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ThisWorkbook"/>
  <bookViews>
    <workbookView xWindow="-15" yWindow="585" windowWidth="10440" windowHeight="2040" tabRatio="795" activeTab="1"/>
  </bookViews>
  <sheets>
    <sheet name="Contents" sheetId="85" r:id="rId1"/>
    <sheet name="Introduction" sheetId="86" r:id="rId2"/>
    <sheet name="Assumptions" sheetId="93" r:id="rId3"/>
    <sheet name="Basic input" sheetId="31" r:id="rId4"/>
    <sheet name="Results" sheetId="40" r:id="rId5"/>
    <sheet name="Detailed input - Vehicles" sheetId="50" r:id="rId6"/>
    <sheet name="Dropdowns" sheetId="32" state="hidden" r:id="rId7"/>
    <sheet name="Detailed input - HRS" sheetId="55" r:id="rId8"/>
    <sheet name="Detailed input - Production" sheetId="69" r:id="rId9"/>
    <sheet name="Calculations  &gt;&gt;&gt;" sheetId="26" state="hidden" r:id="rId10"/>
    <sheet name="Summary" sheetId="62" state="hidden" r:id="rId11"/>
    <sheet name="NPV" sheetId="88" state="hidden" r:id="rId12"/>
    <sheet name="B 12m" sheetId="81" state="hidden" r:id="rId13"/>
    <sheet name="B 18m" sheetId="80" state="hidden" r:id="rId14"/>
    <sheet name="Cars" sheetId="78" state="hidden" r:id="rId15"/>
    <sheet name="DV small" sheetId="82" state="hidden" r:id="rId16"/>
    <sheet name="DV large" sheetId="83" state="hidden" r:id="rId17"/>
    <sheet name="GB trucks" sheetId="84" state="hidden" r:id="rId18"/>
    <sheet name="Trains" sheetId="48" state="hidden" r:id="rId19"/>
    <sheet name="HRS" sheetId="53" state="hidden" r:id="rId20"/>
    <sheet name="H2 Production" sheetId="70" state="hidden" r:id="rId21"/>
    <sheet name="Fuel Price" sheetId="66" state="hidden" r:id="rId22"/>
    <sheet name="Environm. Analysis" sheetId="68" state="hidden" r:id="rId23"/>
    <sheet name="Further Assumptions  &gt;&gt;&gt;" sheetId="39" state="hidden" r:id="rId24"/>
    <sheet name="Carbon Footprints" sheetId="73" state="hidden" r:id="rId25"/>
  </sheets>
  <externalReferences>
    <externalReference r:id="rId26"/>
  </externalReferences>
  <definedNames>
    <definedName name="_xlnm._FilterDatabase" localSheetId="12" hidden="1">'B 12m'!$B$2:$K$2</definedName>
    <definedName name="_xlnm._FilterDatabase" localSheetId="13" hidden="1">'B 18m'!$B$2:$K$2</definedName>
    <definedName name="_xlnm._FilterDatabase" localSheetId="14" hidden="1">Cars!$B$2:$K$2</definedName>
    <definedName name="_xlnm._FilterDatabase" localSheetId="16" hidden="1">'DV large'!$B$2:$K$2</definedName>
    <definedName name="_xlnm._FilterDatabase" localSheetId="15" hidden="1">'DV small'!$B$2:$K$2</definedName>
    <definedName name="_xlnm._FilterDatabase" localSheetId="17" hidden="1">'GB trucks'!$B$2:$K$2</definedName>
    <definedName name="_xlnm._FilterDatabase" localSheetId="10" hidden="1">Summary!$B$2:$K$2</definedName>
    <definedName name="_xlnm._FilterDatabase" localSheetId="18" hidden="1">Trains!$B$2:$K$2</definedName>
    <definedName name="KM" localSheetId="24">'Carbon Footprints'!$G$2:$G$1002</definedName>
    <definedName name="KM" localSheetId="22">[1]Dropdowns!$G$2:$G$1002</definedName>
    <definedName name="KM" localSheetId="21">[1]Dropdowns!$G$2:$G$1002</definedName>
    <definedName name="KM">Dropdowns!$G$2:$G$1002</definedName>
    <definedName name="List_of_applications" localSheetId="24">'Carbon Footprints'!$C$2:$C$4</definedName>
    <definedName name="List_of_applications">Dropdowns!$C$2:$C$4</definedName>
    <definedName name="PLEASE_SELECT" localSheetId="24">'Carbon Footprints'!$C$2:$C$5</definedName>
    <definedName name="PLEASE_SELECT">Dropdowns!$C$2:$C$5</definedName>
    <definedName name="Please_select_the_amount_of_km_per_day_each_unit_will_cover_on_average" localSheetId="24">'Carbon Footprints'!$G$2:$G$1002</definedName>
    <definedName name="Please_select_the_amount_of_km_per_day_each_unit_will_cover_on_average">Dropdowns!$G$2:$G$1002</definedName>
    <definedName name="_xlnm.Print_Area" localSheetId="12">'B 12m'!#REF!</definedName>
    <definedName name="_xlnm.Print_Area" localSheetId="13">'B 18m'!#REF!</definedName>
    <definedName name="_xlnm.Print_Area" localSheetId="14">Cars!#REF!</definedName>
    <definedName name="_xlnm.Print_Area" localSheetId="0">Contents!$A$1:$E$38</definedName>
    <definedName name="_xlnm.Print_Area" localSheetId="16">'DV large'!#REF!</definedName>
    <definedName name="_xlnm.Print_Area" localSheetId="15">'DV small'!#REF!</definedName>
    <definedName name="_xlnm.Print_Area" localSheetId="17">'GB trucks'!#REF!</definedName>
    <definedName name="_xlnm.Print_Area" localSheetId="10">Summary!#REF!</definedName>
    <definedName name="_xlnm.Print_Area" localSheetId="18">Trains!#REF!</definedName>
    <definedName name="Repayment_period" localSheetId="2">'Basic input'!#REF!</definedName>
    <definedName name="Repayment_period">'Basic input'!#REF!</definedName>
  </definedNames>
  <calcPr calcId="145621" calcOnSave="0"/>
</workbook>
</file>

<file path=xl/calcChain.xml><?xml version="1.0" encoding="utf-8"?>
<calcChain xmlns="http://schemas.openxmlformats.org/spreadsheetml/2006/main">
  <c r="G37" i="31" l="1"/>
  <c r="D301" i="80" s="1"/>
  <c r="E301" i="80" l="1"/>
  <c r="P29" i="31"/>
  <c r="N110" i="81"/>
  <c r="AC157" i="81"/>
  <c r="AC159" i="81" s="1"/>
  <c r="AC157" i="80"/>
  <c r="AC159" i="80" s="1"/>
  <c r="Q22" i="31"/>
  <c r="F301" i="80" l="1"/>
  <c r="D113" i="81"/>
  <c r="Q49" i="31"/>
  <c r="N39" i="53"/>
  <c r="M39" i="53"/>
  <c r="L39" i="53"/>
  <c r="K39" i="53"/>
  <c r="J39" i="53"/>
  <c r="I39" i="53"/>
  <c r="H39" i="53"/>
  <c r="G39" i="53"/>
  <c r="F39" i="53"/>
  <c r="E39" i="53"/>
  <c r="D39" i="53"/>
  <c r="B67" i="55"/>
  <c r="AB117" i="53"/>
  <c r="AA117" i="53"/>
  <c r="Z117" i="53"/>
  <c r="Y117" i="53"/>
  <c r="X117" i="53"/>
  <c r="W117" i="53"/>
  <c r="V117" i="53"/>
  <c r="U117" i="53"/>
  <c r="T117" i="53"/>
  <c r="S117" i="53"/>
  <c r="R117" i="53"/>
  <c r="Q117" i="53"/>
  <c r="P117" i="53"/>
  <c r="O117" i="53"/>
  <c r="B37" i="53"/>
  <c r="B3" i="93"/>
  <c r="AB201" i="70"/>
  <c r="AA201" i="70"/>
  <c r="Z201" i="70"/>
  <c r="Y201" i="70"/>
  <c r="X201" i="70"/>
  <c r="W201" i="70"/>
  <c r="V201" i="70"/>
  <c r="U201" i="70"/>
  <c r="T201" i="70"/>
  <c r="S201" i="70"/>
  <c r="R201" i="70"/>
  <c r="Q201" i="70"/>
  <c r="P201" i="70"/>
  <c r="O201" i="70"/>
  <c r="G301" i="80" l="1"/>
  <c r="AB172" i="53"/>
  <c r="AA172" i="53"/>
  <c r="Z172" i="53"/>
  <c r="Y172" i="53"/>
  <c r="X172" i="53"/>
  <c r="W172" i="53"/>
  <c r="V172" i="53"/>
  <c r="U172" i="53"/>
  <c r="T172" i="53"/>
  <c r="S172" i="53"/>
  <c r="R172" i="53"/>
  <c r="Q172" i="53"/>
  <c r="P172" i="53"/>
  <c r="O172" i="53"/>
  <c r="H301" i="80" l="1"/>
  <c r="AB207" i="70"/>
  <c r="AA207" i="70"/>
  <c r="Z207" i="70"/>
  <c r="Y207" i="70"/>
  <c r="X207" i="70"/>
  <c r="W207" i="70"/>
  <c r="V207" i="70"/>
  <c r="U207" i="70"/>
  <c r="T207" i="70"/>
  <c r="S207" i="70"/>
  <c r="R207" i="70"/>
  <c r="Q207" i="70"/>
  <c r="P207" i="70"/>
  <c r="O207" i="70"/>
  <c r="AB205" i="70"/>
  <c r="AA205" i="70"/>
  <c r="Z205" i="70"/>
  <c r="Y205" i="70"/>
  <c r="X205" i="70"/>
  <c r="W205" i="70"/>
  <c r="V205" i="70"/>
  <c r="U205" i="70"/>
  <c r="T205" i="70"/>
  <c r="S205" i="70"/>
  <c r="R205" i="70"/>
  <c r="Q205" i="70"/>
  <c r="P205" i="70"/>
  <c r="O205" i="70"/>
  <c r="I301" i="80" l="1"/>
  <c r="AB193" i="70"/>
  <c r="AA193" i="70"/>
  <c r="Z193" i="70"/>
  <c r="Y193" i="70"/>
  <c r="X193" i="70"/>
  <c r="W193" i="70"/>
  <c r="V193" i="70"/>
  <c r="U193" i="70"/>
  <c r="T193" i="70"/>
  <c r="S193" i="70"/>
  <c r="R193" i="70"/>
  <c r="Q193" i="70"/>
  <c r="P193" i="70"/>
  <c r="O193" i="70"/>
  <c r="AB164" i="53"/>
  <c r="AA164" i="53"/>
  <c r="Z164" i="53"/>
  <c r="Y164" i="53"/>
  <c r="X164" i="53"/>
  <c r="W164" i="53"/>
  <c r="V164" i="53"/>
  <c r="U164" i="53"/>
  <c r="T164" i="53"/>
  <c r="S164" i="53"/>
  <c r="R164" i="53"/>
  <c r="Q164" i="53"/>
  <c r="P164" i="53"/>
  <c r="O164" i="53"/>
  <c r="AB143" i="62"/>
  <c r="AA143" i="62"/>
  <c r="Z143" i="62"/>
  <c r="Y143" i="62"/>
  <c r="X143" i="62"/>
  <c r="W143" i="62"/>
  <c r="V143" i="62"/>
  <c r="U143" i="62"/>
  <c r="T143" i="62"/>
  <c r="S143" i="62"/>
  <c r="R143" i="62"/>
  <c r="Q143" i="62"/>
  <c r="P143" i="62"/>
  <c r="O143" i="62"/>
  <c r="AB142" i="62"/>
  <c r="AA142" i="62"/>
  <c r="Z142" i="62"/>
  <c r="Y142" i="62"/>
  <c r="X142" i="62"/>
  <c r="W142" i="62"/>
  <c r="V142" i="62"/>
  <c r="U142" i="62"/>
  <c r="T142" i="62"/>
  <c r="S142" i="62"/>
  <c r="R142" i="62"/>
  <c r="Q142" i="62"/>
  <c r="P142" i="62"/>
  <c r="O142" i="62"/>
  <c r="AC298" i="81"/>
  <c r="AA298" i="81"/>
  <c r="Z298" i="81"/>
  <c r="X298" i="81"/>
  <c r="V298" i="81"/>
  <c r="U298" i="81"/>
  <c r="T298" i="81"/>
  <c r="S298" i="81"/>
  <c r="Q298" i="81"/>
  <c r="P298" i="81"/>
  <c r="O298" i="81"/>
  <c r="N298" i="81"/>
  <c r="AC297" i="81"/>
  <c r="AB297" i="81"/>
  <c r="Z297" i="81"/>
  <c r="Y297" i="81"/>
  <c r="W297" i="81"/>
  <c r="U297" i="81"/>
  <c r="T297" i="81"/>
  <c r="S297" i="81"/>
  <c r="R297" i="81"/>
  <c r="P297" i="81"/>
  <c r="O297" i="81"/>
  <c r="N297" i="81"/>
  <c r="M297" i="81"/>
  <c r="AC296" i="81"/>
  <c r="AB296" i="81"/>
  <c r="AA296" i="81"/>
  <c r="Y296" i="81"/>
  <c r="X296" i="81"/>
  <c r="V296" i="81"/>
  <c r="T296" i="81"/>
  <c r="S296" i="81"/>
  <c r="R296" i="81"/>
  <c r="Q296" i="81"/>
  <c r="O296" i="81"/>
  <c r="N296" i="81"/>
  <c r="M296" i="81"/>
  <c r="L296" i="81"/>
  <c r="AC295" i="81"/>
  <c r="AB295" i="81"/>
  <c r="AA295" i="81"/>
  <c r="Z295" i="81"/>
  <c r="X295" i="81"/>
  <c r="W295" i="81"/>
  <c r="U295" i="81"/>
  <c r="S295" i="81"/>
  <c r="R295" i="81"/>
  <c r="Q295" i="81"/>
  <c r="P295" i="81"/>
  <c r="N295" i="81"/>
  <c r="M295" i="81"/>
  <c r="L295" i="81"/>
  <c r="K295" i="81"/>
  <c r="AC294" i="81"/>
  <c r="AB294" i="81"/>
  <c r="AA294" i="81"/>
  <c r="Z294" i="81"/>
  <c r="Y294" i="81"/>
  <c r="W294" i="81"/>
  <c r="V294" i="81"/>
  <c r="T294" i="81"/>
  <c r="R294" i="81"/>
  <c r="Q294" i="81"/>
  <c r="P294" i="81"/>
  <c r="O294" i="81"/>
  <c r="M294" i="81"/>
  <c r="L294" i="81"/>
  <c r="K294" i="81"/>
  <c r="J294" i="81"/>
  <c r="AC293" i="81"/>
  <c r="AB293" i="81"/>
  <c r="AA293" i="81"/>
  <c r="Z293" i="81"/>
  <c r="Y293" i="81"/>
  <c r="X293" i="81"/>
  <c r="V293" i="81"/>
  <c r="U293" i="81"/>
  <c r="S293" i="81"/>
  <c r="Q293" i="81"/>
  <c r="P293" i="81"/>
  <c r="O293" i="81"/>
  <c r="N293" i="81"/>
  <c r="L293" i="81"/>
  <c r="K293" i="81"/>
  <c r="J293" i="81"/>
  <c r="I293" i="81"/>
  <c r="AD292" i="81"/>
  <c r="AC292" i="81"/>
  <c r="AB292" i="81"/>
  <c r="AA292" i="81"/>
  <c r="Z292" i="81"/>
  <c r="Y292" i="81"/>
  <c r="X292" i="81"/>
  <c r="W292" i="81"/>
  <c r="U292" i="81"/>
  <c r="T292" i="81"/>
  <c r="R292" i="81"/>
  <c r="P292" i="81"/>
  <c r="O292" i="81"/>
  <c r="N292" i="81"/>
  <c r="M292" i="81"/>
  <c r="K292" i="81"/>
  <c r="J292" i="81"/>
  <c r="I292" i="81"/>
  <c r="H292" i="81"/>
  <c r="AD291" i="81"/>
  <c r="AC291" i="81"/>
  <c r="AB291" i="81"/>
  <c r="AA291" i="81"/>
  <c r="Z291" i="81"/>
  <c r="Y291" i="81"/>
  <c r="X291" i="81"/>
  <c r="W291" i="81"/>
  <c r="V291" i="81"/>
  <c r="T291" i="81"/>
  <c r="S291" i="81"/>
  <c r="Q291" i="81"/>
  <c r="O291" i="81"/>
  <c r="N291" i="81"/>
  <c r="M291" i="81"/>
  <c r="L291" i="81"/>
  <c r="J291" i="81"/>
  <c r="I291" i="81"/>
  <c r="H291" i="81"/>
  <c r="G291" i="81"/>
  <c r="AC290" i="81"/>
  <c r="AB290" i="81"/>
  <c r="AA290" i="81"/>
  <c r="Z290" i="81"/>
  <c r="Y290" i="81"/>
  <c r="X290" i="81"/>
  <c r="W290" i="81"/>
  <c r="V290" i="81"/>
  <c r="U290" i="81"/>
  <c r="S290" i="81"/>
  <c r="R290" i="81"/>
  <c r="P290" i="81"/>
  <c r="N290" i="81"/>
  <c r="M290" i="81"/>
  <c r="L290" i="81"/>
  <c r="K290" i="81"/>
  <c r="I290" i="81"/>
  <c r="H290" i="81"/>
  <c r="G290" i="81"/>
  <c r="F290" i="81"/>
  <c r="AC289" i="81"/>
  <c r="AB289" i="81"/>
  <c r="AA289" i="81"/>
  <c r="Z289" i="81"/>
  <c r="Y289" i="81"/>
  <c r="X289" i="81"/>
  <c r="W289" i="81"/>
  <c r="V289" i="81"/>
  <c r="U289" i="81"/>
  <c r="T289" i="81"/>
  <c r="R289" i="81"/>
  <c r="Q289" i="81"/>
  <c r="O289" i="81"/>
  <c r="M289" i="81"/>
  <c r="L289" i="81"/>
  <c r="K289" i="81"/>
  <c r="J289" i="81"/>
  <c r="H289" i="81"/>
  <c r="G289" i="81"/>
  <c r="F289" i="81"/>
  <c r="E289" i="81"/>
  <c r="AC288" i="81"/>
  <c r="AB288" i="81"/>
  <c r="AA288" i="81"/>
  <c r="Z288" i="81"/>
  <c r="Y288" i="81"/>
  <c r="X288" i="81"/>
  <c r="W288" i="81"/>
  <c r="V288" i="81"/>
  <c r="U288" i="81"/>
  <c r="T288" i="81"/>
  <c r="S288" i="81"/>
  <c r="Q288" i="81"/>
  <c r="P288" i="81"/>
  <c r="N288" i="81"/>
  <c r="L288" i="81"/>
  <c r="K288" i="81"/>
  <c r="J288" i="81"/>
  <c r="I288" i="81"/>
  <c r="G288" i="81"/>
  <c r="F288" i="81"/>
  <c r="E288" i="81"/>
  <c r="D288" i="81"/>
  <c r="D287" i="81" s="1"/>
  <c r="D162" i="62" s="1"/>
  <c r="AC298" i="80"/>
  <c r="AA298" i="80"/>
  <c r="Z298" i="80"/>
  <c r="X298" i="80"/>
  <c r="V298" i="80"/>
  <c r="U298" i="80"/>
  <c r="T298" i="80"/>
  <c r="S298" i="80"/>
  <c r="Q298" i="80"/>
  <c r="P298" i="80"/>
  <c r="O298" i="80"/>
  <c r="N298" i="80"/>
  <c r="AC297" i="80"/>
  <c r="AB297" i="80"/>
  <c r="Z297" i="80"/>
  <c r="Y297" i="80"/>
  <c r="W297" i="80"/>
  <c r="U297" i="80"/>
  <c r="T297" i="80"/>
  <c r="S297" i="80"/>
  <c r="R297" i="80"/>
  <c r="P297" i="80"/>
  <c r="O297" i="80"/>
  <c r="N297" i="80"/>
  <c r="M297" i="80"/>
  <c r="AC296" i="80"/>
  <c r="AB296" i="80"/>
  <c r="AA296" i="80"/>
  <c r="Y296" i="80"/>
  <c r="X296" i="80"/>
  <c r="V296" i="80"/>
  <c r="T296" i="80"/>
  <c r="S296" i="80"/>
  <c r="R296" i="80"/>
  <c r="Q296" i="80"/>
  <c r="O296" i="80"/>
  <c r="N296" i="80"/>
  <c r="M296" i="80"/>
  <c r="L296" i="80"/>
  <c r="AC295" i="80"/>
  <c r="AB295" i="80"/>
  <c r="AA295" i="80"/>
  <c r="Z295" i="80"/>
  <c r="X295" i="80"/>
  <c r="W295" i="80"/>
  <c r="U295" i="80"/>
  <c r="S295" i="80"/>
  <c r="R295" i="80"/>
  <c r="Q295" i="80"/>
  <c r="P295" i="80"/>
  <c r="N295" i="80"/>
  <c r="M295" i="80"/>
  <c r="L295" i="80"/>
  <c r="K295" i="80"/>
  <c r="AC294" i="80"/>
  <c r="AB294" i="80"/>
  <c r="AA294" i="80"/>
  <c r="Z294" i="80"/>
  <c r="Y294" i="80"/>
  <c r="W294" i="80"/>
  <c r="V294" i="80"/>
  <c r="T294" i="80"/>
  <c r="R294" i="80"/>
  <c r="Q294" i="80"/>
  <c r="P294" i="80"/>
  <c r="O294" i="80"/>
  <c r="M294" i="80"/>
  <c r="L294" i="80"/>
  <c r="K294" i="80"/>
  <c r="J294" i="80"/>
  <c r="AC293" i="80"/>
  <c r="AB293" i="80"/>
  <c r="AA293" i="80"/>
  <c r="Z293" i="80"/>
  <c r="Y293" i="80"/>
  <c r="X293" i="80"/>
  <c r="V293" i="80"/>
  <c r="U293" i="80"/>
  <c r="S293" i="80"/>
  <c r="Q293" i="80"/>
  <c r="P293" i="80"/>
  <c r="O293" i="80"/>
  <c r="N293" i="80"/>
  <c r="L293" i="80"/>
  <c r="K293" i="80"/>
  <c r="J293" i="80"/>
  <c r="I293" i="80"/>
  <c r="AC292" i="80"/>
  <c r="AB292" i="80"/>
  <c r="AA292" i="80"/>
  <c r="Z292" i="80"/>
  <c r="Y292" i="80"/>
  <c r="X292" i="80"/>
  <c r="W292" i="80"/>
  <c r="U292" i="80"/>
  <c r="T292" i="80"/>
  <c r="R292" i="80"/>
  <c r="P292" i="80"/>
  <c r="O292" i="80"/>
  <c r="N292" i="80"/>
  <c r="M292" i="80"/>
  <c r="K292" i="80"/>
  <c r="J292" i="80"/>
  <c r="I292" i="80"/>
  <c r="H292" i="80"/>
  <c r="AC291" i="80"/>
  <c r="AB291" i="80"/>
  <c r="AA291" i="80"/>
  <c r="Z291" i="80"/>
  <c r="Y291" i="80"/>
  <c r="X291" i="80"/>
  <c r="W291" i="80"/>
  <c r="V291" i="80"/>
  <c r="T291" i="80"/>
  <c r="S291" i="80"/>
  <c r="Q291" i="80"/>
  <c r="O291" i="80"/>
  <c r="N291" i="80"/>
  <c r="M291" i="80"/>
  <c r="L291" i="80"/>
  <c r="J291" i="80"/>
  <c r="I291" i="80"/>
  <c r="H291" i="80"/>
  <c r="G291" i="80"/>
  <c r="AC290" i="80"/>
  <c r="AB290" i="80"/>
  <c r="AA290" i="80"/>
  <c r="Z290" i="80"/>
  <c r="Y290" i="80"/>
  <c r="X290" i="80"/>
  <c r="W290" i="80"/>
  <c r="V290" i="80"/>
  <c r="U290" i="80"/>
  <c r="S290" i="80"/>
  <c r="R290" i="80"/>
  <c r="P290" i="80"/>
  <c r="N290" i="80"/>
  <c r="M290" i="80"/>
  <c r="L290" i="80"/>
  <c r="K290" i="80"/>
  <c r="I290" i="80"/>
  <c r="H290" i="80"/>
  <c r="G290" i="80"/>
  <c r="F290" i="80"/>
  <c r="AC289" i="80"/>
  <c r="AB289" i="80"/>
  <c r="AA289" i="80"/>
  <c r="Z289" i="80"/>
  <c r="Y289" i="80"/>
  <c r="X289" i="80"/>
  <c r="W289" i="80"/>
  <c r="V289" i="80"/>
  <c r="U289" i="80"/>
  <c r="T289" i="80"/>
  <c r="R289" i="80"/>
  <c r="Q289" i="80"/>
  <c r="O289" i="80"/>
  <c r="M289" i="80"/>
  <c r="L289" i="80"/>
  <c r="K289" i="80"/>
  <c r="J289" i="80"/>
  <c r="H289" i="80"/>
  <c r="G289" i="80"/>
  <c r="F289" i="80"/>
  <c r="E289" i="80"/>
  <c r="AC288" i="80"/>
  <c r="AB288" i="80"/>
  <c r="AA288" i="80"/>
  <c r="Z288" i="80"/>
  <c r="Y288" i="80"/>
  <c r="X288" i="80"/>
  <c r="W288" i="80"/>
  <c r="V288" i="80"/>
  <c r="U288" i="80"/>
  <c r="T288" i="80"/>
  <c r="S288" i="80"/>
  <c r="Q288" i="80"/>
  <c r="P288" i="80"/>
  <c r="N288" i="80"/>
  <c r="L288" i="80"/>
  <c r="K288" i="80"/>
  <c r="J288" i="80"/>
  <c r="I288" i="80"/>
  <c r="G288" i="80"/>
  <c r="F288" i="80"/>
  <c r="E288" i="80"/>
  <c r="D288" i="80"/>
  <c r="AD292" i="80"/>
  <c r="AD291" i="80"/>
  <c r="AC244" i="78"/>
  <c r="AA244" i="78"/>
  <c r="Z244" i="78"/>
  <c r="Y244" i="78"/>
  <c r="X244" i="78"/>
  <c r="W244" i="78"/>
  <c r="V244" i="78"/>
  <c r="T244" i="78"/>
  <c r="S244" i="78"/>
  <c r="R244" i="78"/>
  <c r="Q244" i="78"/>
  <c r="P244" i="78"/>
  <c r="O244" i="78"/>
  <c r="N244" i="78"/>
  <c r="AC243" i="78"/>
  <c r="AB243" i="78"/>
  <c r="Z243" i="78"/>
  <c r="Y243" i="78"/>
  <c r="X243" i="78"/>
  <c r="W243" i="78"/>
  <c r="V243" i="78"/>
  <c r="U243" i="78"/>
  <c r="S243" i="78"/>
  <c r="R243" i="78"/>
  <c r="Q243" i="78"/>
  <c r="P243" i="78"/>
  <c r="O243" i="78"/>
  <c r="N243" i="78"/>
  <c r="M243" i="78"/>
  <c r="AC242" i="78"/>
  <c r="AB242" i="78"/>
  <c r="AA242" i="78"/>
  <c r="Y242" i="78"/>
  <c r="X242" i="78"/>
  <c r="W242" i="78"/>
  <c r="V242" i="78"/>
  <c r="U242" i="78"/>
  <c r="T242" i="78"/>
  <c r="R242" i="78"/>
  <c r="Q242" i="78"/>
  <c r="P242" i="78"/>
  <c r="O242" i="78"/>
  <c r="N242" i="78"/>
  <c r="M242" i="78"/>
  <c r="L242" i="78"/>
  <c r="AC241" i="78"/>
  <c r="AB241" i="78"/>
  <c r="AA241" i="78"/>
  <c r="Z241" i="78"/>
  <c r="X241" i="78"/>
  <c r="W241" i="78"/>
  <c r="V241" i="78"/>
  <c r="U241" i="78"/>
  <c r="T241" i="78"/>
  <c r="S241" i="78"/>
  <c r="Q241" i="78"/>
  <c r="P241" i="78"/>
  <c r="O241" i="78"/>
  <c r="N241" i="78"/>
  <c r="M241" i="78"/>
  <c r="L241" i="78"/>
  <c r="K241" i="78"/>
  <c r="AC240" i="78"/>
  <c r="AB240" i="78"/>
  <c r="AA240" i="78"/>
  <c r="Z240" i="78"/>
  <c r="Y240" i="78"/>
  <c r="W240" i="78"/>
  <c r="V240" i="78"/>
  <c r="U240" i="78"/>
  <c r="T240" i="78"/>
  <c r="S240" i="78"/>
  <c r="R240" i="78"/>
  <c r="P240" i="78"/>
  <c r="O240" i="78"/>
  <c r="N240" i="78"/>
  <c r="M240" i="78"/>
  <c r="L240" i="78"/>
  <c r="K240" i="78"/>
  <c r="J240" i="78"/>
  <c r="AC239" i="78"/>
  <c r="AB239" i="78"/>
  <c r="AA239" i="78"/>
  <c r="Z239" i="78"/>
  <c r="Y239" i="78"/>
  <c r="X239" i="78"/>
  <c r="V239" i="78"/>
  <c r="U239" i="78"/>
  <c r="T239" i="78"/>
  <c r="S239" i="78"/>
  <c r="R239" i="78"/>
  <c r="Q239" i="78"/>
  <c r="O239" i="78"/>
  <c r="N239" i="78"/>
  <c r="M239" i="78"/>
  <c r="L239" i="78"/>
  <c r="K239" i="78"/>
  <c r="J239" i="78"/>
  <c r="I239" i="78"/>
  <c r="AC238" i="78"/>
  <c r="AB238" i="78"/>
  <c r="AA238" i="78"/>
  <c r="Z238" i="78"/>
  <c r="Y238" i="78"/>
  <c r="X238" i="78"/>
  <c r="W238" i="78"/>
  <c r="U238" i="78"/>
  <c r="T238" i="78"/>
  <c r="S238" i="78"/>
  <c r="R238" i="78"/>
  <c r="Q238" i="78"/>
  <c r="P238" i="78"/>
  <c r="N238" i="78"/>
  <c r="M238" i="78"/>
  <c r="L238" i="78"/>
  <c r="K238" i="78"/>
  <c r="J238" i="78"/>
  <c r="I238" i="78"/>
  <c r="H238" i="78"/>
  <c r="AC237" i="78"/>
  <c r="AB237" i="78"/>
  <c r="AA237" i="78"/>
  <c r="Z237" i="78"/>
  <c r="Y237" i="78"/>
  <c r="X237" i="78"/>
  <c r="W237" i="78"/>
  <c r="V237" i="78"/>
  <c r="T237" i="78"/>
  <c r="S237" i="78"/>
  <c r="R237" i="78"/>
  <c r="Q237" i="78"/>
  <c r="P237" i="78"/>
  <c r="O237" i="78"/>
  <c r="M237" i="78"/>
  <c r="L237" i="78"/>
  <c r="K237" i="78"/>
  <c r="J237" i="78"/>
  <c r="I237" i="78"/>
  <c r="H237" i="78"/>
  <c r="G237" i="78"/>
  <c r="AC236" i="78"/>
  <c r="AB236" i="78"/>
  <c r="AA236" i="78"/>
  <c r="Z236" i="78"/>
  <c r="Y236" i="78"/>
  <c r="X236" i="78"/>
  <c r="W236" i="78"/>
  <c r="V236" i="78"/>
  <c r="U236" i="78"/>
  <c r="S236" i="78"/>
  <c r="R236" i="78"/>
  <c r="Q236" i="78"/>
  <c r="P236" i="78"/>
  <c r="O236" i="78"/>
  <c r="N236" i="78"/>
  <c r="L236" i="78"/>
  <c r="K236" i="78"/>
  <c r="J236" i="78"/>
  <c r="I236" i="78"/>
  <c r="H236" i="78"/>
  <c r="G236" i="78"/>
  <c r="F236" i="78"/>
  <c r="AC235" i="78"/>
  <c r="AB235" i="78"/>
  <c r="AA235" i="78"/>
  <c r="Z235" i="78"/>
  <c r="Y235" i="78"/>
  <c r="X235" i="78"/>
  <c r="W235" i="78"/>
  <c r="V235" i="78"/>
  <c r="U235" i="78"/>
  <c r="T235" i="78"/>
  <c r="R235" i="78"/>
  <c r="Q235" i="78"/>
  <c r="P235" i="78"/>
  <c r="O235" i="78"/>
  <c r="N235" i="78"/>
  <c r="M235" i="78"/>
  <c r="K235" i="78"/>
  <c r="J235" i="78"/>
  <c r="I235" i="78"/>
  <c r="H235" i="78"/>
  <c r="G235" i="78"/>
  <c r="F235" i="78"/>
  <c r="E235" i="78"/>
  <c r="AC234" i="78"/>
  <c r="AB234" i="78"/>
  <c r="AA234" i="78"/>
  <c r="Z234" i="78"/>
  <c r="Y234" i="78"/>
  <c r="X234" i="78"/>
  <c r="W234" i="78"/>
  <c r="V234" i="78"/>
  <c r="U234" i="78"/>
  <c r="T234" i="78"/>
  <c r="S234" i="78"/>
  <c r="Q234" i="78"/>
  <c r="P234" i="78"/>
  <c r="O234" i="78"/>
  <c r="N234" i="78"/>
  <c r="M234" i="78"/>
  <c r="L234" i="78"/>
  <c r="J234" i="78"/>
  <c r="I234" i="78"/>
  <c r="H234" i="78"/>
  <c r="G234" i="78"/>
  <c r="F234" i="78"/>
  <c r="E234" i="78"/>
  <c r="D234" i="78"/>
  <c r="AD238" i="78"/>
  <c r="AD237" i="78"/>
  <c r="E233" i="78"/>
  <c r="E164" i="62" s="1"/>
  <c r="AC259" i="82"/>
  <c r="AB259" i="82"/>
  <c r="AA259" i="82"/>
  <c r="Z259" i="82"/>
  <c r="X259" i="82"/>
  <c r="W259" i="82"/>
  <c r="V259" i="82"/>
  <c r="T259" i="82"/>
  <c r="S259" i="82"/>
  <c r="R259" i="82"/>
  <c r="Q259" i="82"/>
  <c r="P259" i="82"/>
  <c r="O259" i="82"/>
  <c r="N259" i="82"/>
  <c r="AC258" i="82"/>
  <c r="AB258" i="82"/>
  <c r="AA258" i="82"/>
  <c r="Z258" i="82"/>
  <c r="Y258" i="82"/>
  <c r="W258" i="82"/>
  <c r="V258" i="82"/>
  <c r="U258" i="82"/>
  <c r="S258" i="82"/>
  <c r="R258" i="82"/>
  <c r="Q258" i="82"/>
  <c r="P258" i="82"/>
  <c r="O258" i="82"/>
  <c r="N258" i="82"/>
  <c r="M258" i="82"/>
  <c r="AC257" i="82"/>
  <c r="AB257" i="82"/>
  <c r="AA257" i="82"/>
  <c r="Z257" i="82"/>
  <c r="Y257" i="82"/>
  <c r="X257" i="82"/>
  <c r="V257" i="82"/>
  <c r="U257" i="82"/>
  <c r="T257" i="82"/>
  <c r="R257" i="82"/>
  <c r="Q257" i="82"/>
  <c r="P257" i="82"/>
  <c r="O257" i="82"/>
  <c r="N257" i="82"/>
  <c r="M257" i="82"/>
  <c r="L257" i="82"/>
  <c r="AC256" i="82"/>
  <c r="AB256" i="82"/>
  <c r="AA256" i="82"/>
  <c r="Z256" i="82"/>
  <c r="Y256" i="82"/>
  <c r="X256" i="82"/>
  <c r="W256" i="82"/>
  <c r="U256" i="82"/>
  <c r="T256" i="82"/>
  <c r="S256" i="82"/>
  <c r="Q256" i="82"/>
  <c r="P256" i="82"/>
  <c r="O256" i="82"/>
  <c r="N256" i="82"/>
  <c r="M256" i="82"/>
  <c r="L256" i="82"/>
  <c r="K256" i="82"/>
  <c r="AC255" i="82"/>
  <c r="AB255" i="82"/>
  <c r="AA255" i="82"/>
  <c r="Z255" i="82"/>
  <c r="Y255" i="82"/>
  <c r="X255" i="82"/>
  <c r="W255" i="82"/>
  <c r="V255" i="82"/>
  <c r="T255" i="82"/>
  <c r="S255" i="82"/>
  <c r="R255" i="82"/>
  <c r="P255" i="82"/>
  <c r="O255" i="82"/>
  <c r="N255" i="82"/>
  <c r="M255" i="82"/>
  <c r="L255" i="82"/>
  <c r="K255" i="82"/>
  <c r="J255" i="82"/>
  <c r="AC254" i="82"/>
  <c r="AB254" i="82"/>
  <c r="AA254" i="82"/>
  <c r="Z254" i="82"/>
  <c r="Y254" i="82"/>
  <c r="X254" i="82"/>
  <c r="W254" i="82"/>
  <c r="V254" i="82"/>
  <c r="U254" i="82"/>
  <c r="S254" i="82"/>
  <c r="R254" i="82"/>
  <c r="Q254" i="82"/>
  <c r="O254" i="82"/>
  <c r="N254" i="82"/>
  <c r="M254" i="82"/>
  <c r="L254" i="82"/>
  <c r="K254" i="82"/>
  <c r="J254" i="82"/>
  <c r="I254" i="82"/>
  <c r="AC253" i="82"/>
  <c r="AB253" i="82"/>
  <c r="AA253" i="82"/>
  <c r="Z253" i="82"/>
  <c r="Y253" i="82"/>
  <c r="X253" i="82"/>
  <c r="W253" i="82"/>
  <c r="V253" i="82"/>
  <c r="U253" i="82"/>
  <c r="T253" i="82"/>
  <c r="R253" i="82"/>
  <c r="Q253" i="82"/>
  <c r="P253" i="82"/>
  <c r="N253" i="82"/>
  <c r="M253" i="82"/>
  <c r="L253" i="82"/>
  <c r="K253" i="82"/>
  <c r="J253" i="82"/>
  <c r="I253" i="82"/>
  <c r="H253" i="82"/>
  <c r="AC252" i="82"/>
  <c r="AB252" i="82"/>
  <c r="AA252" i="82"/>
  <c r="Z252" i="82"/>
  <c r="Y252" i="82"/>
  <c r="X252" i="82"/>
  <c r="W252" i="82"/>
  <c r="V252" i="82"/>
  <c r="U252" i="82"/>
  <c r="T252" i="82"/>
  <c r="S252" i="82"/>
  <c r="Q252" i="82"/>
  <c r="P252" i="82"/>
  <c r="O252" i="82"/>
  <c r="M252" i="82"/>
  <c r="L252" i="82"/>
  <c r="K252" i="82"/>
  <c r="J252" i="82"/>
  <c r="I252" i="82"/>
  <c r="H252" i="82"/>
  <c r="G252" i="82"/>
  <c r="AC251" i="82"/>
  <c r="AB251" i="82"/>
  <c r="AA251" i="82"/>
  <c r="Z251" i="82"/>
  <c r="Y251" i="82"/>
  <c r="X251" i="82"/>
  <c r="W251" i="82"/>
  <c r="V251" i="82"/>
  <c r="U251" i="82"/>
  <c r="T251" i="82"/>
  <c r="S251" i="82"/>
  <c r="R251" i="82"/>
  <c r="P251" i="82"/>
  <c r="O251" i="82"/>
  <c r="N251" i="82"/>
  <c r="L251" i="82"/>
  <c r="K251" i="82"/>
  <c r="J251" i="82"/>
  <c r="I251" i="82"/>
  <c r="H251" i="82"/>
  <c r="G251" i="82"/>
  <c r="F251" i="82"/>
  <c r="AC250" i="82"/>
  <c r="AB250" i="82"/>
  <c r="AA250" i="82"/>
  <c r="Z250" i="82"/>
  <c r="Y250" i="82"/>
  <c r="X250" i="82"/>
  <c r="W250" i="82"/>
  <c r="V250" i="82"/>
  <c r="U250" i="82"/>
  <c r="T250" i="82"/>
  <c r="S250" i="82"/>
  <c r="R250" i="82"/>
  <c r="Q250" i="82"/>
  <c r="O250" i="82"/>
  <c r="N250" i="82"/>
  <c r="M250" i="82"/>
  <c r="K250" i="82"/>
  <c r="J250" i="82"/>
  <c r="I250" i="82"/>
  <c r="H250" i="82"/>
  <c r="G250" i="82"/>
  <c r="F250" i="82"/>
  <c r="E250" i="82"/>
  <c r="AC249" i="82"/>
  <c r="AB249" i="82"/>
  <c r="AA249" i="82"/>
  <c r="Z249" i="82"/>
  <c r="Y249" i="82"/>
  <c r="X249" i="82"/>
  <c r="W249" i="82"/>
  <c r="V249" i="82"/>
  <c r="U249" i="82"/>
  <c r="T249" i="82"/>
  <c r="S249" i="82"/>
  <c r="R249" i="82"/>
  <c r="Q249" i="82"/>
  <c r="P249" i="82"/>
  <c r="N249" i="82"/>
  <c r="M249" i="82"/>
  <c r="L249" i="82"/>
  <c r="J249" i="82"/>
  <c r="I249" i="82"/>
  <c r="H249" i="82"/>
  <c r="G249" i="82"/>
  <c r="F249" i="82"/>
  <c r="E249" i="82"/>
  <c r="E248" i="82" s="1"/>
  <c r="E165" i="62" s="1"/>
  <c r="D249" i="82"/>
  <c r="D248" i="82" s="1"/>
  <c r="D165" i="62" s="1"/>
  <c r="AC259" i="83"/>
  <c r="AB259" i="83"/>
  <c r="AA259" i="83"/>
  <c r="Z259" i="83"/>
  <c r="X259" i="83"/>
  <c r="W259" i="83"/>
  <c r="V259" i="83"/>
  <c r="T259" i="83"/>
  <c r="S259" i="83"/>
  <c r="R259" i="83"/>
  <c r="Q259" i="83"/>
  <c r="P259" i="83"/>
  <c r="O259" i="83"/>
  <c r="N259" i="83"/>
  <c r="AC258" i="83"/>
  <c r="AB258" i="83"/>
  <c r="AA258" i="83"/>
  <c r="Z258" i="83"/>
  <c r="Y258" i="83"/>
  <c r="W258" i="83"/>
  <c r="V258" i="83"/>
  <c r="U258" i="83"/>
  <c r="S258" i="83"/>
  <c r="R258" i="83"/>
  <c r="Q258" i="83"/>
  <c r="P258" i="83"/>
  <c r="O258" i="83"/>
  <c r="N258" i="83"/>
  <c r="M258" i="83"/>
  <c r="AC257" i="83"/>
  <c r="AB257" i="83"/>
  <c r="AA257" i="83"/>
  <c r="Z257" i="83"/>
  <c r="Y257" i="83"/>
  <c r="X257" i="83"/>
  <c r="V257" i="83"/>
  <c r="U257" i="83"/>
  <c r="T257" i="83"/>
  <c r="R257" i="83"/>
  <c r="Q257" i="83"/>
  <c r="P257" i="83"/>
  <c r="O257" i="83"/>
  <c r="N257" i="83"/>
  <c r="M257" i="83"/>
  <c r="L257" i="83"/>
  <c r="AC256" i="83"/>
  <c r="AB256" i="83"/>
  <c r="AA256" i="83"/>
  <c r="Z256" i="83"/>
  <c r="Y256" i="83"/>
  <c r="X256" i="83"/>
  <c r="W256" i="83"/>
  <c r="U256" i="83"/>
  <c r="T256" i="83"/>
  <c r="S256" i="83"/>
  <c r="Q256" i="83"/>
  <c r="P256" i="83"/>
  <c r="O256" i="83"/>
  <c r="N256" i="83"/>
  <c r="M256" i="83"/>
  <c r="L256" i="83"/>
  <c r="K256" i="83"/>
  <c r="AC255" i="83"/>
  <c r="AB255" i="83"/>
  <c r="AA255" i="83"/>
  <c r="Z255" i="83"/>
  <c r="Y255" i="83"/>
  <c r="X255" i="83"/>
  <c r="W255" i="83"/>
  <c r="V255" i="83"/>
  <c r="T255" i="83"/>
  <c r="S255" i="83"/>
  <c r="R255" i="83"/>
  <c r="P255" i="83"/>
  <c r="O255" i="83"/>
  <c r="N255" i="83"/>
  <c r="M255" i="83"/>
  <c r="L255" i="83"/>
  <c r="K255" i="83"/>
  <c r="J255" i="83"/>
  <c r="AC254" i="83"/>
  <c r="AB254" i="83"/>
  <c r="AA254" i="83"/>
  <c r="Z254" i="83"/>
  <c r="Y254" i="83"/>
  <c r="X254" i="83"/>
  <c r="W254" i="83"/>
  <c r="V254" i="83"/>
  <c r="U254" i="83"/>
  <c r="S254" i="83"/>
  <c r="R254" i="83"/>
  <c r="Q254" i="83"/>
  <c r="O254" i="83"/>
  <c r="N254" i="83"/>
  <c r="M254" i="83"/>
  <c r="L254" i="83"/>
  <c r="K254" i="83"/>
  <c r="J254" i="83"/>
  <c r="I254" i="83"/>
  <c r="AC253" i="83"/>
  <c r="AB253" i="83"/>
  <c r="AA253" i="83"/>
  <c r="Z253" i="83"/>
  <c r="Y253" i="83"/>
  <c r="X253" i="83"/>
  <c r="W253" i="83"/>
  <c r="V253" i="83"/>
  <c r="U253" i="83"/>
  <c r="T253" i="83"/>
  <c r="R253" i="83"/>
  <c r="Q253" i="83"/>
  <c r="P253" i="83"/>
  <c r="N253" i="83"/>
  <c r="M253" i="83"/>
  <c r="L253" i="83"/>
  <c r="K253" i="83"/>
  <c r="J253" i="83"/>
  <c r="I253" i="83"/>
  <c r="H253" i="83"/>
  <c r="AC252" i="83"/>
  <c r="AB252" i="83"/>
  <c r="AA252" i="83"/>
  <c r="Z252" i="83"/>
  <c r="Y252" i="83"/>
  <c r="X252" i="83"/>
  <c r="W252" i="83"/>
  <c r="V252" i="83"/>
  <c r="U252" i="83"/>
  <c r="T252" i="83"/>
  <c r="S252" i="83"/>
  <c r="Q252" i="83"/>
  <c r="P252" i="83"/>
  <c r="O252" i="83"/>
  <c r="M252" i="83"/>
  <c r="L252" i="83"/>
  <c r="K252" i="83"/>
  <c r="J252" i="83"/>
  <c r="I252" i="83"/>
  <c r="H252" i="83"/>
  <c r="G252" i="83"/>
  <c r="AC251" i="83"/>
  <c r="AB251" i="83"/>
  <c r="AA251" i="83"/>
  <c r="Z251" i="83"/>
  <c r="Y251" i="83"/>
  <c r="X251" i="83"/>
  <c r="W251" i="83"/>
  <c r="V251" i="83"/>
  <c r="U251" i="83"/>
  <c r="T251" i="83"/>
  <c r="S251" i="83"/>
  <c r="R251" i="83"/>
  <c r="P251" i="83"/>
  <c r="O251" i="83"/>
  <c r="N251" i="83"/>
  <c r="L251" i="83"/>
  <c r="K251" i="83"/>
  <c r="J251" i="83"/>
  <c r="I251" i="83"/>
  <c r="H251" i="83"/>
  <c r="G251" i="83"/>
  <c r="F251" i="83"/>
  <c r="AC250" i="83"/>
  <c r="AB250" i="83"/>
  <c r="AA250" i="83"/>
  <c r="Z250" i="83"/>
  <c r="Y250" i="83"/>
  <c r="X250" i="83"/>
  <c r="W250" i="83"/>
  <c r="V250" i="83"/>
  <c r="U250" i="83"/>
  <c r="T250" i="83"/>
  <c r="S250" i="83"/>
  <c r="R250" i="83"/>
  <c r="Q250" i="83"/>
  <c r="O250" i="83"/>
  <c r="N250" i="83"/>
  <c r="M250" i="83"/>
  <c r="K250" i="83"/>
  <c r="J250" i="83"/>
  <c r="I250" i="83"/>
  <c r="H250" i="83"/>
  <c r="G250" i="83"/>
  <c r="F250" i="83"/>
  <c r="E250" i="83"/>
  <c r="AC249" i="83"/>
  <c r="AB249" i="83"/>
  <c r="AA249" i="83"/>
  <c r="Z249" i="83"/>
  <c r="Y249" i="83"/>
  <c r="X249" i="83"/>
  <c r="W249" i="83"/>
  <c r="V249" i="83"/>
  <c r="U249" i="83"/>
  <c r="T249" i="83"/>
  <c r="S249" i="83"/>
  <c r="R249" i="83"/>
  <c r="Q249" i="83"/>
  <c r="P249" i="83"/>
  <c r="N249" i="83"/>
  <c r="M249" i="83"/>
  <c r="L249" i="83"/>
  <c r="J249" i="83"/>
  <c r="I249" i="83"/>
  <c r="H249" i="83"/>
  <c r="G249" i="83"/>
  <c r="F249" i="83"/>
  <c r="E249" i="83"/>
  <c r="E248" i="83" s="1"/>
  <c r="E166" i="62" s="1"/>
  <c r="D249" i="83"/>
  <c r="D248" i="83" s="1"/>
  <c r="D166" i="62" s="1"/>
  <c r="AC312" i="84"/>
  <c r="AA312" i="84"/>
  <c r="Z312" i="84"/>
  <c r="X312" i="84"/>
  <c r="W312" i="84"/>
  <c r="V312" i="84"/>
  <c r="U312" i="84"/>
  <c r="T312" i="84"/>
  <c r="S312" i="84"/>
  <c r="R312" i="84"/>
  <c r="Q312" i="84"/>
  <c r="P312" i="84"/>
  <c r="O312" i="84"/>
  <c r="N312" i="84"/>
  <c r="AC311" i="84"/>
  <c r="AB311" i="84"/>
  <c r="Z311" i="84"/>
  <c r="Y311" i="84"/>
  <c r="W311" i="84"/>
  <c r="V311" i="84"/>
  <c r="U311" i="84"/>
  <c r="T311" i="84"/>
  <c r="S311" i="84"/>
  <c r="R311" i="84"/>
  <c r="Q311" i="84"/>
  <c r="P311" i="84"/>
  <c r="O311" i="84"/>
  <c r="N311" i="84"/>
  <c r="M311" i="84"/>
  <c r="AC310" i="84"/>
  <c r="AB310" i="84"/>
  <c r="AA310" i="84"/>
  <c r="Y310" i="84"/>
  <c r="X310" i="84"/>
  <c r="V310" i="84"/>
  <c r="U310" i="84"/>
  <c r="T310" i="84"/>
  <c r="S310" i="84"/>
  <c r="R310" i="84"/>
  <c r="Q310" i="84"/>
  <c r="P310" i="84"/>
  <c r="O310" i="84"/>
  <c r="N310" i="84"/>
  <c r="M310" i="84"/>
  <c r="L310" i="84"/>
  <c r="AC309" i="84"/>
  <c r="AB309" i="84"/>
  <c r="AA309" i="84"/>
  <c r="Z309" i="84"/>
  <c r="X309" i="84"/>
  <c r="W309" i="84"/>
  <c r="U309" i="84"/>
  <c r="T309" i="84"/>
  <c r="S309" i="84"/>
  <c r="R309" i="84"/>
  <c r="Q309" i="84"/>
  <c r="P309" i="84"/>
  <c r="O309" i="84"/>
  <c r="N309" i="84"/>
  <c r="M309" i="84"/>
  <c r="L309" i="84"/>
  <c r="K309" i="84"/>
  <c r="AC308" i="84"/>
  <c r="AB308" i="84"/>
  <c r="AA308" i="84"/>
  <c r="Z308" i="84"/>
  <c r="Y308" i="84"/>
  <c r="W308" i="84"/>
  <c r="V308" i="84"/>
  <c r="T308" i="84"/>
  <c r="S308" i="84"/>
  <c r="R308" i="84"/>
  <c r="Q308" i="84"/>
  <c r="P308" i="84"/>
  <c r="O308" i="84"/>
  <c r="N308" i="84"/>
  <c r="M308" i="84"/>
  <c r="L308" i="84"/>
  <c r="K308" i="84"/>
  <c r="J308" i="84"/>
  <c r="AC307" i="84"/>
  <c r="AB307" i="84"/>
  <c r="AA307" i="84"/>
  <c r="Z307" i="84"/>
  <c r="Y307" i="84"/>
  <c r="X307" i="84"/>
  <c r="V307" i="84"/>
  <c r="U307" i="84"/>
  <c r="S307" i="84"/>
  <c r="R307" i="84"/>
  <c r="Q307" i="84"/>
  <c r="P307" i="84"/>
  <c r="O307" i="84"/>
  <c r="N307" i="84"/>
  <c r="M307" i="84"/>
  <c r="L307" i="84"/>
  <c r="K307" i="84"/>
  <c r="J307" i="84"/>
  <c r="I307" i="84"/>
  <c r="AC306" i="84"/>
  <c r="AB306" i="84"/>
  <c r="AA306" i="84"/>
  <c r="Z306" i="84"/>
  <c r="Y306" i="84"/>
  <c r="X306" i="84"/>
  <c r="W306" i="84"/>
  <c r="U306" i="84"/>
  <c r="T306" i="84"/>
  <c r="R306" i="84"/>
  <c r="Q306" i="84"/>
  <c r="P306" i="84"/>
  <c r="O306" i="84"/>
  <c r="N306" i="84"/>
  <c r="M306" i="84"/>
  <c r="L306" i="84"/>
  <c r="K306" i="84"/>
  <c r="J306" i="84"/>
  <c r="I306" i="84"/>
  <c r="H306" i="84"/>
  <c r="AC305" i="84"/>
  <c r="AB305" i="84"/>
  <c r="AA305" i="84"/>
  <c r="Z305" i="84"/>
  <c r="Y305" i="84"/>
  <c r="X305" i="84"/>
  <c r="W305" i="84"/>
  <c r="V305" i="84"/>
  <c r="T305" i="84"/>
  <c r="S305" i="84"/>
  <c r="Q305" i="84"/>
  <c r="P305" i="84"/>
  <c r="O305" i="84"/>
  <c r="N305" i="84"/>
  <c r="M305" i="84"/>
  <c r="L305" i="84"/>
  <c r="K305" i="84"/>
  <c r="J305" i="84"/>
  <c r="I305" i="84"/>
  <c r="H305" i="84"/>
  <c r="G305" i="84"/>
  <c r="AC304" i="84"/>
  <c r="AB304" i="84"/>
  <c r="AA304" i="84"/>
  <c r="Z304" i="84"/>
  <c r="Y304" i="84"/>
  <c r="X304" i="84"/>
  <c r="W304" i="84"/>
  <c r="V304" i="84"/>
  <c r="U304" i="84"/>
  <c r="S304" i="84"/>
  <c r="R304" i="84"/>
  <c r="P304" i="84"/>
  <c r="O304" i="84"/>
  <c r="N304" i="84"/>
  <c r="M304" i="84"/>
  <c r="L304" i="84"/>
  <c r="K304" i="84"/>
  <c r="J304" i="84"/>
  <c r="I304" i="84"/>
  <c r="H304" i="84"/>
  <c r="G304" i="84"/>
  <c r="F304" i="84"/>
  <c r="AC303" i="84"/>
  <c r="AB303" i="84"/>
  <c r="AA303" i="84"/>
  <c r="Z303" i="84"/>
  <c r="Y303" i="84"/>
  <c r="X303" i="84"/>
  <c r="W303" i="84"/>
  <c r="V303" i="84"/>
  <c r="U303" i="84"/>
  <c r="T303" i="84"/>
  <c r="R303" i="84"/>
  <c r="Q303" i="84"/>
  <c r="O303" i="84"/>
  <c r="N303" i="84"/>
  <c r="M303" i="84"/>
  <c r="L303" i="84"/>
  <c r="K303" i="84"/>
  <c r="J303" i="84"/>
  <c r="I303" i="84"/>
  <c r="H303" i="84"/>
  <c r="G303" i="84"/>
  <c r="F303" i="84"/>
  <c r="E303" i="84"/>
  <c r="AC302" i="84"/>
  <c r="AB302" i="84"/>
  <c r="AA302" i="84"/>
  <c r="Z302" i="84"/>
  <c r="Y302" i="84"/>
  <c r="X302" i="84"/>
  <c r="W302" i="84"/>
  <c r="V302" i="84"/>
  <c r="U302" i="84"/>
  <c r="T302" i="84"/>
  <c r="S302" i="84"/>
  <c r="Q302" i="84"/>
  <c r="P302" i="84"/>
  <c r="N302" i="84"/>
  <c r="M302" i="84"/>
  <c r="L302" i="84"/>
  <c r="K302" i="84"/>
  <c r="J302" i="84"/>
  <c r="I302" i="84"/>
  <c r="H302" i="84"/>
  <c r="G302" i="84"/>
  <c r="F302" i="84"/>
  <c r="E302" i="84"/>
  <c r="D302" i="84"/>
  <c r="D301" i="84" s="1"/>
  <c r="D167" i="62" s="1"/>
  <c r="D288" i="48"/>
  <c r="D287" i="48" s="1"/>
  <c r="D168" i="62" s="1"/>
  <c r="AC288" i="48"/>
  <c r="AB288" i="48"/>
  <c r="AA288" i="48"/>
  <c r="Z288" i="48"/>
  <c r="Y288" i="48"/>
  <c r="X288" i="48"/>
  <c r="W288" i="48"/>
  <c r="V288" i="48"/>
  <c r="U288" i="48"/>
  <c r="T288" i="48"/>
  <c r="S288" i="48"/>
  <c r="Q288" i="48"/>
  <c r="P288" i="48"/>
  <c r="N288" i="48"/>
  <c r="M288" i="48"/>
  <c r="L288" i="48"/>
  <c r="K288" i="48"/>
  <c r="J288" i="48"/>
  <c r="I288" i="48"/>
  <c r="H288" i="48"/>
  <c r="G288" i="48"/>
  <c r="F288" i="48"/>
  <c r="E288" i="48"/>
  <c r="AD292" i="48"/>
  <c r="AC292" i="48"/>
  <c r="AB292" i="48"/>
  <c r="AA292" i="48"/>
  <c r="Z292" i="48"/>
  <c r="Y292" i="48"/>
  <c r="X292" i="48"/>
  <c r="W292" i="48"/>
  <c r="U292" i="48"/>
  <c r="T292" i="48"/>
  <c r="R292" i="48"/>
  <c r="Q292" i="48"/>
  <c r="P292" i="48"/>
  <c r="O292" i="48"/>
  <c r="N292" i="48"/>
  <c r="M292" i="48"/>
  <c r="L292" i="48"/>
  <c r="K292" i="48"/>
  <c r="J292" i="48"/>
  <c r="I292" i="48"/>
  <c r="H292" i="48"/>
  <c r="AD291" i="48"/>
  <c r="AC291" i="48"/>
  <c r="AB291" i="48"/>
  <c r="AA291" i="48"/>
  <c r="Z291" i="48"/>
  <c r="Y291" i="48"/>
  <c r="X291" i="48"/>
  <c r="W291" i="48"/>
  <c r="V291" i="48"/>
  <c r="T291" i="48"/>
  <c r="S291" i="48"/>
  <c r="Q291" i="48"/>
  <c r="P291" i="48"/>
  <c r="O291" i="48"/>
  <c r="N291" i="48"/>
  <c r="M291" i="48"/>
  <c r="L291" i="48"/>
  <c r="K291" i="48"/>
  <c r="J291" i="48"/>
  <c r="I291" i="48"/>
  <c r="H291" i="48"/>
  <c r="G291" i="48"/>
  <c r="AC298" i="48"/>
  <c r="AA298" i="48"/>
  <c r="Z298" i="48"/>
  <c r="X298" i="48"/>
  <c r="W298" i="48"/>
  <c r="V298" i="48"/>
  <c r="U298" i="48"/>
  <c r="T298" i="48"/>
  <c r="S298" i="48"/>
  <c r="R298" i="48"/>
  <c r="Q298" i="48"/>
  <c r="P298" i="48"/>
  <c r="O298" i="48"/>
  <c r="N298" i="48"/>
  <c r="AC297" i="48"/>
  <c r="AB297" i="48"/>
  <c r="Z297" i="48"/>
  <c r="Y297" i="48"/>
  <c r="W297" i="48"/>
  <c r="V297" i="48"/>
  <c r="U297" i="48"/>
  <c r="T297" i="48"/>
  <c r="S297" i="48"/>
  <c r="R297" i="48"/>
  <c r="Q297" i="48"/>
  <c r="P297" i="48"/>
  <c r="O297" i="48"/>
  <c r="N297" i="48"/>
  <c r="M297" i="48"/>
  <c r="AC296" i="48"/>
  <c r="AB296" i="48"/>
  <c r="AA296" i="48"/>
  <c r="Y296" i="48"/>
  <c r="X296" i="48"/>
  <c r="V296" i="48"/>
  <c r="U296" i="48"/>
  <c r="T296" i="48"/>
  <c r="S296" i="48"/>
  <c r="R296" i="48"/>
  <c r="Q296" i="48"/>
  <c r="P296" i="48"/>
  <c r="O296" i="48"/>
  <c r="N296" i="48"/>
  <c r="M296" i="48"/>
  <c r="L296" i="48"/>
  <c r="AC295" i="48"/>
  <c r="AB295" i="48"/>
  <c r="AA295" i="48"/>
  <c r="Z295" i="48"/>
  <c r="X295" i="48"/>
  <c r="W295" i="48"/>
  <c r="U295" i="48"/>
  <c r="T295" i="48"/>
  <c r="S295" i="48"/>
  <c r="R295" i="48"/>
  <c r="Q295" i="48"/>
  <c r="P295" i="48"/>
  <c r="O295" i="48"/>
  <c r="N295" i="48"/>
  <c r="M295" i="48"/>
  <c r="L295" i="48"/>
  <c r="K295" i="48"/>
  <c r="AC294" i="48"/>
  <c r="AB294" i="48"/>
  <c r="AA294" i="48"/>
  <c r="Z294" i="48"/>
  <c r="Y294" i="48"/>
  <c r="W294" i="48"/>
  <c r="V294" i="48"/>
  <c r="T294" i="48"/>
  <c r="S294" i="48"/>
  <c r="R294" i="48"/>
  <c r="Q294" i="48"/>
  <c r="P294" i="48"/>
  <c r="O294" i="48"/>
  <c r="N294" i="48"/>
  <c r="M294" i="48"/>
  <c r="L294" i="48"/>
  <c r="K294" i="48"/>
  <c r="J294" i="48"/>
  <c r="I293" i="48"/>
  <c r="AC293" i="48"/>
  <c r="AB293" i="48"/>
  <c r="AA293" i="48"/>
  <c r="Z293" i="48"/>
  <c r="Y293" i="48"/>
  <c r="X293" i="48"/>
  <c r="V293" i="48"/>
  <c r="U293" i="48"/>
  <c r="S293" i="48"/>
  <c r="R293" i="48"/>
  <c r="Q293" i="48"/>
  <c r="P293" i="48"/>
  <c r="O293" i="48"/>
  <c r="N293" i="48"/>
  <c r="M293" i="48"/>
  <c r="L293" i="48"/>
  <c r="K293" i="48"/>
  <c r="J293" i="48"/>
  <c r="AC290" i="48"/>
  <c r="AB290" i="48"/>
  <c r="AA290" i="48"/>
  <c r="Z290" i="48"/>
  <c r="Y290" i="48"/>
  <c r="X290" i="48"/>
  <c r="W290" i="48"/>
  <c r="V290" i="48"/>
  <c r="U290" i="48"/>
  <c r="S290" i="48"/>
  <c r="R290" i="48"/>
  <c r="P290" i="48"/>
  <c r="O290" i="48"/>
  <c r="N290" i="48"/>
  <c r="M290" i="48"/>
  <c r="L290" i="48"/>
  <c r="K290" i="48"/>
  <c r="J290" i="48"/>
  <c r="I290" i="48"/>
  <c r="H290" i="48"/>
  <c r="G290" i="48"/>
  <c r="F290" i="48"/>
  <c r="AC289" i="48"/>
  <c r="AB289" i="48"/>
  <c r="AA289" i="48"/>
  <c r="Z289" i="48"/>
  <c r="Y289" i="48"/>
  <c r="X289" i="48"/>
  <c r="W289" i="48"/>
  <c r="V289" i="48"/>
  <c r="U289" i="48"/>
  <c r="T289" i="48"/>
  <c r="R289" i="48"/>
  <c r="Q289" i="48"/>
  <c r="O289" i="48"/>
  <c r="N289" i="48"/>
  <c r="M289" i="48"/>
  <c r="L289" i="48"/>
  <c r="K289" i="48"/>
  <c r="J289" i="48"/>
  <c r="I289" i="48"/>
  <c r="H289" i="48"/>
  <c r="G289" i="48"/>
  <c r="F289" i="48"/>
  <c r="E289" i="48"/>
  <c r="AC283" i="48"/>
  <c r="AC282" i="48"/>
  <c r="AB282" i="48"/>
  <c r="AC281" i="48"/>
  <c r="AB281" i="48"/>
  <c r="AA281" i="48"/>
  <c r="AC280" i="48"/>
  <c r="AB280" i="48"/>
  <c r="AA280" i="48"/>
  <c r="Z280" i="48"/>
  <c r="AC279" i="48"/>
  <c r="AB279" i="48"/>
  <c r="AA279" i="48"/>
  <c r="Z279" i="48"/>
  <c r="Y279" i="48"/>
  <c r="AC278" i="48"/>
  <c r="AB278" i="48"/>
  <c r="AA278" i="48"/>
  <c r="Z278" i="48"/>
  <c r="Y278" i="48"/>
  <c r="X278" i="48"/>
  <c r="AC277" i="48"/>
  <c r="AB277" i="48"/>
  <c r="AA277" i="48"/>
  <c r="Z277" i="48"/>
  <c r="Y277" i="48"/>
  <c r="X277" i="48"/>
  <c r="W277" i="48"/>
  <c r="AC276" i="48"/>
  <c r="AB276" i="48"/>
  <c r="AA276" i="48"/>
  <c r="Z276" i="48"/>
  <c r="Y276" i="48"/>
  <c r="X276" i="48"/>
  <c r="W276" i="48"/>
  <c r="V276" i="48"/>
  <c r="AC275" i="48"/>
  <c r="AB275" i="48"/>
  <c r="AA275" i="48"/>
  <c r="Z275" i="48"/>
  <c r="Y275" i="48"/>
  <c r="X275" i="48"/>
  <c r="W275" i="48"/>
  <c r="V275" i="48"/>
  <c r="U275" i="48"/>
  <c r="AC274" i="48"/>
  <c r="AB274" i="48"/>
  <c r="AA274" i="48"/>
  <c r="Z274" i="48"/>
  <c r="Y274" i="48"/>
  <c r="X274" i="48"/>
  <c r="W274" i="48"/>
  <c r="V274" i="48"/>
  <c r="U274" i="48"/>
  <c r="T274" i="48"/>
  <c r="AB273" i="48"/>
  <c r="AA273" i="48"/>
  <c r="Z273" i="48"/>
  <c r="Y273" i="48"/>
  <c r="X273" i="48"/>
  <c r="W273" i="48"/>
  <c r="V273" i="48"/>
  <c r="U273" i="48"/>
  <c r="T273" i="48"/>
  <c r="S273" i="48"/>
  <c r="AC209" i="48"/>
  <c r="AC208" i="48"/>
  <c r="AB208" i="48"/>
  <c r="AC207" i="48"/>
  <c r="AB207" i="48"/>
  <c r="AA207" i="48"/>
  <c r="AC206" i="48"/>
  <c r="AB206" i="48"/>
  <c r="AA206" i="48"/>
  <c r="Z206" i="48"/>
  <c r="AC205" i="48"/>
  <c r="AB205" i="48"/>
  <c r="AA205" i="48"/>
  <c r="Z205" i="48"/>
  <c r="Y205" i="48"/>
  <c r="AC204" i="48"/>
  <c r="AB204" i="48"/>
  <c r="AA204" i="48"/>
  <c r="Z204" i="48"/>
  <c r="Y204" i="48"/>
  <c r="X204" i="48"/>
  <c r="AC203" i="48"/>
  <c r="AB203" i="48"/>
  <c r="AA203" i="48"/>
  <c r="Z203" i="48"/>
  <c r="Y203" i="48"/>
  <c r="X203" i="48"/>
  <c r="W203" i="48"/>
  <c r="AC202" i="48"/>
  <c r="AB202" i="48"/>
  <c r="AA202" i="48"/>
  <c r="Z202" i="48"/>
  <c r="Y202" i="48"/>
  <c r="X202" i="48"/>
  <c r="W202" i="48"/>
  <c r="V202" i="48"/>
  <c r="AC201" i="48"/>
  <c r="AB201" i="48"/>
  <c r="AA201" i="48"/>
  <c r="Z201" i="48"/>
  <c r="Y201" i="48"/>
  <c r="X201" i="48"/>
  <c r="W201" i="48"/>
  <c r="V201" i="48"/>
  <c r="U201" i="48"/>
  <c r="AC200" i="48"/>
  <c r="AB200" i="48"/>
  <c r="AA200" i="48"/>
  <c r="Z200" i="48"/>
  <c r="Y200" i="48"/>
  <c r="X200" i="48"/>
  <c r="W200" i="48"/>
  <c r="V200" i="48"/>
  <c r="U200" i="48"/>
  <c r="T200" i="48"/>
  <c r="AB199" i="48"/>
  <c r="AA199" i="48"/>
  <c r="Z199" i="48"/>
  <c r="Y199" i="48"/>
  <c r="X199" i="48"/>
  <c r="W199" i="48"/>
  <c r="V199" i="48"/>
  <c r="U199" i="48"/>
  <c r="T199" i="48"/>
  <c r="S199" i="48"/>
  <c r="AC97" i="48"/>
  <c r="AC96" i="48"/>
  <c r="AB96" i="48"/>
  <c r="AC95" i="48"/>
  <c r="AB95" i="48"/>
  <c r="AA95" i="48"/>
  <c r="AC94" i="48"/>
  <c r="AB94" i="48"/>
  <c r="AA94" i="48"/>
  <c r="Z94" i="48"/>
  <c r="AC93" i="48"/>
  <c r="AB93" i="48"/>
  <c r="AA93" i="48"/>
  <c r="Z93" i="48"/>
  <c r="Y93" i="48"/>
  <c r="AC92" i="48"/>
  <c r="AB92" i="48"/>
  <c r="AA92" i="48"/>
  <c r="Z92" i="48"/>
  <c r="Y92" i="48"/>
  <c r="X92" i="48"/>
  <c r="AC91" i="48"/>
  <c r="AB91" i="48"/>
  <c r="AA91" i="48"/>
  <c r="Z91" i="48"/>
  <c r="Y91" i="48"/>
  <c r="X91" i="48"/>
  <c r="W91" i="48"/>
  <c r="AC90" i="48"/>
  <c r="AB90" i="48"/>
  <c r="AA90" i="48"/>
  <c r="Z90" i="48"/>
  <c r="Y90" i="48"/>
  <c r="X90" i="48"/>
  <c r="W90" i="48"/>
  <c r="V90" i="48"/>
  <c r="AC89" i="48"/>
  <c r="AB89" i="48"/>
  <c r="AA89" i="48"/>
  <c r="Z89" i="48"/>
  <c r="Y89" i="48"/>
  <c r="X89" i="48"/>
  <c r="W89" i="48"/>
  <c r="V89" i="48"/>
  <c r="U89" i="48"/>
  <c r="AC88" i="48"/>
  <c r="AB88" i="48"/>
  <c r="AA88" i="48"/>
  <c r="Z88" i="48"/>
  <c r="Y88" i="48"/>
  <c r="X88" i="48"/>
  <c r="W88" i="48"/>
  <c r="V88" i="48"/>
  <c r="U88" i="48"/>
  <c r="T88" i="48"/>
  <c r="AB87" i="48"/>
  <c r="AA87" i="48"/>
  <c r="Z87" i="48"/>
  <c r="Y87" i="48"/>
  <c r="X87" i="48"/>
  <c r="W87" i="48"/>
  <c r="V87" i="48"/>
  <c r="U87" i="48"/>
  <c r="T87" i="48"/>
  <c r="S87" i="48"/>
  <c r="AC229" i="78"/>
  <c r="AC228" i="78"/>
  <c r="AB228" i="78"/>
  <c r="AC227" i="78"/>
  <c r="AB227" i="78"/>
  <c r="AA227" i="78"/>
  <c r="AC226" i="78"/>
  <c r="AB226" i="78"/>
  <c r="AA226" i="78"/>
  <c r="Z226" i="78"/>
  <c r="AC225" i="78"/>
  <c r="AB225" i="78"/>
  <c r="AA225" i="78"/>
  <c r="Z225" i="78"/>
  <c r="Y225" i="78"/>
  <c r="AC224" i="78"/>
  <c r="AB224" i="78"/>
  <c r="AA224" i="78"/>
  <c r="Z224" i="78"/>
  <c r="Y224" i="78"/>
  <c r="X224" i="78"/>
  <c r="AC223" i="78"/>
  <c r="AB223" i="78"/>
  <c r="AA223" i="78"/>
  <c r="Z223" i="78"/>
  <c r="Y223" i="78"/>
  <c r="X223" i="78"/>
  <c r="W223" i="78"/>
  <c r="AC222" i="78"/>
  <c r="AB222" i="78"/>
  <c r="AA222" i="78"/>
  <c r="Z222" i="78"/>
  <c r="Y222" i="78"/>
  <c r="X222" i="78"/>
  <c r="W222" i="78"/>
  <c r="V222" i="78"/>
  <c r="AC221" i="78"/>
  <c r="AB221" i="78"/>
  <c r="AA221" i="78"/>
  <c r="Z221" i="78"/>
  <c r="Y221" i="78"/>
  <c r="X221" i="78"/>
  <c r="W221" i="78"/>
  <c r="V221" i="78"/>
  <c r="U221" i="78"/>
  <c r="AC220" i="78"/>
  <c r="AB220" i="78"/>
  <c r="AA220" i="78"/>
  <c r="Z220" i="78"/>
  <c r="Y220" i="78"/>
  <c r="X220" i="78"/>
  <c r="W220" i="78"/>
  <c r="V220" i="78"/>
  <c r="U220" i="78"/>
  <c r="T220" i="78"/>
  <c r="AC219" i="78"/>
  <c r="AB219" i="78"/>
  <c r="AA219" i="78"/>
  <c r="Z219" i="78"/>
  <c r="Y219" i="78"/>
  <c r="X219" i="78"/>
  <c r="W219" i="78"/>
  <c r="V219" i="78"/>
  <c r="U219" i="78"/>
  <c r="T219" i="78"/>
  <c r="S219" i="78"/>
  <c r="AC209" i="78"/>
  <c r="AC208" i="78"/>
  <c r="AB208" i="78"/>
  <c r="AC207" i="78"/>
  <c r="AB207" i="78"/>
  <c r="AA207" i="78"/>
  <c r="AC206" i="78"/>
  <c r="AB206" i="78"/>
  <c r="AA206" i="78"/>
  <c r="Z206" i="78"/>
  <c r="AC205" i="78"/>
  <c r="AB205" i="78"/>
  <c r="AA205" i="78"/>
  <c r="Z205" i="78"/>
  <c r="Y205" i="78"/>
  <c r="AC204" i="78"/>
  <c r="AB204" i="78"/>
  <c r="AA204" i="78"/>
  <c r="Z204" i="78"/>
  <c r="Y204" i="78"/>
  <c r="X204" i="78"/>
  <c r="AC203" i="78"/>
  <c r="AB203" i="78"/>
  <c r="AA203" i="78"/>
  <c r="Z203" i="78"/>
  <c r="Y203" i="78"/>
  <c r="X203" i="78"/>
  <c r="W203" i="78"/>
  <c r="AC202" i="78"/>
  <c r="AB202" i="78"/>
  <c r="AA202" i="78"/>
  <c r="Z202" i="78"/>
  <c r="Y202" i="78"/>
  <c r="X202" i="78"/>
  <c r="W202" i="78"/>
  <c r="V202" i="78"/>
  <c r="AC201" i="78"/>
  <c r="AB201" i="78"/>
  <c r="AA201" i="78"/>
  <c r="Z201" i="78"/>
  <c r="Y201" i="78"/>
  <c r="X201" i="78"/>
  <c r="W201" i="78"/>
  <c r="V201" i="78"/>
  <c r="U201" i="78"/>
  <c r="AC200" i="78"/>
  <c r="AB200" i="78"/>
  <c r="AA200" i="78"/>
  <c r="Z200" i="78"/>
  <c r="Y200" i="78"/>
  <c r="X200" i="78"/>
  <c r="W200" i="78"/>
  <c r="V200" i="78"/>
  <c r="U200" i="78"/>
  <c r="T200" i="78"/>
  <c r="AC199" i="78"/>
  <c r="AB199" i="78"/>
  <c r="AA199" i="78"/>
  <c r="Z199" i="78"/>
  <c r="Y199" i="78"/>
  <c r="X199" i="78"/>
  <c r="W199" i="78"/>
  <c r="V199" i="78"/>
  <c r="U199" i="78"/>
  <c r="T199" i="78"/>
  <c r="S199" i="78"/>
  <c r="AC97" i="78"/>
  <c r="AC96" i="78"/>
  <c r="AB96" i="78"/>
  <c r="AC95" i="78"/>
  <c r="AB95" i="78"/>
  <c r="AA95" i="78"/>
  <c r="AC94" i="78"/>
  <c r="AB94" i="78"/>
  <c r="AA94" i="78"/>
  <c r="Z94" i="78"/>
  <c r="AC93" i="78"/>
  <c r="AB93" i="78"/>
  <c r="AA93" i="78"/>
  <c r="Z93" i="78"/>
  <c r="Y93" i="78"/>
  <c r="AC92" i="78"/>
  <c r="AB92" i="78"/>
  <c r="AA92" i="78"/>
  <c r="Z92" i="78"/>
  <c r="Y92" i="78"/>
  <c r="X92" i="78"/>
  <c r="AC91" i="78"/>
  <c r="AB91" i="78"/>
  <c r="AA91" i="78"/>
  <c r="Z91" i="78"/>
  <c r="Y91" i="78"/>
  <c r="X91" i="78"/>
  <c r="W91" i="78"/>
  <c r="AC90" i="78"/>
  <c r="AB90" i="78"/>
  <c r="AA90" i="78"/>
  <c r="Z90" i="78"/>
  <c r="Y90" i="78"/>
  <c r="X90" i="78"/>
  <c r="W90" i="78"/>
  <c r="V90" i="78"/>
  <c r="AC89" i="78"/>
  <c r="AB89" i="78"/>
  <c r="AA89" i="78"/>
  <c r="Z89" i="78"/>
  <c r="Y89" i="78"/>
  <c r="X89" i="78"/>
  <c r="W89" i="78"/>
  <c r="V89" i="78"/>
  <c r="U89" i="78"/>
  <c r="AC88" i="78"/>
  <c r="AB88" i="78"/>
  <c r="AA88" i="78"/>
  <c r="Z88" i="78"/>
  <c r="Y88" i="78"/>
  <c r="X88" i="78"/>
  <c r="W88" i="78"/>
  <c r="V88" i="78"/>
  <c r="U88" i="78"/>
  <c r="T88" i="78"/>
  <c r="AC87" i="78"/>
  <c r="AB87" i="78"/>
  <c r="AA87" i="78"/>
  <c r="Z87" i="78"/>
  <c r="Y87" i="78"/>
  <c r="X87" i="78"/>
  <c r="W87" i="78"/>
  <c r="V87" i="78"/>
  <c r="U87" i="78"/>
  <c r="T87" i="78"/>
  <c r="S87" i="78"/>
  <c r="E251" i="80"/>
  <c r="F251" i="80" s="1"/>
  <c r="G251" i="80" s="1"/>
  <c r="H251" i="80" s="1"/>
  <c r="I251" i="80" s="1"/>
  <c r="J251" i="80" s="1"/>
  <c r="K251" i="80" s="1"/>
  <c r="L251" i="80" s="1"/>
  <c r="M251" i="80" s="1"/>
  <c r="N251" i="80" s="1"/>
  <c r="O251" i="80" s="1"/>
  <c r="P251" i="80" s="1"/>
  <c r="Q251" i="80" s="1"/>
  <c r="R251" i="80" s="1"/>
  <c r="S251" i="80" s="1"/>
  <c r="T251" i="80" s="1"/>
  <c r="U251" i="80" s="1"/>
  <c r="V251" i="80" s="1"/>
  <c r="W251" i="80" s="1"/>
  <c r="X251" i="80" s="1"/>
  <c r="Y251" i="80" s="1"/>
  <c r="Z251" i="80" s="1"/>
  <c r="AA251" i="80" s="1"/>
  <c r="AB251" i="80" s="1"/>
  <c r="AC251" i="80" s="1"/>
  <c r="AC97" i="80"/>
  <c r="AC96" i="80"/>
  <c r="AB96" i="80"/>
  <c r="AC95" i="80"/>
  <c r="AB95" i="80"/>
  <c r="AA95" i="80"/>
  <c r="AC94" i="80"/>
  <c r="AB94" i="80"/>
  <c r="AA94" i="80"/>
  <c r="Z94" i="80"/>
  <c r="AC93" i="80"/>
  <c r="AB93" i="80"/>
  <c r="AA93" i="80"/>
  <c r="Z93" i="80"/>
  <c r="Y93" i="80"/>
  <c r="AC92" i="80"/>
  <c r="AB92" i="80"/>
  <c r="AA92" i="80"/>
  <c r="Z92" i="80"/>
  <c r="Y92" i="80"/>
  <c r="X92" i="80"/>
  <c r="AC91" i="80"/>
  <c r="AB91" i="80"/>
  <c r="AA91" i="80"/>
  <c r="Z91" i="80"/>
  <c r="Y91" i="80"/>
  <c r="X91" i="80"/>
  <c r="W91" i="80"/>
  <c r="AC90" i="80"/>
  <c r="AB90" i="80"/>
  <c r="AA90" i="80"/>
  <c r="Z90" i="80"/>
  <c r="Y90" i="80"/>
  <c r="X90" i="80"/>
  <c r="W90" i="80"/>
  <c r="V90" i="80"/>
  <c r="AC89" i="80"/>
  <c r="AB89" i="80"/>
  <c r="AA89" i="80"/>
  <c r="Z89" i="80"/>
  <c r="Y89" i="80"/>
  <c r="X89" i="80"/>
  <c r="W89" i="80"/>
  <c r="V89" i="80"/>
  <c r="U89" i="80"/>
  <c r="AC88" i="80"/>
  <c r="AB88" i="80"/>
  <c r="AA88" i="80"/>
  <c r="Z88" i="80"/>
  <c r="Y88" i="80"/>
  <c r="X88" i="80"/>
  <c r="W88" i="80"/>
  <c r="V88" i="80"/>
  <c r="U88" i="80"/>
  <c r="T88" i="80"/>
  <c r="AB87" i="80"/>
  <c r="AA87" i="80"/>
  <c r="Z87" i="80"/>
  <c r="Y87" i="80"/>
  <c r="X87" i="80"/>
  <c r="W87" i="80"/>
  <c r="V87" i="80"/>
  <c r="U87" i="80"/>
  <c r="T87" i="80"/>
  <c r="S87" i="80"/>
  <c r="AC209" i="80"/>
  <c r="AC208" i="80"/>
  <c r="AB208" i="80"/>
  <c r="AC207" i="80"/>
  <c r="AB207" i="80"/>
  <c r="AA207" i="80"/>
  <c r="AC206" i="80"/>
  <c r="AB206" i="80"/>
  <c r="AA206" i="80"/>
  <c r="Z206" i="80"/>
  <c r="AC205" i="80"/>
  <c r="AB205" i="80"/>
  <c r="AA205" i="80"/>
  <c r="Z205" i="80"/>
  <c r="Y205" i="80"/>
  <c r="AC204" i="80"/>
  <c r="AB204" i="80"/>
  <c r="AA204" i="80"/>
  <c r="Z204" i="80"/>
  <c r="Y204" i="80"/>
  <c r="X204" i="80"/>
  <c r="AC203" i="80"/>
  <c r="AB203" i="80"/>
  <c r="AA203" i="80"/>
  <c r="Z203" i="80"/>
  <c r="Y203" i="80"/>
  <c r="X203" i="80"/>
  <c r="W203" i="80"/>
  <c r="AC202" i="80"/>
  <c r="AB202" i="80"/>
  <c r="AA202" i="80"/>
  <c r="Z202" i="80"/>
  <c r="Y202" i="80"/>
  <c r="X202" i="80"/>
  <c r="W202" i="80"/>
  <c r="V202" i="80"/>
  <c r="AC201" i="80"/>
  <c r="AB201" i="80"/>
  <c r="AA201" i="80"/>
  <c r="Z201" i="80"/>
  <c r="Y201" i="80"/>
  <c r="X201" i="80"/>
  <c r="W201" i="80"/>
  <c r="V201" i="80"/>
  <c r="U201" i="80"/>
  <c r="AC200" i="80"/>
  <c r="AB200" i="80"/>
  <c r="AA200" i="80"/>
  <c r="Z200" i="80"/>
  <c r="Y200" i="80"/>
  <c r="X200" i="80"/>
  <c r="W200" i="80"/>
  <c r="V200" i="80"/>
  <c r="U200" i="80"/>
  <c r="T200" i="80"/>
  <c r="AB199" i="80"/>
  <c r="AA199" i="80"/>
  <c r="Z199" i="80"/>
  <c r="Y199" i="80"/>
  <c r="X199" i="80"/>
  <c r="W199" i="80"/>
  <c r="V199" i="80"/>
  <c r="U199" i="80"/>
  <c r="T199" i="80"/>
  <c r="S199" i="80"/>
  <c r="AC283" i="80"/>
  <c r="AC282" i="80"/>
  <c r="AB282" i="80"/>
  <c r="AC281" i="80"/>
  <c r="AB281" i="80"/>
  <c r="AA281" i="80"/>
  <c r="AC280" i="80"/>
  <c r="AB280" i="80"/>
  <c r="AA280" i="80"/>
  <c r="Z280" i="80"/>
  <c r="AC279" i="80"/>
  <c r="AB279" i="80"/>
  <c r="AA279" i="80"/>
  <c r="Z279" i="80"/>
  <c r="Y279" i="80"/>
  <c r="AC278" i="80"/>
  <c r="AB278" i="80"/>
  <c r="AA278" i="80"/>
  <c r="Z278" i="80"/>
  <c r="Y278" i="80"/>
  <c r="X278" i="80"/>
  <c r="AC277" i="80"/>
  <c r="AB277" i="80"/>
  <c r="AA277" i="80"/>
  <c r="Z277" i="80"/>
  <c r="Y277" i="80"/>
  <c r="X277" i="80"/>
  <c r="W277" i="80"/>
  <c r="AC276" i="80"/>
  <c r="AB276" i="80"/>
  <c r="AA276" i="80"/>
  <c r="Z276" i="80"/>
  <c r="Y276" i="80"/>
  <c r="X276" i="80"/>
  <c r="W276" i="80"/>
  <c r="V276" i="80"/>
  <c r="AC275" i="80"/>
  <c r="AB275" i="80"/>
  <c r="AA275" i="80"/>
  <c r="Z275" i="80"/>
  <c r="Y275" i="80"/>
  <c r="X275" i="80"/>
  <c r="W275" i="80"/>
  <c r="V275" i="80"/>
  <c r="U275" i="80"/>
  <c r="AC274" i="80"/>
  <c r="AB274" i="80"/>
  <c r="AA274" i="80"/>
  <c r="Z274" i="80"/>
  <c r="Y274" i="80"/>
  <c r="X274" i="80"/>
  <c r="W274" i="80"/>
  <c r="V274" i="80"/>
  <c r="U274" i="80"/>
  <c r="T274" i="80"/>
  <c r="AB273" i="80"/>
  <c r="AA273" i="80"/>
  <c r="Z273" i="80"/>
  <c r="Y273" i="80"/>
  <c r="X273" i="80"/>
  <c r="W273" i="80"/>
  <c r="V273" i="80"/>
  <c r="U273" i="80"/>
  <c r="T273" i="80"/>
  <c r="S273" i="80"/>
  <c r="AC283" i="81"/>
  <c r="AC282" i="81"/>
  <c r="AB282" i="81"/>
  <c r="AC281" i="81"/>
  <c r="AB281" i="81"/>
  <c r="AA281" i="81"/>
  <c r="AC280" i="81"/>
  <c r="AB280" i="81"/>
  <c r="AA280" i="81"/>
  <c r="Z280" i="81"/>
  <c r="AC279" i="81"/>
  <c r="AB279" i="81"/>
  <c r="AA279" i="81"/>
  <c r="Z279" i="81"/>
  <c r="Y279" i="81"/>
  <c r="AC278" i="81"/>
  <c r="AB278" i="81"/>
  <c r="AA278" i="81"/>
  <c r="Z278" i="81"/>
  <c r="Y278" i="81"/>
  <c r="X278" i="81"/>
  <c r="AC277" i="81"/>
  <c r="AB277" i="81"/>
  <c r="AA277" i="81"/>
  <c r="Z277" i="81"/>
  <c r="Y277" i="81"/>
  <c r="X277" i="81"/>
  <c r="W277" i="81"/>
  <c r="AC276" i="81"/>
  <c r="AB276" i="81"/>
  <c r="AA276" i="81"/>
  <c r="Z276" i="81"/>
  <c r="Y276" i="81"/>
  <c r="X276" i="81"/>
  <c r="W276" i="81"/>
  <c r="V276" i="81"/>
  <c r="AC275" i="81"/>
  <c r="AB275" i="81"/>
  <c r="AA275" i="81"/>
  <c r="Z275" i="81"/>
  <c r="Y275" i="81"/>
  <c r="X275" i="81"/>
  <c r="W275" i="81"/>
  <c r="V275" i="81"/>
  <c r="U275" i="81"/>
  <c r="AC274" i="81"/>
  <c r="AB274" i="81"/>
  <c r="AA274" i="81"/>
  <c r="Z274" i="81"/>
  <c r="Y274" i="81"/>
  <c r="X274" i="81"/>
  <c r="W274" i="81"/>
  <c r="V274" i="81"/>
  <c r="U274" i="81"/>
  <c r="T274" i="81"/>
  <c r="AC273" i="81"/>
  <c r="AB273" i="81"/>
  <c r="AA273" i="81"/>
  <c r="Z273" i="81"/>
  <c r="Y273" i="81"/>
  <c r="X273" i="81"/>
  <c r="W273" i="81"/>
  <c r="V273" i="81"/>
  <c r="U273" i="81"/>
  <c r="T273" i="81"/>
  <c r="S273" i="81"/>
  <c r="AC209" i="81"/>
  <c r="AC208" i="81"/>
  <c r="AB208" i="81"/>
  <c r="AC207" i="81"/>
  <c r="AB207" i="81"/>
  <c r="AA207" i="81"/>
  <c r="AC206" i="81"/>
  <c r="AB206" i="81"/>
  <c r="AA206" i="81"/>
  <c r="Z206" i="81"/>
  <c r="AC205" i="81"/>
  <c r="AB205" i="81"/>
  <c r="AA205" i="81"/>
  <c r="Z205" i="81"/>
  <c r="Y205" i="81"/>
  <c r="AC204" i="81"/>
  <c r="AB204" i="81"/>
  <c r="AA204" i="81"/>
  <c r="Z204" i="81"/>
  <c r="Y204" i="81"/>
  <c r="X204" i="81"/>
  <c r="AC203" i="81"/>
  <c r="AB203" i="81"/>
  <c r="AA203" i="81"/>
  <c r="Z203" i="81"/>
  <c r="Y203" i="81"/>
  <c r="X203" i="81"/>
  <c r="W203" i="81"/>
  <c r="AC202" i="81"/>
  <c r="AB202" i="81"/>
  <c r="AA202" i="81"/>
  <c r="Z202" i="81"/>
  <c r="Y202" i="81"/>
  <c r="X202" i="81"/>
  <c r="W202" i="81"/>
  <c r="V202" i="81"/>
  <c r="AC201" i="81"/>
  <c r="AB201" i="81"/>
  <c r="AA201" i="81"/>
  <c r="Z201" i="81"/>
  <c r="Y201" i="81"/>
  <c r="X201" i="81"/>
  <c r="W201" i="81"/>
  <c r="V201" i="81"/>
  <c r="U201" i="81"/>
  <c r="AC200" i="81"/>
  <c r="AB200" i="81"/>
  <c r="AA200" i="81"/>
  <c r="Z200" i="81"/>
  <c r="Y200" i="81"/>
  <c r="X200" i="81"/>
  <c r="W200" i="81"/>
  <c r="V200" i="81"/>
  <c r="U200" i="81"/>
  <c r="T200" i="81"/>
  <c r="AC199" i="81"/>
  <c r="AB199" i="81"/>
  <c r="AA199" i="81"/>
  <c r="Z199" i="81"/>
  <c r="Y199" i="81"/>
  <c r="X199" i="81"/>
  <c r="W199" i="81"/>
  <c r="V199" i="81"/>
  <c r="U199" i="81"/>
  <c r="T199" i="81"/>
  <c r="S199" i="81"/>
  <c r="AC97" i="81"/>
  <c r="AC96" i="81"/>
  <c r="AB96" i="81"/>
  <c r="AC95" i="81"/>
  <c r="AB95" i="81"/>
  <c r="AA95" i="81"/>
  <c r="AC94" i="81"/>
  <c r="AB94" i="81"/>
  <c r="AA94" i="81"/>
  <c r="Z94" i="81"/>
  <c r="AC93" i="81"/>
  <c r="AB93" i="81"/>
  <c r="AA93" i="81"/>
  <c r="Z93" i="81"/>
  <c r="Y93" i="81"/>
  <c r="AC92" i="81"/>
  <c r="AB92" i="81"/>
  <c r="AA92" i="81"/>
  <c r="Z92" i="81"/>
  <c r="Y92" i="81"/>
  <c r="X92" i="81"/>
  <c r="AC91" i="81"/>
  <c r="AB91" i="81"/>
  <c r="AA91" i="81"/>
  <c r="Z91" i="81"/>
  <c r="Y91" i="81"/>
  <c r="X91" i="81"/>
  <c r="W91" i="81"/>
  <c r="AC90" i="81"/>
  <c r="AB90" i="81"/>
  <c r="AA90" i="81"/>
  <c r="Z90" i="81"/>
  <c r="Y90" i="81"/>
  <c r="X90" i="81"/>
  <c r="W90" i="81"/>
  <c r="V90" i="81"/>
  <c r="AC89" i="81"/>
  <c r="AB89" i="81"/>
  <c r="AA89" i="81"/>
  <c r="Z89" i="81"/>
  <c r="Y89" i="81"/>
  <c r="X89" i="81"/>
  <c r="W89" i="81"/>
  <c r="V89" i="81"/>
  <c r="U89" i="81"/>
  <c r="AC88" i="81"/>
  <c r="AB88" i="81"/>
  <c r="AA88" i="81"/>
  <c r="Z88" i="81"/>
  <c r="Y88" i="81"/>
  <c r="X88" i="81"/>
  <c r="W88" i="81"/>
  <c r="V88" i="81"/>
  <c r="U88" i="81"/>
  <c r="T88" i="81"/>
  <c r="AC87" i="81"/>
  <c r="AB87" i="81"/>
  <c r="AA87" i="81"/>
  <c r="Z87" i="81"/>
  <c r="Y87" i="81"/>
  <c r="X87" i="81"/>
  <c r="W87" i="81"/>
  <c r="V87" i="81"/>
  <c r="U87" i="81"/>
  <c r="T87" i="81"/>
  <c r="S87" i="81"/>
  <c r="J301" i="80" l="1"/>
  <c r="E301" i="84"/>
  <c r="E167" i="62" s="1"/>
  <c r="G233" i="78"/>
  <c r="G164" i="62" s="1"/>
  <c r="AC248" i="83"/>
  <c r="H248" i="83"/>
  <c r="H166" i="62" s="1"/>
  <c r="G248" i="82"/>
  <c r="G165" i="62" s="1"/>
  <c r="E287" i="80"/>
  <c r="E163" i="62" s="1"/>
  <c r="H248" i="82"/>
  <c r="H165" i="62" s="1"/>
  <c r="G287" i="80"/>
  <c r="G163" i="62" s="1"/>
  <c r="Z248" i="83"/>
  <c r="Z166" i="62" s="1"/>
  <c r="AB248" i="82"/>
  <c r="AB165" i="62" s="1"/>
  <c r="E287" i="81"/>
  <c r="E162" i="62" s="1"/>
  <c r="G248" i="83"/>
  <c r="G166" i="62" s="1"/>
  <c r="AA248" i="83"/>
  <c r="AA166" i="62" s="1"/>
  <c r="F248" i="83"/>
  <c r="F166" i="62" s="1"/>
  <c r="J248" i="83"/>
  <c r="J166" i="62" s="1"/>
  <c r="E287" i="48"/>
  <c r="E168" i="62" s="1"/>
  <c r="AC287" i="81"/>
  <c r="AB248" i="83"/>
  <c r="AB166" i="62" s="1"/>
  <c r="F287" i="80"/>
  <c r="F163" i="62" s="1"/>
  <c r="AC287" i="80"/>
  <c r="AA248" i="82"/>
  <c r="AA165" i="62" s="1"/>
  <c r="J248" i="82"/>
  <c r="J165" i="62" s="1"/>
  <c r="Z248" i="82"/>
  <c r="Z165" i="62" s="1"/>
  <c r="AC248" i="82"/>
  <c r="G287" i="81"/>
  <c r="G162" i="62" s="1"/>
  <c r="F233" i="78"/>
  <c r="F164" i="62" s="1"/>
  <c r="J233" i="78"/>
  <c r="J164" i="62" s="1"/>
  <c r="I233" i="78"/>
  <c r="I164" i="62" s="1"/>
  <c r="AC233" i="78"/>
  <c r="F287" i="81"/>
  <c r="F162" i="62" s="1"/>
  <c r="D287" i="80"/>
  <c r="D163" i="62" s="1"/>
  <c r="H233" i="78"/>
  <c r="H164" i="62" s="1"/>
  <c r="D233" i="78"/>
  <c r="D164" i="62" s="1"/>
  <c r="I248" i="82"/>
  <c r="I165" i="62" s="1"/>
  <c r="F248" i="82"/>
  <c r="F165" i="62" s="1"/>
  <c r="I248" i="83"/>
  <c r="I166" i="62" s="1"/>
  <c r="M301" i="84"/>
  <c r="M167" i="62" s="1"/>
  <c r="L301" i="84"/>
  <c r="L167" i="62" s="1"/>
  <c r="G301" i="84"/>
  <c r="G167" i="62" s="1"/>
  <c r="AC301" i="84"/>
  <c r="H301" i="84"/>
  <c r="H167" i="62" s="1"/>
  <c r="I301" i="84"/>
  <c r="I167" i="62" s="1"/>
  <c r="K301" i="84"/>
  <c r="K167" i="62" s="1"/>
  <c r="J301" i="84"/>
  <c r="J167" i="62" s="1"/>
  <c r="N301" i="84"/>
  <c r="N167" i="62" s="1"/>
  <c r="F301" i="84"/>
  <c r="F167" i="62" s="1"/>
  <c r="F287" i="48"/>
  <c r="F168" i="62" s="1"/>
  <c r="B3" i="32"/>
  <c r="B4" i="32" s="1"/>
  <c r="B5" i="32" s="1"/>
  <c r="B6" i="32" s="1"/>
  <c r="B7" i="32" s="1"/>
  <c r="B8" i="32" s="1"/>
  <c r="B9" i="32" s="1"/>
  <c r="B10" i="32" s="1"/>
  <c r="B11" i="32" s="1"/>
  <c r="B12" i="32" s="1"/>
  <c r="B13" i="32" s="1"/>
  <c r="B14" i="32" s="1"/>
  <c r="B15" i="32" s="1"/>
  <c r="B16" i="32" s="1"/>
  <c r="H67" i="70"/>
  <c r="N35" i="70"/>
  <c r="N34" i="70"/>
  <c r="N31" i="70"/>
  <c r="N30" i="70"/>
  <c r="N27" i="70"/>
  <c r="N26" i="70"/>
  <c r="N23" i="70"/>
  <c r="N22" i="70"/>
  <c r="S137" i="31"/>
  <c r="T137" i="31" s="1"/>
  <c r="U137" i="31" s="1"/>
  <c r="V137" i="31" s="1"/>
  <c r="W137" i="31" s="1"/>
  <c r="X137" i="31" s="1"/>
  <c r="Y137" i="31" s="1"/>
  <c r="Z137" i="31" s="1"/>
  <c r="AA137" i="31" s="1"/>
  <c r="AB137" i="31" s="1"/>
  <c r="AC137" i="31" s="1"/>
  <c r="AD137" i="31" s="1"/>
  <c r="AE137" i="31" s="1"/>
  <c r="AF137" i="31" s="1"/>
  <c r="AG137" i="31" s="1"/>
  <c r="S133" i="31"/>
  <c r="T133" i="31" s="1"/>
  <c r="P16" i="68" s="1"/>
  <c r="S141" i="31"/>
  <c r="T141" i="31" s="1"/>
  <c r="AF131" i="31"/>
  <c r="AG131" i="31" s="1"/>
  <c r="C1" i="73"/>
  <c r="D1" i="73" s="1"/>
  <c r="E1" i="73" s="1"/>
  <c r="F1" i="73" s="1"/>
  <c r="G1" i="73" s="1"/>
  <c r="H1" i="73" s="1"/>
  <c r="I1" i="73" s="1"/>
  <c r="J1" i="73" s="1"/>
  <c r="K1" i="73" s="1"/>
  <c r="L1" i="73" s="1"/>
  <c r="M1" i="73" s="1"/>
  <c r="N1" i="73" s="1"/>
  <c r="O1" i="73" s="1"/>
  <c r="P1" i="73" s="1"/>
  <c r="Q1" i="73" s="1"/>
  <c r="R1" i="73" s="1"/>
  <c r="S1" i="73" s="1"/>
  <c r="T1" i="73" s="1"/>
  <c r="U1" i="73" s="1"/>
  <c r="V1" i="73" s="1"/>
  <c r="W1" i="73" s="1"/>
  <c r="X1" i="73" s="1"/>
  <c r="Y1" i="73" s="1"/>
  <c r="Z1" i="73" s="1"/>
  <c r="AA1" i="73" s="1"/>
  <c r="AB1" i="73" s="1"/>
  <c r="N3" i="73"/>
  <c r="O3" i="73" s="1"/>
  <c r="P3" i="73" s="1"/>
  <c r="Q3" i="73" s="1"/>
  <c r="R3" i="73" s="1"/>
  <c r="S3" i="73" s="1"/>
  <c r="T3" i="73" s="1"/>
  <c r="U3" i="73" s="1"/>
  <c r="V3" i="73" s="1"/>
  <c r="W3" i="73" s="1"/>
  <c r="X3" i="73" s="1"/>
  <c r="Y3" i="73" s="1"/>
  <c r="Z3" i="73" s="1"/>
  <c r="AA3" i="73" s="1"/>
  <c r="AB3" i="73" s="1"/>
  <c r="AC3" i="73" s="1"/>
  <c r="V103" i="53"/>
  <c r="AB103" i="53"/>
  <c r="X103" i="53"/>
  <c r="T103" i="53"/>
  <c r="P103" i="53"/>
  <c r="D18" i="88"/>
  <c r="D19" i="88" s="1"/>
  <c r="E251" i="48"/>
  <c r="E219" i="48"/>
  <c r="F219" i="48" s="1"/>
  <c r="E163" i="48"/>
  <c r="F163" i="48" s="1"/>
  <c r="N123" i="48"/>
  <c r="M122" i="48"/>
  <c r="L121" i="48"/>
  <c r="K120" i="48"/>
  <c r="J119" i="48"/>
  <c r="I118" i="48"/>
  <c r="H117" i="48"/>
  <c r="G116" i="48"/>
  <c r="F115" i="48"/>
  <c r="E114" i="48"/>
  <c r="D113" i="48"/>
  <c r="E111" i="48"/>
  <c r="M121" i="48" s="1"/>
  <c r="F52" i="48"/>
  <c r="G52" i="48" s="1"/>
  <c r="H52" i="48" s="1"/>
  <c r="I52" i="48" s="1"/>
  <c r="J52" i="48" s="1"/>
  <c r="K52" i="48" s="1"/>
  <c r="L52" i="48" s="1"/>
  <c r="M52" i="48" s="1"/>
  <c r="N52" i="48" s="1"/>
  <c r="O52" i="48" s="1"/>
  <c r="P52" i="48" s="1"/>
  <c r="Q52" i="48" s="1"/>
  <c r="R52" i="48" s="1"/>
  <c r="S52" i="48" s="1"/>
  <c r="T52" i="48" s="1"/>
  <c r="U52" i="48" s="1"/>
  <c r="V52" i="48" s="1"/>
  <c r="W52" i="48" s="1"/>
  <c r="X52" i="48" s="1"/>
  <c r="Y52" i="48" s="1"/>
  <c r="Z52" i="48" s="1"/>
  <c r="AA52" i="48" s="1"/>
  <c r="AB52" i="48" s="1"/>
  <c r="AC52" i="48" s="1"/>
  <c r="AC54" i="48" s="1"/>
  <c r="E52" i="48"/>
  <c r="K301" i="80" l="1"/>
  <c r="O15" i="68"/>
  <c r="F111" i="48"/>
  <c r="F113" i="48" s="1"/>
  <c r="O16" i="68"/>
  <c r="U141" i="31"/>
  <c r="V141" i="31" s="1"/>
  <c r="P15" i="68"/>
  <c r="H116" i="48"/>
  <c r="U133" i="31"/>
  <c r="V133" i="31" s="1"/>
  <c r="W133" i="31" s="1"/>
  <c r="X133" i="31" s="1"/>
  <c r="Y133" i="31" s="1"/>
  <c r="Z133" i="31" s="1"/>
  <c r="AA133" i="31" s="1"/>
  <c r="AB133" i="31" s="1"/>
  <c r="AC133" i="31" s="1"/>
  <c r="AD133" i="31" s="1"/>
  <c r="AE133" i="31" s="1"/>
  <c r="AF133" i="31" s="1"/>
  <c r="AG133" i="31" s="1"/>
  <c r="Z103" i="53"/>
  <c r="Q103" i="53"/>
  <c r="U103" i="53"/>
  <c r="Y103" i="53"/>
  <c r="R103" i="53"/>
  <c r="O103" i="53"/>
  <c r="S103" i="53"/>
  <c r="W103" i="53"/>
  <c r="AA103" i="53"/>
  <c r="Y54" i="48"/>
  <c r="X56" i="48"/>
  <c r="W58" i="48"/>
  <c r="AA61" i="48"/>
  <c r="AB54" i="48"/>
  <c r="AB56" i="48"/>
  <c r="U54" i="48"/>
  <c r="AA55" i="48"/>
  <c r="Y57" i="48"/>
  <c r="Z59" i="48"/>
  <c r="AB63" i="48"/>
  <c r="G115" i="48"/>
  <c r="W55" i="48"/>
  <c r="T54" i="48"/>
  <c r="X55" i="48"/>
  <c r="AA58" i="48"/>
  <c r="AC62" i="48"/>
  <c r="X54" i="48"/>
  <c r="T55" i="48"/>
  <c r="AB55" i="48"/>
  <c r="AC57" i="48"/>
  <c r="Z60" i="48"/>
  <c r="F114" i="48"/>
  <c r="V54" i="48"/>
  <c r="Z54" i="48"/>
  <c r="U55" i="48"/>
  <c r="Y55" i="48"/>
  <c r="AC55" i="48"/>
  <c r="U56" i="48"/>
  <c r="Y56" i="48"/>
  <c r="AC56" i="48"/>
  <c r="V57" i="48"/>
  <c r="Z57" i="48"/>
  <c r="X58" i="48"/>
  <c r="AB58" i="48"/>
  <c r="AA59" i="48"/>
  <c r="AA60" i="48"/>
  <c r="AB61" i="48"/>
  <c r="AC63" i="48"/>
  <c r="AC64" i="48"/>
  <c r="E113" i="48"/>
  <c r="I116" i="48"/>
  <c r="J118" i="48"/>
  <c r="S54" i="48"/>
  <c r="W54" i="48"/>
  <c r="AA54" i="48"/>
  <c r="V55" i="48"/>
  <c r="Z55" i="48"/>
  <c r="V56" i="48"/>
  <c r="Z56" i="48"/>
  <c r="W57" i="48"/>
  <c r="AA57" i="48"/>
  <c r="Y58" i="48"/>
  <c r="AC58" i="48"/>
  <c r="X59" i="48"/>
  <c r="AB59" i="48"/>
  <c r="AB60" i="48"/>
  <c r="AC61" i="48"/>
  <c r="AA62" i="48"/>
  <c r="O123" i="48"/>
  <c r="N122" i="48"/>
  <c r="I117" i="48"/>
  <c r="L120" i="48"/>
  <c r="K119" i="48"/>
  <c r="W56" i="48"/>
  <c r="AA56" i="48"/>
  <c r="X57" i="48"/>
  <c r="AB57" i="48"/>
  <c r="Z58" i="48"/>
  <c r="Y59" i="48"/>
  <c r="AC59" i="48"/>
  <c r="Y60" i="48"/>
  <c r="AC60" i="48"/>
  <c r="Z61" i="48"/>
  <c r="AB62" i="48"/>
  <c r="G219" i="48"/>
  <c r="G163" i="48"/>
  <c r="F251" i="48"/>
  <c r="N23" i="48"/>
  <c r="M22" i="48"/>
  <c r="L21" i="48"/>
  <c r="K20" i="48"/>
  <c r="J19" i="48"/>
  <c r="I18" i="48"/>
  <c r="H17" i="48"/>
  <c r="G16" i="48"/>
  <c r="F15" i="48"/>
  <c r="E14" i="48"/>
  <c r="D13" i="48"/>
  <c r="E11" i="48"/>
  <c r="O23" i="48" s="1"/>
  <c r="AD3" i="48"/>
  <c r="AC157" i="48"/>
  <c r="AC159" i="48" s="1"/>
  <c r="E265" i="84"/>
  <c r="F265" i="84" s="1"/>
  <c r="G265" i="84" s="1"/>
  <c r="H265" i="84" s="1"/>
  <c r="I265" i="84" s="1"/>
  <c r="J265" i="84" s="1"/>
  <c r="K265" i="84" s="1"/>
  <c r="L265" i="84" s="1"/>
  <c r="M265" i="84" s="1"/>
  <c r="N265" i="84" s="1"/>
  <c r="O265" i="84" s="1"/>
  <c r="P265" i="84" s="1"/>
  <c r="N137" i="84"/>
  <c r="M136" i="84"/>
  <c r="L135" i="84"/>
  <c r="K134" i="84"/>
  <c r="J133" i="84"/>
  <c r="I132" i="84"/>
  <c r="H131" i="84"/>
  <c r="G130" i="84"/>
  <c r="F129" i="84"/>
  <c r="E128" i="84"/>
  <c r="D127" i="84"/>
  <c r="E233" i="84"/>
  <c r="F233" i="84" s="1"/>
  <c r="G233" i="84" s="1"/>
  <c r="H233" i="84" s="1"/>
  <c r="I233" i="84" s="1"/>
  <c r="J233" i="84" s="1"/>
  <c r="K233" i="84" s="1"/>
  <c r="L233" i="84" s="1"/>
  <c r="M233" i="84" s="1"/>
  <c r="N233" i="84" s="1"/>
  <c r="O233" i="84" s="1"/>
  <c r="P233" i="84" s="1"/>
  <c r="E177" i="84"/>
  <c r="F177" i="84" s="1"/>
  <c r="G177" i="84" s="1"/>
  <c r="H177" i="84" s="1"/>
  <c r="I177" i="84" s="1"/>
  <c r="J177" i="84" s="1"/>
  <c r="K177" i="84" s="1"/>
  <c r="L177" i="84" s="1"/>
  <c r="M177" i="84" s="1"/>
  <c r="N177" i="84" s="1"/>
  <c r="O177" i="84" s="1"/>
  <c r="P177" i="84" s="1"/>
  <c r="Q177" i="84" s="1"/>
  <c r="R177" i="84" s="1"/>
  <c r="S177" i="84" s="1"/>
  <c r="T177" i="84" s="1"/>
  <c r="U177" i="84" s="1"/>
  <c r="V177" i="84" s="1"/>
  <c r="W177" i="84" s="1"/>
  <c r="X177" i="84" s="1"/>
  <c r="Y177" i="84" s="1"/>
  <c r="Z177" i="84" s="1"/>
  <c r="AA177" i="84" s="1"/>
  <c r="AB177" i="84" s="1"/>
  <c r="AC177" i="84" s="1"/>
  <c r="AC179" i="84" s="1"/>
  <c r="E125" i="84"/>
  <c r="F125" i="84" s="1"/>
  <c r="G125" i="84" s="1"/>
  <c r="H125" i="84" s="1"/>
  <c r="I125" i="84" s="1"/>
  <c r="J125" i="84" s="1"/>
  <c r="K125" i="84" s="1"/>
  <c r="L125" i="84" s="1"/>
  <c r="M125" i="84" s="1"/>
  <c r="N125" i="84" s="1"/>
  <c r="O125" i="84" s="1"/>
  <c r="P125" i="84" s="1"/>
  <c r="Q125" i="84" s="1"/>
  <c r="R125" i="84" s="1"/>
  <c r="S125" i="84" s="1"/>
  <c r="T125" i="84" s="1"/>
  <c r="U125" i="84" s="1"/>
  <c r="V125" i="84" s="1"/>
  <c r="W125" i="84" s="1"/>
  <c r="X125" i="84" s="1"/>
  <c r="Y125" i="84" s="1"/>
  <c r="Z125" i="84" s="1"/>
  <c r="AA125" i="84" s="1"/>
  <c r="AB125" i="84" s="1"/>
  <c r="AC125" i="84" s="1"/>
  <c r="AC127" i="84" s="1"/>
  <c r="E64" i="84"/>
  <c r="F64" i="84" s="1"/>
  <c r="G64" i="84" s="1"/>
  <c r="H64" i="84" s="1"/>
  <c r="I64" i="84" s="1"/>
  <c r="J64" i="84" s="1"/>
  <c r="K64" i="84" s="1"/>
  <c r="L64" i="84" s="1"/>
  <c r="M64" i="84" s="1"/>
  <c r="N64" i="84" s="1"/>
  <c r="O64" i="84" s="1"/>
  <c r="P64" i="84" s="1"/>
  <c r="N23" i="84"/>
  <c r="M22" i="84"/>
  <c r="L21" i="84"/>
  <c r="K20" i="84"/>
  <c r="J19" i="84"/>
  <c r="I18" i="84"/>
  <c r="H17" i="84"/>
  <c r="G16" i="84"/>
  <c r="F15" i="84"/>
  <c r="E14" i="84"/>
  <c r="D13" i="84"/>
  <c r="E11" i="84"/>
  <c r="N22" i="84" s="1"/>
  <c r="O3" i="84"/>
  <c r="P3" i="84" s="1"/>
  <c r="Q3" i="84" s="1"/>
  <c r="AC171" i="84"/>
  <c r="AC173" i="84" s="1"/>
  <c r="E177" i="83"/>
  <c r="N137" i="83"/>
  <c r="M136" i="83"/>
  <c r="L135" i="83"/>
  <c r="K134" i="83"/>
  <c r="J133" i="83"/>
  <c r="I132" i="83"/>
  <c r="H131" i="83"/>
  <c r="G130" i="83"/>
  <c r="F129" i="83"/>
  <c r="E128" i="83"/>
  <c r="D127" i="83"/>
  <c r="E125" i="83"/>
  <c r="E64" i="83"/>
  <c r="F64" i="83" s="1"/>
  <c r="N23" i="83"/>
  <c r="M22" i="83"/>
  <c r="L21" i="83"/>
  <c r="K20" i="83"/>
  <c r="J19" i="83"/>
  <c r="I18" i="83"/>
  <c r="H17" i="83"/>
  <c r="G16" i="83"/>
  <c r="F15" i="83"/>
  <c r="E14" i="83"/>
  <c r="D13" i="83"/>
  <c r="E11" i="83"/>
  <c r="N22" i="83" s="1"/>
  <c r="O3" i="83"/>
  <c r="P3" i="83" s="1"/>
  <c r="AC171" i="83"/>
  <c r="AC173" i="83" s="1"/>
  <c r="AC174" i="83" s="1"/>
  <c r="N110" i="78"/>
  <c r="M110" i="78"/>
  <c r="L110" i="78"/>
  <c r="K110" i="78"/>
  <c r="J110" i="78"/>
  <c r="I110" i="78"/>
  <c r="H110" i="78"/>
  <c r="G110" i="78"/>
  <c r="F110" i="78"/>
  <c r="E110" i="78"/>
  <c r="N124" i="82"/>
  <c r="M124" i="82"/>
  <c r="L124" i="82"/>
  <c r="K124" i="82"/>
  <c r="J124" i="82"/>
  <c r="I124" i="82"/>
  <c r="H124" i="82"/>
  <c r="G124" i="82"/>
  <c r="F124" i="82"/>
  <c r="E124" i="82"/>
  <c r="E177" i="82"/>
  <c r="F177" i="82" s="1"/>
  <c r="G177" i="82" s="1"/>
  <c r="H177" i="82" s="1"/>
  <c r="I177" i="82" s="1"/>
  <c r="J177" i="82" s="1"/>
  <c r="K177" i="82" s="1"/>
  <c r="L177" i="82" s="1"/>
  <c r="M177" i="82" s="1"/>
  <c r="N177" i="82" s="1"/>
  <c r="O177" i="82" s="1"/>
  <c r="P177" i="82" s="1"/>
  <c r="Q177" i="82" s="1"/>
  <c r="R177" i="82" s="1"/>
  <c r="N137" i="82"/>
  <c r="M136" i="82"/>
  <c r="L135" i="82"/>
  <c r="K134" i="82"/>
  <c r="J133" i="82"/>
  <c r="I132" i="82"/>
  <c r="H131" i="82"/>
  <c r="G130" i="82"/>
  <c r="F129" i="82"/>
  <c r="E128" i="82"/>
  <c r="D127" i="82"/>
  <c r="E125" i="82"/>
  <c r="E64" i="82"/>
  <c r="N23" i="82"/>
  <c r="M22" i="82"/>
  <c r="L21" i="82"/>
  <c r="K20" i="82"/>
  <c r="J19" i="82"/>
  <c r="I18" i="82"/>
  <c r="H17" i="82"/>
  <c r="G16" i="82"/>
  <c r="F15" i="82"/>
  <c r="E14" i="82"/>
  <c r="D13" i="82"/>
  <c r="E11" i="82"/>
  <c r="P3" i="82"/>
  <c r="Q3" i="82" s="1"/>
  <c r="O3" i="82"/>
  <c r="AC171" i="82"/>
  <c r="AC173" i="82" s="1"/>
  <c r="L301" i="80" l="1"/>
  <c r="AC87" i="48"/>
  <c r="AC199" i="48"/>
  <c r="AC273" i="48"/>
  <c r="AC272" i="48" s="1"/>
  <c r="AC270" i="48" s="1"/>
  <c r="P234" i="82"/>
  <c r="Q235" i="82"/>
  <c r="Q214" i="82"/>
  <c r="P101" i="82"/>
  <c r="P213" i="82"/>
  <c r="Q102" i="82"/>
  <c r="J117" i="48"/>
  <c r="M120" i="48"/>
  <c r="Q15" i="68"/>
  <c r="K118" i="48"/>
  <c r="O122" i="48"/>
  <c r="H115" i="48"/>
  <c r="N121" i="48"/>
  <c r="G111" i="48"/>
  <c r="H111" i="48" s="1"/>
  <c r="P123" i="48"/>
  <c r="L119" i="48"/>
  <c r="G114" i="48"/>
  <c r="Q233" i="84"/>
  <c r="Q265" i="84"/>
  <c r="Q64" i="84"/>
  <c r="AA179" i="84"/>
  <c r="Z180" i="84"/>
  <c r="V181" i="84"/>
  <c r="AA182" i="84"/>
  <c r="AC183" i="84"/>
  <c r="AA187" i="84"/>
  <c r="T179" i="84"/>
  <c r="X179" i="84"/>
  <c r="AB179" i="84"/>
  <c r="W180" i="84"/>
  <c r="AA180" i="84"/>
  <c r="W181" i="84"/>
  <c r="AA181" i="84"/>
  <c r="X182" i="84"/>
  <c r="AB182" i="84"/>
  <c r="Z183" i="84"/>
  <c r="Y184" i="84"/>
  <c r="AC184" i="84"/>
  <c r="Y185" i="84"/>
  <c r="AC185" i="84"/>
  <c r="Z186" i="84"/>
  <c r="AB187" i="84"/>
  <c r="S179" i="84"/>
  <c r="V180" i="84"/>
  <c r="X184" i="84"/>
  <c r="U179" i="84"/>
  <c r="Y179" i="84"/>
  <c r="T180" i="84"/>
  <c r="X180" i="84"/>
  <c r="AB180" i="84"/>
  <c r="X181" i="84"/>
  <c r="AB181" i="84"/>
  <c r="Y182" i="84"/>
  <c r="AC182" i="84"/>
  <c r="W183" i="84"/>
  <c r="AA183" i="84"/>
  <c r="Z184" i="84"/>
  <c r="Z185" i="84"/>
  <c r="AA186" i="84"/>
  <c r="AC187" i="84"/>
  <c r="AB188" i="84"/>
  <c r="W179" i="84"/>
  <c r="Z181" i="84"/>
  <c r="W182" i="84"/>
  <c r="Y183" i="84"/>
  <c r="AB184" i="84"/>
  <c r="AB185" i="84"/>
  <c r="AC186" i="84"/>
  <c r="V179" i="84"/>
  <c r="Z179" i="84"/>
  <c r="U180" i="84"/>
  <c r="Y180" i="84"/>
  <c r="AC180" i="84"/>
  <c r="U181" i="84"/>
  <c r="Y181" i="84"/>
  <c r="AC181" i="84"/>
  <c r="V182" i="84"/>
  <c r="Z182" i="84"/>
  <c r="X183" i="84"/>
  <c r="AB183" i="84"/>
  <c r="AA184" i="84"/>
  <c r="AA185" i="84"/>
  <c r="AB186" i="84"/>
  <c r="AC188" i="84"/>
  <c r="AC189" i="84"/>
  <c r="S127" i="84"/>
  <c r="F128" i="84"/>
  <c r="V128" i="84"/>
  <c r="N129" i="84"/>
  <c r="W130" i="84"/>
  <c r="M131" i="84"/>
  <c r="AC131" i="84"/>
  <c r="T132" i="84"/>
  <c r="L133" i="84"/>
  <c r="AB133" i="84"/>
  <c r="U134" i="84"/>
  <c r="O135" i="84"/>
  <c r="Z136" i="84"/>
  <c r="Z137" i="84"/>
  <c r="H16" i="84"/>
  <c r="O23" i="84"/>
  <c r="G127" i="84"/>
  <c r="W127" i="84"/>
  <c r="J128" i="84"/>
  <c r="Z128" i="84"/>
  <c r="R129" i="84"/>
  <c r="K130" i="84"/>
  <c r="AA130" i="84"/>
  <c r="Q131" i="84"/>
  <c r="X132" i="84"/>
  <c r="P133" i="84"/>
  <c r="Y134" i="84"/>
  <c r="S135" i="84"/>
  <c r="N136" i="84"/>
  <c r="G15" i="83"/>
  <c r="K127" i="84"/>
  <c r="AA127" i="84"/>
  <c r="N128" i="84"/>
  <c r="V129" i="84"/>
  <c r="O130" i="84"/>
  <c r="U131" i="84"/>
  <c r="L132" i="84"/>
  <c r="AB132" i="84"/>
  <c r="T133" i="84"/>
  <c r="M134" i="84"/>
  <c r="AC134" i="84"/>
  <c r="W135" i="84"/>
  <c r="R136" i="84"/>
  <c r="R137" i="84"/>
  <c r="O23" i="83"/>
  <c r="G15" i="84"/>
  <c r="O127" i="84"/>
  <c r="R128" i="84"/>
  <c r="J129" i="84"/>
  <c r="Z129" i="84"/>
  <c r="S130" i="84"/>
  <c r="I131" i="84"/>
  <c r="Y131" i="84"/>
  <c r="P132" i="84"/>
  <c r="X133" i="84"/>
  <c r="Q134" i="84"/>
  <c r="AA135" i="84"/>
  <c r="V136" i="84"/>
  <c r="V137" i="84"/>
  <c r="E13" i="83"/>
  <c r="J18" i="83"/>
  <c r="M21" i="83"/>
  <c r="E13" i="84"/>
  <c r="J18" i="84"/>
  <c r="M21" i="84"/>
  <c r="H127" i="84"/>
  <c r="L127" i="84"/>
  <c r="P127" i="84"/>
  <c r="T127" i="84"/>
  <c r="X127" i="84"/>
  <c r="AB127" i="84"/>
  <c r="G128" i="84"/>
  <c r="K128" i="84"/>
  <c r="O128" i="84"/>
  <c r="S128" i="84"/>
  <c r="W128" i="84"/>
  <c r="AA128" i="84"/>
  <c r="G129" i="84"/>
  <c r="K129" i="84"/>
  <c r="O129" i="84"/>
  <c r="S129" i="84"/>
  <c r="W129" i="84"/>
  <c r="AA129" i="84"/>
  <c r="H130" i="84"/>
  <c r="L130" i="84"/>
  <c r="P130" i="84"/>
  <c r="T130" i="84"/>
  <c r="X130" i="84"/>
  <c r="AB130" i="84"/>
  <c r="J131" i="84"/>
  <c r="N131" i="84"/>
  <c r="R131" i="84"/>
  <c r="V131" i="84"/>
  <c r="Z131" i="84"/>
  <c r="M132" i="84"/>
  <c r="Q132" i="84"/>
  <c r="U132" i="84"/>
  <c r="Y132" i="84"/>
  <c r="AC132" i="84"/>
  <c r="M133" i="84"/>
  <c r="Q133" i="84"/>
  <c r="U133" i="84"/>
  <c r="Y133" i="84"/>
  <c r="AC133" i="84"/>
  <c r="N134" i="84"/>
  <c r="R134" i="84"/>
  <c r="V134" i="84"/>
  <c r="Z134" i="84"/>
  <c r="P135" i="84"/>
  <c r="T135" i="84"/>
  <c r="X135" i="84"/>
  <c r="AB135" i="84"/>
  <c r="O136" i="84"/>
  <c r="S136" i="84"/>
  <c r="W136" i="84"/>
  <c r="AA136" i="84"/>
  <c r="O137" i="84"/>
  <c r="S137" i="84"/>
  <c r="W137" i="84"/>
  <c r="AA137" i="84"/>
  <c r="H16" i="83"/>
  <c r="K19" i="84"/>
  <c r="L20" i="84"/>
  <c r="E127" i="84"/>
  <c r="I127" i="84"/>
  <c r="M127" i="84"/>
  <c r="Q127" i="84"/>
  <c r="U127" i="84"/>
  <c r="Y127" i="84"/>
  <c r="H128" i="84"/>
  <c r="L128" i="84"/>
  <c r="P128" i="84"/>
  <c r="T128" i="84"/>
  <c r="X128" i="84"/>
  <c r="AB128" i="84"/>
  <c r="H129" i="84"/>
  <c r="L129" i="84"/>
  <c r="P129" i="84"/>
  <c r="T129" i="84"/>
  <c r="X129" i="84"/>
  <c r="AB129" i="84"/>
  <c r="I130" i="84"/>
  <c r="M130" i="84"/>
  <c r="Q130" i="84"/>
  <c r="U130" i="84"/>
  <c r="Y130" i="84"/>
  <c r="AC130" i="84"/>
  <c r="K131" i="84"/>
  <c r="O131" i="84"/>
  <c r="S131" i="84"/>
  <c r="W131" i="84"/>
  <c r="AA131" i="84"/>
  <c r="J132" i="84"/>
  <c r="N132" i="84"/>
  <c r="R132" i="84"/>
  <c r="V132" i="84"/>
  <c r="Z132" i="84"/>
  <c r="N133" i="84"/>
  <c r="R133" i="84"/>
  <c r="V133" i="84"/>
  <c r="Z133" i="84"/>
  <c r="O134" i="84"/>
  <c r="S134" i="84"/>
  <c r="W134" i="84"/>
  <c r="AA134" i="84"/>
  <c r="M135" i="84"/>
  <c r="Q135" i="84"/>
  <c r="U135" i="84"/>
  <c r="Y135" i="84"/>
  <c r="AC135" i="84"/>
  <c r="P136" i="84"/>
  <c r="T136" i="84"/>
  <c r="X136" i="84"/>
  <c r="AB136" i="84"/>
  <c r="P137" i="84"/>
  <c r="T137" i="84"/>
  <c r="X137" i="84"/>
  <c r="AB137" i="84"/>
  <c r="F11" i="84"/>
  <c r="F14" i="84"/>
  <c r="I17" i="84"/>
  <c r="F127" i="84"/>
  <c r="J127" i="84"/>
  <c r="N127" i="84"/>
  <c r="R127" i="84"/>
  <c r="V127" i="84"/>
  <c r="Z127" i="84"/>
  <c r="I128" i="84"/>
  <c r="M128" i="84"/>
  <c r="Q128" i="84"/>
  <c r="U128" i="84"/>
  <c r="Y128" i="84"/>
  <c r="AC128" i="84"/>
  <c r="I129" i="84"/>
  <c r="M129" i="84"/>
  <c r="Q129" i="84"/>
  <c r="U129" i="84"/>
  <c r="Y129" i="84"/>
  <c r="AC129" i="84"/>
  <c r="J130" i="84"/>
  <c r="N130" i="84"/>
  <c r="R130" i="84"/>
  <c r="V130" i="84"/>
  <c r="Z130" i="84"/>
  <c r="L131" i="84"/>
  <c r="P131" i="84"/>
  <c r="T131" i="84"/>
  <c r="X131" i="84"/>
  <c r="AB131" i="84"/>
  <c r="K132" i="84"/>
  <c r="O132" i="84"/>
  <c r="S132" i="84"/>
  <c r="W132" i="84"/>
  <c r="AA132" i="84"/>
  <c r="K133" i="84"/>
  <c r="O133" i="84"/>
  <c r="S133" i="84"/>
  <c r="W133" i="84"/>
  <c r="AA133" i="84"/>
  <c r="L134" i="84"/>
  <c r="P134" i="84"/>
  <c r="T134" i="84"/>
  <c r="X134" i="84"/>
  <c r="AB134" i="84"/>
  <c r="N135" i="84"/>
  <c r="R135" i="84"/>
  <c r="V135" i="84"/>
  <c r="Z135" i="84"/>
  <c r="Q136" i="84"/>
  <c r="U136" i="84"/>
  <c r="Y136" i="84"/>
  <c r="AC136" i="84"/>
  <c r="Q137" i="84"/>
  <c r="U137" i="84"/>
  <c r="Y137" i="84"/>
  <c r="AC137" i="84"/>
  <c r="W141" i="31"/>
  <c r="R15" i="68"/>
  <c r="Q16" i="68"/>
  <c r="G15" i="48"/>
  <c r="E13" i="48"/>
  <c r="J18" i="48"/>
  <c r="M21" i="48"/>
  <c r="F11" i="48"/>
  <c r="F13" i="48" s="1"/>
  <c r="H163" i="48"/>
  <c r="K19" i="48"/>
  <c r="L20" i="48"/>
  <c r="F14" i="48"/>
  <c r="I17" i="48"/>
  <c r="N22" i="48"/>
  <c r="H16" i="48"/>
  <c r="G251" i="48"/>
  <c r="H219" i="48"/>
  <c r="R3" i="84"/>
  <c r="G64" i="83"/>
  <c r="F125" i="83"/>
  <c r="M135" i="83"/>
  <c r="J132" i="83"/>
  <c r="N136" i="83"/>
  <c r="L134" i="83"/>
  <c r="K133" i="83"/>
  <c r="H130" i="83"/>
  <c r="G129" i="83"/>
  <c r="O137" i="83"/>
  <c r="I131" i="83"/>
  <c r="F128" i="83"/>
  <c r="E127" i="83"/>
  <c r="Q3" i="83"/>
  <c r="K19" i="83"/>
  <c r="L20" i="83"/>
  <c r="F177" i="83"/>
  <c r="F11" i="83"/>
  <c r="F14" i="83"/>
  <c r="I17" i="83"/>
  <c r="O23" i="82"/>
  <c r="H16" i="82"/>
  <c r="G15" i="82"/>
  <c r="N22" i="82"/>
  <c r="I17" i="82"/>
  <c r="F14" i="82"/>
  <c r="F11" i="82"/>
  <c r="M21" i="82"/>
  <c r="E13" i="82"/>
  <c r="L20" i="82"/>
  <c r="K19" i="82"/>
  <c r="F64" i="82"/>
  <c r="M135" i="82"/>
  <c r="J132" i="82"/>
  <c r="E127" i="82"/>
  <c r="O137" i="82"/>
  <c r="H130" i="82"/>
  <c r="G129" i="82"/>
  <c r="K133" i="82"/>
  <c r="N136" i="82"/>
  <c r="L134" i="82"/>
  <c r="I131" i="82"/>
  <c r="F125" i="82"/>
  <c r="F128" i="82"/>
  <c r="J18" i="82"/>
  <c r="S177" i="82"/>
  <c r="R3" i="82"/>
  <c r="E163" i="78"/>
  <c r="F163" i="78" s="1"/>
  <c r="AC157" i="78"/>
  <c r="AC159" i="78" s="1"/>
  <c r="I110" i="81"/>
  <c r="I157" i="81" s="1"/>
  <c r="N123" i="78"/>
  <c r="M122" i="78"/>
  <c r="L121" i="78"/>
  <c r="K120" i="78"/>
  <c r="J119" i="78"/>
  <c r="I118" i="78"/>
  <c r="H117" i="78"/>
  <c r="G116" i="78"/>
  <c r="F115" i="78"/>
  <c r="E114" i="78"/>
  <c r="D113" i="78"/>
  <c r="E111" i="78"/>
  <c r="G115" i="78" s="1"/>
  <c r="E52" i="78"/>
  <c r="N23" i="78"/>
  <c r="M22" i="78"/>
  <c r="L21" i="78"/>
  <c r="K20" i="78"/>
  <c r="J19" i="78"/>
  <c r="I18" i="78"/>
  <c r="H17" i="78"/>
  <c r="G16" i="78"/>
  <c r="F15" i="78"/>
  <c r="E14" i="78"/>
  <c r="D13" i="78"/>
  <c r="E11" i="78"/>
  <c r="O23" i="78" s="1"/>
  <c r="E219" i="80"/>
  <c r="F219" i="80" s="1"/>
  <c r="G219" i="80" s="1"/>
  <c r="H219" i="80" s="1"/>
  <c r="I219" i="80" s="1"/>
  <c r="J219" i="80" s="1"/>
  <c r="K219" i="80" s="1"/>
  <c r="L219" i="80" s="1"/>
  <c r="M219" i="80" s="1"/>
  <c r="N219" i="80" s="1"/>
  <c r="O219" i="80" s="1"/>
  <c r="P219" i="80" s="1"/>
  <c r="Q219" i="80" s="1"/>
  <c r="R219" i="80" s="1"/>
  <c r="S219" i="80" s="1"/>
  <c r="T219" i="80" s="1"/>
  <c r="U219" i="80" s="1"/>
  <c r="V219" i="80" s="1"/>
  <c r="W219" i="80" s="1"/>
  <c r="X219" i="80" s="1"/>
  <c r="Y219" i="80" s="1"/>
  <c r="Z219" i="80" s="1"/>
  <c r="AA219" i="80" s="1"/>
  <c r="AB219" i="80" s="1"/>
  <c r="AC219" i="80" s="1"/>
  <c r="E163" i="80"/>
  <c r="N123" i="80"/>
  <c r="M122" i="80"/>
  <c r="L121" i="80"/>
  <c r="K120" i="80"/>
  <c r="J119" i="80"/>
  <c r="I118" i="80"/>
  <c r="H117" i="80"/>
  <c r="G116" i="80"/>
  <c r="F115" i="80"/>
  <c r="E114" i="80"/>
  <c r="D113" i="80"/>
  <c r="E111" i="80"/>
  <c r="O123" i="80" s="1"/>
  <c r="E52" i="80"/>
  <c r="F52" i="80" s="1"/>
  <c r="N23" i="80"/>
  <c r="M22" i="80"/>
  <c r="L21" i="80"/>
  <c r="K20" i="80"/>
  <c r="J19" i="80"/>
  <c r="I18" i="80"/>
  <c r="H17" i="80"/>
  <c r="G16" i="80"/>
  <c r="F15" i="80"/>
  <c r="E14" i="80"/>
  <c r="D13" i="80"/>
  <c r="D303" i="80" s="1"/>
  <c r="D302" i="80" s="1"/>
  <c r="D223" i="62" s="1"/>
  <c r="E11" i="80"/>
  <c r="K19" i="80" s="1"/>
  <c r="K309" i="80" s="1"/>
  <c r="S88" i="31"/>
  <c r="T88" i="31" s="1"/>
  <c r="M301" i="80" l="1"/>
  <c r="K310" i="80"/>
  <c r="H307" i="80"/>
  <c r="L311" i="80"/>
  <c r="G306" i="80"/>
  <c r="I308" i="80"/>
  <c r="E304" i="80"/>
  <c r="M312" i="80"/>
  <c r="F305" i="80"/>
  <c r="J309" i="80"/>
  <c r="N21" i="48"/>
  <c r="P101" i="83"/>
  <c r="Q214" i="83"/>
  <c r="Q235" i="83"/>
  <c r="P213" i="83"/>
  <c r="Q102" i="83"/>
  <c r="P234" i="83"/>
  <c r="Q234" i="82"/>
  <c r="R236" i="82"/>
  <c r="R235" i="82"/>
  <c r="Q101" i="82"/>
  <c r="Q213" i="82"/>
  <c r="R103" i="82"/>
  <c r="R102" i="82"/>
  <c r="R215" i="82"/>
  <c r="R214" i="82"/>
  <c r="K117" i="48"/>
  <c r="G113" i="48"/>
  <c r="O121" i="48"/>
  <c r="H114" i="48"/>
  <c r="P122" i="48"/>
  <c r="M119" i="48"/>
  <c r="I115" i="48"/>
  <c r="Q123" i="48"/>
  <c r="N120" i="48"/>
  <c r="J116" i="48"/>
  <c r="L118" i="48"/>
  <c r="M20" i="48"/>
  <c r="O22" i="48"/>
  <c r="AC126" i="84"/>
  <c r="O126" i="84"/>
  <c r="AA126" i="84"/>
  <c r="AB126" i="84"/>
  <c r="R64" i="84"/>
  <c r="S126" i="84"/>
  <c r="Y126" i="84"/>
  <c r="X126" i="84"/>
  <c r="U126" i="84"/>
  <c r="W126" i="84"/>
  <c r="P126" i="84"/>
  <c r="R126" i="84"/>
  <c r="Z126" i="84"/>
  <c r="R265" i="84"/>
  <c r="V126" i="84"/>
  <c r="T126" i="84"/>
  <c r="Q126" i="84"/>
  <c r="R233" i="84"/>
  <c r="J17" i="48"/>
  <c r="L19" i="48"/>
  <c r="J18" i="78"/>
  <c r="M21" i="78"/>
  <c r="E13" i="78"/>
  <c r="H16" i="78"/>
  <c r="F111" i="80"/>
  <c r="K118" i="80" s="1"/>
  <c r="G115" i="80"/>
  <c r="T204" i="81"/>
  <c r="P204" i="81"/>
  <c r="L204" i="81"/>
  <c r="W204" i="81"/>
  <c r="S204" i="81"/>
  <c r="O204" i="81"/>
  <c r="K204" i="81"/>
  <c r="R204" i="81"/>
  <c r="J204" i="81"/>
  <c r="V204" i="81"/>
  <c r="N204" i="81"/>
  <c r="U204" i="81"/>
  <c r="Q204" i="81"/>
  <c r="M204" i="81"/>
  <c r="I204" i="81"/>
  <c r="G15" i="78"/>
  <c r="G11" i="84"/>
  <c r="M20" i="84"/>
  <c r="L19" i="84"/>
  <c r="O22" i="84"/>
  <c r="J17" i="84"/>
  <c r="N21" i="84"/>
  <c r="K18" i="84"/>
  <c r="F13" i="84"/>
  <c r="G14" i="84"/>
  <c r="P23" i="84"/>
  <c r="I16" i="84"/>
  <c r="H15" i="84"/>
  <c r="X141" i="31"/>
  <c r="S15" i="68"/>
  <c r="R16" i="68"/>
  <c r="K18" i="48"/>
  <c r="G11" i="48"/>
  <c r="H15" i="48"/>
  <c r="P23" i="48"/>
  <c r="I16" i="48"/>
  <c r="G14" i="48"/>
  <c r="I163" i="48"/>
  <c r="I219" i="48"/>
  <c r="H251" i="48"/>
  <c r="I111" i="48"/>
  <c r="P121" i="48"/>
  <c r="M118" i="48"/>
  <c r="R123" i="48"/>
  <c r="Q122" i="48"/>
  <c r="L117" i="48"/>
  <c r="N119" i="48"/>
  <c r="K116" i="48"/>
  <c r="J115" i="48"/>
  <c r="I114" i="48"/>
  <c r="H113" i="48"/>
  <c r="O120" i="48"/>
  <c r="S3" i="84"/>
  <c r="G177" i="83"/>
  <c r="G125" i="83"/>
  <c r="P137" i="83"/>
  <c r="K132" i="83"/>
  <c r="I130" i="83"/>
  <c r="H129" i="83"/>
  <c r="N135" i="83"/>
  <c r="J131" i="83"/>
  <c r="G128" i="83"/>
  <c r="F127" i="83"/>
  <c r="O136" i="83"/>
  <c r="M134" i="83"/>
  <c r="L133" i="83"/>
  <c r="G11" i="83"/>
  <c r="M20" i="83"/>
  <c r="L19" i="83"/>
  <c r="N21" i="83"/>
  <c r="K18" i="83"/>
  <c r="F13" i="83"/>
  <c r="O22" i="83"/>
  <c r="H15" i="83"/>
  <c r="P23" i="83"/>
  <c r="J17" i="83"/>
  <c r="I16" i="83"/>
  <c r="G14" i="83"/>
  <c r="R3" i="83"/>
  <c r="S3" i="83" s="1"/>
  <c r="H64" i="83"/>
  <c r="G64" i="82"/>
  <c r="G125" i="82"/>
  <c r="P137" i="82"/>
  <c r="I130" i="82"/>
  <c r="H129" i="82"/>
  <c r="O136" i="82"/>
  <c r="J131" i="82"/>
  <c r="G128" i="82"/>
  <c r="M134" i="82"/>
  <c r="F127" i="82"/>
  <c r="L133" i="82"/>
  <c r="N135" i="82"/>
  <c r="K132" i="82"/>
  <c r="G11" i="82"/>
  <c r="O22" i="82"/>
  <c r="J17" i="82"/>
  <c r="G14" i="82"/>
  <c r="M20" i="82"/>
  <c r="L19" i="82"/>
  <c r="P23" i="82"/>
  <c r="F13" i="82"/>
  <c r="H15" i="82"/>
  <c r="K18" i="82"/>
  <c r="I16" i="82"/>
  <c r="N21" i="82"/>
  <c r="T177" i="82"/>
  <c r="W183" i="82"/>
  <c r="V182" i="82"/>
  <c r="AC189" i="82"/>
  <c r="X184" i="82"/>
  <c r="U181" i="82"/>
  <c r="AA187" i="82"/>
  <c r="Y185" i="82"/>
  <c r="T180" i="82"/>
  <c r="S179" i="82"/>
  <c r="AB188" i="82"/>
  <c r="Z186" i="82"/>
  <c r="S3" i="82"/>
  <c r="F14" i="78"/>
  <c r="K19" i="78"/>
  <c r="L20" i="78"/>
  <c r="F52" i="78"/>
  <c r="F11" i="78"/>
  <c r="G11" i="78" s="1"/>
  <c r="I17" i="78"/>
  <c r="N22" i="78"/>
  <c r="N122" i="78"/>
  <c r="I117" i="78"/>
  <c r="F114" i="78"/>
  <c r="L120" i="78"/>
  <c r="K119" i="78"/>
  <c r="M121" i="78"/>
  <c r="J118" i="78"/>
  <c r="E113" i="78"/>
  <c r="F111" i="78"/>
  <c r="H116" i="78"/>
  <c r="O123" i="78"/>
  <c r="G163" i="78"/>
  <c r="G111" i="80"/>
  <c r="M21" i="80"/>
  <c r="M311" i="80" s="1"/>
  <c r="O23" i="80"/>
  <c r="H16" i="80"/>
  <c r="H306" i="80" s="1"/>
  <c r="G15" i="80"/>
  <c r="G305" i="80" s="1"/>
  <c r="N22" i="80"/>
  <c r="I17" i="80"/>
  <c r="I307" i="80" s="1"/>
  <c r="F14" i="80"/>
  <c r="F304" i="80" s="1"/>
  <c r="J18" i="80"/>
  <c r="J308" i="80" s="1"/>
  <c r="F11" i="80"/>
  <c r="E13" i="80"/>
  <c r="E303" i="80" s="1"/>
  <c r="L20" i="80"/>
  <c r="L310" i="80" s="1"/>
  <c r="G52" i="80"/>
  <c r="F114" i="80"/>
  <c r="H116" i="80"/>
  <c r="N122" i="80"/>
  <c r="L120" i="80"/>
  <c r="K119" i="80"/>
  <c r="M121" i="80"/>
  <c r="J118" i="80"/>
  <c r="E113" i="80"/>
  <c r="I117" i="80"/>
  <c r="F163" i="80"/>
  <c r="U88" i="31"/>
  <c r="V88" i="31" s="1"/>
  <c r="W88" i="31" s="1"/>
  <c r="X88" i="31" s="1"/>
  <c r="Y88" i="31" s="1"/>
  <c r="Z88" i="31" s="1"/>
  <c r="AA88" i="31" s="1"/>
  <c r="AB88" i="31" s="1"/>
  <c r="AC88" i="31" s="1"/>
  <c r="AD88" i="31" s="1"/>
  <c r="AE88" i="31" s="1"/>
  <c r="AF88" i="31" s="1"/>
  <c r="AG88" i="31" s="1"/>
  <c r="E302" i="80" l="1"/>
  <c r="E223" i="62" s="1"/>
  <c r="N301" i="80"/>
  <c r="S103" i="83"/>
  <c r="S102" i="83"/>
  <c r="S104" i="83"/>
  <c r="S237" i="83"/>
  <c r="R213" i="83"/>
  <c r="R234" i="83"/>
  <c r="R101" i="83"/>
  <c r="S215" i="83"/>
  <c r="S214" i="83"/>
  <c r="S236" i="83"/>
  <c r="S235" i="83"/>
  <c r="S216" i="83"/>
  <c r="S236" i="82"/>
  <c r="S235" i="82"/>
  <c r="S237" i="82"/>
  <c r="R234" i="82"/>
  <c r="R213" i="82"/>
  <c r="S103" i="82"/>
  <c r="S102" i="82"/>
  <c r="S215" i="82"/>
  <c r="S214" i="82"/>
  <c r="S104" i="82"/>
  <c r="S216" i="82"/>
  <c r="R101" i="82"/>
  <c r="Q101" i="83"/>
  <c r="R103" i="83"/>
  <c r="R102" i="83"/>
  <c r="R236" i="83"/>
  <c r="R235" i="83"/>
  <c r="Q213" i="83"/>
  <c r="Q234" i="83"/>
  <c r="R215" i="83"/>
  <c r="R214" i="83"/>
  <c r="F113" i="80"/>
  <c r="P123" i="80"/>
  <c r="G114" i="80"/>
  <c r="N121" i="80"/>
  <c r="H115" i="80"/>
  <c r="J117" i="80"/>
  <c r="L119" i="80"/>
  <c r="O122" i="80"/>
  <c r="I116" i="80"/>
  <c r="M120" i="80"/>
  <c r="S265" i="84"/>
  <c r="S233" i="84"/>
  <c r="S64" i="84"/>
  <c r="H11" i="84"/>
  <c r="O21" i="84"/>
  <c r="L18" i="84"/>
  <c r="G13" i="84"/>
  <c r="N20" i="84"/>
  <c r="Q23" i="84"/>
  <c r="J16" i="84"/>
  <c r="I15" i="84"/>
  <c r="M19" i="84"/>
  <c r="P22" i="84"/>
  <c r="K17" i="84"/>
  <c r="H14" i="84"/>
  <c r="Y141" i="31"/>
  <c r="T15" i="68"/>
  <c r="S16" i="68"/>
  <c r="H11" i="48"/>
  <c r="P22" i="48"/>
  <c r="K17" i="48"/>
  <c r="H14" i="48"/>
  <c r="J16" i="48"/>
  <c r="N20" i="48"/>
  <c r="Q23" i="48"/>
  <c r="O21" i="48"/>
  <c r="I15" i="48"/>
  <c r="G13" i="48"/>
  <c r="L18" i="48"/>
  <c r="M19" i="48"/>
  <c r="J163" i="48"/>
  <c r="J111" i="48"/>
  <c r="S123" i="48"/>
  <c r="R122" i="48"/>
  <c r="M117" i="48"/>
  <c r="P120" i="48"/>
  <c r="O119" i="48"/>
  <c r="J114" i="48"/>
  <c r="Q121" i="48"/>
  <c r="N118" i="48"/>
  <c r="L116" i="48"/>
  <c r="K115" i="48"/>
  <c r="I113" i="48"/>
  <c r="I251" i="48"/>
  <c r="J219" i="48"/>
  <c r="T3" i="84"/>
  <c r="H125" i="83"/>
  <c r="P136" i="83"/>
  <c r="O135" i="83"/>
  <c r="K131" i="83"/>
  <c r="L132" i="83"/>
  <c r="H128" i="83"/>
  <c r="N134" i="83"/>
  <c r="Q137" i="83"/>
  <c r="I129" i="83"/>
  <c r="M133" i="83"/>
  <c r="J130" i="83"/>
  <c r="G127" i="83"/>
  <c r="H11" i="83"/>
  <c r="O21" i="83"/>
  <c r="L18" i="83"/>
  <c r="G13" i="83"/>
  <c r="Q23" i="83"/>
  <c r="J16" i="83"/>
  <c r="I15" i="83"/>
  <c r="M19" i="83"/>
  <c r="H14" i="83"/>
  <c r="N20" i="83"/>
  <c r="P22" i="83"/>
  <c r="K17" i="83"/>
  <c r="I64" i="83"/>
  <c r="H177" i="83"/>
  <c r="T3" i="83"/>
  <c r="H125" i="82"/>
  <c r="P136" i="82"/>
  <c r="K131" i="82"/>
  <c r="H128" i="82"/>
  <c r="N134" i="82"/>
  <c r="M133" i="82"/>
  <c r="Q137" i="82"/>
  <c r="O135" i="82"/>
  <c r="J130" i="82"/>
  <c r="G127" i="82"/>
  <c r="L132" i="82"/>
  <c r="I129" i="82"/>
  <c r="U177" i="82"/>
  <c r="Y184" i="82"/>
  <c r="V181" i="82"/>
  <c r="AB187" i="82"/>
  <c r="AA186" i="82"/>
  <c r="T179" i="82"/>
  <c r="Z185" i="82"/>
  <c r="U180" i="82"/>
  <c r="AC188" i="82"/>
  <c r="W182" i="82"/>
  <c r="X183" i="82"/>
  <c r="H11" i="82"/>
  <c r="N20" i="82"/>
  <c r="M19" i="82"/>
  <c r="O21" i="82"/>
  <c r="L18" i="82"/>
  <c r="G13" i="82"/>
  <c r="J16" i="82"/>
  <c r="Q23" i="82"/>
  <c r="P22" i="82"/>
  <c r="K17" i="82"/>
  <c r="I15" i="82"/>
  <c r="H14" i="82"/>
  <c r="H64" i="82"/>
  <c r="T3" i="82"/>
  <c r="G111" i="78"/>
  <c r="M120" i="78"/>
  <c r="L119" i="78"/>
  <c r="N121" i="78"/>
  <c r="K118" i="78"/>
  <c r="F113" i="78"/>
  <c r="P123" i="78"/>
  <c r="I116" i="78"/>
  <c r="H115" i="78"/>
  <c r="O122" i="78"/>
  <c r="J117" i="78"/>
  <c r="G114" i="78"/>
  <c r="F13" i="78"/>
  <c r="O22" i="78"/>
  <c r="J17" i="78"/>
  <c r="M20" i="78"/>
  <c r="L19" i="78"/>
  <c r="G14" i="78"/>
  <c r="P23" i="78"/>
  <c r="N21" i="78"/>
  <c r="K18" i="78"/>
  <c r="I16" i="78"/>
  <c r="H163" i="78"/>
  <c r="G52" i="78"/>
  <c r="N20" i="78"/>
  <c r="M19" i="78"/>
  <c r="P22" i="78"/>
  <c r="O21" i="78"/>
  <c r="L18" i="78"/>
  <c r="Q23" i="78"/>
  <c r="J16" i="78"/>
  <c r="K17" i="78"/>
  <c r="H15" i="78"/>
  <c r="G11" i="80"/>
  <c r="P23" i="80"/>
  <c r="O22" i="80"/>
  <c r="J17" i="80"/>
  <c r="J307" i="80" s="1"/>
  <c r="M20" i="80"/>
  <c r="M310" i="80" s="1"/>
  <c r="L19" i="80"/>
  <c r="L309" i="80" s="1"/>
  <c r="G14" i="80"/>
  <c r="G304" i="80" s="1"/>
  <c r="N21" i="80"/>
  <c r="N311" i="80" s="1"/>
  <c r="K18" i="80"/>
  <c r="K308" i="80" s="1"/>
  <c r="I16" i="80"/>
  <c r="I306" i="80" s="1"/>
  <c r="H15" i="80"/>
  <c r="H305" i="80" s="1"/>
  <c r="F13" i="80"/>
  <c r="F303" i="80" s="1"/>
  <c r="F302" i="80" s="1"/>
  <c r="F223" i="62" s="1"/>
  <c r="H52" i="80"/>
  <c r="G163" i="80"/>
  <c r="H111" i="80"/>
  <c r="O121" i="80"/>
  <c r="Q123" i="80"/>
  <c r="P122" i="80"/>
  <c r="K117" i="80"/>
  <c r="H114" i="80"/>
  <c r="N120" i="80"/>
  <c r="J116" i="80"/>
  <c r="G113" i="80"/>
  <c r="M119" i="80"/>
  <c r="L118" i="80"/>
  <c r="I115" i="80"/>
  <c r="G13" i="78"/>
  <c r="H11" i="78"/>
  <c r="I15" i="78"/>
  <c r="H14" i="78"/>
  <c r="O301" i="80" l="1"/>
  <c r="O312" i="80" s="1"/>
  <c r="N313" i="80"/>
  <c r="N312" i="80"/>
  <c r="T103" i="83"/>
  <c r="T102" i="83"/>
  <c r="T104" i="83"/>
  <c r="S101" i="83"/>
  <c r="S234" i="83"/>
  <c r="T217" i="83"/>
  <c r="T238" i="83"/>
  <c r="T215" i="83"/>
  <c r="T214" i="83"/>
  <c r="T105" i="83"/>
  <c r="T236" i="83"/>
  <c r="T235" i="83"/>
  <c r="T216" i="83"/>
  <c r="T237" i="83"/>
  <c r="S213" i="83"/>
  <c r="T236" i="82"/>
  <c r="T235" i="82"/>
  <c r="T237" i="82"/>
  <c r="T217" i="82"/>
  <c r="S234" i="82"/>
  <c r="T238" i="82"/>
  <c r="T103" i="82"/>
  <c r="T102" i="82"/>
  <c r="T215" i="82"/>
  <c r="T214" i="82"/>
  <c r="T104" i="82"/>
  <c r="T216" i="82"/>
  <c r="S101" i="82"/>
  <c r="S213" i="82"/>
  <c r="T105" i="82"/>
  <c r="S287" i="84"/>
  <c r="T288" i="84"/>
  <c r="T102" i="84"/>
  <c r="S213" i="84"/>
  <c r="T214" i="84"/>
  <c r="S101" i="84"/>
  <c r="T64" i="84"/>
  <c r="Z73" i="84"/>
  <c r="Y72" i="84"/>
  <c r="AB75" i="84"/>
  <c r="W70" i="84"/>
  <c r="T67" i="84"/>
  <c r="AA74" i="84"/>
  <c r="X71" i="84"/>
  <c r="S66" i="84"/>
  <c r="AC76" i="84"/>
  <c r="V69" i="84"/>
  <c r="U68" i="84"/>
  <c r="T233" i="84"/>
  <c r="AC245" i="84"/>
  <c r="V238" i="84"/>
  <c r="AB244" i="84"/>
  <c r="W239" i="84"/>
  <c r="T236" i="84"/>
  <c r="Z242" i="84"/>
  <c r="Y241" i="84"/>
  <c r="S235" i="84"/>
  <c r="AA243" i="84"/>
  <c r="X240" i="84"/>
  <c r="T265" i="84"/>
  <c r="AA275" i="84"/>
  <c r="X272" i="84"/>
  <c r="S267" i="84"/>
  <c r="AC277" i="84"/>
  <c r="V270" i="84"/>
  <c r="U269" i="84"/>
  <c r="AB276" i="84"/>
  <c r="W271" i="84"/>
  <c r="T268" i="84"/>
  <c r="Y273" i="84"/>
  <c r="Z274" i="84"/>
  <c r="I11" i="84"/>
  <c r="R23" i="84"/>
  <c r="K16" i="84"/>
  <c r="J15" i="84"/>
  <c r="P21" i="84"/>
  <c r="H13" i="84"/>
  <c r="Q22" i="84"/>
  <c r="L17" i="84"/>
  <c r="I14" i="84"/>
  <c r="M18" i="84"/>
  <c r="O20" i="84"/>
  <c r="N19" i="84"/>
  <c r="Z141" i="31"/>
  <c r="U15" i="68"/>
  <c r="T16" i="68"/>
  <c r="I11" i="48"/>
  <c r="N19" i="48"/>
  <c r="H13" i="48"/>
  <c r="O20" i="48"/>
  <c r="I14" i="48"/>
  <c r="P21" i="48"/>
  <c r="L17" i="48"/>
  <c r="Q22" i="48"/>
  <c r="R23" i="48"/>
  <c r="J15" i="48"/>
  <c r="M18" i="48"/>
  <c r="K16" i="48"/>
  <c r="K219" i="48"/>
  <c r="J251" i="48"/>
  <c r="K111" i="48"/>
  <c r="S122" i="48"/>
  <c r="Q120" i="48"/>
  <c r="P119" i="48"/>
  <c r="R121" i="48"/>
  <c r="O118" i="48"/>
  <c r="K114" i="48"/>
  <c r="J113" i="48"/>
  <c r="T123" i="48"/>
  <c r="N117" i="48"/>
  <c r="M116" i="48"/>
  <c r="L115" i="48"/>
  <c r="K163" i="48"/>
  <c r="U3" i="84"/>
  <c r="I11" i="83"/>
  <c r="R23" i="83"/>
  <c r="K16" i="83"/>
  <c r="J15" i="83"/>
  <c r="Q22" i="83"/>
  <c r="L17" i="83"/>
  <c r="I14" i="83"/>
  <c r="N19" i="83"/>
  <c r="P21" i="83"/>
  <c r="M18" i="83"/>
  <c r="H13" i="83"/>
  <c r="O20" i="83"/>
  <c r="J64" i="83"/>
  <c r="I177" i="83"/>
  <c r="I125" i="83"/>
  <c r="O134" i="83"/>
  <c r="N133" i="83"/>
  <c r="R137" i="83"/>
  <c r="H127" i="83"/>
  <c r="Q136" i="83"/>
  <c r="K130" i="83"/>
  <c r="P135" i="83"/>
  <c r="J129" i="83"/>
  <c r="M132" i="83"/>
  <c r="L131" i="83"/>
  <c r="I128" i="83"/>
  <c r="U3" i="83"/>
  <c r="I64" i="82"/>
  <c r="I11" i="82"/>
  <c r="P21" i="82"/>
  <c r="M18" i="82"/>
  <c r="H13" i="82"/>
  <c r="R23" i="82"/>
  <c r="K16" i="82"/>
  <c r="J15" i="82"/>
  <c r="Q22" i="82"/>
  <c r="O20" i="82"/>
  <c r="L17" i="82"/>
  <c r="N19" i="82"/>
  <c r="I14" i="82"/>
  <c r="V177" i="82"/>
  <c r="AC187" i="82"/>
  <c r="AB186" i="82"/>
  <c r="U179" i="82"/>
  <c r="AA185" i="82"/>
  <c r="V180" i="82"/>
  <c r="X182" i="82"/>
  <c r="Y183" i="82"/>
  <c r="Z184" i="82"/>
  <c r="W181" i="82"/>
  <c r="I125" i="82"/>
  <c r="O134" i="82"/>
  <c r="N133" i="82"/>
  <c r="P135" i="82"/>
  <c r="M132" i="82"/>
  <c r="H127" i="82"/>
  <c r="Q136" i="82"/>
  <c r="K130" i="82"/>
  <c r="J129" i="82"/>
  <c r="I128" i="82"/>
  <c r="L131" i="82"/>
  <c r="R137" i="82"/>
  <c r="U3" i="82"/>
  <c r="P21" i="78"/>
  <c r="M18" i="78"/>
  <c r="R23" i="78"/>
  <c r="K16" i="78"/>
  <c r="O20" i="78"/>
  <c r="Q22" i="78"/>
  <c r="L17" i="78"/>
  <c r="N19" i="78"/>
  <c r="H52" i="78"/>
  <c r="I163" i="78"/>
  <c r="H111" i="78"/>
  <c r="O121" i="78"/>
  <c r="L118" i="78"/>
  <c r="G113" i="78"/>
  <c r="Q123" i="78"/>
  <c r="J116" i="78"/>
  <c r="I115" i="78"/>
  <c r="P122" i="78"/>
  <c r="K117" i="78"/>
  <c r="H114" i="78"/>
  <c r="N120" i="78"/>
  <c r="M119" i="78"/>
  <c r="I111" i="80"/>
  <c r="R123" i="80"/>
  <c r="Q122" i="80"/>
  <c r="O120" i="80"/>
  <c r="N119" i="80"/>
  <c r="I114" i="80"/>
  <c r="M118" i="80"/>
  <c r="J115" i="80"/>
  <c r="L117" i="80"/>
  <c r="K116" i="80"/>
  <c r="H113" i="80"/>
  <c r="P121" i="80"/>
  <c r="H163" i="80"/>
  <c r="I52" i="80"/>
  <c r="H11" i="80"/>
  <c r="P22" i="80"/>
  <c r="N20" i="80"/>
  <c r="N310" i="80" s="1"/>
  <c r="M19" i="80"/>
  <c r="M309" i="80" s="1"/>
  <c r="O21" i="80"/>
  <c r="L18" i="80"/>
  <c r="L308" i="80" s="1"/>
  <c r="Q23" i="80"/>
  <c r="J16" i="80"/>
  <c r="J306" i="80" s="1"/>
  <c r="K17" i="80"/>
  <c r="K307" i="80" s="1"/>
  <c r="I15" i="80"/>
  <c r="I305" i="80" s="1"/>
  <c r="H14" i="80"/>
  <c r="H304" i="80" s="1"/>
  <c r="G13" i="80"/>
  <c r="G303" i="80" s="1"/>
  <c r="G302" i="80" s="1"/>
  <c r="G223" i="62" s="1"/>
  <c r="I11" i="78"/>
  <c r="J15" i="78"/>
  <c r="I14" i="78"/>
  <c r="H13" i="78"/>
  <c r="P301" i="80" l="1"/>
  <c r="O313" i="80"/>
  <c r="O311" i="80"/>
  <c r="U237" i="82"/>
  <c r="U217" i="82"/>
  <c r="U239" i="82"/>
  <c r="T234" i="82"/>
  <c r="U238" i="82"/>
  <c r="U236" i="82"/>
  <c r="U235" i="82"/>
  <c r="U215" i="82"/>
  <c r="U214" i="82"/>
  <c r="U104" i="82"/>
  <c r="U216" i="82"/>
  <c r="U106" i="82"/>
  <c r="T101" i="82"/>
  <c r="T213" i="82"/>
  <c r="U105" i="82"/>
  <c r="U103" i="82"/>
  <c r="U102" i="82"/>
  <c r="U104" i="83"/>
  <c r="U239" i="83"/>
  <c r="U106" i="83"/>
  <c r="T101" i="83"/>
  <c r="U105" i="83"/>
  <c r="U238" i="83"/>
  <c r="U215" i="83"/>
  <c r="U214" i="83"/>
  <c r="U236" i="83"/>
  <c r="U235" i="83"/>
  <c r="U216" i="83"/>
  <c r="U102" i="83"/>
  <c r="U237" i="83"/>
  <c r="U218" i="83"/>
  <c r="T213" i="83"/>
  <c r="U103" i="83"/>
  <c r="T234" i="83"/>
  <c r="U217" i="83"/>
  <c r="U233" i="84"/>
  <c r="AC244" i="84"/>
  <c r="X239" i="84"/>
  <c r="U236" i="84"/>
  <c r="AA242" i="84"/>
  <c r="Z241" i="84"/>
  <c r="AB243" i="84"/>
  <c r="Y240" i="84"/>
  <c r="T235" i="84"/>
  <c r="W238" i="84"/>
  <c r="U64" i="84"/>
  <c r="AB74" i="84"/>
  <c r="Y71" i="84"/>
  <c r="T66" i="84"/>
  <c r="W69" i="84"/>
  <c r="V68" i="84"/>
  <c r="AC75" i="84"/>
  <c r="X70" i="84"/>
  <c r="U67" i="84"/>
  <c r="AA73" i="84"/>
  <c r="Z72" i="84"/>
  <c r="U265" i="84"/>
  <c r="W270" i="84"/>
  <c r="V269" i="84"/>
  <c r="AC276" i="84"/>
  <c r="X271" i="84"/>
  <c r="U268" i="84"/>
  <c r="AA274" i="84"/>
  <c r="Z273" i="84"/>
  <c r="AB275" i="84"/>
  <c r="T267" i="84"/>
  <c r="Y272" i="84"/>
  <c r="U289" i="84"/>
  <c r="U288" i="84"/>
  <c r="U215" i="84"/>
  <c r="U214" i="84"/>
  <c r="T101" i="84"/>
  <c r="T287" i="84"/>
  <c r="T213" i="84"/>
  <c r="U102" i="84"/>
  <c r="U103" i="84"/>
  <c r="J11" i="84"/>
  <c r="R22" i="84"/>
  <c r="M17" i="84"/>
  <c r="J14" i="84"/>
  <c r="S23" i="84"/>
  <c r="P20" i="84"/>
  <c r="O19" i="84"/>
  <c r="L16" i="84"/>
  <c r="K15" i="84"/>
  <c r="Q21" i="84"/>
  <c r="N18" i="84"/>
  <c r="I13" i="84"/>
  <c r="AA141" i="31"/>
  <c r="V15" i="68"/>
  <c r="U16" i="68"/>
  <c r="J11" i="48"/>
  <c r="I13" i="48"/>
  <c r="Q21" i="48"/>
  <c r="N18" i="48"/>
  <c r="O19" i="48"/>
  <c r="L16" i="48"/>
  <c r="S23" i="48"/>
  <c r="P20" i="48"/>
  <c r="J14" i="48"/>
  <c r="M17" i="48"/>
  <c r="R22" i="48"/>
  <c r="K15" i="48"/>
  <c r="L163" i="48"/>
  <c r="L111" i="48"/>
  <c r="R120" i="48"/>
  <c r="Q119" i="48"/>
  <c r="S121" i="48"/>
  <c r="P118" i="48"/>
  <c r="U123" i="48"/>
  <c r="K113" i="48"/>
  <c r="O117" i="48"/>
  <c r="N116" i="48"/>
  <c r="M115" i="48"/>
  <c r="L114" i="48"/>
  <c r="T122" i="48"/>
  <c r="K251" i="48"/>
  <c r="L219" i="48"/>
  <c r="V3" i="84"/>
  <c r="K64" i="83"/>
  <c r="J125" i="83"/>
  <c r="Q135" i="83"/>
  <c r="N132" i="83"/>
  <c r="S137" i="83"/>
  <c r="R136" i="83"/>
  <c r="P134" i="83"/>
  <c r="O133" i="83"/>
  <c r="L130" i="83"/>
  <c r="K129" i="83"/>
  <c r="I127" i="83"/>
  <c r="M131" i="83"/>
  <c r="J128" i="83"/>
  <c r="J177" i="83"/>
  <c r="J11" i="83"/>
  <c r="R22" i="83"/>
  <c r="M17" i="83"/>
  <c r="J14" i="83"/>
  <c r="P20" i="83"/>
  <c r="O19" i="83"/>
  <c r="Q21" i="83"/>
  <c r="S23" i="83"/>
  <c r="I13" i="83"/>
  <c r="L16" i="83"/>
  <c r="N18" i="83"/>
  <c r="K15" i="83"/>
  <c r="V3" i="83"/>
  <c r="W177" i="82"/>
  <c r="AB185" i="82"/>
  <c r="W180" i="82"/>
  <c r="Z183" i="82"/>
  <c r="Y182" i="82"/>
  <c r="AC186" i="82"/>
  <c r="V179" i="82"/>
  <c r="AA184" i="82"/>
  <c r="X181" i="82"/>
  <c r="J125" i="82"/>
  <c r="Q135" i="82"/>
  <c r="N132" i="82"/>
  <c r="I127" i="82"/>
  <c r="S137" i="82"/>
  <c r="L130" i="82"/>
  <c r="K129" i="82"/>
  <c r="M131" i="82"/>
  <c r="J128" i="82"/>
  <c r="R136" i="82"/>
  <c r="P134" i="82"/>
  <c r="O133" i="82"/>
  <c r="J11" i="82"/>
  <c r="S23" i="82"/>
  <c r="L16" i="82"/>
  <c r="K15" i="82"/>
  <c r="R22" i="82"/>
  <c r="M17" i="82"/>
  <c r="J14" i="82"/>
  <c r="N18" i="82"/>
  <c r="I13" i="82"/>
  <c r="Q21" i="82"/>
  <c r="O19" i="82"/>
  <c r="P20" i="82"/>
  <c r="J64" i="82"/>
  <c r="V3" i="82"/>
  <c r="S23" i="78"/>
  <c r="L16" i="78"/>
  <c r="R22" i="78"/>
  <c r="M17" i="78"/>
  <c r="P20" i="78"/>
  <c r="O19" i="78"/>
  <c r="Q21" i="78"/>
  <c r="N18" i="78"/>
  <c r="I111" i="78"/>
  <c r="R123" i="78"/>
  <c r="K116" i="78"/>
  <c r="J115" i="78"/>
  <c r="Q122" i="78"/>
  <c r="L117" i="78"/>
  <c r="I114" i="78"/>
  <c r="O120" i="78"/>
  <c r="N119" i="78"/>
  <c r="M118" i="78"/>
  <c r="H113" i="78"/>
  <c r="P121" i="78"/>
  <c r="J163" i="78"/>
  <c r="I52" i="78"/>
  <c r="I163" i="80"/>
  <c r="J111" i="80"/>
  <c r="R122" i="80"/>
  <c r="P120" i="80"/>
  <c r="O119" i="80"/>
  <c r="Q121" i="80"/>
  <c r="N118" i="80"/>
  <c r="I113" i="80"/>
  <c r="S123" i="80"/>
  <c r="K115" i="80"/>
  <c r="M117" i="80"/>
  <c r="L116" i="80"/>
  <c r="J114" i="80"/>
  <c r="I11" i="80"/>
  <c r="O20" i="80"/>
  <c r="O310" i="80" s="1"/>
  <c r="N19" i="80"/>
  <c r="N309" i="80" s="1"/>
  <c r="P21" i="80"/>
  <c r="P311" i="80" s="1"/>
  <c r="M18" i="80"/>
  <c r="M308" i="80" s="1"/>
  <c r="R23" i="80"/>
  <c r="K16" i="80"/>
  <c r="K306" i="80" s="1"/>
  <c r="J15" i="80"/>
  <c r="J305" i="80" s="1"/>
  <c r="Q22" i="80"/>
  <c r="L17" i="80"/>
  <c r="L307" i="80" s="1"/>
  <c r="I14" i="80"/>
  <c r="I304" i="80" s="1"/>
  <c r="H13" i="80"/>
  <c r="H303" i="80" s="1"/>
  <c r="H302" i="80" s="1"/>
  <c r="H223" i="62" s="1"/>
  <c r="J52" i="80"/>
  <c r="J14" i="78"/>
  <c r="J11" i="78"/>
  <c r="K15" i="78"/>
  <c r="I13" i="78"/>
  <c r="Q301" i="80" l="1"/>
  <c r="P313" i="80"/>
  <c r="P312" i="80"/>
  <c r="V107" i="83"/>
  <c r="V106" i="83"/>
  <c r="U101" i="83"/>
  <c r="V105" i="83"/>
  <c r="V103" i="83"/>
  <c r="V102" i="83"/>
  <c r="V104" i="83"/>
  <c r="V239" i="83"/>
  <c r="V236" i="83"/>
  <c r="V235" i="83"/>
  <c r="V216" i="83"/>
  <c r="V237" i="83"/>
  <c r="V219" i="83"/>
  <c r="V218" i="83"/>
  <c r="U213" i="83"/>
  <c r="V240" i="83"/>
  <c r="U234" i="83"/>
  <c r="V217" i="83"/>
  <c r="V238" i="83"/>
  <c r="V215" i="83"/>
  <c r="V214" i="83"/>
  <c r="V240" i="82"/>
  <c r="V239" i="82"/>
  <c r="U234" i="82"/>
  <c r="V238" i="82"/>
  <c r="V236" i="82"/>
  <c r="V235" i="82"/>
  <c r="V237" i="82"/>
  <c r="V216" i="82"/>
  <c r="V107" i="82"/>
  <c r="V106" i="82"/>
  <c r="U101" i="82"/>
  <c r="V219" i="82"/>
  <c r="U213" i="82"/>
  <c r="V105" i="82"/>
  <c r="V103" i="82"/>
  <c r="V102" i="82"/>
  <c r="V217" i="82"/>
  <c r="V215" i="82"/>
  <c r="V214" i="82"/>
  <c r="V104" i="82"/>
  <c r="V64" i="84"/>
  <c r="X69" i="84"/>
  <c r="W68" i="84"/>
  <c r="AC74" i="84"/>
  <c r="Z71" i="84"/>
  <c r="U66" i="84"/>
  <c r="Y70" i="84"/>
  <c r="V67" i="84"/>
  <c r="AB73" i="84"/>
  <c r="AA72" i="84"/>
  <c r="V265" i="84"/>
  <c r="Y271" i="84"/>
  <c r="V268" i="84"/>
  <c r="AB274" i="84"/>
  <c r="AA273" i="84"/>
  <c r="AC275" i="84"/>
  <c r="Z272" i="84"/>
  <c r="U267" i="84"/>
  <c r="X270" i="84"/>
  <c r="W269" i="84"/>
  <c r="V289" i="84"/>
  <c r="V288" i="84"/>
  <c r="V290" i="84"/>
  <c r="U287" i="84"/>
  <c r="V216" i="84"/>
  <c r="U101" i="84"/>
  <c r="V214" i="84"/>
  <c r="U213" i="84"/>
  <c r="V103" i="84"/>
  <c r="V102" i="84"/>
  <c r="V215" i="84"/>
  <c r="V104" i="84"/>
  <c r="V233" i="84"/>
  <c r="AB242" i="84"/>
  <c r="AA241" i="84"/>
  <c r="AC243" i="84"/>
  <c r="Z240" i="84"/>
  <c r="U235" i="84"/>
  <c r="X238" i="84"/>
  <c r="Y239" i="84"/>
  <c r="V236" i="84"/>
  <c r="K11" i="84"/>
  <c r="Q20" i="84"/>
  <c r="P19" i="84"/>
  <c r="S22" i="84"/>
  <c r="K14" i="84"/>
  <c r="R21" i="84"/>
  <c r="O18" i="84"/>
  <c r="J13" i="84"/>
  <c r="N17" i="84"/>
  <c r="T23" i="84"/>
  <c r="M16" i="84"/>
  <c r="L15" i="84"/>
  <c r="AB141" i="31"/>
  <c r="W15" i="68"/>
  <c r="V16" i="68"/>
  <c r="K11" i="48"/>
  <c r="L15" i="48"/>
  <c r="T23" i="48"/>
  <c r="M16" i="48"/>
  <c r="P19" i="48"/>
  <c r="Q20" i="48"/>
  <c r="K14" i="48"/>
  <c r="S22" i="48"/>
  <c r="R21" i="48"/>
  <c r="N17" i="48"/>
  <c r="J13" i="48"/>
  <c r="O18" i="48"/>
  <c r="L251" i="48"/>
  <c r="M111" i="48"/>
  <c r="T121" i="48"/>
  <c r="Q118" i="48"/>
  <c r="V123" i="48"/>
  <c r="U122" i="48"/>
  <c r="P117" i="48"/>
  <c r="O116" i="48"/>
  <c r="N115" i="48"/>
  <c r="M114" i="48"/>
  <c r="R119" i="48"/>
  <c r="S120" i="48"/>
  <c r="L113" i="48"/>
  <c r="M219" i="48"/>
  <c r="M163" i="48"/>
  <c r="W3" i="84"/>
  <c r="K125" i="83"/>
  <c r="T137" i="83"/>
  <c r="S136" i="83"/>
  <c r="Q134" i="83"/>
  <c r="P133" i="83"/>
  <c r="M130" i="83"/>
  <c r="L129" i="83"/>
  <c r="O132" i="83"/>
  <c r="N131" i="83"/>
  <c r="K128" i="83"/>
  <c r="R135" i="83"/>
  <c r="J127" i="83"/>
  <c r="L64" i="83"/>
  <c r="K177" i="83"/>
  <c r="K11" i="83"/>
  <c r="Q20" i="83"/>
  <c r="P19" i="83"/>
  <c r="R21" i="83"/>
  <c r="O18" i="83"/>
  <c r="J13" i="83"/>
  <c r="T23" i="83"/>
  <c r="K14" i="83"/>
  <c r="N17" i="83"/>
  <c r="M16" i="83"/>
  <c r="S22" i="83"/>
  <c r="L15" i="83"/>
  <c r="W3" i="83"/>
  <c r="K125" i="82"/>
  <c r="T137" i="82"/>
  <c r="M130" i="82"/>
  <c r="L129" i="82"/>
  <c r="S136" i="82"/>
  <c r="N131" i="82"/>
  <c r="K128" i="82"/>
  <c r="R135" i="82"/>
  <c r="P133" i="82"/>
  <c r="O132" i="82"/>
  <c r="Q134" i="82"/>
  <c r="J127" i="82"/>
  <c r="K64" i="82"/>
  <c r="K11" i="82"/>
  <c r="S22" i="82"/>
  <c r="N17" i="82"/>
  <c r="K14" i="82"/>
  <c r="Q20" i="82"/>
  <c r="P19" i="82"/>
  <c r="R21" i="82"/>
  <c r="L15" i="82"/>
  <c r="J13" i="82"/>
  <c r="O18" i="82"/>
  <c r="T23" i="82"/>
  <c r="M16" i="82"/>
  <c r="X177" i="82"/>
  <c r="AA183" i="82"/>
  <c r="Z182" i="82"/>
  <c r="AB184" i="82"/>
  <c r="Y181" i="82"/>
  <c r="W179" i="82"/>
  <c r="X180" i="82"/>
  <c r="AC185" i="82"/>
  <c r="W3" i="82"/>
  <c r="S22" i="78"/>
  <c r="N17" i="78"/>
  <c r="T23" i="78"/>
  <c r="Q20" i="78"/>
  <c r="P19" i="78"/>
  <c r="R21" i="78"/>
  <c r="O18" i="78"/>
  <c r="M16" i="78"/>
  <c r="J111" i="78"/>
  <c r="R122" i="78"/>
  <c r="M117" i="78"/>
  <c r="J114" i="78"/>
  <c r="P120" i="78"/>
  <c r="O119" i="78"/>
  <c r="Q121" i="78"/>
  <c r="N118" i="78"/>
  <c r="I113" i="78"/>
  <c r="S123" i="78"/>
  <c r="L116" i="78"/>
  <c r="K115" i="78"/>
  <c r="J52" i="78"/>
  <c r="K163" i="78"/>
  <c r="K52" i="80"/>
  <c r="J163" i="80"/>
  <c r="J11" i="80"/>
  <c r="Q21" i="80"/>
  <c r="Q311" i="80" s="1"/>
  <c r="S23" i="80"/>
  <c r="L16" i="80"/>
  <c r="L306" i="80" s="1"/>
  <c r="K15" i="80"/>
  <c r="K305" i="80" s="1"/>
  <c r="R22" i="80"/>
  <c r="M17" i="80"/>
  <c r="M307" i="80" s="1"/>
  <c r="J14" i="80"/>
  <c r="J304" i="80" s="1"/>
  <c r="I13" i="80"/>
  <c r="I303" i="80" s="1"/>
  <c r="I302" i="80" s="1"/>
  <c r="I223" i="62" s="1"/>
  <c r="N18" i="80"/>
  <c r="N308" i="80" s="1"/>
  <c r="O19" i="80"/>
  <c r="O309" i="80" s="1"/>
  <c r="P20" i="80"/>
  <c r="P310" i="80" s="1"/>
  <c r="K111" i="80"/>
  <c r="Q120" i="80"/>
  <c r="P119" i="80"/>
  <c r="R121" i="80"/>
  <c r="T123" i="80"/>
  <c r="M116" i="80"/>
  <c r="L115" i="80"/>
  <c r="O118" i="80"/>
  <c r="N117" i="80"/>
  <c r="S122" i="80"/>
  <c r="K114" i="80"/>
  <c r="J113" i="80"/>
  <c r="J13" i="78"/>
  <c r="K14" i="78"/>
  <c r="K11" i="78"/>
  <c r="L15" i="78"/>
  <c r="R301" i="80" l="1"/>
  <c r="Q313" i="80"/>
  <c r="Q312" i="80"/>
  <c r="R312" i="80"/>
  <c r="W108" i="83"/>
  <c r="W105" i="83"/>
  <c r="W103" i="83"/>
  <c r="W102" i="83"/>
  <c r="W104" i="83"/>
  <c r="W240" i="83"/>
  <c r="W239" i="83"/>
  <c r="W241" i="83"/>
  <c r="W237" i="83"/>
  <c r="W219" i="83"/>
  <c r="W218" i="83"/>
  <c r="V213" i="83"/>
  <c r="W107" i="83"/>
  <c r="V101" i="83"/>
  <c r="V234" i="83"/>
  <c r="W220" i="83"/>
  <c r="W217" i="83"/>
  <c r="W238" i="83"/>
  <c r="W215" i="83"/>
  <c r="W214" i="83"/>
  <c r="W106" i="83"/>
  <c r="W236" i="83"/>
  <c r="W235" i="83"/>
  <c r="W216" i="83"/>
  <c r="W241" i="82"/>
  <c r="W238" i="82"/>
  <c r="W236" i="82"/>
  <c r="W235" i="82"/>
  <c r="W237" i="82"/>
  <c r="W219" i="82"/>
  <c r="W217" i="82"/>
  <c r="W240" i="82"/>
  <c r="W239" i="82"/>
  <c r="V234" i="82"/>
  <c r="V213" i="82"/>
  <c r="W108" i="82"/>
  <c r="W105" i="82"/>
  <c r="W103" i="82"/>
  <c r="W102" i="82"/>
  <c r="W215" i="82"/>
  <c r="W214" i="82"/>
  <c r="W104" i="82"/>
  <c r="W220" i="82"/>
  <c r="W216" i="82"/>
  <c r="W107" i="82"/>
  <c r="W106" i="82"/>
  <c r="V101" i="82"/>
  <c r="W265" i="84"/>
  <c r="AC274" i="84"/>
  <c r="AB273" i="84"/>
  <c r="AA272" i="84"/>
  <c r="V267" i="84"/>
  <c r="Y270" i="84"/>
  <c r="X269" i="84"/>
  <c r="Z271" i="84"/>
  <c r="W268" i="84"/>
  <c r="W233" i="84"/>
  <c r="AA240" i="84"/>
  <c r="V235" i="84"/>
  <c r="Y238" i="84"/>
  <c r="Z239" i="84"/>
  <c r="W236" i="84"/>
  <c r="AB241" i="84"/>
  <c r="AC242" i="84"/>
  <c r="W290" i="84"/>
  <c r="V287" i="84"/>
  <c r="W291" i="84"/>
  <c r="W289" i="84"/>
  <c r="V213" i="84"/>
  <c r="W105" i="84"/>
  <c r="W288" i="84"/>
  <c r="W217" i="84"/>
  <c r="W103" i="84"/>
  <c r="W102" i="84"/>
  <c r="W215" i="84"/>
  <c r="W214" i="84"/>
  <c r="W104" i="84"/>
  <c r="W216" i="84"/>
  <c r="V101" i="84"/>
  <c r="W64" i="84"/>
  <c r="Z70" i="84"/>
  <c r="W67" i="84"/>
  <c r="AC73" i="84"/>
  <c r="AB72" i="84"/>
  <c r="Y69" i="84"/>
  <c r="X68" i="84"/>
  <c r="AA71" i="84"/>
  <c r="V66" i="84"/>
  <c r="L11" i="84"/>
  <c r="S21" i="84"/>
  <c r="P18" i="84"/>
  <c r="K13" i="84"/>
  <c r="Q19" i="84"/>
  <c r="U23" i="84"/>
  <c r="N16" i="84"/>
  <c r="M15" i="84"/>
  <c r="R20" i="84"/>
  <c r="T22" i="84"/>
  <c r="O17" i="84"/>
  <c r="L14" i="84"/>
  <c r="AC141" i="31"/>
  <c r="X15" i="68"/>
  <c r="W16" i="68"/>
  <c r="L11" i="48"/>
  <c r="L14" i="48"/>
  <c r="T22" i="48"/>
  <c r="O17" i="48"/>
  <c r="Q19" i="48"/>
  <c r="N16" i="48"/>
  <c r="R20" i="48"/>
  <c r="U23" i="48"/>
  <c r="S21" i="48"/>
  <c r="M15" i="48"/>
  <c r="K13" i="48"/>
  <c r="P18" i="48"/>
  <c r="N111" i="48"/>
  <c r="W123" i="48"/>
  <c r="V122" i="48"/>
  <c r="Q117" i="48"/>
  <c r="T120" i="48"/>
  <c r="S119" i="48"/>
  <c r="U121" i="48"/>
  <c r="R118" i="48"/>
  <c r="N114" i="48"/>
  <c r="M113" i="48"/>
  <c r="P116" i="48"/>
  <c r="O115" i="48"/>
  <c r="N163" i="48"/>
  <c r="M251" i="48"/>
  <c r="N219" i="48"/>
  <c r="X3" i="84"/>
  <c r="L177" i="83"/>
  <c r="L11" i="83"/>
  <c r="S21" i="83"/>
  <c r="P18" i="83"/>
  <c r="K13" i="83"/>
  <c r="U23" i="83"/>
  <c r="N16" i="83"/>
  <c r="M15" i="83"/>
  <c r="O17" i="83"/>
  <c r="T22" i="83"/>
  <c r="R20" i="83"/>
  <c r="Q19" i="83"/>
  <c r="L14" i="83"/>
  <c r="M64" i="83"/>
  <c r="L125" i="83"/>
  <c r="T136" i="83"/>
  <c r="P132" i="83"/>
  <c r="O131" i="83"/>
  <c r="L128" i="83"/>
  <c r="S135" i="83"/>
  <c r="R134" i="83"/>
  <c r="K127" i="83"/>
  <c r="Q133" i="83"/>
  <c r="N130" i="83"/>
  <c r="M129" i="83"/>
  <c r="U137" i="83"/>
  <c r="X3" i="83"/>
  <c r="L64" i="82"/>
  <c r="L11" i="82"/>
  <c r="R20" i="82"/>
  <c r="Q19" i="82"/>
  <c r="S21" i="82"/>
  <c r="P18" i="82"/>
  <c r="K13" i="82"/>
  <c r="N16" i="82"/>
  <c r="T22" i="82"/>
  <c r="O17" i="82"/>
  <c r="M15" i="82"/>
  <c r="U23" i="82"/>
  <c r="L14" i="82"/>
  <c r="Y177" i="82"/>
  <c r="AC184" i="82"/>
  <c r="Z181" i="82"/>
  <c r="X179" i="82"/>
  <c r="AB183" i="82"/>
  <c r="AA182" i="82"/>
  <c r="Y180" i="82"/>
  <c r="L125" i="82"/>
  <c r="T136" i="82"/>
  <c r="O131" i="82"/>
  <c r="L128" i="82"/>
  <c r="R134" i="82"/>
  <c r="Q133" i="82"/>
  <c r="P132" i="82"/>
  <c r="N130" i="82"/>
  <c r="M129" i="82"/>
  <c r="K127" i="82"/>
  <c r="S135" i="82"/>
  <c r="U137" i="82"/>
  <c r="X3" i="82"/>
  <c r="L163" i="78"/>
  <c r="K52" i="78"/>
  <c r="K111" i="78"/>
  <c r="Q120" i="78"/>
  <c r="P119" i="78"/>
  <c r="R121" i="78"/>
  <c r="O118" i="78"/>
  <c r="J113" i="78"/>
  <c r="T123" i="78"/>
  <c r="M116" i="78"/>
  <c r="L115" i="78"/>
  <c r="S122" i="78"/>
  <c r="N117" i="78"/>
  <c r="K114" i="78"/>
  <c r="R20" i="78"/>
  <c r="Q19" i="78"/>
  <c r="S21" i="78"/>
  <c r="P18" i="78"/>
  <c r="T22" i="78"/>
  <c r="U23" i="78"/>
  <c r="N16" i="78"/>
  <c r="O17" i="78"/>
  <c r="L52" i="80"/>
  <c r="L111" i="80"/>
  <c r="S121" i="80"/>
  <c r="U123" i="80"/>
  <c r="T122" i="80"/>
  <c r="O117" i="80"/>
  <c r="L114" i="80"/>
  <c r="Q119" i="80"/>
  <c r="N116" i="80"/>
  <c r="K113" i="80"/>
  <c r="R120" i="80"/>
  <c r="P118" i="80"/>
  <c r="M115" i="80"/>
  <c r="K11" i="80"/>
  <c r="T23" i="80"/>
  <c r="S22" i="80"/>
  <c r="N17" i="80"/>
  <c r="N307" i="80" s="1"/>
  <c r="Q20" i="80"/>
  <c r="Q310" i="80" s="1"/>
  <c r="P19" i="80"/>
  <c r="P309" i="80" s="1"/>
  <c r="O18" i="80"/>
  <c r="O308" i="80" s="1"/>
  <c r="M16" i="80"/>
  <c r="M306" i="80" s="1"/>
  <c r="K14" i="80"/>
  <c r="K304" i="80" s="1"/>
  <c r="J13" i="80"/>
  <c r="J303" i="80" s="1"/>
  <c r="J302" i="80" s="1"/>
  <c r="J223" i="62" s="1"/>
  <c r="R21" i="80"/>
  <c r="R311" i="80" s="1"/>
  <c r="L15" i="80"/>
  <c r="L305" i="80" s="1"/>
  <c r="K163" i="80"/>
  <c r="K13" i="78"/>
  <c r="L11" i="78"/>
  <c r="M15" i="78"/>
  <c r="L14" i="78"/>
  <c r="S301" i="80" l="1"/>
  <c r="R313" i="80"/>
  <c r="X103" i="83"/>
  <c r="X102" i="83"/>
  <c r="X242" i="83"/>
  <c r="X109" i="83"/>
  <c r="X104" i="83"/>
  <c r="X240" i="83"/>
  <c r="X239" i="83"/>
  <c r="X107" i="83"/>
  <c r="X106" i="83"/>
  <c r="W101" i="83"/>
  <c r="X241" i="83"/>
  <c r="W234" i="83"/>
  <c r="X220" i="83"/>
  <c r="X217" i="83"/>
  <c r="X105" i="83"/>
  <c r="X238" i="83"/>
  <c r="X215" i="83"/>
  <c r="X214" i="83"/>
  <c r="X236" i="83"/>
  <c r="X235" i="83"/>
  <c r="X221" i="83"/>
  <c r="X216" i="83"/>
  <c r="X108" i="83"/>
  <c r="X237" i="83"/>
  <c r="X219" i="83"/>
  <c r="X218" i="83"/>
  <c r="W213" i="83"/>
  <c r="X236" i="82"/>
  <c r="X235" i="82"/>
  <c r="X221" i="82"/>
  <c r="X242" i="82"/>
  <c r="X237" i="82"/>
  <c r="X219" i="82"/>
  <c r="X217" i="82"/>
  <c r="X240" i="82"/>
  <c r="X239" i="82"/>
  <c r="W234" i="82"/>
  <c r="X220" i="82"/>
  <c r="X241" i="82"/>
  <c r="X238" i="82"/>
  <c r="X103" i="82"/>
  <c r="X102" i="82"/>
  <c r="X215" i="82"/>
  <c r="X214" i="82"/>
  <c r="X109" i="82"/>
  <c r="X104" i="82"/>
  <c r="X216" i="82"/>
  <c r="X107" i="82"/>
  <c r="X106" i="82"/>
  <c r="W101" i="82"/>
  <c r="W213" i="82"/>
  <c r="X108" i="82"/>
  <c r="X105" i="82"/>
  <c r="X64" i="84"/>
  <c r="AC72" i="84"/>
  <c r="AB71" i="84"/>
  <c r="W66" i="84"/>
  <c r="AA70" i="84"/>
  <c r="X67" i="84"/>
  <c r="Z69" i="84"/>
  <c r="Y68" i="84"/>
  <c r="X233" i="84"/>
  <c r="Z238" i="84"/>
  <c r="AA239" i="84"/>
  <c r="X236" i="84"/>
  <c r="AC241" i="84"/>
  <c r="AB240" i="84"/>
  <c r="W235" i="84"/>
  <c r="X292" i="84"/>
  <c r="W287" i="84"/>
  <c r="X291" i="84"/>
  <c r="X289" i="84"/>
  <c r="X288" i="84"/>
  <c r="X217" i="84"/>
  <c r="X103" i="84"/>
  <c r="X102" i="84"/>
  <c r="X290" i="84"/>
  <c r="X215" i="84"/>
  <c r="X214" i="84"/>
  <c r="X104" i="84"/>
  <c r="X216" i="84"/>
  <c r="X106" i="84"/>
  <c r="W101" i="84"/>
  <c r="X218" i="84"/>
  <c r="W213" i="84"/>
  <c r="X105" i="84"/>
  <c r="X265" i="84"/>
  <c r="AB272" i="84"/>
  <c r="W267" i="84"/>
  <c r="Z270" i="84"/>
  <c r="Y269" i="84"/>
  <c r="AA271" i="84"/>
  <c r="X268" i="84"/>
  <c r="AC273" i="84"/>
  <c r="M11" i="84"/>
  <c r="V23" i="84"/>
  <c r="O16" i="84"/>
  <c r="N15" i="84"/>
  <c r="Q18" i="84"/>
  <c r="U22" i="84"/>
  <c r="P17" i="84"/>
  <c r="M14" i="84"/>
  <c r="T21" i="84"/>
  <c r="L13" i="84"/>
  <c r="S20" i="84"/>
  <c r="R19" i="84"/>
  <c r="AD141" i="31"/>
  <c r="Y15" i="68"/>
  <c r="X16" i="68"/>
  <c r="M11" i="48"/>
  <c r="S20" i="48"/>
  <c r="R19" i="48"/>
  <c r="L13" i="48"/>
  <c r="O16" i="48"/>
  <c r="M14" i="48"/>
  <c r="T21" i="48"/>
  <c r="P17" i="48"/>
  <c r="U22" i="48"/>
  <c r="V23" i="48"/>
  <c r="N15" i="48"/>
  <c r="Q18" i="48"/>
  <c r="O219" i="48"/>
  <c r="N251" i="48"/>
  <c r="O163" i="48"/>
  <c r="O111" i="48"/>
  <c r="W122" i="48"/>
  <c r="U120" i="48"/>
  <c r="T119" i="48"/>
  <c r="V121" i="48"/>
  <c r="S118" i="48"/>
  <c r="R117" i="48"/>
  <c r="X123" i="48"/>
  <c r="N113" i="48"/>
  <c r="O114" i="48"/>
  <c r="Q116" i="48"/>
  <c r="P115" i="48"/>
  <c r="Y3" i="84"/>
  <c r="M177" i="83"/>
  <c r="N64" i="83"/>
  <c r="M11" i="83"/>
  <c r="V23" i="83"/>
  <c r="O16" i="83"/>
  <c r="N15" i="83"/>
  <c r="U22" i="83"/>
  <c r="P17" i="83"/>
  <c r="M14" i="83"/>
  <c r="S20" i="83"/>
  <c r="Q18" i="83"/>
  <c r="L13" i="83"/>
  <c r="R19" i="83"/>
  <c r="T21" i="83"/>
  <c r="M125" i="83"/>
  <c r="S134" i="83"/>
  <c r="R133" i="83"/>
  <c r="T135" i="83"/>
  <c r="L127" i="83"/>
  <c r="O130" i="83"/>
  <c r="N129" i="83"/>
  <c r="V137" i="83"/>
  <c r="U136" i="83"/>
  <c r="P131" i="83"/>
  <c r="M128" i="83"/>
  <c r="Q132" i="83"/>
  <c r="Y3" i="83"/>
  <c r="Z177" i="82"/>
  <c r="Y179" i="82"/>
  <c r="Z180" i="82"/>
  <c r="AC183" i="82"/>
  <c r="AB182" i="82"/>
  <c r="AA181" i="82"/>
  <c r="M11" i="82"/>
  <c r="T21" i="82"/>
  <c r="Q18" i="82"/>
  <c r="L13" i="82"/>
  <c r="V23" i="82"/>
  <c r="O16" i="82"/>
  <c r="N15" i="82"/>
  <c r="R19" i="82"/>
  <c r="M14" i="82"/>
  <c r="S20" i="82"/>
  <c r="P17" i="82"/>
  <c r="U22" i="82"/>
  <c r="M125" i="82"/>
  <c r="S134" i="82"/>
  <c r="R133" i="82"/>
  <c r="T135" i="82"/>
  <c r="Q132" i="82"/>
  <c r="L127" i="82"/>
  <c r="P131" i="82"/>
  <c r="M128" i="82"/>
  <c r="V137" i="82"/>
  <c r="N129" i="82"/>
  <c r="O130" i="82"/>
  <c r="U136" i="82"/>
  <c r="M64" i="82"/>
  <c r="Y3" i="82"/>
  <c r="L52" i="78"/>
  <c r="M163" i="78"/>
  <c r="L111" i="78"/>
  <c r="S121" i="78"/>
  <c r="P118" i="78"/>
  <c r="K113" i="78"/>
  <c r="U123" i="78"/>
  <c r="N116" i="78"/>
  <c r="M115" i="78"/>
  <c r="T122" i="78"/>
  <c r="O117" i="78"/>
  <c r="L114" i="78"/>
  <c r="Q119" i="78"/>
  <c r="R120" i="78"/>
  <c r="T21" i="78"/>
  <c r="Q18" i="78"/>
  <c r="V23" i="78"/>
  <c r="O16" i="78"/>
  <c r="R19" i="78"/>
  <c r="U22" i="78"/>
  <c r="P17" i="78"/>
  <c r="S20" i="78"/>
  <c r="L163" i="80"/>
  <c r="L11" i="80"/>
  <c r="T22" i="80"/>
  <c r="R20" i="80"/>
  <c r="R310" i="80" s="1"/>
  <c r="Q19" i="80"/>
  <c r="Q309" i="80" s="1"/>
  <c r="S21" i="80"/>
  <c r="S311" i="80" s="1"/>
  <c r="P18" i="80"/>
  <c r="P308" i="80" s="1"/>
  <c r="O17" i="80"/>
  <c r="O307" i="80" s="1"/>
  <c r="M15" i="80"/>
  <c r="M305" i="80" s="1"/>
  <c r="K13" i="80"/>
  <c r="K303" i="80" s="1"/>
  <c r="K302" i="80" s="1"/>
  <c r="K223" i="62" s="1"/>
  <c r="N16" i="80"/>
  <c r="N306" i="80" s="1"/>
  <c r="U23" i="80"/>
  <c r="L14" i="80"/>
  <c r="L304" i="80" s="1"/>
  <c r="M111" i="80"/>
  <c r="V123" i="80"/>
  <c r="U122" i="80"/>
  <c r="S120" i="80"/>
  <c r="R119" i="80"/>
  <c r="O116" i="80"/>
  <c r="L113" i="80"/>
  <c r="M114" i="80"/>
  <c r="T121" i="80"/>
  <c r="Q118" i="80"/>
  <c r="N115" i="80"/>
  <c r="P117" i="80"/>
  <c r="M52" i="80"/>
  <c r="M11" i="78"/>
  <c r="N15" i="78"/>
  <c r="M14" i="78"/>
  <c r="L13" i="78"/>
  <c r="T301" i="80" l="1"/>
  <c r="S313" i="80"/>
  <c r="T312" i="80"/>
  <c r="S312" i="80"/>
  <c r="Y242" i="82"/>
  <c r="Y237" i="82"/>
  <c r="Y219" i="82"/>
  <c r="Y217" i="82"/>
  <c r="Y240" i="82"/>
  <c r="Y239" i="82"/>
  <c r="X234" i="82"/>
  <c r="Y220" i="82"/>
  <c r="Y241" i="82"/>
  <c r="Y238" i="82"/>
  <c r="Y222" i="82"/>
  <c r="Y216" i="82"/>
  <c r="Y243" i="82"/>
  <c r="Y236" i="82"/>
  <c r="Y235" i="82"/>
  <c r="Y221" i="82"/>
  <c r="Y215" i="82"/>
  <c r="Y214" i="82"/>
  <c r="Y109" i="82"/>
  <c r="Y104" i="82"/>
  <c r="Y107" i="82"/>
  <c r="Y106" i="82"/>
  <c r="X101" i="82"/>
  <c r="X213" i="82"/>
  <c r="Y108" i="82"/>
  <c r="Y105" i="82"/>
  <c r="Y110" i="82"/>
  <c r="Y103" i="82"/>
  <c r="Y102" i="82"/>
  <c r="Y109" i="83"/>
  <c r="Y104" i="83"/>
  <c r="Y240" i="83"/>
  <c r="Y239" i="83"/>
  <c r="Y107" i="83"/>
  <c r="Y106" i="83"/>
  <c r="X101" i="83"/>
  <c r="Y241" i="83"/>
  <c r="Y108" i="83"/>
  <c r="Y105" i="83"/>
  <c r="Y243" i="83"/>
  <c r="Y110" i="83"/>
  <c r="Y238" i="83"/>
  <c r="Y222" i="83"/>
  <c r="Y215" i="83"/>
  <c r="Y214" i="83"/>
  <c r="Y102" i="83"/>
  <c r="Y236" i="83"/>
  <c r="Y235" i="83"/>
  <c r="Y221" i="83"/>
  <c r="Y216" i="83"/>
  <c r="Y103" i="83"/>
  <c r="Y242" i="83"/>
  <c r="Y237" i="83"/>
  <c r="Y219" i="83"/>
  <c r="Y218" i="83"/>
  <c r="X213" i="83"/>
  <c r="X234" i="83"/>
  <c r="Y220" i="83"/>
  <c r="Y217" i="83"/>
  <c r="Y265" i="84"/>
  <c r="AA270" i="84"/>
  <c r="Z269" i="84"/>
  <c r="AB271" i="84"/>
  <c r="Y268" i="84"/>
  <c r="X267" i="84"/>
  <c r="AC272" i="84"/>
  <c r="Y291" i="84"/>
  <c r="Y289" i="84"/>
  <c r="Y288" i="84"/>
  <c r="Y290" i="84"/>
  <c r="Y292" i="84"/>
  <c r="Y215" i="84"/>
  <c r="Y214" i="84"/>
  <c r="Y104" i="84"/>
  <c r="Y216" i="84"/>
  <c r="Y107" i="84"/>
  <c r="Y106" i="84"/>
  <c r="X101" i="84"/>
  <c r="Y293" i="84"/>
  <c r="X287" i="84"/>
  <c r="Y219" i="84"/>
  <c r="Y218" i="84"/>
  <c r="X213" i="84"/>
  <c r="Y105" i="84"/>
  <c r="Y217" i="84"/>
  <c r="Y102" i="84"/>
  <c r="Y103" i="84"/>
  <c r="Y233" i="84"/>
  <c r="AB239" i="84"/>
  <c r="Y236" i="84"/>
  <c r="AC240" i="84"/>
  <c r="X235" i="84"/>
  <c r="AA238" i="84"/>
  <c r="Y64" i="84"/>
  <c r="AC71" i="84"/>
  <c r="X66" i="84"/>
  <c r="AA69" i="84"/>
  <c r="Z68" i="84"/>
  <c r="AB70" i="84"/>
  <c r="Y67" i="84"/>
  <c r="N11" i="84"/>
  <c r="V22" i="84"/>
  <c r="Q17" i="84"/>
  <c r="N14" i="84"/>
  <c r="W23" i="84"/>
  <c r="P16" i="84"/>
  <c r="O15" i="84"/>
  <c r="T20" i="84"/>
  <c r="S19" i="84"/>
  <c r="U21" i="84"/>
  <c r="R18" i="84"/>
  <c r="M13" i="84"/>
  <c r="AE141" i="31"/>
  <c r="Z15" i="68"/>
  <c r="Y16" i="68"/>
  <c r="N11" i="48"/>
  <c r="U21" i="48"/>
  <c r="R18" i="48"/>
  <c r="M13" i="48"/>
  <c r="S19" i="48"/>
  <c r="P16" i="48"/>
  <c r="W23" i="48"/>
  <c r="T20" i="48"/>
  <c r="N14" i="48"/>
  <c r="Q17" i="48"/>
  <c r="V22" i="48"/>
  <c r="O15" i="48"/>
  <c r="P111" i="48"/>
  <c r="V120" i="48"/>
  <c r="U119" i="48"/>
  <c r="W121" i="48"/>
  <c r="T118" i="48"/>
  <c r="Y123" i="48"/>
  <c r="O113" i="48"/>
  <c r="R116" i="48"/>
  <c r="Q115" i="48"/>
  <c r="S117" i="48"/>
  <c r="X122" i="48"/>
  <c r="P114" i="48"/>
  <c r="P219" i="48"/>
  <c r="P163" i="48"/>
  <c r="O251" i="48"/>
  <c r="Z3" i="84"/>
  <c r="O64" i="83"/>
  <c r="N11" i="83"/>
  <c r="V22" i="83"/>
  <c r="Q17" i="83"/>
  <c r="N14" i="83"/>
  <c r="T20" i="83"/>
  <c r="S19" i="83"/>
  <c r="R18" i="83"/>
  <c r="P16" i="83"/>
  <c r="M13" i="83"/>
  <c r="O15" i="83"/>
  <c r="U21" i="83"/>
  <c r="W23" i="83"/>
  <c r="N125" i="83"/>
  <c r="U135" i="83"/>
  <c r="R132" i="83"/>
  <c r="W137" i="83"/>
  <c r="P130" i="83"/>
  <c r="O129" i="83"/>
  <c r="V136" i="83"/>
  <c r="S133" i="83"/>
  <c r="Q131" i="83"/>
  <c r="N128" i="83"/>
  <c r="T134" i="83"/>
  <c r="M127" i="83"/>
  <c r="N177" i="83"/>
  <c r="Z3" i="83"/>
  <c r="N125" i="82"/>
  <c r="U135" i="82"/>
  <c r="R132" i="82"/>
  <c r="M127" i="82"/>
  <c r="W137" i="82"/>
  <c r="P130" i="82"/>
  <c r="O129" i="82"/>
  <c r="S133" i="82"/>
  <c r="V136" i="82"/>
  <c r="T134" i="82"/>
  <c r="Q131" i="82"/>
  <c r="N128" i="82"/>
  <c r="N11" i="82"/>
  <c r="W23" i="82"/>
  <c r="P16" i="82"/>
  <c r="O15" i="82"/>
  <c r="V22" i="82"/>
  <c r="Q17" i="82"/>
  <c r="N14" i="82"/>
  <c r="R18" i="82"/>
  <c r="U21" i="82"/>
  <c r="T20" i="82"/>
  <c r="M13" i="82"/>
  <c r="S19" i="82"/>
  <c r="AA177" i="82"/>
  <c r="AA180" i="82"/>
  <c r="AC182" i="82"/>
  <c r="AB181" i="82"/>
  <c r="Z179" i="82"/>
  <c r="N64" i="82"/>
  <c r="Z3" i="82"/>
  <c r="W23" i="78"/>
  <c r="P16" i="78"/>
  <c r="V22" i="78"/>
  <c r="Q17" i="78"/>
  <c r="U21" i="78"/>
  <c r="T20" i="78"/>
  <c r="S19" i="78"/>
  <c r="R18" i="78"/>
  <c r="M111" i="78"/>
  <c r="V123" i="78"/>
  <c r="O116" i="78"/>
  <c r="N115" i="78"/>
  <c r="U122" i="78"/>
  <c r="P117" i="78"/>
  <c r="M114" i="78"/>
  <c r="S120" i="78"/>
  <c r="R119" i="78"/>
  <c r="L113" i="78"/>
  <c r="T121" i="78"/>
  <c r="Q118" i="78"/>
  <c r="N163" i="78"/>
  <c r="M52" i="78"/>
  <c r="M11" i="80"/>
  <c r="S20" i="80"/>
  <c r="S310" i="80" s="1"/>
  <c r="R19" i="80"/>
  <c r="R309" i="80" s="1"/>
  <c r="T21" i="80"/>
  <c r="T311" i="80" s="1"/>
  <c r="Q18" i="80"/>
  <c r="Q308" i="80" s="1"/>
  <c r="V23" i="80"/>
  <c r="O16" i="80"/>
  <c r="O306" i="80" s="1"/>
  <c r="N15" i="80"/>
  <c r="N305" i="80" s="1"/>
  <c r="U22" i="80"/>
  <c r="L13" i="80"/>
  <c r="L303" i="80" s="1"/>
  <c r="L302" i="80" s="1"/>
  <c r="L223" i="62" s="1"/>
  <c r="M14" i="80"/>
  <c r="M304" i="80" s="1"/>
  <c r="P17" i="80"/>
  <c r="P307" i="80" s="1"/>
  <c r="N52" i="80"/>
  <c r="M163" i="80"/>
  <c r="N111" i="80"/>
  <c r="V122" i="80"/>
  <c r="T120" i="80"/>
  <c r="S119" i="80"/>
  <c r="U121" i="80"/>
  <c r="R118" i="80"/>
  <c r="M113" i="80"/>
  <c r="N114" i="80"/>
  <c r="O115" i="80"/>
  <c r="Q117" i="80"/>
  <c r="P116" i="80"/>
  <c r="W123" i="80"/>
  <c r="N14" i="78"/>
  <c r="O15" i="78"/>
  <c r="M13" i="78"/>
  <c r="N11" i="78"/>
  <c r="U301" i="80" l="1"/>
  <c r="T313" i="80"/>
  <c r="U312" i="80"/>
  <c r="Z107" i="83"/>
  <c r="Z106" i="83"/>
  <c r="Y101" i="83"/>
  <c r="Z241" i="83"/>
  <c r="Z108" i="83"/>
  <c r="Z105" i="83"/>
  <c r="Z244" i="83"/>
  <c r="Z243" i="83"/>
  <c r="Z111" i="83"/>
  <c r="Z110" i="83"/>
  <c r="Z103" i="83"/>
  <c r="Z102" i="83"/>
  <c r="Z242" i="83"/>
  <c r="Z236" i="83"/>
  <c r="Z235" i="83"/>
  <c r="Z221" i="83"/>
  <c r="Z216" i="83"/>
  <c r="Z109" i="83"/>
  <c r="Z240" i="83"/>
  <c r="Z237" i="83"/>
  <c r="Z219" i="83"/>
  <c r="Z218" i="83"/>
  <c r="Y213" i="83"/>
  <c r="Y234" i="83"/>
  <c r="Z220" i="83"/>
  <c r="Z217" i="83"/>
  <c r="Z104" i="83"/>
  <c r="Z239" i="83"/>
  <c r="Z238" i="83"/>
  <c r="Z223" i="83"/>
  <c r="Z222" i="83"/>
  <c r="Z215" i="83"/>
  <c r="Z214" i="83"/>
  <c r="Z240" i="82"/>
  <c r="Z239" i="82"/>
  <c r="Y234" i="82"/>
  <c r="Z220" i="82"/>
  <c r="Z241" i="82"/>
  <c r="Z238" i="82"/>
  <c r="Z223" i="82"/>
  <c r="Z222" i="82"/>
  <c r="Z244" i="82"/>
  <c r="Z243" i="82"/>
  <c r="Z236" i="82"/>
  <c r="Z235" i="82"/>
  <c r="Z221" i="82"/>
  <c r="Z242" i="82"/>
  <c r="Z237" i="82"/>
  <c r="Z219" i="82"/>
  <c r="Z107" i="82"/>
  <c r="Z106" i="82"/>
  <c r="Y101" i="82"/>
  <c r="Z216" i="82"/>
  <c r="Y213" i="82"/>
  <c r="Z108" i="82"/>
  <c r="Z105" i="82"/>
  <c r="Z217" i="82"/>
  <c r="Z111" i="82"/>
  <c r="Z110" i="82"/>
  <c r="Z103" i="82"/>
  <c r="Z102" i="82"/>
  <c r="Z215" i="82"/>
  <c r="Z214" i="82"/>
  <c r="Z109" i="82"/>
  <c r="Z104" i="82"/>
  <c r="Z64" i="84"/>
  <c r="AB69" i="84"/>
  <c r="AA68" i="84"/>
  <c r="AC70" i="84"/>
  <c r="Z67" i="84"/>
  <c r="Y66" i="84"/>
  <c r="Z233" i="84"/>
  <c r="Y235" i="84"/>
  <c r="AB238" i="84"/>
  <c r="AC239" i="84"/>
  <c r="Z236" i="84"/>
  <c r="Z289" i="84"/>
  <c r="Z288" i="84"/>
  <c r="Z290" i="84"/>
  <c r="Z293" i="84"/>
  <c r="Z292" i="84"/>
  <c r="Y287" i="84"/>
  <c r="Z294" i="84"/>
  <c r="Z216" i="84"/>
  <c r="Z107" i="84"/>
  <c r="Z106" i="84"/>
  <c r="Y101" i="84"/>
  <c r="Z215" i="84"/>
  <c r="Z219" i="84"/>
  <c r="Z218" i="84"/>
  <c r="Y213" i="84"/>
  <c r="Z108" i="84"/>
  <c r="Z105" i="84"/>
  <c r="Z214" i="84"/>
  <c r="Z291" i="84"/>
  <c r="Z220" i="84"/>
  <c r="Z217" i="84"/>
  <c r="Z103" i="84"/>
  <c r="Z102" i="84"/>
  <c r="Z104" i="84"/>
  <c r="Z265" i="84"/>
  <c r="AC271" i="84"/>
  <c r="Z268" i="84"/>
  <c r="Y267" i="84"/>
  <c r="AA269" i="84"/>
  <c r="AB270" i="84"/>
  <c r="O11" i="84"/>
  <c r="U20" i="84"/>
  <c r="T19" i="84"/>
  <c r="W22" i="84"/>
  <c r="R17" i="84"/>
  <c r="V21" i="84"/>
  <c r="S18" i="84"/>
  <c r="N13" i="84"/>
  <c r="O14" i="84"/>
  <c r="X23" i="84"/>
  <c r="Q16" i="84"/>
  <c r="P15" i="84"/>
  <c r="AF141" i="31"/>
  <c r="AA15" i="68"/>
  <c r="Z16" i="68"/>
  <c r="O11" i="48"/>
  <c r="P15" i="48"/>
  <c r="X23" i="48"/>
  <c r="Q16" i="48"/>
  <c r="N13" i="48"/>
  <c r="S18" i="48"/>
  <c r="T19" i="48"/>
  <c r="U20" i="48"/>
  <c r="O14" i="48"/>
  <c r="W22" i="48"/>
  <c r="V21" i="48"/>
  <c r="R17" i="48"/>
  <c r="P251" i="48"/>
  <c r="Q163" i="48"/>
  <c r="O112" i="48"/>
  <c r="Q219" i="48"/>
  <c r="Q111" i="48"/>
  <c r="X121" i="48"/>
  <c r="U118" i="48"/>
  <c r="Z123" i="48"/>
  <c r="Y122" i="48"/>
  <c r="T117" i="48"/>
  <c r="S116" i="48"/>
  <c r="R115" i="48"/>
  <c r="W120" i="48"/>
  <c r="Q114" i="48"/>
  <c r="P113" i="48"/>
  <c r="V119" i="48"/>
  <c r="AA3" i="84"/>
  <c r="O11" i="83"/>
  <c r="U20" i="83"/>
  <c r="T19" i="83"/>
  <c r="V21" i="83"/>
  <c r="S18" i="83"/>
  <c r="N13" i="83"/>
  <c r="W22" i="83"/>
  <c r="P15" i="83"/>
  <c r="Q16" i="83"/>
  <c r="O14" i="83"/>
  <c r="X23" i="83"/>
  <c r="R17" i="83"/>
  <c r="P64" i="83"/>
  <c r="O177" i="83"/>
  <c r="O125" i="83"/>
  <c r="X137" i="83"/>
  <c r="Q130" i="83"/>
  <c r="P129" i="83"/>
  <c r="W136" i="83"/>
  <c r="U134" i="83"/>
  <c r="T133" i="83"/>
  <c r="R131" i="83"/>
  <c r="O128" i="83"/>
  <c r="V135" i="83"/>
  <c r="S132" i="83"/>
  <c r="N127" i="83"/>
  <c r="AA3" i="83"/>
  <c r="O64" i="82"/>
  <c r="O125" i="82"/>
  <c r="X137" i="82"/>
  <c r="Q130" i="82"/>
  <c r="P129" i="82"/>
  <c r="W136" i="82"/>
  <c r="R131" i="82"/>
  <c r="O128" i="82"/>
  <c r="U134" i="82"/>
  <c r="N127" i="82"/>
  <c r="S132" i="82"/>
  <c r="T133" i="82"/>
  <c r="V135" i="82"/>
  <c r="AB177" i="82"/>
  <c r="AC181" i="82"/>
  <c r="AB180" i="82"/>
  <c r="AA179" i="82"/>
  <c r="O11" i="82"/>
  <c r="W22" i="82"/>
  <c r="R17" i="82"/>
  <c r="O14" i="82"/>
  <c r="U20" i="82"/>
  <c r="T19" i="82"/>
  <c r="X23" i="82"/>
  <c r="N13" i="82"/>
  <c r="S18" i="82"/>
  <c r="Q16" i="82"/>
  <c r="V21" i="82"/>
  <c r="P15" i="82"/>
  <c r="AA3" i="82"/>
  <c r="N111" i="78"/>
  <c r="V122" i="78"/>
  <c r="Q117" i="78"/>
  <c r="N114" i="78"/>
  <c r="T120" i="78"/>
  <c r="S119" i="78"/>
  <c r="U121" i="78"/>
  <c r="R118" i="78"/>
  <c r="M113" i="78"/>
  <c r="W123" i="78"/>
  <c r="P116" i="78"/>
  <c r="O115" i="78"/>
  <c r="W22" i="78"/>
  <c r="R17" i="78"/>
  <c r="U20" i="78"/>
  <c r="T19" i="78"/>
  <c r="X23" i="78"/>
  <c r="V21" i="78"/>
  <c r="S18" i="78"/>
  <c r="Q16" i="78"/>
  <c r="N52" i="78"/>
  <c r="O163" i="78"/>
  <c r="O52" i="80"/>
  <c r="N11" i="80"/>
  <c r="U21" i="80"/>
  <c r="U311" i="80" s="1"/>
  <c r="W23" i="80"/>
  <c r="P16" i="80"/>
  <c r="P306" i="80" s="1"/>
  <c r="O15" i="80"/>
  <c r="O305" i="80" s="1"/>
  <c r="V22" i="80"/>
  <c r="Q17" i="80"/>
  <c r="Q307" i="80" s="1"/>
  <c r="N14" i="80"/>
  <c r="N304" i="80" s="1"/>
  <c r="S19" i="80"/>
  <c r="S309" i="80" s="1"/>
  <c r="M13" i="80"/>
  <c r="M303" i="80" s="1"/>
  <c r="M302" i="80" s="1"/>
  <c r="M223" i="62" s="1"/>
  <c r="R18" i="80"/>
  <c r="R308" i="80" s="1"/>
  <c r="T20" i="80"/>
  <c r="T310" i="80" s="1"/>
  <c r="O111" i="80"/>
  <c r="U120" i="80"/>
  <c r="T119" i="80"/>
  <c r="V121" i="80"/>
  <c r="X123" i="80"/>
  <c r="Q116" i="80"/>
  <c r="P115" i="80"/>
  <c r="W122" i="80"/>
  <c r="S118" i="80"/>
  <c r="R117" i="80"/>
  <c r="N113" i="80"/>
  <c r="O114" i="80"/>
  <c r="N163" i="80"/>
  <c r="N13" i="78"/>
  <c r="O11" i="78"/>
  <c r="P15" i="78"/>
  <c r="O14" i="78"/>
  <c r="V301" i="80" l="1"/>
  <c r="U313" i="80"/>
  <c r="V312" i="80"/>
  <c r="AA108" i="83"/>
  <c r="AA105" i="83"/>
  <c r="AA244" i="83"/>
  <c r="AA243" i="83"/>
  <c r="AA111" i="83"/>
  <c r="AA110" i="83"/>
  <c r="AA103" i="83"/>
  <c r="AA102" i="83"/>
  <c r="AA242" i="83"/>
  <c r="AA109" i="83"/>
  <c r="AA104" i="83"/>
  <c r="AA240" i="83"/>
  <c r="AA239" i="83"/>
  <c r="AA107" i="83"/>
  <c r="Z101" i="83"/>
  <c r="AA237" i="83"/>
  <c r="AA219" i="83"/>
  <c r="AA218" i="83"/>
  <c r="Z213" i="83"/>
  <c r="Z234" i="83"/>
  <c r="Z233" i="83" s="1"/>
  <c r="Z231" i="83" s="1"/>
  <c r="Z152" i="62" s="1"/>
  <c r="AA220" i="83"/>
  <c r="AA217" i="83"/>
  <c r="AA106" i="83"/>
  <c r="AA238" i="83"/>
  <c r="AA223" i="83"/>
  <c r="AA222" i="83"/>
  <c r="AA215" i="83"/>
  <c r="AA214" i="83"/>
  <c r="AA241" i="83"/>
  <c r="AA236" i="83"/>
  <c r="AA235" i="83"/>
  <c r="AA221" i="83"/>
  <c r="AA216" i="83"/>
  <c r="AA241" i="82"/>
  <c r="AA238" i="82"/>
  <c r="AA223" i="82"/>
  <c r="AA222" i="82"/>
  <c r="AA216" i="82"/>
  <c r="AA244" i="82"/>
  <c r="AA243" i="82"/>
  <c r="AA236" i="82"/>
  <c r="AA235" i="82"/>
  <c r="AA221" i="82"/>
  <c r="AA242" i="82"/>
  <c r="AA237" i="82"/>
  <c r="AA219" i="82"/>
  <c r="AA217" i="82"/>
  <c r="AA240" i="82"/>
  <c r="AA239" i="82"/>
  <c r="Z234" i="82"/>
  <c r="Z213" i="82"/>
  <c r="AA108" i="82"/>
  <c r="AA105" i="82"/>
  <c r="AA111" i="82"/>
  <c r="AA110" i="82"/>
  <c r="AA103" i="82"/>
  <c r="AA102" i="82"/>
  <c r="AA220" i="82"/>
  <c r="AA215" i="82"/>
  <c r="AA214" i="82"/>
  <c r="AA109" i="82"/>
  <c r="AA104" i="82"/>
  <c r="AA107" i="82"/>
  <c r="AA106" i="82"/>
  <c r="Z101" i="82"/>
  <c r="AA233" i="84"/>
  <c r="Z235" i="84"/>
  <c r="AC238" i="84"/>
  <c r="AA236" i="84"/>
  <c r="AA295" i="84"/>
  <c r="AA290" i="84"/>
  <c r="AA293" i="84"/>
  <c r="AA292" i="84"/>
  <c r="Z287" i="84"/>
  <c r="AA294" i="84"/>
  <c r="AA291" i="84"/>
  <c r="AA219" i="84"/>
  <c r="AA218" i="84"/>
  <c r="Z213" i="84"/>
  <c r="AA108" i="84"/>
  <c r="AA105" i="84"/>
  <c r="AA221" i="84"/>
  <c r="AA216" i="84"/>
  <c r="AA220" i="84"/>
  <c r="AA217" i="84"/>
  <c r="AA103" i="84"/>
  <c r="AA102" i="84"/>
  <c r="AA288" i="84"/>
  <c r="AA215" i="84"/>
  <c r="AA214" i="84"/>
  <c r="AA109" i="84"/>
  <c r="AA104" i="84"/>
  <c r="AA289" i="84"/>
  <c r="AA107" i="84"/>
  <c r="Z101" i="84"/>
  <c r="AA106" i="84"/>
  <c r="AA265" i="84"/>
  <c r="Z267" i="84"/>
  <c r="AC270" i="84"/>
  <c r="AB269" i="84"/>
  <c r="AA268" i="84"/>
  <c r="AA64" i="84"/>
  <c r="AA67" i="84"/>
  <c r="Z66" i="84"/>
  <c r="AC69" i="84"/>
  <c r="AB68" i="84"/>
  <c r="P11" i="84"/>
  <c r="W21" i="84"/>
  <c r="T18" i="84"/>
  <c r="O13" i="84"/>
  <c r="Y23" i="84"/>
  <c r="R16" i="84"/>
  <c r="Q15" i="84"/>
  <c r="V20" i="84"/>
  <c r="U19" i="84"/>
  <c r="X22" i="84"/>
  <c r="S17" i="84"/>
  <c r="P14" i="84"/>
  <c r="AG141" i="31"/>
  <c r="AC15" i="68" s="1"/>
  <c r="AB15" i="68"/>
  <c r="AA16" i="68"/>
  <c r="P11" i="48"/>
  <c r="P14" i="48"/>
  <c r="X22" i="48"/>
  <c r="S17" i="48"/>
  <c r="Q15" i="48"/>
  <c r="O13" i="48"/>
  <c r="T18" i="48"/>
  <c r="U19" i="48"/>
  <c r="R16" i="48"/>
  <c r="V20" i="48"/>
  <c r="Y23" i="48"/>
  <c r="W21" i="48"/>
  <c r="R111" i="48"/>
  <c r="AA123" i="48"/>
  <c r="Z122" i="48"/>
  <c r="U117" i="48"/>
  <c r="X120" i="48"/>
  <c r="W119" i="48"/>
  <c r="R114" i="48"/>
  <c r="T116" i="48"/>
  <c r="S115" i="48"/>
  <c r="Q113" i="48"/>
  <c r="Y121" i="48"/>
  <c r="V118" i="48"/>
  <c r="R163" i="48"/>
  <c r="Q251" i="48"/>
  <c r="P112" i="48"/>
  <c r="R219" i="48"/>
  <c r="AB3" i="84"/>
  <c r="P125" i="83"/>
  <c r="X136" i="83"/>
  <c r="Y137" i="83"/>
  <c r="V134" i="83"/>
  <c r="U133" i="83"/>
  <c r="S131" i="83"/>
  <c r="P128" i="83"/>
  <c r="T132" i="83"/>
  <c r="O127" i="83"/>
  <c r="W135" i="83"/>
  <c r="R130" i="83"/>
  <c r="Q129" i="83"/>
  <c r="P11" i="83"/>
  <c r="W21" i="83"/>
  <c r="T18" i="83"/>
  <c r="O13" i="83"/>
  <c r="Y23" i="83"/>
  <c r="R16" i="83"/>
  <c r="Q15" i="83"/>
  <c r="U19" i="83"/>
  <c r="P14" i="83"/>
  <c r="S17" i="83"/>
  <c r="X22" i="83"/>
  <c r="V20" i="83"/>
  <c r="P177" i="83"/>
  <c r="Q64" i="83"/>
  <c r="AB3" i="83"/>
  <c r="P125" i="82"/>
  <c r="X136" i="82"/>
  <c r="S131" i="82"/>
  <c r="P128" i="82"/>
  <c r="V134" i="82"/>
  <c r="U133" i="82"/>
  <c r="Y137" i="82"/>
  <c r="W135" i="82"/>
  <c r="T132" i="82"/>
  <c r="Q129" i="82"/>
  <c r="R130" i="82"/>
  <c r="O127" i="82"/>
  <c r="P11" i="82"/>
  <c r="V20" i="82"/>
  <c r="U19" i="82"/>
  <c r="W21" i="82"/>
  <c r="T18" i="82"/>
  <c r="O13" i="82"/>
  <c r="R16" i="82"/>
  <c r="P14" i="82"/>
  <c r="X22" i="82"/>
  <c r="S17" i="82"/>
  <c r="Q15" i="82"/>
  <c r="Y23" i="82"/>
  <c r="AC177" i="82"/>
  <c r="AC179" i="82" s="1"/>
  <c r="AB179" i="82"/>
  <c r="AC180" i="82"/>
  <c r="P64" i="82"/>
  <c r="AB3" i="82"/>
  <c r="O111" i="78"/>
  <c r="U120" i="78"/>
  <c r="T119" i="78"/>
  <c r="V121" i="78"/>
  <c r="S118" i="78"/>
  <c r="N113" i="78"/>
  <c r="X123" i="78"/>
  <c r="Q116" i="78"/>
  <c r="P115" i="78"/>
  <c r="W122" i="78"/>
  <c r="R117" i="78"/>
  <c r="O114" i="78"/>
  <c r="V20" i="78"/>
  <c r="U19" i="78"/>
  <c r="X22" i="78"/>
  <c r="W21" i="78"/>
  <c r="T18" i="78"/>
  <c r="Y23" i="78"/>
  <c r="R16" i="78"/>
  <c r="S17" i="78"/>
  <c r="P163" i="78"/>
  <c r="O52" i="78"/>
  <c r="O11" i="80"/>
  <c r="X23" i="80"/>
  <c r="W22" i="80"/>
  <c r="R17" i="80"/>
  <c r="R307" i="80" s="1"/>
  <c r="U20" i="80"/>
  <c r="U310" i="80" s="1"/>
  <c r="T19" i="80"/>
  <c r="T309" i="80" s="1"/>
  <c r="V21" i="80"/>
  <c r="V311" i="80" s="1"/>
  <c r="O14" i="80"/>
  <c r="O304" i="80" s="1"/>
  <c r="Q16" i="80"/>
  <c r="Q306" i="80" s="1"/>
  <c r="P15" i="80"/>
  <c r="P305" i="80" s="1"/>
  <c r="S18" i="80"/>
  <c r="S308" i="80" s="1"/>
  <c r="N13" i="80"/>
  <c r="N303" i="80" s="1"/>
  <c r="N302" i="80" s="1"/>
  <c r="N223" i="62" s="1"/>
  <c r="O163" i="80"/>
  <c r="P111" i="80"/>
  <c r="W121" i="80"/>
  <c r="T118" i="80"/>
  <c r="Y123" i="80"/>
  <c r="X122" i="80"/>
  <c r="S117" i="80"/>
  <c r="P114" i="80"/>
  <c r="U119" i="80"/>
  <c r="Q115" i="80"/>
  <c r="V120" i="80"/>
  <c r="R116" i="80"/>
  <c r="O113" i="80"/>
  <c r="P52" i="80"/>
  <c r="O13" i="78"/>
  <c r="P11" i="78"/>
  <c r="Q15" i="78"/>
  <c r="P14" i="78"/>
  <c r="W301" i="80" l="1"/>
  <c r="V313" i="80"/>
  <c r="AB244" i="82"/>
  <c r="AB243" i="82"/>
  <c r="AB236" i="82"/>
  <c r="AB235" i="82"/>
  <c r="AB221" i="82"/>
  <c r="AB242" i="82"/>
  <c r="AB237" i="82"/>
  <c r="AB219" i="82"/>
  <c r="AB217" i="82"/>
  <c r="AB240" i="82"/>
  <c r="AB239" i="82"/>
  <c r="AA234" i="82"/>
  <c r="AB220" i="82"/>
  <c r="AB241" i="82"/>
  <c r="AB238" i="82"/>
  <c r="AB223" i="82"/>
  <c r="AB222" i="82"/>
  <c r="AB216" i="82"/>
  <c r="AB111" i="82"/>
  <c r="AB110" i="82"/>
  <c r="AB103" i="82"/>
  <c r="AB102" i="82"/>
  <c r="AB215" i="82"/>
  <c r="AB214" i="82"/>
  <c r="AB109" i="82"/>
  <c r="AB104" i="82"/>
  <c r="AB107" i="82"/>
  <c r="AB106" i="82"/>
  <c r="AA101" i="82"/>
  <c r="AA213" i="82"/>
  <c r="AB108" i="82"/>
  <c r="AB105" i="82"/>
  <c r="AB111" i="83"/>
  <c r="AB110" i="83"/>
  <c r="AB103" i="83"/>
  <c r="AB102" i="83"/>
  <c r="AB242" i="83"/>
  <c r="AB109" i="83"/>
  <c r="AB104" i="83"/>
  <c r="AB240" i="83"/>
  <c r="AB239" i="83"/>
  <c r="AB107" i="83"/>
  <c r="AB106" i="83"/>
  <c r="AA101" i="83"/>
  <c r="AB241" i="83"/>
  <c r="AB238" i="83"/>
  <c r="AB105" i="83"/>
  <c r="AB243" i="83"/>
  <c r="AA234" i="83"/>
  <c r="AA233" i="83" s="1"/>
  <c r="AA231" i="83" s="1"/>
  <c r="AA152" i="62" s="1"/>
  <c r="AB220" i="83"/>
  <c r="AB217" i="83"/>
  <c r="AB223" i="83"/>
  <c r="AB222" i="83"/>
  <c r="AB215" i="83"/>
  <c r="AB214" i="83"/>
  <c r="AB108" i="83"/>
  <c r="AB236" i="83"/>
  <c r="AB235" i="83"/>
  <c r="AB221" i="83"/>
  <c r="AB216" i="83"/>
  <c r="AB244" i="83"/>
  <c r="AB237" i="83"/>
  <c r="AB219" i="83"/>
  <c r="AB218" i="83"/>
  <c r="AA213" i="83"/>
  <c r="AB293" i="84"/>
  <c r="AB292" i="84"/>
  <c r="AA287" i="84"/>
  <c r="AB294" i="84"/>
  <c r="AB291" i="84"/>
  <c r="AB296" i="84"/>
  <c r="AB289" i="84"/>
  <c r="AB288" i="84"/>
  <c r="AB290" i="84"/>
  <c r="AB220" i="84"/>
  <c r="AB217" i="84"/>
  <c r="AB110" i="84"/>
  <c r="AB103" i="84"/>
  <c r="AB102" i="84"/>
  <c r="AB215" i="84"/>
  <c r="AB214" i="84"/>
  <c r="AB109" i="84"/>
  <c r="AB104" i="84"/>
  <c r="AB218" i="84"/>
  <c r="AA213" i="84"/>
  <c r="AB295" i="84"/>
  <c r="AB222" i="84"/>
  <c r="AB221" i="84"/>
  <c r="AB216" i="84"/>
  <c r="AB107" i="84"/>
  <c r="AB106" i="84"/>
  <c r="AA101" i="84"/>
  <c r="AB219" i="84"/>
  <c r="AB105" i="84"/>
  <c r="AB108" i="84"/>
  <c r="AB64" i="84"/>
  <c r="AA66" i="84"/>
  <c r="AC68" i="84"/>
  <c r="AB67" i="84"/>
  <c r="AB265" i="84"/>
  <c r="AA267" i="84"/>
  <c r="AC269" i="84"/>
  <c r="AB268" i="84"/>
  <c r="AB233" i="84"/>
  <c r="AB236" i="84"/>
  <c r="AA235" i="84"/>
  <c r="Q11" i="84"/>
  <c r="Z23" i="84"/>
  <c r="S16" i="84"/>
  <c r="R15" i="84"/>
  <c r="X21" i="84"/>
  <c r="P13" i="84"/>
  <c r="Y22" i="84"/>
  <c r="T17" i="84"/>
  <c r="Q14" i="84"/>
  <c r="U18" i="84"/>
  <c r="W20" i="84"/>
  <c r="V19" i="84"/>
  <c r="O12" i="84"/>
  <c r="AB16" i="68"/>
  <c r="O12" i="48"/>
  <c r="O17" i="40" s="1"/>
  <c r="Q11" i="48"/>
  <c r="W20" i="48"/>
  <c r="P13" i="48"/>
  <c r="V19" i="48"/>
  <c r="R15" i="48"/>
  <c r="U18" i="48"/>
  <c r="S16" i="48"/>
  <c r="Q14" i="48"/>
  <c r="X21" i="48"/>
  <c r="T17" i="48"/>
  <c r="Y22" i="48"/>
  <c r="Z23" i="48"/>
  <c r="S219" i="48"/>
  <c r="Q112" i="48"/>
  <c r="R251" i="48"/>
  <c r="S163" i="48"/>
  <c r="S111" i="48"/>
  <c r="AA122" i="48"/>
  <c r="Y120" i="48"/>
  <c r="X119" i="48"/>
  <c r="Z121" i="48"/>
  <c r="W118" i="48"/>
  <c r="AB123" i="48"/>
  <c r="R113" i="48"/>
  <c r="V117" i="48"/>
  <c r="U116" i="48"/>
  <c r="T115" i="48"/>
  <c r="S114" i="48"/>
  <c r="AC3" i="84"/>
  <c r="Q125" i="83"/>
  <c r="W134" i="83"/>
  <c r="V133" i="83"/>
  <c r="Y136" i="83"/>
  <c r="U132" i="83"/>
  <c r="X135" i="83"/>
  <c r="P127" i="83"/>
  <c r="Z137" i="83"/>
  <c r="T131" i="83"/>
  <c r="R129" i="83"/>
  <c r="Q128" i="83"/>
  <c r="S130" i="83"/>
  <c r="R64" i="83"/>
  <c r="Q177" i="83"/>
  <c r="O12" i="83"/>
  <c r="O15" i="40" s="1"/>
  <c r="O126" i="83"/>
  <c r="Q11" i="83"/>
  <c r="Z23" i="83"/>
  <c r="S16" i="83"/>
  <c r="R15" i="83"/>
  <c r="Y22" i="83"/>
  <c r="T17" i="83"/>
  <c r="Q14" i="83"/>
  <c r="V19" i="83"/>
  <c r="X21" i="83"/>
  <c r="P13" i="83"/>
  <c r="W20" i="83"/>
  <c r="U18" i="83"/>
  <c r="AC3" i="83"/>
  <c r="O12" i="82"/>
  <c r="O14" i="40" s="1"/>
  <c r="Q11" i="82"/>
  <c r="X21" i="82"/>
  <c r="U18" i="82"/>
  <c r="P13" i="82"/>
  <c r="Z23" i="82"/>
  <c r="S16" i="82"/>
  <c r="R15" i="82"/>
  <c r="Y22" i="82"/>
  <c r="W20" i="82"/>
  <c r="T17" i="82"/>
  <c r="V19" i="82"/>
  <c r="Q14" i="82"/>
  <c r="O126" i="82"/>
  <c r="Q64" i="82"/>
  <c r="Q125" i="82"/>
  <c r="W134" i="82"/>
  <c r="V133" i="82"/>
  <c r="X135" i="82"/>
  <c r="U132" i="82"/>
  <c r="P127" i="82"/>
  <c r="Y136" i="82"/>
  <c r="S130" i="82"/>
  <c r="R129" i="82"/>
  <c r="Q128" i="82"/>
  <c r="Z137" i="82"/>
  <c r="T131" i="82"/>
  <c r="AC3" i="82"/>
  <c r="P111" i="78"/>
  <c r="W121" i="78"/>
  <c r="T118" i="78"/>
  <c r="O113" i="78"/>
  <c r="Y123" i="78"/>
  <c r="R116" i="78"/>
  <c r="Q115" i="78"/>
  <c r="X122" i="78"/>
  <c r="S117" i="78"/>
  <c r="P114" i="78"/>
  <c r="U119" i="78"/>
  <c r="V120" i="78"/>
  <c r="X21" i="78"/>
  <c r="U18" i="78"/>
  <c r="V19" i="78"/>
  <c r="Z23" i="78"/>
  <c r="S16" i="78"/>
  <c r="Y22" i="78"/>
  <c r="T17" i="78"/>
  <c r="W20" i="78"/>
  <c r="P52" i="78"/>
  <c r="Q163" i="78"/>
  <c r="Q111" i="80"/>
  <c r="Z123" i="80"/>
  <c r="Y122" i="80"/>
  <c r="W120" i="80"/>
  <c r="V119" i="80"/>
  <c r="U118" i="80"/>
  <c r="T117" i="80"/>
  <c r="X121" i="80"/>
  <c r="S116" i="80"/>
  <c r="P113" i="80"/>
  <c r="Q114" i="80"/>
  <c r="R115" i="80"/>
  <c r="O112" i="80"/>
  <c r="P163" i="80"/>
  <c r="Q52" i="80"/>
  <c r="P11" i="80"/>
  <c r="X22" i="80"/>
  <c r="V20" i="80"/>
  <c r="V310" i="80" s="1"/>
  <c r="U19" i="80"/>
  <c r="U309" i="80" s="1"/>
  <c r="W21" i="80"/>
  <c r="W311" i="80" s="1"/>
  <c r="T18" i="80"/>
  <c r="T308" i="80" s="1"/>
  <c r="P14" i="80"/>
  <c r="P304" i="80" s="1"/>
  <c r="R16" i="80"/>
  <c r="R306" i="80" s="1"/>
  <c r="Q15" i="80"/>
  <c r="Q305" i="80" s="1"/>
  <c r="O13" i="80"/>
  <c r="O303" i="80" s="1"/>
  <c r="O302" i="80" s="1"/>
  <c r="O223" i="62" s="1"/>
  <c r="Y23" i="80"/>
  <c r="S17" i="80"/>
  <c r="S307" i="80" s="1"/>
  <c r="O12" i="78"/>
  <c r="O13" i="40" s="1"/>
  <c r="Q11" i="78"/>
  <c r="R15" i="78"/>
  <c r="P13" i="78"/>
  <c r="Q14" i="78"/>
  <c r="X301" i="80" l="1"/>
  <c r="X312" i="80" s="1"/>
  <c r="W313" i="80"/>
  <c r="W312" i="80"/>
  <c r="AC231" i="48"/>
  <c r="V224" i="48"/>
  <c r="U223" i="48"/>
  <c r="AB230" i="48"/>
  <c r="W225" i="48"/>
  <c r="T222" i="48"/>
  <c r="Z228" i="48"/>
  <c r="Y227" i="48"/>
  <c r="AA229" i="48"/>
  <c r="X226" i="48"/>
  <c r="S221" i="48"/>
  <c r="AD3" i="82"/>
  <c r="AC242" i="82"/>
  <c r="AC237" i="82"/>
  <c r="AC219" i="82"/>
  <c r="AC217" i="82"/>
  <c r="AC240" i="82"/>
  <c r="AC239" i="82"/>
  <c r="AB234" i="82"/>
  <c r="AB233" i="82" s="1"/>
  <c r="AB231" i="82" s="1"/>
  <c r="AB151" i="62" s="1"/>
  <c r="AC220" i="82"/>
  <c r="AC241" i="82"/>
  <c r="AC238" i="82"/>
  <c r="AC223" i="82"/>
  <c r="AC222" i="82"/>
  <c r="AC216" i="82"/>
  <c r="AC244" i="82"/>
  <c r="AC243" i="82"/>
  <c r="AC236" i="82"/>
  <c r="AC235" i="82"/>
  <c r="AC221" i="82"/>
  <c r="AC215" i="82"/>
  <c r="AC214" i="82"/>
  <c r="AC109" i="82"/>
  <c r="AC104" i="82"/>
  <c r="AC107" i="82"/>
  <c r="AC106" i="82"/>
  <c r="AB101" i="82"/>
  <c r="AB213" i="82"/>
  <c r="AC108" i="82"/>
  <c r="AC105" i="82"/>
  <c r="AC111" i="82"/>
  <c r="AC110" i="82"/>
  <c r="AC103" i="82"/>
  <c r="AC102" i="82"/>
  <c r="AD3" i="83"/>
  <c r="AC109" i="83"/>
  <c r="AC104" i="83"/>
  <c r="AC240" i="83"/>
  <c r="AC239" i="83"/>
  <c r="AC107" i="83"/>
  <c r="AC106" i="83"/>
  <c r="AB101" i="83"/>
  <c r="AC241" i="83"/>
  <c r="AC108" i="83"/>
  <c r="AC105" i="83"/>
  <c r="AC244" i="83"/>
  <c r="AC243" i="83"/>
  <c r="AC102" i="83"/>
  <c r="AC223" i="83"/>
  <c r="AC222" i="83"/>
  <c r="AC215" i="83"/>
  <c r="AC214" i="83"/>
  <c r="AC103" i="83"/>
  <c r="AC242" i="83"/>
  <c r="AC238" i="83"/>
  <c r="AC236" i="83"/>
  <c r="AC235" i="83"/>
  <c r="AC221" i="83"/>
  <c r="AC216" i="83"/>
  <c r="AC111" i="83"/>
  <c r="AC237" i="83"/>
  <c r="AC219" i="83"/>
  <c r="AC218" i="83"/>
  <c r="AB213" i="83"/>
  <c r="AC110" i="83"/>
  <c r="AB234" i="83"/>
  <c r="AB233" i="83" s="1"/>
  <c r="AB231" i="83" s="1"/>
  <c r="AB152" i="62" s="1"/>
  <c r="AC220" i="83"/>
  <c r="AC217" i="83"/>
  <c r="O251" i="84"/>
  <c r="O16" i="40"/>
  <c r="O237" i="48"/>
  <c r="AC233" i="84"/>
  <c r="AC235" i="84" s="1"/>
  <c r="AC236" i="84"/>
  <c r="AB235" i="84"/>
  <c r="AC265" i="84"/>
  <c r="AC267" i="84" s="1"/>
  <c r="AC268" i="84"/>
  <c r="AB267" i="84"/>
  <c r="AC64" i="84"/>
  <c r="AC66" i="84" s="1"/>
  <c r="AB66" i="84"/>
  <c r="AC67" i="84"/>
  <c r="AC294" i="84"/>
  <c r="AC291" i="84"/>
  <c r="AC223" i="84"/>
  <c r="AC222" i="84"/>
  <c r="AC297" i="84"/>
  <c r="AC296" i="84"/>
  <c r="AC289" i="84"/>
  <c r="AC288" i="84"/>
  <c r="AC295" i="84"/>
  <c r="AC290" i="84"/>
  <c r="AC215" i="84"/>
  <c r="AC214" i="84"/>
  <c r="AC109" i="84"/>
  <c r="AC104" i="84"/>
  <c r="AC220" i="84"/>
  <c r="AC217" i="84"/>
  <c r="AC293" i="84"/>
  <c r="AB287" i="84"/>
  <c r="AC221" i="84"/>
  <c r="AC216" i="84"/>
  <c r="AC107" i="84"/>
  <c r="AC106" i="84"/>
  <c r="AB101" i="84"/>
  <c r="AC292" i="84"/>
  <c r="AC111" i="84"/>
  <c r="AC219" i="84"/>
  <c r="AC218" i="84"/>
  <c r="AB213" i="84"/>
  <c r="AC108" i="84"/>
  <c r="AC105" i="84"/>
  <c r="AC102" i="84"/>
  <c r="AC103" i="84"/>
  <c r="AC110" i="84"/>
  <c r="AD3" i="84"/>
  <c r="P12" i="84"/>
  <c r="R11" i="84"/>
  <c r="Z22" i="84"/>
  <c r="U17" i="84"/>
  <c r="R14" i="84"/>
  <c r="X20" i="84"/>
  <c r="W19" i="84"/>
  <c r="AA23" i="84"/>
  <c r="T16" i="84"/>
  <c r="S15" i="84"/>
  <c r="Y21" i="84"/>
  <c r="V18" i="84"/>
  <c r="Q13" i="84"/>
  <c r="AC16" i="68"/>
  <c r="P12" i="48"/>
  <c r="P17" i="40" s="1"/>
  <c r="R11" i="48"/>
  <c r="Q13" i="48"/>
  <c r="Y21" i="48"/>
  <c r="V18" i="48"/>
  <c r="Z22" i="48"/>
  <c r="S15" i="48"/>
  <c r="W19" i="48"/>
  <c r="T16" i="48"/>
  <c r="AA23" i="48"/>
  <c r="X20" i="48"/>
  <c r="R14" i="48"/>
  <c r="U17" i="48"/>
  <c r="T111" i="48"/>
  <c r="Z120" i="48"/>
  <c r="Y119" i="48"/>
  <c r="AA121" i="48"/>
  <c r="X118" i="48"/>
  <c r="AC123" i="48"/>
  <c r="V116" i="48"/>
  <c r="S113" i="48"/>
  <c r="AB122" i="48"/>
  <c r="W117" i="48"/>
  <c r="U115" i="48"/>
  <c r="T114" i="48"/>
  <c r="T219" i="48"/>
  <c r="R112" i="48"/>
  <c r="T163" i="48"/>
  <c r="AC175" i="48"/>
  <c r="AB174" i="48"/>
  <c r="Z172" i="48"/>
  <c r="Y171" i="48"/>
  <c r="S165" i="48"/>
  <c r="V168" i="48"/>
  <c r="U167" i="48"/>
  <c r="X170" i="48"/>
  <c r="W169" i="48"/>
  <c r="T166" i="48"/>
  <c r="AA173" i="48"/>
  <c r="S251" i="48"/>
  <c r="P126" i="83"/>
  <c r="P12" i="83"/>
  <c r="P15" i="40" s="1"/>
  <c r="R177" i="83"/>
  <c r="S64" i="83"/>
  <c r="R125" i="83"/>
  <c r="Y135" i="83"/>
  <c r="V132" i="83"/>
  <c r="T130" i="83"/>
  <c r="S129" i="83"/>
  <c r="Q127" i="83"/>
  <c r="W133" i="83"/>
  <c r="R128" i="83"/>
  <c r="AA137" i="83"/>
  <c r="U131" i="83"/>
  <c r="Z136" i="83"/>
  <c r="X134" i="83"/>
  <c r="R11" i="83"/>
  <c r="Z22" i="83"/>
  <c r="U17" i="83"/>
  <c r="R14" i="83"/>
  <c r="X20" i="83"/>
  <c r="W19" i="83"/>
  <c r="Y21" i="83"/>
  <c r="AA23" i="83"/>
  <c r="V18" i="83"/>
  <c r="S15" i="83"/>
  <c r="Q13" i="83"/>
  <c r="T16" i="83"/>
  <c r="R11" i="82"/>
  <c r="AA23" i="82"/>
  <c r="T16" i="82"/>
  <c r="S15" i="82"/>
  <c r="Z22" i="82"/>
  <c r="U17" i="82"/>
  <c r="R14" i="82"/>
  <c r="V18" i="82"/>
  <c r="X20" i="82"/>
  <c r="Y21" i="82"/>
  <c r="W19" i="82"/>
  <c r="Q13" i="82"/>
  <c r="P12" i="82"/>
  <c r="P14" i="40" s="1"/>
  <c r="P126" i="82"/>
  <c r="R125" i="82"/>
  <c r="Y135" i="82"/>
  <c r="V132" i="82"/>
  <c r="Q127" i="82"/>
  <c r="AA137" i="82"/>
  <c r="T130" i="82"/>
  <c r="S129" i="82"/>
  <c r="U131" i="82"/>
  <c r="R128" i="82"/>
  <c r="X134" i="82"/>
  <c r="W133" i="82"/>
  <c r="Z136" i="82"/>
  <c r="R64" i="82"/>
  <c r="Q111" i="78"/>
  <c r="Z123" i="78"/>
  <c r="S116" i="78"/>
  <c r="R115" i="78"/>
  <c r="Y122" i="78"/>
  <c r="T117" i="78"/>
  <c r="Q114" i="78"/>
  <c r="W120" i="78"/>
  <c r="V119" i="78"/>
  <c r="P113" i="78"/>
  <c r="X121" i="78"/>
  <c r="U118" i="78"/>
  <c r="AA23" i="78"/>
  <c r="T16" i="78"/>
  <c r="Y21" i="78"/>
  <c r="Z22" i="78"/>
  <c r="U17" i="78"/>
  <c r="X20" i="78"/>
  <c r="W19" i="78"/>
  <c r="V18" i="78"/>
  <c r="O112" i="78"/>
  <c r="R163" i="78"/>
  <c r="Q52" i="78"/>
  <c r="P112" i="80"/>
  <c r="R111" i="80"/>
  <c r="Z122" i="80"/>
  <c r="X120" i="80"/>
  <c r="W119" i="80"/>
  <c r="Y121" i="80"/>
  <c r="V118" i="80"/>
  <c r="Q113" i="80"/>
  <c r="T116" i="80"/>
  <c r="R114" i="80"/>
  <c r="AA123" i="80"/>
  <c r="S115" i="80"/>
  <c r="U117" i="80"/>
  <c r="R52" i="80"/>
  <c r="Q11" i="80"/>
  <c r="W20" i="80"/>
  <c r="W310" i="80" s="1"/>
  <c r="V19" i="80"/>
  <c r="V309" i="80" s="1"/>
  <c r="X21" i="80"/>
  <c r="X311" i="80" s="1"/>
  <c r="U18" i="80"/>
  <c r="U308" i="80" s="1"/>
  <c r="Z23" i="80"/>
  <c r="S16" i="80"/>
  <c r="S306" i="80" s="1"/>
  <c r="R15" i="80"/>
  <c r="R305" i="80" s="1"/>
  <c r="T17" i="80"/>
  <c r="T307" i="80" s="1"/>
  <c r="P13" i="80"/>
  <c r="P303" i="80" s="1"/>
  <c r="P302" i="80" s="1"/>
  <c r="P223" i="62" s="1"/>
  <c r="Y22" i="80"/>
  <c r="Q14" i="80"/>
  <c r="Q304" i="80" s="1"/>
  <c r="O12" i="80"/>
  <c r="Q163" i="80"/>
  <c r="P12" i="78"/>
  <c r="P13" i="40" s="1"/>
  <c r="R14" i="78"/>
  <c r="R11" i="78"/>
  <c r="S15" i="78"/>
  <c r="Q13" i="78"/>
  <c r="Y301" i="80" l="1"/>
  <c r="Y312" i="80" s="1"/>
  <c r="X313" i="80"/>
  <c r="AC101" i="83"/>
  <c r="AC213" i="83"/>
  <c r="AC234" i="83"/>
  <c r="AC233" i="83" s="1"/>
  <c r="AC231" i="83" s="1"/>
  <c r="AC230" i="48"/>
  <c r="X225" i="48"/>
  <c r="U222" i="48"/>
  <c r="AA228" i="48"/>
  <c r="Z227" i="48"/>
  <c r="AB229" i="48"/>
  <c r="Y226" i="48"/>
  <c r="T221" i="48"/>
  <c r="W224" i="48"/>
  <c r="V223" i="48"/>
  <c r="AC234" i="82"/>
  <c r="AC233" i="82" s="1"/>
  <c r="AC231" i="82" s="1"/>
  <c r="AC101" i="82"/>
  <c r="AC213" i="82"/>
  <c r="AB262" i="48"/>
  <c r="W257" i="48"/>
  <c r="T254" i="48"/>
  <c r="Z260" i="48"/>
  <c r="Y259" i="48"/>
  <c r="AA261" i="48"/>
  <c r="X258" i="48"/>
  <c r="S253" i="48"/>
  <c r="AC263" i="48"/>
  <c r="V256" i="48"/>
  <c r="U255" i="48"/>
  <c r="P251" i="84"/>
  <c r="P16" i="40"/>
  <c r="O237" i="80"/>
  <c r="O12" i="40"/>
  <c r="P237" i="48"/>
  <c r="AC287" i="84"/>
  <c r="AC286" i="84" s="1"/>
  <c r="AC284" i="84" s="1"/>
  <c r="AC101" i="84"/>
  <c r="AC213" i="84"/>
  <c r="S11" i="84"/>
  <c r="Y20" i="84"/>
  <c r="X19" i="84"/>
  <c r="AA22" i="84"/>
  <c r="S14" i="84"/>
  <c r="Z21" i="84"/>
  <c r="W18" i="84"/>
  <c r="R13" i="84"/>
  <c r="V17" i="84"/>
  <c r="AB23" i="84"/>
  <c r="U16" i="84"/>
  <c r="T15" i="84"/>
  <c r="Q12" i="84"/>
  <c r="Q12" i="48"/>
  <c r="Q17" i="40" s="1"/>
  <c r="S11" i="48"/>
  <c r="AB23" i="48"/>
  <c r="U16" i="48"/>
  <c r="T15" i="48"/>
  <c r="Z21" i="48"/>
  <c r="V17" i="48"/>
  <c r="R13" i="48"/>
  <c r="W18" i="48"/>
  <c r="X19" i="48"/>
  <c r="Y20" i="48"/>
  <c r="S14" i="48"/>
  <c r="AA22" i="48"/>
  <c r="U163" i="48"/>
  <c r="AC174" i="48"/>
  <c r="AA172" i="48"/>
  <c r="Z171" i="48"/>
  <c r="AB173" i="48"/>
  <c r="Y170" i="48"/>
  <c r="W168" i="48"/>
  <c r="V167" i="48"/>
  <c r="X169" i="48"/>
  <c r="U166" i="48"/>
  <c r="T165" i="48"/>
  <c r="S112" i="48"/>
  <c r="T251" i="48"/>
  <c r="U219" i="48"/>
  <c r="U111" i="48"/>
  <c r="AB121" i="48"/>
  <c r="Y118" i="48"/>
  <c r="W116" i="48"/>
  <c r="AC122" i="48"/>
  <c r="X117" i="48"/>
  <c r="AA120" i="48"/>
  <c r="V115" i="48"/>
  <c r="Z119" i="48"/>
  <c r="U114" i="48"/>
  <c r="T113" i="48"/>
  <c r="Q126" i="83"/>
  <c r="Q12" i="83"/>
  <c r="Q15" i="40" s="1"/>
  <c r="T64" i="83"/>
  <c r="AC76" i="83"/>
  <c r="W70" i="83"/>
  <c r="T67" i="83"/>
  <c r="AB75" i="83"/>
  <c r="Z73" i="83"/>
  <c r="Y72" i="83"/>
  <c r="AA74" i="83"/>
  <c r="V69" i="83"/>
  <c r="U68" i="83"/>
  <c r="S66" i="83"/>
  <c r="X71" i="83"/>
  <c r="S177" i="83"/>
  <c r="S11" i="83"/>
  <c r="Y20" i="83"/>
  <c r="X19" i="83"/>
  <c r="Z21" i="83"/>
  <c r="W18" i="83"/>
  <c r="R13" i="83"/>
  <c r="AB23" i="83"/>
  <c r="S14" i="83"/>
  <c r="V17" i="83"/>
  <c r="U16" i="83"/>
  <c r="T15" i="83"/>
  <c r="AA22" i="83"/>
  <c r="S125" i="83"/>
  <c r="AB137" i="83"/>
  <c r="Z135" i="83"/>
  <c r="U130" i="83"/>
  <c r="T129" i="83"/>
  <c r="V131" i="83"/>
  <c r="S128" i="83"/>
  <c r="W132" i="83"/>
  <c r="Y134" i="83"/>
  <c r="AA136" i="83"/>
  <c r="R127" i="83"/>
  <c r="X133" i="83"/>
  <c r="S11" i="82"/>
  <c r="AA22" i="82"/>
  <c r="V17" i="82"/>
  <c r="S14" i="82"/>
  <c r="Y20" i="82"/>
  <c r="X19" i="82"/>
  <c r="Z21" i="82"/>
  <c r="T15" i="82"/>
  <c r="AB23" i="82"/>
  <c r="U16" i="82"/>
  <c r="R13" i="82"/>
  <c r="W18" i="82"/>
  <c r="S64" i="82"/>
  <c r="Q12" i="82"/>
  <c r="Q14" i="40" s="1"/>
  <c r="S125" i="82"/>
  <c r="AB137" i="82"/>
  <c r="U130" i="82"/>
  <c r="T129" i="82"/>
  <c r="AA136" i="82"/>
  <c r="V131" i="82"/>
  <c r="S128" i="82"/>
  <c r="Z135" i="82"/>
  <c r="X133" i="82"/>
  <c r="W132" i="82"/>
  <c r="R127" i="82"/>
  <c r="Y134" i="82"/>
  <c r="Q126" i="82"/>
  <c r="P112" i="78"/>
  <c r="S163" i="78"/>
  <c r="R111" i="78"/>
  <c r="Z122" i="78"/>
  <c r="U117" i="78"/>
  <c r="R114" i="78"/>
  <c r="X120" i="78"/>
  <c r="W119" i="78"/>
  <c r="Y121" i="78"/>
  <c r="V118" i="78"/>
  <c r="Q113" i="78"/>
  <c r="S115" i="78"/>
  <c r="AA123" i="78"/>
  <c r="T116" i="78"/>
  <c r="R52" i="78"/>
  <c r="AA22" i="78"/>
  <c r="V17" i="78"/>
  <c r="Y20" i="78"/>
  <c r="X19" i="78"/>
  <c r="AB23" i="78"/>
  <c r="Z21" i="78"/>
  <c r="W18" i="78"/>
  <c r="U16" i="78"/>
  <c r="S52" i="80"/>
  <c r="S111" i="80"/>
  <c r="Y120" i="80"/>
  <c r="X119" i="80"/>
  <c r="Z121" i="80"/>
  <c r="AB123" i="80"/>
  <c r="U116" i="80"/>
  <c r="T115" i="80"/>
  <c r="S114" i="80"/>
  <c r="R113" i="80"/>
  <c r="V117" i="80"/>
  <c r="AA122" i="80"/>
  <c r="W118" i="80"/>
  <c r="P12" i="80"/>
  <c r="R11" i="80"/>
  <c r="Y21" i="80"/>
  <c r="Y311" i="80" s="1"/>
  <c r="V18" i="80"/>
  <c r="V308" i="80" s="1"/>
  <c r="AA23" i="80"/>
  <c r="T16" i="80"/>
  <c r="T306" i="80" s="1"/>
  <c r="S15" i="80"/>
  <c r="S305" i="80" s="1"/>
  <c r="Z22" i="80"/>
  <c r="U17" i="80"/>
  <c r="U307" i="80" s="1"/>
  <c r="R14" i="80"/>
  <c r="R304" i="80" s="1"/>
  <c r="Q13" i="80"/>
  <c r="Q303" i="80" s="1"/>
  <c r="Q302" i="80" s="1"/>
  <c r="Q223" i="62" s="1"/>
  <c r="X20" i="80"/>
  <c r="X310" i="80" s="1"/>
  <c r="W19" i="80"/>
  <c r="W309" i="80" s="1"/>
  <c r="Q112" i="80"/>
  <c r="R163" i="80"/>
  <c r="Q12" i="78"/>
  <c r="Q13" i="40" s="1"/>
  <c r="R13" i="78"/>
  <c r="S14" i="78"/>
  <c r="S11" i="78"/>
  <c r="T15" i="78"/>
  <c r="Z301" i="80" l="1"/>
  <c r="Y313" i="80"/>
  <c r="Z312" i="80"/>
  <c r="AB228" i="48"/>
  <c r="AA227" i="48"/>
  <c r="AC229" i="48"/>
  <c r="Z226" i="48"/>
  <c r="U221" i="48"/>
  <c r="X224" i="48"/>
  <c r="W223" i="48"/>
  <c r="Y225" i="48"/>
  <c r="V222" i="48"/>
  <c r="AA260" i="48"/>
  <c r="Z259" i="48"/>
  <c r="AB261" i="48"/>
  <c r="Y258" i="48"/>
  <c r="T253" i="48"/>
  <c r="W256" i="48"/>
  <c r="V255" i="48"/>
  <c r="AC262" i="48"/>
  <c r="X257" i="48"/>
  <c r="U254" i="48"/>
  <c r="Q251" i="84"/>
  <c r="Q16" i="40"/>
  <c r="P237" i="80"/>
  <c r="P12" i="40"/>
  <c r="Q237" i="48"/>
  <c r="T11" i="84"/>
  <c r="AA21" i="84"/>
  <c r="X18" i="84"/>
  <c r="S13" i="84"/>
  <c r="Y19" i="84"/>
  <c r="AC23" i="84"/>
  <c r="V16" i="84"/>
  <c r="U15" i="84"/>
  <c r="Z20" i="84"/>
  <c r="AB22" i="84"/>
  <c r="W17" i="84"/>
  <c r="T14" i="84"/>
  <c r="R12" i="84"/>
  <c r="R12" i="48"/>
  <c r="R17" i="40" s="1"/>
  <c r="T11" i="48"/>
  <c r="AB22" i="48"/>
  <c r="W17" i="48"/>
  <c r="T14" i="48"/>
  <c r="AC23" i="48"/>
  <c r="AA21" i="48"/>
  <c r="U15" i="48"/>
  <c r="S13" i="48"/>
  <c r="X18" i="48"/>
  <c r="Y19" i="48"/>
  <c r="V16" i="48"/>
  <c r="Z20" i="48"/>
  <c r="V219" i="48"/>
  <c r="V163" i="48"/>
  <c r="AB172" i="48"/>
  <c r="AA171" i="48"/>
  <c r="AC173" i="48"/>
  <c r="Z170" i="48"/>
  <c r="Y169" i="48"/>
  <c r="V166" i="48"/>
  <c r="U165" i="48"/>
  <c r="W167" i="48"/>
  <c r="X168" i="48"/>
  <c r="T112" i="48"/>
  <c r="U251" i="48"/>
  <c r="V111" i="48"/>
  <c r="Y117" i="48"/>
  <c r="AB120" i="48"/>
  <c r="AA119" i="48"/>
  <c r="V114" i="48"/>
  <c r="X116" i="48"/>
  <c r="W115" i="48"/>
  <c r="AC121" i="48"/>
  <c r="Z118" i="48"/>
  <c r="U113" i="48"/>
  <c r="R126" i="83"/>
  <c r="T11" i="83"/>
  <c r="AA21" i="83"/>
  <c r="X18" i="83"/>
  <c r="S13" i="83"/>
  <c r="AC23" i="83"/>
  <c r="V16" i="83"/>
  <c r="U15" i="83"/>
  <c r="W17" i="83"/>
  <c r="AB22" i="83"/>
  <c r="Z20" i="83"/>
  <c r="Y19" i="83"/>
  <c r="T14" i="83"/>
  <c r="R12" i="83"/>
  <c r="R15" i="40" s="1"/>
  <c r="T125" i="83"/>
  <c r="AB136" i="83"/>
  <c r="W131" i="83"/>
  <c r="T128" i="83"/>
  <c r="AC137" i="83"/>
  <c r="Z134" i="83"/>
  <c r="Y133" i="83"/>
  <c r="V130" i="83"/>
  <c r="U129" i="83"/>
  <c r="S127" i="83"/>
  <c r="X132" i="83"/>
  <c r="AA135" i="83"/>
  <c r="T177" i="83"/>
  <c r="AC189" i="83"/>
  <c r="V182" i="83"/>
  <c r="U181" i="83"/>
  <c r="AB188" i="83"/>
  <c r="W183" i="83"/>
  <c r="T180" i="83"/>
  <c r="Y185" i="83"/>
  <c r="AA187" i="83"/>
  <c r="Z186" i="83"/>
  <c r="S179" i="83"/>
  <c r="X184" i="83"/>
  <c r="U64" i="83"/>
  <c r="AB74" i="83"/>
  <c r="AC75" i="83"/>
  <c r="AA73" i="83"/>
  <c r="Z72" i="83"/>
  <c r="Y71" i="83"/>
  <c r="T66" i="83"/>
  <c r="W69" i="83"/>
  <c r="V68" i="83"/>
  <c r="X70" i="83"/>
  <c r="U67" i="83"/>
  <c r="R126" i="82"/>
  <c r="R12" i="82"/>
  <c r="R14" i="40" s="1"/>
  <c r="T125" i="82"/>
  <c r="AB136" i="82"/>
  <c r="W131" i="82"/>
  <c r="T128" i="82"/>
  <c r="Z134" i="82"/>
  <c r="Y133" i="82"/>
  <c r="X132" i="82"/>
  <c r="V130" i="82"/>
  <c r="U129" i="82"/>
  <c r="S127" i="82"/>
  <c r="AC137" i="82"/>
  <c r="AA135" i="82"/>
  <c r="T64" i="82"/>
  <c r="AB75" i="82"/>
  <c r="Z73" i="82"/>
  <c r="Y72" i="82"/>
  <c r="X71" i="82"/>
  <c r="S66" i="82"/>
  <c r="AA74" i="82"/>
  <c r="W70" i="82"/>
  <c r="AC76" i="82"/>
  <c r="V69" i="82"/>
  <c r="U68" i="82"/>
  <c r="T67" i="82"/>
  <c r="T11" i="82"/>
  <c r="Z20" i="82"/>
  <c r="Y19" i="82"/>
  <c r="AA21" i="82"/>
  <c r="X18" i="82"/>
  <c r="S13" i="82"/>
  <c r="V16" i="82"/>
  <c r="AC23" i="82"/>
  <c r="T14" i="82"/>
  <c r="AB22" i="82"/>
  <c r="W17" i="82"/>
  <c r="U15" i="82"/>
  <c r="Q112" i="78"/>
  <c r="S111" i="78"/>
  <c r="Y120" i="78"/>
  <c r="X119" i="78"/>
  <c r="Z121" i="78"/>
  <c r="W118" i="78"/>
  <c r="R113" i="78"/>
  <c r="AB123" i="78"/>
  <c r="U116" i="78"/>
  <c r="T115" i="78"/>
  <c r="S114" i="78"/>
  <c r="V117" i="78"/>
  <c r="AA122" i="78"/>
  <c r="T163" i="78"/>
  <c r="AA173" i="78"/>
  <c r="AC175" i="78"/>
  <c r="AB174" i="78"/>
  <c r="X170" i="78"/>
  <c r="S165" i="78"/>
  <c r="V168" i="78"/>
  <c r="U167" i="78"/>
  <c r="Z172" i="78"/>
  <c r="W169" i="78"/>
  <c r="T166" i="78"/>
  <c r="Y171" i="78"/>
  <c r="S52" i="78"/>
  <c r="Z20" i="78"/>
  <c r="Y19" i="78"/>
  <c r="AA21" i="78"/>
  <c r="X18" i="78"/>
  <c r="AB22" i="78"/>
  <c r="AC23" i="78"/>
  <c r="V16" i="78"/>
  <c r="W17" i="78"/>
  <c r="Q12" i="80"/>
  <c r="S11" i="80"/>
  <c r="AB23" i="80"/>
  <c r="AA22" i="80"/>
  <c r="V17" i="80"/>
  <c r="V307" i="80" s="1"/>
  <c r="S14" i="80"/>
  <c r="S304" i="80" s="1"/>
  <c r="Y20" i="80"/>
  <c r="Y310" i="80" s="1"/>
  <c r="X19" i="80"/>
  <c r="X309" i="80" s="1"/>
  <c r="U16" i="80"/>
  <c r="U306" i="80" s="1"/>
  <c r="T15" i="80"/>
  <c r="T305" i="80" s="1"/>
  <c r="Z21" i="80"/>
  <c r="Z311" i="80" s="1"/>
  <c r="W18" i="80"/>
  <c r="W308" i="80" s="1"/>
  <c r="R13" i="80"/>
  <c r="R303" i="80" s="1"/>
  <c r="R302" i="80" s="1"/>
  <c r="R223" i="62" s="1"/>
  <c r="T52" i="80"/>
  <c r="AB63" i="80"/>
  <c r="W58" i="80"/>
  <c r="AC64" i="80"/>
  <c r="Z61" i="80"/>
  <c r="V57" i="80"/>
  <c r="AA62" i="80"/>
  <c r="U56" i="80"/>
  <c r="Y60" i="80"/>
  <c r="X59" i="80"/>
  <c r="S54" i="80"/>
  <c r="T55" i="80"/>
  <c r="S163" i="80"/>
  <c r="R112" i="80"/>
  <c r="T111" i="80"/>
  <c r="AA121" i="80"/>
  <c r="X118" i="80"/>
  <c r="AC123" i="80"/>
  <c r="AB122" i="80"/>
  <c r="W117" i="80"/>
  <c r="T114" i="80"/>
  <c r="Z120" i="80"/>
  <c r="U115" i="80"/>
  <c r="S113" i="80"/>
  <c r="V116" i="80"/>
  <c r="Y119" i="80"/>
  <c r="R12" i="78"/>
  <c r="R13" i="40" s="1"/>
  <c r="S13" i="78"/>
  <c r="T11" i="78"/>
  <c r="U15" i="78"/>
  <c r="T14" i="78"/>
  <c r="AA301" i="80" l="1"/>
  <c r="Z313" i="80"/>
  <c r="AA312" i="80"/>
  <c r="AC261" i="48"/>
  <c r="Z258" i="48"/>
  <c r="U253" i="48"/>
  <c r="X256" i="48"/>
  <c r="W255" i="48"/>
  <c r="Y257" i="48"/>
  <c r="V254" i="48"/>
  <c r="AB260" i="48"/>
  <c r="AA259" i="48"/>
  <c r="AA226" i="48"/>
  <c r="V221" i="48"/>
  <c r="Y224" i="48"/>
  <c r="X223" i="48"/>
  <c r="Z225" i="48"/>
  <c r="W222" i="48"/>
  <c r="AC228" i="48"/>
  <c r="AB227" i="48"/>
  <c r="R251" i="84"/>
  <c r="R16" i="40"/>
  <c r="Q237" i="80"/>
  <c r="Q12" i="40"/>
  <c r="R237" i="48"/>
  <c r="U11" i="84"/>
  <c r="W16" i="84"/>
  <c r="V15" i="84"/>
  <c r="AB21" i="84"/>
  <c r="AC22" i="84"/>
  <c r="X17" i="84"/>
  <c r="U14" i="84"/>
  <c r="Y18" i="84"/>
  <c r="T13" i="84"/>
  <c r="AA20" i="84"/>
  <c r="Z19" i="84"/>
  <c r="S12" i="84"/>
  <c r="U11" i="48"/>
  <c r="AA20" i="48"/>
  <c r="Z19" i="48"/>
  <c r="X17" i="48"/>
  <c r="AC22" i="48"/>
  <c r="V15" i="48"/>
  <c r="Y18" i="48"/>
  <c r="W16" i="48"/>
  <c r="T13" i="48"/>
  <c r="U14" i="48"/>
  <c r="AB21" i="48"/>
  <c r="S12" i="48"/>
  <c r="S17" i="40" s="1"/>
  <c r="W219" i="48"/>
  <c r="W111" i="48"/>
  <c r="Z117" i="48"/>
  <c r="AC120" i="48"/>
  <c r="AB119" i="48"/>
  <c r="AA118" i="48"/>
  <c r="Y116" i="48"/>
  <c r="V113" i="48"/>
  <c r="W114" i="48"/>
  <c r="X115" i="48"/>
  <c r="W163" i="48"/>
  <c r="AA170" i="48"/>
  <c r="AB171" i="48"/>
  <c r="V165" i="48"/>
  <c r="Y168" i="48"/>
  <c r="X167" i="48"/>
  <c r="AC172" i="48"/>
  <c r="Z169" i="48"/>
  <c r="W166" i="48"/>
  <c r="U112" i="48"/>
  <c r="V251" i="48"/>
  <c r="U125" i="83"/>
  <c r="AA134" i="83"/>
  <c r="Z133" i="83"/>
  <c r="AC136" i="83"/>
  <c r="Y132" i="83"/>
  <c r="T127" i="83"/>
  <c r="W130" i="83"/>
  <c r="V129" i="83"/>
  <c r="AB135" i="83"/>
  <c r="X131" i="83"/>
  <c r="U128" i="83"/>
  <c r="S12" i="83"/>
  <c r="S15" i="40" s="1"/>
  <c r="V64" i="83"/>
  <c r="Z71" i="83"/>
  <c r="U66" i="83"/>
  <c r="AC74" i="83"/>
  <c r="X69" i="83"/>
  <c r="W68" i="83"/>
  <c r="Y70" i="83"/>
  <c r="V67" i="83"/>
  <c r="AB73" i="83"/>
  <c r="AA72" i="83"/>
  <c r="U177" i="83"/>
  <c r="AC188" i="83"/>
  <c r="X183" i="83"/>
  <c r="U180" i="83"/>
  <c r="AA186" i="83"/>
  <c r="Z185" i="83"/>
  <c r="AB187" i="83"/>
  <c r="W182" i="83"/>
  <c r="V181" i="83"/>
  <c r="T179" i="83"/>
  <c r="Y184" i="83"/>
  <c r="S126" i="83"/>
  <c r="U11" i="83"/>
  <c r="W16" i="83"/>
  <c r="V15" i="83"/>
  <c r="AC22" i="83"/>
  <c r="X17" i="83"/>
  <c r="U14" i="83"/>
  <c r="AA20" i="83"/>
  <c r="Y18" i="83"/>
  <c r="T13" i="83"/>
  <c r="AB21" i="83"/>
  <c r="Z19" i="83"/>
  <c r="S126" i="82"/>
  <c r="S12" i="82"/>
  <c r="S14" i="40" s="1"/>
  <c r="U11" i="82"/>
  <c r="AB21" i="82"/>
  <c r="Y18" i="82"/>
  <c r="T13" i="82"/>
  <c r="W16" i="82"/>
  <c r="V15" i="82"/>
  <c r="Z19" i="82"/>
  <c r="U14" i="82"/>
  <c r="AC22" i="82"/>
  <c r="AA20" i="82"/>
  <c r="X17" i="82"/>
  <c r="U125" i="82"/>
  <c r="AA134" i="82"/>
  <c r="Z133" i="82"/>
  <c r="AB135" i="82"/>
  <c r="Y132" i="82"/>
  <c r="T127" i="82"/>
  <c r="X131" i="82"/>
  <c r="U128" i="82"/>
  <c r="AC136" i="82"/>
  <c r="W130" i="82"/>
  <c r="V129" i="82"/>
  <c r="U64" i="82"/>
  <c r="AB74" i="82"/>
  <c r="Y71" i="82"/>
  <c r="T66" i="82"/>
  <c r="W69" i="82"/>
  <c r="V68" i="82"/>
  <c r="Z72" i="82"/>
  <c r="AA73" i="82"/>
  <c r="AC75" i="82"/>
  <c r="X70" i="82"/>
  <c r="U67" i="82"/>
  <c r="U163" i="78"/>
  <c r="AC174" i="78"/>
  <c r="AA172" i="78"/>
  <c r="Z171" i="78"/>
  <c r="W168" i="78"/>
  <c r="V167" i="78"/>
  <c r="AB173" i="78"/>
  <c r="X169" i="78"/>
  <c r="U166" i="78"/>
  <c r="Y170" i="78"/>
  <c r="T165" i="78"/>
  <c r="T111" i="78"/>
  <c r="AA121" i="78"/>
  <c r="X118" i="78"/>
  <c r="S113" i="78"/>
  <c r="AC123" i="78"/>
  <c r="V116" i="78"/>
  <c r="U115" i="78"/>
  <c r="AB122" i="78"/>
  <c r="W117" i="78"/>
  <c r="T114" i="78"/>
  <c r="Z120" i="78"/>
  <c r="Y119" i="78"/>
  <c r="AB21" i="78"/>
  <c r="Y18" i="78"/>
  <c r="W16" i="78"/>
  <c r="AA20" i="78"/>
  <c r="Z19" i="78"/>
  <c r="AC22" i="78"/>
  <c r="X17" i="78"/>
  <c r="T52" i="78"/>
  <c r="AB63" i="78"/>
  <c r="AA62" i="78"/>
  <c r="Z61" i="78"/>
  <c r="V57" i="78"/>
  <c r="U56" i="78"/>
  <c r="AC64" i="78"/>
  <c r="S54" i="78"/>
  <c r="W58" i="78"/>
  <c r="T55" i="78"/>
  <c r="X59" i="78"/>
  <c r="Y60" i="78"/>
  <c r="R112" i="78"/>
  <c r="U111" i="80"/>
  <c r="AC122" i="80"/>
  <c r="AA120" i="80"/>
  <c r="Z119" i="80"/>
  <c r="AB121" i="80"/>
  <c r="V115" i="80"/>
  <c r="X117" i="80"/>
  <c r="Y118" i="80"/>
  <c r="W116" i="80"/>
  <c r="T113" i="80"/>
  <c r="U114" i="80"/>
  <c r="T11" i="80"/>
  <c r="AB22" i="80"/>
  <c r="Z20" i="80"/>
  <c r="Z310" i="80" s="1"/>
  <c r="Y19" i="80"/>
  <c r="Y309" i="80" s="1"/>
  <c r="AA21" i="80"/>
  <c r="AA311" i="80" s="1"/>
  <c r="X18" i="80"/>
  <c r="X308" i="80" s="1"/>
  <c r="W17" i="80"/>
  <c r="W307" i="80" s="1"/>
  <c r="U15" i="80"/>
  <c r="U305" i="80" s="1"/>
  <c r="AC23" i="80"/>
  <c r="T14" i="80"/>
  <c r="T304" i="80" s="1"/>
  <c r="S13" i="80"/>
  <c r="S303" i="80" s="1"/>
  <c r="S302" i="80" s="1"/>
  <c r="S223" i="62" s="1"/>
  <c r="V16" i="80"/>
  <c r="V306" i="80" s="1"/>
  <c r="T163" i="80"/>
  <c r="Z172" i="80"/>
  <c r="Y171" i="80"/>
  <c r="AA173" i="80"/>
  <c r="X170" i="80"/>
  <c r="AC175" i="80"/>
  <c r="V168" i="80"/>
  <c r="U167" i="80"/>
  <c r="W169" i="80"/>
  <c r="T166" i="80"/>
  <c r="AB174" i="80"/>
  <c r="S165" i="80"/>
  <c r="U52" i="80"/>
  <c r="AA61" i="80"/>
  <c r="Z60" i="80"/>
  <c r="AC63" i="80"/>
  <c r="W57" i="80"/>
  <c r="AB62" i="80"/>
  <c r="Y59" i="80"/>
  <c r="U55" i="80"/>
  <c r="X58" i="80"/>
  <c r="V56" i="80"/>
  <c r="T54" i="80"/>
  <c r="R12" i="80"/>
  <c r="S112" i="80"/>
  <c r="S12" i="78"/>
  <c r="S13" i="40" s="1"/>
  <c r="U11" i="78"/>
  <c r="V15" i="78"/>
  <c r="U14" i="78"/>
  <c r="T13" i="78"/>
  <c r="AB301" i="80" l="1"/>
  <c r="AA313" i="80"/>
  <c r="Y256" i="48"/>
  <c r="X255" i="48"/>
  <c r="Z257" i="48"/>
  <c r="W254" i="48"/>
  <c r="AC260" i="48"/>
  <c r="AB259" i="48"/>
  <c r="AA258" i="48"/>
  <c r="V253" i="48"/>
  <c r="Z224" i="48"/>
  <c r="Y223" i="48"/>
  <c r="AA225" i="48"/>
  <c r="X222" i="48"/>
  <c r="AC227" i="48"/>
  <c r="AB226" i="48"/>
  <c r="W221" i="48"/>
  <c r="S251" i="84"/>
  <c r="S16" i="40"/>
  <c r="R237" i="80"/>
  <c r="R12" i="40"/>
  <c r="S237" i="48"/>
  <c r="T12" i="84"/>
  <c r="V11" i="84"/>
  <c r="Y17" i="84"/>
  <c r="V14" i="84"/>
  <c r="X16" i="84"/>
  <c r="AB20" i="84"/>
  <c r="AA19" i="84"/>
  <c r="W15" i="84"/>
  <c r="AC21" i="84"/>
  <c r="Z18" i="84"/>
  <c r="U13" i="84"/>
  <c r="T12" i="48"/>
  <c r="T17" i="40" s="1"/>
  <c r="V11" i="48"/>
  <c r="AC21" i="48"/>
  <c r="Z18" i="48"/>
  <c r="U13" i="48"/>
  <c r="AB20" i="48"/>
  <c r="V14" i="48"/>
  <c r="Y17" i="48"/>
  <c r="W15" i="48"/>
  <c r="AA19" i="48"/>
  <c r="X16" i="48"/>
  <c r="V112" i="48"/>
  <c r="X219" i="48"/>
  <c r="W251" i="48"/>
  <c r="X111" i="48"/>
  <c r="AC119" i="48"/>
  <c r="AB118" i="48"/>
  <c r="Z116" i="48"/>
  <c r="AA117" i="48"/>
  <c r="W113" i="48"/>
  <c r="Y115" i="48"/>
  <c r="X114" i="48"/>
  <c r="X163" i="48"/>
  <c r="AA169" i="48"/>
  <c r="AC171" i="48"/>
  <c r="W165" i="48"/>
  <c r="AB170" i="48"/>
  <c r="Z168" i="48"/>
  <c r="Y167" i="48"/>
  <c r="X166" i="48"/>
  <c r="T12" i="83"/>
  <c r="T15" i="40" s="1"/>
  <c r="V11" i="83"/>
  <c r="Y17" i="83"/>
  <c r="V14" i="83"/>
  <c r="AB20" i="83"/>
  <c r="AA19" i="83"/>
  <c r="Z18" i="83"/>
  <c r="X16" i="83"/>
  <c r="U13" i="83"/>
  <c r="W15" i="83"/>
  <c r="AC21" i="83"/>
  <c r="V177" i="83"/>
  <c r="AB186" i="83"/>
  <c r="AA185" i="83"/>
  <c r="AC187" i="83"/>
  <c r="Z184" i="83"/>
  <c r="U179" i="83"/>
  <c r="X182" i="83"/>
  <c r="W181" i="83"/>
  <c r="Y183" i="83"/>
  <c r="V180" i="83"/>
  <c r="W64" i="83"/>
  <c r="Y69" i="83"/>
  <c r="X68" i="83"/>
  <c r="Z70" i="83"/>
  <c r="W67" i="83"/>
  <c r="AC73" i="83"/>
  <c r="AA71" i="83"/>
  <c r="V66" i="83"/>
  <c r="AB72" i="83"/>
  <c r="T126" i="83"/>
  <c r="V125" i="83"/>
  <c r="AC135" i="83"/>
  <c r="Z132" i="83"/>
  <c r="AB134" i="83"/>
  <c r="AA133" i="83"/>
  <c r="X130" i="83"/>
  <c r="W129" i="83"/>
  <c r="Y131" i="83"/>
  <c r="V128" i="83"/>
  <c r="U127" i="83"/>
  <c r="V125" i="82"/>
  <c r="AC135" i="82"/>
  <c r="Z132" i="82"/>
  <c r="U127" i="82"/>
  <c r="X130" i="82"/>
  <c r="W129" i="82"/>
  <c r="AA133" i="82"/>
  <c r="AB134" i="82"/>
  <c r="V128" i="82"/>
  <c r="Y131" i="82"/>
  <c r="V11" i="82"/>
  <c r="X16" i="82"/>
  <c r="W15" i="82"/>
  <c r="Y17" i="82"/>
  <c r="V14" i="82"/>
  <c r="AA19" i="82"/>
  <c r="AB20" i="82"/>
  <c r="U13" i="82"/>
  <c r="Z18" i="82"/>
  <c r="AC21" i="82"/>
  <c r="V64" i="82"/>
  <c r="AC74" i="82"/>
  <c r="X69" i="82"/>
  <c r="W68" i="82"/>
  <c r="Y70" i="82"/>
  <c r="V67" i="82"/>
  <c r="Z71" i="82"/>
  <c r="AB73" i="82"/>
  <c r="U66" i="82"/>
  <c r="AA72" i="82"/>
  <c r="T126" i="82"/>
  <c r="T12" i="82"/>
  <c r="T14" i="40" s="1"/>
  <c r="U52" i="78"/>
  <c r="AA61" i="78"/>
  <c r="AB62" i="78"/>
  <c r="X58" i="78"/>
  <c r="U55" i="78"/>
  <c r="Z60" i="78"/>
  <c r="AC63" i="78"/>
  <c r="W57" i="78"/>
  <c r="V56" i="78"/>
  <c r="Y59" i="78"/>
  <c r="T54" i="78"/>
  <c r="X16" i="78"/>
  <c r="Y17" i="78"/>
  <c r="Z18" i="78"/>
  <c r="AB20" i="78"/>
  <c r="AA19" i="78"/>
  <c r="AC21" i="78"/>
  <c r="U111" i="78"/>
  <c r="W116" i="78"/>
  <c r="V115" i="78"/>
  <c r="AC122" i="78"/>
  <c r="X117" i="78"/>
  <c r="U114" i="78"/>
  <c r="AA120" i="78"/>
  <c r="Z119" i="78"/>
  <c r="AB121" i="78"/>
  <c r="T113" i="78"/>
  <c r="Y118" i="78"/>
  <c r="S112" i="78"/>
  <c r="V163" i="78"/>
  <c r="AB172" i="78"/>
  <c r="AC173" i="78"/>
  <c r="Y169" i="78"/>
  <c r="V166" i="78"/>
  <c r="AA171" i="78"/>
  <c r="Z170" i="78"/>
  <c r="U165" i="78"/>
  <c r="W167" i="78"/>
  <c r="X168" i="78"/>
  <c r="V111" i="80"/>
  <c r="AB120" i="80"/>
  <c r="AA119" i="80"/>
  <c r="AC121" i="80"/>
  <c r="Z118" i="80"/>
  <c r="U113" i="80"/>
  <c r="Y117" i="80"/>
  <c r="X116" i="80"/>
  <c r="V114" i="80"/>
  <c r="W115" i="80"/>
  <c r="U11" i="80"/>
  <c r="AA20" i="80"/>
  <c r="AA310" i="80" s="1"/>
  <c r="Z19" i="80"/>
  <c r="Z309" i="80" s="1"/>
  <c r="AB21" i="80"/>
  <c r="AB311" i="80" s="1"/>
  <c r="Y18" i="80"/>
  <c r="Y308" i="80" s="1"/>
  <c r="W16" i="80"/>
  <c r="W306" i="80" s="1"/>
  <c r="V15" i="80"/>
  <c r="V305" i="80" s="1"/>
  <c r="T13" i="80"/>
  <c r="T303" i="80" s="1"/>
  <c r="T302" i="80" s="1"/>
  <c r="T223" i="62" s="1"/>
  <c r="U14" i="80"/>
  <c r="U304" i="80" s="1"/>
  <c r="AC22" i="80"/>
  <c r="X17" i="80"/>
  <c r="X307" i="80" s="1"/>
  <c r="V52" i="80"/>
  <c r="AC62" i="80"/>
  <c r="Z59" i="80"/>
  <c r="AA60" i="80"/>
  <c r="Y58" i="80"/>
  <c r="AB61" i="80"/>
  <c r="X57" i="80"/>
  <c r="U54" i="80"/>
  <c r="V55" i="80"/>
  <c r="W56" i="80"/>
  <c r="U163" i="80"/>
  <c r="AB173" i="80"/>
  <c r="AC174" i="80"/>
  <c r="Z171" i="80"/>
  <c r="X169" i="80"/>
  <c r="U166" i="80"/>
  <c r="Y170" i="80"/>
  <c r="T165" i="80"/>
  <c r="V167" i="80"/>
  <c r="AA172" i="80"/>
  <c r="W168" i="80"/>
  <c r="S12" i="80"/>
  <c r="T112" i="80"/>
  <c r="T12" i="78"/>
  <c r="T13" i="40" s="1"/>
  <c r="V14" i="78"/>
  <c r="V11" i="78"/>
  <c r="W15" i="78"/>
  <c r="U13" i="78"/>
  <c r="AC301" i="80" l="1"/>
  <c r="AB313" i="80"/>
  <c r="AB312" i="80"/>
  <c r="AC312" i="80"/>
  <c r="AB225" i="48"/>
  <c r="Y222" i="48"/>
  <c r="AC226" i="48"/>
  <c r="X221" i="48"/>
  <c r="AA224" i="48"/>
  <c r="Z223" i="48"/>
  <c r="AA257" i="48"/>
  <c r="X254" i="48"/>
  <c r="AC259" i="48"/>
  <c r="AB258" i="48"/>
  <c r="W253" i="48"/>
  <c r="Z256" i="48"/>
  <c r="Y255" i="48"/>
  <c r="T251" i="84"/>
  <c r="T16" i="40"/>
  <c r="S237" i="80"/>
  <c r="S12" i="40"/>
  <c r="T237" i="48"/>
  <c r="U12" i="84"/>
  <c r="W11" i="84"/>
  <c r="AC20" i="84"/>
  <c r="AB19" i="84"/>
  <c r="AA18" i="84"/>
  <c r="V13" i="84"/>
  <c r="Z17" i="84"/>
  <c r="W14" i="84"/>
  <c r="Y16" i="84"/>
  <c r="X15" i="84"/>
  <c r="W11" i="48"/>
  <c r="X15" i="48"/>
  <c r="Y16" i="48"/>
  <c r="AC20" i="48"/>
  <c r="W14" i="48"/>
  <c r="Z17" i="48"/>
  <c r="V13" i="48"/>
  <c r="AA18" i="48"/>
  <c r="AB19" i="48"/>
  <c r="U12" i="48"/>
  <c r="U17" i="40" s="1"/>
  <c r="X251" i="48"/>
  <c r="W112" i="48"/>
  <c r="Y163" i="48"/>
  <c r="AB169" i="48"/>
  <c r="AC170" i="48"/>
  <c r="AA168" i="48"/>
  <c r="Z167" i="48"/>
  <c r="Y166" i="48"/>
  <c r="X165" i="48"/>
  <c r="Y111" i="48"/>
  <c r="AC118" i="48"/>
  <c r="AA116" i="48"/>
  <c r="AB117" i="48"/>
  <c r="Z115" i="48"/>
  <c r="Y114" i="48"/>
  <c r="X113" i="48"/>
  <c r="Y219" i="48"/>
  <c r="U126" i="83"/>
  <c r="W125" i="83"/>
  <c r="AA132" i="83"/>
  <c r="Y130" i="83"/>
  <c r="X129" i="83"/>
  <c r="Z131" i="83"/>
  <c r="W128" i="83"/>
  <c r="AC134" i="83"/>
  <c r="V127" i="83"/>
  <c r="AB133" i="83"/>
  <c r="W11" i="83"/>
  <c r="AC20" i="83"/>
  <c r="AB19" i="83"/>
  <c r="AA18" i="83"/>
  <c r="V13" i="83"/>
  <c r="X15" i="83"/>
  <c r="Y16" i="83"/>
  <c r="W14" i="83"/>
  <c r="Z17" i="83"/>
  <c r="X64" i="83"/>
  <c r="AA70" i="83"/>
  <c r="X67" i="83"/>
  <c r="AC72" i="83"/>
  <c r="AB71" i="83"/>
  <c r="W66" i="83"/>
  <c r="Z69" i="83"/>
  <c r="Y68" i="83"/>
  <c r="W177" i="83"/>
  <c r="AA184" i="83"/>
  <c r="V179" i="83"/>
  <c r="Y182" i="83"/>
  <c r="X181" i="83"/>
  <c r="Z183" i="83"/>
  <c r="W180" i="83"/>
  <c r="AC186" i="83"/>
  <c r="AB185" i="83"/>
  <c r="U12" i="83"/>
  <c r="U15" i="40" s="1"/>
  <c r="U12" i="82"/>
  <c r="U14" i="40" s="1"/>
  <c r="W125" i="82"/>
  <c r="Y130" i="82"/>
  <c r="X129" i="82"/>
  <c r="Z131" i="82"/>
  <c r="W128" i="82"/>
  <c r="AC134" i="82"/>
  <c r="V127" i="82"/>
  <c r="AB133" i="82"/>
  <c r="AA132" i="82"/>
  <c r="U126" i="82"/>
  <c r="W64" i="82"/>
  <c r="Z70" i="82"/>
  <c r="W67" i="82"/>
  <c r="AC73" i="82"/>
  <c r="AB72" i="82"/>
  <c r="Y69" i="82"/>
  <c r="X68" i="82"/>
  <c r="AA71" i="82"/>
  <c r="V66" i="82"/>
  <c r="W11" i="82"/>
  <c r="Z17" i="82"/>
  <c r="W14" i="82"/>
  <c r="AC20" i="82"/>
  <c r="AB19" i="82"/>
  <c r="V13" i="82"/>
  <c r="X15" i="82"/>
  <c r="AA18" i="82"/>
  <c r="Y16" i="82"/>
  <c r="T112" i="78"/>
  <c r="V111" i="78"/>
  <c r="Y117" i="78"/>
  <c r="V114" i="78"/>
  <c r="AB120" i="78"/>
  <c r="AA119" i="78"/>
  <c r="AC121" i="78"/>
  <c r="Z118" i="78"/>
  <c r="U113" i="78"/>
  <c r="W115" i="78"/>
  <c r="X116" i="78"/>
  <c r="V52" i="78"/>
  <c r="AC62" i="78"/>
  <c r="AA60" i="78"/>
  <c r="Y58" i="78"/>
  <c r="Z59" i="78"/>
  <c r="U54" i="78"/>
  <c r="AB61" i="78"/>
  <c r="V55" i="78"/>
  <c r="X57" i="78"/>
  <c r="W56" i="78"/>
  <c r="Z17" i="78"/>
  <c r="AC20" i="78"/>
  <c r="AB19" i="78"/>
  <c r="AA18" i="78"/>
  <c r="Y16" i="78"/>
  <c r="W163" i="78"/>
  <c r="AC172" i="78"/>
  <c r="AB171" i="78"/>
  <c r="AA170" i="78"/>
  <c r="V165" i="78"/>
  <c r="Y168" i="78"/>
  <c r="X167" i="78"/>
  <c r="Z169" i="78"/>
  <c r="W166" i="78"/>
  <c r="U112" i="80"/>
  <c r="V11" i="80"/>
  <c r="AC21" i="80"/>
  <c r="AC311" i="80" s="1"/>
  <c r="Z18" i="80"/>
  <c r="Z308" i="80" s="1"/>
  <c r="X16" i="80"/>
  <c r="X306" i="80" s="1"/>
  <c r="W15" i="80"/>
  <c r="W305" i="80" s="1"/>
  <c r="Y17" i="80"/>
  <c r="Y307" i="80" s="1"/>
  <c r="V14" i="80"/>
  <c r="V304" i="80" s="1"/>
  <c r="AB20" i="80"/>
  <c r="AB310" i="80" s="1"/>
  <c r="U13" i="80"/>
  <c r="U303" i="80" s="1"/>
  <c r="U302" i="80" s="1"/>
  <c r="U223" i="62" s="1"/>
  <c r="AA19" i="80"/>
  <c r="AA309" i="80" s="1"/>
  <c r="W111" i="80"/>
  <c r="AC120" i="80"/>
  <c r="AB119" i="80"/>
  <c r="Y116" i="80"/>
  <c r="X115" i="80"/>
  <c r="AA118" i="80"/>
  <c r="W114" i="80"/>
  <c r="V113" i="80"/>
  <c r="Z117" i="80"/>
  <c r="V163" i="80"/>
  <c r="AB172" i="80"/>
  <c r="AA171" i="80"/>
  <c r="Z170" i="80"/>
  <c r="U165" i="80"/>
  <c r="AC173" i="80"/>
  <c r="X168" i="80"/>
  <c r="W167" i="80"/>
  <c r="Y169" i="80"/>
  <c r="V166" i="80"/>
  <c r="T12" i="80"/>
  <c r="W52" i="80"/>
  <c r="Y57" i="80"/>
  <c r="AB60" i="80"/>
  <c r="AA59" i="80"/>
  <c r="Z58" i="80"/>
  <c r="AC61" i="80"/>
  <c r="V54" i="80"/>
  <c r="W55" i="80"/>
  <c r="X56" i="80"/>
  <c r="U12" i="78"/>
  <c r="U13" i="40" s="1"/>
  <c r="V13" i="78"/>
  <c r="W14" i="78"/>
  <c r="W11" i="78"/>
  <c r="X15" i="78"/>
  <c r="AC313" i="80" l="1"/>
  <c r="Y221" i="48"/>
  <c r="AB224" i="48"/>
  <c r="AA223" i="48"/>
  <c r="AC225" i="48"/>
  <c r="Z222" i="48"/>
  <c r="AC258" i="48"/>
  <c r="X253" i="48"/>
  <c r="AA256" i="48"/>
  <c r="Z255" i="48"/>
  <c r="AB257" i="48"/>
  <c r="Y254" i="48"/>
  <c r="U251" i="84"/>
  <c r="U16" i="40"/>
  <c r="T237" i="80"/>
  <c r="T12" i="40"/>
  <c r="U237" i="48"/>
  <c r="V12" i="84"/>
  <c r="X11" i="84"/>
  <c r="AB18" i="84"/>
  <c r="W13" i="84"/>
  <c r="Z16" i="84"/>
  <c r="Y15" i="84"/>
  <c r="AC19" i="84"/>
  <c r="AA17" i="84"/>
  <c r="X14" i="84"/>
  <c r="X11" i="48"/>
  <c r="AA17" i="48"/>
  <c r="X14" i="48"/>
  <c r="Z16" i="48"/>
  <c r="Y15" i="48"/>
  <c r="W13" i="48"/>
  <c r="AB18" i="48"/>
  <c r="AC19" i="48"/>
  <c r="V12" i="48"/>
  <c r="V17" i="40" s="1"/>
  <c r="Z163" i="48"/>
  <c r="Z166" i="48"/>
  <c r="AC169" i="48"/>
  <c r="Y165" i="48"/>
  <c r="AB168" i="48"/>
  <c r="AA167" i="48"/>
  <c r="X112" i="48"/>
  <c r="Z111" i="48"/>
  <c r="AC117" i="48"/>
  <c r="Z114" i="48"/>
  <c r="AA115" i="48"/>
  <c r="Y113" i="48"/>
  <c r="AB116" i="48"/>
  <c r="Y251" i="48"/>
  <c r="Z219" i="48"/>
  <c r="Y64" i="83"/>
  <c r="AC71" i="83"/>
  <c r="X66" i="83"/>
  <c r="Y67" i="83"/>
  <c r="AA69" i="83"/>
  <c r="Z68" i="83"/>
  <c r="AB70" i="83"/>
  <c r="X125" i="83"/>
  <c r="AA131" i="83"/>
  <c r="X128" i="83"/>
  <c r="AC133" i="83"/>
  <c r="AB132" i="83"/>
  <c r="Y129" i="83"/>
  <c r="Z130" i="83"/>
  <c r="W127" i="83"/>
  <c r="V12" i="83"/>
  <c r="V15" i="40" s="1"/>
  <c r="X11" i="83"/>
  <c r="AB18" i="83"/>
  <c r="W13" i="83"/>
  <c r="Z16" i="83"/>
  <c r="Y15" i="83"/>
  <c r="AC19" i="83"/>
  <c r="X14" i="83"/>
  <c r="AA17" i="83"/>
  <c r="V126" i="83"/>
  <c r="X177" i="83"/>
  <c r="Z182" i="83"/>
  <c r="Y181" i="83"/>
  <c r="AA183" i="83"/>
  <c r="X180" i="83"/>
  <c r="AB184" i="83"/>
  <c r="W179" i="83"/>
  <c r="AC185" i="83"/>
  <c r="X11" i="82"/>
  <c r="AC19" i="82"/>
  <c r="AB18" i="82"/>
  <c r="W13" i="82"/>
  <c r="Z16" i="82"/>
  <c r="AA17" i="82"/>
  <c r="Y15" i="82"/>
  <c r="X14" i="82"/>
  <c r="V126" i="82"/>
  <c r="V12" i="82"/>
  <c r="V14" i="40" s="1"/>
  <c r="X64" i="82"/>
  <c r="AC72" i="82"/>
  <c r="AB71" i="82"/>
  <c r="W66" i="82"/>
  <c r="AA70" i="82"/>
  <c r="X67" i="82"/>
  <c r="Y68" i="82"/>
  <c r="Z69" i="82"/>
  <c r="X125" i="82"/>
  <c r="AA131" i="82"/>
  <c r="X128" i="82"/>
  <c r="AC133" i="82"/>
  <c r="Z130" i="82"/>
  <c r="W127" i="82"/>
  <c r="AB132" i="82"/>
  <c r="Y129" i="82"/>
  <c r="U112" i="78"/>
  <c r="X163" i="78"/>
  <c r="AC171" i="78"/>
  <c r="AB170" i="78"/>
  <c r="W165" i="78"/>
  <c r="Z168" i="78"/>
  <c r="Y167" i="78"/>
  <c r="AA169" i="78"/>
  <c r="X166" i="78"/>
  <c r="W111" i="78"/>
  <c r="AC120" i="78"/>
  <c r="AB119" i="78"/>
  <c r="AA118" i="78"/>
  <c r="V113" i="78"/>
  <c r="Y116" i="78"/>
  <c r="X115" i="78"/>
  <c r="W114" i="78"/>
  <c r="Z117" i="78"/>
  <c r="AC19" i="78"/>
  <c r="AB18" i="78"/>
  <c r="Z16" i="78"/>
  <c r="AA17" i="78"/>
  <c r="W52" i="78"/>
  <c r="AC61" i="78"/>
  <c r="AA59" i="78"/>
  <c r="V54" i="78"/>
  <c r="Y57" i="78"/>
  <c r="X56" i="78"/>
  <c r="Z58" i="78"/>
  <c r="W55" i="78"/>
  <c r="AB60" i="78"/>
  <c r="W163" i="80"/>
  <c r="AC172" i="80"/>
  <c r="AB171" i="80"/>
  <c r="AA170" i="80"/>
  <c r="V165" i="80"/>
  <c r="Y168" i="80"/>
  <c r="X167" i="80"/>
  <c r="Z169" i="80"/>
  <c r="W166" i="80"/>
  <c r="X52" i="80"/>
  <c r="AA58" i="80"/>
  <c r="AC60" i="80"/>
  <c r="AB59" i="80"/>
  <c r="Z57" i="80"/>
  <c r="Y56" i="80"/>
  <c r="X55" i="80"/>
  <c r="W54" i="80"/>
  <c r="X111" i="80"/>
  <c r="AB118" i="80"/>
  <c r="AA117" i="80"/>
  <c r="X114" i="80"/>
  <c r="Z116" i="80"/>
  <c r="W113" i="80"/>
  <c r="AC119" i="80"/>
  <c r="Y115" i="80"/>
  <c r="U12" i="80"/>
  <c r="W11" i="80"/>
  <c r="Z17" i="80"/>
  <c r="Z307" i="80" s="1"/>
  <c r="W14" i="80"/>
  <c r="W304" i="80" s="1"/>
  <c r="AC20" i="80"/>
  <c r="AC310" i="80" s="1"/>
  <c r="AB19" i="80"/>
  <c r="AB309" i="80" s="1"/>
  <c r="AA18" i="80"/>
  <c r="AA308" i="80" s="1"/>
  <c r="V13" i="80"/>
  <c r="V303" i="80" s="1"/>
  <c r="V302" i="80" s="1"/>
  <c r="V223" i="62" s="1"/>
  <c r="Y16" i="80"/>
  <c r="Y306" i="80" s="1"/>
  <c r="X15" i="80"/>
  <c r="X305" i="80" s="1"/>
  <c r="V112" i="80"/>
  <c r="V12" i="78"/>
  <c r="V13" i="40" s="1"/>
  <c r="W13" i="78"/>
  <c r="X11" i="78"/>
  <c r="Y15" i="78"/>
  <c r="X14" i="78"/>
  <c r="Y253" i="48" l="1"/>
  <c r="AB256" i="48"/>
  <c r="AA255" i="48"/>
  <c r="AC257" i="48"/>
  <c r="Z254" i="48"/>
  <c r="Z221" i="48"/>
  <c r="AC224" i="48"/>
  <c r="AB223" i="48"/>
  <c r="AA222" i="48"/>
  <c r="V251" i="84"/>
  <c r="V16" i="40"/>
  <c r="U237" i="80"/>
  <c r="U12" i="40"/>
  <c r="V237" i="48"/>
  <c r="Y11" i="84"/>
  <c r="AA16" i="84"/>
  <c r="Z15" i="84"/>
  <c r="AC18" i="84"/>
  <c r="AB17" i="84"/>
  <c r="Y14" i="84"/>
  <c r="X13" i="84"/>
  <c r="W12" i="84"/>
  <c r="W12" i="48"/>
  <c r="W17" i="40" s="1"/>
  <c r="Y11" i="48"/>
  <c r="Y14" i="48"/>
  <c r="AB17" i="48"/>
  <c r="Z15" i="48"/>
  <c r="AC18" i="48"/>
  <c r="AA16" i="48"/>
  <c r="X13" i="48"/>
  <c r="AA219" i="48"/>
  <c r="AA163" i="48"/>
  <c r="Z165" i="48"/>
  <c r="AC168" i="48"/>
  <c r="AB167" i="48"/>
  <c r="AA166" i="48"/>
  <c r="Y112" i="48"/>
  <c r="AA111" i="48"/>
  <c r="Z113" i="48"/>
  <c r="AA114" i="48"/>
  <c r="AC116" i="48"/>
  <c r="AB115" i="48"/>
  <c r="Z251" i="48"/>
  <c r="Y11" i="83"/>
  <c r="AA16" i="83"/>
  <c r="Z15" i="83"/>
  <c r="AB17" i="83"/>
  <c r="Y14" i="83"/>
  <c r="X13" i="83"/>
  <c r="AC18" i="83"/>
  <c r="Z64" i="83"/>
  <c r="Y66" i="83"/>
  <c r="AB69" i="83"/>
  <c r="AA68" i="83"/>
  <c r="AC70" i="83"/>
  <c r="Z67" i="83"/>
  <c r="Y177" i="83"/>
  <c r="AB183" i="83"/>
  <c r="Y180" i="83"/>
  <c r="AC184" i="83"/>
  <c r="X179" i="83"/>
  <c r="AA182" i="83"/>
  <c r="Z181" i="83"/>
  <c r="Y125" i="83"/>
  <c r="X127" i="83"/>
  <c r="AC132" i="83"/>
  <c r="AA130" i="83"/>
  <c r="Y128" i="83"/>
  <c r="Z129" i="83"/>
  <c r="AB131" i="83"/>
  <c r="W12" i="83"/>
  <c r="W15" i="40" s="1"/>
  <c r="W126" i="83"/>
  <c r="Y64" i="82"/>
  <c r="AC71" i="82"/>
  <c r="X66" i="82"/>
  <c r="AA69" i="82"/>
  <c r="Z68" i="82"/>
  <c r="AB70" i="82"/>
  <c r="Y67" i="82"/>
  <c r="W126" i="82"/>
  <c r="Y11" i="82"/>
  <c r="AC18" i="82"/>
  <c r="X13" i="82"/>
  <c r="AA16" i="82"/>
  <c r="Z15" i="82"/>
  <c r="AB17" i="82"/>
  <c r="Y14" i="82"/>
  <c r="Y125" i="82"/>
  <c r="AC132" i="82"/>
  <c r="X127" i="82"/>
  <c r="AA130" i="82"/>
  <c r="Z129" i="82"/>
  <c r="Y128" i="82"/>
  <c r="AB131" i="82"/>
  <c r="W12" i="82"/>
  <c r="W14" i="40" s="1"/>
  <c r="V112" i="78"/>
  <c r="AC18" i="78"/>
  <c r="AA16" i="78"/>
  <c r="AB17" i="78"/>
  <c r="Y163" i="78"/>
  <c r="AA168" i="78"/>
  <c r="Z167" i="78"/>
  <c r="AB169" i="78"/>
  <c r="Y166" i="78"/>
  <c r="X165" i="78"/>
  <c r="AC170" i="78"/>
  <c r="X52" i="78"/>
  <c r="Z57" i="78"/>
  <c r="Y56" i="78"/>
  <c r="AA58" i="78"/>
  <c r="X55" i="78"/>
  <c r="AC60" i="78"/>
  <c r="AB59" i="78"/>
  <c r="W54" i="78"/>
  <c r="X111" i="78"/>
  <c r="AB118" i="78"/>
  <c r="W113" i="78"/>
  <c r="Z116" i="78"/>
  <c r="Y115" i="78"/>
  <c r="AA117" i="78"/>
  <c r="X114" i="78"/>
  <c r="AC119" i="78"/>
  <c r="V12" i="80"/>
  <c r="X163" i="80"/>
  <c r="AC171" i="80"/>
  <c r="AB170" i="80"/>
  <c r="Z168" i="80"/>
  <c r="Y167" i="80"/>
  <c r="AA169" i="80"/>
  <c r="X166" i="80"/>
  <c r="W165" i="80"/>
  <c r="X11" i="80"/>
  <c r="AC19" i="80"/>
  <c r="AC309" i="80" s="1"/>
  <c r="AB18" i="80"/>
  <c r="AB308" i="80" s="1"/>
  <c r="X14" i="80"/>
  <c r="X304" i="80" s="1"/>
  <c r="Z16" i="80"/>
  <c r="Z306" i="80" s="1"/>
  <c r="Y15" i="80"/>
  <c r="Y305" i="80" s="1"/>
  <c r="W13" i="80"/>
  <c r="W303" i="80" s="1"/>
  <c r="W302" i="80" s="1"/>
  <c r="W223" i="62" s="1"/>
  <c r="AA17" i="80"/>
  <c r="AA307" i="80" s="1"/>
  <c r="W112" i="80"/>
  <c r="Y111" i="80"/>
  <c r="AC118" i="80"/>
  <c r="Y114" i="80"/>
  <c r="Z115" i="80"/>
  <c r="AB117" i="80"/>
  <c r="AA116" i="80"/>
  <c r="X113" i="80"/>
  <c r="Y52" i="80"/>
  <c r="AB58" i="80"/>
  <c r="AA57" i="80"/>
  <c r="Y55" i="80"/>
  <c r="Z56" i="80"/>
  <c r="X54" i="80"/>
  <c r="AC59" i="80"/>
  <c r="W12" i="78"/>
  <c r="W13" i="40" s="1"/>
  <c r="Y11" i="78"/>
  <c r="Z15" i="78"/>
  <c r="Y14" i="78"/>
  <c r="X13" i="78"/>
  <c r="AC256" i="48" l="1"/>
  <c r="AB255" i="48"/>
  <c r="AA254" i="48"/>
  <c r="Z253" i="48"/>
  <c r="AC223" i="48"/>
  <c r="AB222" i="48"/>
  <c r="AA221" i="48"/>
  <c r="W251" i="84"/>
  <c r="W16" i="40"/>
  <c r="V237" i="80"/>
  <c r="V12" i="40"/>
  <c r="W237" i="48"/>
  <c r="Z11" i="84"/>
  <c r="AC17" i="84"/>
  <c r="Z14" i="84"/>
  <c r="AB16" i="84"/>
  <c r="AA15" i="84"/>
  <c r="Y13" i="84"/>
  <c r="X12" i="84"/>
  <c r="X12" i="48"/>
  <c r="X17" i="40" s="1"/>
  <c r="Z11" i="48"/>
  <c r="Y13" i="48"/>
  <c r="AB16" i="48"/>
  <c r="Z14" i="48"/>
  <c r="AC17" i="48"/>
  <c r="AA15" i="48"/>
  <c r="Z112" i="48"/>
  <c r="AB111" i="48"/>
  <c r="AA113" i="48"/>
  <c r="AC115" i="48"/>
  <c r="AB114" i="48"/>
  <c r="AA251" i="48"/>
  <c r="AB163" i="48"/>
  <c r="AA165" i="48"/>
  <c r="AC167" i="48"/>
  <c r="AB166" i="48"/>
  <c r="AB219" i="48"/>
  <c r="X12" i="83"/>
  <c r="X15" i="40" s="1"/>
  <c r="Z11" i="83"/>
  <c r="AC17" i="83"/>
  <c r="Z14" i="83"/>
  <c r="Y13" i="83"/>
  <c r="AB16" i="83"/>
  <c r="AA15" i="83"/>
  <c r="X126" i="83"/>
  <c r="AA64" i="83"/>
  <c r="AC69" i="83"/>
  <c r="AB68" i="83"/>
  <c r="AA67" i="83"/>
  <c r="Z66" i="83"/>
  <c r="Z125" i="83"/>
  <c r="AB130" i="83"/>
  <c r="AA129" i="83"/>
  <c r="AC131" i="83"/>
  <c r="Z128" i="83"/>
  <c r="Y127" i="83"/>
  <c r="Z177" i="83"/>
  <c r="Y179" i="83"/>
  <c r="AB182" i="83"/>
  <c r="Z180" i="83"/>
  <c r="AA181" i="83"/>
  <c r="AC183" i="83"/>
  <c r="Z11" i="82"/>
  <c r="AB16" i="82"/>
  <c r="AA15" i="82"/>
  <c r="AC17" i="82"/>
  <c r="Z14" i="82"/>
  <c r="Y13" i="82"/>
  <c r="X126" i="82"/>
  <c r="Z64" i="82"/>
  <c r="AB69" i="82"/>
  <c r="AA68" i="82"/>
  <c r="AC70" i="82"/>
  <c r="Z67" i="82"/>
  <c r="Y66" i="82"/>
  <c r="X12" i="82"/>
  <c r="X14" i="40" s="1"/>
  <c r="Z125" i="82"/>
  <c r="Y127" i="82"/>
  <c r="AB130" i="82"/>
  <c r="AA129" i="82"/>
  <c r="AC131" i="82"/>
  <c r="Z128" i="82"/>
  <c r="W112" i="78"/>
  <c r="Y52" i="78"/>
  <c r="AB58" i="78"/>
  <c r="Y55" i="78"/>
  <c r="Z56" i="78"/>
  <c r="AC59" i="78"/>
  <c r="X54" i="78"/>
  <c r="AA57" i="78"/>
  <c r="AB16" i="78"/>
  <c r="AC17" i="78"/>
  <c r="Y111" i="78"/>
  <c r="AA116" i="78"/>
  <c r="Z115" i="78"/>
  <c r="AB117" i="78"/>
  <c r="Y114" i="78"/>
  <c r="AC118" i="78"/>
  <c r="X113" i="78"/>
  <c r="Z163" i="78"/>
  <c r="AC169" i="78"/>
  <c r="Z166" i="78"/>
  <c r="Y165" i="78"/>
  <c r="AA167" i="78"/>
  <c r="AB168" i="78"/>
  <c r="X112" i="80"/>
  <c r="Y11" i="80"/>
  <c r="AC18" i="80"/>
  <c r="AC308" i="80" s="1"/>
  <c r="AA16" i="80"/>
  <c r="AA306" i="80" s="1"/>
  <c r="Z15" i="80"/>
  <c r="Z305" i="80" s="1"/>
  <c r="Y14" i="80"/>
  <c r="Y304" i="80" s="1"/>
  <c r="AB17" i="80"/>
  <c r="AB307" i="80" s="1"/>
  <c r="X13" i="80"/>
  <c r="X303" i="80" s="1"/>
  <c r="X302" i="80" s="1"/>
  <c r="X223" i="62" s="1"/>
  <c r="Y163" i="80"/>
  <c r="AB169" i="80"/>
  <c r="AC170" i="80"/>
  <c r="Y166" i="80"/>
  <c r="X165" i="80"/>
  <c r="AA168" i="80"/>
  <c r="Z167" i="80"/>
  <c r="Z111" i="80"/>
  <c r="Y113" i="80"/>
  <c r="AA115" i="80"/>
  <c r="AC117" i="80"/>
  <c r="AB116" i="80"/>
  <c r="Z114" i="80"/>
  <c r="Z52" i="80"/>
  <c r="AB57" i="80"/>
  <c r="AA56" i="80"/>
  <c r="Y54" i="80"/>
  <c r="AC58" i="80"/>
  <c r="Z55" i="80"/>
  <c r="W12" i="80"/>
  <c r="X12" i="78"/>
  <c r="X13" i="40" s="1"/>
  <c r="Z14" i="78"/>
  <c r="AA15" i="78"/>
  <c r="Y13" i="78"/>
  <c r="Z11" i="78"/>
  <c r="AC16" i="78" s="1"/>
  <c r="AB254" i="48" l="1"/>
  <c r="AA253" i="48"/>
  <c r="AC255" i="48"/>
  <c r="AC222" i="48"/>
  <c r="AB221" i="48"/>
  <c r="Y12" i="48"/>
  <c r="Y17" i="40" s="1"/>
  <c r="X251" i="84"/>
  <c r="X16" i="40"/>
  <c r="W237" i="80"/>
  <c r="W12" i="40"/>
  <c r="X237" i="48"/>
  <c r="Y12" i="84"/>
  <c r="AA11" i="84"/>
  <c r="Z13" i="84"/>
  <c r="AA14" i="84"/>
  <c r="AC16" i="84"/>
  <c r="AB15" i="84"/>
  <c r="AA11" i="48"/>
  <c r="AB15" i="48"/>
  <c r="AC16" i="48"/>
  <c r="AA14" i="48"/>
  <c r="Z13" i="48"/>
  <c r="AA112" i="48"/>
  <c r="AC219" i="48"/>
  <c r="AC221" i="48" s="1"/>
  <c r="AC163" i="48"/>
  <c r="AC165" i="48" s="1"/>
  <c r="AC166" i="48"/>
  <c r="AB165" i="48"/>
  <c r="AB251" i="48"/>
  <c r="AC111" i="48"/>
  <c r="AC113" i="48" s="1"/>
  <c r="AC114" i="48"/>
  <c r="AB113" i="48"/>
  <c r="Y126" i="83"/>
  <c r="AA11" i="83"/>
  <c r="Z13" i="83"/>
  <c r="AA14" i="83"/>
  <c r="AC16" i="83"/>
  <c r="AB15" i="83"/>
  <c r="AA177" i="83"/>
  <c r="Z179" i="83"/>
  <c r="AC182" i="83"/>
  <c r="AB181" i="83"/>
  <c r="AA180" i="83"/>
  <c r="AA125" i="83"/>
  <c r="AC130" i="83"/>
  <c r="AB129" i="83"/>
  <c r="AA128" i="83"/>
  <c r="Z127" i="83"/>
  <c r="AB64" i="83"/>
  <c r="AB67" i="83"/>
  <c r="AC68" i="83"/>
  <c r="AA66" i="83"/>
  <c r="Y12" i="83"/>
  <c r="Y15" i="40" s="1"/>
  <c r="Y126" i="82"/>
  <c r="Y12" i="82"/>
  <c r="Y14" i="40" s="1"/>
  <c r="AA125" i="82"/>
  <c r="AC130" i="82"/>
  <c r="AB129" i="82"/>
  <c r="AA128" i="82"/>
  <c r="Z127" i="82"/>
  <c r="AA64" i="82"/>
  <c r="AA67" i="82"/>
  <c r="AC69" i="82"/>
  <c r="AB68" i="82"/>
  <c r="Z66" i="82"/>
  <c r="AA11" i="82"/>
  <c r="AA14" i="82"/>
  <c r="AB15" i="82"/>
  <c r="Z13" i="82"/>
  <c r="AC16" i="82"/>
  <c r="AA163" i="78"/>
  <c r="Z165" i="78"/>
  <c r="AC168" i="78"/>
  <c r="AB167" i="78"/>
  <c r="AA166" i="78"/>
  <c r="Z111" i="78"/>
  <c r="AC117" i="78"/>
  <c r="Z114" i="78"/>
  <c r="Y113" i="78"/>
  <c r="AB116" i="78"/>
  <c r="AA115" i="78"/>
  <c r="X112" i="78"/>
  <c r="Z52" i="78"/>
  <c r="Z55" i="78"/>
  <c r="Y54" i="78"/>
  <c r="AC58" i="78"/>
  <c r="AB57" i="78"/>
  <c r="AA56" i="78"/>
  <c r="AA52" i="80"/>
  <c r="AC57" i="80"/>
  <c r="Z54" i="80"/>
  <c r="AA55" i="80"/>
  <c r="AB56" i="80"/>
  <c r="Z11" i="80"/>
  <c r="AB16" i="80"/>
  <c r="AB306" i="80" s="1"/>
  <c r="AA15" i="80"/>
  <c r="AA305" i="80" s="1"/>
  <c r="AC17" i="80"/>
  <c r="AC307" i="80" s="1"/>
  <c r="Z14" i="80"/>
  <c r="Z304" i="80" s="1"/>
  <c r="Y13" i="80"/>
  <c r="Y303" i="80" s="1"/>
  <c r="Y302" i="80" s="1"/>
  <c r="Y223" i="62" s="1"/>
  <c r="Z163" i="80"/>
  <c r="AC169" i="80"/>
  <c r="Y165" i="80"/>
  <c r="AB168" i="80"/>
  <c r="AA167" i="80"/>
  <c r="Z166" i="80"/>
  <c r="Y112" i="80"/>
  <c r="X12" i="80"/>
  <c r="AA111" i="80"/>
  <c r="AC116" i="80"/>
  <c r="AB115" i="80"/>
  <c r="AA114" i="80"/>
  <c r="Z113" i="80"/>
  <c r="Y12" i="78"/>
  <c r="Y13" i="40" s="1"/>
  <c r="Z13" i="78"/>
  <c r="AA11" i="78"/>
  <c r="AB15" i="78"/>
  <c r="AA14" i="78"/>
  <c r="Y237" i="48" l="1"/>
  <c r="AB253" i="48"/>
  <c r="AC254" i="48"/>
  <c r="Y251" i="84"/>
  <c r="Y16" i="40"/>
  <c r="X237" i="80"/>
  <c r="X12" i="40"/>
  <c r="Z12" i="84"/>
  <c r="AB11" i="84"/>
  <c r="AA13" i="84"/>
  <c r="AC15" i="84"/>
  <c r="AB14" i="84"/>
  <c r="Z12" i="48"/>
  <c r="Z17" i="40" s="1"/>
  <c r="AB11" i="48"/>
  <c r="AB14" i="48"/>
  <c r="AC15" i="48"/>
  <c r="AA13" i="48"/>
  <c r="AC112" i="48"/>
  <c r="AC251" i="48"/>
  <c r="AC253" i="48" s="1"/>
  <c r="AB112" i="48"/>
  <c r="AC64" i="83"/>
  <c r="AC66" i="83" s="1"/>
  <c r="AB66" i="83"/>
  <c r="AC67" i="83"/>
  <c r="AB177" i="83"/>
  <c r="AC181" i="83"/>
  <c r="AB180" i="83"/>
  <c r="AA179" i="83"/>
  <c r="Z12" i="83"/>
  <c r="Z15" i="40" s="1"/>
  <c r="Z126" i="83"/>
  <c r="AB125" i="83"/>
  <c r="AB128" i="83"/>
  <c r="AA127" i="83"/>
  <c r="AC129" i="83"/>
  <c r="AB11" i="83"/>
  <c r="AA13" i="83"/>
  <c r="AC15" i="83"/>
  <c r="AB14" i="83"/>
  <c r="Z12" i="82"/>
  <c r="Z14" i="40" s="1"/>
  <c r="AB64" i="82"/>
  <c r="AA66" i="82"/>
  <c r="AC68" i="82"/>
  <c r="AB67" i="82"/>
  <c r="AB11" i="82"/>
  <c r="AA13" i="82"/>
  <c r="AC15" i="82"/>
  <c r="AB14" i="82"/>
  <c r="Z126" i="82"/>
  <c r="AB125" i="82"/>
  <c r="AB128" i="82"/>
  <c r="AC129" i="82"/>
  <c r="AA127" i="82"/>
  <c r="AA52" i="78"/>
  <c r="Z54" i="78"/>
  <c r="AC57" i="78"/>
  <c r="AB56" i="78"/>
  <c r="AA55" i="78"/>
  <c r="AA111" i="78"/>
  <c r="Z113" i="78"/>
  <c r="AC116" i="78"/>
  <c r="AB115" i="78"/>
  <c r="AA114" i="78"/>
  <c r="Y112" i="78"/>
  <c r="AB163" i="78"/>
  <c r="AA165" i="78"/>
  <c r="AC167" i="78"/>
  <c r="AB166" i="78"/>
  <c r="AA163" i="80"/>
  <c r="Z165" i="80"/>
  <c r="AC168" i="80"/>
  <c r="AB167" i="80"/>
  <c r="AA166" i="80"/>
  <c r="AA11" i="80"/>
  <c r="AA14" i="80"/>
  <c r="AA304" i="80" s="1"/>
  <c r="AC16" i="80"/>
  <c r="AC306" i="80" s="1"/>
  <c r="AB15" i="80"/>
  <c r="AB305" i="80" s="1"/>
  <c r="Z13" i="80"/>
  <c r="Z303" i="80" s="1"/>
  <c r="Z302" i="80" s="1"/>
  <c r="Z223" i="62" s="1"/>
  <c r="AB52" i="80"/>
  <c r="AC56" i="80"/>
  <c r="AA54" i="80"/>
  <c r="AB55" i="80"/>
  <c r="Z112" i="80"/>
  <c r="AB111" i="80"/>
  <c r="AB114" i="80"/>
  <c r="AA113" i="80"/>
  <c r="AC115" i="80"/>
  <c r="Y12" i="80"/>
  <c r="Z12" i="78"/>
  <c r="Z13" i="40" s="1"/>
  <c r="AA13" i="78"/>
  <c r="AB11" i="78"/>
  <c r="AC15" i="78"/>
  <c r="AB14" i="78"/>
  <c r="Z251" i="84" l="1"/>
  <c r="Z16" i="40"/>
  <c r="Y12" i="40"/>
  <c r="Y237" i="80"/>
  <c r="Z237" i="48"/>
  <c r="AC11" i="84"/>
  <c r="AC13" i="84" s="1"/>
  <c r="AB13" i="84"/>
  <c r="AC14" i="84"/>
  <c r="AA12" i="84"/>
  <c r="AC11" i="48"/>
  <c r="AC13" i="48" s="1"/>
  <c r="AB13" i="48"/>
  <c r="AC14" i="48"/>
  <c r="AA12" i="48"/>
  <c r="AA17" i="40" s="1"/>
  <c r="AA126" i="83"/>
  <c r="AC177" i="83"/>
  <c r="AC179" i="83" s="1"/>
  <c r="AC180" i="83"/>
  <c r="AB179" i="83"/>
  <c r="AA12" i="83"/>
  <c r="AA15" i="40" s="1"/>
  <c r="AC125" i="83"/>
  <c r="AC127" i="83" s="1"/>
  <c r="AB127" i="83"/>
  <c r="AC128" i="83"/>
  <c r="AC11" i="83"/>
  <c r="AC13" i="83" s="1"/>
  <c r="AC14" i="83"/>
  <c r="AB13" i="83"/>
  <c r="AA126" i="82"/>
  <c r="AA12" i="82"/>
  <c r="AA14" i="40" s="1"/>
  <c r="AC11" i="82"/>
  <c r="AC13" i="82" s="1"/>
  <c r="AB13" i="82"/>
  <c r="AC14" i="82"/>
  <c r="AC64" i="82"/>
  <c r="AC66" i="82" s="1"/>
  <c r="AB66" i="82"/>
  <c r="AC67" i="82"/>
  <c r="AC125" i="82"/>
  <c r="AC127" i="82" s="1"/>
  <c r="AB127" i="82"/>
  <c r="AC128" i="82"/>
  <c r="AB52" i="78"/>
  <c r="AC56" i="78"/>
  <c r="AB55" i="78"/>
  <c r="AA54" i="78"/>
  <c r="Z112" i="78"/>
  <c r="AC163" i="78"/>
  <c r="AC165" i="78" s="1"/>
  <c r="AC166" i="78"/>
  <c r="AB165" i="78"/>
  <c r="AB111" i="78"/>
  <c r="AA113" i="78"/>
  <c r="AC115" i="78"/>
  <c r="AB114" i="78"/>
  <c r="AA112" i="80"/>
  <c r="AB163" i="80"/>
  <c r="AC167" i="80"/>
  <c r="AB166" i="80"/>
  <c r="AA165" i="80"/>
  <c r="AC52" i="80"/>
  <c r="AC54" i="80" s="1"/>
  <c r="AC55" i="80"/>
  <c r="AB54" i="80"/>
  <c r="AC111" i="80"/>
  <c r="AC113" i="80" s="1"/>
  <c r="AB113" i="80"/>
  <c r="AC114" i="80"/>
  <c r="Z12" i="80"/>
  <c r="AB11" i="80"/>
  <c r="AA13" i="80"/>
  <c r="AA303" i="80" s="1"/>
  <c r="AA302" i="80" s="1"/>
  <c r="AA223" i="62" s="1"/>
  <c r="AC15" i="80"/>
  <c r="AC305" i="80" s="1"/>
  <c r="AB14" i="80"/>
  <c r="AB304" i="80" s="1"/>
  <c r="AA12" i="78"/>
  <c r="AA13" i="40" s="1"/>
  <c r="AC11" i="78"/>
  <c r="AC13" i="78" s="1"/>
  <c r="AC14" i="78"/>
  <c r="AB13" i="78"/>
  <c r="AA251" i="84" l="1"/>
  <c r="AA16" i="40"/>
  <c r="Z237" i="80"/>
  <c r="Z12" i="40"/>
  <c r="AA237" i="48"/>
  <c r="AB12" i="84"/>
  <c r="AC12" i="84"/>
  <c r="AC251" i="84" s="1"/>
  <c r="AC252" i="84" s="1"/>
  <c r="AC53" i="80"/>
  <c r="AC12" i="48"/>
  <c r="AC237" i="48" s="1"/>
  <c r="AC238" i="48" s="1"/>
  <c r="AB12" i="48"/>
  <c r="AB17" i="40" s="1"/>
  <c r="AB126" i="83"/>
  <c r="AC126" i="83"/>
  <c r="AC12" i="83"/>
  <c r="AB12" i="83"/>
  <c r="AB15" i="40" s="1"/>
  <c r="AC126" i="82"/>
  <c r="AB12" i="82"/>
  <c r="AB14" i="40" s="1"/>
  <c r="AC12" i="82"/>
  <c r="AB126" i="82"/>
  <c r="AA112" i="78"/>
  <c r="AC111" i="78"/>
  <c r="AC113" i="78" s="1"/>
  <c r="AC114" i="78"/>
  <c r="AB113" i="78"/>
  <c r="AC164" i="78"/>
  <c r="AC52" i="78"/>
  <c r="AC54" i="78" s="1"/>
  <c r="AC55" i="78"/>
  <c r="AB54" i="78"/>
  <c r="AC11" i="80"/>
  <c r="AC13" i="80" s="1"/>
  <c r="AC303" i="80" s="1"/>
  <c r="AC14" i="80"/>
  <c r="AC304" i="80" s="1"/>
  <c r="AB13" i="80"/>
  <c r="AB303" i="80" s="1"/>
  <c r="AB302" i="80" s="1"/>
  <c r="AB223" i="62" s="1"/>
  <c r="AB112" i="80"/>
  <c r="AC163" i="80"/>
  <c r="AC165" i="80" s="1"/>
  <c r="AC166" i="80"/>
  <c r="AB165" i="80"/>
  <c r="AC112" i="80"/>
  <c r="AA12" i="80"/>
  <c r="AB12" i="78"/>
  <c r="AB13" i="40" s="1"/>
  <c r="AC12" i="78"/>
  <c r="AC302" i="80" l="1"/>
  <c r="AB251" i="84"/>
  <c r="AB16" i="40"/>
  <c r="AA237" i="80"/>
  <c r="AA12" i="40"/>
  <c r="AB237" i="48"/>
  <c r="AB238" i="48" s="1"/>
  <c r="AC53" i="78"/>
  <c r="AC112" i="78"/>
  <c r="AB112" i="78"/>
  <c r="AC164" i="80"/>
  <c r="AB12" i="80"/>
  <c r="AC12" i="80"/>
  <c r="AC237" i="80" l="1"/>
  <c r="AB237" i="80"/>
  <c r="AB12" i="40"/>
  <c r="AB90" i="62"/>
  <c r="Q279" i="50"/>
  <c r="R279" i="50" s="1"/>
  <c r="S279" i="50" s="1"/>
  <c r="T279" i="50" s="1"/>
  <c r="U279" i="50" s="1"/>
  <c r="V279" i="50" s="1"/>
  <c r="W279" i="50" s="1"/>
  <c r="X279" i="50" s="1"/>
  <c r="Y279" i="50" s="1"/>
  <c r="Z279" i="50" s="1"/>
  <c r="AA279" i="50" s="1"/>
  <c r="AB279" i="50" s="1"/>
  <c r="AC279" i="50" s="1"/>
  <c r="Q277" i="50"/>
  <c r="R277" i="50" s="1"/>
  <c r="S277" i="50" s="1"/>
  <c r="T277" i="50" s="1"/>
  <c r="U277" i="50" s="1"/>
  <c r="V277" i="50" s="1"/>
  <c r="W277" i="50" s="1"/>
  <c r="X277" i="50" s="1"/>
  <c r="Y277" i="50" s="1"/>
  <c r="Z277" i="50" s="1"/>
  <c r="AA277" i="50" s="1"/>
  <c r="AB277" i="50" s="1"/>
  <c r="AC277" i="50" s="1"/>
  <c r="P277" i="50"/>
  <c r="P280" i="50"/>
  <c r="Q280" i="50" s="1"/>
  <c r="R280" i="50" s="1"/>
  <c r="S280" i="50" s="1"/>
  <c r="T280" i="50" s="1"/>
  <c r="U280" i="50" s="1"/>
  <c r="V280" i="50" s="1"/>
  <c r="W280" i="50" s="1"/>
  <c r="X280" i="50" s="1"/>
  <c r="Y280" i="50" s="1"/>
  <c r="Z280" i="50" s="1"/>
  <c r="AA280" i="50" s="1"/>
  <c r="AB280" i="50" s="1"/>
  <c r="AC280" i="50" s="1"/>
  <c r="P279" i="50"/>
  <c r="P287" i="50"/>
  <c r="Q287" i="50" s="1"/>
  <c r="R287" i="50" s="1"/>
  <c r="S287" i="50" s="1"/>
  <c r="T287" i="50" s="1"/>
  <c r="U287" i="50" s="1"/>
  <c r="V287" i="50" s="1"/>
  <c r="W287" i="50" s="1"/>
  <c r="X287" i="50" s="1"/>
  <c r="Y287" i="50" s="1"/>
  <c r="Z287" i="50" s="1"/>
  <c r="AA287" i="50" s="1"/>
  <c r="AB287" i="50" s="1"/>
  <c r="AC287" i="50" s="1"/>
  <c r="P285" i="50"/>
  <c r="Q285" i="50" s="1"/>
  <c r="R285" i="50" s="1"/>
  <c r="S285" i="50" s="1"/>
  <c r="T285" i="50" s="1"/>
  <c r="U285" i="50" s="1"/>
  <c r="V285" i="50" s="1"/>
  <c r="W285" i="50" s="1"/>
  <c r="X285" i="50" s="1"/>
  <c r="Y285" i="50" s="1"/>
  <c r="Z285" i="50" s="1"/>
  <c r="AA285" i="50" s="1"/>
  <c r="AB285" i="50" s="1"/>
  <c r="AC285" i="50" s="1"/>
  <c r="P283" i="50"/>
  <c r="Q283" i="50" s="1"/>
  <c r="R283" i="50" s="1"/>
  <c r="S283" i="50" s="1"/>
  <c r="T283" i="50" s="1"/>
  <c r="U283" i="50" s="1"/>
  <c r="V283" i="50" s="1"/>
  <c r="W283" i="50" s="1"/>
  <c r="X283" i="50" s="1"/>
  <c r="Y283" i="50" s="1"/>
  <c r="Z283" i="50" s="1"/>
  <c r="AA283" i="50" s="1"/>
  <c r="AB283" i="50" s="1"/>
  <c r="AC283" i="50" s="1"/>
  <c r="P276" i="50"/>
  <c r="Q276" i="50" s="1"/>
  <c r="R276" i="50" s="1"/>
  <c r="S276" i="50" s="1"/>
  <c r="T276" i="50" s="1"/>
  <c r="U276" i="50" s="1"/>
  <c r="V276" i="50" s="1"/>
  <c r="W276" i="50" s="1"/>
  <c r="X276" i="50" s="1"/>
  <c r="Y276" i="50" s="1"/>
  <c r="Z276" i="50" s="1"/>
  <c r="AA276" i="50" s="1"/>
  <c r="AB276" i="50" s="1"/>
  <c r="AC276" i="50" s="1"/>
  <c r="P274" i="50"/>
  <c r="Q274" i="50" s="1"/>
  <c r="P273" i="50"/>
  <c r="Q273" i="50" s="1"/>
  <c r="R273" i="50" s="1"/>
  <c r="S273" i="50" s="1"/>
  <c r="T273" i="50" s="1"/>
  <c r="U273" i="50" s="1"/>
  <c r="V273" i="50" s="1"/>
  <c r="W273" i="50" s="1"/>
  <c r="X273" i="50" s="1"/>
  <c r="Y273" i="50" s="1"/>
  <c r="Z273" i="50" s="1"/>
  <c r="AA273" i="50" s="1"/>
  <c r="AB273" i="50" s="1"/>
  <c r="AC273" i="50" s="1"/>
  <c r="P269" i="50"/>
  <c r="Q269" i="50" s="1"/>
  <c r="R269" i="50" s="1"/>
  <c r="S269" i="50" s="1"/>
  <c r="T269" i="50" s="1"/>
  <c r="U269" i="50" s="1"/>
  <c r="V269" i="50" s="1"/>
  <c r="W269" i="50" s="1"/>
  <c r="X269" i="50" s="1"/>
  <c r="Y269" i="50" s="1"/>
  <c r="Z269" i="50" s="1"/>
  <c r="AA269" i="50" s="1"/>
  <c r="AB269" i="50" s="1"/>
  <c r="AC269" i="50" s="1"/>
  <c r="P268" i="50"/>
  <c r="Q268" i="50" s="1"/>
  <c r="R268" i="50" s="1"/>
  <c r="S268" i="50" s="1"/>
  <c r="T268" i="50" s="1"/>
  <c r="U268" i="50" s="1"/>
  <c r="V268" i="50" s="1"/>
  <c r="W268" i="50" s="1"/>
  <c r="X268" i="50" s="1"/>
  <c r="Y268" i="50" s="1"/>
  <c r="Z268" i="50" s="1"/>
  <c r="AA268" i="50" s="1"/>
  <c r="AB268" i="50" s="1"/>
  <c r="AC268" i="50" s="1"/>
  <c r="P266" i="50"/>
  <c r="Q266" i="50" s="1"/>
  <c r="R266" i="50" s="1"/>
  <c r="S266" i="50" s="1"/>
  <c r="T266" i="50" s="1"/>
  <c r="U266" i="50" s="1"/>
  <c r="V266" i="50" s="1"/>
  <c r="W266" i="50" s="1"/>
  <c r="X266" i="50" s="1"/>
  <c r="Y266" i="50" s="1"/>
  <c r="Z266" i="50" s="1"/>
  <c r="AA266" i="50" s="1"/>
  <c r="AB266" i="50" s="1"/>
  <c r="AC266" i="50" s="1"/>
  <c r="P265" i="50"/>
  <c r="Q265" i="50" s="1"/>
  <c r="R265" i="50" s="1"/>
  <c r="S265" i="50" s="1"/>
  <c r="T265" i="50" s="1"/>
  <c r="U265" i="50" s="1"/>
  <c r="V265" i="50" s="1"/>
  <c r="W265" i="50" s="1"/>
  <c r="X265" i="50" s="1"/>
  <c r="Y265" i="50" s="1"/>
  <c r="Z265" i="50" s="1"/>
  <c r="AA265" i="50" s="1"/>
  <c r="AB265" i="50" s="1"/>
  <c r="AC265" i="50" s="1"/>
  <c r="Q196" i="50"/>
  <c r="R196" i="50" s="1"/>
  <c r="S196" i="50" s="1"/>
  <c r="T196" i="50" s="1"/>
  <c r="U196" i="50" s="1"/>
  <c r="V196" i="50" s="1"/>
  <c r="W196" i="50" s="1"/>
  <c r="X196" i="50" s="1"/>
  <c r="Y196" i="50" s="1"/>
  <c r="Z196" i="50" s="1"/>
  <c r="AA196" i="50" s="1"/>
  <c r="AB196" i="50" s="1"/>
  <c r="AC196" i="50" s="1"/>
  <c r="P263" i="50"/>
  <c r="Q263" i="50" s="1"/>
  <c r="R263" i="50" s="1"/>
  <c r="S263" i="50" s="1"/>
  <c r="T263" i="50" s="1"/>
  <c r="U263" i="50" s="1"/>
  <c r="V263" i="50" s="1"/>
  <c r="W263" i="50" s="1"/>
  <c r="X263" i="50" s="1"/>
  <c r="Y263" i="50" s="1"/>
  <c r="Z263" i="50" s="1"/>
  <c r="AA263" i="50" s="1"/>
  <c r="AB263" i="50" s="1"/>
  <c r="AC263" i="50" s="1"/>
  <c r="P262" i="50"/>
  <c r="Q262" i="50" s="1"/>
  <c r="R262" i="50" s="1"/>
  <c r="S262" i="50" s="1"/>
  <c r="T262" i="50" s="1"/>
  <c r="U262" i="50" s="1"/>
  <c r="V262" i="50" s="1"/>
  <c r="W262" i="50" s="1"/>
  <c r="X262" i="50" s="1"/>
  <c r="Y262" i="50" s="1"/>
  <c r="Z262" i="50" s="1"/>
  <c r="AA262" i="50" s="1"/>
  <c r="AB262" i="50" s="1"/>
  <c r="AC262" i="50" s="1"/>
  <c r="P260" i="50"/>
  <c r="Q260" i="50" s="1"/>
  <c r="R260" i="50" s="1"/>
  <c r="S260" i="50" s="1"/>
  <c r="T260" i="50" s="1"/>
  <c r="U260" i="50" s="1"/>
  <c r="V260" i="50" s="1"/>
  <c r="W260" i="50" s="1"/>
  <c r="X260" i="50" s="1"/>
  <c r="Y260" i="50" s="1"/>
  <c r="Z260" i="50" s="1"/>
  <c r="AA260" i="50" s="1"/>
  <c r="AB260" i="50" s="1"/>
  <c r="AC260" i="50" s="1"/>
  <c r="P259" i="50"/>
  <c r="Q259" i="50" s="1"/>
  <c r="R259" i="50" s="1"/>
  <c r="S259" i="50" s="1"/>
  <c r="T259" i="50" s="1"/>
  <c r="U259" i="50" s="1"/>
  <c r="V259" i="50" s="1"/>
  <c r="W259" i="50" s="1"/>
  <c r="X259" i="50" s="1"/>
  <c r="Y259" i="50" s="1"/>
  <c r="Z259" i="50" s="1"/>
  <c r="AA259" i="50" s="1"/>
  <c r="AB259" i="50" s="1"/>
  <c r="AC259" i="50" s="1"/>
  <c r="P258" i="50"/>
  <c r="Q258" i="50" s="1"/>
  <c r="R258" i="50" s="1"/>
  <c r="S258" i="50" s="1"/>
  <c r="T258" i="50" s="1"/>
  <c r="U258" i="50" s="1"/>
  <c r="V258" i="50" s="1"/>
  <c r="W258" i="50" s="1"/>
  <c r="X258" i="50" s="1"/>
  <c r="Y258" i="50" s="1"/>
  <c r="Z258" i="50" s="1"/>
  <c r="AA258" i="50" s="1"/>
  <c r="AB258" i="50" s="1"/>
  <c r="AC258" i="50" s="1"/>
  <c r="P257" i="50"/>
  <c r="Q257" i="50" s="1"/>
  <c r="R257" i="50" s="1"/>
  <c r="S257" i="50" s="1"/>
  <c r="T257" i="50" s="1"/>
  <c r="U257" i="50" s="1"/>
  <c r="V257" i="50" s="1"/>
  <c r="W257" i="50" s="1"/>
  <c r="X257" i="50" s="1"/>
  <c r="Y257" i="50" s="1"/>
  <c r="Z257" i="50" s="1"/>
  <c r="AA257" i="50" s="1"/>
  <c r="AB257" i="50" s="1"/>
  <c r="AC257" i="50" s="1"/>
  <c r="P247" i="50"/>
  <c r="Q247" i="50" s="1"/>
  <c r="R247" i="50" s="1"/>
  <c r="S247" i="50" s="1"/>
  <c r="T247" i="50" s="1"/>
  <c r="U247" i="50" s="1"/>
  <c r="V247" i="50" s="1"/>
  <c r="W247" i="50" s="1"/>
  <c r="X247" i="50" s="1"/>
  <c r="Y247" i="50" s="1"/>
  <c r="Z247" i="50" s="1"/>
  <c r="AA247" i="50" s="1"/>
  <c r="AB247" i="50" s="1"/>
  <c r="AC247" i="50" s="1"/>
  <c r="P245" i="50"/>
  <c r="Q245" i="50" s="1"/>
  <c r="R245" i="50" s="1"/>
  <c r="S245" i="50" s="1"/>
  <c r="T245" i="50" s="1"/>
  <c r="U245" i="50" s="1"/>
  <c r="V245" i="50" s="1"/>
  <c r="W245" i="50" s="1"/>
  <c r="X245" i="50" s="1"/>
  <c r="Y245" i="50" s="1"/>
  <c r="Z245" i="50" s="1"/>
  <c r="AA245" i="50" s="1"/>
  <c r="AB245" i="50" s="1"/>
  <c r="AC245" i="50" s="1"/>
  <c r="P243" i="50"/>
  <c r="Q243" i="50" s="1"/>
  <c r="R243" i="50" s="1"/>
  <c r="S243" i="50" s="1"/>
  <c r="T243" i="50" s="1"/>
  <c r="U243" i="50" s="1"/>
  <c r="V243" i="50" s="1"/>
  <c r="W243" i="50" s="1"/>
  <c r="X243" i="50" s="1"/>
  <c r="Y243" i="50" s="1"/>
  <c r="Z243" i="50" s="1"/>
  <c r="AA243" i="50" s="1"/>
  <c r="AB243" i="50" s="1"/>
  <c r="AC243" i="50" s="1"/>
  <c r="P240" i="50"/>
  <c r="Q240" i="50" s="1"/>
  <c r="R240" i="50" s="1"/>
  <c r="S240" i="50" s="1"/>
  <c r="T240" i="50" s="1"/>
  <c r="U240" i="50" s="1"/>
  <c r="V240" i="50" s="1"/>
  <c r="W240" i="50" s="1"/>
  <c r="X240" i="50" s="1"/>
  <c r="Y240" i="50" s="1"/>
  <c r="Z240" i="50" s="1"/>
  <c r="AA240" i="50" s="1"/>
  <c r="AB240" i="50" s="1"/>
  <c r="AC240" i="50" s="1"/>
  <c r="P239" i="50"/>
  <c r="Q239" i="50" s="1"/>
  <c r="R239" i="50" s="1"/>
  <c r="S239" i="50" s="1"/>
  <c r="T239" i="50" s="1"/>
  <c r="U239" i="50" s="1"/>
  <c r="V239" i="50" s="1"/>
  <c r="W239" i="50" s="1"/>
  <c r="X239" i="50" s="1"/>
  <c r="Y239" i="50" s="1"/>
  <c r="Z239" i="50" s="1"/>
  <c r="AA239" i="50" s="1"/>
  <c r="AB239" i="50" s="1"/>
  <c r="AC239" i="50" s="1"/>
  <c r="P237" i="50"/>
  <c r="Q237" i="50" s="1"/>
  <c r="R237" i="50" s="1"/>
  <c r="S237" i="50" s="1"/>
  <c r="T237" i="50" s="1"/>
  <c r="U237" i="50" s="1"/>
  <c r="V237" i="50" s="1"/>
  <c r="W237" i="50" s="1"/>
  <c r="X237" i="50" s="1"/>
  <c r="Y237" i="50" s="1"/>
  <c r="Z237" i="50" s="1"/>
  <c r="AA237" i="50" s="1"/>
  <c r="AB237" i="50" s="1"/>
  <c r="AC237" i="50" s="1"/>
  <c r="P236" i="50"/>
  <c r="Q236" i="50" s="1"/>
  <c r="R236" i="50" s="1"/>
  <c r="S236" i="50" s="1"/>
  <c r="T236" i="50" s="1"/>
  <c r="U236" i="50" s="1"/>
  <c r="V236" i="50" s="1"/>
  <c r="W236" i="50" s="1"/>
  <c r="X236" i="50" s="1"/>
  <c r="Y236" i="50" s="1"/>
  <c r="Z236" i="50" s="1"/>
  <c r="AA236" i="50" s="1"/>
  <c r="AB236" i="50" s="1"/>
  <c r="AC236" i="50" s="1"/>
  <c r="P234" i="50"/>
  <c r="O171" i="84" s="1"/>
  <c r="O173" i="84" s="1"/>
  <c r="P233" i="50"/>
  <c r="Q233" i="50" s="1"/>
  <c r="R233" i="50" s="1"/>
  <c r="S233" i="50" s="1"/>
  <c r="T233" i="50" s="1"/>
  <c r="U233" i="50" s="1"/>
  <c r="V233" i="50" s="1"/>
  <c r="W233" i="50" s="1"/>
  <c r="X233" i="50" s="1"/>
  <c r="Y233" i="50" s="1"/>
  <c r="Z233" i="50" s="1"/>
  <c r="AA233" i="50" s="1"/>
  <c r="AB233" i="50" s="1"/>
  <c r="AC233" i="50" s="1"/>
  <c r="P228" i="50"/>
  <c r="Q228" i="50" s="1"/>
  <c r="R228" i="50" s="1"/>
  <c r="S228" i="50" s="1"/>
  <c r="T228" i="50" s="1"/>
  <c r="U228" i="50" s="1"/>
  <c r="V228" i="50" s="1"/>
  <c r="W228" i="50" s="1"/>
  <c r="X228" i="50" s="1"/>
  <c r="Y228" i="50" s="1"/>
  <c r="Z228" i="50" s="1"/>
  <c r="AA228" i="50" s="1"/>
  <c r="AB228" i="50" s="1"/>
  <c r="AC228" i="50" s="1"/>
  <c r="P227" i="50"/>
  <c r="Q227" i="50" s="1"/>
  <c r="R227" i="50" s="1"/>
  <c r="S227" i="50" s="1"/>
  <c r="T227" i="50" s="1"/>
  <c r="U227" i="50" s="1"/>
  <c r="V227" i="50" s="1"/>
  <c r="W227" i="50" s="1"/>
  <c r="X227" i="50" s="1"/>
  <c r="Y227" i="50" s="1"/>
  <c r="Z227" i="50" s="1"/>
  <c r="AA227" i="50" s="1"/>
  <c r="AB227" i="50" s="1"/>
  <c r="AC227" i="50" s="1"/>
  <c r="P225" i="50"/>
  <c r="Q225" i="50" s="1"/>
  <c r="R225" i="50" s="1"/>
  <c r="S225" i="50" s="1"/>
  <c r="T225" i="50" s="1"/>
  <c r="U225" i="50" s="1"/>
  <c r="V225" i="50" s="1"/>
  <c r="W225" i="50" s="1"/>
  <c r="X225" i="50" s="1"/>
  <c r="Y225" i="50" s="1"/>
  <c r="Z225" i="50" s="1"/>
  <c r="AA225" i="50" s="1"/>
  <c r="AB225" i="50" s="1"/>
  <c r="AC225" i="50" s="1"/>
  <c r="P224" i="50"/>
  <c r="Q224" i="50" s="1"/>
  <c r="R224" i="50" s="1"/>
  <c r="S224" i="50" s="1"/>
  <c r="T224" i="50" s="1"/>
  <c r="U224" i="50" s="1"/>
  <c r="V224" i="50" s="1"/>
  <c r="W224" i="50" s="1"/>
  <c r="X224" i="50" s="1"/>
  <c r="Y224" i="50" s="1"/>
  <c r="Z224" i="50" s="1"/>
  <c r="AA224" i="50" s="1"/>
  <c r="AB224" i="50" s="1"/>
  <c r="AC224" i="50" s="1"/>
  <c r="P223" i="50"/>
  <c r="Q223" i="50" s="1"/>
  <c r="R223" i="50" s="1"/>
  <c r="S223" i="50" s="1"/>
  <c r="T223" i="50" s="1"/>
  <c r="U223" i="50" s="1"/>
  <c r="V223" i="50" s="1"/>
  <c r="W223" i="50" s="1"/>
  <c r="X223" i="50" s="1"/>
  <c r="Y223" i="50" s="1"/>
  <c r="Z223" i="50" s="1"/>
  <c r="AA223" i="50" s="1"/>
  <c r="AB223" i="50" s="1"/>
  <c r="AC223" i="50" s="1"/>
  <c r="P222" i="50"/>
  <c r="Q222" i="50" s="1"/>
  <c r="R222" i="50" s="1"/>
  <c r="S222" i="50" s="1"/>
  <c r="T222" i="50" s="1"/>
  <c r="U222" i="50" s="1"/>
  <c r="V222" i="50" s="1"/>
  <c r="W222" i="50" s="1"/>
  <c r="X222" i="50" s="1"/>
  <c r="Y222" i="50" s="1"/>
  <c r="Z222" i="50" s="1"/>
  <c r="AA222" i="50" s="1"/>
  <c r="AB222" i="50" s="1"/>
  <c r="AC222" i="50" s="1"/>
  <c r="P220" i="50"/>
  <c r="Q220" i="50" s="1"/>
  <c r="R220" i="50" s="1"/>
  <c r="S220" i="50" s="1"/>
  <c r="T220" i="50" s="1"/>
  <c r="U220" i="50" s="1"/>
  <c r="V220" i="50" s="1"/>
  <c r="W220" i="50" s="1"/>
  <c r="X220" i="50" s="1"/>
  <c r="Y220" i="50" s="1"/>
  <c r="Z220" i="50" s="1"/>
  <c r="AA220" i="50" s="1"/>
  <c r="AB220" i="50" s="1"/>
  <c r="AC220" i="50" s="1"/>
  <c r="P219" i="50"/>
  <c r="Q219" i="50" s="1"/>
  <c r="R219" i="50" s="1"/>
  <c r="S219" i="50" s="1"/>
  <c r="T219" i="50" s="1"/>
  <c r="U219" i="50" s="1"/>
  <c r="V219" i="50" s="1"/>
  <c r="W219" i="50" s="1"/>
  <c r="X219" i="50" s="1"/>
  <c r="Y219" i="50" s="1"/>
  <c r="Z219" i="50" s="1"/>
  <c r="AA219" i="50" s="1"/>
  <c r="AB219" i="50" s="1"/>
  <c r="AC219" i="50" s="1"/>
  <c r="P217" i="50"/>
  <c r="Q217" i="50" s="1"/>
  <c r="R217" i="50" s="1"/>
  <c r="S217" i="50" s="1"/>
  <c r="T217" i="50" s="1"/>
  <c r="U217" i="50" s="1"/>
  <c r="V217" i="50" s="1"/>
  <c r="W217" i="50" s="1"/>
  <c r="X217" i="50" s="1"/>
  <c r="Y217" i="50" s="1"/>
  <c r="Z217" i="50" s="1"/>
  <c r="AA217" i="50" s="1"/>
  <c r="AB217" i="50" s="1"/>
  <c r="AC217" i="50" s="1"/>
  <c r="P216" i="50"/>
  <c r="Q216" i="50" s="1"/>
  <c r="R216" i="50" s="1"/>
  <c r="S216" i="50" s="1"/>
  <c r="T216" i="50" s="1"/>
  <c r="U216" i="50" s="1"/>
  <c r="V216" i="50" s="1"/>
  <c r="W216" i="50" s="1"/>
  <c r="X216" i="50" s="1"/>
  <c r="Y216" i="50" s="1"/>
  <c r="Z216" i="50" s="1"/>
  <c r="AA216" i="50" s="1"/>
  <c r="AB216" i="50" s="1"/>
  <c r="AC216" i="50" s="1"/>
  <c r="P215" i="50"/>
  <c r="Q215" i="50" s="1"/>
  <c r="R215" i="50" s="1"/>
  <c r="S215" i="50" s="1"/>
  <c r="T215" i="50" s="1"/>
  <c r="U215" i="50" s="1"/>
  <c r="V215" i="50" s="1"/>
  <c r="W215" i="50" s="1"/>
  <c r="X215" i="50" s="1"/>
  <c r="Y215" i="50" s="1"/>
  <c r="Z215" i="50" s="1"/>
  <c r="AA215" i="50" s="1"/>
  <c r="AB215" i="50" s="1"/>
  <c r="AC215" i="50" s="1"/>
  <c r="P214" i="50"/>
  <c r="Q214" i="50" s="1"/>
  <c r="R214" i="50" s="1"/>
  <c r="S214" i="50" s="1"/>
  <c r="T214" i="50" s="1"/>
  <c r="U214" i="50" s="1"/>
  <c r="V214" i="50" s="1"/>
  <c r="W214" i="50" s="1"/>
  <c r="X214" i="50" s="1"/>
  <c r="Y214" i="50" s="1"/>
  <c r="Z214" i="50" s="1"/>
  <c r="AA214" i="50" s="1"/>
  <c r="AB214" i="50" s="1"/>
  <c r="AC214" i="50" s="1"/>
  <c r="P204" i="50"/>
  <c r="Q204" i="50" s="1"/>
  <c r="R204" i="50" s="1"/>
  <c r="S204" i="50" s="1"/>
  <c r="T204" i="50" s="1"/>
  <c r="U204" i="50" s="1"/>
  <c r="V204" i="50" s="1"/>
  <c r="W204" i="50" s="1"/>
  <c r="X204" i="50" s="1"/>
  <c r="Y204" i="50" s="1"/>
  <c r="Z204" i="50" s="1"/>
  <c r="AA204" i="50" s="1"/>
  <c r="AB204" i="50" s="1"/>
  <c r="AC204" i="50" s="1"/>
  <c r="P202" i="50"/>
  <c r="Q202" i="50" s="1"/>
  <c r="R202" i="50" s="1"/>
  <c r="S202" i="50" s="1"/>
  <c r="T202" i="50" s="1"/>
  <c r="U202" i="50" s="1"/>
  <c r="V202" i="50" s="1"/>
  <c r="W202" i="50" s="1"/>
  <c r="X202" i="50" s="1"/>
  <c r="Y202" i="50" s="1"/>
  <c r="Z202" i="50" s="1"/>
  <c r="AA202" i="50" s="1"/>
  <c r="AB202" i="50" s="1"/>
  <c r="AC202" i="50" s="1"/>
  <c r="P200" i="50"/>
  <c r="Q200" i="50" s="1"/>
  <c r="R200" i="50" s="1"/>
  <c r="S200" i="50" s="1"/>
  <c r="T200" i="50" s="1"/>
  <c r="U200" i="50" s="1"/>
  <c r="V200" i="50" s="1"/>
  <c r="W200" i="50" s="1"/>
  <c r="X200" i="50" s="1"/>
  <c r="Y200" i="50" s="1"/>
  <c r="Z200" i="50" s="1"/>
  <c r="AA200" i="50" s="1"/>
  <c r="AB200" i="50" s="1"/>
  <c r="AC200" i="50" s="1"/>
  <c r="P197" i="50"/>
  <c r="Q197" i="50" s="1"/>
  <c r="R197" i="50" s="1"/>
  <c r="S197" i="50" s="1"/>
  <c r="T197" i="50" s="1"/>
  <c r="U197" i="50" s="1"/>
  <c r="V197" i="50" s="1"/>
  <c r="W197" i="50" s="1"/>
  <c r="X197" i="50" s="1"/>
  <c r="Y197" i="50" s="1"/>
  <c r="Z197" i="50" s="1"/>
  <c r="AA197" i="50" s="1"/>
  <c r="AB197" i="50" s="1"/>
  <c r="AC197" i="50" s="1"/>
  <c r="P196" i="50"/>
  <c r="P194" i="50"/>
  <c r="Q194" i="50" s="1"/>
  <c r="R194" i="50" s="1"/>
  <c r="S194" i="50" s="1"/>
  <c r="T194" i="50" s="1"/>
  <c r="U194" i="50" s="1"/>
  <c r="V194" i="50" s="1"/>
  <c r="W194" i="50" s="1"/>
  <c r="X194" i="50" s="1"/>
  <c r="Y194" i="50" s="1"/>
  <c r="Z194" i="50" s="1"/>
  <c r="AA194" i="50" s="1"/>
  <c r="AB194" i="50" s="1"/>
  <c r="AC194" i="50" s="1"/>
  <c r="P193" i="50"/>
  <c r="Q193" i="50" s="1"/>
  <c r="R193" i="50" s="1"/>
  <c r="S193" i="50" s="1"/>
  <c r="T193" i="50" s="1"/>
  <c r="U193" i="50" s="1"/>
  <c r="V193" i="50" s="1"/>
  <c r="W193" i="50" s="1"/>
  <c r="X193" i="50" s="1"/>
  <c r="Y193" i="50" s="1"/>
  <c r="Z193" i="50" s="1"/>
  <c r="AA193" i="50" s="1"/>
  <c r="AB193" i="50" s="1"/>
  <c r="AC193" i="50" s="1"/>
  <c r="P191" i="50"/>
  <c r="Q191" i="50" s="1"/>
  <c r="P190" i="50"/>
  <c r="Q190" i="50" s="1"/>
  <c r="R190" i="50" s="1"/>
  <c r="S190" i="50" s="1"/>
  <c r="T190" i="50" s="1"/>
  <c r="U190" i="50" s="1"/>
  <c r="V190" i="50" s="1"/>
  <c r="W190" i="50" s="1"/>
  <c r="X190" i="50" s="1"/>
  <c r="Y190" i="50" s="1"/>
  <c r="Z190" i="50" s="1"/>
  <c r="AA190" i="50" s="1"/>
  <c r="AB190" i="50" s="1"/>
  <c r="AC190" i="50" s="1"/>
  <c r="P186" i="50"/>
  <c r="Q186" i="50" s="1"/>
  <c r="R186" i="50" s="1"/>
  <c r="S186" i="50" s="1"/>
  <c r="T186" i="50" s="1"/>
  <c r="U186" i="50" s="1"/>
  <c r="V186" i="50" s="1"/>
  <c r="W186" i="50" s="1"/>
  <c r="X186" i="50" s="1"/>
  <c r="Y186" i="50" s="1"/>
  <c r="Z186" i="50" s="1"/>
  <c r="AA186" i="50" s="1"/>
  <c r="AB186" i="50" s="1"/>
  <c r="AC186" i="50" s="1"/>
  <c r="P185" i="50"/>
  <c r="Q185" i="50" s="1"/>
  <c r="R185" i="50" s="1"/>
  <c r="S185" i="50" s="1"/>
  <c r="T185" i="50" s="1"/>
  <c r="U185" i="50" s="1"/>
  <c r="V185" i="50" s="1"/>
  <c r="W185" i="50" s="1"/>
  <c r="X185" i="50" s="1"/>
  <c r="Y185" i="50" s="1"/>
  <c r="Z185" i="50" s="1"/>
  <c r="AA185" i="50" s="1"/>
  <c r="AB185" i="50" s="1"/>
  <c r="AC185" i="50" s="1"/>
  <c r="P183" i="50"/>
  <c r="Q183" i="50" s="1"/>
  <c r="R183" i="50" s="1"/>
  <c r="S183" i="50" s="1"/>
  <c r="T183" i="50" s="1"/>
  <c r="U183" i="50" s="1"/>
  <c r="V183" i="50" s="1"/>
  <c r="W183" i="50" s="1"/>
  <c r="X183" i="50" s="1"/>
  <c r="Y183" i="50" s="1"/>
  <c r="Z183" i="50" s="1"/>
  <c r="AA183" i="50" s="1"/>
  <c r="AB183" i="50" s="1"/>
  <c r="AC183" i="50" s="1"/>
  <c r="P182" i="50"/>
  <c r="Q182" i="50" s="1"/>
  <c r="R182" i="50" s="1"/>
  <c r="S182" i="50" s="1"/>
  <c r="T182" i="50" s="1"/>
  <c r="U182" i="50" s="1"/>
  <c r="V182" i="50" s="1"/>
  <c r="W182" i="50" s="1"/>
  <c r="X182" i="50" s="1"/>
  <c r="Y182" i="50" s="1"/>
  <c r="Z182" i="50" s="1"/>
  <c r="AA182" i="50" s="1"/>
  <c r="AB182" i="50" s="1"/>
  <c r="AC182" i="50" s="1"/>
  <c r="P181" i="50"/>
  <c r="Q181" i="50" s="1"/>
  <c r="R181" i="50" s="1"/>
  <c r="S181" i="50" s="1"/>
  <c r="T181" i="50" s="1"/>
  <c r="U181" i="50" s="1"/>
  <c r="V181" i="50" s="1"/>
  <c r="W181" i="50" s="1"/>
  <c r="X181" i="50" s="1"/>
  <c r="Y181" i="50" s="1"/>
  <c r="Z181" i="50" s="1"/>
  <c r="AA181" i="50" s="1"/>
  <c r="AB181" i="50" s="1"/>
  <c r="AC181" i="50" s="1"/>
  <c r="P180" i="50"/>
  <c r="Q180" i="50" s="1"/>
  <c r="R180" i="50" s="1"/>
  <c r="S180" i="50" s="1"/>
  <c r="T180" i="50" s="1"/>
  <c r="U180" i="50" s="1"/>
  <c r="V180" i="50" s="1"/>
  <c r="W180" i="50" s="1"/>
  <c r="X180" i="50" s="1"/>
  <c r="Y180" i="50" s="1"/>
  <c r="Z180" i="50" s="1"/>
  <c r="AA180" i="50" s="1"/>
  <c r="AB180" i="50" s="1"/>
  <c r="AC180" i="50" s="1"/>
  <c r="P178" i="50"/>
  <c r="Q178" i="50" s="1"/>
  <c r="R178" i="50" s="1"/>
  <c r="S178" i="50" s="1"/>
  <c r="T178" i="50" s="1"/>
  <c r="U178" i="50" s="1"/>
  <c r="V178" i="50" s="1"/>
  <c r="W178" i="50" s="1"/>
  <c r="X178" i="50" s="1"/>
  <c r="Y178" i="50" s="1"/>
  <c r="Z178" i="50" s="1"/>
  <c r="AA178" i="50" s="1"/>
  <c r="AB178" i="50" s="1"/>
  <c r="AC178" i="50" s="1"/>
  <c r="P177" i="50"/>
  <c r="Q177" i="50" s="1"/>
  <c r="R177" i="50" s="1"/>
  <c r="S177" i="50" s="1"/>
  <c r="T177" i="50" s="1"/>
  <c r="U177" i="50" s="1"/>
  <c r="V177" i="50" s="1"/>
  <c r="W177" i="50" s="1"/>
  <c r="X177" i="50" s="1"/>
  <c r="Y177" i="50" s="1"/>
  <c r="Z177" i="50" s="1"/>
  <c r="AA177" i="50" s="1"/>
  <c r="AB177" i="50" s="1"/>
  <c r="AC177" i="50" s="1"/>
  <c r="P175" i="50"/>
  <c r="Q175" i="50" s="1"/>
  <c r="R175" i="50" s="1"/>
  <c r="S175" i="50" s="1"/>
  <c r="T175" i="50" s="1"/>
  <c r="U175" i="50" s="1"/>
  <c r="V175" i="50" s="1"/>
  <c r="W175" i="50" s="1"/>
  <c r="X175" i="50" s="1"/>
  <c r="Y175" i="50" s="1"/>
  <c r="Z175" i="50" s="1"/>
  <c r="AA175" i="50" s="1"/>
  <c r="AB175" i="50" s="1"/>
  <c r="AC175" i="50" s="1"/>
  <c r="P174" i="50"/>
  <c r="Q174" i="50" s="1"/>
  <c r="R174" i="50" s="1"/>
  <c r="S174" i="50" s="1"/>
  <c r="T174" i="50" s="1"/>
  <c r="U174" i="50" s="1"/>
  <c r="V174" i="50" s="1"/>
  <c r="W174" i="50" s="1"/>
  <c r="X174" i="50" s="1"/>
  <c r="Y174" i="50" s="1"/>
  <c r="Z174" i="50" s="1"/>
  <c r="AA174" i="50" s="1"/>
  <c r="AB174" i="50" s="1"/>
  <c r="AC174" i="50" s="1"/>
  <c r="P173" i="50"/>
  <c r="Q173" i="50" s="1"/>
  <c r="R173" i="50" s="1"/>
  <c r="S173" i="50" s="1"/>
  <c r="T173" i="50" s="1"/>
  <c r="U173" i="50" s="1"/>
  <c r="V173" i="50" s="1"/>
  <c r="W173" i="50" s="1"/>
  <c r="X173" i="50" s="1"/>
  <c r="Y173" i="50" s="1"/>
  <c r="Z173" i="50" s="1"/>
  <c r="AA173" i="50" s="1"/>
  <c r="AB173" i="50" s="1"/>
  <c r="AC173" i="50" s="1"/>
  <c r="P172" i="50"/>
  <c r="Q172" i="50" s="1"/>
  <c r="R172" i="50" s="1"/>
  <c r="S172" i="50" s="1"/>
  <c r="T172" i="50" s="1"/>
  <c r="U172" i="50" s="1"/>
  <c r="V172" i="50" s="1"/>
  <c r="W172" i="50" s="1"/>
  <c r="X172" i="50" s="1"/>
  <c r="Y172" i="50" s="1"/>
  <c r="Z172" i="50" s="1"/>
  <c r="AA172" i="50" s="1"/>
  <c r="AB172" i="50" s="1"/>
  <c r="AC172" i="50" s="1"/>
  <c r="P162" i="50"/>
  <c r="Q162" i="50" s="1"/>
  <c r="R162" i="50" s="1"/>
  <c r="S162" i="50" s="1"/>
  <c r="T162" i="50" s="1"/>
  <c r="U162" i="50" s="1"/>
  <c r="V162" i="50" s="1"/>
  <c r="W162" i="50" s="1"/>
  <c r="X162" i="50" s="1"/>
  <c r="Y162" i="50" s="1"/>
  <c r="Z162" i="50" s="1"/>
  <c r="AA162" i="50" s="1"/>
  <c r="AB162" i="50" s="1"/>
  <c r="AC162" i="50" s="1"/>
  <c r="P160" i="50"/>
  <c r="Q160" i="50" s="1"/>
  <c r="R160" i="50" s="1"/>
  <c r="S160" i="50" s="1"/>
  <c r="T160" i="50" s="1"/>
  <c r="U160" i="50" s="1"/>
  <c r="V160" i="50" s="1"/>
  <c r="W160" i="50" s="1"/>
  <c r="X160" i="50" s="1"/>
  <c r="Y160" i="50" s="1"/>
  <c r="Z160" i="50" s="1"/>
  <c r="AA160" i="50" s="1"/>
  <c r="AB160" i="50" s="1"/>
  <c r="AC160" i="50" s="1"/>
  <c r="P158" i="50"/>
  <c r="Q158" i="50" s="1"/>
  <c r="R158" i="50" s="1"/>
  <c r="S158" i="50" s="1"/>
  <c r="T158" i="50" s="1"/>
  <c r="U158" i="50" s="1"/>
  <c r="V158" i="50" s="1"/>
  <c r="W158" i="50" s="1"/>
  <c r="X158" i="50" s="1"/>
  <c r="Y158" i="50" s="1"/>
  <c r="Z158" i="50" s="1"/>
  <c r="AA158" i="50" s="1"/>
  <c r="AB158" i="50" s="1"/>
  <c r="AC158" i="50" s="1"/>
  <c r="P155" i="50"/>
  <c r="Q155" i="50" s="1"/>
  <c r="R155" i="50" s="1"/>
  <c r="S155" i="50" s="1"/>
  <c r="T155" i="50" s="1"/>
  <c r="U155" i="50" s="1"/>
  <c r="V155" i="50" s="1"/>
  <c r="W155" i="50" s="1"/>
  <c r="X155" i="50" s="1"/>
  <c r="Y155" i="50" s="1"/>
  <c r="Z155" i="50" s="1"/>
  <c r="AA155" i="50" s="1"/>
  <c r="AB155" i="50" s="1"/>
  <c r="AC155" i="50" s="1"/>
  <c r="P154" i="50"/>
  <c r="Q154" i="50" s="1"/>
  <c r="R154" i="50" s="1"/>
  <c r="S154" i="50" s="1"/>
  <c r="T154" i="50" s="1"/>
  <c r="U154" i="50" s="1"/>
  <c r="V154" i="50" s="1"/>
  <c r="W154" i="50" s="1"/>
  <c r="X154" i="50" s="1"/>
  <c r="Y154" i="50" s="1"/>
  <c r="Z154" i="50" s="1"/>
  <c r="AA154" i="50" s="1"/>
  <c r="AB154" i="50" s="1"/>
  <c r="AC154" i="50" s="1"/>
  <c r="P152" i="50"/>
  <c r="Q152" i="50" s="1"/>
  <c r="R152" i="50" s="1"/>
  <c r="S152" i="50" s="1"/>
  <c r="T152" i="50" s="1"/>
  <c r="U152" i="50" s="1"/>
  <c r="V152" i="50" s="1"/>
  <c r="W152" i="50" s="1"/>
  <c r="X152" i="50" s="1"/>
  <c r="Y152" i="50" s="1"/>
  <c r="Z152" i="50" s="1"/>
  <c r="AA152" i="50" s="1"/>
  <c r="AB152" i="50" s="1"/>
  <c r="AC152" i="50" s="1"/>
  <c r="P151" i="50"/>
  <c r="Q151" i="50" s="1"/>
  <c r="R151" i="50" s="1"/>
  <c r="S151" i="50" s="1"/>
  <c r="T151" i="50" s="1"/>
  <c r="U151" i="50" s="1"/>
  <c r="V151" i="50" s="1"/>
  <c r="W151" i="50" s="1"/>
  <c r="X151" i="50" s="1"/>
  <c r="Y151" i="50" s="1"/>
  <c r="Z151" i="50" s="1"/>
  <c r="AA151" i="50" s="1"/>
  <c r="AB151" i="50" s="1"/>
  <c r="AC151" i="50" s="1"/>
  <c r="P149" i="50"/>
  <c r="P148" i="50"/>
  <c r="Q148" i="50" s="1"/>
  <c r="R148" i="50" s="1"/>
  <c r="S148" i="50" s="1"/>
  <c r="T148" i="50" s="1"/>
  <c r="U148" i="50" s="1"/>
  <c r="V148" i="50" s="1"/>
  <c r="W148" i="50" s="1"/>
  <c r="X148" i="50" s="1"/>
  <c r="Y148" i="50" s="1"/>
  <c r="Z148" i="50" s="1"/>
  <c r="AA148" i="50" s="1"/>
  <c r="AB148" i="50" s="1"/>
  <c r="AC148" i="50" s="1"/>
  <c r="P144" i="50"/>
  <c r="Q144" i="50" s="1"/>
  <c r="R144" i="50" s="1"/>
  <c r="S144" i="50" s="1"/>
  <c r="T144" i="50" s="1"/>
  <c r="U144" i="50" s="1"/>
  <c r="V144" i="50" s="1"/>
  <c r="W144" i="50" s="1"/>
  <c r="X144" i="50" s="1"/>
  <c r="Y144" i="50" s="1"/>
  <c r="Z144" i="50" s="1"/>
  <c r="AA144" i="50" s="1"/>
  <c r="AB144" i="50" s="1"/>
  <c r="AC144" i="50" s="1"/>
  <c r="P143" i="50"/>
  <c r="Q143" i="50" s="1"/>
  <c r="R143" i="50" s="1"/>
  <c r="S143" i="50" s="1"/>
  <c r="T143" i="50" s="1"/>
  <c r="U143" i="50" s="1"/>
  <c r="V143" i="50" s="1"/>
  <c r="W143" i="50" s="1"/>
  <c r="X143" i="50" s="1"/>
  <c r="Y143" i="50" s="1"/>
  <c r="Z143" i="50" s="1"/>
  <c r="AA143" i="50" s="1"/>
  <c r="AB143" i="50" s="1"/>
  <c r="AC143" i="50" s="1"/>
  <c r="P141" i="50"/>
  <c r="Q141" i="50" s="1"/>
  <c r="R141" i="50" s="1"/>
  <c r="S141" i="50" s="1"/>
  <c r="T141" i="50" s="1"/>
  <c r="U141" i="50" s="1"/>
  <c r="V141" i="50" s="1"/>
  <c r="W141" i="50" s="1"/>
  <c r="X141" i="50" s="1"/>
  <c r="Y141" i="50" s="1"/>
  <c r="Z141" i="50" s="1"/>
  <c r="AA141" i="50" s="1"/>
  <c r="AB141" i="50" s="1"/>
  <c r="AC141" i="50" s="1"/>
  <c r="P140" i="50"/>
  <c r="Q140" i="50" s="1"/>
  <c r="R140" i="50" s="1"/>
  <c r="S140" i="50" s="1"/>
  <c r="T140" i="50" s="1"/>
  <c r="U140" i="50" s="1"/>
  <c r="V140" i="50" s="1"/>
  <c r="W140" i="50" s="1"/>
  <c r="X140" i="50" s="1"/>
  <c r="Y140" i="50" s="1"/>
  <c r="Z140" i="50" s="1"/>
  <c r="AA140" i="50" s="1"/>
  <c r="AB140" i="50" s="1"/>
  <c r="AC140" i="50" s="1"/>
  <c r="P139" i="50"/>
  <c r="Q139" i="50" s="1"/>
  <c r="R139" i="50" s="1"/>
  <c r="S139" i="50" s="1"/>
  <c r="T139" i="50" s="1"/>
  <c r="U139" i="50" s="1"/>
  <c r="V139" i="50" s="1"/>
  <c r="W139" i="50" s="1"/>
  <c r="X139" i="50" s="1"/>
  <c r="Y139" i="50" s="1"/>
  <c r="Z139" i="50" s="1"/>
  <c r="AA139" i="50" s="1"/>
  <c r="AB139" i="50" s="1"/>
  <c r="AC139" i="50" s="1"/>
  <c r="P138" i="50"/>
  <c r="Q138" i="50" s="1"/>
  <c r="R138" i="50" s="1"/>
  <c r="S138" i="50" s="1"/>
  <c r="T138" i="50" s="1"/>
  <c r="U138" i="50" s="1"/>
  <c r="V138" i="50" s="1"/>
  <c r="W138" i="50" s="1"/>
  <c r="X138" i="50" s="1"/>
  <c r="Y138" i="50" s="1"/>
  <c r="Z138" i="50" s="1"/>
  <c r="AA138" i="50" s="1"/>
  <c r="AB138" i="50" s="1"/>
  <c r="AC138" i="50" s="1"/>
  <c r="P136" i="50"/>
  <c r="Q136" i="50" s="1"/>
  <c r="R136" i="50" s="1"/>
  <c r="S136" i="50" s="1"/>
  <c r="T136" i="50" s="1"/>
  <c r="U136" i="50" s="1"/>
  <c r="V136" i="50" s="1"/>
  <c r="W136" i="50" s="1"/>
  <c r="X136" i="50" s="1"/>
  <c r="Y136" i="50" s="1"/>
  <c r="Z136" i="50" s="1"/>
  <c r="AA136" i="50" s="1"/>
  <c r="AB136" i="50" s="1"/>
  <c r="AC136" i="50" s="1"/>
  <c r="P135" i="50"/>
  <c r="Q135" i="50" s="1"/>
  <c r="R135" i="50" s="1"/>
  <c r="S135" i="50" s="1"/>
  <c r="T135" i="50" s="1"/>
  <c r="U135" i="50" s="1"/>
  <c r="V135" i="50" s="1"/>
  <c r="W135" i="50" s="1"/>
  <c r="X135" i="50" s="1"/>
  <c r="Y135" i="50" s="1"/>
  <c r="Z135" i="50" s="1"/>
  <c r="AA135" i="50" s="1"/>
  <c r="AB135" i="50" s="1"/>
  <c r="AC135" i="50" s="1"/>
  <c r="P133" i="50"/>
  <c r="Q133" i="50" s="1"/>
  <c r="R133" i="50" s="1"/>
  <c r="S133" i="50" s="1"/>
  <c r="T133" i="50" s="1"/>
  <c r="U133" i="50" s="1"/>
  <c r="V133" i="50" s="1"/>
  <c r="W133" i="50" s="1"/>
  <c r="X133" i="50" s="1"/>
  <c r="Y133" i="50" s="1"/>
  <c r="Z133" i="50" s="1"/>
  <c r="AA133" i="50" s="1"/>
  <c r="AB133" i="50" s="1"/>
  <c r="AC133" i="50" s="1"/>
  <c r="P132" i="50"/>
  <c r="Q132" i="50" s="1"/>
  <c r="R132" i="50" s="1"/>
  <c r="S132" i="50" s="1"/>
  <c r="T132" i="50" s="1"/>
  <c r="U132" i="50" s="1"/>
  <c r="V132" i="50" s="1"/>
  <c r="W132" i="50" s="1"/>
  <c r="X132" i="50" s="1"/>
  <c r="Y132" i="50" s="1"/>
  <c r="Z132" i="50" s="1"/>
  <c r="AA132" i="50" s="1"/>
  <c r="AB132" i="50" s="1"/>
  <c r="AC132" i="50" s="1"/>
  <c r="P131" i="50"/>
  <c r="Q131" i="50" s="1"/>
  <c r="R131" i="50" s="1"/>
  <c r="S131" i="50" s="1"/>
  <c r="T131" i="50" s="1"/>
  <c r="U131" i="50" s="1"/>
  <c r="V131" i="50" s="1"/>
  <c r="W131" i="50" s="1"/>
  <c r="X131" i="50" s="1"/>
  <c r="Y131" i="50" s="1"/>
  <c r="Z131" i="50" s="1"/>
  <c r="AA131" i="50" s="1"/>
  <c r="AB131" i="50" s="1"/>
  <c r="AC131" i="50" s="1"/>
  <c r="P130" i="50"/>
  <c r="Q130" i="50" s="1"/>
  <c r="R130" i="50" s="1"/>
  <c r="S130" i="50" s="1"/>
  <c r="T130" i="50" s="1"/>
  <c r="U130" i="50" s="1"/>
  <c r="V130" i="50" s="1"/>
  <c r="W130" i="50" s="1"/>
  <c r="X130" i="50" s="1"/>
  <c r="Y130" i="50" s="1"/>
  <c r="Z130" i="50" s="1"/>
  <c r="AA130" i="50" s="1"/>
  <c r="AB130" i="50" s="1"/>
  <c r="AC130" i="50" s="1"/>
  <c r="Q120" i="50"/>
  <c r="R120" i="50" s="1"/>
  <c r="S120" i="50" s="1"/>
  <c r="T120" i="50" s="1"/>
  <c r="U120" i="50" s="1"/>
  <c r="V120" i="50" s="1"/>
  <c r="W120" i="50" s="1"/>
  <c r="X120" i="50" s="1"/>
  <c r="Y120" i="50" s="1"/>
  <c r="Z120" i="50" s="1"/>
  <c r="AA120" i="50" s="1"/>
  <c r="AB120" i="50" s="1"/>
  <c r="AC120" i="50" s="1"/>
  <c r="P120" i="50"/>
  <c r="P118" i="50"/>
  <c r="Q118" i="50" s="1"/>
  <c r="R118" i="50" s="1"/>
  <c r="S118" i="50" s="1"/>
  <c r="T118" i="50" s="1"/>
  <c r="U118" i="50" s="1"/>
  <c r="V118" i="50" s="1"/>
  <c r="W118" i="50" s="1"/>
  <c r="X118" i="50" s="1"/>
  <c r="Y118" i="50" s="1"/>
  <c r="Z118" i="50" s="1"/>
  <c r="AA118" i="50" s="1"/>
  <c r="AB118" i="50" s="1"/>
  <c r="AC118" i="50" s="1"/>
  <c r="P116" i="50"/>
  <c r="Q116" i="50" s="1"/>
  <c r="R116" i="50" s="1"/>
  <c r="S116" i="50" s="1"/>
  <c r="T116" i="50" s="1"/>
  <c r="U116" i="50" s="1"/>
  <c r="V116" i="50" s="1"/>
  <c r="W116" i="50" s="1"/>
  <c r="X116" i="50" s="1"/>
  <c r="Y116" i="50" s="1"/>
  <c r="Z116" i="50" s="1"/>
  <c r="AA116" i="50" s="1"/>
  <c r="AB116" i="50" s="1"/>
  <c r="AC116" i="50" s="1"/>
  <c r="P113" i="50"/>
  <c r="Q113" i="50" s="1"/>
  <c r="R113" i="50" s="1"/>
  <c r="S113" i="50" s="1"/>
  <c r="T113" i="50" s="1"/>
  <c r="U113" i="50" s="1"/>
  <c r="V113" i="50" s="1"/>
  <c r="W113" i="50" s="1"/>
  <c r="X113" i="50" s="1"/>
  <c r="Y113" i="50" s="1"/>
  <c r="Z113" i="50" s="1"/>
  <c r="AA113" i="50" s="1"/>
  <c r="AB113" i="50" s="1"/>
  <c r="AC113" i="50" s="1"/>
  <c r="P112" i="50"/>
  <c r="Q112" i="50" s="1"/>
  <c r="R112" i="50" s="1"/>
  <c r="S112" i="50" s="1"/>
  <c r="T112" i="50" s="1"/>
  <c r="U112" i="50" s="1"/>
  <c r="V112" i="50" s="1"/>
  <c r="W112" i="50" s="1"/>
  <c r="X112" i="50" s="1"/>
  <c r="Y112" i="50" s="1"/>
  <c r="Z112" i="50" s="1"/>
  <c r="AA112" i="50" s="1"/>
  <c r="AB112" i="50" s="1"/>
  <c r="AC112" i="50" s="1"/>
  <c r="P110" i="50"/>
  <c r="Q110" i="50" s="1"/>
  <c r="R110" i="50" s="1"/>
  <c r="S110" i="50" s="1"/>
  <c r="T110" i="50" s="1"/>
  <c r="U110" i="50" s="1"/>
  <c r="V110" i="50" s="1"/>
  <c r="W110" i="50" s="1"/>
  <c r="X110" i="50" s="1"/>
  <c r="Y110" i="50" s="1"/>
  <c r="Z110" i="50" s="1"/>
  <c r="AA110" i="50" s="1"/>
  <c r="AB110" i="50" s="1"/>
  <c r="AC110" i="50" s="1"/>
  <c r="P109" i="50"/>
  <c r="Q109" i="50" s="1"/>
  <c r="R109" i="50" s="1"/>
  <c r="S109" i="50" s="1"/>
  <c r="T109" i="50" s="1"/>
  <c r="U109" i="50" s="1"/>
  <c r="V109" i="50" s="1"/>
  <c r="W109" i="50" s="1"/>
  <c r="X109" i="50" s="1"/>
  <c r="Y109" i="50" s="1"/>
  <c r="Z109" i="50" s="1"/>
  <c r="AA109" i="50" s="1"/>
  <c r="AB109" i="50" s="1"/>
  <c r="AC109" i="50" s="1"/>
  <c r="P107" i="50"/>
  <c r="O157" i="78" s="1"/>
  <c r="O159" i="78" s="1"/>
  <c r="P106" i="50"/>
  <c r="Q106" i="50" s="1"/>
  <c r="R106" i="50" s="1"/>
  <c r="S106" i="50" s="1"/>
  <c r="T106" i="50" s="1"/>
  <c r="U106" i="50" s="1"/>
  <c r="V106" i="50" s="1"/>
  <c r="W106" i="50" s="1"/>
  <c r="X106" i="50" s="1"/>
  <c r="Y106" i="50" s="1"/>
  <c r="Z106" i="50" s="1"/>
  <c r="AA106" i="50" s="1"/>
  <c r="AB106" i="50" s="1"/>
  <c r="AC106" i="50" s="1"/>
  <c r="P102" i="50"/>
  <c r="Q102" i="50" s="1"/>
  <c r="R102" i="50" s="1"/>
  <c r="S102" i="50" s="1"/>
  <c r="T102" i="50" s="1"/>
  <c r="U102" i="50" s="1"/>
  <c r="V102" i="50" s="1"/>
  <c r="W102" i="50" s="1"/>
  <c r="X102" i="50" s="1"/>
  <c r="Y102" i="50" s="1"/>
  <c r="Z102" i="50" s="1"/>
  <c r="AA102" i="50" s="1"/>
  <c r="AB102" i="50" s="1"/>
  <c r="AC102" i="50" s="1"/>
  <c r="P101" i="50"/>
  <c r="Q101" i="50" s="1"/>
  <c r="R101" i="50" s="1"/>
  <c r="S101" i="50" s="1"/>
  <c r="T101" i="50" s="1"/>
  <c r="U101" i="50" s="1"/>
  <c r="V101" i="50" s="1"/>
  <c r="W101" i="50" s="1"/>
  <c r="X101" i="50" s="1"/>
  <c r="Y101" i="50" s="1"/>
  <c r="Z101" i="50" s="1"/>
  <c r="AA101" i="50" s="1"/>
  <c r="AB101" i="50" s="1"/>
  <c r="AC101" i="50" s="1"/>
  <c r="P99" i="50"/>
  <c r="Q99" i="50" s="1"/>
  <c r="R99" i="50" s="1"/>
  <c r="S99" i="50" s="1"/>
  <c r="T99" i="50" s="1"/>
  <c r="U99" i="50" s="1"/>
  <c r="V99" i="50" s="1"/>
  <c r="W99" i="50" s="1"/>
  <c r="X99" i="50" s="1"/>
  <c r="Y99" i="50" s="1"/>
  <c r="Z99" i="50" s="1"/>
  <c r="AA99" i="50" s="1"/>
  <c r="AB99" i="50" s="1"/>
  <c r="AC99" i="50" s="1"/>
  <c r="P98" i="50"/>
  <c r="Q98" i="50" s="1"/>
  <c r="R98" i="50" s="1"/>
  <c r="S98" i="50" s="1"/>
  <c r="T98" i="50" s="1"/>
  <c r="U98" i="50" s="1"/>
  <c r="V98" i="50" s="1"/>
  <c r="W98" i="50" s="1"/>
  <c r="X98" i="50" s="1"/>
  <c r="Y98" i="50" s="1"/>
  <c r="Z98" i="50" s="1"/>
  <c r="AA98" i="50" s="1"/>
  <c r="AB98" i="50" s="1"/>
  <c r="AC98" i="50" s="1"/>
  <c r="P96" i="50"/>
  <c r="Q96" i="50" s="1"/>
  <c r="R96" i="50" s="1"/>
  <c r="S96" i="50" s="1"/>
  <c r="T96" i="50" s="1"/>
  <c r="U96" i="50" s="1"/>
  <c r="V96" i="50" s="1"/>
  <c r="W96" i="50" s="1"/>
  <c r="X96" i="50" s="1"/>
  <c r="Y96" i="50" s="1"/>
  <c r="Z96" i="50" s="1"/>
  <c r="AA96" i="50" s="1"/>
  <c r="AB96" i="50" s="1"/>
  <c r="AC96" i="50" s="1"/>
  <c r="P95" i="50"/>
  <c r="Q95" i="50" s="1"/>
  <c r="R95" i="50" s="1"/>
  <c r="S95" i="50" s="1"/>
  <c r="T95" i="50" s="1"/>
  <c r="U95" i="50" s="1"/>
  <c r="V95" i="50" s="1"/>
  <c r="W95" i="50" s="1"/>
  <c r="X95" i="50" s="1"/>
  <c r="Y95" i="50" s="1"/>
  <c r="Z95" i="50" s="1"/>
  <c r="AA95" i="50" s="1"/>
  <c r="AB95" i="50" s="1"/>
  <c r="AC95" i="50" s="1"/>
  <c r="P93" i="50"/>
  <c r="Q93" i="50" s="1"/>
  <c r="R93" i="50" s="1"/>
  <c r="S93" i="50" s="1"/>
  <c r="T93" i="50" s="1"/>
  <c r="U93" i="50" s="1"/>
  <c r="V93" i="50" s="1"/>
  <c r="W93" i="50" s="1"/>
  <c r="X93" i="50" s="1"/>
  <c r="Y93" i="50" s="1"/>
  <c r="Z93" i="50" s="1"/>
  <c r="AA93" i="50" s="1"/>
  <c r="AB93" i="50" s="1"/>
  <c r="AC93" i="50" s="1"/>
  <c r="P92" i="50"/>
  <c r="Q92" i="50" s="1"/>
  <c r="R92" i="50" s="1"/>
  <c r="S92" i="50" s="1"/>
  <c r="T92" i="50" s="1"/>
  <c r="U92" i="50" s="1"/>
  <c r="V92" i="50" s="1"/>
  <c r="W92" i="50" s="1"/>
  <c r="X92" i="50" s="1"/>
  <c r="Y92" i="50" s="1"/>
  <c r="Z92" i="50" s="1"/>
  <c r="AA92" i="50" s="1"/>
  <c r="AB92" i="50" s="1"/>
  <c r="AC92" i="50" s="1"/>
  <c r="P91" i="50"/>
  <c r="Q91" i="50" s="1"/>
  <c r="R91" i="50" s="1"/>
  <c r="S91" i="50" s="1"/>
  <c r="T91" i="50" s="1"/>
  <c r="U91" i="50" s="1"/>
  <c r="V91" i="50" s="1"/>
  <c r="W91" i="50" s="1"/>
  <c r="X91" i="50" s="1"/>
  <c r="Y91" i="50" s="1"/>
  <c r="Z91" i="50" s="1"/>
  <c r="AA91" i="50" s="1"/>
  <c r="AB91" i="50" s="1"/>
  <c r="AC91" i="50" s="1"/>
  <c r="P90" i="50"/>
  <c r="Q90" i="50" s="1"/>
  <c r="R90" i="50" s="1"/>
  <c r="S90" i="50" s="1"/>
  <c r="T90" i="50" s="1"/>
  <c r="U90" i="50" s="1"/>
  <c r="V90" i="50" s="1"/>
  <c r="W90" i="50" s="1"/>
  <c r="X90" i="50" s="1"/>
  <c r="Y90" i="50" s="1"/>
  <c r="Z90" i="50" s="1"/>
  <c r="AA90" i="50" s="1"/>
  <c r="AB90" i="50" s="1"/>
  <c r="AC90" i="50" s="1"/>
  <c r="Q78" i="50"/>
  <c r="R78" i="50" s="1"/>
  <c r="S78" i="50" s="1"/>
  <c r="T78" i="50" s="1"/>
  <c r="U78" i="50" s="1"/>
  <c r="V78" i="50" s="1"/>
  <c r="W78" i="50" s="1"/>
  <c r="X78" i="50" s="1"/>
  <c r="Y78" i="50" s="1"/>
  <c r="Z78" i="50" s="1"/>
  <c r="AA78" i="50" s="1"/>
  <c r="AB78" i="50" s="1"/>
  <c r="AC78" i="50" s="1"/>
  <c r="P78" i="50"/>
  <c r="P80" i="50"/>
  <c r="Q80" i="50" s="1"/>
  <c r="R80" i="50" s="1"/>
  <c r="S80" i="50" s="1"/>
  <c r="T80" i="50" s="1"/>
  <c r="U80" i="50" s="1"/>
  <c r="V80" i="50" s="1"/>
  <c r="W80" i="50" s="1"/>
  <c r="X80" i="50" s="1"/>
  <c r="Y80" i="50" s="1"/>
  <c r="Z80" i="50" s="1"/>
  <c r="AA80" i="50" s="1"/>
  <c r="AB80" i="50" s="1"/>
  <c r="AC80" i="50" s="1"/>
  <c r="P76" i="50"/>
  <c r="Q76" i="50" s="1"/>
  <c r="R76" i="50" s="1"/>
  <c r="S76" i="50" s="1"/>
  <c r="T76" i="50" s="1"/>
  <c r="U76" i="50" s="1"/>
  <c r="V76" i="50" s="1"/>
  <c r="W76" i="50" s="1"/>
  <c r="X76" i="50" s="1"/>
  <c r="Y76" i="50" s="1"/>
  <c r="Z76" i="50" s="1"/>
  <c r="AA76" i="50" s="1"/>
  <c r="AB76" i="50" s="1"/>
  <c r="AC76" i="50" s="1"/>
  <c r="P75" i="50"/>
  <c r="Q75" i="50" s="1"/>
  <c r="R75" i="50" s="1"/>
  <c r="S75" i="50" s="1"/>
  <c r="T75" i="50" s="1"/>
  <c r="U75" i="50" s="1"/>
  <c r="V75" i="50" s="1"/>
  <c r="W75" i="50" s="1"/>
  <c r="X75" i="50" s="1"/>
  <c r="Y75" i="50" s="1"/>
  <c r="Z75" i="50" s="1"/>
  <c r="AA75" i="50" s="1"/>
  <c r="AB75" i="50" s="1"/>
  <c r="AC75" i="50" s="1"/>
  <c r="P73" i="50"/>
  <c r="Q73" i="50" s="1"/>
  <c r="R73" i="50" s="1"/>
  <c r="S73" i="50" s="1"/>
  <c r="T73" i="50" s="1"/>
  <c r="U73" i="50" s="1"/>
  <c r="V73" i="50" s="1"/>
  <c r="W73" i="50" s="1"/>
  <c r="X73" i="50" s="1"/>
  <c r="Y73" i="50" s="1"/>
  <c r="Z73" i="50" s="1"/>
  <c r="AA73" i="50" s="1"/>
  <c r="AB73" i="50" s="1"/>
  <c r="AC73" i="50" s="1"/>
  <c r="P70" i="50"/>
  <c r="Q70" i="50" s="1"/>
  <c r="R70" i="50" s="1"/>
  <c r="S70" i="50" s="1"/>
  <c r="T70" i="50" s="1"/>
  <c r="U70" i="50" s="1"/>
  <c r="V70" i="50" s="1"/>
  <c r="W70" i="50" s="1"/>
  <c r="X70" i="50" s="1"/>
  <c r="Y70" i="50" s="1"/>
  <c r="Z70" i="50" s="1"/>
  <c r="AA70" i="50" s="1"/>
  <c r="AB70" i="50" s="1"/>
  <c r="AC70" i="50" s="1"/>
  <c r="P69" i="50"/>
  <c r="Q69" i="50" s="1"/>
  <c r="R69" i="50" s="1"/>
  <c r="S69" i="50" s="1"/>
  <c r="T69" i="50" s="1"/>
  <c r="U69" i="50" s="1"/>
  <c r="V69" i="50" s="1"/>
  <c r="W69" i="50" s="1"/>
  <c r="X69" i="50" s="1"/>
  <c r="Y69" i="50" s="1"/>
  <c r="Z69" i="50" s="1"/>
  <c r="AA69" i="50" s="1"/>
  <c r="AB69" i="50" s="1"/>
  <c r="AC69" i="50" s="1"/>
  <c r="Q66" i="50"/>
  <c r="R66" i="50" s="1"/>
  <c r="S66" i="50" s="1"/>
  <c r="T66" i="50" s="1"/>
  <c r="U66" i="50" s="1"/>
  <c r="V66" i="50" s="1"/>
  <c r="W66" i="50" s="1"/>
  <c r="X66" i="50" s="1"/>
  <c r="Y66" i="50" s="1"/>
  <c r="Z66" i="50" s="1"/>
  <c r="AA66" i="50" s="1"/>
  <c r="AB66" i="50" s="1"/>
  <c r="AC66" i="50" s="1"/>
  <c r="P67" i="50"/>
  <c r="P66" i="50"/>
  <c r="P62" i="50"/>
  <c r="Q62" i="50" s="1"/>
  <c r="R62" i="50" s="1"/>
  <c r="S62" i="50" s="1"/>
  <c r="T62" i="50" s="1"/>
  <c r="U62" i="50" s="1"/>
  <c r="V62" i="50" s="1"/>
  <c r="W62" i="50" s="1"/>
  <c r="X62" i="50" s="1"/>
  <c r="Y62" i="50" s="1"/>
  <c r="Z62" i="50" s="1"/>
  <c r="AA62" i="50" s="1"/>
  <c r="AB62" i="50" s="1"/>
  <c r="AC62" i="50" s="1"/>
  <c r="P61" i="50"/>
  <c r="Q61" i="50" s="1"/>
  <c r="R61" i="50" s="1"/>
  <c r="S61" i="50" s="1"/>
  <c r="T61" i="50" s="1"/>
  <c r="U61" i="50" s="1"/>
  <c r="V61" i="50" s="1"/>
  <c r="W61" i="50" s="1"/>
  <c r="X61" i="50" s="1"/>
  <c r="Y61" i="50" s="1"/>
  <c r="Z61" i="50" s="1"/>
  <c r="AA61" i="50" s="1"/>
  <c r="AB61" i="50" s="1"/>
  <c r="AC61" i="50" s="1"/>
  <c r="P59" i="50"/>
  <c r="Q59" i="50" s="1"/>
  <c r="R59" i="50" s="1"/>
  <c r="S59" i="50" s="1"/>
  <c r="T59" i="50" s="1"/>
  <c r="U59" i="50" s="1"/>
  <c r="V59" i="50" s="1"/>
  <c r="W59" i="50" s="1"/>
  <c r="X59" i="50" s="1"/>
  <c r="Y59" i="50" s="1"/>
  <c r="Z59" i="50" s="1"/>
  <c r="AA59" i="50" s="1"/>
  <c r="AB59" i="50" s="1"/>
  <c r="AC59" i="50" s="1"/>
  <c r="P58" i="50"/>
  <c r="Q58" i="50" s="1"/>
  <c r="R58" i="50" s="1"/>
  <c r="S58" i="50" s="1"/>
  <c r="T58" i="50" s="1"/>
  <c r="U58" i="50" s="1"/>
  <c r="V58" i="50" s="1"/>
  <c r="W58" i="50" s="1"/>
  <c r="X58" i="50" s="1"/>
  <c r="Y58" i="50" s="1"/>
  <c r="Z58" i="50" s="1"/>
  <c r="AA58" i="50" s="1"/>
  <c r="AB58" i="50" s="1"/>
  <c r="AC58" i="50" s="1"/>
  <c r="P56" i="50"/>
  <c r="Q56" i="50" s="1"/>
  <c r="R56" i="50" s="1"/>
  <c r="S56" i="50" s="1"/>
  <c r="T56" i="50" s="1"/>
  <c r="U56" i="50" s="1"/>
  <c r="V56" i="50" s="1"/>
  <c r="W56" i="50" s="1"/>
  <c r="X56" i="50" s="1"/>
  <c r="Y56" i="50" s="1"/>
  <c r="Z56" i="50" s="1"/>
  <c r="AA56" i="50" s="1"/>
  <c r="AB56" i="50" s="1"/>
  <c r="AC56" i="50" s="1"/>
  <c r="P55" i="50"/>
  <c r="Q55" i="50" s="1"/>
  <c r="R55" i="50" s="1"/>
  <c r="S55" i="50" s="1"/>
  <c r="T55" i="50" s="1"/>
  <c r="U55" i="50" s="1"/>
  <c r="V55" i="50" s="1"/>
  <c r="W55" i="50" s="1"/>
  <c r="X55" i="50" s="1"/>
  <c r="Y55" i="50" s="1"/>
  <c r="Z55" i="50" s="1"/>
  <c r="AA55" i="50" s="1"/>
  <c r="AB55" i="50" s="1"/>
  <c r="AC55" i="50" s="1"/>
  <c r="P53" i="50"/>
  <c r="Q53" i="50" s="1"/>
  <c r="R53" i="50" s="1"/>
  <c r="S53" i="50" s="1"/>
  <c r="T53" i="50" s="1"/>
  <c r="U53" i="50" s="1"/>
  <c r="V53" i="50" s="1"/>
  <c r="W53" i="50" s="1"/>
  <c r="X53" i="50" s="1"/>
  <c r="Y53" i="50" s="1"/>
  <c r="Z53" i="50" s="1"/>
  <c r="AA53" i="50" s="1"/>
  <c r="AB53" i="50" s="1"/>
  <c r="AC53" i="50" s="1"/>
  <c r="P52" i="50"/>
  <c r="Q52" i="50" s="1"/>
  <c r="R52" i="50" s="1"/>
  <c r="S52" i="50" s="1"/>
  <c r="T52" i="50" s="1"/>
  <c r="U52" i="50" s="1"/>
  <c r="V52" i="50" s="1"/>
  <c r="W52" i="50" s="1"/>
  <c r="X52" i="50" s="1"/>
  <c r="Y52" i="50" s="1"/>
  <c r="Z52" i="50" s="1"/>
  <c r="AA52" i="50" s="1"/>
  <c r="AB52" i="50" s="1"/>
  <c r="AC52" i="50" s="1"/>
  <c r="P51" i="50"/>
  <c r="Q51" i="50" s="1"/>
  <c r="R51" i="50" s="1"/>
  <c r="S51" i="50" s="1"/>
  <c r="T51" i="50" s="1"/>
  <c r="U51" i="50" s="1"/>
  <c r="V51" i="50" s="1"/>
  <c r="W51" i="50" s="1"/>
  <c r="X51" i="50" s="1"/>
  <c r="Y51" i="50" s="1"/>
  <c r="Z51" i="50" s="1"/>
  <c r="AA51" i="50" s="1"/>
  <c r="AB51" i="50" s="1"/>
  <c r="AC51" i="50" s="1"/>
  <c r="P50" i="50"/>
  <c r="Q50" i="50" s="1"/>
  <c r="R50" i="50" s="1"/>
  <c r="S50" i="50" s="1"/>
  <c r="T50" i="50" s="1"/>
  <c r="U50" i="50" s="1"/>
  <c r="V50" i="50" s="1"/>
  <c r="W50" i="50" s="1"/>
  <c r="X50" i="50" s="1"/>
  <c r="Y50" i="50" s="1"/>
  <c r="Z50" i="50" s="1"/>
  <c r="AA50" i="50" s="1"/>
  <c r="AB50" i="50" s="1"/>
  <c r="AC50" i="50" s="1"/>
  <c r="P46" i="50"/>
  <c r="Q46" i="50" s="1"/>
  <c r="R46" i="50" s="1"/>
  <c r="S46" i="50" s="1"/>
  <c r="T46" i="50" s="1"/>
  <c r="U46" i="50" s="1"/>
  <c r="V46" i="50" s="1"/>
  <c r="W46" i="50" s="1"/>
  <c r="X46" i="50" s="1"/>
  <c r="Y46" i="50" s="1"/>
  <c r="Z46" i="50" s="1"/>
  <c r="AA46" i="50" s="1"/>
  <c r="AB46" i="50" s="1"/>
  <c r="AC46" i="50" s="1"/>
  <c r="P44" i="50"/>
  <c r="Q44" i="50" s="1"/>
  <c r="P42" i="50"/>
  <c r="Q42" i="50" s="1"/>
  <c r="R42" i="50" s="1"/>
  <c r="S42" i="50" s="1"/>
  <c r="T42" i="50" s="1"/>
  <c r="U42" i="50" s="1"/>
  <c r="V42" i="50" s="1"/>
  <c r="W42" i="50" s="1"/>
  <c r="X42" i="50" s="1"/>
  <c r="Y42" i="50" s="1"/>
  <c r="Z42" i="50" s="1"/>
  <c r="AA42" i="50" s="1"/>
  <c r="AB42" i="50" s="1"/>
  <c r="AC42" i="50" s="1"/>
  <c r="P41" i="50"/>
  <c r="Q41" i="50" s="1"/>
  <c r="R41" i="50" s="1"/>
  <c r="S41" i="50" s="1"/>
  <c r="T41" i="50" s="1"/>
  <c r="U41" i="50" s="1"/>
  <c r="V41" i="50" s="1"/>
  <c r="W41" i="50" s="1"/>
  <c r="X41" i="50" s="1"/>
  <c r="Y41" i="50" s="1"/>
  <c r="Z41" i="50" s="1"/>
  <c r="AA41" i="50" s="1"/>
  <c r="AB41" i="50" s="1"/>
  <c r="AC41" i="50" s="1"/>
  <c r="P39" i="50"/>
  <c r="Q39" i="50" s="1"/>
  <c r="R39" i="50" s="1"/>
  <c r="S39" i="50" s="1"/>
  <c r="T39" i="50" s="1"/>
  <c r="U39" i="50" s="1"/>
  <c r="V39" i="50" s="1"/>
  <c r="W39" i="50" s="1"/>
  <c r="X39" i="50" s="1"/>
  <c r="Y39" i="50" s="1"/>
  <c r="Z39" i="50" s="1"/>
  <c r="AA39" i="50" s="1"/>
  <c r="AB39" i="50" s="1"/>
  <c r="AC39" i="50" s="1"/>
  <c r="P36" i="50"/>
  <c r="Q36" i="50" s="1"/>
  <c r="R36" i="50" s="1"/>
  <c r="S36" i="50" s="1"/>
  <c r="T36" i="50" s="1"/>
  <c r="U36" i="50" s="1"/>
  <c r="V36" i="50" s="1"/>
  <c r="W36" i="50" s="1"/>
  <c r="X36" i="50" s="1"/>
  <c r="Y36" i="50" s="1"/>
  <c r="Z36" i="50" s="1"/>
  <c r="AA36" i="50" s="1"/>
  <c r="AB36" i="50" s="1"/>
  <c r="AC36" i="50" s="1"/>
  <c r="P35" i="50"/>
  <c r="Q35" i="50" s="1"/>
  <c r="R35" i="50" s="1"/>
  <c r="S35" i="50" s="1"/>
  <c r="T35" i="50" s="1"/>
  <c r="U35" i="50" s="1"/>
  <c r="V35" i="50" s="1"/>
  <c r="W35" i="50" s="1"/>
  <c r="X35" i="50" s="1"/>
  <c r="Y35" i="50" s="1"/>
  <c r="Z35" i="50" s="1"/>
  <c r="AA35" i="50" s="1"/>
  <c r="AB35" i="50" s="1"/>
  <c r="AC35" i="50" s="1"/>
  <c r="P33" i="50"/>
  <c r="P32" i="50"/>
  <c r="Q32" i="50" s="1"/>
  <c r="R32" i="50" s="1"/>
  <c r="S32" i="50" s="1"/>
  <c r="T32" i="50" s="1"/>
  <c r="U32" i="50" s="1"/>
  <c r="V32" i="50" s="1"/>
  <c r="W32" i="50" s="1"/>
  <c r="X32" i="50" s="1"/>
  <c r="Y32" i="50" s="1"/>
  <c r="Z32" i="50" s="1"/>
  <c r="AA32" i="50" s="1"/>
  <c r="AB32" i="50" s="1"/>
  <c r="AC32" i="50" s="1"/>
  <c r="P28" i="50"/>
  <c r="Q28" i="50" s="1"/>
  <c r="R28" i="50" s="1"/>
  <c r="S28" i="50" s="1"/>
  <c r="T28" i="50" s="1"/>
  <c r="U28" i="50" s="1"/>
  <c r="V28" i="50" s="1"/>
  <c r="W28" i="50" s="1"/>
  <c r="X28" i="50" s="1"/>
  <c r="Y28" i="50" s="1"/>
  <c r="Z28" i="50" s="1"/>
  <c r="AA28" i="50" s="1"/>
  <c r="AB28" i="50" s="1"/>
  <c r="AC28" i="50" s="1"/>
  <c r="P27" i="50"/>
  <c r="Q27" i="50" s="1"/>
  <c r="R27" i="50" s="1"/>
  <c r="S27" i="50" s="1"/>
  <c r="T27" i="50" s="1"/>
  <c r="U27" i="50" s="1"/>
  <c r="V27" i="50" s="1"/>
  <c r="W27" i="50" s="1"/>
  <c r="X27" i="50" s="1"/>
  <c r="Y27" i="50" s="1"/>
  <c r="Z27" i="50" s="1"/>
  <c r="AA27" i="50" s="1"/>
  <c r="AB27" i="50" s="1"/>
  <c r="AC27" i="50" s="1"/>
  <c r="Q24" i="50"/>
  <c r="R24" i="50" s="1"/>
  <c r="S24" i="50" s="1"/>
  <c r="T24" i="50" s="1"/>
  <c r="U24" i="50" s="1"/>
  <c r="V24" i="50" s="1"/>
  <c r="W24" i="50" s="1"/>
  <c r="X24" i="50" s="1"/>
  <c r="Y24" i="50" s="1"/>
  <c r="Z24" i="50" s="1"/>
  <c r="AA24" i="50" s="1"/>
  <c r="AB24" i="50" s="1"/>
  <c r="AC24" i="50" s="1"/>
  <c r="P25" i="50"/>
  <c r="Q25" i="50" s="1"/>
  <c r="R25" i="50" s="1"/>
  <c r="S25" i="50" s="1"/>
  <c r="T25" i="50" s="1"/>
  <c r="U25" i="50" s="1"/>
  <c r="V25" i="50" s="1"/>
  <c r="W25" i="50" s="1"/>
  <c r="X25" i="50" s="1"/>
  <c r="Y25" i="50" s="1"/>
  <c r="Z25" i="50" s="1"/>
  <c r="AA25" i="50" s="1"/>
  <c r="AB25" i="50" s="1"/>
  <c r="AC25" i="50" s="1"/>
  <c r="P24" i="50"/>
  <c r="Q21" i="50"/>
  <c r="R21" i="50" s="1"/>
  <c r="S21" i="50" s="1"/>
  <c r="T21" i="50" s="1"/>
  <c r="U21" i="50" s="1"/>
  <c r="V21" i="50" s="1"/>
  <c r="W21" i="50" s="1"/>
  <c r="X21" i="50" s="1"/>
  <c r="Y21" i="50" s="1"/>
  <c r="Z21" i="50" s="1"/>
  <c r="AA21" i="50" s="1"/>
  <c r="AB21" i="50" s="1"/>
  <c r="AC21" i="50" s="1"/>
  <c r="P22" i="50"/>
  <c r="Q22" i="50" s="1"/>
  <c r="R22" i="50" s="1"/>
  <c r="S22" i="50" s="1"/>
  <c r="T22" i="50" s="1"/>
  <c r="U22" i="50" s="1"/>
  <c r="V22" i="50" s="1"/>
  <c r="W22" i="50" s="1"/>
  <c r="X22" i="50" s="1"/>
  <c r="Y22" i="50" s="1"/>
  <c r="Z22" i="50" s="1"/>
  <c r="AA22" i="50" s="1"/>
  <c r="AB22" i="50" s="1"/>
  <c r="AC22" i="50" s="1"/>
  <c r="P21" i="50"/>
  <c r="Q17" i="50"/>
  <c r="R17" i="50" s="1"/>
  <c r="S17" i="50" s="1"/>
  <c r="T17" i="50" s="1"/>
  <c r="U17" i="50" s="1"/>
  <c r="V17" i="50" s="1"/>
  <c r="W17" i="50" s="1"/>
  <c r="X17" i="50" s="1"/>
  <c r="Y17" i="50" s="1"/>
  <c r="Z17" i="50" s="1"/>
  <c r="AA17" i="50" s="1"/>
  <c r="AB17" i="50" s="1"/>
  <c r="AC17" i="50" s="1"/>
  <c r="P18" i="50"/>
  <c r="Q18" i="50" s="1"/>
  <c r="R18" i="50" s="1"/>
  <c r="S18" i="50" s="1"/>
  <c r="T18" i="50" s="1"/>
  <c r="U18" i="50" s="1"/>
  <c r="V18" i="50" s="1"/>
  <c r="W18" i="50" s="1"/>
  <c r="X18" i="50" s="1"/>
  <c r="Y18" i="50" s="1"/>
  <c r="Z18" i="50" s="1"/>
  <c r="AA18" i="50" s="1"/>
  <c r="AB18" i="50" s="1"/>
  <c r="AC18" i="50" s="1"/>
  <c r="P17" i="50"/>
  <c r="P16" i="50"/>
  <c r="Q16" i="50" s="1"/>
  <c r="R16" i="50" s="1"/>
  <c r="S16" i="50" s="1"/>
  <c r="T16" i="50" s="1"/>
  <c r="U16" i="50" s="1"/>
  <c r="V16" i="50" s="1"/>
  <c r="W16" i="50" s="1"/>
  <c r="X16" i="50" s="1"/>
  <c r="Y16" i="50" s="1"/>
  <c r="Z16" i="50" s="1"/>
  <c r="AA16" i="50" s="1"/>
  <c r="AB16" i="50" s="1"/>
  <c r="AC16" i="50" s="1"/>
  <c r="O4" i="62"/>
  <c r="P4" i="62" s="1"/>
  <c r="Q4" i="62" s="1"/>
  <c r="R4" i="62" s="1"/>
  <c r="S4" i="62" s="1"/>
  <c r="T4" i="62" s="1"/>
  <c r="U4" i="62" s="1"/>
  <c r="V4" i="62" s="1"/>
  <c r="W4" i="62" s="1"/>
  <c r="X4" i="62" s="1"/>
  <c r="Y4" i="62" s="1"/>
  <c r="Z4" i="62" s="1"/>
  <c r="AA4" i="62" s="1"/>
  <c r="AB4" i="62" s="1"/>
  <c r="AC4" i="62" s="1"/>
  <c r="E251" i="81"/>
  <c r="F251" i="81" s="1"/>
  <c r="G251" i="81" s="1"/>
  <c r="H251" i="81" s="1"/>
  <c r="I251" i="81" s="1"/>
  <c r="J251" i="81" s="1"/>
  <c r="K251" i="81" s="1"/>
  <c r="L251" i="81" s="1"/>
  <c r="M251" i="81" s="1"/>
  <c r="N251" i="81" s="1"/>
  <c r="O251" i="81" s="1"/>
  <c r="P251" i="81" s="1"/>
  <c r="Q251" i="81" s="1"/>
  <c r="R251" i="81" s="1"/>
  <c r="S251" i="81" s="1"/>
  <c r="E219" i="81"/>
  <c r="F219" i="81" s="1"/>
  <c r="E163" i="81"/>
  <c r="N123" i="81"/>
  <c r="M122" i="81"/>
  <c r="L121" i="81"/>
  <c r="K120" i="81"/>
  <c r="J119" i="81"/>
  <c r="I118" i="81"/>
  <c r="H117" i="81"/>
  <c r="G116" i="81"/>
  <c r="F115" i="81"/>
  <c r="E114" i="81"/>
  <c r="E111" i="81"/>
  <c r="M121" i="81" s="1"/>
  <c r="N157" i="81"/>
  <c r="O157" i="80" l="1"/>
  <c r="O159" i="80" s="1"/>
  <c r="R191" i="50"/>
  <c r="P171" i="83"/>
  <c r="P173" i="83" s="1"/>
  <c r="P174" i="83" s="1"/>
  <c r="P157" i="48"/>
  <c r="P159" i="48" s="1"/>
  <c r="R274" i="50"/>
  <c r="Q33" i="50"/>
  <c r="O157" i="81"/>
  <c r="O159" i="81" s="1"/>
  <c r="Q67" i="50"/>
  <c r="O171" i="82"/>
  <c r="O173" i="82" s="1"/>
  <c r="Q149" i="50"/>
  <c r="Q234" i="50"/>
  <c r="Q107" i="50"/>
  <c r="T251" i="81"/>
  <c r="R44" i="50"/>
  <c r="AC272" i="81"/>
  <c r="AC270" i="81" s="1"/>
  <c r="F111" i="81"/>
  <c r="F114" i="81"/>
  <c r="I117" i="81"/>
  <c r="N122" i="81"/>
  <c r="G115" i="81"/>
  <c r="H116" i="81"/>
  <c r="O123" i="81"/>
  <c r="K119" i="81"/>
  <c r="L120" i="81"/>
  <c r="E113" i="81"/>
  <c r="J118" i="81"/>
  <c r="F163" i="81"/>
  <c r="G219" i="81"/>
  <c r="N23" i="81"/>
  <c r="M22" i="81"/>
  <c r="L21" i="81"/>
  <c r="K20" i="81"/>
  <c r="J19" i="81"/>
  <c r="I18" i="81"/>
  <c r="H17" i="81"/>
  <c r="G16" i="81"/>
  <c r="F15" i="81"/>
  <c r="E14" i="81"/>
  <c r="D13" i="81"/>
  <c r="E11" i="81"/>
  <c r="O23" i="81" s="1"/>
  <c r="AC64" i="81"/>
  <c r="AC63" i="81"/>
  <c r="AB63" i="81"/>
  <c r="AC62" i="81"/>
  <c r="AB62" i="81"/>
  <c r="AA62" i="81"/>
  <c r="AC61" i="81"/>
  <c r="AB61" i="81"/>
  <c r="AA61" i="81"/>
  <c r="Z61" i="81"/>
  <c r="AC60" i="81"/>
  <c r="AB60" i="81"/>
  <c r="AA60" i="81"/>
  <c r="Z60" i="81"/>
  <c r="Y60" i="81"/>
  <c r="AC59" i="81"/>
  <c r="AB59" i="81"/>
  <c r="AA59" i="81"/>
  <c r="Z59" i="81"/>
  <c r="Y59" i="81"/>
  <c r="X59" i="81"/>
  <c r="AC58" i="81"/>
  <c r="AB58" i="81"/>
  <c r="AA58" i="81"/>
  <c r="Z58" i="81"/>
  <c r="Y58" i="81"/>
  <c r="X58" i="81"/>
  <c r="W58" i="81"/>
  <c r="AC57" i="81"/>
  <c r="AB57" i="81"/>
  <c r="AA57" i="81"/>
  <c r="Z57" i="81"/>
  <c r="Y57" i="81"/>
  <c r="X57" i="81"/>
  <c r="W57" i="81"/>
  <c r="V57" i="81"/>
  <c r="AC56" i="81"/>
  <c r="AB56" i="81"/>
  <c r="AA56" i="81"/>
  <c r="Z56" i="81"/>
  <c r="Y56" i="81"/>
  <c r="X56" i="81"/>
  <c r="W56" i="81"/>
  <c r="V56" i="81"/>
  <c r="U56" i="81"/>
  <c r="AC55" i="81"/>
  <c r="AB55" i="81"/>
  <c r="AA55" i="81"/>
  <c r="Z55" i="81"/>
  <c r="Y55" i="81"/>
  <c r="X55" i="81"/>
  <c r="W55" i="81"/>
  <c r="V55" i="81"/>
  <c r="U55" i="81"/>
  <c r="T55" i="81"/>
  <c r="AB54" i="81"/>
  <c r="AA54" i="81"/>
  <c r="Z54" i="81"/>
  <c r="Y54" i="81"/>
  <c r="X54" i="81"/>
  <c r="W54" i="81"/>
  <c r="V54" i="81"/>
  <c r="U54" i="81"/>
  <c r="T54" i="81"/>
  <c r="S54" i="81"/>
  <c r="R149" i="50" l="1"/>
  <c r="P171" i="82"/>
  <c r="P173" i="82" s="1"/>
  <c r="R234" i="50"/>
  <c r="P171" i="84"/>
  <c r="P173" i="84" s="1"/>
  <c r="R33" i="50"/>
  <c r="P157" i="81"/>
  <c r="P159" i="81" s="1"/>
  <c r="S191" i="50"/>
  <c r="Q171" i="83"/>
  <c r="Q173" i="83" s="1"/>
  <c r="Q174" i="83" s="1"/>
  <c r="R67" i="50"/>
  <c r="P157" i="80"/>
  <c r="P159" i="80" s="1"/>
  <c r="Q157" i="48"/>
  <c r="Q159" i="48" s="1"/>
  <c r="S274" i="50"/>
  <c r="R107" i="50"/>
  <c r="P157" i="78"/>
  <c r="P159" i="78" s="1"/>
  <c r="E13" i="81"/>
  <c r="U251" i="81"/>
  <c r="S44" i="50"/>
  <c r="J18" i="81"/>
  <c r="M21" i="81"/>
  <c r="G163" i="81"/>
  <c r="K19" i="81"/>
  <c r="L20" i="81"/>
  <c r="H219" i="81"/>
  <c r="F11" i="81"/>
  <c r="F14" i="81"/>
  <c r="I17" i="81"/>
  <c r="N22" i="81"/>
  <c r="G111" i="81"/>
  <c r="P123" i="81"/>
  <c r="I116" i="81"/>
  <c r="H115" i="81"/>
  <c r="K118" i="81"/>
  <c r="F113" i="81"/>
  <c r="O122" i="81"/>
  <c r="J117" i="81"/>
  <c r="G114" i="81"/>
  <c r="N121" i="81"/>
  <c r="M120" i="81"/>
  <c r="L119" i="81"/>
  <c r="G15" i="81"/>
  <c r="H16" i="81"/>
  <c r="T274" i="50" l="1"/>
  <c r="R157" i="48"/>
  <c r="R159" i="48" s="1"/>
  <c r="T191" i="50"/>
  <c r="R171" i="83"/>
  <c r="R173" i="83" s="1"/>
  <c r="R174" i="83" s="1"/>
  <c r="S234" i="50"/>
  <c r="Q171" i="84"/>
  <c r="Q173" i="84" s="1"/>
  <c r="S67" i="50"/>
  <c r="Q157" i="80"/>
  <c r="Q159" i="80" s="1"/>
  <c r="S33" i="50"/>
  <c r="Q157" i="81"/>
  <c r="Q159" i="81" s="1"/>
  <c r="S149" i="50"/>
  <c r="Q171" i="82"/>
  <c r="Q173" i="82" s="1"/>
  <c r="S107" i="50"/>
  <c r="Q157" i="78"/>
  <c r="Q159" i="78" s="1"/>
  <c r="V251" i="81"/>
  <c r="T44" i="50"/>
  <c r="H111" i="81"/>
  <c r="P122" i="81"/>
  <c r="K117" i="81"/>
  <c r="H114" i="81"/>
  <c r="Q123" i="81"/>
  <c r="J116" i="81"/>
  <c r="I115" i="81"/>
  <c r="N120" i="81"/>
  <c r="M119" i="81"/>
  <c r="O121" i="81"/>
  <c r="L118" i="81"/>
  <c r="G113" i="81"/>
  <c r="G11" i="81"/>
  <c r="O22" i="81"/>
  <c r="J17" i="81"/>
  <c r="G14" i="81"/>
  <c r="M20" i="81"/>
  <c r="L19" i="81"/>
  <c r="N21" i="81"/>
  <c r="K18" i="81"/>
  <c r="F13" i="81"/>
  <c r="P23" i="81"/>
  <c r="I16" i="81"/>
  <c r="H15" i="81"/>
  <c r="I219" i="81"/>
  <c r="H163" i="81"/>
  <c r="E17" i="88"/>
  <c r="T149" i="50" l="1"/>
  <c r="R171" i="82"/>
  <c r="R173" i="82" s="1"/>
  <c r="T67" i="50"/>
  <c r="R157" i="80"/>
  <c r="R159" i="80" s="1"/>
  <c r="U191" i="50"/>
  <c r="S171" i="83"/>
  <c r="S173" i="83" s="1"/>
  <c r="S174" i="83" s="1"/>
  <c r="T33" i="50"/>
  <c r="R157" i="81"/>
  <c r="R159" i="81" s="1"/>
  <c r="T234" i="50"/>
  <c r="R171" i="84"/>
  <c r="R173" i="84" s="1"/>
  <c r="U274" i="50"/>
  <c r="S157" i="48"/>
  <c r="S159" i="48" s="1"/>
  <c r="T107" i="50"/>
  <c r="R157" i="78"/>
  <c r="R159" i="78" s="1"/>
  <c r="F17" i="88"/>
  <c r="F19" i="88" s="1"/>
  <c r="E19" i="88"/>
  <c r="W251" i="81"/>
  <c r="U44" i="50"/>
  <c r="I163" i="81"/>
  <c r="J219" i="81"/>
  <c r="H11" i="81"/>
  <c r="N20" i="81"/>
  <c r="M19" i="81"/>
  <c r="O21" i="81"/>
  <c r="L18" i="81"/>
  <c r="G13" i="81"/>
  <c r="Q23" i="81"/>
  <c r="J16" i="81"/>
  <c r="I15" i="81"/>
  <c r="P22" i="81"/>
  <c r="K17" i="81"/>
  <c r="H14" i="81"/>
  <c r="I111" i="81"/>
  <c r="O120" i="81"/>
  <c r="N119" i="81"/>
  <c r="L117" i="81"/>
  <c r="P121" i="81"/>
  <c r="M118" i="81"/>
  <c r="H113" i="81"/>
  <c r="Q122" i="81"/>
  <c r="I114" i="81"/>
  <c r="R123" i="81"/>
  <c r="K116" i="81"/>
  <c r="J115" i="81"/>
  <c r="G17" i="88"/>
  <c r="G19" i="88" s="1"/>
  <c r="U149" i="50" l="1"/>
  <c r="S171" i="82"/>
  <c r="S173" i="82" s="1"/>
  <c r="U234" i="50"/>
  <c r="S171" i="84"/>
  <c r="S173" i="84" s="1"/>
  <c r="U67" i="50"/>
  <c r="S157" i="80"/>
  <c r="S159" i="80" s="1"/>
  <c r="V191" i="50"/>
  <c r="T171" i="83"/>
  <c r="T173" i="83" s="1"/>
  <c r="T174" i="83" s="1"/>
  <c r="V274" i="50"/>
  <c r="T157" i="48"/>
  <c r="T159" i="48" s="1"/>
  <c r="U33" i="50"/>
  <c r="S157" i="81"/>
  <c r="S159" i="81" s="1"/>
  <c r="U107" i="50"/>
  <c r="S157" i="78"/>
  <c r="S159" i="78" s="1"/>
  <c r="X251" i="81"/>
  <c r="V44" i="50"/>
  <c r="I11" i="81"/>
  <c r="P21" i="81"/>
  <c r="M18" i="81"/>
  <c r="H13" i="81"/>
  <c r="R23" i="81"/>
  <c r="K16" i="81"/>
  <c r="J15" i="81"/>
  <c r="Q22" i="81"/>
  <c r="L17" i="81"/>
  <c r="I14" i="81"/>
  <c r="O20" i="81"/>
  <c r="N19" i="81"/>
  <c r="K219" i="81"/>
  <c r="J163" i="81"/>
  <c r="J111" i="81"/>
  <c r="Q121" i="81"/>
  <c r="N118" i="81"/>
  <c r="I113" i="81"/>
  <c r="S123" i="81"/>
  <c r="L116" i="81"/>
  <c r="K115" i="81"/>
  <c r="P120" i="81"/>
  <c r="O119" i="81"/>
  <c r="R122" i="81"/>
  <c r="M117" i="81"/>
  <c r="J114" i="81"/>
  <c r="H17" i="88"/>
  <c r="H19" i="88" s="1"/>
  <c r="V33" i="50" l="1"/>
  <c r="T157" i="81"/>
  <c r="T159" i="81" s="1"/>
  <c r="W191" i="50"/>
  <c r="U171" i="83"/>
  <c r="U173" i="83" s="1"/>
  <c r="U174" i="83" s="1"/>
  <c r="V67" i="50"/>
  <c r="T157" i="80"/>
  <c r="T159" i="80" s="1"/>
  <c r="V234" i="50"/>
  <c r="T171" i="84"/>
  <c r="T173" i="84" s="1"/>
  <c r="W274" i="50"/>
  <c r="U157" i="48"/>
  <c r="U159" i="48" s="1"/>
  <c r="V149" i="50"/>
  <c r="T171" i="82"/>
  <c r="T173" i="82" s="1"/>
  <c r="V107" i="50"/>
  <c r="T157" i="78"/>
  <c r="T159" i="78" s="1"/>
  <c r="Y251" i="81"/>
  <c r="W44" i="50"/>
  <c r="K163" i="81"/>
  <c r="L219" i="81"/>
  <c r="J11" i="81"/>
  <c r="S23" i="81"/>
  <c r="L16" i="81"/>
  <c r="K15" i="81"/>
  <c r="R22" i="81"/>
  <c r="M17" i="81"/>
  <c r="J14" i="81"/>
  <c r="P20" i="81"/>
  <c r="O19" i="81"/>
  <c r="I13" i="81"/>
  <c r="Q21" i="81"/>
  <c r="N18" i="81"/>
  <c r="K111" i="81"/>
  <c r="T123" i="81"/>
  <c r="M116" i="81"/>
  <c r="L115" i="81"/>
  <c r="R121" i="81"/>
  <c r="S122" i="81"/>
  <c r="N117" i="81"/>
  <c r="K114" i="81"/>
  <c r="O118" i="81"/>
  <c r="J113" i="81"/>
  <c r="Q120" i="81"/>
  <c r="P119" i="81"/>
  <c r="I17" i="88"/>
  <c r="I19" i="88" s="1"/>
  <c r="B25" i="55"/>
  <c r="X274" i="50" l="1"/>
  <c r="V157" i="48"/>
  <c r="V159" i="48" s="1"/>
  <c r="W234" i="50"/>
  <c r="U171" i="84"/>
  <c r="U173" i="84" s="1"/>
  <c r="X191" i="50"/>
  <c r="V171" i="83"/>
  <c r="V173" i="83" s="1"/>
  <c r="V174" i="83" s="1"/>
  <c r="W149" i="50"/>
  <c r="U171" i="82"/>
  <c r="U173" i="82" s="1"/>
  <c r="W67" i="50"/>
  <c r="U157" i="80"/>
  <c r="U159" i="80" s="1"/>
  <c r="W33" i="50"/>
  <c r="U157" i="81"/>
  <c r="U159" i="81" s="1"/>
  <c r="W107" i="50"/>
  <c r="U157" i="78"/>
  <c r="U159" i="78" s="1"/>
  <c r="Z251" i="81"/>
  <c r="X44" i="50"/>
  <c r="M219" i="81"/>
  <c r="L111" i="81"/>
  <c r="T122" i="81"/>
  <c r="O117" i="81"/>
  <c r="L114" i="81"/>
  <c r="R120" i="81"/>
  <c r="Q119" i="81"/>
  <c r="U123" i="81"/>
  <c r="N116" i="81"/>
  <c r="M115" i="81"/>
  <c r="S121" i="81"/>
  <c r="P118" i="81"/>
  <c r="K113" i="81"/>
  <c r="K11" i="81"/>
  <c r="S22" i="81"/>
  <c r="N17" i="81"/>
  <c r="K14" i="81"/>
  <c r="Q20" i="81"/>
  <c r="P19" i="81"/>
  <c r="R21" i="81"/>
  <c r="O18" i="81"/>
  <c r="J13" i="81"/>
  <c r="T23" i="81"/>
  <c r="M16" i="81"/>
  <c r="L15" i="81"/>
  <c r="L163" i="81"/>
  <c r="J17" i="88"/>
  <c r="J19" i="88" s="1"/>
  <c r="X67" i="50" l="1"/>
  <c r="V157" i="80"/>
  <c r="V159" i="80" s="1"/>
  <c r="X234" i="50"/>
  <c r="V171" i="84"/>
  <c r="V173" i="84" s="1"/>
  <c r="X33" i="50"/>
  <c r="V157" i="81"/>
  <c r="V159" i="81" s="1"/>
  <c r="X149" i="50"/>
  <c r="V171" i="82"/>
  <c r="V173" i="82" s="1"/>
  <c r="Y191" i="50"/>
  <c r="W171" i="83"/>
  <c r="W173" i="83" s="1"/>
  <c r="W174" i="83" s="1"/>
  <c r="Y274" i="50"/>
  <c r="W157" i="48"/>
  <c r="W159" i="48" s="1"/>
  <c r="X107" i="50"/>
  <c r="V157" i="78"/>
  <c r="V159" i="78" s="1"/>
  <c r="AA251" i="81"/>
  <c r="Y44" i="50"/>
  <c r="L11" i="81"/>
  <c r="R20" i="81"/>
  <c r="Q19" i="81"/>
  <c r="S21" i="81"/>
  <c r="P18" i="81"/>
  <c r="K13" i="81"/>
  <c r="U23" i="81"/>
  <c r="N16" i="81"/>
  <c r="M15" i="81"/>
  <c r="T22" i="81"/>
  <c r="O17" i="81"/>
  <c r="L14" i="81"/>
  <c r="M111" i="81"/>
  <c r="S120" i="81"/>
  <c r="R119" i="81"/>
  <c r="U122" i="81"/>
  <c r="M114" i="81"/>
  <c r="T121" i="81"/>
  <c r="Q118" i="81"/>
  <c r="L113" i="81"/>
  <c r="P117" i="81"/>
  <c r="V123" i="81"/>
  <c r="O116" i="81"/>
  <c r="N115" i="81"/>
  <c r="M163" i="81"/>
  <c r="N219" i="81"/>
  <c r="K17" i="88"/>
  <c r="K19" i="88" s="1"/>
  <c r="Y33" i="50" l="1"/>
  <c r="W157" i="81"/>
  <c r="W159" i="81" s="1"/>
  <c r="Z191" i="50"/>
  <c r="X171" i="83"/>
  <c r="X173" i="83" s="1"/>
  <c r="X174" i="83" s="1"/>
  <c r="Z274" i="50"/>
  <c r="X157" i="48"/>
  <c r="X159" i="48" s="1"/>
  <c r="Y149" i="50"/>
  <c r="W171" i="82"/>
  <c r="W173" i="82" s="1"/>
  <c r="Y234" i="50"/>
  <c r="W171" i="84"/>
  <c r="W173" i="84" s="1"/>
  <c r="Y67" i="50"/>
  <c r="W157" i="80"/>
  <c r="W159" i="80" s="1"/>
  <c r="Y107" i="50"/>
  <c r="W157" i="78"/>
  <c r="W159" i="78" s="1"/>
  <c r="AB251" i="81"/>
  <c r="Z44" i="50"/>
  <c r="N163" i="81"/>
  <c r="N111" i="81"/>
  <c r="U121" i="81"/>
  <c r="R118" i="81"/>
  <c r="M113" i="81"/>
  <c r="T120" i="81"/>
  <c r="S119" i="81"/>
  <c r="W123" i="81"/>
  <c r="P116" i="81"/>
  <c r="O115" i="81"/>
  <c r="V122" i="81"/>
  <c r="Q117" i="81"/>
  <c r="N114" i="81"/>
  <c r="M11" i="81"/>
  <c r="T21" i="81"/>
  <c r="Q18" i="81"/>
  <c r="L13" i="81"/>
  <c r="V23" i="81"/>
  <c r="O16" i="81"/>
  <c r="N15" i="81"/>
  <c r="U22" i="81"/>
  <c r="P17" i="81"/>
  <c r="M14" i="81"/>
  <c r="R19" i="81"/>
  <c r="S20" i="81"/>
  <c r="O219" i="81"/>
  <c r="L17" i="88"/>
  <c r="L19" i="88" s="1"/>
  <c r="D38" i="40"/>
  <c r="E38" i="40" s="1"/>
  <c r="F38" i="40" s="1"/>
  <c r="G38" i="40" s="1"/>
  <c r="H38" i="40" s="1"/>
  <c r="I38" i="40" s="1"/>
  <c r="J38" i="40" s="1"/>
  <c r="K38" i="40" s="1"/>
  <c r="L38" i="40" s="1"/>
  <c r="M38" i="40" s="1"/>
  <c r="N38" i="40" s="1"/>
  <c r="B154" i="69"/>
  <c r="B142" i="69"/>
  <c r="B130" i="69"/>
  <c r="B118" i="69"/>
  <c r="B106" i="69"/>
  <c r="B94" i="69"/>
  <c r="B85" i="69"/>
  <c r="B79" i="69"/>
  <c r="B73" i="69"/>
  <c r="B67" i="69"/>
  <c r="B61" i="69"/>
  <c r="B55" i="69"/>
  <c r="B49" i="69"/>
  <c r="B43" i="69"/>
  <c r="Z234" i="50" l="1"/>
  <c r="X171" i="84"/>
  <c r="X173" i="84" s="1"/>
  <c r="AA274" i="50"/>
  <c r="Y157" i="48"/>
  <c r="Y159" i="48" s="1"/>
  <c r="AA191" i="50"/>
  <c r="Y171" i="83"/>
  <c r="Y173" i="83" s="1"/>
  <c r="Y174" i="83" s="1"/>
  <c r="Z67" i="50"/>
  <c r="X157" i="80"/>
  <c r="X159" i="80" s="1"/>
  <c r="Z149" i="50"/>
  <c r="X171" i="82"/>
  <c r="X173" i="82" s="1"/>
  <c r="Z33" i="50"/>
  <c r="X157" i="81"/>
  <c r="X159" i="81" s="1"/>
  <c r="Z107" i="50"/>
  <c r="X157" i="78"/>
  <c r="X159" i="78" s="1"/>
  <c r="N39" i="40"/>
  <c r="AC251" i="81"/>
  <c r="AA44" i="50"/>
  <c r="N11" i="81"/>
  <c r="W23" i="81"/>
  <c r="P16" i="81"/>
  <c r="O15" i="81"/>
  <c r="V22" i="81"/>
  <c r="Q17" i="81"/>
  <c r="N14" i="81"/>
  <c r="T20" i="81"/>
  <c r="S19" i="81"/>
  <c r="M13" i="81"/>
  <c r="U21" i="81"/>
  <c r="R18" i="81"/>
  <c r="P219" i="81"/>
  <c r="O163" i="81"/>
  <c r="O111" i="81"/>
  <c r="X123" i="81"/>
  <c r="Q116" i="81"/>
  <c r="P115" i="81"/>
  <c r="N113" i="81"/>
  <c r="W122" i="81"/>
  <c r="R117" i="81"/>
  <c r="O114" i="81"/>
  <c r="V121" i="81"/>
  <c r="S118" i="81"/>
  <c r="U120" i="81"/>
  <c r="T119" i="81"/>
  <c r="M17" i="88"/>
  <c r="M19" i="88" s="1"/>
  <c r="E39" i="40"/>
  <c r="D39" i="40"/>
  <c r="M39" i="40"/>
  <c r="I39" i="40"/>
  <c r="L39" i="40"/>
  <c r="H39" i="40"/>
  <c r="K39" i="40"/>
  <c r="G39" i="40"/>
  <c r="J39" i="40"/>
  <c r="F39" i="40"/>
  <c r="AA67" i="50" l="1"/>
  <c r="Y157" i="80"/>
  <c r="Y159" i="80" s="1"/>
  <c r="AB274" i="50"/>
  <c r="Z157" i="48"/>
  <c r="Z159" i="48" s="1"/>
  <c r="AA33" i="50"/>
  <c r="Y157" i="81"/>
  <c r="Y159" i="81" s="1"/>
  <c r="AA149" i="50"/>
  <c r="Y171" i="82"/>
  <c r="Y173" i="82" s="1"/>
  <c r="AB191" i="50"/>
  <c r="Z171" i="83"/>
  <c r="Z173" i="83" s="1"/>
  <c r="Z174" i="83" s="1"/>
  <c r="AA234" i="50"/>
  <c r="Y171" i="84"/>
  <c r="Y173" i="84" s="1"/>
  <c r="AA107" i="50"/>
  <c r="Y157" i="78"/>
  <c r="Y159" i="78" s="1"/>
  <c r="AB44" i="50"/>
  <c r="P111" i="81"/>
  <c r="X122" i="81"/>
  <c r="S117" i="81"/>
  <c r="P114" i="81"/>
  <c r="V120" i="81"/>
  <c r="U119" i="81"/>
  <c r="Y123" i="81"/>
  <c r="R116" i="81"/>
  <c r="Q115" i="81"/>
  <c r="W121" i="81"/>
  <c r="T118" i="81"/>
  <c r="O113" i="81"/>
  <c r="Q219" i="81"/>
  <c r="P163" i="81"/>
  <c r="O11" i="81"/>
  <c r="W22" i="81"/>
  <c r="R17" i="81"/>
  <c r="O14" i="81"/>
  <c r="U20" i="81"/>
  <c r="T19" i="81"/>
  <c r="V21" i="81"/>
  <c r="S18" i="81"/>
  <c r="N13" i="81"/>
  <c r="P15" i="81"/>
  <c r="X23" i="81"/>
  <c r="Q16" i="81"/>
  <c r="N17" i="88"/>
  <c r="D5" i="40"/>
  <c r="E20" i="69"/>
  <c r="B3" i="69"/>
  <c r="B3" i="62"/>
  <c r="E10" i="66"/>
  <c r="F10" i="66"/>
  <c r="G10" i="66"/>
  <c r="H10" i="66"/>
  <c r="I10" i="66"/>
  <c r="J10" i="66"/>
  <c r="K10" i="66"/>
  <c r="L10" i="66"/>
  <c r="M10" i="66"/>
  <c r="N10" i="66"/>
  <c r="D10" i="66"/>
  <c r="AC191" i="50" l="1"/>
  <c r="AB171" i="83" s="1"/>
  <c r="AB173" i="83" s="1"/>
  <c r="AB174" i="83" s="1"/>
  <c r="AA171" i="83"/>
  <c r="AA173" i="83" s="1"/>
  <c r="AA174" i="83" s="1"/>
  <c r="AB33" i="50"/>
  <c r="Z157" i="81"/>
  <c r="Z159" i="81" s="1"/>
  <c r="AB67" i="50"/>
  <c r="Z157" i="80"/>
  <c r="Z159" i="80" s="1"/>
  <c r="AB234" i="50"/>
  <c r="Z171" i="84"/>
  <c r="Z173" i="84" s="1"/>
  <c r="AB149" i="50"/>
  <c r="Z171" i="82"/>
  <c r="Z173" i="82" s="1"/>
  <c r="AC274" i="50"/>
  <c r="AB157" i="48" s="1"/>
  <c r="AB159" i="48" s="1"/>
  <c r="AA157" i="48"/>
  <c r="AA159" i="48" s="1"/>
  <c r="AB107" i="50"/>
  <c r="Z157" i="78"/>
  <c r="Z159" i="78" s="1"/>
  <c r="O17" i="88"/>
  <c r="O19" i="88" s="1"/>
  <c r="N19" i="88"/>
  <c r="AC44" i="50"/>
  <c r="R219" i="81"/>
  <c r="Q111" i="81"/>
  <c r="W120" i="81"/>
  <c r="V119" i="81"/>
  <c r="Y122" i="81"/>
  <c r="T117" i="81"/>
  <c r="X121" i="81"/>
  <c r="U118" i="81"/>
  <c r="P113" i="81"/>
  <c r="Q114" i="81"/>
  <c r="Z123" i="81"/>
  <c r="S116" i="81"/>
  <c r="R115" i="81"/>
  <c r="P11" i="81"/>
  <c r="V20" i="81"/>
  <c r="U19" i="81"/>
  <c r="W21" i="81"/>
  <c r="T18" i="81"/>
  <c r="O13" i="81"/>
  <c r="Y23" i="81"/>
  <c r="R16" i="81"/>
  <c r="Q15" i="81"/>
  <c r="P14" i="81"/>
  <c r="X22" i="81"/>
  <c r="S17" i="81"/>
  <c r="Q163" i="81"/>
  <c r="O112" i="81"/>
  <c r="G29" i="31"/>
  <c r="H29" i="31"/>
  <c r="I29" i="31"/>
  <c r="J29" i="31"/>
  <c r="K29" i="31"/>
  <c r="L29" i="31"/>
  <c r="M29" i="31"/>
  <c r="N29" i="31"/>
  <c r="O29" i="31"/>
  <c r="F29" i="31"/>
  <c r="B3" i="55"/>
  <c r="B3" i="50"/>
  <c r="B3" i="86"/>
  <c r="B3" i="85"/>
  <c r="AC234" i="50" l="1"/>
  <c r="AB171" i="84" s="1"/>
  <c r="AB173" i="84" s="1"/>
  <c r="AA171" i="84"/>
  <c r="AA173" i="84" s="1"/>
  <c r="AC33" i="50"/>
  <c r="AB157" i="81" s="1"/>
  <c r="AB159" i="81" s="1"/>
  <c r="AA157" i="81"/>
  <c r="AA159" i="81" s="1"/>
  <c r="AC149" i="50"/>
  <c r="AB171" i="82" s="1"/>
  <c r="AB173" i="82" s="1"/>
  <c r="AA171" i="82"/>
  <c r="AA173" i="82" s="1"/>
  <c r="AC67" i="50"/>
  <c r="AB157" i="80" s="1"/>
  <c r="AB159" i="80" s="1"/>
  <c r="AA157" i="80"/>
  <c r="AA159" i="80" s="1"/>
  <c r="AC107" i="50"/>
  <c r="AB157" i="78" s="1"/>
  <c r="AB159" i="78" s="1"/>
  <c r="AA157" i="78"/>
  <c r="AA159" i="78" s="1"/>
  <c r="P17" i="88"/>
  <c r="P19" i="88" s="1"/>
  <c r="R111" i="81"/>
  <c r="Y121" i="81"/>
  <c r="V118" i="81"/>
  <c r="Q113" i="81"/>
  <c r="AA123" i="81"/>
  <c r="T116" i="81"/>
  <c r="S115" i="81"/>
  <c r="X120" i="81"/>
  <c r="W119" i="81"/>
  <c r="Z122" i="81"/>
  <c r="U117" i="81"/>
  <c r="R114" i="81"/>
  <c r="O12" i="81"/>
  <c r="P112" i="81"/>
  <c r="R163" i="81"/>
  <c r="Q11" i="81"/>
  <c r="X21" i="81"/>
  <c r="U18" i="81"/>
  <c r="P13" i="81"/>
  <c r="Z23" i="81"/>
  <c r="S16" i="81"/>
  <c r="R15" i="81"/>
  <c r="Y22" i="81"/>
  <c r="T17" i="81"/>
  <c r="Q14" i="81"/>
  <c r="V19" i="81"/>
  <c r="W20" i="81"/>
  <c r="S219" i="81"/>
  <c r="E41" i="50"/>
  <c r="O118" i="70" l="1"/>
  <c r="Q17" i="88"/>
  <c r="Q19" i="88" s="1"/>
  <c r="O132" i="53"/>
  <c r="O102" i="70"/>
  <c r="O11" i="40"/>
  <c r="O18" i="40" s="1"/>
  <c r="O63" i="53"/>
  <c r="O237" i="81"/>
  <c r="O97" i="53"/>
  <c r="O160" i="70"/>
  <c r="R17" i="88"/>
  <c r="R19" i="88" s="1"/>
  <c r="P12" i="81"/>
  <c r="S111" i="81"/>
  <c r="AB123" i="81"/>
  <c r="U116" i="81"/>
  <c r="T115" i="81"/>
  <c r="AA122" i="81"/>
  <c r="V117" i="81"/>
  <c r="S114" i="81"/>
  <c r="Z121" i="81"/>
  <c r="W118" i="81"/>
  <c r="R113" i="81"/>
  <c r="Y120" i="81"/>
  <c r="X119" i="81"/>
  <c r="Q112" i="81"/>
  <c r="T219" i="81"/>
  <c r="R11" i="81"/>
  <c r="AA23" i="81"/>
  <c r="T16" i="81"/>
  <c r="S15" i="81"/>
  <c r="Z22" i="81"/>
  <c r="U17" i="81"/>
  <c r="R14" i="81"/>
  <c r="X20" i="81"/>
  <c r="W19" i="81"/>
  <c r="Y21" i="81"/>
  <c r="V18" i="81"/>
  <c r="Q13" i="81"/>
  <c r="S163" i="81"/>
  <c r="N10" i="80"/>
  <c r="N10" i="83"/>
  <c r="P118" i="70" l="1"/>
  <c r="P132" i="53"/>
  <c r="P102" i="70"/>
  <c r="P11" i="40"/>
  <c r="P18" i="40" s="1"/>
  <c r="P63" i="53"/>
  <c r="P237" i="81"/>
  <c r="P160" i="70"/>
  <c r="P97" i="53"/>
  <c r="S17" i="88"/>
  <c r="S19" i="88" s="1"/>
  <c r="U219" i="81"/>
  <c r="T163" i="81"/>
  <c r="AC175" i="81"/>
  <c r="AA173" i="81"/>
  <c r="X170" i="81"/>
  <c r="S165" i="81"/>
  <c r="V168" i="81"/>
  <c r="U167" i="81"/>
  <c r="AB174" i="81"/>
  <c r="W169" i="81"/>
  <c r="T166" i="81"/>
  <c r="Y171" i="81"/>
  <c r="Z172" i="81"/>
  <c r="S11" i="81"/>
  <c r="AA22" i="81"/>
  <c r="V17" i="81"/>
  <c r="S14" i="81"/>
  <c r="Y20" i="81"/>
  <c r="X19" i="81"/>
  <c r="Z21" i="81"/>
  <c r="W18" i="81"/>
  <c r="R13" i="81"/>
  <c r="T15" i="81"/>
  <c r="AB23" i="81"/>
  <c r="U16" i="81"/>
  <c r="R112" i="81"/>
  <c r="Q12" i="81"/>
  <c r="T111" i="81"/>
  <c r="AB122" i="81"/>
  <c r="W117" i="81"/>
  <c r="T114" i="81"/>
  <c r="U115" i="81"/>
  <c r="Z120" i="81"/>
  <c r="Y119" i="81"/>
  <c r="AC123" i="81"/>
  <c r="V116" i="81"/>
  <c r="AA121" i="81"/>
  <c r="X118" i="81"/>
  <c r="S113" i="81"/>
  <c r="E21" i="69"/>
  <c r="Q118" i="70" l="1"/>
  <c r="Q132" i="53"/>
  <c r="Q102" i="70"/>
  <c r="Q11" i="40"/>
  <c r="Q18" i="40" s="1"/>
  <c r="Q63" i="53"/>
  <c r="Q237" i="81"/>
  <c r="Q97" i="53"/>
  <c r="Q160" i="70"/>
  <c r="T17" i="88"/>
  <c r="T19" i="88" s="1"/>
  <c r="R12" i="81"/>
  <c r="V219" i="81"/>
  <c r="T11" i="81"/>
  <c r="Z20" i="81"/>
  <c r="Y19" i="81"/>
  <c r="AA21" i="81"/>
  <c r="X18" i="81"/>
  <c r="S13" i="81"/>
  <c r="AC23" i="81"/>
  <c r="V16" i="81"/>
  <c r="U15" i="81"/>
  <c r="T14" i="81"/>
  <c r="AB22" i="81"/>
  <c r="W17" i="81"/>
  <c r="S112" i="81"/>
  <c r="U111" i="81"/>
  <c r="AA120" i="81"/>
  <c r="Z119" i="81"/>
  <c r="X117" i="81"/>
  <c r="AB121" i="81"/>
  <c r="Y118" i="81"/>
  <c r="T113" i="81"/>
  <c r="AC122" i="81"/>
  <c r="U114" i="81"/>
  <c r="W116" i="81"/>
  <c r="V115" i="81"/>
  <c r="U163" i="81"/>
  <c r="W168" i="81"/>
  <c r="V167" i="81"/>
  <c r="AC174" i="81"/>
  <c r="X169" i="81"/>
  <c r="U166" i="81"/>
  <c r="AA172" i="81"/>
  <c r="Z171" i="81"/>
  <c r="Y170" i="81"/>
  <c r="AB173" i="81"/>
  <c r="T165" i="81"/>
  <c r="E23" i="69"/>
  <c r="E22" i="69"/>
  <c r="E24" i="69"/>
  <c r="R118" i="70" l="1"/>
  <c r="R132" i="53"/>
  <c r="R102" i="70"/>
  <c r="R11" i="40"/>
  <c r="R18" i="40" s="1"/>
  <c r="R63" i="53"/>
  <c r="R237" i="81"/>
  <c r="R160" i="70"/>
  <c r="R97" i="53"/>
  <c r="U17" i="88"/>
  <c r="U19" i="88" s="1"/>
  <c r="V163" i="81"/>
  <c r="Y169" i="81"/>
  <c r="V166" i="81"/>
  <c r="AB172" i="81"/>
  <c r="AA171" i="81"/>
  <c r="AC173" i="81"/>
  <c r="Z170" i="81"/>
  <c r="U165" i="81"/>
  <c r="W167" i="81"/>
  <c r="X168" i="81"/>
  <c r="U11" i="81"/>
  <c r="AB21" i="81"/>
  <c r="Y18" i="81"/>
  <c r="T13" i="81"/>
  <c r="W16" i="81"/>
  <c r="V15" i="81"/>
  <c r="AC22" i="81"/>
  <c r="X17" i="81"/>
  <c r="U14" i="81"/>
  <c r="AA20" i="81"/>
  <c r="Z19" i="81"/>
  <c r="T112" i="81"/>
  <c r="V111" i="81"/>
  <c r="AC121" i="81"/>
  <c r="Z118" i="81"/>
  <c r="U113" i="81"/>
  <c r="AB120" i="81"/>
  <c r="X116" i="81"/>
  <c r="W115" i="81"/>
  <c r="AA119" i="81"/>
  <c r="Y117" i="81"/>
  <c r="V114" i="81"/>
  <c r="S12" i="81"/>
  <c r="W219" i="81"/>
  <c r="D24" i="66"/>
  <c r="S118" i="70" l="1"/>
  <c r="S132" i="53"/>
  <c r="S102" i="70"/>
  <c r="S11" i="40"/>
  <c r="S18" i="40" s="1"/>
  <c r="S63" i="53"/>
  <c r="S237" i="81"/>
  <c r="S160" i="70"/>
  <c r="S97" i="53"/>
  <c r="V17" i="88"/>
  <c r="V19" i="88" s="1"/>
  <c r="X219" i="81"/>
  <c r="V11" i="81"/>
  <c r="X16" i="81"/>
  <c r="W15" i="81"/>
  <c r="Y17" i="81"/>
  <c r="V14" i="81"/>
  <c r="AB20" i="81"/>
  <c r="AA19" i="81"/>
  <c r="AC21" i="81"/>
  <c r="Z18" i="81"/>
  <c r="U13" i="81"/>
  <c r="W111" i="81"/>
  <c r="Y116" i="81"/>
  <c r="X115" i="81"/>
  <c r="V113" i="81"/>
  <c r="Z117" i="81"/>
  <c r="W114" i="81"/>
  <c r="AA118" i="81"/>
  <c r="AC120" i="81"/>
  <c r="AB119" i="81"/>
  <c r="T12" i="81"/>
  <c r="U112" i="81"/>
  <c r="W163" i="81"/>
  <c r="AC172" i="81"/>
  <c r="AB171" i="81"/>
  <c r="AA170" i="81"/>
  <c r="V165" i="81"/>
  <c r="Y168" i="81"/>
  <c r="X167" i="81"/>
  <c r="Z169" i="81"/>
  <c r="W166" i="81"/>
  <c r="N124" i="84"/>
  <c r="N171" i="84" s="1"/>
  <c r="M124" i="84"/>
  <c r="M171" i="84" s="1"/>
  <c r="L124" i="84"/>
  <c r="L171" i="84" s="1"/>
  <c r="K124" i="84"/>
  <c r="K171" i="84" s="1"/>
  <c r="J124" i="84"/>
  <c r="J171" i="84" s="1"/>
  <c r="I124" i="84"/>
  <c r="I171" i="84" s="1"/>
  <c r="H124" i="84"/>
  <c r="H171" i="84" s="1"/>
  <c r="G124" i="84"/>
  <c r="G171" i="84" s="1"/>
  <c r="F124" i="84"/>
  <c r="F171" i="84" s="1"/>
  <c r="E124" i="84"/>
  <c r="E171" i="84" s="1"/>
  <c r="D124" i="84"/>
  <c r="D171" i="84" s="1"/>
  <c r="T118" i="70" l="1"/>
  <c r="Q214" i="84"/>
  <c r="R214" i="84"/>
  <c r="S214" i="84"/>
  <c r="T132" i="53"/>
  <c r="T102" i="70"/>
  <c r="T11" i="40"/>
  <c r="T18" i="40" s="1"/>
  <c r="T63" i="53"/>
  <c r="R215" i="84"/>
  <c r="S215" i="84"/>
  <c r="T215" i="84"/>
  <c r="Z223" i="84"/>
  <c r="AA223" i="84"/>
  <c r="AB223" i="84"/>
  <c r="S216" i="84"/>
  <c r="T216" i="84"/>
  <c r="U216" i="84"/>
  <c r="W220" i="84"/>
  <c r="X220" i="84"/>
  <c r="Y220" i="84"/>
  <c r="T217" i="84"/>
  <c r="U217" i="84"/>
  <c r="V217" i="84"/>
  <c r="X221" i="84"/>
  <c r="Y221" i="84"/>
  <c r="Z221" i="84"/>
  <c r="U218" i="84"/>
  <c r="V218" i="84"/>
  <c r="W218" i="84"/>
  <c r="Y222" i="84"/>
  <c r="Z222" i="84"/>
  <c r="AA222" i="84"/>
  <c r="AA212" i="84" s="1"/>
  <c r="V219" i="84"/>
  <c r="W219" i="84"/>
  <c r="X219" i="84"/>
  <c r="P213" i="84"/>
  <c r="Q213" i="84"/>
  <c r="R213" i="84"/>
  <c r="T237" i="81"/>
  <c r="T160" i="70"/>
  <c r="T97" i="53"/>
  <c r="R216" i="84"/>
  <c r="N216" i="84"/>
  <c r="J216" i="84"/>
  <c r="Q216" i="84"/>
  <c r="M216" i="84"/>
  <c r="I216" i="84"/>
  <c r="P216" i="84"/>
  <c r="L216" i="84"/>
  <c r="H216" i="84"/>
  <c r="G216" i="84"/>
  <c r="O216" i="84"/>
  <c r="K216" i="84"/>
  <c r="N213" i="84"/>
  <c r="J213" i="84"/>
  <c r="F213" i="84"/>
  <c r="M213" i="84"/>
  <c r="I213" i="84"/>
  <c r="E213" i="84"/>
  <c r="L213" i="84"/>
  <c r="H213" i="84"/>
  <c r="D213" i="84"/>
  <c r="G213" i="84"/>
  <c r="O213" i="84"/>
  <c r="K213" i="84"/>
  <c r="P217" i="84"/>
  <c r="L217" i="84"/>
  <c r="H217" i="84"/>
  <c r="S217" i="84"/>
  <c r="O217" i="84"/>
  <c r="K217" i="84"/>
  <c r="R217" i="84"/>
  <c r="N217" i="84"/>
  <c r="J217" i="84"/>
  <c r="Q217" i="84"/>
  <c r="M217" i="84"/>
  <c r="I217" i="84"/>
  <c r="V221" i="84"/>
  <c r="R221" i="84"/>
  <c r="N221" i="84"/>
  <c r="U221" i="84"/>
  <c r="Q221" i="84"/>
  <c r="M221" i="84"/>
  <c r="T221" i="84"/>
  <c r="P221" i="84"/>
  <c r="L221" i="84"/>
  <c r="O221" i="84"/>
  <c r="W221" i="84"/>
  <c r="S221" i="84"/>
  <c r="U222" i="84"/>
  <c r="Q222" i="84"/>
  <c r="M222" i="84"/>
  <c r="X222" i="84"/>
  <c r="T222" i="84"/>
  <c r="P222" i="84"/>
  <c r="W222" i="84"/>
  <c r="S222" i="84"/>
  <c r="O222" i="84"/>
  <c r="V222" i="84"/>
  <c r="R222" i="84"/>
  <c r="N222" i="84"/>
  <c r="M214" i="84"/>
  <c r="I214" i="84"/>
  <c r="E214" i="84"/>
  <c r="P214" i="84"/>
  <c r="L214" i="84"/>
  <c r="H214" i="84"/>
  <c r="O214" i="84"/>
  <c r="K214" i="84"/>
  <c r="G214" i="84"/>
  <c r="N214" i="84"/>
  <c r="J214" i="84"/>
  <c r="F214" i="84"/>
  <c r="S218" i="84"/>
  <c r="O218" i="84"/>
  <c r="K218" i="84"/>
  <c r="R218" i="84"/>
  <c r="N218" i="84"/>
  <c r="J218" i="84"/>
  <c r="Q218" i="84"/>
  <c r="M218" i="84"/>
  <c r="I218" i="84"/>
  <c r="P218" i="84"/>
  <c r="L218" i="84"/>
  <c r="T218" i="84"/>
  <c r="Q215" i="84"/>
  <c r="M215" i="84"/>
  <c r="I215" i="84"/>
  <c r="P215" i="84"/>
  <c r="L215" i="84"/>
  <c r="H215" i="84"/>
  <c r="O215" i="84"/>
  <c r="K215" i="84"/>
  <c r="G215" i="84"/>
  <c r="N215" i="84"/>
  <c r="J215" i="84"/>
  <c r="F215" i="84"/>
  <c r="S219" i="84"/>
  <c r="O219" i="84"/>
  <c r="K219" i="84"/>
  <c r="R219" i="84"/>
  <c r="N219" i="84"/>
  <c r="J219" i="84"/>
  <c r="U219" i="84"/>
  <c r="Q219" i="84"/>
  <c r="M219" i="84"/>
  <c r="P219" i="84"/>
  <c r="L219" i="84"/>
  <c r="T219" i="84"/>
  <c r="Y223" i="84"/>
  <c r="U223" i="84"/>
  <c r="Q223" i="84"/>
  <c r="X223" i="84"/>
  <c r="T223" i="84"/>
  <c r="P223" i="84"/>
  <c r="W223" i="84"/>
  <c r="S223" i="84"/>
  <c r="O223" i="84"/>
  <c r="V223" i="84"/>
  <c r="R223" i="84"/>
  <c r="N223" i="84"/>
  <c r="T220" i="84"/>
  <c r="P220" i="84"/>
  <c r="L220" i="84"/>
  <c r="S220" i="84"/>
  <c r="O220" i="84"/>
  <c r="K220" i="84"/>
  <c r="V220" i="84"/>
  <c r="R220" i="84"/>
  <c r="N220" i="84"/>
  <c r="U220" i="84"/>
  <c r="Q220" i="84"/>
  <c r="M220" i="84"/>
  <c r="W17" i="88"/>
  <c r="W19" i="88" s="1"/>
  <c r="AC212" i="84"/>
  <c r="AB212" i="84"/>
  <c r="V112" i="81"/>
  <c r="U12" i="81"/>
  <c r="X163" i="81"/>
  <c r="AB170" i="81"/>
  <c r="W165" i="81"/>
  <c r="Z168" i="81"/>
  <c r="Y167" i="81"/>
  <c r="AA169" i="81"/>
  <c r="X166" i="81"/>
  <c r="AC171" i="81"/>
  <c r="W11" i="81"/>
  <c r="AC19" i="81" s="1"/>
  <c r="Z17" i="81"/>
  <c r="W14" i="81"/>
  <c r="AC20" i="81"/>
  <c r="AB19" i="81"/>
  <c r="AA18" i="81"/>
  <c r="V13" i="81"/>
  <c r="Y16" i="81"/>
  <c r="X15" i="81"/>
  <c r="X111" i="81"/>
  <c r="AA117" i="81"/>
  <c r="X114" i="81"/>
  <c r="AC119" i="81"/>
  <c r="Z116" i="81"/>
  <c r="Y115" i="81"/>
  <c r="AB118" i="81"/>
  <c r="W113" i="81"/>
  <c r="Y219" i="81"/>
  <c r="H173" i="84"/>
  <c r="F173" i="84"/>
  <c r="J173" i="84"/>
  <c r="N173" i="84"/>
  <c r="G173" i="84"/>
  <c r="K173" i="84"/>
  <c r="D173" i="84"/>
  <c r="L173" i="84"/>
  <c r="E173" i="84"/>
  <c r="I173" i="84"/>
  <c r="M173" i="84"/>
  <c r="E10" i="84"/>
  <c r="F10" i="84"/>
  <c r="G10" i="84"/>
  <c r="H10" i="84"/>
  <c r="I10" i="84"/>
  <c r="J10" i="84"/>
  <c r="K10" i="84"/>
  <c r="L10" i="84"/>
  <c r="M10" i="84"/>
  <c r="N10" i="84"/>
  <c r="D10" i="84"/>
  <c r="E126" i="84"/>
  <c r="D126" i="84"/>
  <c r="F126" i="84"/>
  <c r="B3" i="84"/>
  <c r="E124" i="83"/>
  <c r="E171" i="83" s="1"/>
  <c r="F124" i="83"/>
  <c r="F171" i="83" s="1"/>
  <c r="G124" i="83"/>
  <c r="G171" i="83" s="1"/>
  <c r="H124" i="83"/>
  <c r="H171" i="83" s="1"/>
  <c r="I124" i="83"/>
  <c r="I171" i="83" s="1"/>
  <c r="J124" i="83"/>
  <c r="J171" i="83" s="1"/>
  <c r="K124" i="83"/>
  <c r="K171" i="83" s="1"/>
  <c r="L124" i="83"/>
  <c r="L171" i="83" s="1"/>
  <c r="M124" i="83"/>
  <c r="M171" i="83" s="1"/>
  <c r="N124" i="83"/>
  <c r="N171" i="83" s="1"/>
  <c r="D124" i="83"/>
  <c r="D171" i="83" s="1"/>
  <c r="E10" i="83"/>
  <c r="F10" i="83"/>
  <c r="G10" i="83"/>
  <c r="H10" i="83"/>
  <c r="I10" i="83"/>
  <c r="J10" i="83"/>
  <c r="K10" i="83"/>
  <c r="L10" i="83"/>
  <c r="M10" i="83"/>
  <c r="D10" i="83"/>
  <c r="B3" i="83"/>
  <c r="E171" i="82"/>
  <c r="F171" i="82"/>
  <c r="G171" i="82"/>
  <c r="H171" i="82"/>
  <c r="I171" i="82"/>
  <c r="J171" i="82"/>
  <c r="K171" i="82"/>
  <c r="L171" i="82"/>
  <c r="M171" i="82"/>
  <c r="D124" i="82"/>
  <c r="D171" i="82" s="1"/>
  <c r="E10" i="82"/>
  <c r="F10" i="82"/>
  <c r="G10" i="82"/>
  <c r="H10" i="82"/>
  <c r="I10" i="82"/>
  <c r="J10" i="82"/>
  <c r="K10" i="82"/>
  <c r="L10" i="82"/>
  <c r="M10" i="82"/>
  <c r="N10" i="82"/>
  <c r="D10" i="82"/>
  <c r="U118" i="70" l="1"/>
  <c r="Y212" i="84"/>
  <c r="Y73" i="62" s="1"/>
  <c r="Z212" i="84"/>
  <c r="Z73" i="62" s="1"/>
  <c r="X212" i="84"/>
  <c r="X73" i="62" s="1"/>
  <c r="W212" i="84"/>
  <c r="W73" i="62" s="1"/>
  <c r="Q180" i="84"/>
  <c r="R180" i="84"/>
  <c r="S180" i="84"/>
  <c r="U132" i="53"/>
  <c r="U102" i="70"/>
  <c r="U11" i="40"/>
  <c r="U18" i="40" s="1"/>
  <c r="U63" i="53"/>
  <c r="S182" i="84"/>
  <c r="T182" i="84"/>
  <c r="U182" i="84"/>
  <c r="V183" i="84"/>
  <c r="T183" i="84"/>
  <c r="U183" i="84"/>
  <c r="X187" i="84"/>
  <c r="Z187" i="84"/>
  <c r="Y187" i="84"/>
  <c r="AB189" i="84"/>
  <c r="Z189" i="84"/>
  <c r="AA189" i="84"/>
  <c r="Y188" i="84"/>
  <c r="AA188" i="84"/>
  <c r="Z188" i="84"/>
  <c r="X185" i="84"/>
  <c r="W185" i="84"/>
  <c r="V185" i="84"/>
  <c r="V184" i="84"/>
  <c r="U184" i="84"/>
  <c r="W184" i="84"/>
  <c r="W186" i="84"/>
  <c r="Y186" i="84"/>
  <c r="X186" i="84"/>
  <c r="T181" i="84"/>
  <c r="R181" i="84"/>
  <c r="S181" i="84"/>
  <c r="P179" i="84"/>
  <c r="R179" i="84"/>
  <c r="Q179" i="84"/>
  <c r="V212" i="84"/>
  <c r="V73" i="62" s="1"/>
  <c r="U237" i="81"/>
  <c r="U160" i="70"/>
  <c r="U97" i="53"/>
  <c r="O212" i="84"/>
  <c r="O73" i="62" s="1"/>
  <c r="U212" i="84"/>
  <c r="U73" i="62" s="1"/>
  <c r="S212" i="84"/>
  <c r="S73" i="62" s="1"/>
  <c r="T212" i="84"/>
  <c r="R212" i="84"/>
  <c r="R73" i="62" s="1"/>
  <c r="P212" i="84"/>
  <c r="Q212" i="84"/>
  <c r="O215" i="82"/>
  <c r="K215" i="82"/>
  <c r="G215" i="82"/>
  <c r="N215" i="82"/>
  <c r="J215" i="82"/>
  <c r="F215" i="82"/>
  <c r="M215" i="82"/>
  <c r="L215" i="82"/>
  <c r="Q215" i="82"/>
  <c r="I215" i="82"/>
  <c r="H215" i="82"/>
  <c r="P215" i="82"/>
  <c r="P217" i="83"/>
  <c r="L217" i="83"/>
  <c r="H217" i="83"/>
  <c r="S217" i="83"/>
  <c r="O217" i="83"/>
  <c r="K217" i="83"/>
  <c r="N217" i="83"/>
  <c r="M217" i="83"/>
  <c r="R217" i="83"/>
  <c r="J217" i="83"/>
  <c r="Q217" i="83"/>
  <c r="I217" i="83"/>
  <c r="T184" i="84"/>
  <c r="P184" i="84"/>
  <c r="L184" i="84"/>
  <c r="M184" i="84"/>
  <c r="S184" i="84"/>
  <c r="O184" i="84"/>
  <c r="K184" i="84"/>
  <c r="Q184" i="84"/>
  <c r="R184" i="84"/>
  <c r="N184" i="84"/>
  <c r="J184" i="84"/>
  <c r="I184" i="84"/>
  <c r="U186" i="84"/>
  <c r="Q186" i="84"/>
  <c r="M186" i="84"/>
  <c r="R186" i="84"/>
  <c r="T186" i="84"/>
  <c r="P186" i="84"/>
  <c r="L186" i="84"/>
  <c r="V186" i="84"/>
  <c r="S186" i="84"/>
  <c r="O186" i="84"/>
  <c r="K186" i="84"/>
  <c r="N186" i="84"/>
  <c r="N181" i="84"/>
  <c r="J181" i="84"/>
  <c r="F181" i="84"/>
  <c r="O181" i="84"/>
  <c r="Q181" i="84"/>
  <c r="M181" i="84"/>
  <c r="I181" i="84"/>
  <c r="G181" i="84"/>
  <c r="P181" i="84"/>
  <c r="L181" i="84"/>
  <c r="H181" i="84"/>
  <c r="K181" i="84"/>
  <c r="V220" i="82"/>
  <c r="R220" i="82"/>
  <c r="N220" i="82"/>
  <c r="U220" i="82"/>
  <c r="Q220" i="82"/>
  <c r="M220" i="82"/>
  <c r="S220" i="82"/>
  <c r="K220" i="82"/>
  <c r="P220" i="82"/>
  <c r="O220" i="82"/>
  <c r="T220" i="82"/>
  <c r="L220" i="82"/>
  <c r="M214" i="83"/>
  <c r="I214" i="83"/>
  <c r="E214" i="83"/>
  <c r="P214" i="83"/>
  <c r="L214" i="83"/>
  <c r="H214" i="83"/>
  <c r="O214" i="83"/>
  <c r="G214" i="83"/>
  <c r="N214" i="83"/>
  <c r="F214" i="83"/>
  <c r="K214" i="83"/>
  <c r="J214" i="83"/>
  <c r="V188" i="84"/>
  <c r="R188" i="84"/>
  <c r="N188" i="84"/>
  <c r="S188" i="84"/>
  <c r="U188" i="84"/>
  <c r="Q188" i="84"/>
  <c r="M188" i="84"/>
  <c r="W188" i="84"/>
  <c r="X188" i="84"/>
  <c r="T188" i="84"/>
  <c r="P188" i="84"/>
  <c r="O188" i="84"/>
  <c r="T185" i="84"/>
  <c r="P185" i="84"/>
  <c r="L185" i="84"/>
  <c r="M185" i="84"/>
  <c r="S185" i="84"/>
  <c r="O185" i="84"/>
  <c r="K185" i="84"/>
  <c r="U185" i="84"/>
  <c r="R185" i="84"/>
  <c r="N185" i="84"/>
  <c r="J185" i="84"/>
  <c r="Q185" i="84"/>
  <c r="L213" i="82"/>
  <c r="H213" i="82"/>
  <c r="D213" i="82"/>
  <c r="O213" i="82"/>
  <c r="K213" i="82"/>
  <c r="G213" i="82"/>
  <c r="I213" i="82"/>
  <c r="N213" i="82"/>
  <c r="F213" i="82"/>
  <c r="M213" i="82"/>
  <c r="E213" i="82"/>
  <c r="J213" i="82"/>
  <c r="U219" i="82"/>
  <c r="Q219" i="82"/>
  <c r="M219" i="82"/>
  <c r="T219" i="82"/>
  <c r="P219" i="82"/>
  <c r="L219" i="82"/>
  <c r="N219" i="82"/>
  <c r="S219" i="82"/>
  <c r="K219" i="82"/>
  <c r="R219" i="82"/>
  <c r="J219" i="82"/>
  <c r="O219" i="82"/>
  <c r="V221" i="83"/>
  <c r="R221" i="83"/>
  <c r="N221" i="83"/>
  <c r="U221" i="83"/>
  <c r="Q221" i="83"/>
  <c r="M221" i="83"/>
  <c r="W221" i="83"/>
  <c r="O221" i="83"/>
  <c r="T221" i="83"/>
  <c r="L221" i="83"/>
  <c r="S221" i="83"/>
  <c r="P221" i="83"/>
  <c r="M173" i="82"/>
  <c r="T188" i="82" s="1"/>
  <c r="W222" i="82"/>
  <c r="S222" i="82"/>
  <c r="O222" i="82"/>
  <c r="V222" i="82"/>
  <c r="R222" i="82"/>
  <c r="N222" i="82"/>
  <c r="T222" i="82"/>
  <c r="Q222" i="82"/>
  <c r="X222" i="82"/>
  <c r="P222" i="82"/>
  <c r="U222" i="82"/>
  <c r="M222" i="82"/>
  <c r="I173" i="82"/>
  <c r="N184" i="82" s="1"/>
  <c r="AC218" i="82"/>
  <c r="Y218" i="82"/>
  <c r="U218" i="82"/>
  <c r="Q218" i="82"/>
  <c r="M218" i="82"/>
  <c r="I218" i="82"/>
  <c r="AB218" i="82"/>
  <c r="X218" i="82"/>
  <c r="T218" i="82"/>
  <c r="P218" i="82"/>
  <c r="L218" i="82"/>
  <c r="Z218" i="82"/>
  <c r="R218" i="82"/>
  <c r="J218" i="82"/>
  <c r="W218" i="82"/>
  <c r="O218" i="82"/>
  <c r="V218" i="82"/>
  <c r="N218" i="82"/>
  <c r="AA218" i="82"/>
  <c r="S218" i="82"/>
  <c r="K218" i="82"/>
  <c r="E173" i="82"/>
  <c r="M180" i="82" s="1"/>
  <c r="O214" i="82"/>
  <c r="K214" i="82"/>
  <c r="G214" i="82"/>
  <c r="N214" i="82"/>
  <c r="J214" i="82"/>
  <c r="F214" i="82"/>
  <c r="I214" i="82"/>
  <c r="P214" i="82"/>
  <c r="H214" i="82"/>
  <c r="M214" i="82"/>
  <c r="E214" i="82"/>
  <c r="L214" i="82"/>
  <c r="N213" i="83"/>
  <c r="J213" i="83"/>
  <c r="F213" i="83"/>
  <c r="M213" i="83"/>
  <c r="I213" i="83"/>
  <c r="E213" i="83"/>
  <c r="O213" i="83"/>
  <c r="G213" i="83"/>
  <c r="L213" i="83"/>
  <c r="D213" i="83"/>
  <c r="D212" i="83" s="1"/>
  <c r="D72" i="62" s="1"/>
  <c r="K213" i="83"/>
  <c r="H213" i="83"/>
  <c r="T220" i="83"/>
  <c r="P220" i="83"/>
  <c r="L220" i="83"/>
  <c r="S220" i="83"/>
  <c r="O220" i="83"/>
  <c r="K220" i="83"/>
  <c r="Q220" i="83"/>
  <c r="V220" i="83"/>
  <c r="N220" i="83"/>
  <c r="U220" i="83"/>
  <c r="M220" i="83"/>
  <c r="R220" i="83"/>
  <c r="R216" i="83"/>
  <c r="N216" i="83"/>
  <c r="J216" i="83"/>
  <c r="Q216" i="83"/>
  <c r="M216" i="83"/>
  <c r="I216" i="83"/>
  <c r="O216" i="83"/>
  <c r="G216" i="83"/>
  <c r="L216" i="83"/>
  <c r="K216" i="83"/>
  <c r="P216" i="83"/>
  <c r="H216" i="83"/>
  <c r="N180" i="84"/>
  <c r="J180" i="84"/>
  <c r="F180" i="84"/>
  <c r="O180" i="84"/>
  <c r="M180" i="84"/>
  <c r="I180" i="84"/>
  <c r="E180" i="84"/>
  <c r="G180" i="84"/>
  <c r="P180" i="84"/>
  <c r="L180" i="84"/>
  <c r="H180" i="84"/>
  <c r="K180" i="84"/>
  <c r="O182" i="84"/>
  <c r="K182" i="84"/>
  <c r="G182" i="84"/>
  <c r="R182" i="84"/>
  <c r="N182" i="84"/>
  <c r="J182" i="84"/>
  <c r="L182" i="84"/>
  <c r="H182" i="84"/>
  <c r="Q182" i="84"/>
  <c r="M182" i="84"/>
  <c r="I182" i="84"/>
  <c r="P182" i="84"/>
  <c r="Q183" i="84"/>
  <c r="M183" i="84"/>
  <c r="I183" i="84"/>
  <c r="R183" i="84"/>
  <c r="J183" i="84"/>
  <c r="P183" i="84"/>
  <c r="L183" i="84"/>
  <c r="H183" i="84"/>
  <c r="N183" i="84"/>
  <c r="S183" i="84"/>
  <c r="O183" i="84"/>
  <c r="K183" i="84"/>
  <c r="P216" i="82"/>
  <c r="L216" i="82"/>
  <c r="H216" i="82"/>
  <c r="O216" i="82"/>
  <c r="K216" i="82"/>
  <c r="G216" i="82"/>
  <c r="R216" i="82"/>
  <c r="J216" i="82"/>
  <c r="Q216" i="82"/>
  <c r="I216" i="82"/>
  <c r="N216" i="82"/>
  <c r="M216" i="82"/>
  <c r="U222" i="83"/>
  <c r="Q222" i="83"/>
  <c r="M222" i="83"/>
  <c r="X222" i="83"/>
  <c r="T222" i="83"/>
  <c r="P222" i="83"/>
  <c r="W222" i="83"/>
  <c r="O222" i="83"/>
  <c r="V222" i="83"/>
  <c r="N222" i="83"/>
  <c r="S222" i="83"/>
  <c r="R222" i="83"/>
  <c r="S218" i="83"/>
  <c r="O218" i="83"/>
  <c r="K218" i="83"/>
  <c r="R218" i="83"/>
  <c r="N218" i="83"/>
  <c r="J218" i="83"/>
  <c r="P218" i="83"/>
  <c r="M218" i="83"/>
  <c r="T218" i="83"/>
  <c r="L218" i="83"/>
  <c r="Q218" i="83"/>
  <c r="I218" i="83"/>
  <c r="O179" i="84"/>
  <c r="K179" i="84"/>
  <c r="G179" i="84"/>
  <c r="D179" i="84"/>
  <c r="D178" i="84" s="1"/>
  <c r="N179" i="84"/>
  <c r="J179" i="84"/>
  <c r="F179" i="84"/>
  <c r="H179" i="84"/>
  <c r="M179" i="84"/>
  <c r="I179" i="84"/>
  <c r="E179" i="84"/>
  <c r="L179" i="84"/>
  <c r="T221" i="82"/>
  <c r="P221" i="82"/>
  <c r="L221" i="82"/>
  <c r="W221" i="82"/>
  <c r="S221" i="82"/>
  <c r="O221" i="82"/>
  <c r="R221" i="82"/>
  <c r="Q221" i="82"/>
  <c r="V221" i="82"/>
  <c r="N221" i="82"/>
  <c r="U221" i="82"/>
  <c r="M221" i="82"/>
  <c r="R217" i="82"/>
  <c r="N217" i="82"/>
  <c r="J217" i="82"/>
  <c r="Q217" i="82"/>
  <c r="M217" i="82"/>
  <c r="I217" i="82"/>
  <c r="P217" i="82"/>
  <c r="H217" i="82"/>
  <c r="O217" i="82"/>
  <c r="L217" i="82"/>
  <c r="S217" i="82"/>
  <c r="K217" i="82"/>
  <c r="Y223" i="83"/>
  <c r="U223" i="83"/>
  <c r="Q223" i="83"/>
  <c r="X223" i="83"/>
  <c r="T223" i="83"/>
  <c r="P223" i="83"/>
  <c r="R223" i="83"/>
  <c r="W223" i="83"/>
  <c r="O223" i="83"/>
  <c r="V223" i="83"/>
  <c r="N223" i="83"/>
  <c r="S223" i="83"/>
  <c r="S219" i="83"/>
  <c r="O219" i="83"/>
  <c r="K219" i="83"/>
  <c r="R219" i="83"/>
  <c r="N219" i="83"/>
  <c r="J219" i="83"/>
  <c r="T219" i="83"/>
  <c r="L219" i="83"/>
  <c r="Q219" i="83"/>
  <c r="P219" i="83"/>
  <c r="U219" i="83"/>
  <c r="M219" i="83"/>
  <c r="Q215" i="83"/>
  <c r="M215" i="83"/>
  <c r="I215" i="83"/>
  <c r="P215" i="83"/>
  <c r="L215" i="83"/>
  <c r="H215" i="83"/>
  <c r="J215" i="83"/>
  <c r="O215" i="83"/>
  <c r="G215" i="83"/>
  <c r="N215" i="83"/>
  <c r="F215" i="83"/>
  <c r="K215" i="83"/>
  <c r="W187" i="84"/>
  <c r="S187" i="84"/>
  <c r="O187" i="84"/>
  <c r="L187" i="84"/>
  <c r="V187" i="84"/>
  <c r="R187" i="84"/>
  <c r="N187" i="84"/>
  <c r="P187" i="84"/>
  <c r="U187" i="84"/>
  <c r="Q187" i="84"/>
  <c r="M187" i="84"/>
  <c r="T187" i="84"/>
  <c r="V189" i="84"/>
  <c r="R189" i="84"/>
  <c r="N189" i="84"/>
  <c r="O189" i="84"/>
  <c r="Y189" i="84"/>
  <c r="U189" i="84"/>
  <c r="Q189" i="84"/>
  <c r="W189" i="84"/>
  <c r="X189" i="84"/>
  <c r="T189" i="84"/>
  <c r="P189" i="84"/>
  <c r="S189" i="84"/>
  <c r="X17" i="88"/>
  <c r="X19" i="88" s="1"/>
  <c r="AB73" i="62"/>
  <c r="P73" i="62"/>
  <c r="Q73" i="62"/>
  <c r="T73" i="62"/>
  <c r="AA73" i="62"/>
  <c r="AC178" i="84"/>
  <c r="AB178" i="84"/>
  <c r="H173" i="83"/>
  <c r="H174" i="83" s="1"/>
  <c r="N173" i="83"/>
  <c r="N174" i="83" s="1"/>
  <c r="AB212" i="83"/>
  <c r="AA212" i="83"/>
  <c r="Z212" i="83"/>
  <c r="AC212" i="83"/>
  <c r="X188" i="82"/>
  <c r="P188" i="82"/>
  <c r="AA188" i="82"/>
  <c r="W188" i="82"/>
  <c r="Z188" i="82"/>
  <c r="N188" i="82"/>
  <c r="Y188" i="82"/>
  <c r="V184" i="82"/>
  <c r="R184" i="82"/>
  <c r="W184" i="82"/>
  <c r="U184" i="82"/>
  <c r="S184" i="82"/>
  <c r="Q180" i="82"/>
  <c r="S180" i="82"/>
  <c r="R180" i="82"/>
  <c r="K173" i="82"/>
  <c r="G173" i="82"/>
  <c r="J173" i="82"/>
  <c r="F173" i="82"/>
  <c r="L173" i="82"/>
  <c r="H173" i="82"/>
  <c r="Z219" i="81"/>
  <c r="Y111" i="81"/>
  <c r="Y114" i="81"/>
  <c r="AC118" i="81"/>
  <c r="X113" i="81"/>
  <c r="AB117" i="81"/>
  <c r="AA116" i="81"/>
  <c r="Z115" i="81"/>
  <c r="W112" i="81"/>
  <c r="V12" i="81"/>
  <c r="Y163" i="81"/>
  <c r="AA168" i="81"/>
  <c r="Z167" i="81"/>
  <c r="AB169" i="81"/>
  <c r="Y166" i="81"/>
  <c r="AC170" i="81"/>
  <c r="X165" i="81"/>
  <c r="X11" i="81"/>
  <c r="AB18" i="81"/>
  <c r="W13" i="81"/>
  <c r="Z16" i="81"/>
  <c r="Y15" i="81"/>
  <c r="AA17" i="81"/>
  <c r="X14" i="81"/>
  <c r="L173" i="83"/>
  <c r="L174" i="83" s="1"/>
  <c r="K173" i="83"/>
  <c r="K174" i="83" s="1"/>
  <c r="J173" i="83"/>
  <c r="J174" i="83" s="1"/>
  <c r="F173" i="83"/>
  <c r="F174" i="83" s="1"/>
  <c r="D173" i="82"/>
  <c r="D173" i="83"/>
  <c r="D174" i="83" s="1"/>
  <c r="G173" i="83"/>
  <c r="G174" i="83" s="1"/>
  <c r="M173" i="83"/>
  <c r="M174" i="83" s="1"/>
  <c r="I173" i="83"/>
  <c r="I174" i="83" s="1"/>
  <c r="E173" i="83"/>
  <c r="E174" i="83" s="1"/>
  <c r="D12" i="84"/>
  <c r="E12" i="84"/>
  <c r="M12" i="84"/>
  <c r="F12" i="84"/>
  <c r="N12" i="84"/>
  <c r="J126" i="84"/>
  <c r="N126" i="84"/>
  <c r="I12" i="84"/>
  <c r="G12" i="84"/>
  <c r="K12" i="84"/>
  <c r="J12" i="84"/>
  <c r="H12" i="84"/>
  <c r="L12" i="84"/>
  <c r="G126" i="84"/>
  <c r="K126" i="84"/>
  <c r="I126" i="84"/>
  <c r="M126" i="84"/>
  <c r="H126" i="84"/>
  <c r="L126" i="84"/>
  <c r="D212" i="84"/>
  <c r="D73" i="62" s="1"/>
  <c r="H126" i="83"/>
  <c r="F12" i="83"/>
  <c r="F15" i="40" s="1"/>
  <c r="J12" i="83"/>
  <c r="J15" i="40" s="1"/>
  <c r="N12" i="83"/>
  <c r="N15" i="40" s="1"/>
  <c r="G12" i="83"/>
  <c r="G15" i="40" s="1"/>
  <c r="E12" i="83"/>
  <c r="E15" i="40" s="1"/>
  <c r="M12" i="83"/>
  <c r="M15" i="40" s="1"/>
  <c r="K12" i="83"/>
  <c r="K15" i="40" s="1"/>
  <c r="E126" i="83"/>
  <c r="D12" i="83"/>
  <c r="D15" i="40" s="1"/>
  <c r="L12" i="83"/>
  <c r="L15" i="40" s="1"/>
  <c r="K126" i="83"/>
  <c r="I12" i="83"/>
  <c r="I15" i="40" s="1"/>
  <c r="D126" i="83"/>
  <c r="L126" i="83"/>
  <c r="I126" i="83"/>
  <c r="M126" i="83"/>
  <c r="H12" i="83"/>
  <c r="H15" i="40" s="1"/>
  <c r="G126" i="83"/>
  <c r="F126" i="83"/>
  <c r="J126" i="83"/>
  <c r="N126" i="83"/>
  <c r="Z178" i="84" l="1"/>
  <c r="AA178" i="84"/>
  <c r="M184" i="82"/>
  <c r="X178" i="84"/>
  <c r="Q188" i="82"/>
  <c r="M188" i="82"/>
  <c r="O188" i="82"/>
  <c r="R188" i="82"/>
  <c r="V118" i="70"/>
  <c r="G180" i="82"/>
  <c r="P180" i="82"/>
  <c r="O180" i="82"/>
  <c r="J180" i="82"/>
  <c r="E180" i="82"/>
  <c r="F180" i="82"/>
  <c r="H180" i="82"/>
  <c r="I180" i="82"/>
  <c r="N180" i="82"/>
  <c r="L180" i="82"/>
  <c r="K180" i="82"/>
  <c r="Y178" i="84"/>
  <c r="Y116" i="62" s="1"/>
  <c r="V132" i="53"/>
  <c r="V102" i="70"/>
  <c r="V11" i="40"/>
  <c r="V18" i="40" s="1"/>
  <c r="V63" i="53"/>
  <c r="V188" i="82"/>
  <c r="S188" i="82"/>
  <c r="U188" i="82"/>
  <c r="L184" i="82"/>
  <c r="Q184" i="82"/>
  <c r="P184" i="82"/>
  <c r="T184" i="82"/>
  <c r="J184" i="82"/>
  <c r="K184" i="82"/>
  <c r="I184" i="82"/>
  <c r="O184" i="82"/>
  <c r="L16" i="40"/>
  <c r="L251" i="84"/>
  <c r="G16" i="40"/>
  <c r="G251" i="84"/>
  <c r="N16" i="40"/>
  <c r="N251" i="84"/>
  <c r="D16" i="40"/>
  <c r="D251" i="84"/>
  <c r="R178" i="84"/>
  <c r="R116" i="62" s="1"/>
  <c r="S178" i="84"/>
  <c r="S116" i="62" s="1"/>
  <c r="T178" i="84"/>
  <c r="T116" i="62" s="1"/>
  <c r="H16" i="40"/>
  <c r="H251" i="84"/>
  <c r="I16" i="40"/>
  <c r="I251" i="84"/>
  <c r="F16" i="40"/>
  <c r="F251" i="84"/>
  <c r="J16" i="40"/>
  <c r="J251" i="84"/>
  <c r="M16" i="40"/>
  <c r="M251" i="84"/>
  <c r="K16" i="40"/>
  <c r="K251" i="84"/>
  <c r="E16" i="40"/>
  <c r="E251" i="84"/>
  <c r="V237" i="81"/>
  <c r="V97" i="53"/>
  <c r="V160" i="70"/>
  <c r="P178" i="84"/>
  <c r="P116" i="62" s="1"/>
  <c r="Q178" i="84"/>
  <c r="Q116" i="62" s="1"/>
  <c r="U178" i="84"/>
  <c r="U116" i="62" s="1"/>
  <c r="W178" i="84"/>
  <c r="W116" i="62" s="1"/>
  <c r="O178" i="84"/>
  <c r="O116" i="62" s="1"/>
  <c r="V178" i="84"/>
  <c r="V116" i="62" s="1"/>
  <c r="Q212" i="83"/>
  <c r="Q72" i="62" s="1"/>
  <c r="T212" i="83"/>
  <c r="T72" i="62" s="1"/>
  <c r="W212" i="83"/>
  <c r="W72" i="62" s="1"/>
  <c r="Y17" i="88"/>
  <c r="Y19" i="88" s="1"/>
  <c r="Z116" i="62"/>
  <c r="X116" i="62"/>
  <c r="AA116" i="62"/>
  <c r="AB116" i="62"/>
  <c r="I184" i="83"/>
  <c r="J184" i="83"/>
  <c r="K184" i="83"/>
  <c r="L184" i="83"/>
  <c r="M184" i="83"/>
  <c r="N184" i="83"/>
  <c r="O184" i="83"/>
  <c r="P184" i="83"/>
  <c r="Q184" i="83"/>
  <c r="R184" i="83"/>
  <c r="S184" i="83"/>
  <c r="T184" i="83"/>
  <c r="U184" i="83"/>
  <c r="V184" i="83"/>
  <c r="W184" i="83"/>
  <c r="J185" i="83"/>
  <c r="K185" i="83"/>
  <c r="L185" i="83"/>
  <c r="M185" i="83"/>
  <c r="N185" i="83"/>
  <c r="O185" i="83"/>
  <c r="P185" i="83"/>
  <c r="Q185" i="83"/>
  <c r="R185" i="83"/>
  <c r="S185" i="83"/>
  <c r="T185" i="83"/>
  <c r="U185" i="83"/>
  <c r="V185" i="83"/>
  <c r="W185" i="83"/>
  <c r="X185" i="83"/>
  <c r="K186" i="83"/>
  <c r="L186" i="83"/>
  <c r="M186" i="83"/>
  <c r="N186" i="83"/>
  <c r="O186" i="83"/>
  <c r="P186" i="83"/>
  <c r="Q186" i="83"/>
  <c r="R186" i="83"/>
  <c r="S186" i="83"/>
  <c r="T186" i="83"/>
  <c r="U186" i="83"/>
  <c r="V186" i="83"/>
  <c r="W186" i="83"/>
  <c r="X186" i="83"/>
  <c r="Y186" i="83"/>
  <c r="U212" i="83"/>
  <c r="U72" i="62" s="1"/>
  <c r="X212" i="83"/>
  <c r="X72" i="62" s="1"/>
  <c r="E180" i="83"/>
  <c r="F180" i="83"/>
  <c r="G180" i="83"/>
  <c r="H180" i="83"/>
  <c r="I180" i="83"/>
  <c r="J180" i="83"/>
  <c r="K180" i="83"/>
  <c r="L180" i="83"/>
  <c r="M180" i="83"/>
  <c r="N180" i="83"/>
  <c r="O180" i="83"/>
  <c r="P180" i="83"/>
  <c r="Q180" i="83"/>
  <c r="R180" i="83"/>
  <c r="S180" i="83"/>
  <c r="G182" i="83"/>
  <c r="H182" i="83"/>
  <c r="I182" i="83"/>
  <c r="J182" i="83"/>
  <c r="K182" i="83"/>
  <c r="L182" i="83"/>
  <c r="M182" i="83"/>
  <c r="N182" i="83"/>
  <c r="O182" i="83"/>
  <c r="P182" i="83"/>
  <c r="Q182" i="83"/>
  <c r="R182" i="83"/>
  <c r="S182" i="83"/>
  <c r="T182" i="83"/>
  <c r="U182" i="83"/>
  <c r="F181" i="83"/>
  <c r="G181" i="83"/>
  <c r="H181" i="83"/>
  <c r="I181" i="83"/>
  <c r="J181" i="83"/>
  <c r="K181" i="83"/>
  <c r="L181" i="83"/>
  <c r="M181" i="83"/>
  <c r="N181" i="83"/>
  <c r="O181" i="83"/>
  <c r="P181" i="83"/>
  <c r="Q181" i="83"/>
  <c r="R181" i="83"/>
  <c r="S181" i="83"/>
  <c r="T181" i="83"/>
  <c r="Y212" i="83"/>
  <c r="D179" i="83"/>
  <c r="D178" i="83" s="1"/>
  <c r="E179" i="83"/>
  <c r="F179" i="83"/>
  <c r="G179" i="83"/>
  <c r="H179" i="83"/>
  <c r="I179" i="83"/>
  <c r="J179" i="83"/>
  <c r="K179" i="83"/>
  <c r="L179" i="83"/>
  <c r="M179" i="83"/>
  <c r="N179" i="83"/>
  <c r="O179" i="83"/>
  <c r="P179" i="83"/>
  <c r="Q179" i="83"/>
  <c r="R179" i="83"/>
  <c r="M188" i="83"/>
  <c r="N188" i="83"/>
  <c r="O188" i="83"/>
  <c r="P188" i="83"/>
  <c r="Q188" i="83"/>
  <c r="R188" i="83"/>
  <c r="S188" i="83"/>
  <c r="T188" i="83"/>
  <c r="U188" i="83"/>
  <c r="V188" i="83"/>
  <c r="W188" i="83"/>
  <c r="X188" i="83"/>
  <c r="Y188" i="83"/>
  <c r="Z188" i="83"/>
  <c r="AA188" i="83"/>
  <c r="L187" i="83"/>
  <c r="M187" i="83"/>
  <c r="N187" i="83"/>
  <c r="O187" i="83"/>
  <c r="P187" i="83"/>
  <c r="Q187" i="83"/>
  <c r="R187" i="83"/>
  <c r="S187" i="83"/>
  <c r="T187" i="83"/>
  <c r="U187" i="83"/>
  <c r="V187" i="83"/>
  <c r="W187" i="83"/>
  <c r="X187" i="83"/>
  <c r="Y187" i="83"/>
  <c r="Z187" i="83"/>
  <c r="O189" i="83"/>
  <c r="N189" i="83"/>
  <c r="P189" i="83"/>
  <c r="Q189" i="83"/>
  <c r="R189" i="83"/>
  <c r="S189" i="83"/>
  <c r="T189" i="83"/>
  <c r="U189" i="83"/>
  <c r="V189" i="83"/>
  <c r="W189" i="83"/>
  <c r="X189" i="83"/>
  <c r="Y189" i="83"/>
  <c r="Z189" i="83"/>
  <c r="AA189" i="83"/>
  <c r="AB189" i="83"/>
  <c r="H183" i="83"/>
  <c r="I183" i="83"/>
  <c r="J183" i="83"/>
  <c r="K183" i="83"/>
  <c r="L183" i="83"/>
  <c r="M183" i="83"/>
  <c r="N183" i="83"/>
  <c r="O183" i="83"/>
  <c r="P183" i="83"/>
  <c r="Q183" i="83"/>
  <c r="R183" i="83"/>
  <c r="S183" i="83"/>
  <c r="T183" i="83"/>
  <c r="U183" i="83"/>
  <c r="V183" i="83"/>
  <c r="R212" i="83"/>
  <c r="R72" i="62" s="1"/>
  <c r="S212" i="83"/>
  <c r="S72" i="62" s="1"/>
  <c r="O212" i="83"/>
  <c r="V212" i="83"/>
  <c r="P212" i="83"/>
  <c r="Z72" i="62"/>
  <c r="AA72" i="62"/>
  <c r="AB72" i="62"/>
  <c r="AB178" i="83"/>
  <c r="AC178" i="83"/>
  <c r="X185" i="82"/>
  <c r="M185" i="82"/>
  <c r="U185" i="82"/>
  <c r="Q185" i="82"/>
  <c r="J185" i="82"/>
  <c r="O185" i="82"/>
  <c r="N185" i="82"/>
  <c r="S185" i="82"/>
  <c r="L185" i="82"/>
  <c r="V185" i="82"/>
  <c r="R185" i="82"/>
  <c r="W185" i="82"/>
  <c r="P185" i="82"/>
  <c r="K185" i="82"/>
  <c r="T185" i="82"/>
  <c r="Y187" i="82"/>
  <c r="U187" i="82"/>
  <c r="Q187" i="82"/>
  <c r="M187" i="82"/>
  <c r="S187" i="82"/>
  <c r="V187" i="82"/>
  <c r="N187" i="82"/>
  <c r="X187" i="82"/>
  <c r="T187" i="82"/>
  <c r="P187" i="82"/>
  <c r="L187" i="82"/>
  <c r="W187" i="82"/>
  <c r="O187" i="82"/>
  <c r="Z187" i="82"/>
  <c r="R187" i="82"/>
  <c r="R181" i="82"/>
  <c r="G181" i="82"/>
  <c r="S181" i="82"/>
  <c r="K181" i="82"/>
  <c r="O181" i="82"/>
  <c r="H181" i="82"/>
  <c r="I181" i="82"/>
  <c r="N181" i="82"/>
  <c r="L181" i="82"/>
  <c r="M181" i="82"/>
  <c r="J181" i="82"/>
  <c r="P181" i="82"/>
  <c r="Q181" i="82"/>
  <c r="F181" i="82"/>
  <c r="T181" i="82"/>
  <c r="S183" i="82"/>
  <c r="O183" i="82"/>
  <c r="K183" i="82"/>
  <c r="U183" i="82"/>
  <c r="M183" i="82"/>
  <c r="T183" i="82"/>
  <c r="L183" i="82"/>
  <c r="V183" i="82"/>
  <c r="R183" i="82"/>
  <c r="N183" i="82"/>
  <c r="J183" i="82"/>
  <c r="Q183" i="82"/>
  <c r="I183" i="82"/>
  <c r="P183" i="82"/>
  <c r="H183" i="82"/>
  <c r="U182" i="82"/>
  <c r="Q182" i="82"/>
  <c r="M182" i="82"/>
  <c r="I182" i="82"/>
  <c r="S182" i="82"/>
  <c r="K182" i="82"/>
  <c r="R182" i="82"/>
  <c r="J182" i="82"/>
  <c r="T182" i="82"/>
  <c r="P182" i="82"/>
  <c r="L182" i="82"/>
  <c r="H182" i="82"/>
  <c r="O182" i="82"/>
  <c r="G182" i="82"/>
  <c r="N182" i="82"/>
  <c r="W186" i="82"/>
  <c r="S186" i="82"/>
  <c r="O186" i="82"/>
  <c r="K186" i="82"/>
  <c r="U186" i="82"/>
  <c r="M186" i="82"/>
  <c r="T186" i="82"/>
  <c r="L186" i="82"/>
  <c r="V186" i="82"/>
  <c r="R186" i="82"/>
  <c r="N186" i="82"/>
  <c r="Y186" i="82"/>
  <c r="Q186" i="82"/>
  <c r="X186" i="82"/>
  <c r="P186" i="82"/>
  <c r="G179" i="82"/>
  <c r="R179" i="82"/>
  <c r="N179" i="82"/>
  <c r="J179" i="82"/>
  <c r="F179" i="82"/>
  <c r="H179" i="82"/>
  <c r="O179" i="82"/>
  <c r="Q179" i="82"/>
  <c r="M179" i="82"/>
  <c r="I179" i="82"/>
  <c r="E179" i="82"/>
  <c r="P179" i="82"/>
  <c r="L179" i="82"/>
  <c r="D179" i="82"/>
  <c r="K179" i="82"/>
  <c r="Y11" i="81"/>
  <c r="AC18" i="81"/>
  <c r="X13" i="81"/>
  <c r="AA16" i="81"/>
  <c r="Z15" i="81"/>
  <c r="AB17" i="81"/>
  <c r="Y14" i="81"/>
  <c r="W12" i="81"/>
  <c r="Z163" i="81"/>
  <c r="AC169" i="81"/>
  <c r="Z166" i="81"/>
  <c r="Y165" i="81"/>
  <c r="AA167" i="81"/>
  <c r="AB168" i="81"/>
  <c r="Z111" i="81"/>
  <c r="Y113" i="81"/>
  <c r="AB116" i="81"/>
  <c r="AA115" i="81"/>
  <c r="AC117" i="81"/>
  <c r="Z114" i="81"/>
  <c r="X112" i="81"/>
  <c r="AA219" i="81"/>
  <c r="D116" i="62"/>
  <c r="L212" i="84"/>
  <c r="L73" i="62" s="1"/>
  <c r="F212" i="84"/>
  <c r="F73" i="62" s="1"/>
  <c r="M212" i="84"/>
  <c r="M73" i="62" s="1"/>
  <c r="H178" i="84"/>
  <c r="H116" i="62" s="1"/>
  <c r="N212" i="84"/>
  <c r="N73" i="62" s="1"/>
  <c r="K212" i="84"/>
  <c r="K73" i="62" s="1"/>
  <c r="G178" i="84"/>
  <c r="G116" i="62" s="1"/>
  <c r="I212" i="84"/>
  <c r="I73" i="62" s="1"/>
  <c r="M178" i="84"/>
  <c r="M116" i="62" s="1"/>
  <c r="J212" i="84"/>
  <c r="J73" i="62" s="1"/>
  <c r="F178" i="84"/>
  <c r="F116" i="62" s="1"/>
  <c r="E212" i="84"/>
  <c r="E73" i="62" s="1"/>
  <c r="L178" i="84"/>
  <c r="L116" i="62" s="1"/>
  <c r="K178" i="84"/>
  <c r="K116" i="62" s="1"/>
  <c r="N178" i="84"/>
  <c r="N116" i="62" s="1"/>
  <c r="G212" i="84"/>
  <c r="G73" i="62" s="1"/>
  <c r="I178" i="84"/>
  <c r="I116" i="62" s="1"/>
  <c r="J178" i="84"/>
  <c r="J116" i="62" s="1"/>
  <c r="H212" i="84"/>
  <c r="H73" i="62" s="1"/>
  <c r="E178" i="84"/>
  <c r="E116" i="62" s="1"/>
  <c r="E212" i="83"/>
  <c r="E72" i="62" s="1"/>
  <c r="N212" i="83"/>
  <c r="N72" i="62" s="1"/>
  <c r="L212" i="83"/>
  <c r="L72" i="62" s="1"/>
  <c r="M212" i="83"/>
  <c r="M72" i="62" s="1"/>
  <c r="I212" i="83"/>
  <c r="I72" i="62" s="1"/>
  <c r="F212" i="83"/>
  <c r="F72" i="62" s="1"/>
  <c r="K212" i="83"/>
  <c r="K72" i="62" s="1"/>
  <c r="H212" i="83"/>
  <c r="H72" i="62" s="1"/>
  <c r="G212" i="83"/>
  <c r="G72" i="62" s="1"/>
  <c r="J212" i="83"/>
  <c r="J72" i="62" s="1"/>
  <c r="W118" i="70" l="1"/>
  <c r="AD116" i="62"/>
  <c r="W132" i="53"/>
  <c r="W102" i="70"/>
  <c r="W11" i="40"/>
  <c r="W18" i="40" s="1"/>
  <c r="W63" i="53"/>
  <c r="W237" i="81"/>
  <c r="W160" i="70"/>
  <c r="W97" i="53"/>
  <c r="V72" i="62"/>
  <c r="P72" i="62"/>
  <c r="Y72" i="62"/>
  <c r="S178" i="83"/>
  <c r="S115" i="62" s="1"/>
  <c r="O178" i="83"/>
  <c r="O115" i="62" s="1"/>
  <c r="AA178" i="83"/>
  <c r="AA115" i="62" s="1"/>
  <c r="E178" i="83"/>
  <c r="E115" i="62" s="1"/>
  <c r="T178" i="83"/>
  <c r="T115" i="62" s="1"/>
  <c r="Z17" i="88"/>
  <c r="Z19" i="88" s="1"/>
  <c r="P178" i="83"/>
  <c r="P115" i="62" s="1"/>
  <c r="O72" i="62"/>
  <c r="U178" i="83"/>
  <c r="U115" i="62" s="1"/>
  <c r="V178" i="83"/>
  <c r="X178" i="83"/>
  <c r="R178" i="83"/>
  <c r="Q178" i="83"/>
  <c r="Q115" i="62" s="1"/>
  <c r="Z178" i="83"/>
  <c r="Z115" i="62" s="1"/>
  <c r="Y178" i="83"/>
  <c r="Y115" i="62" s="1"/>
  <c r="W178" i="83"/>
  <c r="AB115" i="62"/>
  <c r="AB219" i="81"/>
  <c r="AA111" i="81"/>
  <c r="AC116" i="81"/>
  <c r="AB115" i="81"/>
  <c r="AA114" i="81"/>
  <c r="Z113" i="81"/>
  <c r="AA163" i="81"/>
  <c r="Z165" i="81"/>
  <c r="AC168" i="81"/>
  <c r="AB167" i="81"/>
  <c r="AA166" i="81"/>
  <c r="X12" i="81"/>
  <c r="Y112" i="81"/>
  <c r="Z11" i="81"/>
  <c r="AB16" i="81"/>
  <c r="AA15" i="81"/>
  <c r="AC17" i="81"/>
  <c r="Z14" i="81"/>
  <c r="Y13" i="81"/>
  <c r="D115" i="62"/>
  <c r="I178" i="83"/>
  <c r="F178" i="83"/>
  <c r="K178" i="83"/>
  <c r="H178" i="83"/>
  <c r="J178" i="83"/>
  <c r="L178" i="83"/>
  <c r="N178" i="83"/>
  <c r="M178" i="83"/>
  <c r="G178" i="83"/>
  <c r="D12" i="82"/>
  <c r="D14" i="40" s="1"/>
  <c r="B3" i="82"/>
  <c r="E110" i="81"/>
  <c r="E157" i="81" s="1"/>
  <c r="F110" i="81"/>
  <c r="F157" i="81" s="1"/>
  <c r="G110" i="81"/>
  <c r="G157" i="81" s="1"/>
  <c r="H110" i="81"/>
  <c r="H157" i="81" s="1"/>
  <c r="J110" i="81"/>
  <c r="J157" i="81" s="1"/>
  <c r="K110" i="81"/>
  <c r="K157" i="81" s="1"/>
  <c r="L110" i="81"/>
  <c r="L157" i="81" s="1"/>
  <c r="M110" i="81"/>
  <c r="M157" i="81" s="1"/>
  <c r="D110" i="81"/>
  <c r="D157" i="81" s="1"/>
  <c r="N10" i="81"/>
  <c r="M10" i="81"/>
  <c r="L10" i="81"/>
  <c r="K10" i="81"/>
  <c r="J10" i="81"/>
  <c r="I10" i="81"/>
  <c r="H10" i="81"/>
  <c r="G10" i="81"/>
  <c r="F10" i="81"/>
  <c r="E10" i="81"/>
  <c r="D10" i="81"/>
  <c r="B3" i="81"/>
  <c r="E72" i="50"/>
  <c r="F72" i="50" s="1"/>
  <c r="G72" i="50" s="1"/>
  <c r="H72" i="50" s="1"/>
  <c r="I72" i="50" s="1"/>
  <c r="J72" i="50" s="1"/>
  <c r="K72" i="50" s="1"/>
  <c r="L72" i="50" s="1"/>
  <c r="M72" i="50" s="1"/>
  <c r="N72" i="50" s="1"/>
  <c r="O72" i="50" s="1"/>
  <c r="P72" i="50" s="1"/>
  <c r="Q72" i="50" s="1"/>
  <c r="R72" i="50" s="1"/>
  <c r="S72" i="50" s="1"/>
  <c r="T72" i="50" s="1"/>
  <c r="U72" i="50" s="1"/>
  <c r="V72" i="50" s="1"/>
  <c r="W72" i="50" s="1"/>
  <c r="X72" i="50" s="1"/>
  <c r="Y72" i="50" s="1"/>
  <c r="Z72" i="50" s="1"/>
  <c r="AA72" i="50" s="1"/>
  <c r="AB72" i="50" s="1"/>
  <c r="AC72" i="50" s="1"/>
  <c r="E110" i="80"/>
  <c r="E157" i="80" s="1"/>
  <c r="F110" i="80"/>
  <c r="F157" i="80" s="1"/>
  <c r="G110" i="80"/>
  <c r="G157" i="80" s="1"/>
  <c r="H110" i="80"/>
  <c r="H157" i="80" s="1"/>
  <c r="I110" i="80"/>
  <c r="I157" i="80" s="1"/>
  <c r="J110" i="80"/>
  <c r="J157" i="80" s="1"/>
  <c r="K110" i="80"/>
  <c r="K157" i="80" s="1"/>
  <c r="L110" i="80"/>
  <c r="L157" i="80" s="1"/>
  <c r="M110" i="80"/>
  <c r="M157" i="80" s="1"/>
  <c r="N110" i="80"/>
  <c r="N157" i="80" s="1"/>
  <c r="D110" i="80"/>
  <c r="D157" i="80" s="1"/>
  <c r="E10" i="80"/>
  <c r="F10" i="80"/>
  <c r="G10" i="80"/>
  <c r="H10" i="80"/>
  <c r="I10" i="80"/>
  <c r="J10" i="80"/>
  <c r="K10" i="80"/>
  <c r="L10" i="80"/>
  <c r="M10" i="80"/>
  <c r="D10" i="80"/>
  <c r="B3" i="80"/>
  <c r="E38" i="50"/>
  <c r="F38" i="50" s="1"/>
  <c r="G38" i="50" s="1"/>
  <c r="H38" i="50" s="1"/>
  <c r="I38" i="50" s="1"/>
  <c r="J38" i="50" s="1"/>
  <c r="K38" i="50" s="1"/>
  <c r="L38" i="50" s="1"/>
  <c r="M38" i="50" s="1"/>
  <c r="N38" i="50" s="1"/>
  <c r="O38" i="50" s="1"/>
  <c r="P38" i="50" s="1"/>
  <c r="Q38" i="50" s="1"/>
  <c r="R38" i="50" s="1"/>
  <c r="S38" i="50" s="1"/>
  <c r="T38" i="50" s="1"/>
  <c r="U38" i="50" s="1"/>
  <c r="V38" i="50" s="1"/>
  <c r="W38" i="50" s="1"/>
  <c r="X38" i="50" s="1"/>
  <c r="Y38" i="50" s="1"/>
  <c r="Z38" i="50" s="1"/>
  <c r="AA38" i="50" s="1"/>
  <c r="AB38" i="50" s="1"/>
  <c r="AC38" i="50" s="1"/>
  <c r="E115" i="50"/>
  <c r="F115" i="50" s="1"/>
  <c r="G115" i="50" s="1"/>
  <c r="H115" i="50" s="1"/>
  <c r="I115" i="50" s="1"/>
  <c r="J115" i="50" s="1"/>
  <c r="K115" i="50" s="1"/>
  <c r="L115" i="50" s="1"/>
  <c r="M115" i="50" s="1"/>
  <c r="N115" i="50" s="1"/>
  <c r="O115" i="50" s="1"/>
  <c r="P115" i="50" s="1"/>
  <c r="Q115" i="50" s="1"/>
  <c r="R115" i="50" s="1"/>
  <c r="S115" i="50" s="1"/>
  <c r="T115" i="50" s="1"/>
  <c r="U115" i="50" s="1"/>
  <c r="V115" i="50" s="1"/>
  <c r="W115" i="50" s="1"/>
  <c r="X115" i="50" s="1"/>
  <c r="Y115" i="50" s="1"/>
  <c r="Z115" i="50" s="1"/>
  <c r="AA115" i="50" s="1"/>
  <c r="AB115" i="50" s="1"/>
  <c r="AC115" i="50" s="1"/>
  <c r="E157" i="50"/>
  <c r="F157" i="50" s="1"/>
  <c r="G157" i="50" s="1"/>
  <c r="H157" i="50" s="1"/>
  <c r="I157" i="50" s="1"/>
  <c r="J157" i="50" s="1"/>
  <c r="K157" i="50" s="1"/>
  <c r="L157" i="50" s="1"/>
  <c r="M157" i="50" s="1"/>
  <c r="N157" i="50" s="1"/>
  <c r="O157" i="50" s="1"/>
  <c r="P157" i="50" s="1"/>
  <c r="Q157" i="50" s="1"/>
  <c r="R157" i="50" s="1"/>
  <c r="S157" i="50" s="1"/>
  <c r="T157" i="50" s="1"/>
  <c r="U157" i="50" s="1"/>
  <c r="V157" i="50" s="1"/>
  <c r="W157" i="50" s="1"/>
  <c r="X157" i="50" s="1"/>
  <c r="Y157" i="50" s="1"/>
  <c r="Z157" i="50" s="1"/>
  <c r="AA157" i="50" s="1"/>
  <c r="AB157" i="50" s="1"/>
  <c r="AC157" i="50" s="1"/>
  <c r="E199" i="50"/>
  <c r="E242" i="50"/>
  <c r="E282" i="50"/>
  <c r="F282" i="50" s="1"/>
  <c r="G282" i="50" s="1"/>
  <c r="H282" i="50" s="1"/>
  <c r="I282" i="50" s="1"/>
  <c r="J282" i="50" s="1"/>
  <c r="K282" i="50" s="1"/>
  <c r="L282" i="50" s="1"/>
  <c r="M282" i="50" s="1"/>
  <c r="N282" i="50" s="1"/>
  <c r="O282" i="50" s="1"/>
  <c r="P282" i="50" s="1"/>
  <c r="Q282" i="50" s="1"/>
  <c r="R282" i="50" s="1"/>
  <c r="S282" i="50" s="1"/>
  <c r="T282" i="50" s="1"/>
  <c r="U282" i="50" s="1"/>
  <c r="V282" i="50" s="1"/>
  <c r="W282" i="50" s="1"/>
  <c r="X282" i="50" s="1"/>
  <c r="Y282" i="50" s="1"/>
  <c r="Z282" i="50" s="1"/>
  <c r="AA282" i="50" s="1"/>
  <c r="AB282" i="50" s="1"/>
  <c r="AC282" i="50" s="1"/>
  <c r="G103" i="31"/>
  <c r="D16" i="66"/>
  <c r="X118" i="70" l="1"/>
  <c r="X132" i="53"/>
  <c r="X102" i="70"/>
  <c r="X11" i="40"/>
  <c r="X18" i="40" s="1"/>
  <c r="X63" i="53"/>
  <c r="X237" i="81"/>
  <c r="X97" i="53"/>
  <c r="X160" i="70"/>
  <c r="X206" i="80"/>
  <c r="T206" i="80"/>
  <c r="P206" i="80"/>
  <c r="L206" i="80"/>
  <c r="V206" i="80"/>
  <c r="R206" i="80"/>
  <c r="N206" i="80"/>
  <c r="U206" i="80"/>
  <c r="M206" i="80"/>
  <c r="S206" i="80"/>
  <c r="K206" i="80"/>
  <c r="Y206" i="80"/>
  <c r="Q206" i="80"/>
  <c r="W206" i="80"/>
  <c r="O206" i="80"/>
  <c r="O199" i="81"/>
  <c r="R199" i="81"/>
  <c r="N199" i="81"/>
  <c r="J199" i="81"/>
  <c r="F199" i="81"/>
  <c r="Q199" i="81"/>
  <c r="I199" i="81"/>
  <c r="G199" i="81"/>
  <c r="M199" i="81"/>
  <c r="E199" i="81"/>
  <c r="K199" i="81"/>
  <c r="P199" i="81"/>
  <c r="L199" i="81"/>
  <c r="H199" i="81"/>
  <c r="D199" i="81"/>
  <c r="X205" i="81"/>
  <c r="T205" i="81"/>
  <c r="P205" i="81"/>
  <c r="L205" i="81"/>
  <c r="W205" i="81"/>
  <c r="S205" i="81"/>
  <c r="O205" i="81"/>
  <c r="K205" i="81"/>
  <c r="R205" i="81"/>
  <c r="J205" i="81"/>
  <c r="V205" i="81"/>
  <c r="N205" i="81"/>
  <c r="U205" i="81"/>
  <c r="Q205" i="81"/>
  <c r="M205" i="81"/>
  <c r="N200" i="81"/>
  <c r="Q200" i="81"/>
  <c r="M200" i="81"/>
  <c r="I200" i="81"/>
  <c r="E200" i="81"/>
  <c r="L200" i="81"/>
  <c r="R200" i="81"/>
  <c r="F200" i="81"/>
  <c r="P200" i="81"/>
  <c r="H200" i="81"/>
  <c r="J200" i="81"/>
  <c r="S200" i="81"/>
  <c r="O200" i="81"/>
  <c r="K200" i="81"/>
  <c r="G200" i="81"/>
  <c r="R199" i="80"/>
  <c r="N199" i="80"/>
  <c r="J199" i="80"/>
  <c r="F199" i="80"/>
  <c r="P199" i="80"/>
  <c r="L199" i="80"/>
  <c r="H199" i="80"/>
  <c r="D199" i="80"/>
  <c r="D198" i="80" s="1"/>
  <c r="D69" i="62" s="1"/>
  <c r="AC199" i="80"/>
  <c r="AC198" i="80" s="1"/>
  <c r="O199" i="80"/>
  <c r="G199" i="80"/>
  <c r="M199" i="80"/>
  <c r="E199" i="80"/>
  <c r="K199" i="80"/>
  <c r="Q199" i="80"/>
  <c r="I199" i="80"/>
  <c r="R202" i="80"/>
  <c r="N202" i="80"/>
  <c r="J202" i="80"/>
  <c r="T202" i="80"/>
  <c r="P202" i="80"/>
  <c r="L202" i="80"/>
  <c r="H202" i="80"/>
  <c r="Q202" i="80"/>
  <c r="I202" i="80"/>
  <c r="O202" i="80"/>
  <c r="G202" i="80"/>
  <c r="U202" i="80"/>
  <c r="M202" i="80"/>
  <c r="S202" i="80"/>
  <c r="K202" i="80"/>
  <c r="Y209" i="80"/>
  <c r="U209" i="80"/>
  <c r="Q209" i="80"/>
  <c r="AA209" i="80"/>
  <c r="W209" i="80"/>
  <c r="S209" i="80"/>
  <c r="O209" i="80"/>
  <c r="Z209" i="80"/>
  <c r="R209" i="80"/>
  <c r="X209" i="80"/>
  <c r="P209" i="80"/>
  <c r="V209" i="80"/>
  <c r="N209" i="80"/>
  <c r="AB209" i="80"/>
  <c r="AB198" i="80" s="1"/>
  <c r="AB69" i="62" s="1"/>
  <c r="T209" i="80"/>
  <c r="Q201" i="80"/>
  <c r="M201" i="80"/>
  <c r="I201" i="80"/>
  <c r="S201" i="80"/>
  <c r="O201" i="80"/>
  <c r="K201" i="80"/>
  <c r="G201" i="80"/>
  <c r="R201" i="80"/>
  <c r="J201" i="80"/>
  <c r="P201" i="80"/>
  <c r="H201" i="80"/>
  <c r="N201" i="80"/>
  <c r="F201" i="80"/>
  <c r="T201" i="80"/>
  <c r="L201" i="80"/>
  <c r="X208" i="81"/>
  <c r="T208" i="81"/>
  <c r="P208" i="81"/>
  <c r="Z208" i="81"/>
  <c r="U208" i="81"/>
  <c r="O208" i="81"/>
  <c r="Y208" i="81"/>
  <c r="S208" i="81"/>
  <c r="N208" i="81"/>
  <c r="W208" i="81"/>
  <c r="M208" i="81"/>
  <c r="R208" i="81"/>
  <c r="AA208" i="81"/>
  <c r="V208" i="81"/>
  <c r="Q208" i="81"/>
  <c r="U203" i="81"/>
  <c r="Q203" i="81"/>
  <c r="M203" i="81"/>
  <c r="I203" i="81"/>
  <c r="T203" i="81"/>
  <c r="P203" i="81"/>
  <c r="L203" i="81"/>
  <c r="H203" i="81"/>
  <c r="O203" i="81"/>
  <c r="S203" i="81"/>
  <c r="K203" i="81"/>
  <c r="V203" i="81"/>
  <c r="R203" i="81"/>
  <c r="N203" i="81"/>
  <c r="J203" i="81"/>
  <c r="W205" i="80"/>
  <c r="S205" i="80"/>
  <c r="O205" i="80"/>
  <c r="K205" i="80"/>
  <c r="U205" i="80"/>
  <c r="Q205" i="80"/>
  <c r="M205" i="80"/>
  <c r="V205" i="80"/>
  <c r="N205" i="80"/>
  <c r="T205" i="80"/>
  <c r="L205" i="80"/>
  <c r="R205" i="80"/>
  <c r="J205" i="80"/>
  <c r="X205" i="80"/>
  <c r="P205" i="80"/>
  <c r="Y208" i="80"/>
  <c r="U208" i="80"/>
  <c r="Q208" i="80"/>
  <c r="M208" i="80"/>
  <c r="AA208" i="80"/>
  <c r="AA198" i="80" s="1"/>
  <c r="AA69" i="62" s="1"/>
  <c r="W208" i="80"/>
  <c r="S208" i="80"/>
  <c r="O208" i="80"/>
  <c r="T208" i="80"/>
  <c r="Z208" i="80"/>
  <c r="R208" i="80"/>
  <c r="X208" i="80"/>
  <c r="P208" i="80"/>
  <c r="V208" i="80"/>
  <c r="N208" i="80"/>
  <c r="W204" i="80"/>
  <c r="S204" i="80"/>
  <c r="O204" i="80"/>
  <c r="K204" i="80"/>
  <c r="U204" i="80"/>
  <c r="Q204" i="80"/>
  <c r="M204" i="80"/>
  <c r="I204" i="80"/>
  <c r="P204" i="80"/>
  <c r="V204" i="80"/>
  <c r="N204" i="80"/>
  <c r="T204" i="80"/>
  <c r="L204" i="80"/>
  <c r="R204" i="80"/>
  <c r="J204" i="80"/>
  <c r="Q200" i="80"/>
  <c r="M200" i="80"/>
  <c r="I200" i="80"/>
  <c r="E200" i="80"/>
  <c r="S200" i="80"/>
  <c r="O200" i="80"/>
  <c r="K200" i="80"/>
  <c r="G200" i="80"/>
  <c r="L200" i="80"/>
  <c r="R200" i="80"/>
  <c r="J200" i="80"/>
  <c r="P200" i="80"/>
  <c r="H200" i="80"/>
  <c r="N200" i="80"/>
  <c r="F200" i="80"/>
  <c r="Y207" i="81"/>
  <c r="W207" i="81"/>
  <c r="S207" i="81"/>
  <c r="O207" i="81"/>
  <c r="V207" i="81"/>
  <c r="R207" i="81"/>
  <c r="N207" i="81"/>
  <c r="U207" i="81"/>
  <c r="M207" i="81"/>
  <c r="Z207" i="81"/>
  <c r="Q207" i="81"/>
  <c r="X207" i="81"/>
  <c r="T207" i="81"/>
  <c r="P207" i="81"/>
  <c r="L207" i="81"/>
  <c r="S202" i="81"/>
  <c r="G202" i="81"/>
  <c r="R202" i="81"/>
  <c r="N202" i="81"/>
  <c r="J202" i="81"/>
  <c r="Q202" i="81"/>
  <c r="I202" i="81"/>
  <c r="O202" i="81"/>
  <c r="U202" i="81"/>
  <c r="M202" i="81"/>
  <c r="K202" i="81"/>
  <c r="T202" i="81"/>
  <c r="P202" i="81"/>
  <c r="L202" i="81"/>
  <c r="H202" i="81"/>
  <c r="Z207" i="80"/>
  <c r="V207" i="80"/>
  <c r="R207" i="80"/>
  <c r="N207" i="80"/>
  <c r="X207" i="80"/>
  <c r="T207" i="80"/>
  <c r="P207" i="80"/>
  <c r="L207" i="80"/>
  <c r="W207" i="80"/>
  <c r="O207" i="80"/>
  <c r="U207" i="80"/>
  <c r="M207" i="80"/>
  <c r="S207" i="80"/>
  <c r="Y207" i="80"/>
  <c r="Q207" i="80"/>
  <c r="T203" i="80"/>
  <c r="P203" i="80"/>
  <c r="L203" i="80"/>
  <c r="H203" i="80"/>
  <c r="V203" i="80"/>
  <c r="R203" i="80"/>
  <c r="N203" i="80"/>
  <c r="J203" i="80"/>
  <c r="S203" i="80"/>
  <c r="K203" i="80"/>
  <c r="Q203" i="80"/>
  <c r="I203" i="80"/>
  <c r="O203" i="80"/>
  <c r="U203" i="80"/>
  <c r="M203" i="80"/>
  <c r="Y206" i="81"/>
  <c r="U206" i="81"/>
  <c r="Q206" i="81"/>
  <c r="M206" i="81"/>
  <c r="X206" i="81"/>
  <c r="T206" i="81"/>
  <c r="P206" i="81"/>
  <c r="L206" i="81"/>
  <c r="W206" i="81"/>
  <c r="O206" i="81"/>
  <c r="S206" i="81"/>
  <c r="K206" i="81"/>
  <c r="V206" i="81"/>
  <c r="R206" i="81"/>
  <c r="N206" i="81"/>
  <c r="J201" i="81"/>
  <c r="Q201" i="81"/>
  <c r="M201" i="81"/>
  <c r="I201" i="81"/>
  <c r="P201" i="81"/>
  <c r="H201" i="81"/>
  <c r="R201" i="81"/>
  <c r="F201" i="81"/>
  <c r="T201" i="81"/>
  <c r="L201" i="81"/>
  <c r="N201" i="81"/>
  <c r="S201" i="81"/>
  <c r="O201" i="81"/>
  <c r="K201" i="81"/>
  <c r="G201" i="81"/>
  <c r="AA17" i="88"/>
  <c r="AA19" i="88" s="1"/>
  <c r="X115" i="62"/>
  <c r="R115" i="62"/>
  <c r="V115" i="62"/>
  <c r="W115" i="62"/>
  <c r="AC198" i="81"/>
  <c r="Z112" i="81"/>
  <c r="AB111" i="81"/>
  <c r="AB114" i="81"/>
  <c r="AC115" i="81"/>
  <c r="AA113" i="81"/>
  <c r="Y12" i="81"/>
  <c r="AA11" i="81"/>
  <c r="AA14" i="81"/>
  <c r="Z13" i="81"/>
  <c r="AC16" i="81"/>
  <c r="AB15" i="81"/>
  <c r="AB163" i="81"/>
  <c r="AA165" i="81"/>
  <c r="AC167" i="81"/>
  <c r="AB166" i="81"/>
  <c r="AC219" i="81"/>
  <c r="G115" i="62"/>
  <c r="I115" i="62"/>
  <c r="M115" i="62"/>
  <c r="N115" i="62"/>
  <c r="K115" i="62"/>
  <c r="J115" i="62"/>
  <c r="H115" i="62"/>
  <c r="L115" i="62"/>
  <c r="F115" i="62"/>
  <c r="J159" i="80"/>
  <c r="L159" i="80"/>
  <c r="H159" i="80"/>
  <c r="D159" i="80"/>
  <c r="K159" i="80"/>
  <c r="G159" i="80"/>
  <c r="N159" i="80"/>
  <c r="F159" i="80"/>
  <c r="M159" i="80"/>
  <c r="I159" i="80"/>
  <c r="E159" i="80"/>
  <c r="N159" i="81"/>
  <c r="D159" i="81"/>
  <c r="R165" i="81" s="1"/>
  <c r="K159" i="81"/>
  <c r="Y172" i="81" s="1"/>
  <c r="G159" i="81"/>
  <c r="U168" i="81" s="1"/>
  <c r="J159" i="81"/>
  <c r="X171" i="81" s="1"/>
  <c r="F159" i="81"/>
  <c r="T167" i="81" s="1"/>
  <c r="I159" i="81"/>
  <c r="W170" i="81" s="1"/>
  <c r="E159" i="81"/>
  <c r="D112" i="80"/>
  <c r="H103" i="31"/>
  <c r="E24" i="66"/>
  <c r="F242" i="50"/>
  <c r="F199" i="50"/>
  <c r="N171" i="82"/>
  <c r="I12" i="82"/>
  <c r="I14" i="40" s="1"/>
  <c r="H12" i="82"/>
  <c r="H14" i="40" s="1"/>
  <c r="F126" i="82"/>
  <c r="N126" i="82"/>
  <c r="E12" i="82"/>
  <c r="E14" i="40" s="1"/>
  <c r="M12" i="82"/>
  <c r="M14" i="40" s="1"/>
  <c r="J12" i="82"/>
  <c r="J14" i="40" s="1"/>
  <c r="N12" i="82"/>
  <c r="N14" i="40" s="1"/>
  <c r="K126" i="82"/>
  <c r="E126" i="82"/>
  <c r="I126" i="82"/>
  <c r="M126" i="82"/>
  <c r="J126" i="82"/>
  <c r="L12" i="82"/>
  <c r="L14" i="40" s="1"/>
  <c r="F12" i="82"/>
  <c r="F14" i="40" s="1"/>
  <c r="G126" i="82"/>
  <c r="G12" i="82"/>
  <c r="G14" i="40" s="1"/>
  <c r="K12" i="82"/>
  <c r="K14" i="40" s="1"/>
  <c r="E212" i="82"/>
  <c r="E71" i="62" s="1"/>
  <c r="D212" i="82"/>
  <c r="D71" i="62" s="1"/>
  <c r="D178" i="82"/>
  <c r="D126" i="82"/>
  <c r="H126" i="82"/>
  <c r="L126" i="82"/>
  <c r="L159" i="81"/>
  <c r="Z173" i="81" s="1"/>
  <c r="M159" i="81"/>
  <c r="AA174" i="81" s="1"/>
  <c r="G12" i="81"/>
  <c r="G112" i="81"/>
  <c r="K12" i="81"/>
  <c r="H112" i="81"/>
  <c r="L112" i="81"/>
  <c r="J112" i="81"/>
  <c r="D112" i="81"/>
  <c r="F112" i="81"/>
  <c r="N112" i="81"/>
  <c r="D12" i="81"/>
  <c r="D237" i="81" s="1"/>
  <c r="H12" i="81"/>
  <c r="L12" i="81"/>
  <c r="F12" i="81"/>
  <c r="J12" i="81"/>
  <c r="N12" i="81"/>
  <c r="E12" i="81"/>
  <c r="I12" i="81"/>
  <c r="M12" i="81"/>
  <c r="K112" i="81"/>
  <c r="E112" i="81"/>
  <c r="I112" i="81"/>
  <c r="M112" i="81"/>
  <c r="L112" i="80"/>
  <c r="E112" i="80"/>
  <c r="E12" i="80"/>
  <c r="I112" i="80"/>
  <c r="K12" i="80"/>
  <c r="G12" i="80"/>
  <c r="F112" i="80"/>
  <c r="N112" i="80"/>
  <c r="J12" i="80"/>
  <c r="M112" i="80"/>
  <c r="H112" i="80"/>
  <c r="D12" i="80"/>
  <c r="H12" i="80"/>
  <c r="L12" i="80"/>
  <c r="J112" i="80"/>
  <c r="F12" i="80"/>
  <c r="N12" i="80"/>
  <c r="I12" i="80"/>
  <c r="M12" i="80"/>
  <c r="G112" i="80"/>
  <c r="K112" i="80"/>
  <c r="J37" i="31"/>
  <c r="D264" i="83" s="1"/>
  <c r="Q25" i="31"/>
  <c r="C4" i="68"/>
  <c r="C4" i="66"/>
  <c r="E157" i="78"/>
  <c r="F157" i="78"/>
  <c r="G157" i="78"/>
  <c r="H157" i="78"/>
  <c r="I157" i="78"/>
  <c r="J157" i="78"/>
  <c r="K157" i="78"/>
  <c r="L157" i="78"/>
  <c r="M157" i="78"/>
  <c r="N157" i="78"/>
  <c r="D110" i="78"/>
  <c r="D157" i="78" s="1"/>
  <c r="E10" i="78"/>
  <c r="F10" i="78"/>
  <c r="G10" i="78"/>
  <c r="H10" i="78"/>
  <c r="I10" i="78"/>
  <c r="J10" i="78"/>
  <c r="K10" i="78"/>
  <c r="L10" i="78"/>
  <c r="M10" i="78"/>
  <c r="N10" i="78"/>
  <c r="D10" i="78"/>
  <c r="B3" i="78"/>
  <c r="E264" i="83" l="1"/>
  <c r="D266" i="83"/>
  <c r="D265" i="83" s="1"/>
  <c r="D226" i="62" s="1"/>
  <c r="Y118" i="70"/>
  <c r="Z198" i="80"/>
  <c r="Z69" i="62" s="1"/>
  <c r="Y132" i="53"/>
  <c r="Y102" i="70"/>
  <c r="Y198" i="80"/>
  <c r="Y69" i="62" s="1"/>
  <c r="N237" i="81"/>
  <c r="M237" i="80"/>
  <c r="L237" i="80"/>
  <c r="N237" i="80"/>
  <c r="K237" i="80"/>
  <c r="Y11" i="40"/>
  <c r="Y18" i="40" s="1"/>
  <c r="Y63" i="53"/>
  <c r="I12" i="40"/>
  <c r="I237" i="80"/>
  <c r="G12" i="40"/>
  <c r="G237" i="80"/>
  <c r="E11" i="40"/>
  <c r="E237" i="81"/>
  <c r="L11" i="40"/>
  <c r="L237" i="81"/>
  <c r="H12" i="40"/>
  <c r="H237" i="80"/>
  <c r="J12" i="40"/>
  <c r="J237" i="80"/>
  <c r="H11" i="40"/>
  <c r="H237" i="81"/>
  <c r="K11" i="40"/>
  <c r="K237" i="81"/>
  <c r="F12" i="40"/>
  <c r="F237" i="80"/>
  <c r="D12" i="40"/>
  <c r="D237" i="80"/>
  <c r="M11" i="40"/>
  <c r="M237" i="81"/>
  <c r="J11" i="40"/>
  <c r="J237" i="81"/>
  <c r="E12" i="40"/>
  <c r="E237" i="80"/>
  <c r="I11" i="40"/>
  <c r="I237" i="81"/>
  <c r="F11" i="40"/>
  <c r="F237" i="81"/>
  <c r="G11" i="40"/>
  <c r="G237" i="81"/>
  <c r="Y237" i="81"/>
  <c r="Y97" i="53"/>
  <c r="Y160" i="70"/>
  <c r="W198" i="80"/>
  <c r="W69" i="62" s="1"/>
  <c r="Z209" i="78"/>
  <c r="V209" i="78"/>
  <c r="R209" i="78"/>
  <c r="N209" i="78"/>
  <c r="Y209" i="78"/>
  <c r="U209" i="78"/>
  <c r="Q209" i="78"/>
  <c r="AB209" i="78"/>
  <c r="AB198" i="78" s="1"/>
  <c r="X209" i="78"/>
  <c r="T209" i="78"/>
  <c r="P209" i="78"/>
  <c r="AA209" i="78"/>
  <c r="W209" i="78"/>
  <c r="S209" i="78"/>
  <c r="O209" i="78"/>
  <c r="N173" i="82"/>
  <c r="AB189" i="82" s="1"/>
  <c r="W223" i="82"/>
  <c r="S223" i="82"/>
  <c r="S212" i="82" s="1"/>
  <c r="O223" i="82"/>
  <c r="O212" i="82" s="1"/>
  <c r="V223" i="82"/>
  <c r="V212" i="82" s="1"/>
  <c r="R223" i="82"/>
  <c r="R212" i="82" s="1"/>
  <c r="N223" i="82"/>
  <c r="N212" i="82" s="1"/>
  <c r="N71" i="62" s="1"/>
  <c r="X223" i="82"/>
  <c r="P223" i="82"/>
  <c r="P212" i="82" s="1"/>
  <c r="U223" i="82"/>
  <c r="U212" i="82" s="1"/>
  <c r="T223" i="82"/>
  <c r="T212" i="82" s="1"/>
  <c r="Y223" i="82"/>
  <c r="Y212" i="82" s="1"/>
  <c r="Q223" i="82"/>
  <c r="Q212" i="82" s="1"/>
  <c r="Y174" i="80"/>
  <c r="Z174" i="80"/>
  <c r="AA174" i="80"/>
  <c r="R201" i="78"/>
  <c r="N201" i="78"/>
  <c r="J201" i="78"/>
  <c r="F201" i="78"/>
  <c r="Q201" i="78"/>
  <c r="M201" i="78"/>
  <c r="I201" i="78"/>
  <c r="T201" i="78"/>
  <c r="P201" i="78"/>
  <c r="L201" i="78"/>
  <c r="H201" i="78"/>
  <c r="K201" i="78"/>
  <c r="G201" i="78"/>
  <c r="S201" i="78"/>
  <c r="O201" i="78"/>
  <c r="X173" i="80"/>
  <c r="Y173" i="80"/>
  <c r="Z173" i="80"/>
  <c r="R200" i="78"/>
  <c r="N200" i="78"/>
  <c r="J200" i="78"/>
  <c r="F200" i="78"/>
  <c r="Q200" i="78"/>
  <c r="M200" i="78"/>
  <c r="I200" i="78"/>
  <c r="E200" i="78"/>
  <c r="P200" i="78"/>
  <c r="L200" i="78"/>
  <c r="H200" i="78"/>
  <c r="S200" i="78"/>
  <c r="O200" i="78"/>
  <c r="K200" i="78"/>
  <c r="G200" i="78"/>
  <c r="AB209" i="81"/>
  <c r="AB198" i="81" s="1"/>
  <c r="AB68" i="62" s="1"/>
  <c r="Y209" i="81"/>
  <c r="Y198" i="81" s="1"/>
  <c r="R209" i="81"/>
  <c r="Z209" i="81"/>
  <c r="Z198" i="81" s="1"/>
  <c r="X209" i="81"/>
  <c r="X198" i="81" s="1"/>
  <c r="S209" i="81"/>
  <c r="AA209" i="81"/>
  <c r="AA198" i="81" s="1"/>
  <c r="U209" i="81"/>
  <c r="T209" i="81"/>
  <c r="N209" i="81"/>
  <c r="Q209" i="81"/>
  <c r="O209" i="81"/>
  <c r="P209" i="81"/>
  <c r="W209" i="81"/>
  <c r="W198" i="81" s="1"/>
  <c r="V209" i="81"/>
  <c r="AB175" i="81"/>
  <c r="R167" i="80"/>
  <c r="S167" i="80"/>
  <c r="T167" i="80"/>
  <c r="V171" i="80"/>
  <c r="W171" i="80"/>
  <c r="X171" i="80"/>
  <c r="X205" i="78"/>
  <c r="T205" i="78"/>
  <c r="P205" i="78"/>
  <c r="L205" i="78"/>
  <c r="W205" i="78"/>
  <c r="S205" i="78"/>
  <c r="O205" i="78"/>
  <c r="K205" i="78"/>
  <c r="V205" i="78"/>
  <c r="R205" i="78"/>
  <c r="N205" i="78"/>
  <c r="J205" i="78"/>
  <c r="U205" i="78"/>
  <c r="Q205" i="78"/>
  <c r="M205" i="78"/>
  <c r="W172" i="80"/>
  <c r="X172" i="80"/>
  <c r="Y172" i="80"/>
  <c r="Z208" i="78"/>
  <c r="V208" i="78"/>
  <c r="R208" i="78"/>
  <c r="N208" i="78"/>
  <c r="Y208" i="78"/>
  <c r="U208" i="78"/>
  <c r="Q208" i="78"/>
  <c r="M208" i="78"/>
  <c r="X208" i="78"/>
  <c r="T208" i="78"/>
  <c r="P208" i="78"/>
  <c r="S208" i="78"/>
  <c r="O208" i="78"/>
  <c r="AA208" i="78"/>
  <c r="W208" i="78"/>
  <c r="T204" i="78"/>
  <c r="P204" i="78"/>
  <c r="L204" i="78"/>
  <c r="W204" i="78"/>
  <c r="S204" i="78"/>
  <c r="O204" i="78"/>
  <c r="K204" i="78"/>
  <c r="V204" i="78"/>
  <c r="R204" i="78"/>
  <c r="N204" i="78"/>
  <c r="J204" i="78"/>
  <c r="M204" i="78"/>
  <c r="I204" i="78"/>
  <c r="U204" i="78"/>
  <c r="Q204" i="78"/>
  <c r="D25" i="83"/>
  <c r="Z139" i="83"/>
  <c r="V139" i="83"/>
  <c r="R139" i="83"/>
  <c r="AC25" i="83"/>
  <c r="Y25" i="83"/>
  <c r="U25" i="83"/>
  <c r="Q25" i="83"/>
  <c r="AC139" i="83"/>
  <c r="Y139" i="83"/>
  <c r="U139" i="83"/>
  <c r="Q139" i="83"/>
  <c r="AB25" i="83"/>
  <c r="X25" i="83"/>
  <c r="T25" i="83"/>
  <c r="P25" i="83"/>
  <c r="AB139" i="83"/>
  <c r="X139" i="83"/>
  <c r="T139" i="83"/>
  <c r="P139" i="83"/>
  <c r="AA25" i="83"/>
  <c r="W25" i="83"/>
  <c r="S25" i="83"/>
  <c r="O25" i="83"/>
  <c r="W139" i="83"/>
  <c r="Z25" i="83"/>
  <c r="S139" i="83"/>
  <c r="V25" i="83"/>
  <c r="O139" i="83"/>
  <c r="R25" i="83"/>
  <c r="AA139" i="83"/>
  <c r="W207" i="78"/>
  <c r="S207" i="78"/>
  <c r="O207" i="78"/>
  <c r="Z207" i="78"/>
  <c r="V207" i="78"/>
  <c r="R207" i="78"/>
  <c r="N207" i="78"/>
  <c r="Y207" i="78"/>
  <c r="U207" i="78"/>
  <c r="Q207" i="78"/>
  <c r="M207" i="78"/>
  <c r="L207" i="78"/>
  <c r="X207" i="78"/>
  <c r="T207" i="78"/>
  <c r="P207" i="78"/>
  <c r="U203" i="78"/>
  <c r="Q203" i="78"/>
  <c r="M203" i="78"/>
  <c r="I203" i="78"/>
  <c r="T203" i="78"/>
  <c r="P203" i="78"/>
  <c r="L203" i="78"/>
  <c r="H203" i="78"/>
  <c r="S203" i="78"/>
  <c r="O203" i="78"/>
  <c r="K203" i="78"/>
  <c r="J203" i="78"/>
  <c r="V203" i="78"/>
  <c r="R203" i="78"/>
  <c r="N203" i="78"/>
  <c r="AB125" i="80"/>
  <c r="X125" i="80"/>
  <c r="T125" i="80"/>
  <c r="P125" i="80"/>
  <c r="Y125" i="80"/>
  <c r="AA125" i="80"/>
  <c r="W125" i="80"/>
  <c r="S125" i="80"/>
  <c r="O125" i="80"/>
  <c r="V125" i="80"/>
  <c r="AC125" i="80"/>
  <c r="Q125" i="80"/>
  <c r="Z125" i="80"/>
  <c r="R125" i="80"/>
  <c r="U125" i="80"/>
  <c r="Q166" i="80"/>
  <c r="R166" i="80"/>
  <c r="S166" i="80"/>
  <c r="Z175" i="80"/>
  <c r="AA175" i="80"/>
  <c r="AB175" i="80"/>
  <c r="AB164" i="80" s="1"/>
  <c r="AB112" i="62" s="1"/>
  <c r="P165" i="80"/>
  <c r="Q165" i="80"/>
  <c r="R165" i="80"/>
  <c r="O199" i="78"/>
  <c r="K199" i="78"/>
  <c r="G199" i="78"/>
  <c r="R199" i="78"/>
  <c r="N199" i="78"/>
  <c r="J199" i="78"/>
  <c r="F199" i="78"/>
  <c r="Q199" i="78"/>
  <c r="M199" i="78"/>
  <c r="I199" i="78"/>
  <c r="E199" i="78"/>
  <c r="L199" i="78"/>
  <c r="H199" i="78"/>
  <c r="D199" i="78"/>
  <c r="P199" i="78"/>
  <c r="Y206" i="78"/>
  <c r="U206" i="78"/>
  <c r="Q206" i="78"/>
  <c r="M206" i="78"/>
  <c r="X206" i="78"/>
  <c r="T206" i="78"/>
  <c r="P206" i="78"/>
  <c r="L206" i="78"/>
  <c r="W206" i="78"/>
  <c r="S206" i="78"/>
  <c r="O206" i="78"/>
  <c r="K206" i="78"/>
  <c r="V206" i="78"/>
  <c r="R206" i="78"/>
  <c r="N206" i="78"/>
  <c r="S202" i="78"/>
  <c r="O202" i="78"/>
  <c r="K202" i="78"/>
  <c r="G202" i="78"/>
  <c r="R202" i="78"/>
  <c r="N202" i="78"/>
  <c r="J202" i="78"/>
  <c r="U202" i="78"/>
  <c r="Q202" i="78"/>
  <c r="M202" i="78"/>
  <c r="I202" i="78"/>
  <c r="H202" i="78"/>
  <c r="T202" i="78"/>
  <c r="P202" i="78"/>
  <c r="L202" i="78"/>
  <c r="U170" i="80"/>
  <c r="V170" i="80"/>
  <c r="W170" i="80"/>
  <c r="S168" i="80"/>
  <c r="T168" i="80"/>
  <c r="U168" i="80"/>
  <c r="T169" i="80"/>
  <c r="U169" i="80"/>
  <c r="V169" i="80"/>
  <c r="H166" i="81"/>
  <c r="S166" i="81"/>
  <c r="AB17" i="88"/>
  <c r="AB19" i="88" s="1"/>
  <c r="Z189" i="82"/>
  <c r="AA189" i="82"/>
  <c r="U189" i="82"/>
  <c r="AB212" i="82"/>
  <c r="X212" i="82"/>
  <c r="AA212" i="82"/>
  <c r="W212" i="82"/>
  <c r="Z212" i="82"/>
  <c r="AC212" i="82"/>
  <c r="AC198" i="78"/>
  <c r="O198" i="80"/>
  <c r="O69" i="62" s="1"/>
  <c r="S198" i="80"/>
  <c r="S69" i="62" s="1"/>
  <c r="P198" i="80"/>
  <c r="F167" i="80"/>
  <c r="G167" i="80"/>
  <c r="H167" i="80"/>
  <c r="I167" i="80"/>
  <c r="J167" i="80"/>
  <c r="K167" i="80"/>
  <c r="L167" i="80"/>
  <c r="M167" i="80"/>
  <c r="N167" i="80"/>
  <c r="O167" i="80"/>
  <c r="P167" i="80"/>
  <c r="Q167" i="80"/>
  <c r="G168" i="80"/>
  <c r="H168" i="80"/>
  <c r="I168" i="80"/>
  <c r="J168" i="80"/>
  <c r="K168" i="80"/>
  <c r="L168" i="80"/>
  <c r="M168" i="80"/>
  <c r="N168" i="80"/>
  <c r="O168" i="80"/>
  <c r="P168" i="80"/>
  <c r="Q168" i="80"/>
  <c r="R168" i="80"/>
  <c r="K172" i="80"/>
  <c r="L172" i="80"/>
  <c r="M172" i="80"/>
  <c r="N172" i="80"/>
  <c r="O172" i="80"/>
  <c r="P172" i="80"/>
  <c r="Q172" i="80"/>
  <c r="R172" i="80"/>
  <c r="S172" i="80"/>
  <c r="T172" i="80"/>
  <c r="U172" i="80"/>
  <c r="V172" i="80"/>
  <c r="H169" i="80"/>
  <c r="I169" i="80"/>
  <c r="J169" i="80"/>
  <c r="K169" i="80"/>
  <c r="L169" i="80"/>
  <c r="M169" i="80"/>
  <c r="N169" i="80"/>
  <c r="O169" i="80"/>
  <c r="P169" i="80"/>
  <c r="Q169" i="80"/>
  <c r="R169" i="80"/>
  <c r="S169" i="80"/>
  <c r="L173" i="80"/>
  <c r="M173" i="80"/>
  <c r="N173" i="80"/>
  <c r="O173" i="80"/>
  <c r="P173" i="80"/>
  <c r="Q173" i="80"/>
  <c r="R173" i="80"/>
  <c r="S173" i="80"/>
  <c r="T173" i="80"/>
  <c r="U173" i="80"/>
  <c r="V173" i="80"/>
  <c r="W173" i="80"/>
  <c r="T198" i="80"/>
  <c r="X198" i="80"/>
  <c r="R198" i="80"/>
  <c r="V198" i="80"/>
  <c r="M174" i="80"/>
  <c r="N174" i="80"/>
  <c r="O174" i="80"/>
  <c r="P174" i="80"/>
  <c r="Q174" i="80"/>
  <c r="R174" i="80"/>
  <c r="S174" i="80"/>
  <c r="T174" i="80"/>
  <c r="U174" i="80"/>
  <c r="V174" i="80"/>
  <c r="W174" i="80"/>
  <c r="X174" i="80"/>
  <c r="N175" i="80"/>
  <c r="O175" i="80"/>
  <c r="P175" i="80"/>
  <c r="Q175" i="80"/>
  <c r="R175" i="80"/>
  <c r="S175" i="80"/>
  <c r="T175" i="80"/>
  <c r="U175" i="80"/>
  <c r="V175" i="80"/>
  <c r="W175" i="80"/>
  <c r="X175" i="80"/>
  <c r="Y175" i="80"/>
  <c r="Q198" i="80"/>
  <c r="U198" i="80"/>
  <c r="I170" i="80"/>
  <c r="J170" i="80"/>
  <c r="K170" i="80"/>
  <c r="L170" i="80"/>
  <c r="M170" i="80"/>
  <c r="N170" i="80"/>
  <c r="O170" i="80"/>
  <c r="P170" i="80"/>
  <c r="Q170" i="80"/>
  <c r="R170" i="80"/>
  <c r="S170" i="80"/>
  <c r="T170" i="80"/>
  <c r="D165" i="80"/>
  <c r="D164" i="80" s="1"/>
  <c r="D112" i="62" s="1"/>
  <c r="E165" i="80"/>
  <c r="F165" i="80"/>
  <c r="G165" i="80"/>
  <c r="H165" i="80"/>
  <c r="I165" i="80"/>
  <c r="J165" i="80"/>
  <c r="K165" i="80"/>
  <c r="L165" i="80"/>
  <c r="M165" i="80"/>
  <c r="N165" i="80"/>
  <c r="O165" i="80"/>
  <c r="J171" i="80"/>
  <c r="K171" i="80"/>
  <c r="L171" i="80"/>
  <c r="M171" i="80"/>
  <c r="N171" i="80"/>
  <c r="O171" i="80"/>
  <c r="P171" i="80"/>
  <c r="Q171" i="80"/>
  <c r="R171" i="80"/>
  <c r="S171" i="80"/>
  <c r="T171" i="80"/>
  <c r="U171" i="80"/>
  <c r="M166" i="80"/>
  <c r="I166" i="80"/>
  <c r="E166" i="80"/>
  <c r="P166" i="80"/>
  <c r="L166" i="80"/>
  <c r="H166" i="80"/>
  <c r="O166" i="80"/>
  <c r="K166" i="80"/>
  <c r="G166" i="80"/>
  <c r="N166" i="80"/>
  <c r="J166" i="80"/>
  <c r="F166" i="80"/>
  <c r="L12" i="40"/>
  <c r="K12" i="40"/>
  <c r="M12" i="40"/>
  <c r="N12" i="40"/>
  <c r="D25" i="80"/>
  <c r="Z25" i="80"/>
  <c r="V25" i="80"/>
  <c r="R25" i="80"/>
  <c r="N25" i="80"/>
  <c r="N41" i="80" s="1"/>
  <c r="J25" i="80"/>
  <c r="J37" i="80" s="1"/>
  <c r="F25" i="80"/>
  <c r="F33" i="80" s="1"/>
  <c r="AC25" i="80"/>
  <c r="Y25" i="80"/>
  <c r="U25" i="80"/>
  <c r="Q25" i="80"/>
  <c r="M25" i="80"/>
  <c r="M40" i="80" s="1"/>
  <c r="I25" i="80"/>
  <c r="I36" i="80" s="1"/>
  <c r="E25" i="80"/>
  <c r="E32" i="80" s="1"/>
  <c r="AB25" i="80"/>
  <c r="X25" i="80"/>
  <c r="T25" i="80"/>
  <c r="P25" i="80"/>
  <c r="L25" i="80"/>
  <c r="L39" i="80" s="1"/>
  <c r="H25" i="80"/>
  <c r="H35" i="80" s="1"/>
  <c r="AA25" i="80"/>
  <c r="W25" i="80"/>
  <c r="S25" i="80"/>
  <c r="O25" i="80"/>
  <c r="K25" i="80"/>
  <c r="K38" i="80" s="1"/>
  <c r="G25" i="80"/>
  <c r="G34" i="80" s="1"/>
  <c r="M174" i="81"/>
  <c r="N174" i="81"/>
  <c r="O174" i="81"/>
  <c r="P174" i="81"/>
  <c r="Q174" i="81"/>
  <c r="R174" i="81"/>
  <c r="S174" i="81"/>
  <c r="T174" i="81"/>
  <c r="U174" i="81"/>
  <c r="V174" i="81"/>
  <c r="W174" i="81"/>
  <c r="X174" i="81"/>
  <c r="Y174" i="81"/>
  <c r="Z174" i="81"/>
  <c r="J171" i="81"/>
  <c r="K171" i="81"/>
  <c r="L171" i="81"/>
  <c r="M171" i="81"/>
  <c r="N171" i="81"/>
  <c r="O171" i="81"/>
  <c r="P171" i="81"/>
  <c r="Q171" i="81"/>
  <c r="R171" i="81"/>
  <c r="S171" i="81"/>
  <c r="T171" i="81"/>
  <c r="U171" i="81"/>
  <c r="V171" i="81"/>
  <c r="W171" i="81"/>
  <c r="N175" i="81"/>
  <c r="O175" i="81"/>
  <c r="P175" i="81"/>
  <c r="Q175" i="81"/>
  <c r="R175" i="81"/>
  <c r="S175" i="81"/>
  <c r="T175" i="81"/>
  <c r="U175" i="81"/>
  <c r="V175" i="81"/>
  <c r="W175" i="81"/>
  <c r="X175" i="81"/>
  <c r="Y175" i="81"/>
  <c r="Z175" i="81"/>
  <c r="AA175" i="81"/>
  <c r="Z12" i="81"/>
  <c r="AA112" i="81"/>
  <c r="E166" i="81"/>
  <c r="F166" i="81"/>
  <c r="G166" i="81"/>
  <c r="I166" i="81"/>
  <c r="J166" i="81"/>
  <c r="K166" i="81"/>
  <c r="L166" i="81"/>
  <c r="M166" i="81"/>
  <c r="N166" i="81"/>
  <c r="O166" i="81"/>
  <c r="P166" i="81"/>
  <c r="Q166" i="81"/>
  <c r="R166" i="81"/>
  <c r="G168" i="81"/>
  <c r="H168" i="81"/>
  <c r="I168" i="81"/>
  <c r="J168" i="81"/>
  <c r="K168" i="81"/>
  <c r="L168" i="81"/>
  <c r="M168" i="81"/>
  <c r="N168" i="81"/>
  <c r="O168" i="81"/>
  <c r="P168" i="81"/>
  <c r="Q168" i="81"/>
  <c r="R168" i="81"/>
  <c r="S168" i="81"/>
  <c r="T168" i="81"/>
  <c r="L173" i="81"/>
  <c r="M173" i="81"/>
  <c r="N173" i="81"/>
  <c r="O173" i="81"/>
  <c r="P173" i="81"/>
  <c r="Q173" i="81"/>
  <c r="R173" i="81"/>
  <c r="S173" i="81"/>
  <c r="T173" i="81"/>
  <c r="U173" i="81"/>
  <c r="V173" i="81"/>
  <c r="W173" i="81"/>
  <c r="X173" i="81"/>
  <c r="Y173" i="81"/>
  <c r="I170" i="81"/>
  <c r="J170" i="81"/>
  <c r="K170" i="81"/>
  <c r="L170" i="81"/>
  <c r="M170" i="81"/>
  <c r="N170" i="81"/>
  <c r="O170" i="81"/>
  <c r="P170" i="81"/>
  <c r="Q170" i="81"/>
  <c r="R170" i="81"/>
  <c r="S170" i="81"/>
  <c r="T170" i="81"/>
  <c r="U170" i="81"/>
  <c r="V170" i="81"/>
  <c r="K172" i="81"/>
  <c r="L172" i="81"/>
  <c r="M172" i="81"/>
  <c r="N172" i="81"/>
  <c r="O172" i="81"/>
  <c r="P172" i="81"/>
  <c r="Q172" i="81"/>
  <c r="R172" i="81"/>
  <c r="S172" i="81"/>
  <c r="T172" i="81"/>
  <c r="U172" i="81"/>
  <c r="V172" i="81"/>
  <c r="W172" i="81"/>
  <c r="X172" i="81"/>
  <c r="AB11" i="81"/>
  <c r="AA13" i="81"/>
  <c r="AC15" i="81"/>
  <c r="AB14" i="81"/>
  <c r="F167" i="81"/>
  <c r="G167" i="81"/>
  <c r="H167" i="81"/>
  <c r="I167" i="81"/>
  <c r="J167" i="81"/>
  <c r="K167" i="81"/>
  <c r="L167" i="81"/>
  <c r="M167" i="81"/>
  <c r="N167" i="81"/>
  <c r="O167" i="81"/>
  <c r="P167" i="81"/>
  <c r="Q167" i="81"/>
  <c r="R167" i="81"/>
  <c r="S167" i="81"/>
  <c r="D165" i="81"/>
  <c r="D164" i="81" s="1"/>
  <c r="E165" i="81"/>
  <c r="F165" i="81"/>
  <c r="G165" i="81"/>
  <c r="H165" i="81"/>
  <c r="I165" i="81"/>
  <c r="J165" i="81"/>
  <c r="K165" i="81"/>
  <c r="L165" i="81"/>
  <c r="M165" i="81"/>
  <c r="N165" i="81"/>
  <c r="O165" i="81"/>
  <c r="P165" i="81"/>
  <c r="Q165" i="81"/>
  <c r="AC163" i="81"/>
  <c r="AC165" i="81" s="1"/>
  <c r="AC166" i="81"/>
  <c r="AB165" i="81"/>
  <c r="AC111" i="81"/>
  <c r="AC113" i="81" s="1"/>
  <c r="AC114" i="81"/>
  <c r="AB113" i="81"/>
  <c r="D114" i="62"/>
  <c r="K159" i="78"/>
  <c r="G159" i="78"/>
  <c r="H159" i="81"/>
  <c r="V169" i="81" s="1"/>
  <c r="F198" i="81"/>
  <c r="F68" i="62" s="1"/>
  <c r="D198" i="81"/>
  <c r="D68" i="62" s="1"/>
  <c r="E198" i="81"/>
  <c r="E68" i="62" s="1"/>
  <c r="D11" i="40"/>
  <c r="N11" i="40"/>
  <c r="I103" i="31"/>
  <c r="F24" i="66"/>
  <c r="F125" i="80"/>
  <c r="J125" i="80"/>
  <c r="N125" i="80"/>
  <c r="H125" i="80"/>
  <c r="L125" i="80"/>
  <c r="E125" i="80"/>
  <c r="I125" i="80"/>
  <c r="M125" i="80"/>
  <c r="G125" i="80"/>
  <c r="K125" i="80"/>
  <c r="D125" i="80"/>
  <c r="H139" i="83"/>
  <c r="L139" i="83"/>
  <c r="F25" i="83"/>
  <c r="F33" i="83" s="1"/>
  <c r="J25" i="83"/>
  <c r="J37" i="83" s="1"/>
  <c r="N25" i="83"/>
  <c r="N41" i="83" s="1"/>
  <c r="E139" i="83"/>
  <c r="I139" i="83"/>
  <c r="M139" i="83"/>
  <c r="F139" i="83"/>
  <c r="J139" i="83"/>
  <c r="N139" i="83"/>
  <c r="H25" i="83"/>
  <c r="H35" i="83" s="1"/>
  <c r="L25" i="83"/>
  <c r="L39" i="83" s="1"/>
  <c r="G25" i="83"/>
  <c r="G34" i="83" s="1"/>
  <c r="G139" i="83"/>
  <c r="I25" i="83"/>
  <c r="I36" i="83" s="1"/>
  <c r="D139" i="83"/>
  <c r="E25" i="83"/>
  <c r="E32" i="83" s="1"/>
  <c r="M25" i="83"/>
  <c r="M40" i="83" s="1"/>
  <c r="K139" i="83"/>
  <c r="K25" i="83"/>
  <c r="K38" i="83" s="1"/>
  <c r="G242" i="50"/>
  <c r="G199" i="50"/>
  <c r="E178" i="82"/>
  <c r="J178" i="82"/>
  <c r="F178" i="82"/>
  <c r="L212" i="82"/>
  <c r="L71" i="62" s="1"/>
  <c r="K212" i="82"/>
  <c r="K71" i="62" s="1"/>
  <c r="M178" i="82"/>
  <c r="L178" i="82"/>
  <c r="G212" i="82"/>
  <c r="G71" i="62" s="1"/>
  <c r="J212" i="82"/>
  <c r="J71" i="62" s="1"/>
  <c r="H212" i="82"/>
  <c r="H71" i="62" s="1"/>
  <c r="M212" i="82"/>
  <c r="M71" i="62" s="1"/>
  <c r="K178" i="82"/>
  <c r="H178" i="82"/>
  <c r="I212" i="82"/>
  <c r="I71" i="62" s="1"/>
  <c r="F212" i="82"/>
  <c r="F71" i="62" s="1"/>
  <c r="G178" i="82"/>
  <c r="I178" i="82"/>
  <c r="E198" i="80"/>
  <c r="E69" i="62" s="1"/>
  <c r="J159" i="78"/>
  <c r="M159" i="78"/>
  <c r="I159" i="78"/>
  <c r="E159" i="78"/>
  <c r="L159" i="78"/>
  <c r="H159" i="78"/>
  <c r="N159" i="78"/>
  <c r="F159" i="78"/>
  <c r="D159" i="78"/>
  <c r="N198" i="80"/>
  <c r="N69" i="62" s="1"/>
  <c r="I198" i="80"/>
  <c r="I69" i="62" s="1"/>
  <c r="H198" i="80"/>
  <c r="H69" i="62" s="1"/>
  <c r="L198" i="80"/>
  <c r="L69" i="62" s="1"/>
  <c r="G198" i="80"/>
  <c r="G69" i="62" s="1"/>
  <c r="M198" i="80"/>
  <c r="M69" i="62" s="1"/>
  <c r="K198" i="80"/>
  <c r="K69" i="62" s="1"/>
  <c r="F198" i="80"/>
  <c r="F69" i="62" s="1"/>
  <c r="J198" i="80"/>
  <c r="J69" i="62" s="1"/>
  <c r="E12" i="78"/>
  <c r="E13" i="40" s="1"/>
  <c r="I12" i="78"/>
  <c r="I13" i="40" s="1"/>
  <c r="M12" i="78"/>
  <c r="M13" i="40" s="1"/>
  <c r="D112" i="78"/>
  <c r="N112" i="78"/>
  <c r="K112" i="78"/>
  <c r="H112" i="78"/>
  <c r="G12" i="78"/>
  <c r="G13" i="40" s="1"/>
  <c r="K12" i="78"/>
  <c r="K13" i="40" s="1"/>
  <c r="G112" i="78"/>
  <c r="E112" i="78"/>
  <c r="I112" i="78"/>
  <c r="F12" i="78"/>
  <c r="F13" i="40" s="1"/>
  <c r="J12" i="78"/>
  <c r="J13" i="40" s="1"/>
  <c r="N12" i="78"/>
  <c r="N13" i="40" s="1"/>
  <c r="D12" i="78"/>
  <c r="D13" i="40" s="1"/>
  <c r="H12" i="78"/>
  <c r="H13" i="40" s="1"/>
  <c r="L12" i="78"/>
  <c r="L13" i="40" s="1"/>
  <c r="F112" i="78"/>
  <c r="J112" i="78"/>
  <c r="L112" i="78"/>
  <c r="M112" i="78"/>
  <c r="D43" i="68" l="1"/>
  <c r="D31" i="80"/>
  <c r="D82" i="68"/>
  <c r="D81" i="68" s="1"/>
  <c r="D31" i="83"/>
  <c r="D30" i="83" s="1"/>
  <c r="F264" i="83"/>
  <c r="E266" i="83"/>
  <c r="E267" i="83"/>
  <c r="E265" i="83" s="1"/>
  <c r="E226" i="62" s="1"/>
  <c r="Z118" i="70"/>
  <c r="S189" i="82"/>
  <c r="R189" i="82"/>
  <c r="L90" i="68"/>
  <c r="L89" i="68"/>
  <c r="L88" i="68"/>
  <c r="L87" i="68"/>
  <c r="L86" i="68"/>
  <c r="L85" i="68"/>
  <c r="L84" i="68"/>
  <c r="L83" i="68"/>
  <c r="L82" i="68"/>
  <c r="N91" i="68"/>
  <c r="N92" i="68"/>
  <c r="N90" i="68"/>
  <c r="N89" i="68"/>
  <c r="N88" i="68"/>
  <c r="N87" i="68"/>
  <c r="N86" i="68"/>
  <c r="N85" i="68"/>
  <c r="N84" i="68"/>
  <c r="N83" i="68"/>
  <c r="N82" i="68"/>
  <c r="G46" i="68"/>
  <c r="G45" i="68"/>
  <c r="G44" i="68"/>
  <c r="G43" i="68"/>
  <c r="W41" i="80"/>
  <c r="W53" i="68"/>
  <c r="W52" i="68"/>
  <c r="W51" i="68"/>
  <c r="W50" i="68"/>
  <c r="W49" i="68"/>
  <c r="W48" i="68"/>
  <c r="W47" i="68"/>
  <c r="W46" i="68"/>
  <c r="W45" i="68"/>
  <c r="W44" i="68"/>
  <c r="W43" i="68"/>
  <c r="P41" i="80"/>
  <c r="P53" i="68"/>
  <c r="P52" i="68"/>
  <c r="P51" i="68"/>
  <c r="P50" i="68"/>
  <c r="P49" i="68"/>
  <c r="P48" i="68"/>
  <c r="P47" i="68"/>
  <c r="P46" i="68"/>
  <c r="P45" i="68"/>
  <c r="P44" i="68"/>
  <c r="P43" i="68"/>
  <c r="E44" i="68"/>
  <c r="E43" i="68"/>
  <c r="U41" i="80"/>
  <c r="U53" i="68"/>
  <c r="U52" i="68"/>
  <c r="U51" i="68"/>
  <c r="U50" i="68"/>
  <c r="U49" i="68"/>
  <c r="U48" i="68"/>
  <c r="U47" i="68"/>
  <c r="U46" i="68"/>
  <c r="U45" i="68"/>
  <c r="U44" i="68"/>
  <c r="U43" i="68"/>
  <c r="J49" i="68"/>
  <c r="J48" i="68"/>
  <c r="J47" i="68"/>
  <c r="J46" i="68"/>
  <c r="J45" i="68"/>
  <c r="J44" i="68"/>
  <c r="J43" i="68"/>
  <c r="Z41" i="80"/>
  <c r="Z53" i="68"/>
  <c r="Z52" i="68"/>
  <c r="Z51" i="68"/>
  <c r="Z50" i="68"/>
  <c r="Z49" i="68"/>
  <c r="Z48" i="68"/>
  <c r="Z47" i="68"/>
  <c r="Z46" i="68"/>
  <c r="Z45" i="68"/>
  <c r="Z44" i="68"/>
  <c r="Z43" i="68"/>
  <c r="S92" i="68"/>
  <c r="S91" i="68"/>
  <c r="S90" i="68"/>
  <c r="S89" i="68"/>
  <c r="S88" i="68"/>
  <c r="S87" i="68"/>
  <c r="S86" i="68"/>
  <c r="S85" i="68"/>
  <c r="S84" i="68"/>
  <c r="S83" i="68"/>
  <c r="S82" i="68"/>
  <c r="T92" i="68"/>
  <c r="T91" i="68"/>
  <c r="T90" i="68"/>
  <c r="T89" i="68"/>
  <c r="T88" i="68"/>
  <c r="T87" i="68"/>
  <c r="T86" i="68"/>
  <c r="T85" i="68"/>
  <c r="T84" i="68"/>
  <c r="T83" i="68"/>
  <c r="T82" i="68"/>
  <c r="U92" i="68"/>
  <c r="U91" i="68"/>
  <c r="U90" i="68"/>
  <c r="U89" i="68"/>
  <c r="U88" i="68"/>
  <c r="U87" i="68"/>
  <c r="U86" i="68"/>
  <c r="U85" i="68"/>
  <c r="U84" i="68"/>
  <c r="U83" i="68"/>
  <c r="U82" i="68"/>
  <c r="K89" i="68"/>
  <c r="K88" i="68"/>
  <c r="K87" i="68"/>
  <c r="K86" i="68"/>
  <c r="K85" i="68"/>
  <c r="K84" i="68"/>
  <c r="K83" i="68"/>
  <c r="K82" i="68"/>
  <c r="I87" i="68"/>
  <c r="I86" i="68"/>
  <c r="I85" i="68"/>
  <c r="I84" i="68"/>
  <c r="I83" i="68"/>
  <c r="I82" i="68"/>
  <c r="H86" i="68"/>
  <c r="H85" i="68"/>
  <c r="H84" i="68"/>
  <c r="H83" i="68"/>
  <c r="H82" i="68"/>
  <c r="J88" i="68"/>
  <c r="J87" i="68"/>
  <c r="J86" i="68"/>
  <c r="J85" i="68"/>
  <c r="J84" i="68"/>
  <c r="J83" i="68"/>
  <c r="J82" i="68"/>
  <c r="K27" i="80"/>
  <c r="K50" i="68"/>
  <c r="K49" i="68"/>
  <c r="K48" i="68"/>
  <c r="K47" i="68"/>
  <c r="K46" i="68"/>
  <c r="K45" i="68"/>
  <c r="K44" i="68"/>
  <c r="K43" i="68"/>
  <c r="AA41" i="80"/>
  <c r="AA53" i="68"/>
  <c r="AA52" i="68"/>
  <c r="AA51" i="68"/>
  <c r="AA50" i="68"/>
  <c r="AA49" i="68"/>
  <c r="AA48" i="68"/>
  <c r="AA47" i="68"/>
  <c r="AA46" i="68"/>
  <c r="AA45" i="68"/>
  <c r="AA44" i="68"/>
  <c r="AA43" i="68"/>
  <c r="T41" i="80"/>
  <c r="T53" i="68"/>
  <c r="T52" i="68"/>
  <c r="T51" i="68"/>
  <c r="T50" i="68"/>
  <c r="T49" i="68"/>
  <c r="T48" i="68"/>
  <c r="T47" i="68"/>
  <c r="T46" i="68"/>
  <c r="T45" i="68"/>
  <c r="T44" i="68"/>
  <c r="T43" i="68"/>
  <c r="I48" i="68"/>
  <c r="I47" i="68"/>
  <c r="I46" i="68"/>
  <c r="I45" i="68"/>
  <c r="I44" i="68"/>
  <c r="I43" i="68"/>
  <c r="Y41" i="80"/>
  <c r="Y53" i="68"/>
  <c r="Y52" i="68"/>
  <c r="Y51" i="68"/>
  <c r="Y50" i="68"/>
  <c r="Y49" i="68"/>
  <c r="Y48" i="68"/>
  <c r="Y47" i="68"/>
  <c r="Y46" i="68"/>
  <c r="Y45" i="68"/>
  <c r="Y44" i="68"/>
  <c r="Y43" i="68"/>
  <c r="N53" i="68"/>
  <c r="N52" i="68"/>
  <c r="N51" i="68"/>
  <c r="N50" i="68"/>
  <c r="N49" i="68"/>
  <c r="N48" i="68"/>
  <c r="N47" i="68"/>
  <c r="N46" i="68"/>
  <c r="N45" i="68"/>
  <c r="N44" i="68"/>
  <c r="N43" i="68"/>
  <c r="R92" i="68"/>
  <c r="R91" i="68"/>
  <c r="R90" i="68"/>
  <c r="R89" i="68"/>
  <c r="R88" i="68"/>
  <c r="R87" i="68"/>
  <c r="R86" i="68"/>
  <c r="R85" i="68"/>
  <c r="R84" i="68"/>
  <c r="R83" i="68"/>
  <c r="R82" i="68"/>
  <c r="Z92" i="68"/>
  <c r="Z91" i="68"/>
  <c r="Z90" i="68"/>
  <c r="Z89" i="68"/>
  <c r="Z88" i="68"/>
  <c r="Z87" i="68"/>
  <c r="Z86" i="68"/>
  <c r="Z85" i="68"/>
  <c r="Z84" i="68"/>
  <c r="Z83" i="68"/>
  <c r="Z82" i="68"/>
  <c r="W92" i="68"/>
  <c r="W91" i="68"/>
  <c r="W90" i="68"/>
  <c r="W89" i="68"/>
  <c r="W88" i="68"/>
  <c r="W87" i="68"/>
  <c r="W86" i="68"/>
  <c r="W85" i="68"/>
  <c r="W84" i="68"/>
  <c r="W83" i="68"/>
  <c r="W82" i="68"/>
  <c r="X92" i="68"/>
  <c r="X91" i="68"/>
  <c r="X90" i="68"/>
  <c r="X89" i="68"/>
  <c r="X88" i="68"/>
  <c r="X87" i="68"/>
  <c r="X86" i="68"/>
  <c r="X85" i="68"/>
  <c r="X84" i="68"/>
  <c r="X83" i="68"/>
  <c r="X82" i="68"/>
  <c r="Y92" i="68"/>
  <c r="Y91" i="68"/>
  <c r="Y90" i="68"/>
  <c r="Y89" i="68"/>
  <c r="Y88" i="68"/>
  <c r="Y87" i="68"/>
  <c r="Y86" i="68"/>
  <c r="Y85" i="68"/>
  <c r="Y84" i="68"/>
  <c r="Y83" i="68"/>
  <c r="Y82" i="68"/>
  <c r="M91" i="68"/>
  <c r="M90" i="68"/>
  <c r="M89" i="68"/>
  <c r="M88" i="68"/>
  <c r="M87" i="68"/>
  <c r="M86" i="68"/>
  <c r="M85" i="68"/>
  <c r="M84" i="68"/>
  <c r="M83" i="68"/>
  <c r="M82" i="68"/>
  <c r="F46" i="83"/>
  <c r="F84" i="68"/>
  <c r="F83" i="68"/>
  <c r="F82" i="68"/>
  <c r="O41" i="80"/>
  <c r="O53" i="68"/>
  <c r="O52" i="68"/>
  <c r="O51" i="68"/>
  <c r="O50" i="68"/>
  <c r="O49" i="68"/>
  <c r="O48" i="68"/>
  <c r="O47" i="68"/>
  <c r="O46" i="68"/>
  <c r="O45" i="68"/>
  <c r="O44" i="68"/>
  <c r="O43" i="68"/>
  <c r="H47" i="68"/>
  <c r="H46" i="68"/>
  <c r="H45" i="68"/>
  <c r="H44" i="68"/>
  <c r="H43" i="68"/>
  <c r="X41" i="80"/>
  <c r="X53" i="68"/>
  <c r="X52" i="68"/>
  <c r="X51" i="68"/>
  <c r="X50" i="68"/>
  <c r="X49" i="68"/>
  <c r="X48" i="68"/>
  <c r="X47" i="68"/>
  <c r="X46" i="68"/>
  <c r="X45" i="68"/>
  <c r="X44" i="68"/>
  <c r="X43" i="68"/>
  <c r="M27" i="80"/>
  <c r="M52" i="68"/>
  <c r="M51" i="68"/>
  <c r="M50" i="68"/>
  <c r="M49" i="68"/>
  <c r="M48" i="68"/>
  <c r="M47" i="68"/>
  <c r="M46" i="68"/>
  <c r="M45" i="68"/>
  <c r="M44" i="68"/>
  <c r="M43" i="68"/>
  <c r="AC41" i="80"/>
  <c r="AC53" i="68"/>
  <c r="AC52" i="68"/>
  <c r="AC51" i="68"/>
  <c r="AC50" i="68"/>
  <c r="AC49" i="68"/>
  <c r="AC48" i="68"/>
  <c r="AC47" i="68"/>
  <c r="AC46" i="68"/>
  <c r="AC45" i="68"/>
  <c r="AC43" i="68"/>
  <c r="AC44" i="68"/>
  <c r="R41" i="80"/>
  <c r="R53" i="68"/>
  <c r="R52" i="68"/>
  <c r="R51" i="68"/>
  <c r="R50" i="68"/>
  <c r="R49" i="68"/>
  <c r="R48" i="68"/>
  <c r="R47" i="68"/>
  <c r="R46" i="68"/>
  <c r="R45" i="68"/>
  <c r="R44" i="68"/>
  <c r="R43" i="68"/>
  <c r="AA92" i="68"/>
  <c r="AA91" i="68"/>
  <c r="AA90" i="68"/>
  <c r="AA89" i="68"/>
  <c r="AA88" i="68"/>
  <c r="AA87" i="68"/>
  <c r="AA86" i="68"/>
  <c r="AA85" i="68"/>
  <c r="AA84" i="68"/>
  <c r="AA83" i="68"/>
  <c r="AA82" i="68"/>
  <c r="AB92" i="68"/>
  <c r="AB91" i="68"/>
  <c r="AB90" i="68"/>
  <c r="AB89" i="68"/>
  <c r="AB88" i="68"/>
  <c r="AB87" i="68"/>
  <c r="AB86" i="68"/>
  <c r="AB85" i="68"/>
  <c r="AB84" i="68"/>
  <c r="AB83" i="68"/>
  <c r="AB82" i="68"/>
  <c r="AC92" i="68"/>
  <c r="AC91" i="68"/>
  <c r="AC90" i="68"/>
  <c r="AC89" i="68"/>
  <c r="AC88" i="68"/>
  <c r="AC87" i="68"/>
  <c r="AC86" i="68"/>
  <c r="AC85" i="68"/>
  <c r="AC84" i="68"/>
  <c r="AC83" i="68"/>
  <c r="AC82" i="68"/>
  <c r="E157" i="83"/>
  <c r="E83" i="68"/>
  <c r="E82" i="68"/>
  <c r="G32" i="83"/>
  <c r="G85" i="68"/>
  <c r="G84" i="68"/>
  <c r="G83" i="68"/>
  <c r="G82" i="68"/>
  <c r="S41" i="80"/>
  <c r="S53" i="68"/>
  <c r="S52" i="68"/>
  <c r="S51" i="68"/>
  <c r="S50" i="68"/>
  <c r="S49" i="68"/>
  <c r="S48" i="68"/>
  <c r="S47" i="68"/>
  <c r="S46" i="68"/>
  <c r="S45" i="68"/>
  <c r="S44" i="68"/>
  <c r="S43" i="68"/>
  <c r="L27" i="80"/>
  <c r="L51" i="68"/>
  <c r="L50" i="68"/>
  <c r="L49" i="68"/>
  <c r="L48" i="68"/>
  <c r="L47" i="68"/>
  <c r="L46" i="68"/>
  <c r="L45" i="68"/>
  <c r="L44" i="68"/>
  <c r="L43" i="68"/>
  <c r="AB41" i="80"/>
  <c r="AB53" i="68"/>
  <c r="AB52" i="68"/>
  <c r="AB51" i="68"/>
  <c r="AB50" i="68"/>
  <c r="AB49" i="68"/>
  <c r="AB48" i="68"/>
  <c r="AB47" i="68"/>
  <c r="AB46" i="68"/>
  <c r="AB45" i="68"/>
  <c r="AB44" i="68"/>
  <c r="AB43" i="68"/>
  <c r="Q41" i="80"/>
  <c r="Q53" i="68"/>
  <c r="Q52" i="68"/>
  <c r="Q51" i="68"/>
  <c r="Q50" i="68"/>
  <c r="Q49" i="68"/>
  <c r="Q48" i="68"/>
  <c r="Q47" i="68"/>
  <c r="Q46" i="68"/>
  <c r="Q45" i="68"/>
  <c r="Q44" i="68"/>
  <c r="Q43" i="68"/>
  <c r="F45" i="68"/>
  <c r="F44" i="68"/>
  <c r="F43" i="68"/>
  <c r="V41" i="80"/>
  <c r="V53" i="68"/>
  <c r="V52" i="68"/>
  <c r="V51" i="68"/>
  <c r="V50" i="68"/>
  <c r="V49" i="68"/>
  <c r="V48" i="68"/>
  <c r="V47" i="68"/>
  <c r="V46" i="68"/>
  <c r="V45" i="68"/>
  <c r="V44" i="68"/>
  <c r="V43" i="68"/>
  <c r="V92" i="68"/>
  <c r="V91" i="68"/>
  <c r="V90" i="68"/>
  <c r="V89" i="68"/>
  <c r="V88" i="68"/>
  <c r="V87" i="68"/>
  <c r="V86" i="68"/>
  <c r="V85" i="68"/>
  <c r="V84" i="68"/>
  <c r="V83" i="68"/>
  <c r="V82" i="68"/>
  <c r="O92" i="68"/>
  <c r="O91" i="68"/>
  <c r="O90" i="68"/>
  <c r="O89" i="68"/>
  <c r="O88" i="68"/>
  <c r="O87" i="68"/>
  <c r="O86" i="68"/>
  <c r="O85" i="68"/>
  <c r="O84" i="68"/>
  <c r="O83" i="68"/>
  <c r="O82" i="68"/>
  <c r="P92" i="68"/>
  <c r="P91" i="68"/>
  <c r="P90" i="68"/>
  <c r="P89" i="68"/>
  <c r="P88" i="68"/>
  <c r="P87" i="68"/>
  <c r="P86" i="68"/>
  <c r="P85" i="68"/>
  <c r="P84" i="68"/>
  <c r="P83" i="68"/>
  <c r="P82" i="68"/>
  <c r="Q92" i="68"/>
  <c r="Q91" i="68"/>
  <c r="Q90" i="68"/>
  <c r="Q89" i="68"/>
  <c r="Q88" i="68"/>
  <c r="Q87" i="68"/>
  <c r="Q86" i="68"/>
  <c r="Q85" i="68"/>
  <c r="Q84" i="68"/>
  <c r="Q83" i="68"/>
  <c r="Q82" i="68"/>
  <c r="Z132" i="53"/>
  <c r="Z102" i="70"/>
  <c r="Z11" i="40"/>
  <c r="Z18" i="40" s="1"/>
  <c r="Z63" i="53"/>
  <c r="V189" i="82"/>
  <c r="V178" i="82" s="1"/>
  <c r="Y189" i="82"/>
  <c r="Y178" i="82" s="1"/>
  <c r="P189" i="82"/>
  <c r="P178" i="82" s="1"/>
  <c r="W189" i="82"/>
  <c r="W178" i="82" s="1"/>
  <c r="Y164" i="80"/>
  <c r="Y112" i="62" s="1"/>
  <c r="X189" i="82"/>
  <c r="X178" i="82" s="1"/>
  <c r="T189" i="82"/>
  <c r="T178" i="82" s="1"/>
  <c r="Q189" i="82"/>
  <c r="Q178" i="82" s="1"/>
  <c r="N189" i="82"/>
  <c r="N178" i="82" s="1"/>
  <c r="N114" i="62" s="1"/>
  <c r="O189" i="82"/>
  <c r="O178" i="82" s="1"/>
  <c r="Z237" i="81"/>
  <c r="Z160" i="70"/>
  <c r="Z97" i="53"/>
  <c r="Q194" i="80"/>
  <c r="Q140" i="80"/>
  <c r="Q193" i="80"/>
  <c r="Q139" i="80"/>
  <c r="Q192" i="80"/>
  <c r="Q138" i="80"/>
  <c r="Q137" i="80"/>
  <c r="Q191" i="80"/>
  <c r="Q190" i="80"/>
  <c r="Q136" i="80"/>
  <c r="Q135" i="80"/>
  <c r="Q189" i="80"/>
  <c r="Q134" i="80"/>
  <c r="Q188" i="80"/>
  <c r="Q133" i="80"/>
  <c r="Q187" i="80"/>
  <c r="Q132" i="80"/>
  <c r="Q186" i="80"/>
  <c r="Q131" i="80"/>
  <c r="Q185" i="80"/>
  <c r="Q184" i="80"/>
  <c r="Q130" i="80"/>
  <c r="Q127" i="80"/>
  <c r="S194" i="80"/>
  <c r="S140" i="80"/>
  <c r="S193" i="80"/>
  <c r="S139" i="80"/>
  <c r="S138" i="80"/>
  <c r="S192" i="80"/>
  <c r="S137" i="80"/>
  <c r="S191" i="80"/>
  <c r="S190" i="80"/>
  <c r="S136" i="80"/>
  <c r="S135" i="80"/>
  <c r="S189" i="80"/>
  <c r="S134" i="80"/>
  <c r="S188" i="80"/>
  <c r="S187" i="80"/>
  <c r="S133" i="80"/>
  <c r="S186" i="80"/>
  <c r="S132" i="80"/>
  <c r="S131" i="80"/>
  <c r="S185" i="80"/>
  <c r="S184" i="80"/>
  <c r="S130" i="80"/>
  <c r="S127" i="80"/>
  <c r="P140" i="80"/>
  <c r="P194" i="80"/>
  <c r="P139" i="80"/>
  <c r="P193" i="80"/>
  <c r="P192" i="80"/>
  <c r="P138" i="80"/>
  <c r="P137" i="80"/>
  <c r="P191" i="80"/>
  <c r="P190" i="80"/>
  <c r="P136" i="80"/>
  <c r="P135" i="80"/>
  <c r="P189" i="80"/>
  <c r="P188" i="80"/>
  <c r="P134" i="80"/>
  <c r="P187" i="80"/>
  <c r="P133" i="80"/>
  <c r="P132" i="80"/>
  <c r="P186" i="80"/>
  <c r="P185" i="80"/>
  <c r="P131" i="80"/>
  <c r="P130" i="80"/>
  <c r="P184" i="80"/>
  <c r="P127" i="80"/>
  <c r="O154" i="83"/>
  <c r="O208" i="83"/>
  <c r="O207" i="83"/>
  <c r="O153" i="83"/>
  <c r="O206" i="83"/>
  <c r="O152" i="83"/>
  <c r="O205" i="83"/>
  <c r="O151" i="83"/>
  <c r="O204" i="83"/>
  <c r="O150" i="83"/>
  <c r="O203" i="83"/>
  <c r="O149" i="83"/>
  <c r="O202" i="83"/>
  <c r="O148" i="83"/>
  <c r="O147" i="83"/>
  <c r="O201" i="83"/>
  <c r="O146" i="83"/>
  <c r="O200" i="83"/>
  <c r="O199" i="83"/>
  <c r="O145" i="83"/>
  <c r="O144" i="83"/>
  <c r="O198" i="83"/>
  <c r="O141" i="83"/>
  <c r="W208" i="83"/>
  <c r="W154" i="83"/>
  <c r="W207" i="83"/>
  <c r="W153" i="83"/>
  <c r="W206" i="83"/>
  <c r="W152" i="83"/>
  <c r="W151" i="83"/>
  <c r="W205" i="83"/>
  <c r="W204" i="83"/>
  <c r="W150" i="83"/>
  <c r="W203" i="83"/>
  <c r="W149" i="83"/>
  <c r="W148" i="83"/>
  <c r="W202" i="83"/>
  <c r="W147" i="83"/>
  <c r="W201" i="83"/>
  <c r="W146" i="83"/>
  <c r="W200" i="83"/>
  <c r="W199" i="83"/>
  <c r="W145" i="83"/>
  <c r="W198" i="83"/>
  <c r="W144" i="83"/>
  <c r="W141" i="83"/>
  <c r="AA54" i="83"/>
  <c r="AA167" i="83"/>
  <c r="AA94" i="83"/>
  <c r="AA41" i="83"/>
  <c r="AA53" i="83"/>
  <c r="AA40" i="83"/>
  <c r="AA166" i="83"/>
  <c r="AA93" i="83"/>
  <c r="AA52" i="83"/>
  <c r="AA165" i="83"/>
  <c r="AA39" i="83"/>
  <c r="AA92" i="83"/>
  <c r="AA91" i="83"/>
  <c r="AA38" i="83"/>
  <c r="AA164" i="83"/>
  <c r="AA51" i="83"/>
  <c r="AA90" i="83"/>
  <c r="AA163" i="83"/>
  <c r="AA50" i="83"/>
  <c r="AA37" i="83"/>
  <c r="AA162" i="83"/>
  <c r="AA49" i="83"/>
  <c r="AA36" i="83"/>
  <c r="AA89" i="83"/>
  <c r="AA35" i="83"/>
  <c r="AA161" i="83"/>
  <c r="AA48" i="83"/>
  <c r="AA88" i="83"/>
  <c r="AA160" i="83"/>
  <c r="AA34" i="83"/>
  <c r="AA47" i="83"/>
  <c r="AA87" i="83"/>
  <c r="AA86" i="83"/>
  <c r="AA46" i="83"/>
  <c r="AA159" i="83"/>
  <c r="AA33" i="83"/>
  <c r="AA45" i="83"/>
  <c r="AA158" i="83"/>
  <c r="AA32" i="83"/>
  <c r="AA85" i="83"/>
  <c r="AA44" i="83"/>
  <c r="AA157" i="83"/>
  <c r="AA84" i="83"/>
  <c r="AA31" i="83"/>
  <c r="AA27" i="83"/>
  <c r="AB208" i="83"/>
  <c r="AB154" i="83"/>
  <c r="AB207" i="83"/>
  <c r="AB153" i="83"/>
  <c r="AB206" i="83"/>
  <c r="AB152" i="83"/>
  <c r="AB205" i="83"/>
  <c r="AB151" i="83"/>
  <c r="AB204" i="83"/>
  <c r="AB150" i="83"/>
  <c r="AB203" i="83"/>
  <c r="AB149" i="83"/>
  <c r="AB202" i="83"/>
  <c r="AB148" i="83"/>
  <c r="AB201" i="83"/>
  <c r="AB147" i="83"/>
  <c r="AB200" i="83"/>
  <c r="AB146" i="83"/>
  <c r="AB145" i="83"/>
  <c r="AB199" i="83"/>
  <c r="AB144" i="83"/>
  <c r="AB198" i="83"/>
  <c r="AB141" i="83"/>
  <c r="AB54" i="83"/>
  <c r="AB94" i="83"/>
  <c r="AB167" i="83"/>
  <c r="AB41" i="83"/>
  <c r="AB53" i="83"/>
  <c r="AB40" i="83"/>
  <c r="AB166" i="83"/>
  <c r="AB93" i="83"/>
  <c r="AB52" i="83"/>
  <c r="AB39" i="83"/>
  <c r="AB92" i="83"/>
  <c r="AB165" i="83"/>
  <c r="AB91" i="83"/>
  <c r="AB51" i="83"/>
  <c r="AB164" i="83"/>
  <c r="AB38" i="83"/>
  <c r="AB50" i="83"/>
  <c r="AB90" i="83"/>
  <c r="AB163" i="83"/>
  <c r="AB37" i="83"/>
  <c r="AB36" i="83"/>
  <c r="AB162" i="83"/>
  <c r="AB49" i="83"/>
  <c r="AB89" i="83"/>
  <c r="AB161" i="83"/>
  <c r="AB48" i="83"/>
  <c r="AB35" i="83"/>
  <c r="AB88" i="83"/>
  <c r="AB160" i="83"/>
  <c r="AB47" i="83"/>
  <c r="AB34" i="83"/>
  <c r="AB87" i="83"/>
  <c r="AB33" i="83"/>
  <c r="AB159" i="83"/>
  <c r="AB46" i="83"/>
  <c r="AB86" i="83"/>
  <c r="AB45" i="83"/>
  <c r="AB32" i="83"/>
  <c r="AB85" i="83"/>
  <c r="AB158" i="83"/>
  <c r="AB157" i="83"/>
  <c r="AB84" i="83"/>
  <c r="AB44" i="83"/>
  <c r="AB31" i="83"/>
  <c r="AB27" i="83"/>
  <c r="AC154" i="83"/>
  <c r="AC208" i="83"/>
  <c r="AC207" i="83"/>
  <c r="AC153" i="83"/>
  <c r="AC206" i="83"/>
  <c r="AC152" i="83"/>
  <c r="AC205" i="83"/>
  <c r="AC151" i="83"/>
  <c r="AC204" i="83"/>
  <c r="AC150" i="83"/>
  <c r="AC203" i="83"/>
  <c r="AC149" i="83"/>
  <c r="AC148" i="83"/>
  <c r="AC202" i="83"/>
  <c r="AC201" i="83"/>
  <c r="AC147" i="83"/>
  <c r="AC146" i="83"/>
  <c r="AC200" i="83"/>
  <c r="AC198" i="83"/>
  <c r="AC145" i="83"/>
  <c r="AC144" i="83"/>
  <c r="AC199" i="83"/>
  <c r="AC141" i="83"/>
  <c r="AC167" i="83"/>
  <c r="AC54" i="83"/>
  <c r="AC41" i="83"/>
  <c r="AC94" i="83"/>
  <c r="AC40" i="83"/>
  <c r="AC166" i="83"/>
  <c r="AC53" i="83"/>
  <c r="AC93" i="83"/>
  <c r="AC39" i="83"/>
  <c r="AC165" i="83"/>
  <c r="AC52" i="83"/>
  <c r="AC92" i="83"/>
  <c r="AC51" i="83"/>
  <c r="AC38" i="83"/>
  <c r="AC164" i="83"/>
  <c r="AC91" i="83"/>
  <c r="AC37" i="83"/>
  <c r="AC163" i="83"/>
  <c r="AC90" i="83"/>
  <c r="AC50" i="83"/>
  <c r="AC36" i="83"/>
  <c r="AC89" i="83"/>
  <c r="AC162" i="83"/>
  <c r="AC49" i="83"/>
  <c r="AC48" i="83"/>
  <c r="AC88" i="83"/>
  <c r="AC161" i="83"/>
  <c r="AC35" i="83"/>
  <c r="AC160" i="83"/>
  <c r="AC87" i="83"/>
  <c r="AC34" i="83"/>
  <c r="AC47" i="83"/>
  <c r="AC33" i="83"/>
  <c r="AC46" i="83"/>
  <c r="AC86" i="83"/>
  <c r="AC159" i="83"/>
  <c r="AC85" i="83"/>
  <c r="AC31" i="83"/>
  <c r="AC84" i="83"/>
  <c r="AC45" i="83"/>
  <c r="AC44" i="83"/>
  <c r="AC158" i="83"/>
  <c r="AC157" i="83"/>
  <c r="AC32" i="83"/>
  <c r="AC27" i="83"/>
  <c r="AC28" i="83" s="1"/>
  <c r="U140" i="80"/>
  <c r="U194" i="80"/>
  <c r="U139" i="80"/>
  <c r="U193" i="80"/>
  <c r="U192" i="80"/>
  <c r="U138" i="80"/>
  <c r="U191" i="80"/>
  <c r="U137" i="80"/>
  <c r="U190" i="80"/>
  <c r="U136" i="80"/>
  <c r="U189" i="80"/>
  <c r="U135" i="80"/>
  <c r="U134" i="80"/>
  <c r="U188" i="80"/>
  <c r="U187" i="80"/>
  <c r="U133" i="80"/>
  <c r="U186" i="80"/>
  <c r="U132" i="80"/>
  <c r="U131" i="80"/>
  <c r="U185" i="80"/>
  <c r="U130" i="80"/>
  <c r="U184" i="80"/>
  <c r="U127" i="80"/>
  <c r="AC140" i="80"/>
  <c r="AC194" i="80"/>
  <c r="AC193" i="80"/>
  <c r="AC139" i="80"/>
  <c r="AC192" i="80"/>
  <c r="AC138" i="80"/>
  <c r="AC137" i="80"/>
  <c r="AC191" i="80"/>
  <c r="AC136" i="80"/>
  <c r="AC190" i="80"/>
  <c r="AC189" i="80"/>
  <c r="AC135" i="80"/>
  <c r="AC188" i="80"/>
  <c r="AC134" i="80"/>
  <c r="AC133" i="80"/>
  <c r="AC187" i="80"/>
  <c r="AC132" i="80"/>
  <c r="AC186" i="80"/>
  <c r="AC184" i="80"/>
  <c r="AC130" i="80"/>
  <c r="AC185" i="80"/>
  <c r="AC131" i="80"/>
  <c r="AC127" i="80"/>
  <c r="AC107" i="80" s="1"/>
  <c r="W140" i="80"/>
  <c r="W194" i="80"/>
  <c r="W193" i="80"/>
  <c r="W139" i="80"/>
  <c r="W138" i="80"/>
  <c r="W192" i="80"/>
  <c r="W191" i="80"/>
  <c r="W137" i="80"/>
  <c r="W136" i="80"/>
  <c r="W190" i="80"/>
  <c r="W135" i="80"/>
  <c r="W189" i="80"/>
  <c r="W134" i="80"/>
  <c r="W188" i="80"/>
  <c r="W187" i="80"/>
  <c r="W133" i="80"/>
  <c r="W132" i="80"/>
  <c r="W186" i="80"/>
  <c r="W131" i="80"/>
  <c r="W185" i="80"/>
  <c r="W130" i="80"/>
  <c r="W184" i="80"/>
  <c r="W127" i="80"/>
  <c r="T140" i="80"/>
  <c r="T194" i="80"/>
  <c r="T139" i="80"/>
  <c r="T193" i="80"/>
  <c r="T192" i="80"/>
  <c r="T138" i="80"/>
  <c r="T137" i="80"/>
  <c r="T191" i="80"/>
  <c r="T190" i="80"/>
  <c r="T136" i="80"/>
  <c r="T135" i="80"/>
  <c r="T189" i="80"/>
  <c r="T134" i="80"/>
  <c r="T188" i="80"/>
  <c r="T133" i="80"/>
  <c r="T187" i="80"/>
  <c r="T132" i="80"/>
  <c r="T186" i="80"/>
  <c r="T131" i="80"/>
  <c r="T185" i="80"/>
  <c r="T184" i="80"/>
  <c r="T130" i="80"/>
  <c r="T127" i="80"/>
  <c r="V167" i="83"/>
  <c r="V94" i="83"/>
  <c r="V41" i="83"/>
  <c r="V54" i="83"/>
  <c r="V40" i="83"/>
  <c r="V166" i="83"/>
  <c r="V53" i="83"/>
  <c r="V93" i="83"/>
  <c r="V92" i="83"/>
  <c r="V52" i="83"/>
  <c r="V39" i="83"/>
  <c r="V165" i="83"/>
  <c r="V38" i="83"/>
  <c r="V164" i="83"/>
  <c r="V91" i="83"/>
  <c r="V51" i="83"/>
  <c r="V90" i="83"/>
  <c r="V163" i="83"/>
  <c r="V37" i="83"/>
  <c r="V50" i="83"/>
  <c r="V89" i="83"/>
  <c r="V49" i="83"/>
  <c r="V162" i="83"/>
  <c r="V36" i="83"/>
  <c r="V35" i="83"/>
  <c r="V88" i="83"/>
  <c r="V48" i="83"/>
  <c r="V161" i="83"/>
  <c r="V47" i="83"/>
  <c r="V34" i="83"/>
  <c r="V87" i="83"/>
  <c r="V160" i="83"/>
  <c r="V86" i="83"/>
  <c r="V159" i="83"/>
  <c r="V33" i="83"/>
  <c r="V46" i="83"/>
  <c r="V45" i="83"/>
  <c r="V85" i="83"/>
  <c r="V158" i="83"/>
  <c r="V32" i="83"/>
  <c r="V31" i="83"/>
  <c r="V84" i="83"/>
  <c r="V157" i="83"/>
  <c r="V44" i="83"/>
  <c r="V27" i="83"/>
  <c r="O41" i="83"/>
  <c r="O54" i="83"/>
  <c r="O167" i="83"/>
  <c r="O94" i="83"/>
  <c r="O40" i="83"/>
  <c r="O93" i="83"/>
  <c r="O166" i="83"/>
  <c r="O53" i="83"/>
  <c r="O165" i="83"/>
  <c r="O92" i="83"/>
  <c r="O39" i="83"/>
  <c r="O52" i="83"/>
  <c r="O51" i="83"/>
  <c r="O91" i="83"/>
  <c r="O164" i="83"/>
  <c r="O38" i="83"/>
  <c r="O37" i="83"/>
  <c r="O90" i="83"/>
  <c r="O50" i="83"/>
  <c r="O163" i="83"/>
  <c r="O36" i="83"/>
  <c r="O89" i="83"/>
  <c r="O162" i="83"/>
  <c r="O49" i="83"/>
  <c r="O48" i="83"/>
  <c r="O35" i="83"/>
  <c r="O161" i="83"/>
  <c r="O88" i="83"/>
  <c r="O47" i="83"/>
  <c r="O87" i="83"/>
  <c r="O160" i="83"/>
  <c r="O34" i="83"/>
  <c r="O33" i="83"/>
  <c r="O86" i="83"/>
  <c r="O159" i="83"/>
  <c r="O46" i="83"/>
  <c r="O32" i="83"/>
  <c r="O158" i="83"/>
  <c r="O45" i="83"/>
  <c r="O85" i="83"/>
  <c r="O44" i="83"/>
  <c r="O31" i="83"/>
  <c r="O157" i="83"/>
  <c r="O84" i="83"/>
  <c r="O27" i="83"/>
  <c r="P154" i="83"/>
  <c r="P208" i="83"/>
  <c r="P207" i="83"/>
  <c r="P153" i="83"/>
  <c r="P206" i="83"/>
  <c r="P152" i="83"/>
  <c r="P151" i="83"/>
  <c r="P205" i="83"/>
  <c r="P150" i="83"/>
  <c r="P204" i="83"/>
  <c r="P203" i="83"/>
  <c r="P149" i="83"/>
  <c r="P202" i="83"/>
  <c r="P148" i="83"/>
  <c r="P147" i="83"/>
  <c r="P201" i="83"/>
  <c r="P146" i="83"/>
  <c r="P200" i="83"/>
  <c r="P145" i="83"/>
  <c r="P199" i="83"/>
  <c r="P198" i="83"/>
  <c r="P144" i="83"/>
  <c r="P141" i="83"/>
  <c r="P94" i="83"/>
  <c r="P167" i="83"/>
  <c r="P41" i="83"/>
  <c r="P54" i="83"/>
  <c r="P40" i="83"/>
  <c r="P166" i="83"/>
  <c r="P93" i="83"/>
  <c r="P53" i="83"/>
  <c r="P52" i="83"/>
  <c r="P39" i="83"/>
  <c r="P92" i="83"/>
  <c r="P165" i="83"/>
  <c r="P91" i="83"/>
  <c r="P38" i="83"/>
  <c r="P164" i="83"/>
  <c r="P51" i="83"/>
  <c r="P90" i="83"/>
  <c r="P163" i="83"/>
  <c r="P50" i="83"/>
  <c r="P37" i="83"/>
  <c r="P162" i="83"/>
  <c r="P36" i="83"/>
  <c r="P89" i="83"/>
  <c r="P49" i="83"/>
  <c r="P48" i="83"/>
  <c r="P88" i="83"/>
  <c r="P161" i="83"/>
  <c r="P35" i="83"/>
  <c r="P160" i="83"/>
  <c r="P47" i="83"/>
  <c r="P87" i="83"/>
  <c r="P34" i="83"/>
  <c r="P33" i="83"/>
  <c r="P86" i="83"/>
  <c r="P46" i="83"/>
  <c r="P159" i="83"/>
  <c r="P158" i="83"/>
  <c r="P45" i="83"/>
  <c r="P32" i="83"/>
  <c r="P85" i="83"/>
  <c r="P31" i="83"/>
  <c r="P157" i="83"/>
  <c r="P84" i="83"/>
  <c r="P44" i="83"/>
  <c r="P27" i="83"/>
  <c r="Q208" i="83"/>
  <c r="Q154" i="83"/>
  <c r="Q207" i="83"/>
  <c r="Q153" i="83"/>
  <c r="Q206" i="83"/>
  <c r="Q152" i="83"/>
  <c r="Q151" i="83"/>
  <c r="Q205" i="83"/>
  <c r="Q150" i="83"/>
  <c r="Q204" i="83"/>
  <c r="Q203" i="83"/>
  <c r="Q149" i="83"/>
  <c r="Q202" i="83"/>
  <c r="Q148" i="83"/>
  <c r="Q201" i="83"/>
  <c r="Q147" i="83"/>
  <c r="Q200" i="83"/>
  <c r="Q146" i="83"/>
  <c r="Q145" i="83"/>
  <c r="Q199" i="83"/>
  <c r="Q198" i="83"/>
  <c r="Q144" i="83"/>
  <c r="Q141" i="83"/>
  <c r="Q54" i="83"/>
  <c r="Q167" i="83"/>
  <c r="Q94" i="83"/>
  <c r="Q41" i="83"/>
  <c r="Q40" i="83"/>
  <c r="Q93" i="83"/>
  <c r="Q166" i="83"/>
  <c r="Q53" i="83"/>
  <c r="Q92" i="83"/>
  <c r="Q165" i="83"/>
  <c r="Q39" i="83"/>
  <c r="Q52" i="83"/>
  <c r="Q164" i="83"/>
  <c r="Q91" i="83"/>
  <c r="Q51" i="83"/>
  <c r="Q38" i="83"/>
  <c r="Q37" i="83"/>
  <c r="Q163" i="83"/>
  <c r="Q50" i="83"/>
  <c r="Q90" i="83"/>
  <c r="Q162" i="83"/>
  <c r="Q89" i="83"/>
  <c r="Q36" i="83"/>
  <c r="Q49" i="83"/>
  <c r="Q161" i="83"/>
  <c r="Q48" i="83"/>
  <c r="Q88" i="83"/>
  <c r="Q35" i="83"/>
  <c r="Q47" i="83"/>
  <c r="Q34" i="83"/>
  <c r="Q160" i="83"/>
  <c r="Q87" i="83"/>
  <c r="Q33" i="83"/>
  <c r="Q159" i="83"/>
  <c r="Q86" i="83"/>
  <c r="Q46" i="83"/>
  <c r="Q158" i="83"/>
  <c r="Q85" i="83"/>
  <c r="Q45" i="83"/>
  <c r="Q32" i="83"/>
  <c r="Q84" i="83"/>
  <c r="Q31" i="83"/>
  <c r="Q157" i="83"/>
  <c r="Q44" i="83"/>
  <c r="Q27" i="83"/>
  <c r="R208" i="83"/>
  <c r="R154" i="83"/>
  <c r="R153" i="83"/>
  <c r="R207" i="83"/>
  <c r="R206" i="83"/>
  <c r="R152" i="83"/>
  <c r="R151" i="83"/>
  <c r="R205" i="83"/>
  <c r="R150" i="83"/>
  <c r="R204" i="83"/>
  <c r="R149" i="83"/>
  <c r="R203" i="83"/>
  <c r="R148" i="83"/>
  <c r="R202" i="83"/>
  <c r="R201" i="83"/>
  <c r="R147" i="83"/>
  <c r="R146" i="83"/>
  <c r="R200" i="83"/>
  <c r="R145" i="83"/>
  <c r="R199" i="83"/>
  <c r="R144" i="83"/>
  <c r="R198" i="83"/>
  <c r="R141" i="83"/>
  <c r="AA164" i="80"/>
  <c r="AA112" i="62" s="1"/>
  <c r="N27" i="80"/>
  <c r="R194" i="80"/>
  <c r="R140" i="80"/>
  <c r="R139" i="80"/>
  <c r="R193" i="80"/>
  <c r="R192" i="80"/>
  <c r="R138" i="80"/>
  <c r="R137" i="80"/>
  <c r="R191" i="80"/>
  <c r="R136" i="80"/>
  <c r="R190" i="80"/>
  <c r="R189" i="80"/>
  <c r="R135" i="80"/>
  <c r="R188" i="80"/>
  <c r="R134" i="80"/>
  <c r="R133" i="80"/>
  <c r="R187" i="80"/>
  <c r="R186" i="80"/>
  <c r="R132" i="80"/>
  <c r="R185" i="80"/>
  <c r="R131" i="80"/>
  <c r="R184" i="80"/>
  <c r="R130" i="80"/>
  <c r="R127" i="80"/>
  <c r="V194" i="80"/>
  <c r="V140" i="80"/>
  <c r="V139" i="80"/>
  <c r="V193" i="80"/>
  <c r="V138" i="80"/>
  <c r="V192" i="80"/>
  <c r="V137" i="80"/>
  <c r="V191" i="80"/>
  <c r="V136" i="80"/>
  <c r="V190" i="80"/>
  <c r="V135" i="80"/>
  <c r="V189" i="80"/>
  <c r="V134" i="80"/>
  <c r="V188" i="80"/>
  <c r="V187" i="80"/>
  <c r="V133" i="80"/>
  <c r="V186" i="80"/>
  <c r="V132" i="80"/>
  <c r="V131" i="80"/>
  <c r="V185" i="80"/>
  <c r="V184" i="80"/>
  <c r="V130" i="80"/>
  <c r="V127" i="80"/>
  <c r="AA140" i="80"/>
  <c r="AA194" i="80"/>
  <c r="AA139" i="80"/>
  <c r="AA193" i="80"/>
  <c r="AA138" i="80"/>
  <c r="AA192" i="80"/>
  <c r="AA137" i="80"/>
  <c r="AA191" i="80"/>
  <c r="AA190" i="80"/>
  <c r="AA136" i="80"/>
  <c r="AA189" i="80"/>
  <c r="AA135" i="80"/>
  <c r="AA188" i="80"/>
  <c r="AA134" i="80"/>
  <c r="AA133" i="80"/>
  <c r="AA187" i="80"/>
  <c r="AA132" i="80"/>
  <c r="AA186" i="80"/>
  <c r="AA185" i="80"/>
  <c r="AA131" i="80"/>
  <c r="AA130" i="80"/>
  <c r="AA184" i="80"/>
  <c r="AA127" i="80"/>
  <c r="X194" i="80"/>
  <c r="X140" i="80"/>
  <c r="X193" i="80"/>
  <c r="X139" i="80"/>
  <c r="X138" i="80"/>
  <c r="X192" i="80"/>
  <c r="X191" i="80"/>
  <c r="X137" i="80"/>
  <c r="X136" i="80"/>
  <c r="X190" i="80"/>
  <c r="X189" i="80"/>
  <c r="X135" i="80"/>
  <c r="X134" i="80"/>
  <c r="X188" i="80"/>
  <c r="X187" i="80"/>
  <c r="X133" i="80"/>
  <c r="X132" i="80"/>
  <c r="X186" i="80"/>
  <c r="X185" i="80"/>
  <c r="X131" i="80"/>
  <c r="X130" i="80"/>
  <c r="X184" i="80"/>
  <c r="X127" i="80"/>
  <c r="AA154" i="83"/>
  <c r="AA208" i="83"/>
  <c r="AA153" i="83"/>
  <c r="AA207" i="83"/>
  <c r="AA206" i="83"/>
  <c r="AA152" i="83"/>
  <c r="AA205" i="83"/>
  <c r="AA151" i="83"/>
  <c r="AA204" i="83"/>
  <c r="AA150" i="83"/>
  <c r="AA203" i="83"/>
  <c r="AA149" i="83"/>
  <c r="AA148" i="83"/>
  <c r="AA202" i="83"/>
  <c r="AA147" i="83"/>
  <c r="AA201" i="83"/>
  <c r="AA200" i="83"/>
  <c r="AA146" i="83"/>
  <c r="AA145" i="83"/>
  <c r="AA199" i="83"/>
  <c r="AA144" i="83"/>
  <c r="AA198" i="83"/>
  <c r="AA141" i="83"/>
  <c r="S208" i="83"/>
  <c r="S154" i="83"/>
  <c r="S207" i="83"/>
  <c r="S153" i="83"/>
  <c r="S152" i="83"/>
  <c r="S206" i="83"/>
  <c r="S151" i="83"/>
  <c r="S205" i="83"/>
  <c r="S204" i="83"/>
  <c r="S150" i="83"/>
  <c r="S203" i="83"/>
  <c r="S149" i="83"/>
  <c r="S202" i="83"/>
  <c r="S148" i="83"/>
  <c r="S201" i="83"/>
  <c r="S147" i="83"/>
  <c r="S200" i="83"/>
  <c r="S146" i="83"/>
  <c r="S145" i="83"/>
  <c r="S199" i="83"/>
  <c r="S198" i="83"/>
  <c r="S144" i="83"/>
  <c r="S141" i="83"/>
  <c r="S54" i="83"/>
  <c r="S41" i="83"/>
  <c r="S167" i="83"/>
  <c r="S94" i="83"/>
  <c r="S40" i="83"/>
  <c r="S166" i="83"/>
  <c r="S93" i="83"/>
  <c r="S53" i="83"/>
  <c r="S92" i="83"/>
  <c r="S39" i="83"/>
  <c r="S52" i="83"/>
  <c r="S165" i="83"/>
  <c r="S164" i="83"/>
  <c r="S51" i="83"/>
  <c r="S91" i="83"/>
  <c r="S38" i="83"/>
  <c r="S90" i="83"/>
  <c r="S163" i="83"/>
  <c r="S37" i="83"/>
  <c r="S50" i="83"/>
  <c r="S89" i="83"/>
  <c r="S162" i="83"/>
  <c r="S49" i="83"/>
  <c r="S36" i="83"/>
  <c r="S35" i="83"/>
  <c r="S88" i="83"/>
  <c r="S161" i="83"/>
  <c r="S48" i="83"/>
  <c r="S47" i="83"/>
  <c r="S160" i="83"/>
  <c r="S34" i="83"/>
  <c r="S87" i="83"/>
  <c r="S33" i="83"/>
  <c r="S46" i="83"/>
  <c r="S159" i="83"/>
  <c r="S86" i="83"/>
  <c r="S45" i="83"/>
  <c r="S32" i="83"/>
  <c r="S158" i="83"/>
  <c r="S85" i="83"/>
  <c r="S31" i="83"/>
  <c r="S84" i="83"/>
  <c r="S44" i="83"/>
  <c r="S157" i="83"/>
  <c r="S27" i="83"/>
  <c r="T154" i="83"/>
  <c r="T208" i="83"/>
  <c r="T207" i="83"/>
  <c r="T153" i="83"/>
  <c r="T206" i="83"/>
  <c r="T152" i="83"/>
  <c r="T205" i="83"/>
  <c r="T151" i="83"/>
  <c r="T204" i="83"/>
  <c r="T150" i="83"/>
  <c r="T203" i="83"/>
  <c r="T149" i="83"/>
  <c r="T148" i="83"/>
  <c r="T202" i="83"/>
  <c r="T201" i="83"/>
  <c r="T147" i="83"/>
  <c r="T200" i="83"/>
  <c r="T146" i="83"/>
  <c r="T199" i="83"/>
  <c r="T145" i="83"/>
  <c r="T198" i="83"/>
  <c r="T144" i="83"/>
  <c r="T141" i="83"/>
  <c r="T41" i="83"/>
  <c r="T94" i="83"/>
  <c r="T167" i="83"/>
  <c r="T54" i="83"/>
  <c r="T93" i="83"/>
  <c r="T166" i="83"/>
  <c r="T53" i="83"/>
  <c r="T40" i="83"/>
  <c r="T92" i="83"/>
  <c r="T39" i="83"/>
  <c r="T52" i="83"/>
  <c r="T165" i="83"/>
  <c r="T91" i="83"/>
  <c r="T51" i="83"/>
  <c r="T164" i="83"/>
  <c r="T38" i="83"/>
  <c r="T37" i="83"/>
  <c r="T50" i="83"/>
  <c r="T90" i="83"/>
  <c r="T163" i="83"/>
  <c r="T36" i="83"/>
  <c r="T89" i="83"/>
  <c r="T49" i="83"/>
  <c r="T162" i="83"/>
  <c r="T35" i="83"/>
  <c r="T88" i="83"/>
  <c r="T48" i="83"/>
  <c r="T161" i="83"/>
  <c r="T160" i="83"/>
  <c r="T34" i="83"/>
  <c r="T47" i="83"/>
  <c r="T87" i="83"/>
  <c r="T159" i="83"/>
  <c r="T86" i="83"/>
  <c r="T33" i="83"/>
  <c r="T46" i="83"/>
  <c r="T158" i="83"/>
  <c r="T32" i="83"/>
  <c r="T45" i="83"/>
  <c r="T85" i="83"/>
  <c r="T31" i="83"/>
  <c r="T157" i="83"/>
  <c r="T84" i="83"/>
  <c r="T44" i="83"/>
  <c r="T27" i="83"/>
  <c r="U154" i="83"/>
  <c r="U208" i="83"/>
  <c r="U207" i="83"/>
  <c r="U153" i="83"/>
  <c r="U152" i="83"/>
  <c r="U206" i="83"/>
  <c r="U205" i="83"/>
  <c r="U151" i="83"/>
  <c r="U204" i="83"/>
  <c r="U150" i="83"/>
  <c r="U203" i="83"/>
  <c r="U149" i="83"/>
  <c r="U202" i="83"/>
  <c r="U148" i="83"/>
  <c r="U147" i="83"/>
  <c r="U201" i="83"/>
  <c r="U146" i="83"/>
  <c r="U200" i="83"/>
  <c r="U145" i="83"/>
  <c r="U199" i="83"/>
  <c r="U144" i="83"/>
  <c r="U198" i="83"/>
  <c r="U141" i="83"/>
  <c r="U54" i="83"/>
  <c r="U41" i="83"/>
  <c r="U94" i="83"/>
  <c r="U167" i="83"/>
  <c r="U93" i="83"/>
  <c r="U166" i="83"/>
  <c r="U53" i="83"/>
  <c r="U40" i="83"/>
  <c r="U92" i="83"/>
  <c r="U165" i="83"/>
  <c r="U39" i="83"/>
  <c r="U52" i="83"/>
  <c r="U51" i="83"/>
  <c r="U38" i="83"/>
  <c r="U164" i="83"/>
  <c r="U91" i="83"/>
  <c r="U37" i="83"/>
  <c r="U90" i="83"/>
  <c r="U163" i="83"/>
  <c r="U50" i="83"/>
  <c r="U89" i="83"/>
  <c r="U36" i="83"/>
  <c r="U49" i="83"/>
  <c r="U162" i="83"/>
  <c r="U48" i="83"/>
  <c r="U35" i="83"/>
  <c r="U161" i="83"/>
  <c r="U88" i="83"/>
  <c r="U47" i="83"/>
  <c r="U34" i="83"/>
  <c r="U87" i="83"/>
  <c r="U160" i="83"/>
  <c r="U33" i="83"/>
  <c r="U159" i="83"/>
  <c r="U86" i="83"/>
  <c r="U46" i="83"/>
  <c r="U85" i="83"/>
  <c r="U32" i="83"/>
  <c r="U158" i="83"/>
  <c r="U45" i="83"/>
  <c r="U31" i="83"/>
  <c r="U84" i="83"/>
  <c r="U157" i="83"/>
  <c r="U44" i="83"/>
  <c r="U27" i="83"/>
  <c r="V154" i="83"/>
  <c r="V208" i="83"/>
  <c r="V207" i="83"/>
  <c r="V153" i="83"/>
  <c r="V152" i="83"/>
  <c r="V206" i="83"/>
  <c r="V205" i="83"/>
  <c r="V151" i="83"/>
  <c r="V204" i="83"/>
  <c r="V150" i="83"/>
  <c r="V149" i="83"/>
  <c r="V203" i="83"/>
  <c r="V202" i="83"/>
  <c r="V148" i="83"/>
  <c r="V201" i="83"/>
  <c r="V147" i="83"/>
  <c r="V146" i="83"/>
  <c r="V200" i="83"/>
  <c r="V199" i="83"/>
  <c r="V145" i="83"/>
  <c r="V198" i="83"/>
  <c r="V144" i="83"/>
  <c r="V141" i="83"/>
  <c r="Z194" i="80"/>
  <c r="Z140" i="80"/>
  <c r="Z193" i="80"/>
  <c r="Z139" i="80"/>
  <c r="Z192" i="80"/>
  <c r="Z138" i="80"/>
  <c r="Z191" i="80"/>
  <c r="Z137" i="80"/>
  <c r="Z136" i="80"/>
  <c r="Z190" i="80"/>
  <c r="Z189" i="80"/>
  <c r="Z135" i="80"/>
  <c r="Z134" i="80"/>
  <c r="Z188" i="80"/>
  <c r="Z187" i="80"/>
  <c r="Z133" i="80"/>
  <c r="Z132" i="80"/>
  <c r="Z186" i="80"/>
  <c r="Z185" i="80"/>
  <c r="Z131" i="80"/>
  <c r="Z130" i="80"/>
  <c r="Z184" i="80"/>
  <c r="Z127" i="80"/>
  <c r="O194" i="80"/>
  <c r="O140" i="80"/>
  <c r="O193" i="80"/>
  <c r="O139" i="80"/>
  <c r="O192" i="80"/>
  <c r="O138" i="80"/>
  <c r="O191" i="80"/>
  <c r="O137" i="80"/>
  <c r="O136" i="80"/>
  <c r="O190" i="80"/>
  <c r="O135" i="80"/>
  <c r="O189" i="80"/>
  <c r="O188" i="80"/>
  <c r="O134" i="80"/>
  <c r="O133" i="80"/>
  <c r="O187" i="80"/>
  <c r="O186" i="80"/>
  <c r="O132" i="80"/>
  <c r="O131" i="80"/>
  <c r="O185" i="80"/>
  <c r="O184" i="80"/>
  <c r="O130" i="80"/>
  <c r="O127" i="80"/>
  <c r="Y140" i="80"/>
  <c r="Y194" i="80"/>
  <c r="Y139" i="80"/>
  <c r="Y193" i="80"/>
  <c r="Y138" i="80"/>
  <c r="Y192" i="80"/>
  <c r="Y137" i="80"/>
  <c r="Y191" i="80"/>
  <c r="Y136" i="80"/>
  <c r="Y190" i="80"/>
  <c r="Y189" i="80"/>
  <c r="Y135" i="80"/>
  <c r="Y188" i="80"/>
  <c r="Y134" i="80"/>
  <c r="Y187" i="80"/>
  <c r="Y133" i="80"/>
  <c r="Y186" i="80"/>
  <c r="Y132" i="80"/>
  <c r="Y131" i="80"/>
  <c r="Y185" i="80"/>
  <c r="Y184" i="80"/>
  <c r="Y130" i="80"/>
  <c r="Y127" i="80"/>
  <c r="AB140" i="80"/>
  <c r="AB194" i="80"/>
  <c r="AB193" i="80"/>
  <c r="AB139" i="80"/>
  <c r="AB138" i="80"/>
  <c r="AB192" i="80"/>
  <c r="AB191" i="80"/>
  <c r="AB137" i="80"/>
  <c r="AB136" i="80"/>
  <c r="AB190" i="80"/>
  <c r="AB189" i="80"/>
  <c r="AB135" i="80"/>
  <c r="AB188" i="80"/>
  <c r="AB134" i="80"/>
  <c r="AB187" i="80"/>
  <c r="AB133" i="80"/>
  <c r="AB132" i="80"/>
  <c r="AB186" i="80"/>
  <c r="AB185" i="80"/>
  <c r="AB131" i="80"/>
  <c r="AB184" i="80"/>
  <c r="AB130" i="80"/>
  <c r="AB127" i="80"/>
  <c r="R41" i="83"/>
  <c r="R94" i="83"/>
  <c r="R167" i="83"/>
  <c r="R54" i="83"/>
  <c r="R40" i="83"/>
  <c r="R93" i="83"/>
  <c r="R166" i="83"/>
  <c r="R53" i="83"/>
  <c r="R52" i="83"/>
  <c r="R165" i="83"/>
  <c r="R92" i="83"/>
  <c r="R39" i="83"/>
  <c r="R164" i="83"/>
  <c r="R51" i="83"/>
  <c r="R91" i="83"/>
  <c r="R38" i="83"/>
  <c r="R37" i="83"/>
  <c r="R163" i="83"/>
  <c r="R90" i="83"/>
  <c r="R50" i="83"/>
  <c r="R162" i="83"/>
  <c r="R89" i="83"/>
  <c r="R49" i="83"/>
  <c r="R36" i="83"/>
  <c r="R35" i="83"/>
  <c r="R161" i="83"/>
  <c r="R88" i="83"/>
  <c r="R48" i="83"/>
  <c r="R34" i="83"/>
  <c r="R47" i="83"/>
  <c r="R160" i="83"/>
  <c r="R87" i="83"/>
  <c r="R86" i="83"/>
  <c r="R159" i="83"/>
  <c r="R46" i="83"/>
  <c r="R33" i="83"/>
  <c r="R32" i="83"/>
  <c r="R158" i="83"/>
  <c r="R85" i="83"/>
  <c r="R45" i="83"/>
  <c r="R157" i="83"/>
  <c r="R31" i="83"/>
  <c r="R84" i="83"/>
  <c r="R44" i="83"/>
  <c r="R27" i="83"/>
  <c r="Z167" i="83"/>
  <c r="Z54" i="83"/>
  <c r="Z41" i="83"/>
  <c r="Z94" i="83"/>
  <c r="Z93" i="83"/>
  <c r="Z40" i="83"/>
  <c r="Z166" i="83"/>
  <c r="Z53" i="83"/>
  <c r="Z52" i="83"/>
  <c r="Z39" i="83"/>
  <c r="Z165" i="83"/>
  <c r="Z92" i="83"/>
  <c r="Z38" i="83"/>
  <c r="Z164" i="83"/>
  <c r="Z91" i="83"/>
  <c r="Z51" i="83"/>
  <c r="Z50" i="83"/>
  <c r="Z37" i="83"/>
  <c r="Z90" i="83"/>
  <c r="Z163" i="83"/>
  <c r="Z49" i="83"/>
  <c r="Z89" i="83"/>
  <c r="Z36" i="83"/>
  <c r="Z162" i="83"/>
  <c r="Z88" i="83"/>
  <c r="Z161" i="83"/>
  <c r="Z48" i="83"/>
  <c r="Z35" i="83"/>
  <c r="Z47" i="83"/>
  <c r="Z87" i="83"/>
  <c r="Z160" i="83"/>
  <c r="Z34" i="83"/>
  <c r="Z86" i="83"/>
  <c r="Z33" i="83"/>
  <c r="Z159" i="83"/>
  <c r="Z46" i="83"/>
  <c r="Z32" i="83"/>
  <c r="Z85" i="83"/>
  <c r="Z158" i="83"/>
  <c r="Z45" i="83"/>
  <c r="Z31" i="83"/>
  <c r="Z157" i="83"/>
  <c r="Z84" i="83"/>
  <c r="Z44" i="83"/>
  <c r="Z27" i="83"/>
  <c r="W54" i="83"/>
  <c r="W167" i="83"/>
  <c r="W41" i="83"/>
  <c r="W94" i="83"/>
  <c r="W166" i="83"/>
  <c r="W40" i="83"/>
  <c r="W93" i="83"/>
  <c r="W53" i="83"/>
  <c r="W39" i="83"/>
  <c r="W52" i="83"/>
  <c r="W165" i="83"/>
  <c r="W92" i="83"/>
  <c r="W51" i="83"/>
  <c r="W91" i="83"/>
  <c r="W38" i="83"/>
  <c r="W164" i="83"/>
  <c r="W37" i="83"/>
  <c r="W163" i="83"/>
  <c r="W50" i="83"/>
  <c r="W90" i="83"/>
  <c r="W89" i="83"/>
  <c r="W49" i="83"/>
  <c r="W162" i="83"/>
  <c r="W36" i="83"/>
  <c r="W161" i="83"/>
  <c r="W48" i="83"/>
  <c r="W35" i="83"/>
  <c r="W88" i="83"/>
  <c r="W34" i="83"/>
  <c r="W87" i="83"/>
  <c r="W160" i="83"/>
  <c r="W47" i="83"/>
  <c r="W33" i="83"/>
  <c r="W46" i="83"/>
  <c r="W159" i="83"/>
  <c r="W86" i="83"/>
  <c r="W32" i="83"/>
  <c r="W45" i="83"/>
  <c r="W158" i="83"/>
  <c r="W85" i="83"/>
  <c r="W84" i="83"/>
  <c r="W157" i="83"/>
  <c r="W31" i="83"/>
  <c r="W44" i="83"/>
  <c r="W27" i="83"/>
  <c r="X208" i="83"/>
  <c r="X154" i="83"/>
  <c r="X153" i="83"/>
  <c r="X207" i="83"/>
  <c r="X206" i="83"/>
  <c r="X152" i="83"/>
  <c r="X205" i="83"/>
  <c r="X151" i="83"/>
  <c r="X204" i="83"/>
  <c r="X150" i="83"/>
  <c r="X203" i="83"/>
  <c r="X149" i="83"/>
  <c r="X148" i="83"/>
  <c r="X202" i="83"/>
  <c r="X201" i="83"/>
  <c r="X147" i="83"/>
  <c r="X146" i="83"/>
  <c r="X200" i="83"/>
  <c r="X145" i="83"/>
  <c r="X199" i="83"/>
  <c r="X144" i="83"/>
  <c r="X198" i="83"/>
  <c r="X141" i="83"/>
  <c r="X41" i="83"/>
  <c r="X54" i="83"/>
  <c r="X167" i="83"/>
  <c r="X94" i="83"/>
  <c r="X40" i="83"/>
  <c r="X166" i="83"/>
  <c r="X93" i="83"/>
  <c r="X53" i="83"/>
  <c r="X165" i="83"/>
  <c r="X39" i="83"/>
  <c r="X52" i="83"/>
  <c r="X92" i="83"/>
  <c r="X38" i="83"/>
  <c r="X51" i="83"/>
  <c r="X164" i="83"/>
  <c r="X91" i="83"/>
  <c r="X163" i="83"/>
  <c r="X90" i="83"/>
  <c r="X50" i="83"/>
  <c r="X37" i="83"/>
  <c r="X89" i="83"/>
  <c r="X49" i="83"/>
  <c r="X36" i="83"/>
  <c r="X162" i="83"/>
  <c r="X161" i="83"/>
  <c r="X48" i="83"/>
  <c r="X35" i="83"/>
  <c r="X88" i="83"/>
  <c r="X160" i="83"/>
  <c r="X47" i="83"/>
  <c r="X34" i="83"/>
  <c r="X87" i="83"/>
  <c r="X46" i="83"/>
  <c r="X86" i="83"/>
  <c r="X159" i="83"/>
  <c r="X33" i="83"/>
  <c r="X158" i="83"/>
  <c r="X45" i="83"/>
  <c r="X32" i="83"/>
  <c r="X85" i="83"/>
  <c r="X157" i="83"/>
  <c r="X31" i="83"/>
  <c r="X84" i="83"/>
  <c r="X44" i="83"/>
  <c r="X27" i="83"/>
  <c r="Y208" i="83"/>
  <c r="Y154" i="83"/>
  <c r="Y153" i="83"/>
  <c r="Y207" i="83"/>
  <c r="Y152" i="83"/>
  <c r="Y206" i="83"/>
  <c r="Y205" i="83"/>
  <c r="Y151" i="83"/>
  <c r="Y204" i="83"/>
  <c r="Y150" i="83"/>
  <c r="Y149" i="83"/>
  <c r="Y203" i="83"/>
  <c r="Y148" i="83"/>
  <c r="Y202" i="83"/>
  <c r="Y201" i="83"/>
  <c r="Y147" i="83"/>
  <c r="Y200" i="83"/>
  <c r="Y146" i="83"/>
  <c r="Y199" i="83"/>
  <c r="Y145" i="83"/>
  <c r="Y144" i="83"/>
  <c r="Y198" i="83"/>
  <c r="Y141" i="83"/>
  <c r="Y94" i="83"/>
  <c r="Y41" i="83"/>
  <c r="Y167" i="83"/>
  <c r="Y54" i="83"/>
  <c r="Y40" i="83"/>
  <c r="Y53" i="83"/>
  <c r="Y93" i="83"/>
  <c r="Y166" i="83"/>
  <c r="Y92" i="83"/>
  <c r="Y165" i="83"/>
  <c r="Y52" i="83"/>
  <c r="Y39" i="83"/>
  <c r="Y91" i="83"/>
  <c r="Y164" i="83"/>
  <c r="Y51" i="83"/>
  <c r="Y38" i="83"/>
  <c r="Y163" i="83"/>
  <c r="Y50" i="83"/>
  <c r="Y90" i="83"/>
  <c r="Y37" i="83"/>
  <c r="Y36" i="83"/>
  <c r="Y89" i="83"/>
  <c r="Y162" i="83"/>
  <c r="Y49" i="83"/>
  <c r="Y48" i="83"/>
  <c r="Y35" i="83"/>
  <c r="Y88" i="83"/>
  <c r="Y161" i="83"/>
  <c r="Y87" i="83"/>
  <c r="Y160" i="83"/>
  <c r="Y34" i="83"/>
  <c r="Y47" i="83"/>
  <c r="Y46" i="83"/>
  <c r="Y33" i="83"/>
  <c r="Y159" i="83"/>
  <c r="Y86" i="83"/>
  <c r="Y85" i="83"/>
  <c r="Y32" i="83"/>
  <c r="Y158" i="83"/>
  <c r="Y45" i="83"/>
  <c r="Y31" i="83"/>
  <c r="Y157" i="83"/>
  <c r="Y44" i="83"/>
  <c r="Y84" i="83"/>
  <c r="Y27" i="83"/>
  <c r="Z208" i="83"/>
  <c r="Z154" i="83"/>
  <c r="Z153" i="83"/>
  <c r="Z207" i="83"/>
  <c r="Z206" i="83"/>
  <c r="Z152" i="83"/>
  <c r="Z151" i="83"/>
  <c r="Z205" i="83"/>
  <c r="Z150" i="83"/>
  <c r="Z204" i="83"/>
  <c r="Z203" i="83"/>
  <c r="Z149" i="83"/>
  <c r="Z202" i="83"/>
  <c r="Z148" i="83"/>
  <c r="Z201" i="83"/>
  <c r="Z147" i="83"/>
  <c r="Z146" i="83"/>
  <c r="Z200" i="83"/>
  <c r="Z145" i="83"/>
  <c r="Z199" i="83"/>
  <c r="Z198" i="83"/>
  <c r="Z144" i="83"/>
  <c r="Z141" i="83"/>
  <c r="Z164" i="80"/>
  <c r="Z112" i="62" s="1"/>
  <c r="Y198" i="78"/>
  <c r="Y70" i="62" s="1"/>
  <c r="E145" i="83"/>
  <c r="E141" i="83"/>
  <c r="Q166" i="78"/>
  <c r="R166" i="78"/>
  <c r="S166" i="78"/>
  <c r="U170" i="78"/>
  <c r="V170" i="78"/>
  <c r="W170" i="78"/>
  <c r="AA198" i="78"/>
  <c r="T169" i="78"/>
  <c r="U169" i="78"/>
  <c r="V169" i="78"/>
  <c r="Y174" i="78"/>
  <c r="Z174" i="78"/>
  <c r="AA174" i="78"/>
  <c r="S168" i="78"/>
  <c r="T168" i="78"/>
  <c r="U168" i="78"/>
  <c r="W172" i="78"/>
  <c r="X172" i="78"/>
  <c r="Y172" i="78"/>
  <c r="P165" i="78"/>
  <c r="Q165" i="78"/>
  <c r="R165" i="78"/>
  <c r="X173" i="78"/>
  <c r="Y173" i="78"/>
  <c r="Z173" i="78"/>
  <c r="V171" i="78"/>
  <c r="W171" i="78"/>
  <c r="X171" i="78"/>
  <c r="V198" i="78"/>
  <c r="V70" i="62" s="1"/>
  <c r="AB70" i="62"/>
  <c r="Z198" i="78"/>
  <c r="R167" i="78"/>
  <c r="S167" i="78"/>
  <c r="T167" i="78"/>
  <c r="Z175" i="78"/>
  <c r="AA175" i="78"/>
  <c r="AB175" i="78"/>
  <c r="AB164" i="78" s="1"/>
  <c r="AB113" i="62" s="1"/>
  <c r="Z178" i="82"/>
  <c r="R178" i="82"/>
  <c r="AC178" i="82"/>
  <c r="U178" i="82"/>
  <c r="AB178" i="82"/>
  <c r="S178" i="82"/>
  <c r="AA178" i="82"/>
  <c r="P71" i="62"/>
  <c r="Q71" i="62"/>
  <c r="R71" i="62"/>
  <c r="T71" i="62"/>
  <c r="U71" i="62"/>
  <c r="V71" i="62"/>
  <c r="W71" i="62"/>
  <c r="X71" i="62"/>
  <c r="O71" i="62"/>
  <c r="S71" i="62"/>
  <c r="Y71" i="62"/>
  <c r="Z71" i="62"/>
  <c r="AA71" i="62"/>
  <c r="AB71" i="62"/>
  <c r="S198" i="78"/>
  <c r="S70" i="62" s="1"/>
  <c r="X198" i="78"/>
  <c r="D165" i="78"/>
  <c r="D164" i="78" s="1"/>
  <c r="F165" i="78"/>
  <c r="E165" i="78"/>
  <c r="G165" i="78"/>
  <c r="H165" i="78"/>
  <c r="I165" i="78"/>
  <c r="J165" i="78"/>
  <c r="K165" i="78"/>
  <c r="L165" i="78"/>
  <c r="M165" i="78"/>
  <c r="N165" i="78"/>
  <c r="O165" i="78"/>
  <c r="J171" i="78"/>
  <c r="K171" i="78"/>
  <c r="L171" i="78"/>
  <c r="M171" i="78"/>
  <c r="N171" i="78"/>
  <c r="O171" i="78"/>
  <c r="P171" i="78"/>
  <c r="Q171" i="78"/>
  <c r="R171" i="78"/>
  <c r="S171" i="78"/>
  <c r="T171" i="78"/>
  <c r="U171" i="78"/>
  <c r="K172" i="78"/>
  <c r="L172" i="78"/>
  <c r="M172" i="78"/>
  <c r="N172" i="78"/>
  <c r="O172" i="78"/>
  <c r="P172" i="78"/>
  <c r="Q172" i="78"/>
  <c r="R172" i="78"/>
  <c r="S172" i="78"/>
  <c r="T172" i="78"/>
  <c r="U172" i="78"/>
  <c r="V172" i="78"/>
  <c r="F167" i="78"/>
  <c r="G167" i="78"/>
  <c r="H167" i="78"/>
  <c r="I167" i="78"/>
  <c r="J167" i="78"/>
  <c r="K167" i="78"/>
  <c r="L167" i="78"/>
  <c r="M167" i="78"/>
  <c r="N167" i="78"/>
  <c r="O167" i="78"/>
  <c r="P167" i="78"/>
  <c r="Q167" i="78"/>
  <c r="L173" i="78"/>
  <c r="M173" i="78"/>
  <c r="N173" i="78"/>
  <c r="O173" i="78"/>
  <c r="P173" i="78"/>
  <c r="Q173" i="78"/>
  <c r="R173" i="78"/>
  <c r="S173" i="78"/>
  <c r="T173" i="78"/>
  <c r="U173" i="78"/>
  <c r="V173" i="78"/>
  <c r="W173" i="78"/>
  <c r="G168" i="78"/>
  <c r="H168" i="78"/>
  <c r="I168" i="78"/>
  <c r="J168" i="78"/>
  <c r="K168" i="78"/>
  <c r="L168" i="78"/>
  <c r="M168" i="78"/>
  <c r="N168" i="78"/>
  <c r="O168" i="78"/>
  <c r="P168" i="78"/>
  <c r="Q168" i="78"/>
  <c r="R168" i="78"/>
  <c r="E166" i="78"/>
  <c r="G166" i="78"/>
  <c r="F166" i="78"/>
  <c r="H166" i="78"/>
  <c r="I166" i="78"/>
  <c r="J166" i="78"/>
  <c r="K166" i="78"/>
  <c r="L166" i="78"/>
  <c r="M166" i="78"/>
  <c r="N166" i="78"/>
  <c r="O166" i="78"/>
  <c r="P166" i="78"/>
  <c r="R198" i="78"/>
  <c r="W198" i="78"/>
  <c r="T198" i="78"/>
  <c r="N175" i="78"/>
  <c r="P175" i="78"/>
  <c r="O175" i="78"/>
  <c r="Q175" i="78"/>
  <c r="R175" i="78"/>
  <c r="S175" i="78"/>
  <c r="T175" i="78"/>
  <c r="U175" i="78"/>
  <c r="V175" i="78"/>
  <c r="W175" i="78"/>
  <c r="X175" i="78"/>
  <c r="Y175" i="78"/>
  <c r="I170" i="78"/>
  <c r="K170" i="78"/>
  <c r="J170" i="78"/>
  <c r="L170" i="78"/>
  <c r="M170" i="78"/>
  <c r="N170" i="78"/>
  <c r="O170" i="78"/>
  <c r="P170" i="78"/>
  <c r="Q170" i="78"/>
  <c r="R170" i="78"/>
  <c r="S170" i="78"/>
  <c r="T170" i="78"/>
  <c r="H169" i="78"/>
  <c r="J169" i="78"/>
  <c r="I169" i="78"/>
  <c r="K169" i="78"/>
  <c r="L169" i="78"/>
  <c r="M169" i="78"/>
  <c r="N169" i="78"/>
  <c r="O169" i="78"/>
  <c r="P169" i="78"/>
  <c r="Q169" i="78"/>
  <c r="R169" i="78"/>
  <c r="S169" i="78"/>
  <c r="M174" i="78"/>
  <c r="N174" i="78"/>
  <c r="O174" i="78"/>
  <c r="P174" i="78"/>
  <c r="Q174" i="78"/>
  <c r="R174" i="78"/>
  <c r="S174" i="78"/>
  <c r="T174" i="78"/>
  <c r="U174" i="78"/>
  <c r="V174" i="78"/>
  <c r="W174" i="78"/>
  <c r="X174" i="78"/>
  <c r="O198" i="78"/>
  <c r="Q198" i="78"/>
  <c r="P198" i="78"/>
  <c r="U198" i="78"/>
  <c r="P69" i="62"/>
  <c r="E164" i="80"/>
  <c r="E112" i="62" s="1"/>
  <c r="O164" i="80"/>
  <c r="O112" i="62" s="1"/>
  <c r="U164" i="80"/>
  <c r="U112" i="62" s="1"/>
  <c r="S147" i="80"/>
  <c r="S150" i="80"/>
  <c r="S143" i="80"/>
  <c r="S153" i="80"/>
  <c r="S148" i="80"/>
  <c r="S149" i="80"/>
  <c r="S145" i="80"/>
  <c r="S152" i="80"/>
  <c r="S32" i="80"/>
  <c r="S146" i="80"/>
  <c r="S144" i="80"/>
  <c r="S151" i="80"/>
  <c r="S82" i="80"/>
  <c r="S81" i="80"/>
  <c r="S40" i="80"/>
  <c r="S39" i="80"/>
  <c r="S80" i="80"/>
  <c r="S79" i="80"/>
  <c r="S38" i="80"/>
  <c r="S78" i="80"/>
  <c r="S37" i="80"/>
  <c r="S77" i="80"/>
  <c r="S36" i="80"/>
  <c r="S76" i="80"/>
  <c r="S35" i="80"/>
  <c r="S75" i="80"/>
  <c r="S34" i="80"/>
  <c r="S33" i="80"/>
  <c r="S74" i="80"/>
  <c r="S73" i="80"/>
  <c r="S31" i="80"/>
  <c r="S72" i="80"/>
  <c r="S27" i="80"/>
  <c r="AB145" i="80"/>
  <c r="AB144" i="80"/>
  <c r="AB82" i="80"/>
  <c r="AB81" i="80"/>
  <c r="AB143" i="80"/>
  <c r="AB147" i="80"/>
  <c r="AB150" i="80"/>
  <c r="AB146" i="80"/>
  <c r="AB151" i="80"/>
  <c r="AB152" i="80"/>
  <c r="AB153" i="80"/>
  <c r="AB32" i="80"/>
  <c r="AB74" i="80"/>
  <c r="AB148" i="80"/>
  <c r="AB149" i="80"/>
  <c r="AB27" i="80"/>
  <c r="AB40" i="80"/>
  <c r="AB39" i="80"/>
  <c r="AB80" i="80"/>
  <c r="AB38" i="80"/>
  <c r="AB79" i="80"/>
  <c r="AB78" i="80"/>
  <c r="AB37" i="80"/>
  <c r="AB77" i="80"/>
  <c r="AB36" i="80"/>
  <c r="AB76" i="80"/>
  <c r="AB35" i="80"/>
  <c r="AB75" i="80"/>
  <c r="AB34" i="80"/>
  <c r="AB33" i="80"/>
  <c r="AB73" i="80"/>
  <c r="AB31" i="80"/>
  <c r="AB72" i="80"/>
  <c r="Q31" i="80"/>
  <c r="Q81" i="80"/>
  <c r="Q78" i="80"/>
  <c r="Q153" i="80"/>
  <c r="Q147" i="80"/>
  <c r="Q150" i="80"/>
  <c r="Q145" i="80"/>
  <c r="Q152" i="80"/>
  <c r="Q148" i="80"/>
  <c r="Q149" i="80"/>
  <c r="Q146" i="80"/>
  <c r="Q151" i="80"/>
  <c r="Q32" i="80"/>
  <c r="Q144" i="80"/>
  <c r="Q143" i="80"/>
  <c r="Q27" i="80"/>
  <c r="Q82" i="80"/>
  <c r="Q40" i="80"/>
  <c r="Q80" i="80"/>
  <c r="Q39" i="80"/>
  <c r="Q38" i="80"/>
  <c r="Q79" i="80"/>
  <c r="Q37" i="80"/>
  <c r="Q77" i="80"/>
  <c r="Q36" i="80"/>
  <c r="Q76" i="80"/>
  <c r="Q35" i="80"/>
  <c r="Q34" i="80"/>
  <c r="Q75" i="80"/>
  <c r="Q33" i="80"/>
  <c r="Q74" i="80"/>
  <c r="Q73" i="80"/>
  <c r="Q72" i="80"/>
  <c r="V31" i="80"/>
  <c r="V146" i="80"/>
  <c r="V150" i="80"/>
  <c r="V148" i="80"/>
  <c r="V145" i="80"/>
  <c r="V81" i="80"/>
  <c r="V143" i="80"/>
  <c r="V151" i="80"/>
  <c r="V147" i="80"/>
  <c r="V149" i="80"/>
  <c r="V32" i="80"/>
  <c r="V152" i="80"/>
  <c r="V144" i="80"/>
  <c r="V153" i="80"/>
  <c r="V27" i="80"/>
  <c r="V82" i="80"/>
  <c r="V40" i="80"/>
  <c r="V80" i="80"/>
  <c r="V39" i="80"/>
  <c r="V79" i="80"/>
  <c r="V38" i="80"/>
  <c r="V78" i="80"/>
  <c r="V37" i="80"/>
  <c r="V77" i="80"/>
  <c r="V36" i="80"/>
  <c r="V76" i="80"/>
  <c r="V35" i="80"/>
  <c r="V75" i="80"/>
  <c r="V34" i="80"/>
  <c r="V33" i="80"/>
  <c r="V74" i="80"/>
  <c r="V73" i="80"/>
  <c r="V72" i="80"/>
  <c r="Q69" i="62"/>
  <c r="R69" i="62"/>
  <c r="R164" i="80"/>
  <c r="R112" i="62" s="1"/>
  <c r="Q164" i="80"/>
  <c r="Q112" i="62" s="1"/>
  <c r="W148" i="80"/>
  <c r="W149" i="80"/>
  <c r="W145" i="80"/>
  <c r="W153" i="80"/>
  <c r="W146" i="80"/>
  <c r="W151" i="80"/>
  <c r="W152" i="80"/>
  <c r="W31" i="80"/>
  <c r="W147" i="80"/>
  <c r="W150" i="80"/>
  <c r="W144" i="80"/>
  <c r="W143" i="80"/>
  <c r="W82" i="80"/>
  <c r="W40" i="80"/>
  <c r="W81" i="80"/>
  <c r="W80" i="80"/>
  <c r="W39" i="80"/>
  <c r="W79" i="80"/>
  <c r="W38" i="80"/>
  <c r="W37" i="80"/>
  <c r="W78" i="80"/>
  <c r="W36" i="80"/>
  <c r="W77" i="80"/>
  <c r="W76" i="80"/>
  <c r="W35" i="80"/>
  <c r="W34" i="80"/>
  <c r="W75" i="80"/>
  <c r="W74" i="80"/>
  <c r="W33" i="80"/>
  <c r="W32" i="80"/>
  <c r="W73" i="80"/>
  <c r="W72" i="80"/>
  <c r="W27" i="80"/>
  <c r="P81" i="80"/>
  <c r="P147" i="80"/>
  <c r="P150" i="80"/>
  <c r="P146" i="80"/>
  <c r="P151" i="80"/>
  <c r="P78" i="80"/>
  <c r="P148" i="80"/>
  <c r="P149" i="80"/>
  <c r="P153" i="80"/>
  <c r="P31" i="80"/>
  <c r="P145" i="80"/>
  <c r="P152" i="80"/>
  <c r="P143" i="80"/>
  <c r="P144" i="80"/>
  <c r="P27" i="80"/>
  <c r="P82" i="80"/>
  <c r="P40" i="80"/>
  <c r="P80" i="80"/>
  <c r="P39" i="80"/>
  <c r="P79" i="80"/>
  <c r="P38" i="80"/>
  <c r="P37" i="80"/>
  <c r="P36" i="80"/>
  <c r="P77" i="80"/>
  <c r="P76" i="80"/>
  <c r="P35" i="80"/>
  <c r="P75" i="80"/>
  <c r="P34" i="80"/>
  <c r="P33" i="80"/>
  <c r="P74" i="80"/>
  <c r="P73" i="80"/>
  <c r="P32" i="80"/>
  <c r="P72" i="80"/>
  <c r="U75" i="80"/>
  <c r="U145" i="80"/>
  <c r="U152" i="80"/>
  <c r="U153" i="80"/>
  <c r="U148" i="80"/>
  <c r="U149" i="80"/>
  <c r="U146" i="80"/>
  <c r="U151" i="80"/>
  <c r="U32" i="80"/>
  <c r="U81" i="80"/>
  <c r="U143" i="80"/>
  <c r="U31" i="80"/>
  <c r="U150" i="80"/>
  <c r="U147" i="80"/>
  <c r="U144" i="80"/>
  <c r="U27" i="80"/>
  <c r="U82" i="80"/>
  <c r="U40" i="80"/>
  <c r="U80" i="80"/>
  <c r="U39" i="80"/>
  <c r="U79" i="80"/>
  <c r="U38" i="80"/>
  <c r="U78" i="80"/>
  <c r="U37" i="80"/>
  <c r="U77" i="80"/>
  <c r="U36" i="80"/>
  <c r="U76" i="80"/>
  <c r="U35" i="80"/>
  <c r="U34" i="80"/>
  <c r="U33" i="80"/>
  <c r="U74" i="80"/>
  <c r="U73" i="80"/>
  <c r="U72" i="80"/>
  <c r="Z81" i="80"/>
  <c r="Z143" i="80"/>
  <c r="Z151" i="80"/>
  <c r="Z147" i="80"/>
  <c r="Z149" i="80"/>
  <c r="Z32" i="80"/>
  <c r="Z31" i="80"/>
  <c r="Z152" i="80"/>
  <c r="Z80" i="80"/>
  <c r="Z146" i="80"/>
  <c r="Z153" i="80"/>
  <c r="Z150" i="80"/>
  <c r="Z148" i="80"/>
  <c r="Z144" i="80"/>
  <c r="Z145" i="80"/>
  <c r="Z27" i="80"/>
  <c r="Z82" i="80"/>
  <c r="Z40" i="80"/>
  <c r="Z39" i="80"/>
  <c r="Z38" i="80"/>
  <c r="Z79" i="80"/>
  <c r="Z78" i="80"/>
  <c r="Z37" i="80"/>
  <c r="Z77" i="80"/>
  <c r="Z36" i="80"/>
  <c r="Z35" i="80"/>
  <c r="Z76" i="80"/>
  <c r="Z75" i="80"/>
  <c r="Z34" i="80"/>
  <c r="Z74" i="80"/>
  <c r="Z33" i="80"/>
  <c r="Z73" i="80"/>
  <c r="Z72" i="80"/>
  <c r="T164" i="80"/>
  <c r="T112" i="62" s="1"/>
  <c r="X164" i="80"/>
  <c r="X112" i="62" s="1"/>
  <c r="X69" i="62"/>
  <c r="AA152" i="80"/>
  <c r="AA147" i="80"/>
  <c r="AA150" i="80"/>
  <c r="AA32" i="80"/>
  <c r="AA143" i="80"/>
  <c r="AA148" i="80"/>
  <c r="AA149" i="80"/>
  <c r="AA145" i="80"/>
  <c r="AA151" i="80"/>
  <c r="AA146" i="80"/>
  <c r="AA81" i="80"/>
  <c r="AA153" i="80"/>
  <c r="AA144" i="80"/>
  <c r="AA27" i="80"/>
  <c r="AA82" i="80"/>
  <c r="AA40" i="80"/>
  <c r="AA80" i="80"/>
  <c r="AA39" i="80"/>
  <c r="AA79" i="80"/>
  <c r="AA38" i="80"/>
  <c r="AA37" i="80"/>
  <c r="AA78" i="80"/>
  <c r="AA77" i="80"/>
  <c r="AA36" i="80"/>
  <c r="AA76" i="80"/>
  <c r="AA35" i="80"/>
  <c r="AA34" i="80"/>
  <c r="AA75" i="80"/>
  <c r="AA74" i="80"/>
  <c r="AA33" i="80"/>
  <c r="AA73" i="80"/>
  <c r="AA31" i="80"/>
  <c r="AA72" i="80"/>
  <c r="T82" i="80"/>
  <c r="T81" i="80"/>
  <c r="T145" i="80"/>
  <c r="T152" i="80"/>
  <c r="T153" i="80"/>
  <c r="T74" i="80"/>
  <c r="T147" i="80"/>
  <c r="T150" i="80"/>
  <c r="T146" i="80"/>
  <c r="T151" i="80"/>
  <c r="T144" i="80"/>
  <c r="T143" i="80"/>
  <c r="T148" i="80"/>
  <c r="T32" i="80"/>
  <c r="T149" i="80"/>
  <c r="T27" i="80"/>
  <c r="T40" i="80"/>
  <c r="T39" i="80"/>
  <c r="T80" i="80"/>
  <c r="T79" i="80"/>
  <c r="T38" i="80"/>
  <c r="T78" i="80"/>
  <c r="T37" i="80"/>
  <c r="T36" i="80"/>
  <c r="T77" i="80"/>
  <c r="T76" i="80"/>
  <c r="T35" i="80"/>
  <c r="T75" i="80"/>
  <c r="T34" i="80"/>
  <c r="T33" i="80"/>
  <c r="T73" i="80"/>
  <c r="T31" i="80"/>
  <c r="T72" i="80"/>
  <c r="Y81" i="80"/>
  <c r="Y143" i="80"/>
  <c r="Y78" i="80"/>
  <c r="Y31" i="80"/>
  <c r="Y147" i="80"/>
  <c r="Y150" i="80"/>
  <c r="Y145" i="80"/>
  <c r="Y152" i="80"/>
  <c r="Y148" i="80"/>
  <c r="Y149" i="80"/>
  <c r="Y146" i="80"/>
  <c r="Y151" i="80"/>
  <c r="Y144" i="80"/>
  <c r="Y153" i="80"/>
  <c r="Y32" i="80"/>
  <c r="Y27" i="80"/>
  <c r="Y82" i="80"/>
  <c r="Y40" i="80"/>
  <c r="Y80" i="80"/>
  <c r="Y39" i="80"/>
  <c r="Y38" i="80"/>
  <c r="Y79" i="80"/>
  <c r="Y37" i="80"/>
  <c r="Y77" i="80"/>
  <c r="Y36" i="80"/>
  <c r="Y76" i="80"/>
  <c r="Y35" i="80"/>
  <c r="Y34" i="80"/>
  <c r="Y75" i="80"/>
  <c r="Y74" i="80"/>
  <c r="Y33" i="80"/>
  <c r="Y73" i="80"/>
  <c r="Y72" i="80"/>
  <c r="T69" i="62"/>
  <c r="W164" i="80"/>
  <c r="W112" i="62" s="1"/>
  <c r="S164" i="80"/>
  <c r="S112" i="62" s="1"/>
  <c r="V164" i="80"/>
  <c r="V112" i="62" s="1"/>
  <c r="O148" i="80"/>
  <c r="O149" i="80"/>
  <c r="O145" i="80"/>
  <c r="O152" i="80"/>
  <c r="O31" i="80"/>
  <c r="O146" i="80"/>
  <c r="O151" i="80"/>
  <c r="O153" i="80"/>
  <c r="O147" i="80"/>
  <c r="O150" i="80"/>
  <c r="O143" i="80"/>
  <c r="O144" i="80"/>
  <c r="O81" i="80"/>
  <c r="O27" i="80"/>
  <c r="O82" i="80"/>
  <c r="O40" i="80"/>
  <c r="O80" i="80"/>
  <c r="O39" i="80"/>
  <c r="O38" i="80"/>
  <c r="O79" i="80"/>
  <c r="O78" i="80"/>
  <c r="O37" i="80"/>
  <c r="O36" i="80"/>
  <c r="O77" i="80"/>
  <c r="O76" i="80"/>
  <c r="O35" i="80"/>
  <c r="O34" i="80"/>
  <c r="O75" i="80"/>
  <c r="O74" i="80"/>
  <c r="O33" i="80"/>
  <c r="O32" i="80"/>
  <c r="O73" i="80"/>
  <c r="O72" i="80"/>
  <c r="X147" i="80"/>
  <c r="X150" i="80"/>
  <c r="X146" i="80"/>
  <c r="X151" i="80"/>
  <c r="X81" i="80"/>
  <c r="X148" i="80"/>
  <c r="X149" i="80"/>
  <c r="X78" i="80"/>
  <c r="X143" i="80"/>
  <c r="X145" i="80"/>
  <c r="X31" i="80"/>
  <c r="X153" i="80"/>
  <c r="X152" i="80"/>
  <c r="X144" i="80"/>
  <c r="X27" i="80"/>
  <c r="X82" i="80"/>
  <c r="X40" i="80"/>
  <c r="X80" i="80"/>
  <c r="X39" i="80"/>
  <c r="X79" i="80"/>
  <c r="X38" i="80"/>
  <c r="X37" i="80"/>
  <c r="X77" i="80"/>
  <c r="X36" i="80"/>
  <c r="X76" i="80"/>
  <c r="X35" i="80"/>
  <c r="X75" i="80"/>
  <c r="X34" i="80"/>
  <c r="X74" i="80"/>
  <c r="X33" i="80"/>
  <c r="X32" i="80"/>
  <c r="X73" i="80"/>
  <c r="X72" i="80"/>
  <c r="AC143" i="80"/>
  <c r="AC145" i="80"/>
  <c r="AC148" i="80"/>
  <c r="AC149" i="80"/>
  <c r="AC146" i="80"/>
  <c r="AC151" i="80"/>
  <c r="AC31" i="80"/>
  <c r="AC75" i="80"/>
  <c r="AC152" i="80"/>
  <c r="AC81" i="80"/>
  <c r="AC153" i="80"/>
  <c r="AC32" i="80"/>
  <c r="AC144" i="80"/>
  <c r="AC150" i="80"/>
  <c r="AC147" i="80"/>
  <c r="AC27" i="80"/>
  <c r="AC82" i="80"/>
  <c r="AC40" i="80"/>
  <c r="AC39" i="80"/>
  <c r="AC80" i="80"/>
  <c r="AC79" i="80"/>
  <c r="AC38" i="80"/>
  <c r="AC37" i="80"/>
  <c r="AC78" i="80"/>
  <c r="AC77" i="80"/>
  <c r="AC36" i="80"/>
  <c r="AC35" i="80"/>
  <c r="AC76" i="80"/>
  <c r="AC34" i="80"/>
  <c r="AC33" i="80"/>
  <c r="AC74" i="80"/>
  <c r="AC72" i="80"/>
  <c r="AC73" i="80"/>
  <c r="R81" i="80"/>
  <c r="R143" i="80"/>
  <c r="R151" i="80"/>
  <c r="R153" i="80"/>
  <c r="R147" i="80"/>
  <c r="R149" i="80"/>
  <c r="R32" i="80"/>
  <c r="R80" i="80"/>
  <c r="R152" i="80"/>
  <c r="R146" i="80"/>
  <c r="R150" i="80"/>
  <c r="R148" i="80"/>
  <c r="R31" i="80"/>
  <c r="R145" i="80"/>
  <c r="R144" i="80"/>
  <c r="R27" i="80"/>
  <c r="R82" i="80"/>
  <c r="R40" i="80"/>
  <c r="R39" i="80"/>
  <c r="R38" i="80"/>
  <c r="R79" i="80"/>
  <c r="R78" i="80"/>
  <c r="R37" i="80"/>
  <c r="R77" i="80"/>
  <c r="R36" i="80"/>
  <c r="R76" i="80"/>
  <c r="R35" i="80"/>
  <c r="R34" i="80"/>
  <c r="R75" i="80"/>
  <c r="R33" i="80"/>
  <c r="R74" i="80"/>
  <c r="R73" i="80"/>
  <c r="R72" i="80"/>
  <c r="P164" i="80"/>
  <c r="P112" i="62" s="1"/>
  <c r="U69" i="62"/>
  <c r="V69" i="62"/>
  <c r="U198" i="81"/>
  <c r="U68" i="62" s="1"/>
  <c r="D111" i="62"/>
  <c r="S198" i="81"/>
  <c r="O198" i="81"/>
  <c r="O68" i="62" s="1"/>
  <c r="Z68" i="62"/>
  <c r="AA68" i="62"/>
  <c r="Y68" i="62"/>
  <c r="X68" i="62"/>
  <c r="W68" i="62"/>
  <c r="T198" i="81"/>
  <c r="V198" i="81"/>
  <c r="W164" i="81"/>
  <c r="R198" i="81"/>
  <c r="X164" i="81"/>
  <c r="P198" i="81"/>
  <c r="Q198" i="81"/>
  <c r="AC112" i="81"/>
  <c r="AA12" i="81"/>
  <c r="H169" i="81"/>
  <c r="H164" i="81" s="1"/>
  <c r="I169" i="81"/>
  <c r="I164" i="81" s="1"/>
  <c r="J169" i="81"/>
  <c r="J164" i="81" s="1"/>
  <c r="K169" i="81"/>
  <c r="K164" i="81" s="1"/>
  <c r="L169" i="81"/>
  <c r="L164" i="81" s="1"/>
  <c r="M169" i="81"/>
  <c r="M164" i="81" s="1"/>
  <c r="N169" i="81"/>
  <c r="N164" i="81" s="1"/>
  <c r="O169" i="81"/>
  <c r="O164" i="81" s="1"/>
  <c r="P169" i="81"/>
  <c r="P164" i="81" s="1"/>
  <c r="Q169" i="81"/>
  <c r="Q164" i="81" s="1"/>
  <c r="R169" i="81"/>
  <c r="R164" i="81" s="1"/>
  <c r="S169" i="81"/>
  <c r="S164" i="81" s="1"/>
  <c r="T169" i="81"/>
  <c r="T164" i="81" s="1"/>
  <c r="U169" i="81"/>
  <c r="U164" i="81" s="1"/>
  <c r="AB112" i="81"/>
  <c r="AC11" i="81"/>
  <c r="AC13" i="81" s="1"/>
  <c r="AB13" i="81"/>
  <c r="AC14" i="81"/>
  <c r="V164" i="81"/>
  <c r="Z164" i="81"/>
  <c r="AB164" i="81"/>
  <c r="AA164" i="81"/>
  <c r="AC164" i="81"/>
  <c r="Y164" i="81"/>
  <c r="K51" i="83"/>
  <c r="K50" i="83"/>
  <c r="K48" i="83"/>
  <c r="K47" i="83"/>
  <c r="K49" i="83"/>
  <c r="K46" i="83"/>
  <c r="G47" i="83"/>
  <c r="G46" i="83"/>
  <c r="I48" i="83"/>
  <c r="I47" i="83"/>
  <c r="I49" i="83"/>
  <c r="I46" i="83"/>
  <c r="L52" i="83"/>
  <c r="L49" i="83"/>
  <c r="L46" i="83"/>
  <c r="L51" i="83"/>
  <c r="L50" i="83"/>
  <c r="L48" i="83"/>
  <c r="L47" i="83"/>
  <c r="N53" i="83"/>
  <c r="N50" i="83"/>
  <c r="N49" i="83"/>
  <c r="N46" i="83"/>
  <c r="N52" i="83"/>
  <c r="N48" i="83"/>
  <c r="N47" i="83"/>
  <c r="N54" i="83"/>
  <c r="N51" i="83"/>
  <c r="M48" i="83"/>
  <c r="M47" i="83"/>
  <c r="M51" i="83"/>
  <c r="M50" i="83"/>
  <c r="M53" i="83"/>
  <c r="M49" i="83"/>
  <c r="M46" i="83"/>
  <c r="M52" i="83"/>
  <c r="H46" i="83"/>
  <c r="H48" i="83"/>
  <c r="H47" i="83"/>
  <c r="J50" i="83"/>
  <c r="J48" i="83"/>
  <c r="J47" i="83"/>
  <c r="J49" i="83"/>
  <c r="J46" i="83"/>
  <c r="K162" i="83"/>
  <c r="K159" i="83"/>
  <c r="K164" i="83"/>
  <c r="K157" i="83"/>
  <c r="K163" i="83"/>
  <c r="K158" i="83"/>
  <c r="K161" i="83"/>
  <c r="K160" i="83"/>
  <c r="I162" i="83"/>
  <c r="I158" i="83"/>
  <c r="I161" i="83"/>
  <c r="I160" i="83"/>
  <c r="I159" i="83"/>
  <c r="I157" i="83"/>
  <c r="N167" i="83"/>
  <c r="N165" i="83"/>
  <c r="N164" i="83"/>
  <c r="N157" i="83"/>
  <c r="N166" i="83"/>
  <c r="N163" i="83"/>
  <c r="N158" i="83"/>
  <c r="N161" i="83"/>
  <c r="N160" i="83"/>
  <c r="N162" i="83"/>
  <c r="N159" i="83"/>
  <c r="M163" i="83"/>
  <c r="M158" i="83"/>
  <c r="M161" i="83"/>
  <c r="M160" i="83"/>
  <c r="M166" i="83"/>
  <c r="M162" i="83"/>
  <c r="M159" i="83"/>
  <c r="M165" i="83"/>
  <c r="M164" i="83"/>
  <c r="M157" i="83"/>
  <c r="H160" i="83"/>
  <c r="H159" i="83"/>
  <c r="H157" i="83"/>
  <c r="H161" i="83"/>
  <c r="H158" i="83"/>
  <c r="J157" i="83"/>
  <c r="J158" i="83"/>
  <c r="J163" i="83"/>
  <c r="J161" i="83"/>
  <c r="J160" i="83"/>
  <c r="J162" i="83"/>
  <c r="J159" i="83"/>
  <c r="E158" i="83"/>
  <c r="D157" i="83"/>
  <c r="D156" i="83" s="1"/>
  <c r="F159" i="83"/>
  <c r="F157" i="83"/>
  <c r="F158" i="83"/>
  <c r="G159" i="83"/>
  <c r="G157" i="83"/>
  <c r="G158" i="83"/>
  <c r="G160" i="83"/>
  <c r="L161" i="83"/>
  <c r="L160" i="83"/>
  <c r="L165" i="83"/>
  <c r="L162" i="83"/>
  <c r="L159" i="83"/>
  <c r="L164" i="83"/>
  <c r="L157" i="83"/>
  <c r="L163" i="83"/>
  <c r="L158" i="83"/>
  <c r="G27" i="80"/>
  <c r="G146" i="80"/>
  <c r="G144" i="80"/>
  <c r="G143" i="80"/>
  <c r="G145" i="80"/>
  <c r="E143" i="80"/>
  <c r="E144" i="80"/>
  <c r="H27" i="80"/>
  <c r="H147" i="80"/>
  <c r="H144" i="80"/>
  <c r="H143" i="80"/>
  <c r="H146" i="80"/>
  <c r="H145" i="80"/>
  <c r="K147" i="80"/>
  <c r="K146" i="80"/>
  <c r="K149" i="80"/>
  <c r="K144" i="80"/>
  <c r="K150" i="80"/>
  <c r="K143" i="80"/>
  <c r="K145" i="80"/>
  <c r="K148" i="80"/>
  <c r="M151" i="80"/>
  <c r="M150" i="80"/>
  <c r="M143" i="80"/>
  <c r="M152" i="80"/>
  <c r="M148" i="80"/>
  <c r="M145" i="80"/>
  <c r="M147" i="80"/>
  <c r="M146" i="80"/>
  <c r="M149" i="80"/>
  <c r="M144" i="80"/>
  <c r="N148" i="80"/>
  <c r="N145" i="80"/>
  <c r="N153" i="80"/>
  <c r="N151" i="80"/>
  <c r="N147" i="80"/>
  <c r="N146" i="80"/>
  <c r="N150" i="80"/>
  <c r="N143" i="80"/>
  <c r="N152" i="80"/>
  <c r="N149" i="80"/>
  <c r="N144" i="80"/>
  <c r="I27" i="80"/>
  <c r="I143" i="80"/>
  <c r="I145" i="80"/>
  <c r="I147" i="80"/>
  <c r="I146" i="80"/>
  <c r="I148" i="80"/>
  <c r="I144" i="80"/>
  <c r="D72" i="80"/>
  <c r="D71" i="80" s="1"/>
  <c r="D45" i="62" s="1"/>
  <c r="D143" i="80"/>
  <c r="D142" i="80" s="1"/>
  <c r="J148" i="80"/>
  <c r="J145" i="80"/>
  <c r="J149" i="80"/>
  <c r="J147" i="80"/>
  <c r="J146" i="80"/>
  <c r="J144" i="80"/>
  <c r="J143" i="80"/>
  <c r="F27" i="80"/>
  <c r="F144" i="80"/>
  <c r="F143" i="80"/>
  <c r="F145" i="80"/>
  <c r="L149" i="80"/>
  <c r="L144" i="80"/>
  <c r="L150" i="80"/>
  <c r="L143" i="80"/>
  <c r="L148" i="80"/>
  <c r="L145" i="80"/>
  <c r="L151" i="80"/>
  <c r="L147" i="80"/>
  <c r="L146" i="80"/>
  <c r="J164" i="80"/>
  <c r="J112" i="62" s="1"/>
  <c r="L164" i="80"/>
  <c r="L112" i="62" s="1"/>
  <c r="K164" i="80"/>
  <c r="K112" i="62" s="1"/>
  <c r="F164" i="81"/>
  <c r="H164" i="80"/>
  <c r="H112" i="62" s="1"/>
  <c r="N164" i="80"/>
  <c r="N112" i="62" s="1"/>
  <c r="I164" i="80"/>
  <c r="I112" i="62" s="1"/>
  <c r="M164" i="80"/>
  <c r="M112" i="62" s="1"/>
  <c r="G164" i="80"/>
  <c r="G112" i="62" s="1"/>
  <c r="G164" i="81"/>
  <c r="E164" i="81"/>
  <c r="F164" i="80"/>
  <c r="F112" i="62" s="1"/>
  <c r="L114" i="62"/>
  <c r="I114" i="62"/>
  <c r="H114" i="62"/>
  <c r="M114" i="62"/>
  <c r="J114" i="62"/>
  <c r="G114" i="62"/>
  <c r="K114" i="62"/>
  <c r="E114" i="62"/>
  <c r="F114" i="62"/>
  <c r="M198" i="81"/>
  <c r="M68" i="62" s="1"/>
  <c r="G198" i="81"/>
  <c r="G68" i="62" s="1"/>
  <c r="H198" i="81"/>
  <c r="H68" i="62" s="1"/>
  <c r="N198" i="81"/>
  <c r="N68" i="62" s="1"/>
  <c r="K198" i="81"/>
  <c r="K68" i="62" s="1"/>
  <c r="L198" i="81"/>
  <c r="L68" i="62" s="1"/>
  <c r="I198" i="81"/>
  <c r="I68" i="62" s="1"/>
  <c r="J198" i="81"/>
  <c r="J68" i="62" s="1"/>
  <c r="D42" i="68"/>
  <c r="K127" i="80"/>
  <c r="M127" i="80"/>
  <c r="F127" i="80"/>
  <c r="I127" i="80"/>
  <c r="E127" i="80"/>
  <c r="H127" i="80"/>
  <c r="N127" i="80"/>
  <c r="J127" i="80"/>
  <c r="J103" i="31"/>
  <c r="G24" i="66"/>
  <c r="K199" i="83"/>
  <c r="K205" i="83"/>
  <c r="K200" i="83"/>
  <c r="K203" i="83"/>
  <c r="K198" i="83"/>
  <c r="K201" i="83"/>
  <c r="K151" i="83"/>
  <c r="K202" i="83"/>
  <c r="K146" i="83"/>
  <c r="K150" i="83"/>
  <c r="K204" i="83"/>
  <c r="K145" i="83"/>
  <c r="K148" i="83"/>
  <c r="K144" i="83"/>
  <c r="K149" i="83"/>
  <c r="K147" i="83"/>
  <c r="K141" i="83"/>
  <c r="I89" i="83"/>
  <c r="I87" i="83"/>
  <c r="I44" i="83"/>
  <c r="I35" i="83"/>
  <c r="I34" i="83"/>
  <c r="I84" i="83"/>
  <c r="I45" i="83"/>
  <c r="I88" i="83"/>
  <c r="I33" i="83"/>
  <c r="I31" i="83"/>
  <c r="I85" i="83"/>
  <c r="I86" i="83"/>
  <c r="I32" i="83"/>
  <c r="I27" i="83"/>
  <c r="L33" i="83"/>
  <c r="L36" i="83"/>
  <c r="L90" i="83"/>
  <c r="L32" i="83"/>
  <c r="L88" i="83"/>
  <c r="L91" i="83"/>
  <c r="L35" i="83"/>
  <c r="L38" i="83"/>
  <c r="L87" i="83"/>
  <c r="L86" i="83"/>
  <c r="L44" i="83"/>
  <c r="L92" i="83"/>
  <c r="L45" i="83"/>
  <c r="L34" i="83"/>
  <c r="L37" i="83"/>
  <c r="L85" i="83"/>
  <c r="L84" i="83"/>
  <c r="L31" i="83"/>
  <c r="L89" i="83"/>
  <c r="L27" i="83"/>
  <c r="F198" i="83"/>
  <c r="F199" i="83"/>
  <c r="F146" i="83"/>
  <c r="F200" i="83"/>
  <c r="F145" i="83"/>
  <c r="F144" i="83"/>
  <c r="F141" i="83"/>
  <c r="N38" i="83"/>
  <c r="N36" i="83"/>
  <c r="N88" i="83"/>
  <c r="N94" i="83"/>
  <c r="N33" i="83"/>
  <c r="N87" i="83"/>
  <c r="N92" i="83"/>
  <c r="N34" i="83"/>
  <c r="N91" i="83"/>
  <c r="N40" i="83"/>
  <c r="N35" i="83"/>
  <c r="N45" i="83"/>
  <c r="N32" i="83"/>
  <c r="N84" i="83"/>
  <c r="N44" i="83"/>
  <c r="N85" i="83"/>
  <c r="N37" i="83"/>
  <c r="N90" i="83"/>
  <c r="N31" i="83"/>
  <c r="N93" i="83"/>
  <c r="N86" i="83"/>
  <c r="N89" i="83"/>
  <c r="N39" i="83"/>
  <c r="N27" i="83"/>
  <c r="H198" i="83"/>
  <c r="H199" i="83"/>
  <c r="H200" i="83"/>
  <c r="H146" i="83"/>
  <c r="H201" i="83"/>
  <c r="H147" i="83"/>
  <c r="H145" i="83"/>
  <c r="H144" i="83"/>
  <c r="H148" i="83"/>
  <c r="H202" i="83"/>
  <c r="H141" i="83"/>
  <c r="J76" i="80"/>
  <c r="J75" i="80"/>
  <c r="J72" i="80"/>
  <c r="J77" i="80"/>
  <c r="J32" i="80"/>
  <c r="J33" i="80"/>
  <c r="J73" i="80"/>
  <c r="J34" i="80"/>
  <c r="J74" i="80"/>
  <c r="J78" i="80"/>
  <c r="J31" i="80"/>
  <c r="J35" i="80"/>
  <c r="J36" i="80"/>
  <c r="G133" i="80"/>
  <c r="G130" i="80"/>
  <c r="G187" i="80"/>
  <c r="G185" i="80"/>
  <c r="G184" i="80"/>
  <c r="G186" i="80"/>
  <c r="G131" i="80"/>
  <c r="G132" i="80"/>
  <c r="I189" i="80"/>
  <c r="I135" i="80"/>
  <c r="I132" i="80"/>
  <c r="I131" i="80"/>
  <c r="I187" i="80"/>
  <c r="I188" i="80"/>
  <c r="I185" i="80"/>
  <c r="I186" i="80"/>
  <c r="I133" i="80"/>
  <c r="I184" i="80"/>
  <c r="I134" i="80"/>
  <c r="I130" i="80"/>
  <c r="L186" i="80"/>
  <c r="L185" i="80"/>
  <c r="L191" i="80"/>
  <c r="L133" i="80"/>
  <c r="L131" i="80"/>
  <c r="L184" i="80"/>
  <c r="L138" i="80"/>
  <c r="L137" i="80"/>
  <c r="L130" i="80"/>
  <c r="L132" i="80"/>
  <c r="L192" i="80"/>
  <c r="L189" i="80"/>
  <c r="L135" i="80"/>
  <c r="L190" i="80"/>
  <c r="L136" i="80"/>
  <c r="L188" i="80"/>
  <c r="L187" i="80"/>
  <c r="L134" i="80"/>
  <c r="E73" i="80"/>
  <c r="E72" i="80"/>
  <c r="E31" i="80"/>
  <c r="E27" i="80"/>
  <c r="J27" i="80"/>
  <c r="M38" i="83"/>
  <c r="M84" i="83"/>
  <c r="M36" i="83"/>
  <c r="M37" i="83"/>
  <c r="M31" i="83"/>
  <c r="M88" i="83"/>
  <c r="M45" i="83"/>
  <c r="M89" i="83"/>
  <c r="M85" i="83"/>
  <c r="M91" i="83"/>
  <c r="M35" i="83"/>
  <c r="M93" i="83"/>
  <c r="M39" i="83"/>
  <c r="M92" i="83"/>
  <c r="M34" i="83"/>
  <c r="M33" i="83"/>
  <c r="M86" i="83"/>
  <c r="M87" i="83"/>
  <c r="M32" i="83"/>
  <c r="M44" i="83"/>
  <c r="M90" i="83"/>
  <c r="M27" i="83"/>
  <c r="G200" i="83"/>
  <c r="G146" i="83"/>
  <c r="G201" i="83"/>
  <c r="G198" i="83"/>
  <c r="G145" i="83"/>
  <c r="G147" i="83"/>
  <c r="G144" i="83"/>
  <c r="G199" i="83"/>
  <c r="G141" i="83"/>
  <c r="H86" i="83"/>
  <c r="H45" i="83"/>
  <c r="H84" i="83"/>
  <c r="H31" i="83"/>
  <c r="H34" i="83"/>
  <c r="H32" i="83"/>
  <c r="H44" i="83"/>
  <c r="H33" i="83"/>
  <c r="H87" i="83"/>
  <c r="H85" i="83"/>
  <c r="H88" i="83"/>
  <c r="H27" i="83"/>
  <c r="M203" i="83"/>
  <c r="M201" i="83"/>
  <c r="M150" i="83"/>
  <c r="M204" i="83"/>
  <c r="M198" i="83"/>
  <c r="M148" i="83"/>
  <c r="M145" i="83"/>
  <c r="M147" i="83"/>
  <c r="M205" i="83"/>
  <c r="M146" i="83"/>
  <c r="M151" i="83"/>
  <c r="M149" i="83"/>
  <c r="M206" i="83"/>
  <c r="M144" i="83"/>
  <c r="M207" i="83"/>
  <c r="M153" i="83"/>
  <c r="M152" i="83"/>
  <c r="M202" i="83"/>
  <c r="M199" i="83"/>
  <c r="M200" i="83"/>
  <c r="M141" i="83"/>
  <c r="J89" i="83"/>
  <c r="J44" i="83"/>
  <c r="J87" i="83"/>
  <c r="J32" i="83"/>
  <c r="J85" i="83"/>
  <c r="J34" i="83"/>
  <c r="J88" i="83"/>
  <c r="J45" i="83"/>
  <c r="J31" i="83"/>
  <c r="J84" i="83"/>
  <c r="J33" i="83"/>
  <c r="J35" i="83"/>
  <c r="J86" i="83"/>
  <c r="J36" i="83"/>
  <c r="J90" i="83"/>
  <c r="J27" i="83"/>
  <c r="L127" i="80"/>
  <c r="F73" i="80"/>
  <c r="F32" i="80"/>
  <c r="F74" i="80"/>
  <c r="F72" i="80"/>
  <c r="F31" i="80"/>
  <c r="L79" i="80"/>
  <c r="L76" i="80"/>
  <c r="L36" i="80"/>
  <c r="L78" i="80"/>
  <c r="L73" i="80"/>
  <c r="L32" i="80"/>
  <c r="L31" i="80"/>
  <c r="L34" i="80"/>
  <c r="L80" i="80"/>
  <c r="L75" i="80"/>
  <c r="L77" i="80"/>
  <c r="L74" i="80"/>
  <c r="L35" i="80"/>
  <c r="L72" i="80"/>
  <c r="L38" i="80"/>
  <c r="L37" i="80"/>
  <c r="L33" i="80"/>
  <c r="E131" i="80"/>
  <c r="E184" i="80"/>
  <c r="E185" i="80"/>
  <c r="E130" i="80"/>
  <c r="H131" i="80"/>
  <c r="H132" i="80"/>
  <c r="H186" i="80"/>
  <c r="H184" i="80"/>
  <c r="H185" i="80"/>
  <c r="H130" i="80"/>
  <c r="H187" i="80"/>
  <c r="H133" i="80"/>
  <c r="H134" i="80"/>
  <c r="H188" i="80"/>
  <c r="N193" i="80"/>
  <c r="N134" i="80"/>
  <c r="N190" i="80"/>
  <c r="N192" i="80"/>
  <c r="N185" i="80"/>
  <c r="N139" i="80"/>
  <c r="N132" i="80"/>
  <c r="N189" i="80"/>
  <c r="N184" i="80"/>
  <c r="N194" i="80"/>
  <c r="N137" i="80"/>
  <c r="N187" i="80"/>
  <c r="N140" i="80"/>
  <c r="N130" i="80"/>
  <c r="N138" i="80"/>
  <c r="N186" i="80"/>
  <c r="N191" i="80"/>
  <c r="N188" i="80"/>
  <c r="N131" i="80"/>
  <c r="N133" i="80"/>
  <c r="N136" i="80"/>
  <c r="N135" i="80"/>
  <c r="E84" i="83"/>
  <c r="E45" i="83"/>
  <c r="E44" i="83"/>
  <c r="E85" i="83"/>
  <c r="E31" i="83"/>
  <c r="E27" i="83"/>
  <c r="D44" i="83"/>
  <c r="D43" i="83" s="1"/>
  <c r="D98" i="83" s="1"/>
  <c r="D84" i="83"/>
  <c r="D83" i="83" s="1"/>
  <c r="D48" i="62" s="1"/>
  <c r="D27" i="83"/>
  <c r="N203" i="83"/>
  <c r="N200" i="83"/>
  <c r="N202" i="83"/>
  <c r="N147" i="83"/>
  <c r="N144" i="83"/>
  <c r="N151" i="83"/>
  <c r="N153" i="83"/>
  <c r="N208" i="83"/>
  <c r="N204" i="83"/>
  <c r="N198" i="83"/>
  <c r="N205" i="83"/>
  <c r="N148" i="83"/>
  <c r="N206" i="83"/>
  <c r="N150" i="83"/>
  <c r="N201" i="83"/>
  <c r="N149" i="83"/>
  <c r="N207" i="83"/>
  <c r="N152" i="83"/>
  <c r="N145" i="83"/>
  <c r="N199" i="83"/>
  <c r="N154" i="83"/>
  <c r="N146" i="83"/>
  <c r="N141" i="83"/>
  <c r="I198" i="83"/>
  <c r="I203" i="83"/>
  <c r="I145" i="83"/>
  <c r="I144" i="83"/>
  <c r="I147" i="83"/>
  <c r="I202" i="83"/>
  <c r="I148" i="83"/>
  <c r="I199" i="83"/>
  <c r="I146" i="83"/>
  <c r="I200" i="83"/>
  <c r="I201" i="83"/>
  <c r="I149" i="83"/>
  <c r="I141" i="83"/>
  <c r="F45" i="83"/>
  <c r="F85" i="83"/>
  <c r="F86" i="83"/>
  <c r="F84" i="83"/>
  <c r="F31" i="83"/>
  <c r="F32" i="83"/>
  <c r="F44" i="83"/>
  <c r="F27" i="83"/>
  <c r="D184" i="80"/>
  <c r="D183" i="80" s="1"/>
  <c r="D103" i="62" s="1"/>
  <c r="D130" i="80"/>
  <c r="D129" i="80" s="1"/>
  <c r="D127" i="80"/>
  <c r="H75" i="80"/>
  <c r="H72" i="80"/>
  <c r="H32" i="80"/>
  <c r="H76" i="80"/>
  <c r="H74" i="80"/>
  <c r="H31" i="80"/>
  <c r="H33" i="80"/>
  <c r="H73" i="80"/>
  <c r="H34" i="80"/>
  <c r="K34" i="80"/>
  <c r="K33" i="80"/>
  <c r="K31" i="80"/>
  <c r="K32" i="80"/>
  <c r="K36" i="80"/>
  <c r="K75" i="80"/>
  <c r="K37" i="80"/>
  <c r="K73" i="80"/>
  <c r="K78" i="80"/>
  <c r="K74" i="80"/>
  <c r="K72" i="80"/>
  <c r="K76" i="80"/>
  <c r="K35" i="80"/>
  <c r="K77" i="80"/>
  <c r="K79" i="80"/>
  <c r="M34" i="80"/>
  <c r="M74" i="80"/>
  <c r="M72" i="80"/>
  <c r="M35" i="80"/>
  <c r="M32" i="80"/>
  <c r="M36" i="80"/>
  <c r="M39" i="80"/>
  <c r="M73" i="80"/>
  <c r="M33" i="80"/>
  <c r="M79" i="80"/>
  <c r="M77" i="80"/>
  <c r="M81" i="80"/>
  <c r="M78" i="80"/>
  <c r="M37" i="80"/>
  <c r="M76" i="80"/>
  <c r="M31" i="80"/>
  <c r="M80" i="80"/>
  <c r="M38" i="80"/>
  <c r="M75" i="80"/>
  <c r="J189" i="80"/>
  <c r="J133" i="80"/>
  <c r="J184" i="80"/>
  <c r="J131" i="80"/>
  <c r="J134" i="80"/>
  <c r="J135" i="80"/>
  <c r="J132" i="80"/>
  <c r="J187" i="80"/>
  <c r="J136" i="80"/>
  <c r="J130" i="80"/>
  <c r="J185" i="80"/>
  <c r="J188" i="80"/>
  <c r="J186" i="80"/>
  <c r="J190" i="80"/>
  <c r="K84" i="83"/>
  <c r="K37" i="83"/>
  <c r="K33" i="83"/>
  <c r="K34" i="83"/>
  <c r="K87" i="83"/>
  <c r="K88" i="83"/>
  <c r="K85" i="83"/>
  <c r="K35" i="83"/>
  <c r="K45" i="83"/>
  <c r="K89" i="83"/>
  <c r="K36" i="83"/>
  <c r="K32" i="83"/>
  <c r="K31" i="83"/>
  <c r="K44" i="83"/>
  <c r="K86" i="83"/>
  <c r="K91" i="83"/>
  <c r="K90" i="83"/>
  <c r="K27" i="83"/>
  <c r="D198" i="83"/>
  <c r="D197" i="83" s="1"/>
  <c r="D106" i="62" s="1"/>
  <c r="D144" i="83"/>
  <c r="D143" i="83" s="1"/>
  <c r="D141" i="83"/>
  <c r="G86" i="83"/>
  <c r="G45" i="83"/>
  <c r="G84" i="83"/>
  <c r="G44" i="83"/>
  <c r="G87" i="83"/>
  <c r="G31" i="83"/>
  <c r="G33" i="83"/>
  <c r="G85" i="83"/>
  <c r="G27" i="83"/>
  <c r="J199" i="83"/>
  <c r="J204" i="83"/>
  <c r="J145" i="83"/>
  <c r="J201" i="83"/>
  <c r="J144" i="83"/>
  <c r="J203" i="83"/>
  <c r="J198" i="83"/>
  <c r="J202" i="83"/>
  <c r="J149" i="83"/>
  <c r="J146" i="83"/>
  <c r="J148" i="83"/>
  <c r="J147" i="83"/>
  <c r="J200" i="83"/>
  <c r="J150" i="83"/>
  <c r="J141" i="83"/>
  <c r="E198" i="83"/>
  <c r="E199" i="83"/>
  <c r="E144" i="83"/>
  <c r="L206" i="83"/>
  <c r="L199" i="83"/>
  <c r="L146" i="83"/>
  <c r="L149" i="83"/>
  <c r="L145" i="83"/>
  <c r="L144" i="83"/>
  <c r="L200" i="83"/>
  <c r="L147" i="83"/>
  <c r="L150" i="83"/>
  <c r="L201" i="83"/>
  <c r="L205" i="83"/>
  <c r="L198" i="83"/>
  <c r="L204" i="83"/>
  <c r="L152" i="83"/>
  <c r="L202" i="83"/>
  <c r="L203" i="83"/>
  <c r="L148" i="83"/>
  <c r="L151" i="83"/>
  <c r="L141" i="83"/>
  <c r="G127" i="80"/>
  <c r="N32" i="80"/>
  <c r="N81" i="80"/>
  <c r="N77" i="80"/>
  <c r="N79" i="80"/>
  <c r="N37" i="80"/>
  <c r="N40" i="80"/>
  <c r="N75" i="80"/>
  <c r="N72" i="80"/>
  <c r="N38" i="80"/>
  <c r="N31" i="80"/>
  <c r="N39" i="80"/>
  <c r="N82" i="80"/>
  <c r="N80" i="80"/>
  <c r="N78" i="80"/>
  <c r="N33" i="80"/>
  <c r="N74" i="80"/>
  <c r="N36" i="80"/>
  <c r="N76" i="80"/>
  <c r="N73" i="80"/>
  <c r="N34" i="80"/>
  <c r="N35" i="80"/>
  <c r="K186" i="80"/>
  <c r="K131" i="80"/>
  <c r="K135" i="80"/>
  <c r="K133" i="80"/>
  <c r="K137" i="80"/>
  <c r="K188" i="80"/>
  <c r="K134" i="80"/>
  <c r="K185" i="80"/>
  <c r="K190" i="80"/>
  <c r="K132" i="80"/>
  <c r="K187" i="80"/>
  <c r="K191" i="80"/>
  <c r="K130" i="80"/>
  <c r="K189" i="80"/>
  <c r="K184" i="80"/>
  <c r="K136" i="80"/>
  <c r="M192" i="80"/>
  <c r="M136" i="80"/>
  <c r="M193" i="80"/>
  <c r="M188" i="80"/>
  <c r="M187" i="80"/>
  <c r="M135" i="80"/>
  <c r="M185" i="80"/>
  <c r="M134" i="80"/>
  <c r="M130" i="80"/>
  <c r="M189" i="80"/>
  <c r="M131" i="80"/>
  <c r="M139" i="80"/>
  <c r="M186" i="80"/>
  <c r="M132" i="80"/>
  <c r="M137" i="80"/>
  <c r="M133" i="80"/>
  <c r="M138" i="80"/>
  <c r="M184" i="80"/>
  <c r="M190" i="80"/>
  <c r="M191" i="80"/>
  <c r="G72" i="80"/>
  <c r="G73" i="80"/>
  <c r="G75" i="80"/>
  <c r="G74" i="80"/>
  <c r="G33" i="80"/>
  <c r="G31" i="80"/>
  <c r="G32" i="80"/>
  <c r="I33" i="80"/>
  <c r="I76" i="80"/>
  <c r="I31" i="80"/>
  <c r="I73" i="80"/>
  <c r="I77" i="80"/>
  <c r="I74" i="80"/>
  <c r="I75" i="80"/>
  <c r="I34" i="80"/>
  <c r="I72" i="80"/>
  <c r="I32" i="80"/>
  <c r="I35" i="80"/>
  <c r="F132" i="80"/>
  <c r="F186" i="80"/>
  <c r="F131" i="80"/>
  <c r="F184" i="80"/>
  <c r="F185" i="80"/>
  <c r="F130" i="80"/>
  <c r="H199" i="50"/>
  <c r="H242" i="50"/>
  <c r="D198" i="78"/>
  <c r="D70" i="62" s="1"/>
  <c r="D27" i="80"/>
  <c r="D30" i="80"/>
  <c r="G264" i="83" l="1"/>
  <c r="F266" i="83"/>
  <c r="F268" i="83"/>
  <c r="F267" i="83"/>
  <c r="AA118" i="70"/>
  <c r="G28" i="80"/>
  <c r="G177" i="62" s="1"/>
  <c r="H28" i="80"/>
  <c r="H177" i="62" s="1"/>
  <c r="F28" i="80"/>
  <c r="F177" i="62" s="1"/>
  <c r="I28" i="80"/>
  <c r="I177" i="62" s="1"/>
  <c r="L28" i="80"/>
  <c r="L177" i="62" s="1"/>
  <c r="K28" i="80"/>
  <c r="K177" i="62" s="1"/>
  <c r="V28" i="83"/>
  <c r="V180" i="62" s="1"/>
  <c r="V216" i="62"/>
  <c r="Z28" i="83"/>
  <c r="Z180" i="62" s="1"/>
  <c r="Z216" i="62"/>
  <c r="AB28" i="83"/>
  <c r="AB180" i="62" s="1"/>
  <c r="AB216" i="62"/>
  <c r="AA28" i="83"/>
  <c r="AA180" i="62" s="1"/>
  <c r="AA216" i="62"/>
  <c r="Y28" i="83"/>
  <c r="Y180" i="62" s="1"/>
  <c r="Y216" i="62"/>
  <c r="W28" i="83"/>
  <c r="W180" i="62" s="1"/>
  <c r="W216" i="62"/>
  <c r="R28" i="83"/>
  <c r="R180" i="62" s="1"/>
  <c r="U28" i="83"/>
  <c r="U180" i="62" s="1"/>
  <c r="U216" i="62"/>
  <c r="T28" i="83"/>
  <c r="T180" i="62" s="1"/>
  <c r="T216" i="62"/>
  <c r="S28" i="83"/>
  <c r="S180" i="62" s="1"/>
  <c r="S216" i="62"/>
  <c r="X28" i="83"/>
  <c r="X180" i="62" s="1"/>
  <c r="X216" i="62"/>
  <c r="Q28" i="83"/>
  <c r="Q180" i="62" s="1"/>
  <c r="P28" i="83"/>
  <c r="P180" i="62" s="1"/>
  <c r="O28" i="83"/>
  <c r="O180" i="62" s="1"/>
  <c r="X28" i="80"/>
  <c r="X177" i="62" s="1"/>
  <c r="Y28" i="80"/>
  <c r="Y177" i="62" s="1"/>
  <c r="AA28" i="80"/>
  <c r="AA177" i="62" s="1"/>
  <c r="N28" i="80"/>
  <c r="N177" i="62" s="1"/>
  <c r="Z28" i="80"/>
  <c r="Z177" i="62" s="1"/>
  <c r="AD112" i="62"/>
  <c r="AA132" i="53"/>
  <c r="AA102" i="70"/>
  <c r="Z221" i="80"/>
  <c r="Z240" i="80" s="1"/>
  <c r="Z253" i="80"/>
  <c r="AC221" i="80"/>
  <c r="AC240" i="80" s="1"/>
  <c r="Y221" i="80"/>
  <c r="Y240" i="80" s="1"/>
  <c r="AC253" i="80"/>
  <c r="Y253" i="80"/>
  <c r="AB221" i="80"/>
  <c r="AB240" i="80" s="1"/>
  <c r="X221" i="80"/>
  <c r="X240" i="80" s="1"/>
  <c r="AB253" i="80"/>
  <c r="X253" i="80"/>
  <c r="AA221" i="80"/>
  <c r="AA240" i="80" s="1"/>
  <c r="AA253" i="80"/>
  <c r="AA11" i="40"/>
  <c r="AA18" i="40" s="1"/>
  <c r="AA63" i="53"/>
  <c r="Y197" i="83"/>
  <c r="Y106" i="62" s="1"/>
  <c r="R81" i="68"/>
  <c r="Q83" i="83"/>
  <c r="Q48" i="62" s="1"/>
  <c r="Q81" i="68"/>
  <c r="P43" i="83"/>
  <c r="P98" i="83" s="1"/>
  <c r="O156" i="83"/>
  <c r="V43" i="83"/>
  <c r="V98" i="83" s="1"/>
  <c r="AB30" i="83"/>
  <c r="AB43" i="83"/>
  <c r="AB98" i="83" s="1"/>
  <c r="Z197" i="83"/>
  <c r="Z106" i="62" s="1"/>
  <c r="W129" i="80"/>
  <c r="W196" i="80" s="1"/>
  <c r="W94" i="62" s="1"/>
  <c r="AC129" i="80"/>
  <c r="AC196" i="80" s="1"/>
  <c r="U129" i="80"/>
  <c r="U196" i="80" s="1"/>
  <c r="U94" i="62" s="1"/>
  <c r="AC43" i="83"/>
  <c r="AC98" i="83" s="1"/>
  <c r="AC143" i="83"/>
  <c r="AA83" i="83"/>
  <c r="AA48" i="62" s="1"/>
  <c r="O83" i="83"/>
  <c r="O48" i="62" s="1"/>
  <c r="W81" i="68"/>
  <c r="O81" i="68"/>
  <c r="P183" i="80"/>
  <c r="P103" i="62" s="1"/>
  <c r="AA237" i="81"/>
  <c r="AA160" i="70"/>
  <c r="AA97" i="53"/>
  <c r="X143" i="83"/>
  <c r="Y183" i="80"/>
  <c r="Y103" i="62" s="1"/>
  <c r="Y30" i="83"/>
  <c r="Y143" i="83"/>
  <c r="X43" i="83"/>
  <c r="X98" i="83" s="1"/>
  <c r="W30" i="83"/>
  <c r="Z43" i="83"/>
  <c r="Z98" i="83" s="1"/>
  <c r="R156" i="83"/>
  <c r="AB183" i="80"/>
  <c r="Y129" i="80"/>
  <c r="Y196" i="80" s="1"/>
  <c r="Y94" i="62" s="1"/>
  <c r="O183" i="80"/>
  <c r="O103" i="62" s="1"/>
  <c r="Z183" i="80"/>
  <c r="Z103" i="62" s="1"/>
  <c r="U43" i="83"/>
  <c r="U98" i="83" s="1"/>
  <c r="P129" i="80"/>
  <c r="P196" i="80" s="1"/>
  <c r="Q42" i="68"/>
  <c r="V143" i="83"/>
  <c r="U83" i="83"/>
  <c r="U48" i="62" s="1"/>
  <c r="U143" i="83"/>
  <c r="T30" i="83"/>
  <c r="T81" i="68"/>
  <c r="S156" i="83"/>
  <c r="AA81" i="68"/>
  <c r="AA129" i="80"/>
  <c r="AA196" i="80" s="1"/>
  <c r="AA94" i="62" s="1"/>
  <c r="R42" i="68"/>
  <c r="S183" i="80"/>
  <c r="S103" i="62" s="1"/>
  <c r="Y43" i="83"/>
  <c r="Y98" i="83" s="1"/>
  <c r="X30" i="83"/>
  <c r="W83" i="83"/>
  <c r="W48" i="62" s="1"/>
  <c r="Z156" i="83"/>
  <c r="R83" i="83"/>
  <c r="R48" i="62" s="1"/>
  <c r="AB129" i="80"/>
  <c r="AB196" i="80" s="1"/>
  <c r="AB94" i="62" s="1"/>
  <c r="O129" i="80"/>
  <c r="O196" i="80" s="1"/>
  <c r="O94" i="62" s="1"/>
  <c r="Z42" i="68"/>
  <c r="V197" i="83"/>
  <c r="T83" i="83"/>
  <c r="T48" i="62" s="1"/>
  <c r="T143" i="83"/>
  <c r="S83" i="83"/>
  <c r="S48" i="62" s="1"/>
  <c r="S197" i="83"/>
  <c r="X129" i="80"/>
  <c r="X196" i="80" s="1"/>
  <c r="X94" i="62" s="1"/>
  <c r="V183" i="80"/>
  <c r="Q156" i="83"/>
  <c r="Q143" i="83"/>
  <c r="P156" i="83"/>
  <c r="P81" i="68"/>
  <c r="O43" i="83"/>
  <c r="O98" i="83" s="1"/>
  <c r="V83" i="83"/>
  <c r="V48" i="62" s="1"/>
  <c r="T42" i="68"/>
  <c r="AC42" i="68"/>
  <c r="AC156" i="83"/>
  <c r="AC83" i="83"/>
  <c r="AB83" i="83"/>
  <c r="AB48" i="62" s="1"/>
  <c r="AB81" i="68"/>
  <c r="AA43" i="83"/>
  <c r="AA98" i="83" s="1"/>
  <c r="W197" i="83"/>
  <c r="O197" i="83"/>
  <c r="P42" i="68"/>
  <c r="S129" i="80"/>
  <c r="S196" i="80" s="1"/>
  <c r="S94" i="62" s="1"/>
  <c r="Q183" i="80"/>
  <c r="Z143" i="83"/>
  <c r="Y156" i="83"/>
  <c r="Y81" i="68"/>
  <c r="X156" i="83"/>
  <c r="X81" i="68"/>
  <c r="W43" i="83"/>
  <c r="W98" i="83" s="1"/>
  <c r="Z30" i="83"/>
  <c r="R30" i="83"/>
  <c r="AB42" i="68"/>
  <c r="O42" i="68"/>
  <c r="U156" i="83"/>
  <c r="U197" i="83"/>
  <c r="T156" i="83"/>
  <c r="T197" i="83"/>
  <c r="S30" i="83"/>
  <c r="S81" i="68"/>
  <c r="AA197" i="83"/>
  <c r="X42" i="68"/>
  <c r="AA183" i="80"/>
  <c r="V42" i="68"/>
  <c r="R129" i="80"/>
  <c r="R196" i="80" s="1"/>
  <c r="R94" i="62" s="1"/>
  <c r="R197" i="83"/>
  <c r="Q30" i="83"/>
  <c r="Q197" i="83"/>
  <c r="P30" i="83"/>
  <c r="P197" i="83"/>
  <c r="V30" i="83"/>
  <c r="T183" i="80"/>
  <c r="W183" i="80"/>
  <c r="U183" i="80"/>
  <c r="AC30" i="83"/>
  <c r="AC81" i="68"/>
  <c r="AC197" i="83"/>
  <c r="AB156" i="83"/>
  <c r="AB143" i="83"/>
  <c r="AA30" i="83"/>
  <c r="O143" i="83"/>
  <c r="S42" i="68"/>
  <c r="Q129" i="80"/>
  <c r="Q196" i="80" s="1"/>
  <c r="Q94" i="62" s="1"/>
  <c r="Z81" i="68"/>
  <c r="Y83" i="83"/>
  <c r="Y48" i="62" s="1"/>
  <c r="X83" i="83"/>
  <c r="X48" i="62" s="1"/>
  <c r="X197" i="83"/>
  <c r="W156" i="83"/>
  <c r="Z83" i="83"/>
  <c r="Z48" i="62" s="1"/>
  <c r="R43" i="83"/>
  <c r="R98" i="83" s="1"/>
  <c r="Y42" i="68"/>
  <c r="Z129" i="80"/>
  <c r="Z196" i="80" s="1"/>
  <c r="Z94" i="62" s="1"/>
  <c r="V81" i="68"/>
  <c r="U30" i="83"/>
  <c r="U81" i="68"/>
  <c r="T43" i="83"/>
  <c r="T98" i="83" s="1"/>
  <c r="S43" i="83"/>
  <c r="S98" i="83" s="1"/>
  <c r="S143" i="83"/>
  <c r="AA143" i="83"/>
  <c r="X183" i="80"/>
  <c r="AA42" i="68"/>
  <c r="V129" i="80"/>
  <c r="V196" i="80" s="1"/>
  <c r="V94" i="62" s="1"/>
  <c r="R183" i="80"/>
  <c r="R143" i="83"/>
  <c r="Q43" i="83"/>
  <c r="Q98" i="83" s="1"/>
  <c r="P83" i="83"/>
  <c r="P48" i="62" s="1"/>
  <c r="P143" i="83"/>
  <c r="O30" i="83"/>
  <c r="V156" i="83"/>
  <c r="T129" i="80"/>
  <c r="T196" i="80" s="1"/>
  <c r="T94" i="62" s="1"/>
  <c r="W42" i="68"/>
  <c r="AC183" i="80"/>
  <c r="U42" i="68"/>
  <c r="AB197" i="83"/>
  <c r="AA156" i="83"/>
  <c r="W143" i="83"/>
  <c r="S68" i="62"/>
  <c r="Z70" i="62"/>
  <c r="X70" i="62"/>
  <c r="AA70" i="62"/>
  <c r="Y164" i="78"/>
  <c r="Y113" i="62" s="1"/>
  <c r="Z164" i="78"/>
  <c r="Z113" i="62" s="1"/>
  <c r="AA164" i="78"/>
  <c r="AA113" i="62" s="1"/>
  <c r="P114" i="62"/>
  <c r="O114" i="62"/>
  <c r="T114" i="62"/>
  <c r="U114" i="62"/>
  <c r="V114" i="62"/>
  <c r="W114" i="62"/>
  <c r="R114" i="62"/>
  <c r="AA114" i="62"/>
  <c r="X114" i="62"/>
  <c r="Y114" i="62"/>
  <c r="Z114" i="62"/>
  <c r="Q114" i="62"/>
  <c r="S114" i="62"/>
  <c r="AB114" i="62"/>
  <c r="P164" i="78"/>
  <c r="P113" i="62" s="1"/>
  <c r="V164" i="78"/>
  <c r="V113" i="62" s="1"/>
  <c r="P70" i="62"/>
  <c r="O70" i="62"/>
  <c r="R164" i="78"/>
  <c r="W164" i="78"/>
  <c r="Q164" i="78"/>
  <c r="S164" i="78"/>
  <c r="W70" i="62"/>
  <c r="U164" i="78"/>
  <c r="O164" i="78"/>
  <c r="Q70" i="62"/>
  <c r="U70" i="62"/>
  <c r="X164" i="78"/>
  <c r="T164" i="78"/>
  <c r="T70" i="62"/>
  <c r="R70" i="62"/>
  <c r="AC71" i="80"/>
  <c r="O71" i="80"/>
  <c r="O45" i="62" s="1"/>
  <c r="T30" i="80"/>
  <c r="Z71" i="80"/>
  <c r="Z45" i="62" s="1"/>
  <c r="W142" i="80"/>
  <c r="S71" i="80"/>
  <c r="S45" i="62" s="1"/>
  <c r="R71" i="80"/>
  <c r="R45" i="62" s="1"/>
  <c r="X71" i="80"/>
  <c r="X45" i="62" s="1"/>
  <c r="U71" i="80"/>
  <c r="U45" i="62" s="1"/>
  <c r="S142" i="80"/>
  <c r="R142" i="80"/>
  <c r="R30" i="80"/>
  <c r="AC142" i="80"/>
  <c r="X30" i="80"/>
  <c r="O142" i="80"/>
  <c r="Y142" i="80"/>
  <c r="T142" i="80"/>
  <c r="AA142" i="80"/>
  <c r="Z30" i="80"/>
  <c r="P28" i="80"/>
  <c r="P177" i="62" s="1"/>
  <c r="V71" i="80"/>
  <c r="V45" i="62" s="1"/>
  <c r="V142" i="80"/>
  <c r="V30" i="80"/>
  <c r="AC7" i="80"/>
  <c r="AC28" i="80"/>
  <c r="AC99" i="80" s="1"/>
  <c r="AC30" i="80"/>
  <c r="Y30" i="80"/>
  <c r="T71" i="80"/>
  <c r="T45" i="62" s="1"/>
  <c r="AA30" i="80"/>
  <c r="Z142" i="80"/>
  <c r="U28" i="80"/>
  <c r="U177" i="62" s="1"/>
  <c r="U30" i="80"/>
  <c r="P71" i="80"/>
  <c r="P45" i="62" s="1"/>
  <c r="P142" i="80"/>
  <c r="P30" i="80"/>
  <c r="W71" i="80"/>
  <c r="W45" i="62" s="1"/>
  <c r="Q71" i="80"/>
  <c r="Q45" i="62" s="1"/>
  <c r="Q142" i="80"/>
  <c r="AB28" i="80"/>
  <c r="AB177" i="62" s="1"/>
  <c r="AB30" i="80"/>
  <c r="S28" i="80"/>
  <c r="S177" i="62" s="1"/>
  <c r="X142" i="80"/>
  <c r="O28" i="80"/>
  <c r="O177" i="62" s="1"/>
  <c r="U142" i="80"/>
  <c r="W30" i="80"/>
  <c r="V28" i="80"/>
  <c r="V177" i="62" s="1"/>
  <c r="Q30" i="80"/>
  <c r="R28" i="80"/>
  <c r="R177" i="62" s="1"/>
  <c r="O30" i="80"/>
  <c r="Y71" i="80"/>
  <c r="Y45" i="62" s="1"/>
  <c r="T28" i="80"/>
  <c r="T177" i="62" s="1"/>
  <c r="AA71" i="80"/>
  <c r="AA45" i="62" s="1"/>
  <c r="W28" i="80"/>
  <c r="W177" i="62" s="1"/>
  <c r="Q28" i="80"/>
  <c r="Q177" i="62" s="1"/>
  <c r="AB71" i="80"/>
  <c r="AB142" i="80"/>
  <c r="S30" i="80"/>
  <c r="L111" i="62"/>
  <c r="V111" i="62"/>
  <c r="R111" i="62"/>
  <c r="N111" i="62"/>
  <c r="W111" i="62"/>
  <c r="Z111" i="62"/>
  <c r="O111" i="62"/>
  <c r="E111" i="62"/>
  <c r="H111" i="62"/>
  <c r="AA111" i="62"/>
  <c r="U111" i="62"/>
  <c r="Q111" i="62"/>
  <c r="M111" i="62"/>
  <c r="I111" i="62"/>
  <c r="Y111" i="62"/>
  <c r="S111" i="62"/>
  <c r="K111" i="62"/>
  <c r="G111" i="62"/>
  <c r="F111" i="62"/>
  <c r="P111" i="62"/>
  <c r="AB111" i="62"/>
  <c r="T111" i="62"/>
  <c r="X111" i="62"/>
  <c r="J111" i="62"/>
  <c r="Q68" i="62"/>
  <c r="V68" i="62"/>
  <c r="P68" i="62"/>
  <c r="T68" i="62"/>
  <c r="R68" i="62"/>
  <c r="AB12" i="81"/>
  <c r="AC12" i="81"/>
  <c r="D113" i="62"/>
  <c r="E142" i="80"/>
  <c r="F156" i="83"/>
  <c r="E156" i="83"/>
  <c r="F142" i="80"/>
  <c r="I156" i="83"/>
  <c r="H156" i="83"/>
  <c r="E28" i="83"/>
  <c r="E180" i="62" s="1"/>
  <c r="M28" i="83"/>
  <c r="M180" i="62" s="1"/>
  <c r="N28" i="83"/>
  <c r="N180" i="62" s="1"/>
  <c r="G28" i="83"/>
  <c r="G180" i="62" s="1"/>
  <c r="K28" i="83"/>
  <c r="K180" i="62" s="1"/>
  <c r="L28" i="83"/>
  <c r="L180" i="62" s="1"/>
  <c r="I28" i="83"/>
  <c r="I180" i="62" s="1"/>
  <c r="H28" i="83"/>
  <c r="H180" i="62" s="1"/>
  <c r="D28" i="83"/>
  <c r="D180" i="62" s="1"/>
  <c r="D207" i="62" s="1"/>
  <c r="J28" i="83"/>
  <c r="J180" i="62" s="1"/>
  <c r="F28" i="83"/>
  <c r="F180" i="62" s="1"/>
  <c r="M28" i="80"/>
  <c r="M177" i="62" s="1"/>
  <c r="J28" i="80"/>
  <c r="J177" i="62" s="1"/>
  <c r="E28" i="80"/>
  <c r="E177" i="62" s="1"/>
  <c r="N42" i="68"/>
  <c r="E42" i="68"/>
  <c r="I42" i="68"/>
  <c r="G42" i="68"/>
  <c r="J81" i="68"/>
  <c r="N81" i="68"/>
  <c r="F81" i="68"/>
  <c r="K81" i="68"/>
  <c r="E81" i="68"/>
  <c r="I81" i="68"/>
  <c r="G81" i="68"/>
  <c r="M81" i="68"/>
  <c r="H81" i="68"/>
  <c r="L81" i="68"/>
  <c r="J42" i="68"/>
  <c r="F42" i="68"/>
  <c r="M42" i="68"/>
  <c r="H42" i="68"/>
  <c r="L42" i="68"/>
  <c r="K42" i="68"/>
  <c r="K103" i="31"/>
  <c r="H24" i="66"/>
  <c r="E30" i="83"/>
  <c r="E30" i="80"/>
  <c r="F43" i="83"/>
  <c r="F143" i="83"/>
  <c r="K143" i="83"/>
  <c r="K156" i="83" s="1"/>
  <c r="F183" i="80"/>
  <c r="F103" i="62" s="1"/>
  <c r="J129" i="80"/>
  <c r="H183" i="80"/>
  <c r="H103" i="62" s="1"/>
  <c r="E129" i="80"/>
  <c r="I129" i="80"/>
  <c r="G43" i="83"/>
  <c r="J83" i="83"/>
  <c r="J48" i="62" s="1"/>
  <c r="H83" i="83"/>
  <c r="H48" i="62" s="1"/>
  <c r="N30" i="83"/>
  <c r="L30" i="83"/>
  <c r="G83" i="83"/>
  <c r="G48" i="62" s="1"/>
  <c r="E183" i="80"/>
  <c r="F30" i="80"/>
  <c r="N129" i="80"/>
  <c r="N196" i="80" s="1"/>
  <c r="N94" i="62" s="1"/>
  <c r="H197" i="83"/>
  <c r="H106" i="62" s="1"/>
  <c r="F129" i="80"/>
  <c r="F196" i="80" s="1"/>
  <c r="N143" i="83"/>
  <c r="N43" i="83"/>
  <c r="M183" i="80"/>
  <c r="M103" i="62" s="1"/>
  <c r="K83" i="83"/>
  <c r="K48" i="62" s="1"/>
  <c r="M71" i="80"/>
  <c r="M45" i="62" s="1"/>
  <c r="H129" i="80"/>
  <c r="M143" i="83"/>
  <c r="H43" i="83"/>
  <c r="G143" i="83"/>
  <c r="G156" i="83" s="1"/>
  <c r="L183" i="80"/>
  <c r="L103" i="62" s="1"/>
  <c r="I183" i="80"/>
  <c r="G129" i="80"/>
  <c r="L83" i="83"/>
  <c r="L48" i="62" s="1"/>
  <c r="L43" i="83"/>
  <c r="I30" i="83"/>
  <c r="I83" i="83"/>
  <c r="I48" i="62" s="1"/>
  <c r="I43" i="83"/>
  <c r="L143" i="83"/>
  <c r="M30" i="83"/>
  <c r="I71" i="80"/>
  <c r="I45" i="62" s="1"/>
  <c r="L197" i="83"/>
  <c r="L106" i="62" s="1"/>
  <c r="K71" i="80"/>
  <c r="K45" i="62" s="1"/>
  <c r="H30" i="80"/>
  <c r="H71" i="80"/>
  <c r="H45" i="62" s="1"/>
  <c r="F30" i="83"/>
  <c r="I143" i="83"/>
  <c r="J30" i="83"/>
  <c r="G71" i="80"/>
  <c r="G45" i="62" s="1"/>
  <c r="M129" i="80"/>
  <c r="M196" i="80" s="1"/>
  <c r="M94" i="62" s="1"/>
  <c r="K129" i="80"/>
  <c r="N30" i="80"/>
  <c r="E143" i="83"/>
  <c r="J197" i="83"/>
  <c r="J106" i="62" s="1"/>
  <c r="K43" i="83"/>
  <c r="J183" i="80"/>
  <c r="K30" i="80"/>
  <c r="F83" i="83"/>
  <c r="F48" i="62" s="1"/>
  <c r="N197" i="83"/>
  <c r="N106" i="62" s="1"/>
  <c r="E83" i="83"/>
  <c r="E48" i="62" s="1"/>
  <c r="L71" i="80"/>
  <c r="L45" i="62" s="1"/>
  <c r="L30" i="80"/>
  <c r="F71" i="80"/>
  <c r="F45" i="62" s="1"/>
  <c r="M197" i="83"/>
  <c r="M106" i="62" s="1"/>
  <c r="H30" i="83"/>
  <c r="M43" i="83"/>
  <c r="L129" i="80"/>
  <c r="L196" i="80" s="1"/>
  <c r="L94" i="62" s="1"/>
  <c r="G183" i="80"/>
  <c r="G103" i="62" s="1"/>
  <c r="J30" i="80"/>
  <c r="J71" i="80"/>
  <c r="J45" i="62" s="1"/>
  <c r="D210" i="83"/>
  <c r="I30" i="80"/>
  <c r="G30" i="80"/>
  <c r="K183" i="80"/>
  <c r="K103" i="62" s="1"/>
  <c r="N71" i="80"/>
  <c r="N45" i="62" s="1"/>
  <c r="E197" i="83"/>
  <c r="E106" i="62" s="1"/>
  <c r="J143" i="83"/>
  <c r="J156" i="83" s="1"/>
  <c r="G30" i="83"/>
  <c r="K30" i="83"/>
  <c r="M30" i="80"/>
  <c r="D196" i="80"/>
  <c r="I197" i="83"/>
  <c r="I106" i="62" s="1"/>
  <c r="E43" i="83"/>
  <c r="N183" i="80"/>
  <c r="J43" i="83"/>
  <c r="G197" i="83"/>
  <c r="G106" i="62" s="1"/>
  <c r="M83" i="83"/>
  <c r="M48" i="62" s="1"/>
  <c r="H143" i="83"/>
  <c r="N83" i="83"/>
  <c r="N48" i="62" s="1"/>
  <c r="F197" i="83"/>
  <c r="K197" i="83"/>
  <c r="K106" i="62" s="1"/>
  <c r="I242" i="50"/>
  <c r="I199" i="50"/>
  <c r="K198" i="78"/>
  <c r="K70" i="62" s="1"/>
  <c r="M164" i="78"/>
  <c r="L198" i="78"/>
  <c r="L70" i="62" s="1"/>
  <c r="I164" i="78"/>
  <c r="L164" i="78"/>
  <c r="E198" i="78"/>
  <c r="E70" i="62" s="1"/>
  <c r="F198" i="78"/>
  <c r="F70" i="62" s="1"/>
  <c r="N198" i="78"/>
  <c r="N70" i="62" s="1"/>
  <c r="J198" i="78"/>
  <c r="J70" i="62" s="1"/>
  <c r="H164" i="78"/>
  <c r="M198" i="78"/>
  <c r="M70" i="62" s="1"/>
  <c r="E164" i="78"/>
  <c r="I198" i="78"/>
  <c r="I70" i="62" s="1"/>
  <c r="F164" i="78"/>
  <c r="G164" i="78"/>
  <c r="N164" i="78"/>
  <c r="J164" i="78"/>
  <c r="H198" i="78"/>
  <c r="H70" i="62" s="1"/>
  <c r="D28" i="80"/>
  <c r="D177" i="62" s="1"/>
  <c r="G198" i="78"/>
  <c r="G70" i="62" s="1"/>
  <c r="E71" i="80"/>
  <c r="E45" i="62" s="1"/>
  <c r="K164" i="78"/>
  <c r="D20" i="66"/>
  <c r="G100" i="31"/>
  <c r="G97" i="31"/>
  <c r="H97" i="31" s="1"/>
  <c r="I97" i="31" s="1"/>
  <c r="J97" i="31" s="1"/>
  <c r="K97" i="31" s="1"/>
  <c r="L97" i="31" s="1"/>
  <c r="M97" i="31" s="1"/>
  <c r="N97" i="31" s="1"/>
  <c r="O97" i="31" s="1"/>
  <c r="P97" i="31" s="1"/>
  <c r="B23" i="66"/>
  <c r="B18" i="66"/>
  <c r="B14" i="66"/>
  <c r="D11" i="66"/>
  <c r="F135" i="31"/>
  <c r="D4" i="73"/>
  <c r="E4" i="73" s="1"/>
  <c r="F4" i="73" s="1"/>
  <c r="G4" i="73" s="1"/>
  <c r="H4" i="73" s="1"/>
  <c r="I4" i="73" s="1"/>
  <c r="J4" i="73" s="1"/>
  <c r="K4" i="73" s="1"/>
  <c r="L4" i="73" s="1"/>
  <c r="M4" i="73" s="1"/>
  <c r="N4" i="73" s="1"/>
  <c r="O4" i="73" s="1"/>
  <c r="P4" i="73" s="1"/>
  <c r="Q4" i="73" s="1"/>
  <c r="R4" i="73" s="1"/>
  <c r="S4" i="73" s="1"/>
  <c r="T4" i="73" s="1"/>
  <c r="U4" i="73" s="1"/>
  <c r="V4" i="73" s="1"/>
  <c r="W4" i="73" s="1"/>
  <c r="X4" i="73" s="1"/>
  <c r="Y4" i="73" s="1"/>
  <c r="Z4" i="73" s="1"/>
  <c r="AA4" i="73" s="1"/>
  <c r="AB4" i="73" s="1"/>
  <c r="D7" i="73"/>
  <c r="E7" i="73" s="1"/>
  <c r="F7" i="73" s="1"/>
  <c r="G7" i="73" s="1"/>
  <c r="H7" i="73" s="1"/>
  <c r="I7" i="73" s="1"/>
  <c r="J7" i="73" s="1"/>
  <c r="K7" i="73" s="1"/>
  <c r="L7" i="73" s="1"/>
  <c r="M7" i="73" s="1"/>
  <c r="N7" i="73" s="1"/>
  <c r="O7" i="73" s="1"/>
  <c r="P7" i="73" s="1"/>
  <c r="Q7" i="73" s="1"/>
  <c r="R7" i="73" s="1"/>
  <c r="S7" i="73" s="1"/>
  <c r="T7" i="73" s="1"/>
  <c r="U7" i="73" s="1"/>
  <c r="V7" i="73" s="1"/>
  <c r="W7" i="73" s="1"/>
  <c r="X7" i="73" s="1"/>
  <c r="Y7" i="73" s="1"/>
  <c r="Z7" i="73" s="1"/>
  <c r="AA7" i="73" s="1"/>
  <c r="AB7" i="73" s="1"/>
  <c r="D8" i="73"/>
  <c r="E8" i="73" s="1"/>
  <c r="F8" i="73" s="1"/>
  <c r="G8" i="73" s="1"/>
  <c r="H8" i="73" s="1"/>
  <c r="I8" i="73" s="1"/>
  <c r="J8" i="73" s="1"/>
  <c r="K8" i="73" s="1"/>
  <c r="L8" i="73" s="1"/>
  <c r="M8" i="73" s="1"/>
  <c r="N8" i="73" s="1"/>
  <c r="O8" i="73" s="1"/>
  <c r="P8" i="73" s="1"/>
  <c r="Q8" i="73" s="1"/>
  <c r="R8" i="73" s="1"/>
  <c r="S8" i="73" s="1"/>
  <c r="T8" i="73" s="1"/>
  <c r="U8" i="73" s="1"/>
  <c r="V8" i="73" s="1"/>
  <c r="W8" i="73" s="1"/>
  <c r="X8" i="73" s="1"/>
  <c r="Y8" i="73" s="1"/>
  <c r="Z8" i="73" s="1"/>
  <c r="AA8" i="73" s="1"/>
  <c r="AB8" i="73" s="1"/>
  <c r="D9" i="73"/>
  <c r="E9" i="73" s="1"/>
  <c r="F9" i="73" s="1"/>
  <c r="G9" i="73" s="1"/>
  <c r="H9" i="73" s="1"/>
  <c r="I9" i="73" s="1"/>
  <c r="J9" i="73" s="1"/>
  <c r="K9" i="73" s="1"/>
  <c r="L9" i="73" s="1"/>
  <c r="M9" i="73" s="1"/>
  <c r="N9" i="73" s="1"/>
  <c r="O9" i="73" s="1"/>
  <c r="P9" i="73" s="1"/>
  <c r="Q9" i="73" s="1"/>
  <c r="R9" i="73" s="1"/>
  <c r="S9" i="73" s="1"/>
  <c r="T9" i="73" s="1"/>
  <c r="U9" i="73" s="1"/>
  <c r="V9" i="73" s="1"/>
  <c r="W9" i="73" s="1"/>
  <c r="X9" i="73" s="1"/>
  <c r="Y9" i="73" s="1"/>
  <c r="Z9" i="73" s="1"/>
  <c r="AA9" i="73" s="1"/>
  <c r="AB9" i="73" s="1"/>
  <c r="D10" i="73"/>
  <c r="E10" i="73" s="1"/>
  <c r="F10" i="73" s="1"/>
  <c r="G10" i="73" s="1"/>
  <c r="H10" i="73" s="1"/>
  <c r="I10" i="73" s="1"/>
  <c r="J10" i="73" s="1"/>
  <c r="K10" i="73" s="1"/>
  <c r="L10" i="73" s="1"/>
  <c r="M10" i="73" s="1"/>
  <c r="N10" i="73" s="1"/>
  <c r="O10" i="73" s="1"/>
  <c r="P10" i="73" s="1"/>
  <c r="Q10" i="73" s="1"/>
  <c r="R10" i="73" s="1"/>
  <c r="S10" i="73" s="1"/>
  <c r="T10" i="73" s="1"/>
  <c r="U10" i="73" s="1"/>
  <c r="V10" i="73" s="1"/>
  <c r="W10" i="73" s="1"/>
  <c r="X10" i="73" s="1"/>
  <c r="Y10" i="73" s="1"/>
  <c r="Z10" i="73" s="1"/>
  <c r="AA10" i="73" s="1"/>
  <c r="AB10" i="73" s="1"/>
  <c r="D11" i="73"/>
  <c r="E11" i="73" s="1"/>
  <c r="F11" i="73" s="1"/>
  <c r="G11" i="73" s="1"/>
  <c r="H11" i="73" s="1"/>
  <c r="I11" i="73" s="1"/>
  <c r="J11" i="73" s="1"/>
  <c r="K11" i="73" s="1"/>
  <c r="L11" i="73" s="1"/>
  <c r="M11" i="73" s="1"/>
  <c r="N11" i="73" s="1"/>
  <c r="O11" i="73" s="1"/>
  <c r="P11" i="73" s="1"/>
  <c r="Q11" i="73" s="1"/>
  <c r="R11" i="73" s="1"/>
  <c r="S11" i="73" s="1"/>
  <c r="T11" i="73" s="1"/>
  <c r="U11" i="73" s="1"/>
  <c r="V11" i="73" s="1"/>
  <c r="W11" i="73" s="1"/>
  <c r="X11" i="73" s="1"/>
  <c r="Y11" i="73" s="1"/>
  <c r="Z11" i="73" s="1"/>
  <c r="AA11" i="73" s="1"/>
  <c r="AB11" i="73" s="1"/>
  <c r="D12" i="73"/>
  <c r="E12" i="73" s="1"/>
  <c r="F12" i="73" s="1"/>
  <c r="G12" i="73" s="1"/>
  <c r="H12" i="73" s="1"/>
  <c r="I12" i="73" s="1"/>
  <c r="J12" i="73" s="1"/>
  <c r="K12" i="73" s="1"/>
  <c r="L12" i="73" s="1"/>
  <c r="M12" i="73" s="1"/>
  <c r="N12" i="73" s="1"/>
  <c r="O12" i="73" s="1"/>
  <c r="P12" i="73" s="1"/>
  <c r="Q12" i="73" s="1"/>
  <c r="R12" i="73" s="1"/>
  <c r="S12" i="73" s="1"/>
  <c r="T12" i="73" s="1"/>
  <c r="U12" i="73" s="1"/>
  <c r="V12" i="73" s="1"/>
  <c r="W12" i="73" s="1"/>
  <c r="X12" i="73" s="1"/>
  <c r="Y12" i="73" s="1"/>
  <c r="Z12" i="73" s="1"/>
  <c r="AA12" i="73" s="1"/>
  <c r="AB12" i="73" s="1"/>
  <c r="D13" i="73"/>
  <c r="E13" i="73" s="1"/>
  <c r="F13" i="73" s="1"/>
  <c r="G13" i="73" s="1"/>
  <c r="H13" i="73" s="1"/>
  <c r="I13" i="73" s="1"/>
  <c r="J13" i="73" s="1"/>
  <c r="K13" i="73" s="1"/>
  <c r="L13" i="73" s="1"/>
  <c r="M13" i="73" s="1"/>
  <c r="N13" i="73" s="1"/>
  <c r="O13" i="73" s="1"/>
  <c r="P13" i="73" s="1"/>
  <c r="Q13" i="73" s="1"/>
  <c r="R13" i="73" s="1"/>
  <c r="S13" i="73" s="1"/>
  <c r="T13" i="73" s="1"/>
  <c r="U13" i="73" s="1"/>
  <c r="V13" i="73" s="1"/>
  <c r="W13" i="73" s="1"/>
  <c r="X13" i="73" s="1"/>
  <c r="Y13" i="73" s="1"/>
  <c r="Z13" i="73" s="1"/>
  <c r="AA13" i="73" s="1"/>
  <c r="AB13" i="73" s="1"/>
  <c r="D14" i="73"/>
  <c r="E14" i="73" s="1"/>
  <c r="F14" i="73" s="1"/>
  <c r="G14" i="73" s="1"/>
  <c r="H14" i="73" s="1"/>
  <c r="I14" i="73" s="1"/>
  <c r="J14" i="73" s="1"/>
  <c r="K14" i="73" s="1"/>
  <c r="L14" i="73" s="1"/>
  <c r="M14" i="73" s="1"/>
  <c r="N14" i="73" s="1"/>
  <c r="O14" i="73" s="1"/>
  <c r="P14" i="73" s="1"/>
  <c r="Q14" i="73" s="1"/>
  <c r="R14" i="73" s="1"/>
  <c r="S14" i="73" s="1"/>
  <c r="T14" i="73" s="1"/>
  <c r="U14" i="73" s="1"/>
  <c r="V14" i="73" s="1"/>
  <c r="W14" i="73" s="1"/>
  <c r="X14" i="73" s="1"/>
  <c r="Y14" i="73" s="1"/>
  <c r="Z14" i="73" s="1"/>
  <c r="AA14" i="73" s="1"/>
  <c r="AB14" i="73" s="1"/>
  <c r="D15" i="73"/>
  <c r="E15" i="73" s="1"/>
  <c r="F15" i="73" s="1"/>
  <c r="G15" i="73" s="1"/>
  <c r="H15" i="73" s="1"/>
  <c r="I15" i="73" s="1"/>
  <c r="J15" i="73" s="1"/>
  <c r="K15" i="73" s="1"/>
  <c r="L15" i="73" s="1"/>
  <c r="M15" i="73" s="1"/>
  <c r="N15" i="73" s="1"/>
  <c r="O15" i="73" s="1"/>
  <c r="P15" i="73" s="1"/>
  <c r="Q15" i="73" s="1"/>
  <c r="R15" i="73" s="1"/>
  <c r="S15" i="73" s="1"/>
  <c r="T15" i="73" s="1"/>
  <c r="U15" i="73" s="1"/>
  <c r="V15" i="73" s="1"/>
  <c r="W15" i="73" s="1"/>
  <c r="X15" i="73" s="1"/>
  <c r="Y15" i="73" s="1"/>
  <c r="Z15" i="73" s="1"/>
  <c r="AA15" i="73" s="1"/>
  <c r="AB15" i="73" s="1"/>
  <c r="D16" i="73"/>
  <c r="E16" i="73" s="1"/>
  <c r="F16" i="73" s="1"/>
  <c r="G16" i="73" s="1"/>
  <c r="H16" i="73" s="1"/>
  <c r="I16" i="73" s="1"/>
  <c r="J16" i="73" s="1"/>
  <c r="K16" i="73" s="1"/>
  <c r="L16" i="73" s="1"/>
  <c r="M16" i="73" s="1"/>
  <c r="N16" i="73" s="1"/>
  <c r="O16" i="73" s="1"/>
  <c r="P16" i="73" s="1"/>
  <c r="Q16" i="73" s="1"/>
  <c r="R16" i="73" s="1"/>
  <c r="S16" i="73" s="1"/>
  <c r="T16" i="73" s="1"/>
  <c r="U16" i="73" s="1"/>
  <c r="V16" i="73" s="1"/>
  <c r="W16" i="73" s="1"/>
  <c r="X16" i="73" s="1"/>
  <c r="Y16" i="73" s="1"/>
  <c r="Z16" i="73" s="1"/>
  <c r="AA16" i="73" s="1"/>
  <c r="AB16" i="73" s="1"/>
  <c r="D17" i="73"/>
  <c r="E17" i="73" s="1"/>
  <c r="F17" i="73" s="1"/>
  <c r="G17" i="73" s="1"/>
  <c r="H17" i="73" s="1"/>
  <c r="I17" i="73" s="1"/>
  <c r="J17" i="73" s="1"/>
  <c r="K17" i="73" s="1"/>
  <c r="L17" i="73" s="1"/>
  <c r="M17" i="73" s="1"/>
  <c r="N17" i="73" s="1"/>
  <c r="O17" i="73" s="1"/>
  <c r="P17" i="73" s="1"/>
  <c r="Q17" i="73" s="1"/>
  <c r="R17" i="73" s="1"/>
  <c r="S17" i="73" s="1"/>
  <c r="T17" i="73" s="1"/>
  <c r="U17" i="73" s="1"/>
  <c r="V17" i="73" s="1"/>
  <c r="W17" i="73" s="1"/>
  <c r="X17" i="73" s="1"/>
  <c r="Y17" i="73" s="1"/>
  <c r="Z17" i="73" s="1"/>
  <c r="AA17" i="73" s="1"/>
  <c r="AB17" i="73" s="1"/>
  <c r="D18" i="73"/>
  <c r="E18" i="73" s="1"/>
  <c r="F18" i="73" s="1"/>
  <c r="G18" i="73" s="1"/>
  <c r="H18" i="73" s="1"/>
  <c r="I18" i="73" s="1"/>
  <c r="J18" i="73" s="1"/>
  <c r="K18" i="73" s="1"/>
  <c r="L18" i="73" s="1"/>
  <c r="M18" i="73" s="1"/>
  <c r="N18" i="73" s="1"/>
  <c r="O18" i="73" s="1"/>
  <c r="P18" i="73" s="1"/>
  <c r="Q18" i="73" s="1"/>
  <c r="R18" i="73" s="1"/>
  <c r="S18" i="73" s="1"/>
  <c r="T18" i="73" s="1"/>
  <c r="U18" i="73" s="1"/>
  <c r="V18" i="73" s="1"/>
  <c r="W18" i="73" s="1"/>
  <c r="X18" i="73" s="1"/>
  <c r="Y18" i="73" s="1"/>
  <c r="Z18" i="73" s="1"/>
  <c r="AA18" i="73" s="1"/>
  <c r="AB18" i="73" s="1"/>
  <c r="D19" i="73"/>
  <c r="E19" i="73" s="1"/>
  <c r="F19" i="73" s="1"/>
  <c r="G19" i="73" s="1"/>
  <c r="H19" i="73" s="1"/>
  <c r="I19" i="73" s="1"/>
  <c r="J19" i="73" s="1"/>
  <c r="K19" i="73" s="1"/>
  <c r="L19" i="73" s="1"/>
  <c r="M19" i="73" s="1"/>
  <c r="N19" i="73" s="1"/>
  <c r="O19" i="73" s="1"/>
  <c r="P19" i="73" s="1"/>
  <c r="Q19" i="73" s="1"/>
  <c r="R19" i="73" s="1"/>
  <c r="S19" i="73" s="1"/>
  <c r="T19" i="73" s="1"/>
  <c r="U19" i="73" s="1"/>
  <c r="V19" i="73" s="1"/>
  <c r="W19" i="73" s="1"/>
  <c r="X19" i="73" s="1"/>
  <c r="Y19" i="73" s="1"/>
  <c r="Z19" i="73" s="1"/>
  <c r="AA19" i="73" s="1"/>
  <c r="AB19" i="73" s="1"/>
  <c r="D20" i="73"/>
  <c r="E20" i="73" s="1"/>
  <c r="F20" i="73" s="1"/>
  <c r="G20" i="73" s="1"/>
  <c r="H20" i="73" s="1"/>
  <c r="I20" i="73" s="1"/>
  <c r="J20" i="73" s="1"/>
  <c r="K20" i="73" s="1"/>
  <c r="L20" i="73" s="1"/>
  <c r="M20" i="73" s="1"/>
  <c r="N20" i="73" s="1"/>
  <c r="O20" i="73" s="1"/>
  <c r="P20" i="73" s="1"/>
  <c r="Q20" i="73" s="1"/>
  <c r="R20" i="73" s="1"/>
  <c r="S20" i="73" s="1"/>
  <c r="T20" i="73" s="1"/>
  <c r="U20" i="73" s="1"/>
  <c r="V20" i="73" s="1"/>
  <c r="W20" i="73" s="1"/>
  <c r="X20" i="73" s="1"/>
  <c r="Y20" i="73" s="1"/>
  <c r="Z20" i="73" s="1"/>
  <c r="AA20" i="73" s="1"/>
  <c r="AB20" i="73" s="1"/>
  <c r="D21" i="73"/>
  <c r="E21" i="73" s="1"/>
  <c r="F21" i="73" s="1"/>
  <c r="G21" i="73" s="1"/>
  <c r="H21" i="73" s="1"/>
  <c r="I21" i="73" s="1"/>
  <c r="J21" i="73" s="1"/>
  <c r="K21" i="73" s="1"/>
  <c r="L21" i="73" s="1"/>
  <c r="M21" i="73" s="1"/>
  <c r="N21" i="73" s="1"/>
  <c r="O21" i="73" s="1"/>
  <c r="P21" i="73" s="1"/>
  <c r="Q21" i="73" s="1"/>
  <c r="R21" i="73" s="1"/>
  <c r="S21" i="73" s="1"/>
  <c r="T21" i="73" s="1"/>
  <c r="U21" i="73" s="1"/>
  <c r="V21" i="73" s="1"/>
  <c r="W21" i="73" s="1"/>
  <c r="X21" i="73" s="1"/>
  <c r="Y21" i="73" s="1"/>
  <c r="Z21" i="73" s="1"/>
  <c r="AA21" i="73" s="1"/>
  <c r="AB21" i="73" s="1"/>
  <c r="D22" i="73"/>
  <c r="E22" i="73" s="1"/>
  <c r="F22" i="73" s="1"/>
  <c r="G22" i="73" s="1"/>
  <c r="H22" i="73" s="1"/>
  <c r="I22" i="73" s="1"/>
  <c r="J22" i="73" s="1"/>
  <c r="K22" i="73" s="1"/>
  <c r="L22" i="73" s="1"/>
  <c r="M22" i="73" s="1"/>
  <c r="N22" i="73" s="1"/>
  <c r="O22" i="73" s="1"/>
  <c r="P22" i="73" s="1"/>
  <c r="Q22" i="73" s="1"/>
  <c r="R22" i="73" s="1"/>
  <c r="S22" i="73" s="1"/>
  <c r="T22" i="73" s="1"/>
  <c r="U22" i="73" s="1"/>
  <c r="V22" i="73" s="1"/>
  <c r="W22" i="73" s="1"/>
  <c r="X22" i="73" s="1"/>
  <c r="Y22" i="73" s="1"/>
  <c r="Z22" i="73" s="1"/>
  <c r="AA22" i="73" s="1"/>
  <c r="AB22" i="73" s="1"/>
  <c r="D23" i="73"/>
  <c r="E23" i="73" s="1"/>
  <c r="F23" i="73" s="1"/>
  <c r="G23" i="73" s="1"/>
  <c r="H23" i="73" s="1"/>
  <c r="I23" i="73" s="1"/>
  <c r="J23" i="73" s="1"/>
  <c r="K23" i="73" s="1"/>
  <c r="L23" i="73" s="1"/>
  <c r="M23" i="73" s="1"/>
  <c r="N23" i="73" s="1"/>
  <c r="O23" i="73" s="1"/>
  <c r="P23" i="73" s="1"/>
  <c r="Q23" i="73" s="1"/>
  <c r="R23" i="73" s="1"/>
  <c r="S23" i="73" s="1"/>
  <c r="T23" i="73" s="1"/>
  <c r="U23" i="73" s="1"/>
  <c r="V23" i="73" s="1"/>
  <c r="W23" i="73" s="1"/>
  <c r="X23" i="73" s="1"/>
  <c r="Y23" i="73" s="1"/>
  <c r="Z23" i="73" s="1"/>
  <c r="AA23" i="73" s="1"/>
  <c r="AB23" i="73" s="1"/>
  <c r="D24" i="73"/>
  <c r="E24" i="73" s="1"/>
  <c r="F24" i="73" s="1"/>
  <c r="G24" i="73" s="1"/>
  <c r="H24" i="73" s="1"/>
  <c r="I24" i="73" s="1"/>
  <c r="J24" i="73" s="1"/>
  <c r="K24" i="73" s="1"/>
  <c r="L24" i="73" s="1"/>
  <c r="M24" i="73" s="1"/>
  <c r="N24" i="73" s="1"/>
  <c r="O24" i="73" s="1"/>
  <c r="P24" i="73" s="1"/>
  <c r="Q24" i="73" s="1"/>
  <c r="R24" i="73" s="1"/>
  <c r="S24" i="73" s="1"/>
  <c r="T24" i="73" s="1"/>
  <c r="U24" i="73" s="1"/>
  <c r="V24" i="73" s="1"/>
  <c r="W24" i="73" s="1"/>
  <c r="X24" i="73" s="1"/>
  <c r="Y24" i="73" s="1"/>
  <c r="Z24" i="73" s="1"/>
  <c r="AA24" i="73" s="1"/>
  <c r="AB24" i="73" s="1"/>
  <c r="D25" i="73"/>
  <c r="E25" i="73" s="1"/>
  <c r="F25" i="73" s="1"/>
  <c r="G25" i="73" s="1"/>
  <c r="H25" i="73" s="1"/>
  <c r="I25" i="73" s="1"/>
  <c r="J25" i="73" s="1"/>
  <c r="K25" i="73" s="1"/>
  <c r="L25" i="73" s="1"/>
  <c r="M25" i="73" s="1"/>
  <c r="D26" i="73"/>
  <c r="E26" i="73" s="1"/>
  <c r="F26" i="73" s="1"/>
  <c r="G26" i="73" s="1"/>
  <c r="H26" i="73" s="1"/>
  <c r="I26" i="73" s="1"/>
  <c r="J26" i="73" s="1"/>
  <c r="K26" i="73" s="1"/>
  <c r="L26" i="73" s="1"/>
  <c r="M26" i="73" s="1"/>
  <c r="N26" i="73" s="1"/>
  <c r="O26" i="73" s="1"/>
  <c r="P26" i="73" s="1"/>
  <c r="Q26" i="73" s="1"/>
  <c r="R26" i="73" s="1"/>
  <c r="S26" i="73" s="1"/>
  <c r="T26" i="73" s="1"/>
  <c r="U26" i="73" s="1"/>
  <c r="V26" i="73" s="1"/>
  <c r="W26" i="73" s="1"/>
  <c r="X26" i="73" s="1"/>
  <c r="Y26" i="73" s="1"/>
  <c r="Z26" i="73" s="1"/>
  <c r="AA26" i="73" s="1"/>
  <c r="AB26" i="73" s="1"/>
  <c r="D27" i="73"/>
  <c r="E27" i="73" s="1"/>
  <c r="F27" i="73" s="1"/>
  <c r="G27" i="73" s="1"/>
  <c r="H27" i="73" s="1"/>
  <c r="I27" i="73" s="1"/>
  <c r="J27" i="73" s="1"/>
  <c r="K27" i="73" s="1"/>
  <c r="L27" i="73" s="1"/>
  <c r="M27" i="73" s="1"/>
  <c r="N27" i="73" s="1"/>
  <c r="O27" i="73" s="1"/>
  <c r="P27" i="73" s="1"/>
  <c r="Q27" i="73" s="1"/>
  <c r="R27" i="73" s="1"/>
  <c r="S27" i="73" s="1"/>
  <c r="T27" i="73" s="1"/>
  <c r="U27" i="73" s="1"/>
  <c r="V27" i="73" s="1"/>
  <c r="W27" i="73" s="1"/>
  <c r="X27" i="73" s="1"/>
  <c r="Y27" i="73" s="1"/>
  <c r="Z27" i="73" s="1"/>
  <c r="AA27" i="73" s="1"/>
  <c r="AB27" i="73" s="1"/>
  <c r="D28" i="73"/>
  <c r="E28" i="73" s="1"/>
  <c r="F28" i="73" s="1"/>
  <c r="G28" i="73" s="1"/>
  <c r="H28" i="73" s="1"/>
  <c r="I28" i="73" s="1"/>
  <c r="J28" i="73" s="1"/>
  <c r="K28" i="73" s="1"/>
  <c r="L28" i="73" s="1"/>
  <c r="M28" i="73" s="1"/>
  <c r="N28" i="73" s="1"/>
  <c r="O28" i="73" s="1"/>
  <c r="P28" i="73" s="1"/>
  <c r="Q28" i="73" s="1"/>
  <c r="R28" i="73" s="1"/>
  <c r="S28" i="73" s="1"/>
  <c r="T28" i="73" s="1"/>
  <c r="U28" i="73" s="1"/>
  <c r="V28" i="73" s="1"/>
  <c r="W28" i="73" s="1"/>
  <c r="X28" i="73" s="1"/>
  <c r="Y28" i="73" s="1"/>
  <c r="Z28" i="73" s="1"/>
  <c r="AA28" i="73" s="1"/>
  <c r="AB28" i="73" s="1"/>
  <c r="D29" i="73"/>
  <c r="E29" i="73" s="1"/>
  <c r="F29" i="73" s="1"/>
  <c r="G29" i="73" s="1"/>
  <c r="H29" i="73" s="1"/>
  <c r="I29" i="73" s="1"/>
  <c r="J29" i="73" s="1"/>
  <c r="K29" i="73" s="1"/>
  <c r="L29" i="73" s="1"/>
  <c r="M29" i="73" s="1"/>
  <c r="N29" i="73" s="1"/>
  <c r="O29" i="73" s="1"/>
  <c r="P29" i="73" s="1"/>
  <c r="Q29" i="73" s="1"/>
  <c r="R29" i="73" s="1"/>
  <c r="S29" i="73" s="1"/>
  <c r="T29" i="73" s="1"/>
  <c r="U29" i="73" s="1"/>
  <c r="V29" i="73" s="1"/>
  <c r="W29" i="73" s="1"/>
  <c r="X29" i="73" s="1"/>
  <c r="Y29" i="73" s="1"/>
  <c r="Z29" i="73" s="1"/>
  <c r="AA29" i="73" s="1"/>
  <c r="AB29" i="73" s="1"/>
  <c r="D30" i="73"/>
  <c r="E30" i="73" s="1"/>
  <c r="F30" i="73" s="1"/>
  <c r="G30" i="73" s="1"/>
  <c r="H30" i="73" s="1"/>
  <c r="I30" i="73" s="1"/>
  <c r="J30" i="73" s="1"/>
  <c r="K30" i="73" s="1"/>
  <c r="L30" i="73" s="1"/>
  <c r="M30" i="73" s="1"/>
  <c r="N30" i="73" s="1"/>
  <c r="O30" i="73" s="1"/>
  <c r="P30" i="73" s="1"/>
  <c r="Q30" i="73" s="1"/>
  <c r="R30" i="73" s="1"/>
  <c r="S30" i="73" s="1"/>
  <c r="T30" i="73" s="1"/>
  <c r="U30" i="73" s="1"/>
  <c r="V30" i="73" s="1"/>
  <c r="W30" i="73" s="1"/>
  <c r="X30" i="73" s="1"/>
  <c r="Y30" i="73" s="1"/>
  <c r="Z30" i="73" s="1"/>
  <c r="AA30" i="73" s="1"/>
  <c r="AB30" i="73" s="1"/>
  <c r="D31" i="73"/>
  <c r="E31" i="73" s="1"/>
  <c r="F31" i="73" s="1"/>
  <c r="G31" i="73" s="1"/>
  <c r="H31" i="73" s="1"/>
  <c r="I31" i="73" s="1"/>
  <c r="J31" i="73" s="1"/>
  <c r="K31" i="73" s="1"/>
  <c r="L31" i="73" s="1"/>
  <c r="M31" i="73" s="1"/>
  <c r="N31" i="73" s="1"/>
  <c r="O31" i="73" s="1"/>
  <c r="P31" i="73" s="1"/>
  <c r="Q31" i="73" s="1"/>
  <c r="R31" i="73" s="1"/>
  <c r="S31" i="73" s="1"/>
  <c r="T31" i="73" s="1"/>
  <c r="U31" i="73" s="1"/>
  <c r="V31" i="73" s="1"/>
  <c r="W31" i="73" s="1"/>
  <c r="X31" i="73" s="1"/>
  <c r="Y31" i="73" s="1"/>
  <c r="Z31" i="73" s="1"/>
  <c r="AA31" i="73" s="1"/>
  <c r="AB31" i="73" s="1"/>
  <c r="D32" i="73"/>
  <c r="E32" i="73" s="1"/>
  <c r="F32" i="73" s="1"/>
  <c r="G32" i="73" s="1"/>
  <c r="H32" i="73" s="1"/>
  <c r="I32" i="73" s="1"/>
  <c r="J32" i="73" s="1"/>
  <c r="K32" i="73" s="1"/>
  <c r="L32" i="73" s="1"/>
  <c r="M32" i="73" s="1"/>
  <c r="N32" i="73" s="1"/>
  <c r="O32" i="73" s="1"/>
  <c r="P32" i="73" s="1"/>
  <c r="Q32" i="73" s="1"/>
  <c r="R32" i="73" s="1"/>
  <c r="S32" i="73" s="1"/>
  <c r="T32" i="73" s="1"/>
  <c r="U32" i="73" s="1"/>
  <c r="V32" i="73" s="1"/>
  <c r="W32" i="73" s="1"/>
  <c r="X32" i="73" s="1"/>
  <c r="Y32" i="73" s="1"/>
  <c r="Z32" i="73" s="1"/>
  <c r="AA32" i="73" s="1"/>
  <c r="AB32" i="73" s="1"/>
  <c r="D33" i="73"/>
  <c r="E33" i="73" s="1"/>
  <c r="F33" i="73" s="1"/>
  <c r="G33" i="73" s="1"/>
  <c r="H33" i="73" s="1"/>
  <c r="I33" i="73" s="1"/>
  <c r="J33" i="73" s="1"/>
  <c r="K33" i="73" s="1"/>
  <c r="L33" i="73" s="1"/>
  <c r="M33" i="73" s="1"/>
  <c r="N33" i="73" s="1"/>
  <c r="O33" i="73" s="1"/>
  <c r="P33" i="73" s="1"/>
  <c r="Q33" i="73" s="1"/>
  <c r="R33" i="73" s="1"/>
  <c r="S33" i="73" s="1"/>
  <c r="T33" i="73" s="1"/>
  <c r="U33" i="73" s="1"/>
  <c r="V33" i="73" s="1"/>
  <c r="W33" i="73" s="1"/>
  <c r="X33" i="73" s="1"/>
  <c r="Y33" i="73" s="1"/>
  <c r="Z33" i="73" s="1"/>
  <c r="AA33" i="73" s="1"/>
  <c r="AB33" i="73" s="1"/>
  <c r="D6" i="73"/>
  <c r="E6" i="73" s="1"/>
  <c r="F6" i="73" s="1"/>
  <c r="G6" i="73" s="1"/>
  <c r="H6" i="73" s="1"/>
  <c r="I6" i="73" s="1"/>
  <c r="J6" i="73" s="1"/>
  <c r="K6" i="73" s="1"/>
  <c r="L6" i="73" s="1"/>
  <c r="M6" i="73" s="1"/>
  <c r="N6" i="73" s="1"/>
  <c r="O6" i="73" s="1"/>
  <c r="P6" i="73" s="1"/>
  <c r="Q6" i="73" s="1"/>
  <c r="R6" i="73" s="1"/>
  <c r="S6" i="73" s="1"/>
  <c r="T6" i="73" s="1"/>
  <c r="U6" i="73" s="1"/>
  <c r="V6" i="73" s="1"/>
  <c r="W6" i="73" s="1"/>
  <c r="X6" i="73" s="1"/>
  <c r="Y6" i="73" s="1"/>
  <c r="Z6" i="73" s="1"/>
  <c r="AA6" i="73" s="1"/>
  <c r="AB6" i="73" s="1"/>
  <c r="D5" i="73"/>
  <c r="E5" i="73" s="1"/>
  <c r="F5" i="73" s="1"/>
  <c r="G5" i="73" s="1"/>
  <c r="H5" i="73" s="1"/>
  <c r="I5" i="73" s="1"/>
  <c r="J5" i="73" s="1"/>
  <c r="K5" i="73" s="1"/>
  <c r="L5" i="73" s="1"/>
  <c r="M5" i="73" s="1"/>
  <c r="N5" i="73" s="1"/>
  <c r="O5" i="73" s="1"/>
  <c r="P5" i="73" s="1"/>
  <c r="Q5" i="73" s="1"/>
  <c r="R5" i="73" s="1"/>
  <c r="S5" i="73" s="1"/>
  <c r="T5" i="73" s="1"/>
  <c r="U5" i="73" s="1"/>
  <c r="V5" i="73" s="1"/>
  <c r="W5" i="73" s="1"/>
  <c r="X5" i="73" s="1"/>
  <c r="Y5" i="73" s="1"/>
  <c r="Z5" i="73" s="1"/>
  <c r="AA5" i="73" s="1"/>
  <c r="AB5" i="73" s="1"/>
  <c r="F265" i="83" l="1"/>
  <c r="F226" i="62" s="1"/>
  <c r="H264" i="83"/>
  <c r="G266" i="83"/>
  <c r="G269" i="83"/>
  <c r="G268" i="83"/>
  <c r="G267" i="83"/>
  <c r="AB118" i="70"/>
  <c r="O207" i="62"/>
  <c r="N204" i="62"/>
  <c r="V207" i="62"/>
  <c r="G204" i="62"/>
  <c r="I204" i="62"/>
  <c r="X207" i="62"/>
  <c r="AB207" i="62"/>
  <c r="F207" i="62"/>
  <c r="L207" i="62"/>
  <c r="I207" i="62"/>
  <c r="K207" i="62"/>
  <c r="H207" i="62"/>
  <c r="E207" i="62"/>
  <c r="G207" i="62"/>
  <c r="J207" i="62"/>
  <c r="M207" i="62"/>
  <c r="R207" i="62"/>
  <c r="F204" i="62"/>
  <c r="K204" i="62"/>
  <c r="D204" i="62"/>
  <c r="E204" i="62"/>
  <c r="J204" i="62"/>
  <c r="M204" i="62"/>
  <c r="L204" i="62"/>
  <c r="H204" i="62"/>
  <c r="S207" i="62"/>
  <c r="U207" i="62"/>
  <c r="AA207" i="62"/>
  <c r="N207" i="62"/>
  <c r="P207" i="62"/>
  <c r="W207" i="62"/>
  <c r="Q207" i="62"/>
  <c r="Z207" i="62"/>
  <c r="Y207" i="62"/>
  <c r="T207" i="62"/>
  <c r="AA204" i="62"/>
  <c r="W204" i="62"/>
  <c r="T204" i="62"/>
  <c r="X204" i="62"/>
  <c r="Z204" i="62"/>
  <c r="R204" i="62"/>
  <c r="Y204" i="62"/>
  <c r="S204" i="62"/>
  <c r="O204" i="62"/>
  <c r="Q204" i="62"/>
  <c r="P204" i="62"/>
  <c r="V204" i="62"/>
  <c r="U204" i="62"/>
  <c r="D215" i="80"/>
  <c r="U221" i="80" s="1"/>
  <c r="U240" i="80" s="1"/>
  <c r="AD114" i="62"/>
  <c r="AD111" i="62"/>
  <c r="S253" i="80"/>
  <c r="W221" i="80"/>
  <c r="W240" i="80" s="1"/>
  <c r="U253" i="80"/>
  <c r="V221" i="80"/>
  <c r="V240" i="80" s="1"/>
  <c r="W253" i="80"/>
  <c r="T221" i="80"/>
  <c r="T240" i="80" s="1"/>
  <c r="T253" i="80"/>
  <c r="V253" i="80"/>
  <c r="S221" i="80"/>
  <c r="S240" i="80" s="1"/>
  <c r="O221" i="80"/>
  <c r="AC102" i="70"/>
  <c r="AC118" i="70"/>
  <c r="AB132" i="53"/>
  <c r="W168" i="53" s="1"/>
  <c r="AB102" i="70"/>
  <c r="Y180" i="80"/>
  <c r="AC237" i="81"/>
  <c r="AC63" i="53"/>
  <c r="AB11" i="40"/>
  <c r="AB18" i="40" s="1"/>
  <c r="AB63" i="53"/>
  <c r="AB180" i="80"/>
  <c r="AB103" i="62"/>
  <c r="S180" i="80"/>
  <c r="AB237" i="81"/>
  <c r="AB97" i="53"/>
  <c r="AB160" i="70"/>
  <c r="V197" i="70" s="1"/>
  <c r="P94" i="62"/>
  <c r="P180" i="80"/>
  <c r="AC180" i="80"/>
  <c r="X103" i="62"/>
  <c r="X180" i="80"/>
  <c r="Z180" i="80"/>
  <c r="W103" i="62"/>
  <c r="W180" i="80"/>
  <c r="AA106" i="62"/>
  <c r="V103" i="62"/>
  <c r="V180" i="80"/>
  <c r="R103" i="62"/>
  <c r="R180" i="80"/>
  <c r="X106" i="62"/>
  <c r="T103" i="62"/>
  <c r="T180" i="80"/>
  <c r="Q106" i="62"/>
  <c r="U106" i="62"/>
  <c r="O106" i="62"/>
  <c r="AB106" i="62"/>
  <c r="AA180" i="80"/>
  <c r="AA103" i="62"/>
  <c r="Q103" i="62"/>
  <c r="Q180" i="80"/>
  <c r="W106" i="62"/>
  <c r="S106" i="62"/>
  <c r="V106" i="62"/>
  <c r="N25" i="73"/>
  <c r="P135" i="31"/>
  <c r="O180" i="80"/>
  <c r="U103" i="62"/>
  <c r="U180" i="80"/>
  <c r="P106" i="62"/>
  <c r="R106" i="62"/>
  <c r="T106" i="62"/>
  <c r="T113" i="62"/>
  <c r="S113" i="62"/>
  <c r="O113" i="62"/>
  <c r="W113" i="62"/>
  <c r="U113" i="62"/>
  <c r="R113" i="62"/>
  <c r="X113" i="62"/>
  <c r="Q113" i="62"/>
  <c r="AB45" i="62"/>
  <c r="AB204" i="62" s="1"/>
  <c r="E196" i="80"/>
  <c r="E94" i="62" s="1"/>
  <c r="L142" i="80"/>
  <c r="I196" i="80"/>
  <c r="I94" i="62" s="1"/>
  <c r="I142" i="80"/>
  <c r="K196" i="80"/>
  <c r="K94" i="62" s="1"/>
  <c r="K142" i="80"/>
  <c r="H196" i="80"/>
  <c r="H94" i="62" s="1"/>
  <c r="H142" i="80"/>
  <c r="J196" i="80"/>
  <c r="J94" i="62" s="1"/>
  <c r="J142" i="80"/>
  <c r="M142" i="80"/>
  <c r="G196" i="80"/>
  <c r="G94" i="62" s="1"/>
  <c r="G142" i="80"/>
  <c r="N142" i="80"/>
  <c r="M156" i="83"/>
  <c r="L156" i="83"/>
  <c r="N156" i="83"/>
  <c r="E98" i="83"/>
  <c r="H113" i="62"/>
  <c r="J113" i="62"/>
  <c r="L113" i="62"/>
  <c r="N113" i="62"/>
  <c r="E113" i="62"/>
  <c r="I113" i="62"/>
  <c r="K113" i="62"/>
  <c r="F113" i="62"/>
  <c r="M113" i="62"/>
  <c r="G113" i="62"/>
  <c r="M98" i="83"/>
  <c r="I98" i="83"/>
  <c r="J98" i="83"/>
  <c r="G98" i="83"/>
  <c r="L103" i="31"/>
  <c r="I24" i="66"/>
  <c r="F210" i="83"/>
  <c r="F97" i="62" s="1"/>
  <c r="G210" i="83"/>
  <c r="G97" i="62" s="1"/>
  <c r="E210" i="83"/>
  <c r="E97" i="62" s="1"/>
  <c r="F180" i="80"/>
  <c r="F94" i="62"/>
  <c r="E103" i="62"/>
  <c r="J103" i="62"/>
  <c r="I103" i="62"/>
  <c r="N180" i="80"/>
  <c r="N103" i="62"/>
  <c r="D180" i="80"/>
  <c r="D94" i="62"/>
  <c r="F106" i="62"/>
  <c r="D194" i="83"/>
  <c r="D120" i="83" s="1"/>
  <c r="D97" i="62"/>
  <c r="M180" i="80"/>
  <c r="E20" i="66"/>
  <c r="E16" i="66"/>
  <c r="H98" i="83"/>
  <c r="F98" i="83"/>
  <c r="K98" i="83"/>
  <c r="L98" i="83"/>
  <c r="L180" i="80"/>
  <c r="N98" i="83"/>
  <c r="J199" i="50"/>
  <c r="H210" i="83"/>
  <c r="J242" i="50"/>
  <c r="H100" i="31"/>
  <c r="F16" i="66" s="1"/>
  <c r="E11" i="66"/>
  <c r="I135" i="31"/>
  <c r="M135" i="31"/>
  <c r="J135" i="31"/>
  <c r="N135" i="31"/>
  <c r="G135" i="31"/>
  <c r="K135" i="31"/>
  <c r="O135" i="31"/>
  <c r="H135" i="31"/>
  <c r="L135" i="31"/>
  <c r="AA168" i="53" l="1"/>
  <c r="Y197" i="70"/>
  <c r="Y168" i="53"/>
  <c r="X168" i="53"/>
  <c r="U168" i="53"/>
  <c r="AB197" i="70"/>
  <c r="P197" i="70"/>
  <c r="R197" i="70"/>
  <c r="Q197" i="70"/>
  <c r="T197" i="70"/>
  <c r="W197" i="70"/>
  <c r="S197" i="70"/>
  <c r="U197" i="70"/>
  <c r="AB168" i="53"/>
  <c r="P168" i="53"/>
  <c r="R168" i="53"/>
  <c r="Q168" i="53"/>
  <c r="S168" i="53"/>
  <c r="V168" i="53"/>
  <c r="T168" i="53"/>
  <c r="Z168" i="53"/>
  <c r="Z197" i="70"/>
  <c r="AA197" i="70"/>
  <c r="X197" i="70"/>
  <c r="AB126" i="70"/>
  <c r="G265" i="83"/>
  <c r="G226" i="62" s="1"/>
  <c r="I264" i="83"/>
  <c r="H266" i="83"/>
  <c r="H270" i="83"/>
  <c r="H269" i="83"/>
  <c r="H268" i="83"/>
  <c r="H267" i="83"/>
  <c r="E215" i="80"/>
  <c r="P222" i="80" s="1"/>
  <c r="L221" i="80"/>
  <c r="M221" i="80"/>
  <c r="I253" i="80"/>
  <c r="H221" i="80"/>
  <c r="E253" i="80"/>
  <c r="N221" i="80"/>
  <c r="G221" i="80"/>
  <c r="F221" i="80"/>
  <c r="K221" i="80"/>
  <c r="D253" i="80"/>
  <c r="D252" i="80" s="1"/>
  <c r="D77" i="62" s="1"/>
  <c r="M253" i="80"/>
  <c r="Q253" i="80"/>
  <c r="G253" i="80"/>
  <c r="R253" i="80"/>
  <c r="F253" i="80"/>
  <c r="P221" i="80"/>
  <c r="R221" i="80"/>
  <c r="E221" i="80"/>
  <c r="H253" i="80"/>
  <c r="Q221" i="80"/>
  <c r="L253" i="80"/>
  <c r="P253" i="80"/>
  <c r="K253" i="80"/>
  <c r="J253" i="80"/>
  <c r="N253" i="80"/>
  <c r="I221" i="80"/>
  <c r="O253" i="80"/>
  <c r="J221" i="80"/>
  <c r="D221" i="80"/>
  <c r="D220" i="80" s="1"/>
  <c r="D83" i="62" s="1"/>
  <c r="AD113" i="62"/>
  <c r="W154" i="53"/>
  <c r="R158" i="53"/>
  <c r="U157" i="53"/>
  <c r="X158" i="53"/>
  <c r="O156" i="53"/>
  <c r="V160" i="53"/>
  <c r="P159" i="53"/>
  <c r="Z156" i="53"/>
  <c r="S162" i="53"/>
  <c r="AB160" i="53"/>
  <c r="U162" i="53"/>
  <c r="Q155" i="53"/>
  <c r="AB158" i="53"/>
  <c r="S160" i="53"/>
  <c r="P173" i="53"/>
  <c r="X157" i="53"/>
  <c r="Y161" i="53"/>
  <c r="X160" i="53"/>
  <c r="U161" i="53"/>
  <c r="T155" i="53"/>
  <c r="R155" i="53"/>
  <c r="Q159" i="53"/>
  <c r="O158" i="53"/>
  <c r="W160" i="53"/>
  <c r="AA152" i="53"/>
  <c r="V152" i="53"/>
  <c r="T162" i="53"/>
  <c r="S159" i="53"/>
  <c r="Q157" i="53"/>
  <c r="Q154" i="53"/>
  <c r="AB157" i="53"/>
  <c r="Y152" i="53"/>
  <c r="X161" i="53"/>
  <c r="X152" i="53"/>
  <c r="Z157" i="53"/>
  <c r="V158" i="53"/>
  <c r="V157" i="53"/>
  <c r="U158" i="53"/>
  <c r="S153" i="53"/>
  <c r="T158" i="53"/>
  <c r="R161" i="53"/>
  <c r="Q160" i="53"/>
  <c r="Q153" i="53"/>
  <c r="P162" i="53"/>
  <c r="O157" i="53"/>
  <c r="AB154" i="53"/>
  <c r="AA160" i="53"/>
  <c r="Z155" i="53"/>
  <c r="X162" i="53"/>
  <c r="Y158" i="53"/>
  <c r="AA155" i="53"/>
  <c r="W155" i="53"/>
  <c r="V155" i="53"/>
  <c r="V156" i="53"/>
  <c r="U155" i="53"/>
  <c r="T161" i="53"/>
  <c r="S154" i="53"/>
  <c r="R160" i="53"/>
  <c r="P153" i="53"/>
  <c r="Q173" i="53"/>
  <c r="O153" i="53"/>
  <c r="O155" i="53"/>
  <c r="AB152" i="53"/>
  <c r="AA156" i="53"/>
  <c r="W159" i="53"/>
  <c r="AA154" i="53"/>
  <c r="X159" i="53"/>
  <c r="W161" i="53"/>
  <c r="AA162" i="53"/>
  <c r="Z154" i="53"/>
  <c r="Y160" i="53"/>
  <c r="AA157" i="53"/>
  <c r="Z153" i="53"/>
  <c r="V162" i="53"/>
  <c r="W158" i="53"/>
  <c r="U156" i="53"/>
  <c r="U153" i="53"/>
  <c r="T160" i="53"/>
  <c r="T157" i="53"/>
  <c r="T153" i="53"/>
  <c r="S156" i="53"/>
  <c r="R154" i="53"/>
  <c r="R156" i="53"/>
  <c r="R153" i="53"/>
  <c r="Q162" i="53"/>
  <c r="P161" i="53"/>
  <c r="Q158" i="53"/>
  <c r="Q152" i="53"/>
  <c r="P154" i="53"/>
  <c r="P157" i="53"/>
  <c r="O160" i="53"/>
  <c r="O161" i="53"/>
  <c r="AB155" i="53"/>
  <c r="AB162" i="53"/>
  <c r="AB153" i="53"/>
  <c r="Y153" i="53"/>
  <c r="Y162" i="53"/>
  <c r="Y159" i="53"/>
  <c r="Z158" i="53"/>
  <c r="X154" i="53"/>
  <c r="Z161" i="53"/>
  <c r="X156" i="53"/>
  <c r="Z159" i="53"/>
  <c r="AA161" i="53"/>
  <c r="Y155" i="53"/>
  <c r="Z160" i="53"/>
  <c r="V154" i="53"/>
  <c r="V159" i="53"/>
  <c r="V153" i="53"/>
  <c r="U159" i="53"/>
  <c r="U152" i="53"/>
  <c r="U154" i="53"/>
  <c r="T152" i="53"/>
  <c r="T156" i="53"/>
  <c r="T154" i="53"/>
  <c r="S161" i="53"/>
  <c r="S152" i="53"/>
  <c r="S157" i="53"/>
  <c r="R152" i="53"/>
  <c r="S155" i="53"/>
  <c r="R159" i="53"/>
  <c r="P152" i="53"/>
  <c r="P158" i="53"/>
  <c r="P156" i="53"/>
  <c r="O162" i="53"/>
  <c r="O152" i="53"/>
  <c r="AB156" i="53"/>
  <c r="AB159" i="53"/>
  <c r="AB161" i="53"/>
  <c r="AA159" i="53"/>
  <c r="W156" i="53"/>
  <c r="X153" i="53"/>
  <c r="AA158" i="53"/>
  <c r="Z162" i="53"/>
  <c r="Y154" i="53"/>
  <c r="AA153" i="53"/>
  <c r="X155" i="53"/>
  <c r="Y156" i="53"/>
  <c r="Z152" i="53"/>
  <c r="Y157" i="53"/>
  <c r="W157" i="53"/>
  <c r="W153" i="53"/>
  <c r="Q202" i="70"/>
  <c r="P202" i="70"/>
  <c r="AA185" i="70"/>
  <c r="X183" i="70"/>
  <c r="Y187" i="70"/>
  <c r="W187" i="70"/>
  <c r="W185" i="70"/>
  <c r="Y180" i="70"/>
  <c r="Y181" i="70"/>
  <c r="Z186" i="70"/>
  <c r="X189" i="70"/>
  <c r="Y190" i="70"/>
  <c r="X186" i="70"/>
  <c r="Y189" i="70"/>
  <c r="Z184" i="70"/>
  <c r="AA171" i="70"/>
  <c r="AA167" i="70"/>
  <c r="AA170" i="70"/>
  <c r="AA181" i="70"/>
  <c r="AA189" i="70"/>
  <c r="AA184" i="70"/>
  <c r="AA124" i="70"/>
  <c r="AA131" i="70"/>
  <c r="AA126" i="70"/>
  <c r="AB130" i="70"/>
  <c r="W184" i="70"/>
  <c r="X188" i="70"/>
  <c r="X187" i="70"/>
  <c r="X181" i="70"/>
  <c r="X184" i="70"/>
  <c r="Y183" i="70"/>
  <c r="Z190" i="70"/>
  <c r="Z180" i="70"/>
  <c r="W182" i="70"/>
  <c r="Y184" i="70"/>
  <c r="Z188" i="70"/>
  <c r="Z182" i="70"/>
  <c r="Y186" i="70"/>
  <c r="W180" i="70"/>
  <c r="W186" i="70"/>
  <c r="Z185" i="70"/>
  <c r="AA175" i="70"/>
  <c r="AA165" i="70"/>
  <c r="AA187" i="70"/>
  <c r="AA183" i="70"/>
  <c r="AA123" i="70"/>
  <c r="AA130" i="70"/>
  <c r="AA132" i="70"/>
  <c r="AB129" i="70"/>
  <c r="AB131" i="70"/>
  <c r="AB127" i="70"/>
  <c r="AB190" i="70"/>
  <c r="AB187" i="70"/>
  <c r="AB182" i="70"/>
  <c r="AB175" i="70"/>
  <c r="AB189" i="70"/>
  <c r="AB188" i="70"/>
  <c r="AB183" i="70"/>
  <c r="AB172" i="70"/>
  <c r="AB167" i="70"/>
  <c r="AB186" i="70"/>
  <c r="AB181" i="70"/>
  <c r="AB180" i="70"/>
  <c r="AB174" i="70"/>
  <c r="AB171" i="70"/>
  <c r="AB168" i="70"/>
  <c r="AB170" i="70"/>
  <c r="AB165" i="70"/>
  <c r="AB185" i="70"/>
  <c r="AB173" i="70"/>
  <c r="AB184" i="70"/>
  <c r="AB169" i="70"/>
  <c r="AB166" i="70"/>
  <c r="O184" i="70"/>
  <c r="O180" i="70"/>
  <c r="O189" i="70"/>
  <c r="O186" i="70"/>
  <c r="O188" i="70"/>
  <c r="O190" i="70"/>
  <c r="O181" i="70"/>
  <c r="P185" i="70"/>
  <c r="P180" i="70"/>
  <c r="O185" i="70"/>
  <c r="P190" i="70"/>
  <c r="P186" i="70"/>
  <c r="P182" i="70"/>
  <c r="Q190" i="70"/>
  <c r="Q180" i="70"/>
  <c r="O183" i="70"/>
  <c r="Q186" i="70"/>
  <c r="Q183" i="70"/>
  <c r="P181" i="70"/>
  <c r="Q187" i="70"/>
  <c r="P187" i="70"/>
  <c r="Q182" i="70"/>
  <c r="Q181" i="70"/>
  <c r="P189" i="70"/>
  <c r="P184" i="70"/>
  <c r="Q185" i="70"/>
  <c r="R189" i="70"/>
  <c r="R182" i="70"/>
  <c r="R180" i="70"/>
  <c r="R181" i="70"/>
  <c r="Q188" i="70"/>
  <c r="R188" i="70"/>
  <c r="R187" i="70"/>
  <c r="R186" i="70"/>
  <c r="S188" i="70"/>
  <c r="S181" i="70"/>
  <c r="S187" i="70"/>
  <c r="S185" i="70"/>
  <c r="S189" i="70"/>
  <c r="S183" i="70"/>
  <c r="S180" i="70"/>
  <c r="R184" i="70"/>
  <c r="S182" i="70"/>
  <c r="R183" i="70"/>
  <c r="S184" i="70"/>
  <c r="S190" i="70"/>
  <c r="T190" i="70"/>
  <c r="T188" i="70"/>
  <c r="T180" i="70"/>
  <c r="T184" i="70"/>
  <c r="T189" i="70"/>
  <c r="T181" i="70"/>
  <c r="T186" i="70"/>
  <c r="T183" i="70"/>
  <c r="U184" i="70"/>
  <c r="U189" i="70"/>
  <c r="U181" i="70"/>
  <c r="U185" i="70"/>
  <c r="T182" i="70"/>
  <c r="U183" i="70"/>
  <c r="U190" i="70"/>
  <c r="U182" i="70"/>
  <c r="U180" i="70"/>
  <c r="U187" i="70"/>
  <c r="U186" i="70"/>
  <c r="T185" i="70"/>
  <c r="V188" i="70"/>
  <c r="V181" i="70"/>
  <c r="V187" i="70"/>
  <c r="V185" i="70"/>
  <c r="V180" i="70"/>
  <c r="V182" i="70"/>
  <c r="V186" i="70"/>
  <c r="V184" i="70"/>
  <c r="V190" i="70"/>
  <c r="V183" i="70"/>
  <c r="X190" i="70"/>
  <c r="W183" i="70"/>
  <c r="X182" i="70"/>
  <c r="Y182" i="70"/>
  <c r="W189" i="70"/>
  <c r="Z181" i="70"/>
  <c r="Z183" i="70"/>
  <c r="W188" i="70"/>
  <c r="AA168" i="70"/>
  <c r="AA190" i="70"/>
  <c r="AA166" i="70"/>
  <c r="AA174" i="70"/>
  <c r="AA186" i="70"/>
  <c r="AA127" i="70"/>
  <c r="AA128" i="70"/>
  <c r="AB122" i="70"/>
  <c r="AB125" i="70"/>
  <c r="AB124" i="70"/>
  <c r="X185" i="70"/>
  <c r="Y185" i="70"/>
  <c r="X180" i="70"/>
  <c r="W181" i="70"/>
  <c r="Y188" i="70"/>
  <c r="Z189" i="70"/>
  <c r="Z187" i="70"/>
  <c r="AA172" i="70"/>
  <c r="AA182" i="70"/>
  <c r="AA169" i="70"/>
  <c r="AA173" i="70"/>
  <c r="AA180" i="70"/>
  <c r="AA188" i="70"/>
  <c r="AA122" i="70"/>
  <c r="AA125" i="70"/>
  <c r="AA129" i="70"/>
  <c r="AB123" i="70"/>
  <c r="AB128" i="70"/>
  <c r="AB132" i="70"/>
  <c r="AB222" i="80"/>
  <c r="X222" i="80"/>
  <c r="T222" i="80"/>
  <c r="AB254" i="80"/>
  <c r="X254" i="80"/>
  <c r="T254" i="80"/>
  <c r="AA222" i="80"/>
  <c r="W222" i="80"/>
  <c r="AA254" i="80"/>
  <c r="W254" i="80"/>
  <c r="Z222" i="80"/>
  <c r="V222" i="80"/>
  <c r="Z254" i="80"/>
  <c r="V254" i="80"/>
  <c r="AC222" i="80"/>
  <c r="Y222" i="80"/>
  <c r="U222" i="80"/>
  <c r="AC254" i="80"/>
  <c r="Y254" i="80"/>
  <c r="U254" i="80"/>
  <c r="E180" i="80"/>
  <c r="O25" i="73"/>
  <c r="S135" i="31"/>
  <c r="R222" i="80"/>
  <c r="J222" i="80"/>
  <c r="Q222" i="80"/>
  <c r="E222" i="80"/>
  <c r="Q254" i="80"/>
  <c r="O222" i="80"/>
  <c r="H254" i="80"/>
  <c r="S222" i="80"/>
  <c r="S254" i="80"/>
  <c r="R254" i="80"/>
  <c r="J254" i="80"/>
  <c r="O254" i="80"/>
  <c r="F254" i="80"/>
  <c r="F215" i="80"/>
  <c r="H180" i="80"/>
  <c r="I180" i="80"/>
  <c r="J180" i="80"/>
  <c r="K180" i="80"/>
  <c r="G180" i="80"/>
  <c r="F194" i="83"/>
  <c r="F120" i="83" s="1"/>
  <c r="E194" i="83"/>
  <c r="E120" i="83" s="1"/>
  <c r="M103" i="31"/>
  <c r="J24" i="66"/>
  <c r="G194" i="83"/>
  <c r="G120" i="83" s="1"/>
  <c r="H194" i="83"/>
  <c r="H120" i="83" s="1"/>
  <c r="H97" i="62"/>
  <c r="K242" i="50"/>
  <c r="K199" i="50"/>
  <c r="I210" i="83"/>
  <c r="F20" i="66"/>
  <c r="I100" i="31"/>
  <c r="G16" i="66" s="1"/>
  <c r="F11" i="66"/>
  <c r="N254" i="80" l="1"/>
  <c r="K254" i="80"/>
  <c r="G222" i="80"/>
  <c r="I222" i="80"/>
  <c r="G254" i="80"/>
  <c r="K222" i="80"/>
  <c r="L222" i="80"/>
  <c r="M254" i="80"/>
  <c r="F222" i="80"/>
  <c r="H265" i="83"/>
  <c r="H226" i="62" s="1"/>
  <c r="J264" i="83"/>
  <c r="I266" i="83"/>
  <c r="I271" i="83"/>
  <c r="I270" i="83"/>
  <c r="I269" i="83"/>
  <c r="I268" i="83"/>
  <c r="I267" i="83"/>
  <c r="L254" i="80"/>
  <c r="E254" i="80"/>
  <c r="E252" i="80" s="1"/>
  <c r="E77" i="62" s="1"/>
  <c r="H222" i="80"/>
  <c r="M222" i="80"/>
  <c r="N222" i="80"/>
  <c r="P254" i="80"/>
  <c r="I254" i="80"/>
  <c r="AA223" i="80"/>
  <c r="AA242" i="80" s="1"/>
  <c r="W223" i="80"/>
  <c r="W242" i="80" s="1"/>
  <c r="AA255" i="80"/>
  <c r="W255" i="80"/>
  <c r="Z223" i="80"/>
  <c r="Z242" i="80" s="1"/>
  <c r="V223" i="80"/>
  <c r="V242" i="80" s="1"/>
  <c r="Z255" i="80"/>
  <c r="V255" i="80"/>
  <c r="AC223" i="80"/>
  <c r="AC242" i="80" s="1"/>
  <c r="Y223" i="80"/>
  <c r="Y242" i="80" s="1"/>
  <c r="U223" i="80"/>
  <c r="U242" i="80" s="1"/>
  <c r="AC255" i="80"/>
  <c r="Y255" i="80"/>
  <c r="U255" i="80"/>
  <c r="AB223" i="80"/>
  <c r="X223" i="80"/>
  <c r="X242" i="80" s="1"/>
  <c r="AB255" i="80"/>
  <c r="X255" i="80"/>
  <c r="R223" i="80"/>
  <c r="N223" i="80"/>
  <c r="J223" i="80"/>
  <c r="F223" i="80"/>
  <c r="Q223" i="80"/>
  <c r="M223" i="80"/>
  <c r="I223" i="80"/>
  <c r="O223" i="80"/>
  <c r="G223" i="80"/>
  <c r="Q255" i="80"/>
  <c r="M255" i="80"/>
  <c r="I255" i="80"/>
  <c r="T223" i="80"/>
  <c r="L223" i="80"/>
  <c r="T255" i="80"/>
  <c r="P255" i="80"/>
  <c r="L255" i="80"/>
  <c r="H255" i="80"/>
  <c r="S223" i="80"/>
  <c r="K223" i="80"/>
  <c r="P223" i="80"/>
  <c r="O255" i="80"/>
  <c r="G255" i="80"/>
  <c r="H223" i="80"/>
  <c r="N255" i="80"/>
  <c r="F255" i="80"/>
  <c r="S255" i="80"/>
  <c r="K255" i="80"/>
  <c r="R255" i="80"/>
  <c r="J255" i="80"/>
  <c r="P25" i="73"/>
  <c r="T135" i="31"/>
  <c r="AB242" i="80"/>
  <c r="G215" i="80"/>
  <c r="E220" i="80"/>
  <c r="N103" i="31"/>
  <c r="K24" i="66"/>
  <c r="I194" i="83"/>
  <c r="I120" i="83" s="1"/>
  <c r="I97" i="62"/>
  <c r="L199" i="50"/>
  <c r="J210" i="83"/>
  <c r="L242" i="50"/>
  <c r="J100" i="31"/>
  <c r="H16" i="66" s="1"/>
  <c r="G20" i="66"/>
  <c r="G11" i="66"/>
  <c r="I265" i="83" l="1"/>
  <c r="I226" i="62" s="1"/>
  <c r="K264" i="83"/>
  <c r="J266" i="83"/>
  <c r="J272" i="83"/>
  <c r="J271" i="83"/>
  <c r="J270" i="83"/>
  <c r="J269" i="83"/>
  <c r="J268" i="83"/>
  <c r="J267" i="83"/>
  <c r="AA224" i="80"/>
  <c r="AA243" i="80" s="1"/>
  <c r="W224" i="80"/>
  <c r="AA256" i="80"/>
  <c r="W256" i="80"/>
  <c r="Z224" i="80"/>
  <c r="Z243" i="80" s="1"/>
  <c r="V224" i="80"/>
  <c r="V243" i="80" s="1"/>
  <c r="Z256" i="80"/>
  <c r="V256" i="80"/>
  <c r="AC224" i="80"/>
  <c r="AC243" i="80" s="1"/>
  <c r="Y224" i="80"/>
  <c r="Y243" i="80" s="1"/>
  <c r="AC256" i="80"/>
  <c r="Y256" i="80"/>
  <c r="AB224" i="80"/>
  <c r="AB243" i="80" s="1"/>
  <c r="X224" i="80"/>
  <c r="X243" i="80" s="1"/>
  <c r="AB256" i="80"/>
  <c r="X256" i="80"/>
  <c r="Q25" i="73"/>
  <c r="U135" i="31"/>
  <c r="S224" i="80"/>
  <c r="S243" i="80" s="1"/>
  <c r="O224" i="80"/>
  <c r="O243" i="80" s="1"/>
  <c r="K224" i="80"/>
  <c r="K243" i="80" s="1"/>
  <c r="G224" i="80"/>
  <c r="G243" i="80" s="1"/>
  <c r="R224" i="80"/>
  <c r="R243" i="80" s="1"/>
  <c r="N224" i="80"/>
  <c r="N243" i="80" s="1"/>
  <c r="J224" i="80"/>
  <c r="J243" i="80" s="1"/>
  <c r="U224" i="80"/>
  <c r="U243" i="80" s="1"/>
  <c r="M224" i="80"/>
  <c r="M243" i="80" s="1"/>
  <c r="R256" i="80"/>
  <c r="N256" i="80"/>
  <c r="J256" i="80"/>
  <c r="T224" i="80"/>
  <c r="T243" i="80" s="1"/>
  <c r="L224" i="80"/>
  <c r="L243" i="80" s="1"/>
  <c r="U256" i="80"/>
  <c r="Q256" i="80"/>
  <c r="M256" i="80"/>
  <c r="I256" i="80"/>
  <c r="Q224" i="80"/>
  <c r="Q243" i="80" s="1"/>
  <c r="I224" i="80"/>
  <c r="I243" i="80" s="1"/>
  <c r="O256" i="80"/>
  <c r="G256" i="80"/>
  <c r="P224" i="80"/>
  <c r="P243" i="80" s="1"/>
  <c r="T256" i="80"/>
  <c r="L256" i="80"/>
  <c r="H224" i="80"/>
  <c r="H243" i="80" s="1"/>
  <c r="S256" i="80"/>
  <c r="K256" i="80"/>
  <c r="P256" i="80"/>
  <c r="H256" i="80"/>
  <c r="H215" i="80"/>
  <c r="W243" i="80"/>
  <c r="E83" i="62"/>
  <c r="F220" i="80"/>
  <c r="F252" i="80"/>
  <c r="F77" i="62" s="1"/>
  <c r="O103" i="31"/>
  <c r="L24" i="66"/>
  <c r="J194" i="83"/>
  <c r="J120" i="83" s="1"/>
  <c r="J97" i="62"/>
  <c r="M242" i="50"/>
  <c r="M199" i="50"/>
  <c r="K210" i="83"/>
  <c r="K100" i="31"/>
  <c r="I16" i="66" s="1"/>
  <c r="H20" i="66"/>
  <c r="H11" i="66"/>
  <c r="J265" i="83" l="1"/>
  <c r="J226" i="62" s="1"/>
  <c r="L264" i="83"/>
  <c r="K266" i="83"/>
  <c r="K273" i="83"/>
  <c r="K272" i="83"/>
  <c r="K271" i="83"/>
  <c r="K270" i="83"/>
  <c r="K269" i="83"/>
  <c r="K268" i="83"/>
  <c r="K267" i="83"/>
  <c r="I215" i="80"/>
  <c r="L226" i="80" s="1"/>
  <c r="Z226" i="80"/>
  <c r="Z245" i="80" s="1"/>
  <c r="Z258" i="80"/>
  <c r="AC226" i="80"/>
  <c r="AC245" i="80" s="1"/>
  <c r="Y226" i="80"/>
  <c r="Y245" i="80" s="1"/>
  <c r="AC258" i="80"/>
  <c r="Y258" i="80"/>
  <c r="AB226" i="80"/>
  <c r="AB245" i="80" s="1"/>
  <c r="X226" i="80"/>
  <c r="X245" i="80" s="1"/>
  <c r="AB258" i="80"/>
  <c r="X258" i="80"/>
  <c r="AA226" i="80"/>
  <c r="AA245" i="80" s="1"/>
  <c r="AA258" i="80"/>
  <c r="AB225" i="80"/>
  <c r="AB244" i="80" s="1"/>
  <c r="X225" i="80"/>
  <c r="X244" i="80" s="1"/>
  <c r="AB257" i="80"/>
  <c r="X257" i="80"/>
  <c r="AA225" i="80"/>
  <c r="AA244" i="80" s="1"/>
  <c r="W225" i="80"/>
  <c r="W244" i="80" s="1"/>
  <c r="AA257" i="80"/>
  <c r="W257" i="80"/>
  <c r="Z225" i="80"/>
  <c r="Z244" i="80" s="1"/>
  <c r="Z257" i="80"/>
  <c r="AC225" i="80"/>
  <c r="AC244" i="80" s="1"/>
  <c r="Y225" i="80"/>
  <c r="Y244" i="80" s="1"/>
  <c r="AC257" i="80"/>
  <c r="Y257" i="80"/>
  <c r="V226" i="80"/>
  <c r="V245" i="80" s="1"/>
  <c r="U226" i="80"/>
  <c r="U245" i="80" s="1"/>
  <c r="U258" i="80"/>
  <c r="U225" i="80"/>
  <c r="U244" i="80" s="1"/>
  <c r="Q225" i="80"/>
  <c r="Q244" i="80" s="1"/>
  <c r="M225" i="80"/>
  <c r="M244" i="80" s="1"/>
  <c r="I225" i="80"/>
  <c r="I244" i="80" s="1"/>
  <c r="T225" i="80"/>
  <c r="T244" i="80" s="1"/>
  <c r="P225" i="80"/>
  <c r="P244" i="80" s="1"/>
  <c r="L225" i="80"/>
  <c r="L244" i="80" s="1"/>
  <c r="H225" i="80"/>
  <c r="H244" i="80" s="1"/>
  <c r="O225" i="80"/>
  <c r="O244" i="80" s="1"/>
  <c r="T257" i="80"/>
  <c r="P257" i="80"/>
  <c r="L257" i="80"/>
  <c r="H257" i="80"/>
  <c r="V225" i="80"/>
  <c r="V244" i="80" s="1"/>
  <c r="N225" i="80"/>
  <c r="N244" i="80" s="1"/>
  <c r="S257" i="80"/>
  <c r="O257" i="80"/>
  <c r="K257" i="80"/>
  <c r="S225" i="80"/>
  <c r="S244" i="80" s="1"/>
  <c r="K225" i="80"/>
  <c r="K244" i="80" s="1"/>
  <c r="J225" i="80"/>
  <c r="J244" i="80" s="1"/>
  <c r="Q257" i="80"/>
  <c r="I257" i="80"/>
  <c r="V257" i="80"/>
  <c r="N257" i="80"/>
  <c r="U257" i="80"/>
  <c r="M257" i="80"/>
  <c r="J257" i="80"/>
  <c r="R225" i="80"/>
  <c r="R244" i="80" s="1"/>
  <c r="R257" i="80"/>
  <c r="R25" i="73"/>
  <c r="V135" i="31"/>
  <c r="F83" i="62"/>
  <c r="G252" i="80"/>
  <c r="G77" i="62" s="1"/>
  <c r="G220" i="80"/>
  <c r="P103" i="31"/>
  <c r="N24" i="66" s="1"/>
  <c r="M24" i="66"/>
  <c r="K194" i="83"/>
  <c r="K120" i="83" s="1"/>
  <c r="K97" i="62"/>
  <c r="N199" i="50"/>
  <c r="L210" i="83"/>
  <c r="N242" i="50"/>
  <c r="L100" i="31"/>
  <c r="J16" i="66" s="1"/>
  <c r="I20" i="66"/>
  <c r="I11" i="66"/>
  <c r="J215" i="80" l="1"/>
  <c r="N258" i="80"/>
  <c r="P258" i="80"/>
  <c r="M258" i="80"/>
  <c r="L258" i="80"/>
  <c r="Q226" i="80"/>
  <c r="T258" i="80"/>
  <c r="I258" i="80"/>
  <c r="R226" i="80"/>
  <c r="M226" i="80"/>
  <c r="Q258" i="80"/>
  <c r="J258" i="80"/>
  <c r="K265" i="83"/>
  <c r="K226" i="62" s="1"/>
  <c r="M264" i="83"/>
  <c r="L266" i="83"/>
  <c r="L274" i="83"/>
  <c r="L273" i="83"/>
  <c r="L272" i="83"/>
  <c r="L271" i="83"/>
  <c r="L270" i="83"/>
  <c r="L269" i="83"/>
  <c r="L268" i="83"/>
  <c r="L267" i="83"/>
  <c r="N226" i="80"/>
  <c r="V258" i="80"/>
  <c r="W226" i="80"/>
  <c r="W245" i="80" s="1"/>
  <c r="O258" i="80"/>
  <c r="W258" i="80"/>
  <c r="P226" i="80"/>
  <c r="O226" i="80"/>
  <c r="R258" i="80"/>
  <c r="K258" i="80"/>
  <c r="J226" i="80"/>
  <c r="S226" i="80"/>
  <c r="T226" i="80"/>
  <c r="I226" i="80"/>
  <c r="S258" i="80"/>
  <c r="K226" i="80"/>
  <c r="AC227" i="80"/>
  <c r="AC246" i="80" s="1"/>
  <c r="Y227" i="80"/>
  <c r="Y246" i="80" s="1"/>
  <c r="AC259" i="80"/>
  <c r="Y259" i="80"/>
  <c r="AB227" i="80"/>
  <c r="AB246" i="80" s="1"/>
  <c r="AB259" i="80"/>
  <c r="AA227" i="80"/>
  <c r="AA246" i="80" s="1"/>
  <c r="AA259" i="80"/>
  <c r="Z227" i="80"/>
  <c r="Z246" i="80" s="1"/>
  <c r="Z259" i="80"/>
  <c r="S25" i="73"/>
  <c r="W135" i="31"/>
  <c r="X227" i="80"/>
  <c r="X246" i="80" s="1"/>
  <c r="T227" i="80"/>
  <c r="T246" i="80" s="1"/>
  <c r="P227" i="80"/>
  <c r="P246" i="80" s="1"/>
  <c r="L227" i="80"/>
  <c r="L246" i="80" s="1"/>
  <c r="W227" i="80"/>
  <c r="W246" i="80" s="1"/>
  <c r="S227" i="80"/>
  <c r="S246" i="80" s="1"/>
  <c r="O227" i="80"/>
  <c r="O246" i="80" s="1"/>
  <c r="K227" i="80"/>
  <c r="K246" i="80" s="1"/>
  <c r="Q227" i="80"/>
  <c r="Q246" i="80" s="1"/>
  <c r="W259" i="80"/>
  <c r="S259" i="80"/>
  <c r="O259" i="80"/>
  <c r="K259" i="80"/>
  <c r="V227" i="80"/>
  <c r="V246" i="80" s="1"/>
  <c r="N227" i="80"/>
  <c r="N246" i="80" s="1"/>
  <c r="V259" i="80"/>
  <c r="R259" i="80"/>
  <c r="N259" i="80"/>
  <c r="J259" i="80"/>
  <c r="U227" i="80"/>
  <c r="U246" i="80" s="1"/>
  <c r="M227" i="80"/>
  <c r="M246" i="80" s="1"/>
  <c r="U259" i="80"/>
  <c r="Q259" i="80"/>
  <c r="M259" i="80"/>
  <c r="L259" i="80"/>
  <c r="X259" i="80"/>
  <c r="R227" i="80"/>
  <c r="R246" i="80" s="1"/>
  <c r="T259" i="80"/>
  <c r="P259" i="80"/>
  <c r="J227" i="80"/>
  <c r="J246" i="80" s="1"/>
  <c r="K215" i="80"/>
  <c r="G83" i="62"/>
  <c r="H252" i="80"/>
  <c r="H77" i="62" s="1"/>
  <c r="L194" i="83"/>
  <c r="L120" i="83" s="1"/>
  <c r="L97" i="62"/>
  <c r="O242" i="50"/>
  <c r="P242" i="50" s="1"/>
  <c r="Q242" i="50" s="1"/>
  <c r="R242" i="50" s="1"/>
  <c r="S242" i="50" s="1"/>
  <c r="T242" i="50" s="1"/>
  <c r="U242" i="50" s="1"/>
  <c r="V242" i="50" s="1"/>
  <c r="W242" i="50" s="1"/>
  <c r="X242" i="50" s="1"/>
  <c r="Y242" i="50" s="1"/>
  <c r="Z242" i="50" s="1"/>
  <c r="AA242" i="50" s="1"/>
  <c r="AB242" i="50" s="1"/>
  <c r="AC242" i="50" s="1"/>
  <c r="O199" i="50"/>
  <c r="M210" i="83"/>
  <c r="M100" i="31"/>
  <c r="K16" i="66" s="1"/>
  <c r="J20" i="66"/>
  <c r="J11" i="66"/>
  <c r="L265" i="83" l="1"/>
  <c r="L226" i="62" s="1"/>
  <c r="N264" i="83"/>
  <c r="M266" i="83"/>
  <c r="M275" i="83"/>
  <c r="M274" i="83"/>
  <c r="M273" i="83"/>
  <c r="M272" i="83"/>
  <c r="M271" i="83"/>
  <c r="M270" i="83"/>
  <c r="M269" i="83"/>
  <c r="M268" i="83"/>
  <c r="M267" i="83"/>
  <c r="M265" i="83" s="1"/>
  <c r="M226" i="62" s="1"/>
  <c r="AC228" i="80"/>
  <c r="AC247" i="80" s="1"/>
  <c r="AC260" i="80"/>
  <c r="AB228" i="80"/>
  <c r="AB247" i="80" s="1"/>
  <c r="AB260" i="80"/>
  <c r="AA228" i="80"/>
  <c r="AA247" i="80" s="1"/>
  <c r="AA260" i="80"/>
  <c r="Z228" i="80"/>
  <c r="Z247" i="80" s="1"/>
  <c r="Z260" i="80"/>
  <c r="N210" i="83"/>
  <c r="N194" i="83" s="1"/>
  <c r="N120" i="83" s="1"/>
  <c r="P199" i="50"/>
  <c r="Y228" i="80"/>
  <c r="Y247" i="80" s="1"/>
  <c r="U228" i="80"/>
  <c r="U247" i="80" s="1"/>
  <c r="Q228" i="80"/>
  <c r="Q247" i="80" s="1"/>
  <c r="M228" i="80"/>
  <c r="M247" i="80" s="1"/>
  <c r="X228" i="80"/>
  <c r="X247" i="80" s="1"/>
  <c r="T228" i="80"/>
  <c r="T247" i="80" s="1"/>
  <c r="P228" i="80"/>
  <c r="P247" i="80" s="1"/>
  <c r="L228" i="80"/>
  <c r="L247" i="80" s="1"/>
  <c r="R228" i="80"/>
  <c r="R247" i="80" s="1"/>
  <c r="X260" i="80"/>
  <c r="T260" i="80"/>
  <c r="P260" i="80"/>
  <c r="L260" i="80"/>
  <c r="W228" i="80"/>
  <c r="W247" i="80" s="1"/>
  <c r="O228" i="80"/>
  <c r="O247" i="80" s="1"/>
  <c r="W260" i="80"/>
  <c r="S260" i="80"/>
  <c r="O260" i="80"/>
  <c r="K260" i="80"/>
  <c r="V228" i="80"/>
  <c r="V247" i="80" s="1"/>
  <c r="N228" i="80"/>
  <c r="N247" i="80" s="1"/>
  <c r="V260" i="80"/>
  <c r="R260" i="80"/>
  <c r="N260" i="80"/>
  <c r="K228" i="80"/>
  <c r="K247" i="80" s="1"/>
  <c r="Y260" i="80"/>
  <c r="U260" i="80"/>
  <c r="Q260" i="80"/>
  <c r="S228" i="80"/>
  <c r="S247" i="80" s="1"/>
  <c r="M260" i="80"/>
  <c r="T25" i="73"/>
  <c r="X135" i="31"/>
  <c r="L215" i="80"/>
  <c r="I252" i="80"/>
  <c r="I77" i="62" s="1"/>
  <c r="H220" i="80"/>
  <c r="K11" i="66"/>
  <c r="M194" i="83"/>
  <c r="M120" i="83" s="1"/>
  <c r="M97" i="62"/>
  <c r="N100" i="31"/>
  <c r="L16" i="66" s="1"/>
  <c r="K20" i="66"/>
  <c r="O264" i="83" l="1"/>
  <c r="N276" i="83"/>
  <c r="N266" i="83"/>
  <c r="N275" i="83"/>
  <c r="N274" i="83"/>
  <c r="N273" i="83"/>
  <c r="N272" i="83"/>
  <c r="N271" i="83"/>
  <c r="N270" i="83"/>
  <c r="N269" i="83"/>
  <c r="N268" i="83"/>
  <c r="N267" i="83"/>
  <c r="N97" i="62"/>
  <c r="AC229" i="80"/>
  <c r="AC248" i="80" s="1"/>
  <c r="AC261" i="80"/>
  <c r="AB229" i="80"/>
  <c r="AB248" i="80" s="1"/>
  <c r="AB261" i="80"/>
  <c r="AA229" i="80"/>
  <c r="AA248" i="80" s="1"/>
  <c r="AA261" i="80"/>
  <c r="W229" i="80"/>
  <c r="W248" i="80" s="1"/>
  <c r="S229" i="80"/>
  <c r="S248" i="80" s="1"/>
  <c r="O229" i="80"/>
  <c r="O248" i="80" s="1"/>
  <c r="Z229" i="80"/>
  <c r="Z248" i="80" s="1"/>
  <c r="V229" i="80"/>
  <c r="V248" i="80" s="1"/>
  <c r="R229" i="80"/>
  <c r="R248" i="80" s="1"/>
  <c r="N229" i="80"/>
  <c r="N248" i="80" s="1"/>
  <c r="T229" i="80"/>
  <c r="T248" i="80" s="1"/>
  <c r="L229" i="80"/>
  <c r="L248" i="80" s="1"/>
  <c r="Z261" i="80"/>
  <c r="V261" i="80"/>
  <c r="R261" i="80"/>
  <c r="N261" i="80"/>
  <c r="Y229" i="80"/>
  <c r="Y248" i="80" s="1"/>
  <c r="Q229" i="80"/>
  <c r="Q248" i="80" s="1"/>
  <c r="Y261" i="80"/>
  <c r="U261" i="80"/>
  <c r="Q261" i="80"/>
  <c r="M261" i="80"/>
  <c r="X229" i="80"/>
  <c r="X248" i="80" s="1"/>
  <c r="P229" i="80"/>
  <c r="P248" i="80" s="1"/>
  <c r="X261" i="80"/>
  <c r="T261" i="80"/>
  <c r="P261" i="80"/>
  <c r="L261" i="80"/>
  <c r="U229" i="80"/>
  <c r="U248" i="80" s="1"/>
  <c r="W261" i="80"/>
  <c r="M229" i="80"/>
  <c r="M248" i="80" s="1"/>
  <c r="S261" i="80"/>
  <c r="O261" i="80"/>
  <c r="Q199" i="50"/>
  <c r="O210" i="83"/>
  <c r="U25" i="73"/>
  <c r="Y135" i="31"/>
  <c r="M215" i="80"/>
  <c r="I220" i="80"/>
  <c r="I83" i="62" s="1"/>
  <c r="J252" i="80"/>
  <c r="J77" i="62" s="1"/>
  <c r="H83" i="62"/>
  <c r="L11" i="66"/>
  <c r="O100" i="31"/>
  <c r="M16" i="66" s="1"/>
  <c r="L20" i="66"/>
  <c r="N265" i="83" l="1"/>
  <c r="N226" i="62" s="1"/>
  <c r="P264" i="83"/>
  <c r="O276" i="83"/>
  <c r="O266" i="83"/>
  <c r="O275" i="83"/>
  <c r="O274" i="83"/>
  <c r="O273" i="83"/>
  <c r="O272" i="83"/>
  <c r="O271" i="83"/>
  <c r="O270" i="83"/>
  <c r="O269" i="83"/>
  <c r="O268" i="83"/>
  <c r="O267" i="83"/>
  <c r="N215" i="80"/>
  <c r="R231" i="80" s="1"/>
  <c r="R250" i="80" s="1"/>
  <c r="AB230" i="80"/>
  <c r="AB249" i="80" s="1"/>
  <c r="AB262" i="80"/>
  <c r="AC230" i="80"/>
  <c r="AC249" i="80" s="1"/>
  <c r="AC262" i="80"/>
  <c r="R199" i="50"/>
  <c r="P210" i="83"/>
  <c r="Z230" i="80"/>
  <c r="Z249" i="80" s="1"/>
  <c r="Y230" i="80"/>
  <c r="Y249" i="80" s="1"/>
  <c r="X230" i="80"/>
  <c r="X249" i="80" s="1"/>
  <c r="V230" i="80"/>
  <c r="V249" i="80" s="1"/>
  <c r="R230" i="80"/>
  <c r="R249" i="80" s="1"/>
  <c r="N230" i="80"/>
  <c r="N249" i="80" s="1"/>
  <c r="U230" i="80"/>
  <c r="U249" i="80" s="1"/>
  <c r="Q230" i="80"/>
  <c r="Q249" i="80" s="1"/>
  <c r="M230" i="80"/>
  <c r="M249" i="80" s="1"/>
  <c r="AA230" i="80"/>
  <c r="AA249" i="80" s="1"/>
  <c r="T230" i="80"/>
  <c r="T249" i="80" s="1"/>
  <c r="P230" i="80"/>
  <c r="P249" i="80" s="1"/>
  <c r="Y262" i="80"/>
  <c r="U262" i="80"/>
  <c r="Q262" i="80"/>
  <c r="M262" i="80"/>
  <c r="O230" i="80"/>
  <c r="O249" i="80" s="1"/>
  <c r="X262" i="80"/>
  <c r="T262" i="80"/>
  <c r="P262" i="80"/>
  <c r="W230" i="80"/>
  <c r="W249" i="80" s="1"/>
  <c r="AA262" i="80"/>
  <c r="W262" i="80"/>
  <c r="S262" i="80"/>
  <c r="O262" i="80"/>
  <c r="R262" i="80"/>
  <c r="S230" i="80"/>
  <c r="S249" i="80" s="1"/>
  <c r="N262" i="80"/>
  <c r="Z262" i="80"/>
  <c r="V262" i="80"/>
  <c r="V25" i="73"/>
  <c r="Z135" i="31"/>
  <c r="O97" i="62"/>
  <c r="O194" i="83"/>
  <c r="O120" i="83" s="1"/>
  <c r="O121" i="83" s="1"/>
  <c r="O113" i="83" s="1"/>
  <c r="O11" i="62" s="1"/>
  <c r="O189" i="62" s="1"/>
  <c r="J220" i="80"/>
  <c r="J83" i="62" s="1"/>
  <c r="K252" i="80"/>
  <c r="K77" i="62" s="1"/>
  <c r="M11" i="66"/>
  <c r="P100" i="31"/>
  <c r="N16" i="66" s="1"/>
  <c r="M20" i="66"/>
  <c r="O265" i="83" l="1"/>
  <c r="O226" i="62" s="1"/>
  <c r="Q264" i="83"/>
  <c r="P276" i="83"/>
  <c r="P266" i="83"/>
  <c r="P275" i="83"/>
  <c r="P274" i="83"/>
  <c r="P273" i="83"/>
  <c r="P272" i="83"/>
  <c r="P271" i="83"/>
  <c r="P270" i="83"/>
  <c r="P269" i="83"/>
  <c r="P268" i="83"/>
  <c r="P267" i="83"/>
  <c r="U263" i="80"/>
  <c r="U252" i="80" s="1"/>
  <c r="U77" i="62" s="1"/>
  <c r="AB231" i="80"/>
  <c r="AB250" i="80" s="1"/>
  <c r="S263" i="80"/>
  <c r="S252" i="80" s="1"/>
  <c r="S77" i="62" s="1"/>
  <c r="T263" i="80"/>
  <c r="T252" i="80" s="1"/>
  <c r="T77" i="62" s="1"/>
  <c r="N231" i="80"/>
  <c r="N250" i="80" s="1"/>
  <c r="O231" i="80"/>
  <c r="O250" i="80" s="1"/>
  <c r="AA231" i="80"/>
  <c r="AA250" i="80" s="1"/>
  <c r="Z263" i="80"/>
  <c r="Z252" i="80" s="1"/>
  <c r="Z77" i="62" s="1"/>
  <c r="AB263" i="80"/>
  <c r="AB252" i="80" s="1"/>
  <c r="AB77" i="62" s="1"/>
  <c r="T231" i="80"/>
  <c r="T250" i="80" s="1"/>
  <c r="V231" i="80"/>
  <c r="V250" i="80" s="1"/>
  <c r="N263" i="80"/>
  <c r="AA263" i="80"/>
  <c r="S231" i="80"/>
  <c r="S250" i="80" s="1"/>
  <c r="U231" i="80"/>
  <c r="U250" i="80" s="1"/>
  <c r="O215" i="80"/>
  <c r="R263" i="80"/>
  <c r="R252" i="80" s="1"/>
  <c r="R77" i="62" s="1"/>
  <c r="O263" i="80"/>
  <c r="O252" i="80" s="1"/>
  <c r="O77" i="62" s="1"/>
  <c r="P263" i="80"/>
  <c r="P252" i="80" s="1"/>
  <c r="P77" i="62" s="1"/>
  <c r="Q263" i="80"/>
  <c r="Q252" i="80" s="1"/>
  <c r="Q77" i="62" s="1"/>
  <c r="W231" i="80"/>
  <c r="W250" i="80" s="1"/>
  <c r="X231" i="80"/>
  <c r="X250" i="80" s="1"/>
  <c r="Y231" i="80"/>
  <c r="Y250" i="80" s="1"/>
  <c r="Z231" i="80"/>
  <c r="Z250" i="80" s="1"/>
  <c r="V263" i="80"/>
  <c r="V252" i="80" s="1"/>
  <c r="V77" i="62" s="1"/>
  <c r="W263" i="80"/>
  <c r="W252" i="80" s="1"/>
  <c r="W77" i="62" s="1"/>
  <c r="X263" i="80"/>
  <c r="X252" i="80" s="1"/>
  <c r="X77" i="62" s="1"/>
  <c r="Y263" i="80"/>
  <c r="Y252" i="80" s="1"/>
  <c r="Y77" i="62" s="1"/>
  <c r="P231" i="80"/>
  <c r="P250" i="80" s="1"/>
  <c r="Q231" i="80"/>
  <c r="Q250" i="80" s="1"/>
  <c r="AC231" i="80"/>
  <c r="AC250" i="80" s="1"/>
  <c r="AC263" i="80"/>
  <c r="AC252" i="80" s="1"/>
  <c r="AA252" i="80"/>
  <c r="AA77" i="62" s="1"/>
  <c r="P97" i="62"/>
  <c r="P194" i="83"/>
  <c r="P120" i="83" s="1"/>
  <c r="P121" i="83" s="1"/>
  <c r="P113" i="83" s="1"/>
  <c r="P11" i="62" s="1"/>
  <c r="P189" i="62" s="1"/>
  <c r="W25" i="73"/>
  <c r="AA135" i="31"/>
  <c r="S199" i="50"/>
  <c r="Q210" i="83"/>
  <c r="R220" i="80"/>
  <c r="R83" i="62" s="1"/>
  <c r="K220" i="80"/>
  <c r="K83" i="62" s="1"/>
  <c r="L252" i="80"/>
  <c r="L77" i="62" s="1"/>
  <c r="N11" i="66"/>
  <c r="N20" i="66"/>
  <c r="P265" i="83" l="1"/>
  <c r="P226" i="62" s="1"/>
  <c r="R264" i="83"/>
  <c r="Q276" i="83"/>
  <c r="Q266" i="83"/>
  <c r="Q275" i="83"/>
  <c r="Q274" i="83"/>
  <c r="Q273" i="83"/>
  <c r="Q272" i="83"/>
  <c r="Q271" i="83"/>
  <c r="Q270" i="83"/>
  <c r="Q269" i="83"/>
  <c r="Q268" i="83"/>
  <c r="Q267" i="83"/>
  <c r="V220" i="80"/>
  <c r="V83" i="62" s="1"/>
  <c r="P215" i="80"/>
  <c r="Q215" i="80" s="1"/>
  <c r="R215" i="80" s="1"/>
  <c r="U220" i="80"/>
  <c r="U83" i="62" s="1"/>
  <c r="AA220" i="80"/>
  <c r="AA83" i="62" s="1"/>
  <c r="W220" i="80"/>
  <c r="W83" i="62" s="1"/>
  <c r="P220" i="80"/>
  <c r="P83" i="62" s="1"/>
  <c r="AB220" i="80"/>
  <c r="AB83" i="62" s="1"/>
  <c r="T220" i="80"/>
  <c r="T83" i="62" s="1"/>
  <c r="O220" i="80"/>
  <c r="O83" i="62" s="1"/>
  <c r="X220" i="80"/>
  <c r="X83" i="62" s="1"/>
  <c r="S220" i="80"/>
  <c r="S83" i="62" s="1"/>
  <c r="Y220" i="80"/>
  <c r="Y83" i="62" s="1"/>
  <c r="Q220" i="80"/>
  <c r="Q83" i="62" s="1"/>
  <c r="Z220" i="80"/>
  <c r="Z83" i="62" s="1"/>
  <c r="AC220" i="80"/>
  <c r="X25" i="73"/>
  <c r="AB135" i="31"/>
  <c r="X14" i="68" s="1"/>
  <c r="Q97" i="62"/>
  <c r="Q194" i="83"/>
  <c r="Q120" i="83" s="1"/>
  <c r="Q121" i="83" s="1"/>
  <c r="Q113" i="83" s="1"/>
  <c r="Q11" i="62" s="1"/>
  <c r="Q189" i="62" s="1"/>
  <c r="T199" i="50"/>
  <c r="R210" i="83"/>
  <c r="I14" i="68"/>
  <c r="O14" i="68"/>
  <c r="P14" i="68"/>
  <c r="V14" i="68"/>
  <c r="Q14" i="68"/>
  <c r="T14" i="68"/>
  <c r="S14" i="68"/>
  <c r="W14" i="68"/>
  <c r="U14" i="68"/>
  <c r="R14" i="68"/>
  <c r="L220" i="80"/>
  <c r="L83" i="62" s="1"/>
  <c r="E15" i="66"/>
  <c r="E14" i="66" s="1"/>
  <c r="D15" i="66"/>
  <c r="D14" i="66" s="1"/>
  <c r="D14" i="68"/>
  <c r="M14" i="68"/>
  <c r="E14" i="68"/>
  <c r="K14" i="68"/>
  <c r="H14" i="68"/>
  <c r="L14" i="68"/>
  <c r="G14" i="68"/>
  <c r="F14" i="68"/>
  <c r="J14" i="68"/>
  <c r="N14" i="68"/>
  <c r="M19" i="66"/>
  <c r="F19" i="66"/>
  <c r="I19" i="66"/>
  <c r="L19" i="66"/>
  <c r="D19" i="66"/>
  <c r="H19" i="66"/>
  <c r="K19" i="66"/>
  <c r="G19" i="66"/>
  <c r="E19" i="66"/>
  <c r="N19" i="66"/>
  <c r="J19" i="66"/>
  <c r="K15" i="66"/>
  <c r="K14" i="66" s="1"/>
  <c r="I15" i="66"/>
  <c r="I14" i="66" s="1"/>
  <c r="L15" i="66"/>
  <c r="L14" i="66" s="1"/>
  <c r="F15" i="66"/>
  <c r="F14" i="66" s="1"/>
  <c r="G15" i="66"/>
  <c r="G14" i="66" s="1"/>
  <c r="N15" i="66"/>
  <c r="N14" i="66" s="1"/>
  <c r="H15" i="66"/>
  <c r="H14" i="66" s="1"/>
  <c r="J15" i="66"/>
  <c r="J14" i="66" s="1"/>
  <c r="M15" i="66"/>
  <c r="M14" i="66" s="1"/>
  <c r="M252" i="80"/>
  <c r="M77" i="62" s="1"/>
  <c r="E16" i="68"/>
  <c r="F16" i="68"/>
  <c r="G16" i="68"/>
  <c r="H16" i="68"/>
  <c r="I16" i="68"/>
  <c r="J16" i="68"/>
  <c r="K16" i="68"/>
  <c r="L16" i="68"/>
  <c r="M16" i="68"/>
  <c r="N16" i="68"/>
  <c r="D16" i="68"/>
  <c r="E15" i="68"/>
  <c r="F15" i="68"/>
  <c r="G15" i="68"/>
  <c r="H15" i="68"/>
  <c r="I15" i="68"/>
  <c r="J15" i="68"/>
  <c r="K15" i="68"/>
  <c r="L15" i="68"/>
  <c r="M15" i="68"/>
  <c r="N15" i="68"/>
  <c r="D15" i="68"/>
  <c r="Q265" i="83" l="1"/>
  <c r="Q226" i="62" s="1"/>
  <c r="S264" i="83"/>
  <c r="R276" i="83"/>
  <c r="R266" i="83"/>
  <c r="R275" i="83"/>
  <c r="R274" i="83"/>
  <c r="R273" i="83"/>
  <c r="R272" i="83"/>
  <c r="R271" i="83"/>
  <c r="R270" i="83"/>
  <c r="R269" i="83"/>
  <c r="R268" i="83"/>
  <c r="R267" i="83"/>
  <c r="R97" i="62"/>
  <c r="R194" i="83"/>
  <c r="R120" i="83" s="1"/>
  <c r="R121" i="83" s="1"/>
  <c r="R113" i="83" s="1"/>
  <c r="R11" i="62" s="1"/>
  <c r="R189" i="62" s="1"/>
  <c r="U199" i="50"/>
  <c r="S210" i="83"/>
  <c r="Y25" i="73"/>
  <c r="AC135" i="31"/>
  <c r="Y14" i="68" s="1"/>
  <c r="S215" i="80"/>
  <c r="N252" i="80"/>
  <c r="N77" i="62" s="1"/>
  <c r="M220" i="80"/>
  <c r="M83" i="62" s="1"/>
  <c r="D121" i="83"/>
  <c r="D113" i="83" s="1"/>
  <c r="D11" i="62" s="1"/>
  <c r="D189" i="62" s="1"/>
  <c r="N25" i="66"/>
  <c r="N23" i="66" s="1"/>
  <c r="M25" i="66"/>
  <c r="M23" i="66" s="1"/>
  <c r="L25" i="66"/>
  <c r="L23" i="66" s="1"/>
  <c r="K25" i="66"/>
  <c r="K23" i="66" s="1"/>
  <c r="J25" i="66"/>
  <c r="J23" i="66" s="1"/>
  <c r="I25" i="66"/>
  <c r="I23" i="66" s="1"/>
  <c r="H25" i="66"/>
  <c r="H23" i="66" s="1"/>
  <c r="G25" i="66"/>
  <c r="G23" i="66" s="1"/>
  <c r="F25" i="66"/>
  <c r="F23" i="66" s="1"/>
  <c r="E25" i="66"/>
  <c r="E23" i="66" s="1"/>
  <c r="D25" i="66"/>
  <c r="D23" i="66" s="1"/>
  <c r="E72" i="70"/>
  <c r="F72" i="70"/>
  <c r="G72" i="70"/>
  <c r="H72" i="70"/>
  <c r="I72" i="70"/>
  <c r="J72" i="70"/>
  <c r="K72" i="70"/>
  <c r="L72" i="70"/>
  <c r="M72" i="70"/>
  <c r="N72" i="70"/>
  <c r="E73" i="70"/>
  <c r="F73" i="70"/>
  <c r="G73" i="70"/>
  <c r="H73" i="70"/>
  <c r="I73" i="70"/>
  <c r="J73" i="70"/>
  <c r="K73" i="70"/>
  <c r="L73" i="70"/>
  <c r="M73" i="70"/>
  <c r="N73" i="70"/>
  <c r="E74" i="70"/>
  <c r="F74" i="70"/>
  <c r="G74" i="70"/>
  <c r="H74" i="70"/>
  <c r="I74" i="70"/>
  <c r="J74" i="70"/>
  <c r="K74" i="70"/>
  <c r="L74" i="70"/>
  <c r="M74" i="70"/>
  <c r="N74" i="70"/>
  <c r="E75" i="70"/>
  <c r="F75" i="70"/>
  <c r="G75" i="70"/>
  <c r="H75" i="70"/>
  <c r="I75" i="70"/>
  <c r="J75" i="70"/>
  <c r="K75" i="70"/>
  <c r="L75" i="70"/>
  <c r="M75" i="70"/>
  <c r="N75" i="70"/>
  <c r="E35" i="70"/>
  <c r="F35" i="70"/>
  <c r="G35" i="70"/>
  <c r="H35" i="70"/>
  <c r="I35" i="70"/>
  <c r="J35" i="70"/>
  <c r="K35" i="70"/>
  <c r="L35" i="70"/>
  <c r="M35" i="70"/>
  <c r="D35" i="70"/>
  <c r="E34" i="70"/>
  <c r="F34" i="70"/>
  <c r="G34" i="70"/>
  <c r="H34" i="70"/>
  <c r="I34" i="70"/>
  <c r="J34" i="70"/>
  <c r="K34" i="70"/>
  <c r="L34" i="70"/>
  <c r="M34" i="70"/>
  <c r="D34" i="70"/>
  <c r="E42" i="70"/>
  <c r="F42" i="70"/>
  <c r="G42" i="70"/>
  <c r="H42" i="70"/>
  <c r="I42" i="70"/>
  <c r="J42" i="70"/>
  <c r="K42" i="70"/>
  <c r="L42" i="70"/>
  <c r="M42" i="70"/>
  <c r="N42" i="70"/>
  <c r="D42" i="70"/>
  <c r="N93" i="70"/>
  <c r="M93" i="70"/>
  <c r="L93" i="70"/>
  <c r="K93" i="70"/>
  <c r="J93" i="70"/>
  <c r="I93" i="70"/>
  <c r="H93" i="70"/>
  <c r="G93" i="70"/>
  <c r="F93" i="70"/>
  <c r="E93" i="70"/>
  <c r="N92" i="70"/>
  <c r="M92" i="70"/>
  <c r="L92" i="70"/>
  <c r="K92" i="70"/>
  <c r="J92" i="70"/>
  <c r="I92" i="70"/>
  <c r="H92" i="70"/>
  <c r="G92" i="70"/>
  <c r="F92" i="70"/>
  <c r="E92" i="70"/>
  <c r="N91" i="70"/>
  <c r="M91" i="70"/>
  <c r="L91" i="70"/>
  <c r="K91" i="70"/>
  <c r="J91" i="70"/>
  <c r="I91" i="70"/>
  <c r="H91" i="70"/>
  <c r="G91" i="70"/>
  <c r="F91" i="70"/>
  <c r="E91" i="70"/>
  <c r="N90" i="70"/>
  <c r="M90" i="70"/>
  <c r="L90" i="70"/>
  <c r="K90" i="70"/>
  <c r="J90" i="70"/>
  <c r="I90" i="70"/>
  <c r="H90" i="70"/>
  <c r="G90" i="70"/>
  <c r="F90" i="70"/>
  <c r="E90" i="70"/>
  <c r="N99" i="70"/>
  <c r="M99" i="70"/>
  <c r="L99" i="70"/>
  <c r="K99" i="70"/>
  <c r="J99" i="70"/>
  <c r="I99" i="70"/>
  <c r="H99" i="70"/>
  <c r="G99" i="70"/>
  <c r="F99" i="70"/>
  <c r="E99" i="70"/>
  <c r="N98" i="70"/>
  <c r="M98" i="70"/>
  <c r="L98" i="70"/>
  <c r="K98" i="70"/>
  <c r="J98" i="70"/>
  <c r="I98" i="70"/>
  <c r="H98" i="70"/>
  <c r="G98" i="70"/>
  <c r="F98" i="70"/>
  <c r="E98" i="70"/>
  <c r="N97" i="70"/>
  <c r="M97" i="70"/>
  <c r="L97" i="70"/>
  <c r="K97" i="70"/>
  <c r="J97" i="70"/>
  <c r="I97" i="70"/>
  <c r="H97" i="70"/>
  <c r="G97" i="70"/>
  <c r="F97" i="70"/>
  <c r="E97" i="70"/>
  <c r="N96" i="70"/>
  <c r="N59" i="70" s="1"/>
  <c r="M96" i="70"/>
  <c r="M59" i="70" s="1"/>
  <c r="L96" i="70"/>
  <c r="L59" i="70" s="1"/>
  <c r="K96" i="70"/>
  <c r="K59" i="70" s="1"/>
  <c r="J96" i="70"/>
  <c r="J59" i="70" s="1"/>
  <c r="I96" i="70"/>
  <c r="I59" i="70" s="1"/>
  <c r="H96" i="70"/>
  <c r="H59" i="70" s="1"/>
  <c r="G96" i="70"/>
  <c r="G59" i="70" s="1"/>
  <c r="F96" i="70"/>
  <c r="F59" i="70" s="1"/>
  <c r="E96" i="70"/>
  <c r="E59" i="70" s="1"/>
  <c r="D99" i="70"/>
  <c r="D98" i="70"/>
  <c r="D97" i="70"/>
  <c r="D96" i="70"/>
  <c r="D59" i="70" s="1"/>
  <c r="D93" i="70"/>
  <c r="D92" i="70"/>
  <c r="D91" i="70"/>
  <c r="D90" i="70"/>
  <c r="N87" i="70"/>
  <c r="M87" i="70"/>
  <c r="L87" i="70"/>
  <c r="K87" i="70"/>
  <c r="J87" i="70"/>
  <c r="I87" i="70"/>
  <c r="H87" i="70"/>
  <c r="G87" i="70"/>
  <c r="F87" i="70"/>
  <c r="E87" i="70"/>
  <c r="N86" i="70"/>
  <c r="M86" i="70"/>
  <c r="L86" i="70"/>
  <c r="K86" i="70"/>
  <c r="J86" i="70"/>
  <c r="I86" i="70"/>
  <c r="H86" i="70"/>
  <c r="G86" i="70"/>
  <c r="F86" i="70"/>
  <c r="E86" i="70"/>
  <c r="N85" i="70"/>
  <c r="M85" i="70"/>
  <c r="L85" i="70"/>
  <c r="K85" i="70"/>
  <c r="J85" i="70"/>
  <c r="I85" i="70"/>
  <c r="H85" i="70"/>
  <c r="G85" i="70"/>
  <c r="F85" i="70"/>
  <c r="E85" i="70"/>
  <c r="N84" i="70"/>
  <c r="N58" i="70" s="1"/>
  <c r="M84" i="70"/>
  <c r="M58" i="70" s="1"/>
  <c r="L84" i="70"/>
  <c r="L58" i="70" s="1"/>
  <c r="K84" i="70"/>
  <c r="J84" i="70"/>
  <c r="I84" i="70"/>
  <c r="I58" i="70" s="1"/>
  <c r="H84" i="70"/>
  <c r="H58" i="70" s="1"/>
  <c r="G84" i="70"/>
  <c r="G58" i="70" s="1"/>
  <c r="F84" i="70"/>
  <c r="F58" i="70" s="1"/>
  <c r="E84" i="70"/>
  <c r="E58" i="70" s="1"/>
  <c r="D87" i="70"/>
  <c r="D86" i="70"/>
  <c r="D85" i="70"/>
  <c r="D84" i="70"/>
  <c r="N81" i="70"/>
  <c r="M81" i="70"/>
  <c r="L81" i="70"/>
  <c r="K81" i="70"/>
  <c r="J81" i="70"/>
  <c r="I81" i="70"/>
  <c r="H81" i="70"/>
  <c r="G81" i="70"/>
  <c r="F81" i="70"/>
  <c r="E81" i="70"/>
  <c r="N80" i="70"/>
  <c r="M80" i="70"/>
  <c r="L80" i="70"/>
  <c r="K80" i="70"/>
  <c r="J80" i="70"/>
  <c r="I80" i="70"/>
  <c r="H80" i="70"/>
  <c r="G80" i="70"/>
  <c r="F80" i="70"/>
  <c r="E80" i="70"/>
  <c r="N79" i="70"/>
  <c r="M79" i="70"/>
  <c r="L79" i="70"/>
  <c r="K79" i="70"/>
  <c r="J79" i="70"/>
  <c r="I79" i="70"/>
  <c r="H79" i="70"/>
  <c r="G79" i="70"/>
  <c r="F79" i="70"/>
  <c r="E79" i="70"/>
  <c r="N78" i="70"/>
  <c r="M78" i="70"/>
  <c r="L78" i="70"/>
  <c r="K78" i="70"/>
  <c r="J78" i="70"/>
  <c r="I78" i="70"/>
  <c r="H78" i="70"/>
  <c r="G78" i="70"/>
  <c r="F78" i="70"/>
  <c r="E78" i="70"/>
  <c r="D81" i="70"/>
  <c r="D80" i="70"/>
  <c r="D79" i="70"/>
  <c r="D78" i="70"/>
  <c r="D75" i="70"/>
  <c r="D74" i="70"/>
  <c r="D73" i="70"/>
  <c r="D72" i="70"/>
  <c r="N69" i="70"/>
  <c r="M69" i="70"/>
  <c r="L69" i="70"/>
  <c r="K69" i="70"/>
  <c r="J69" i="70"/>
  <c r="I69" i="70"/>
  <c r="H69" i="70"/>
  <c r="G69" i="70"/>
  <c r="F69" i="70"/>
  <c r="E69" i="70"/>
  <c r="N68" i="70"/>
  <c r="M68" i="70"/>
  <c r="L68" i="70"/>
  <c r="K68" i="70"/>
  <c r="J68" i="70"/>
  <c r="I68" i="70"/>
  <c r="H68" i="70"/>
  <c r="G68" i="70"/>
  <c r="F68" i="70"/>
  <c r="E68" i="70"/>
  <c r="N67" i="70"/>
  <c r="M67" i="70"/>
  <c r="L67" i="70"/>
  <c r="K67" i="70"/>
  <c r="J67" i="70"/>
  <c r="I67" i="70"/>
  <c r="G67" i="70"/>
  <c r="F67" i="70"/>
  <c r="E67" i="70"/>
  <c r="N66" i="70"/>
  <c r="M66" i="70"/>
  <c r="L66" i="70"/>
  <c r="K66" i="70"/>
  <c r="J66" i="70"/>
  <c r="I66" i="70"/>
  <c r="H66" i="70"/>
  <c r="G66" i="70"/>
  <c r="F66" i="70"/>
  <c r="E66" i="70"/>
  <c r="D69" i="70"/>
  <c r="D68" i="70"/>
  <c r="D67" i="70"/>
  <c r="D66" i="70"/>
  <c r="B95" i="70"/>
  <c r="B89" i="70"/>
  <c r="B83" i="70"/>
  <c r="B77" i="70"/>
  <c r="B71" i="70"/>
  <c r="B65" i="70"/>
  <c r="N51" i="70"/>
  <c r="M51" i="70"/>
  <c r="L51" i="70"/>
  <c r="K51" i="70"/>
  <c r="J51" i="70"/>
  <c r="I51" i="70"/>
  <c r="H51" i="70"/>
  <c r="G51" i="70"/>
  <c r="F51" i="70"/>
  <c r="E51" i="70"/>
  <c r="N50" i="70"/>
  <c r="N17" i="70" s="1"/>
  <c r="M50" i="70"/>
  <c r="M17" i="70" s="1"/>
  <c r="L50" i="70"/>
  <c r="L17" i="70" s="1"/>
  <c r="K50" i="70"/>
  <c r="K17" i="70" s="1"/>
  <c r="J50" i="70"/>
  <c r="J17" i="70" s="1"/>
  <c r="I50" i="70"/>
  <c r="I17" i="70" s="1"/>
  <c r="H50" i="70"/>
  <c r="H17" i="70" s="1"/>
  <c r="G50" i="70"/>
  <c r="G17" i="70" s="1"/>
  <c r="F50" i="70"/>
  <c r="F17" i="70" s="1"/>
  <c r="E50" i="70"/>
  <c r="E17" i="70" s="1"/>
  <c r="N47" i="70"/>
  <c r="M47" i="70"/>
  <c r="L47" i="70"/>
  <c r="K47" i="70"/>
  <c r="J47" i="70"/>
  <c r="I47" i="70"/>
  <c r="H47" i="70"/>
  <c r="G47" i="70"/>
  <c r="F47" i="70"/>
  <c r="E47" i="70"/>
  <c r="N46" i="70"/>
  <c r="M46" i="70"/>
  <c r="L46" i="70"/>
  <c r="K46" i="70"/>
  <c r="J46" i="70"/>
  <c r="I46" i="70"/>
  <c r="H46" i="70"/>
  <c r="G46" i="70"/>
  <c r="F46" i="70"/>
  <c r="E46" i="70"/>
  <c r="N43" i="70"/>
  <c r="M43" i="70"/>
  <c r="L43" i="70"/>
  <c r="K43" i="70"/>
  <c r="J43" i="70"/>
  <c r="I43" i="70"/>
  <c r="H43" i="70"/>
  <c r="G43" i="70"/>
  <c r="F43" i="70"/>
  <c r="E43" i="70"/>
  <c r="D51" i="70"/>
  <c r="D50" i="70"/>
  <c r="D17" i="70" s="1"/>
  <c r="D47" i="70"/>
  <c r="D46" i="70"/>
  <c r="D43" i="70"/>
  <c r="N39" i="70"/>
  <c r="M39" i="70"/>
  <c r="L39" i="70"/>
  <c r="K39" i="70"/>
  <c r="J39" i="70"/>
  <c r="I39" i="70"/>
  <c r="H39" i="70"/>
  <c r="G39" i="70"/>
  <c r="F39" i="70"/>
  <c r="E39" i="70"/>
  <c r="N38" i="70"/>
  <c r="M38" i="70"/>
  <c r="L38" i="70"/>
  <c r="K38" i="70"/>
  <c r="J38" i="70"/>
  <c r="I38" i="70"/>
  <c r="H38" i="70"/>
  <c r="G38" i="70"/>
  <c r="F38" i="70"/>
  <c r="E38" i="70"/>
  <c r="D39" i="70"/>
  <c r="D38" i="70"/>
  <c r="M31" i="70"/>
  <c r="L31" i="70"/>
  <c r="K31" i="70"/>
  <c r="J31" i="70"/>
  <c r="I31" i="70"/>
  <c r="H31" i="70"/>
  <c r="G31" i="70"/>
  <c r="F31" i="70"/>
  <c r="E31" i="70"/>
  <c r="D31" i="70"/>
  <c r="E30" i="70"/>
  <c r="F30" i="70"/>
  <c r="G30" i="70"/>
  <c r="H30" i="70"/>
  <c r="H29" i="70" s="1"/>
  <c r="I30" i="70"/>
  <c r="J30" i="70"/>
  <c r="K30" i="70"/>
  <c r="L30" i="70"/>
  <c r="L29" i="70" s="1"/>
  <c r="M30" i="70"/>
  <c r="D30" i="70"/>
  <c r="E27" i="70"/>
  <c r="F27" i="70"/>
  <c r="G27" i="70"/>
  <c r="H27" i="70"/>
  <c r="I27" i="70"/>
  <c r="J27" i="70"/>
  <c r="K27" i="70"/>
  <c r="L27" i="70"/>
  <c r="M27" i="70"/>
  <c r="D27" i="70"/>
  <c r="E26" i="70"/>
  <c r="F26" i="70"/>
  <c r="G26" i="70"/>
  <c r="H26" i="70"/>
  <c r="I26" i="70"/>
  <c r="J26" i="70"/>
  <c r="K26" i="70"/>
  <c r="L26" i="70"/>
  <c r="M26" i="70"/>
  <c r="D26" i="70"/>
  <c r="E23" i="70"/>
  <c r="F23" i="70"/>
  <c r="G23" i="70"/>
  <c r="H23" i="70"/>
  <c r="I23" i="70"/>
  <c r="J23" i="70"/>
  <c r="K23" i="70"/>
  <c r="L23" i="70"/>
  <c r="M23" i="70"/>
  <c r="D23" i="70"/>
  <c r="E22" i="70"/>
  <c r="F22" i="70"/>
  <c r="G22" i="70"/>
  <c r="H22" i="70"/>
  <c r="I22" i="70"/>
  <c r="J22" i="70"/>
  <c r="K22" i="70"/>
  <c r="L22" i="70"/>
  <c r="M22" i="70"/>
  <c r="D22" i="70"/>
  <c r="B49" i="70"/>
  <c r="B45" i="70"/>
  <c r="B41" i="70"/>
  <c r="B37" i="70"/>
  <c r="B33" i="70"/>
  <c r="B29" i="70"/>
  <c r="B25" i="70"/>
  <c r="B21" i="70"/>
  <c r="Q70" i="31"/>
  <c r="Q71" i="31"/>
  <c r="Q72" i="31"/>
  <c r="Q73" i="31"/>
  <c r="Q74" i="31"/>
  <c r="Q63" i="31"/>
  <c r="Q67" i="31"/>
  <c r="Q66" i="31"/>
  <c r="Q65" i="31"/>
  <c r="D44" i="53"/>
  <c r="R265" i="83" l="1"/>
  <c r="R226" i="62" s="1"/>
  <c r="T264" i="83"/>
  <c r="S276" i="83"/>
  <c r="S266" i="83"/>
  <c r="S275" i="83"/>
  <c r="S274" i="83"/>
  <c r="S273" i="83"/>
  <c r="S272" i="83"/>
  <c r="S271" i="83"/>
  <c r="S270" i="83"/>
  <c r="S269" i="83"/>
  <c r="S268" i="83"/>
  <c r="S267" i="83"/>
  <c r="I61" i="70"/>
  <c r="G62" i="70"/>
  <c r="G144" i="70" s="1"/>
  <c r="I63" i="70"/>
  <c r="I142" i="70" s="1"/>
  <c r="M63" i="70"/>
  <c r="M142" i="70" s="1"/>
  <c r="M61" i="70"/>
  <c r="D63" i="70"/>
  <c r="D142" i="70" s="1"/>
  <c r="K61" i="70"/>
  <c r="I62" i="70"/>
  <c r="I144" i="70" s="1"/>
  <c r="G63" i="70"/>
  <c r="G142" i="70" s="1"/>
  <c r="I57" i="70"/>
  <c r="G61" i="70"/>
  <c r="G57" i="70"/>
  <c r="G138" i="70" s="1"/>
  <c r="K57" i="70"/>
  <c r="E61" i="70"/>
  <c r="E57" i="70"/>
  <c r="E138" i="70" s="1"/>
  <c r="H61" i="70"/>
  <c r="S97" i="62"/>
  <c r="S194" i="83"/>
  <c r="S120" i="83" s="1"/>
  <c r="S121" i="83" s="1"/>
  <c r="S113" i="83" s="1"/>
  <c r="S11" i="62" s="1"/>
  <c r="S189" i="62" s="1"/>
  <c r="V199" i="50"/>
  <c r="T210" i="83"/>
  <c r="Z25" i="73"/>
  <c r="AD135" i="31"/>
  <c r="Z14" i="68" s="1"/>
  <c r="T215" i="80"/>
  <c r="U215" i="80" s="1"/>
  <c r="N220" i="80"/>
  <c r="N83" i="62" s="1"/>
  <c r="F57" i="70"/>
  <c r="J57" i="70"/>
  <c r="N57" i="70"/>
  <c r="L61" i="70"/>
  <c r="F62" i="70"/>
  <c r="F144" i="70" s="1"/>
  <c r="J62" i="70"/>
  <c r="J144" i="70" s="1"/>
  <c r="N62" i="70"/>
  <c r="N144" i="70" s="1"/>
  <c r="L63" i="70"/>
  <c r="L142" i="70" s="1"/>
  <c r="D62" i="70"/>
  <c r="D144" i="70" s="1"/>
  <c r="D58" i="70"/>
  <c r="M57" i="70"/>
  <c r="M138" i="70" s="1"/>
  <c r="K63" i="70"/>
  <c r="K142" i="70" s="1"/>
  <c r="K62" i="70"/>
  <c r="K144" i="70" s="1"/>
  <c r="H63" i="70"/>
  <c r="H142" i="70" s="1"/>
  <c r="D61" i="70"/>
  <c r="D57" i="70"/>
  <c r="E63" i="70"/>
  <c r="E142" i="70" s="1"/>
  <c r="E62" i="70"/>
  <c r="E144" i="70" s="1"/>
  <c r="M62" i="70"/>
  <c r="M144" i="70" s="1"/>
  <c r="H57" i="70"/>
  <c r="H138" i="70" s="1"/>
  <c r="L57" i="70"/>
  <c r="L138" i="70" s="1"/>
  <c r="F61" i="70"/>
  <c r="J61" i="70"/>
  <c r="N61" i="70"/>
  <c r="H62" i="70"/>
  <c r="H144" i="70" s="1"/>
  <c r="L62" i="70"/>
  <c r="L144" i="70" s="1"/>
  <c r="F63" i="70"/>
  <c r="F142" i="70" s="1"/>
  <c r="J63" i="70"/>
  <c r="J142" i="70" s="1"/>
  <c r="N63" i="70"/>
  <c r="N142" i="70" s="1"/>
  <c r="I138" i="70"/>
  <c r="J121" i="83"/>
  <c r="J113" i="83" s="1"/>
  <c r="K58" i="70"/>
  <c r="N29" i="70"/>
  <c r="J29" i="70"/>
  <c r="F29" i="70"/>
  <c r="J58" i="70"/>
  <c r="D16" i="70"/>
  <c r="G16" i="70"/>
  <c r="D15" i="70"/>
  <c r="K15" i="70"/>
  <c r="G15" i="70"/>
  <c r="N15" i="70"/>
  <c r="J15" i="70"/>
  <c r="F15" i="70"/>
  <c r="K16" i="70"/>
  <c r="M15" i="70"/>
  <c r="I15" i="70"/>
  <c r="E15" i="70"/>
  <c r="L16" i="70"/>
  <c r="H16" i="70"/>
  <c r="L15" i="70"/>
  <c r="H15" i="70"/>
  <c r="N16" i="70"/>
  <c r="J16" i="70"/>
  <c r="F16" i="70"/>
  <c r="M16" i="70"/>
  <c r="I16" i="70"/>
  <c r="E16" i="70"/>
  <c r="N19" i="70"/>
  <c r="J19" i="70"/>
  <c r="F19" i="70"/>
  <c r="K71" i="70"/>
  <c r="M19" i="70"/>
  <c r="M140" i="70" s="1"/>
  <c r="E19" i="70"/>
  <c r="L19" i="70"/>
  <c r="H19" i="70"/>
  <c r="I19" i="70"/>
  <c r="I140" i="70" s="1"/>
  <c r="D19" i="70"/>
  <c r="K19" i="70"/>
  <c r="G19" i="70"/>
  <c r="L71" i="70"/>
  <c r="H71" i="70"/>
  <c r="N71" i="70"/>
  <c r="J71" i="70"/>
  <c r="F71" i="70"/>
  <c r="G71" i="70"/>
  <c r="M71" i="70"/>
  <c r="I71" i="70"/>
  <c r="E71" i="70"/>
  <c r="L95" i="70"/>
  <c r="I83" i="70"/>
  <c r="G89" i="70"/>
  <c r="K89" i="70"/>
  <c r="J77" i="70"/>
  <c r="N77" i="70"/>
  <c r="E83" i="70"/>
  <c r="M83" i="70"/>
  <c r="H95" i="70"/>
  <c r="G65" i="70"/>
  <c r="K65" i="70"/>
  <c r="D65" i="70"/>
  <c r="F83" i="70"/>
  <c r="N83" i="70"/>
  <c r="D89" i="70"/>
  <c r="K95" i="70"/>
  <c r="G83" i="70"/>
  <c r="K83" i="70"/>
  <c r="G77" i="70"/>
  <c r="K77" i="70"/>
  <c r="M77" i="70"/>
  <c r="H89" i="70"/>
  <c r="F65" i="70"/>
  <c r="J65" i="70"/>
  <c r="N65" i="70"/>
  <c r="H77" i="70"/>
  <c r="L77" i="70"/>
  <c r="F77" i="70"/>
  <c r="G95" i="70"/>
  <c r="E89" i="70"/>
  <c r="I89" i="70"/>
  <c r="M89" i="70"/>
  <c r="E77" i="70"/>
  <c r="I77" i="70"/>
  <c r="D83" i="70"/>
  <c r="H83" i="70"/>
  <c r="L83" i="70"/>
  <c r="J83" i="70"/>
  <c r="F89" i="70"/>
  <c r="J89" i="70"/>
  <c r="N89" i="70"/>
  <c r="L89" i="70"/>
  <c r="E65" i="70"/>
  <c r="I65" i="70"/>
  <c r="M65" i="70"/>
  <c r="D71" i="70"/>
  <c r="D77" i="70"/>
  <c r="D95" i="70"/>
  <c r="F95" i="70"/>
  <c r="J95" i="70"/>
  <c r="N95" i="70"/>
  <c r="H65" i="70"/>
  <c r="L65" i="70"/>
  <c r="E95" i="70"/>
  <c r="I95" i="70"/>
  <c r="M95" i="70"/>
  <c r="D37" i="70"/>
  <c r="D45" i="70"/>
  <c r="L37" i="70"/>
  <c r="K25" i="70"/>
  <c r="G25" i="70"/>
  <c r="D33" i="70"/>
  <c r="D41" i="70"/>
  <c r="D49" i="70"/>
  <c r="H33" i="70"/>
  <c r="L33" i="70"/>
  <c r="F33" i="70"/>
  <c r="J33" i="70"/>
  <c r="N33" i="70"/>
  <c r="F37" i="70"/>
  <c r="J37" i="70"/>
  <c r="N37" i="70"/>
  <c r="H37" i="70"/>
  <c r="H41" i="70"/>
  <c r="L41" i="70"/>
  <c r="F41" i="70"/>
  <c r="J41" i="70"/>
  <c r="N41" i="70"/>
  <c r="H45" i="70"/>
  <c r="L45" i="70"/>
  <c r="F45" i="70"/>
  <c r="J45" i="70"/>
  <c r="N45" i="70"/>
  <c r="H49" i="70"/>
  <c r="L49" i="70"/>
  <c r="F49" i="70"/>
  <c r="J49" i="70"/>
  <c r="N49" i="70"/>
  <c r="K29" i="70"/>
  <c r="M25" i="70"/>
  <c r="E25" i="70"/>
  <c r="D29" i="70"/>
  <c r="E33" i="70"/>
  <c r="I33" i="70"/>
  <c r="M33" i="70"/>
  <c r="G37" i="70"/>
  <c r="K37" i="70"/>
  <c r="E41" i="70"/>
  <c r="I41" i="70"/>
  <c r="M41" i="70"/>
  <c r="E45" i="70"/>
  <c r="I45" i="70"/>
  <c r="M45" i="70"/>
  <c r="E49" i="70"/>
  <c r="I49" i="70"/>
  <c r="M49" i="70"/>
  <c r="D25" i="70"/>
  <c r="M29" i="70"/>
  <c r="I29" i="70"/>
  <c r="E29" i="70"/>
  <c r="G29" i="70"/>
  <c r="G33" i="70"/>
  <c r="K33" i="70"/>
  <c r="E37" i="70"/>
  <c r="I37" i="70"/>
  <c r="M37" i="70"/>
  <c r="G41" i="70"/>
  <c r="K41" i="70"/>
  <c r="G45" i="70"/>
  <c r="K45" i="70"/>
  <c r="G49" i="70"/>
  <c r="K49" i="70"/>
  <c r="I25" i="70"/>
  <c r="L25" i="70"/>
  <c r="H25" i="70"/>
  <c r="N25" i="70"/>
  <c r="J25" i="70"/>
  <c r="F25" i="70"/>
  <c r="D21" i="70"/>
  <c r="N21" i="70"/>
  <c r="J21" i="70"/>
  <c r="F21" i="70"/>
  <c r="K21" i="70"/>
  <c r="G21" i="70"/>
  <c r="L21" i="70"/>
  <c r="H21" i="70"/>
  <c r="M21" i="70"/>
  <c r="I21" i="70"/>
  <c r="E21" i="70"/>
  <c r="E59" i="53"/>
  <c r="F59" i="53"/>
  <c r="G59" i="53"/>
  <c r="H59" i="53"/>
  <c r="I59" i="53"/>
  <c r="J59" i="53"/>
  <c r="K59" i="53"/>
  <c r="L59" i="53"/>
  <c r="M59" i="53"/>
  <c r="N59" i="53"/>
  <c r="D59" i="53"/>
  <c r="E54" i="53"/>
  <c r="F54" i="53"/>
  <c r="G54" i="53"/>
  <c r="H54" i="53"/>
  <c r="I54" i="53"/>
  <c r="J54" i="53"/>
  <c r="K54" i="53"/>
  <c r="L54" i="53"/>
  <c r="M54" i="53"/>
  <c r="N54" i="53"/>
  <c r="D54" i="53"/>
  <c r="E49" i="53"/>
  <c r="F49" i="53"/>
  <c r="G49" i="53"/>
  <c r="H49" i="53"/>
  <c r="I49" i="53"/>
  <c r="J49" i="53"/>
  <c r="K49" i="53"/>
  <c r="L49" i="53"/>
  <c r="M49" i="53"/>
  <c r="N49" i="53"/>
  <c r="D49" i="53"/>
  <c r="E44" i="53"/>
  <c r="F44" i="53"/>
  <c r="G44" i="53"/>
  <c r="H44" i="53"/>
  <c r="I44" i="53"/>
  <c r="J44" i="53"/>
  <c r="K44" i="53"/>
  <c r="L44" i="53"/>
  <c r="M44" i="53"/>
  <c r="N44" i="53"/>
  <c r="E31" i="53"/>
  <c r="F31" i="53"/>
  <c r="G31" i="53"/>
  <c r="H31" i="53"/>
  <c r="I31" i="53"/>
  <c r="J31" i="53"/>
  <c r="K31" i="53"/>
  <c r="L31" i="53"/>
  <c r="M31" i="53"/>
  <c r="N31" i="53"/>
  <c r="D31" i="53"/>
  <c r="E26" i="53"/>
  <c r="F26" i="53"/>
  <c r="G26" i="53"/>
  <c r="H26" i="53"/>
  <c r="I26" i="53"/>
  <c r="J26" i="53"/>
  <c r="K26" i="53"/>
  <c r="L26" i="53"/>
  <c r="M26" i="53"/>
  <c r="N26" i="53"/>
  <c r="D26" i="53"/>
  <c r="D16" i="53"/>
  <c r="E21" i="53"/>
  <c r="F21" i="53"/>
  <c r="G21" i="53"/>
  <c r="H21" i="53"/>
  <c r="I21" i="53"/>
  <c r="J21" i="53"/>
  <c r="K21" i="53"/>
  <c r="L21" i="53"/>
  <c r="M21" i="53"/>
  <c r="N21" i="53"/>
  <c r="D21" i="53"/>
  <c r="B57" i="53"/>
  <c r="B52" i="53"/>
  <c r="B47" i="53"/>
  <c r="B42" i="53"/>
  <c r="B29" i="53"/>
  <c r="B24" i="53"/>
  <c r="B19" i="53"/>
  <c r="B14" i="53"/>
  <c r="B107" i="55"/>
  <c r="B97" i="55"/>
  <c r="B87" i="55"/>
  <c r="B77" i="55"/>
  <c r="B55" i="55"/>
  <c r="B45" i="55"/>
  <c r="B35" i="55"/>
  <c r="E16" i="53"/>
  <c r="F16" i="53"/>
  <c r="G16" i="53"/>
  <c r="H16" i="53"/>
  <c r="I16" i="53"/>
  <c r="J16" i="53"/>
  <c r="K16" i="53"/>
  <c r="L16" i="53"/>
  <c r="M16" i="53"/>
  <c r="N16" i="53"/>
  <c r="S265" i="83" l="1"/>
  <c r="S226" i="62" s="1"/>
  <c r="U264" i="83"/>
  <c r="T276" i="83"/>
  <c r="T266" i="83"/>
  <c r="T275" i="83"/>
  <c r="T274" i="83"/>
  <c r="T273" i="83"/>
  <c r="T272" i="83"/>
  <c r="T271" i="83"/>
  <c r="T270" i="83"/>
  <c r="T269" i="83"/>
  <c r="T268" i="83"/>
  <c r="T267" i="83"/>
  <c r="K140" i="70"/>
  <c r="W199" i="50"/>
  <c r="U210" i="83"/>
  <c r="AA25" i="73"/>
  <c r="AE135" i="31"/>
  <c r="AA14" i="68" s="1"/>
  <c r="D137" i="70"/>
  <c r="D138" i="70"/>
  <c r="T97" i="62"/>
  <c r="T194" i="83"/>
  <c r="T120" i="83" s="1"/>
  <c r="T121" i="83" s="1"/>
  <c r="T113" i="83" s="1"/>
  <c r="T11" i="62" s="1"/>
  <c r="T189" i="62" s="1"/>
  <c r="V215" i="80"/>
  <c r="G137" i="70"/>
  <c r="G136" i="70" s="1"/>
  <c r="I54" i="70"/>
  <c r="H54" i="70"/>
  <c r="D54" i="70"/>
  <c r="E54" i="70"/>
  <c r="F54" i="70"/>
  <c r="K54" i="70"/>
  <c r="G54" i="70"/>
  <c r="J54" i="70"/>
  <c r="L54" i="70"/>
  <c r="M54" i="70"/>
  <c r="N54" i="70"/>
  <c r="E56" i="70"/>
  <c r="L56" i="70"/>
  <c r="G56" i="70"/>
  <c r="M56" i="70"/>
  <c r="I56" i="70"/>
  <c r="K56" i="70"/>
  <c r="K121" i="83"/>
  <c r="K113" i="83" s="1"/>
  <c r="K11" i="62" s="1"/>
  <c r="K189" i="62" s="1"/>
  <c r="F121" i="83"/>
  <c r="F113" i="83" s="1"/>
  <c r="F11" i="62" s="1"/>
  <c r="F189" i="62" s="1"/>
  <c r="L121" i="83"/>
  <c r="L113" i="83" s="1"/>
  <c r="L11" i="62" s="1"/>
  <c r="L189" i="62" s="1"/>
  <c r="E121" i="83"/>
  <c r="E113" i="83" s="1"/>
  <c r="E11" i="62" s="1"/>
  <c r="E189" i="62" s="1"/>
  <c r="I121" i="83"/>
  <c r="I113" i="83" s="1"/>
  <c r="I11" i="62" s="1"/>
  <c r="I189" i="62" s="1"/>
  <c r="H121" i="83"/>
  <c r="H113" i="83" s="1"/>
  <c r="H11" i="62" s="1"/>
  <c r="H189" i="62" s="1"/>
  <c r="N121" i="83"/>
  <c r="N113" i="83" s="1"/>
  <c r="N11" i="62" s="1"/>
  <c r="N189" i="62" s="1"/>
  <c r="G121" i="83"/>
  <c r="G113" i="83" s="1"/>
  <c r="G11" i="62" s="1"/>
  <c r="G189" i="62" s="1"/>
  <c r="M121" i="83"/>
  <c r="M113" i="83" s="1"/>
  <c r="M11" i="62" s="1"/>
  <c r="M189" i="62" s="1"/>
  <c r="J11" i="62"/>
  <c r="J189" i="62" s="1"/>
  <c r="K138" i="70"/>
  <c r="G140" i="70"/>
  <c r="D56" i="70"/>
  <c r="E140" i="70"/>
  <c r="D140" i="70"/>
  <c r="H56" i="70"/>
  <c r="N140" i="70"/>
  <c r="N14" i="70"/>
  <c r="L140" i="70"/>
  <c r="H140" i="70"/>
  <c r="J140" i="70"/>
  <c r="F140" i="70"/>
  <c r="J56" i="70"/>
  <c r="J138" i="70"/>
  <c r="H137" i="70"/>
  <c r="H136" i="70" s="1"/>
  <c r="E137" i="70"/>
  <c r="E136" i="70" s="1"/>
  <c r="F137" i="70"/>
  <c r="K137" i="70"/>
  <c r="N56" i="70"/>
  <c r="N138" i="70"/>
  <c r="L137" i="70"/>
  <c r="L136" i="70" s="1"/>
  <c r="I137" i="70"/>
  <c r="I136" i="70" s="1"/>
  <c r="I146" i="70" s="1"/>
  <c r="J137" i="70"/>
  <c r="M137" i="70"/>
  <c r="M136" i="70" s="1"/>
  <c r="M146" i="70" s="1"/>
  <c r="N137" i="70"/>
  <c r="F56" i="70"/>
  <c r="F138" i="70"/>
  <c r="E14" i="70"/>
  <c r="I14" i="70"/>
  <c r="G14" i="70"/>
  <c r="M14" i="70"/>
  <c r="K14" i="70"/>
  <c r="D14" i="70"/>
  <c r="F14" i="70"/>
  <c r="J14" i="70"/>
  <c r="L14" i="70"/>
  <c r="H14" i="70"/>
  <c r="I12" i="70"/>
  <c r="G12" i="70"/>
  <c r="N12" i="70"/>
  <c r="M12" i="70"/>
  <c r="K12" i="70"/>
  <c r="D12" i="70"/>
  <c r="H12" i="70"/>
  <c r="F12" i="70"/>
  <c r="E12" i="70"/>
  <c r="L12" i="70"/>
  <c r="J12" i="70"/>
  <c r="B3" i="48"/>
  <c r="D10" i="48"/>
  <c r="E10" i="48"/>
  <c r="F10" i="48"/>
  <c r="G10" i="48"/>
  <c r="H10" i="48"/>
  <c r="I10" i="48"/>
  <c r="J10" i="48"/>
  <c r="K10" i="48"/>
  <c r="L10" i="48"/>
  <c r="M10" i="48"/>
  <c r="N10" i="48"/>
  <c r="T265" i="83" l="1"/>
  <c r="T226" i="62" s="1"/>
  <c r="V264" i="83"/>
  <c r="U276" i="83"/>
  <c r="U266" i="83"/>
  <c r="U275" i="83"/>
  <c r="U274" i="83"/>
  <c r="U273" i="83"/>
  <c r="U272" i="83"/>
  <c r="U271" i="83"/>
  <c r="U270" i="83"/>
  <c r="U269" i="83"/>
  <c r="U268" i="83"/>
  <c r="U267" i="83"/>
  <c r="AB158" i="70"/>
  <c r="X158" i="70"/>
  <c r="T158" i="70"/>
  <c r="Z158" i="70"/>
  <c r="V158" i="70"/>
  <c r="W158" i="70"/>
  <c r="AA158" i="70"/>
  <c r="U158" i="70"/>
  <c r="Y158" i="70"/>
  <c r="AB154" i="70"/>
  <c r="X154" i="70"/>
  <c r="U154" i="70"/>
  <c r="W154" i="70"/>
  <c r="Z154" i="70"/>
  <c r="AA154" i="70"/>
  <c r="Y154" i="70"/>
  <c r="T154" i="70"/>
  <c r="V154" i="70"/>
  <c r="S158" i="70"/>
  <c r="O158" i="70"/>
  <c r="R158" i="70"/>
  <c r="Q158" i="70"/>
  <c r="P158" i="70"/>
  <c r="Q154" i="70"/>
  <c r="P154" i="70"/>
  <c r="S154" i="70"/>
  <c r="O154" i="70"/>
  <c r="R154" i="70"/>
  <c r="G8" i="70"/>
  <c r="G205" i="70" s="1"/>
  <c r="D136" i="70"/>
  <c r="D146" i="70" s="1"/>
  <c r="H8" i="70"/>
  <c r="N8" i="70"/>
  <c r="D8" i="70"/>
  <c r="D143" i="62" s="1"/>
  <c r="E8" i="70"/>
  <c r="M8" i="70"/>
  <c r="K8" i="70"/>
  <c r="I8" i="70"/>
  <c r="J8" i="70"/>
  <c r="F8" i="70"/>
  <c r="L8" i="70"/>
  <c r="L143" i="62" s="1"/>
  <c r="G143" i="62"/>
  <c r="AB25" i="73"/>
  <c r="AG135" i="31" s="1"/>
  <c r="AC14" i="68" s="1"/>
  <c r="AF135" i="31"/>
  <c r="AB14" i="68" s="1"/>
  <c r="U97" i="62"/>
  <c r="U194" i="83"/>
  <c r="U120" i="83" s="1"/>
  <c r="U121" i="83" s="1"/>
  <c r="U113" i="83" s="1"/>
  <c r="U11" i="62" s="1"/>
  <c r="U189" i="62" s="1"/>
  <c r="X199" i="50"/>
  <c r="V210" i="83"/>
  <c r="W215" i="80"/>
  <c r="K136" i="70"/>
  <c r="K146" i="70" s="1"/>
  <c r="G146" i="70"/>
  <c r="D12" i="48"/>
  <c r="E146" i="70"/>
  <c r="H146" i="70"/>
  <c r="L146" i="70"/>
  <c r="J136" i="70"/>
  <c r="J146" i="70" s="1"/>
  <c r="N136" i="70"/>
  <c r="F136" i="70"/>
  <c r="F146" i="70" s="1"/>
  <c r="G12" i="48"/>
  <c r="I12" i="48"/>
  <c r="E12" i="48"/>
  <c r="K12" i="48"/>
  <c r="M12" i="48"/>
  <c r="L12" i="48"/>
  <c r="H12" i="48"/>
  <c r="N12" i="48"/>
  <c r="J12" i="48"/>
  <c r="F12" i="48"/>
  <c r="U265" i="83" l="1"/>
  <c r="U226" i="62" s="1"/>
  <c r="W264" i="83"/>
  <c r="V276" i="83"/>
  <c r="V266" i="83"/>
  <c r="V275" i="83"/>
  <c r="V274" i="83"/>
  <c r="V273" i="83"/>
  <c r="V272" i="83"/>
  <c r="V271" i="83"/>
  <c r="V270" i="83"/>
  <c r="V269" i="83"/>
  <c r="V268" i="83"/>
  <c r="V267" i="83"/>
  <c r="F118" i="70"/>
  <c r="F102" i="70"/>
  <c r="F132" i="53"/>
  <c r="F63" i="53"/>
  <c r="D118" i="70"/>
  <c r="D102" i="70"/>
  <c r="D63" i="53"/>
  <c r="D132" i="53"/>
  <c r="M118" i="70"/>
  <c r="M102" i="70"/>
  <c r="M132" i="53"/>
  <c r="M63" i="53"/>
  <c r="H118" i="70"/>
  <c r="H102" i="70"/>
  <c r="H63" i="53"/>
  <c r="H132" i="53"/>
  <c r="E118" i="70"/>
  <c r="E102" i="70"/>
  <c r="E63" i="53"/>
  <c r="E132" i="53"/>
  <c r="L118" i="70"/>
  <c r="L102" i="70"/>
  <c r="L132" i="53"/>
  <c r="L63" i="53"/>
  <c r="I118" i="70"/>
  <c r="I102" i="70"/>
  <c r="I132" i="53"/>
  <c r="I63" i="53"/>
  <c r="J118" i="70"/>
  <c r="J102" i="70"/>
  <c r="J132" i="53"/>
  <c r="J63" i="53"/>
  <c r="G118" i="70"/>
  <c r="G102" i="70"/>
  <c r="G63" i="53"/>
  <c r="G132" i="53"/>
  <c r="N118" i="70"/>
  <c r="N126" i="70" s="1"/>
  <c r="N63" i="53"/>
  <c r="N102" i="70"/>
  <c r="N132" i="53"/>
  <c r="N168" i="53" s="1"/>
  <c r="K118" i="70"/>
  <c r="K126" i="70" s="1"/>
  <c r="K102" i="70"/>
  <c r="K132" i="53"/>
  <c r="K63" i="53"/>
  <c r="G9" i="70"/>
  <c r="V131" i="70"/>
  <c r="Y131" i="70"/>
  <c r="X131" i="70"/>
  <c r="Z131" i="70"/>
  <c r="Z174" i="70"/>
  <c r="T131" i="70"/>
  <c r="T174" i="70"/>
  <c r="W174" i="70"/>
  <c r="U131" i="70"/>
  <c r="W131" i="70"/>
  <c r="V174" i="70"/>
  <c r="Y174" i="70"/>
  <c r="X174" i="70"/>
  <c r="U174" i="70"/>
  <c r="V126" i="70"/>
  <c r="Z169" i="70"/>
  <c r="T126" i="70"/>
  <c r="Z126" i="70"/>
  <c r="Y126" i="70"/>
  <c r="Y169" i="70"/>
  <c r="X126" i="70"/>
  <c r="U126" i="70"/>
  <c r="W126" i="70"/>
  <c r="T169" i="70"/>
  <c r="U169" i="70"/>
  <c r="V169" i="70"/>
  <c r="W169" i="70"/>
  <c r="X169" i="70"/>
  <c r="J9" i="70"/>
  <c r="J10" i="70" s="1"/>
  <c r="U171" i="70"/>
  <c r="V171" i="70"/>
  <c r="W171" i="70"/>
  <c r="Y128" i="70"/>
  <c r="T171" i="70"/>
  <c r="T128" i="70"/>
  <c r="V128" i="70"/>
  <c r="W128" i="70"/>
  <c r="X128" i="70"/>
  <c r="X171" i="70"/>
  <c r="U128" i="70"/>
  <c r="Z128" i="70"/>
  <c r="Y171" i="70"/>
  <c r="Z171" i="70"/>
  <c r="T166" i="70"/>
  <c r="Y166" i="70"/>
  <c r="Y123" i="70"/>
  <c r="X123" i="70"/>
  <c r="T123" i="70"/>
  <c r="U123" i="70"/>
  <c r="V123" i="70"/>
  <c r="W123" i="70"/>
  <c r="X166" i="70"/>
  <c r="Z166" i="70"/>
  <c r="U166" i="70"/>
  <c r="V166" i="70"/>
  <c r="W166" i="70"/>
  <c r="Z123" i="70"/>
  <c r="Z109" i="70"/>
  <c r="W173" i="70"/>
  <c r="Y130" i="70"/>
  <c r="T130" i="70"/>
  <c r="U130" i="70"/>
  <c r="X173" i="70"/>
  <c r="T173" i="70"/>
  <c r="U173" i="70"/>
  <c r="Y173" i="70"/>
  <c r="V130" i="70"/>
  <c r="W130" i="70"/>
  <c r="Z130" i="70"/>
  <c r="V173" i="70"/>
  <c r="X130" i="70"/>
  <c r="Z173" i="70"/>
  <c r="T127" i="70"/>
  <c r="W127" i="70"/>
  <c r="V170" i="70"/>
  <c r="W170" i="70"/>
  <c r="Y127" i="70"/>
  <c r="T170" i="70"/>
  <c r="X127" i="70"/>
  <c r="X170" i="70"/>
  <c r="U170" i="70"/>
  <c r="Z127" i="70"/>
  <c r="Z170" i="70"/>
  <c r="U127" i="70"/>
  <c r="V127" i="70"/>
  <c r="Y170" i="70"/>
  <c r="Z165" i="70"/>
  <c r="Z122" i="70"/>
  <c r="T165" i="70"/>
  <c r="U165" i="70"/>
  <c r="X122" i="70"/>
  <c r="U122" i="70"/>
  <c r="Y165" i="70"/>
  <c r="V165" i="70"/>
  <c r="X165" i="70"/>
  <c r="W165" i="70"/>
  <c r="Y122" i="70"/>
  <c r="W122" i="70"/>
  <c r="T122" i="70"/>
  <c r="V122" i="70"/>
  <c r="T129" i="70"/>
  <c r="V129" i="70"/>
  <c r="W129" i="70"/>
  <c r="T172" i="70"/>
  <c r="Z129" i="70"/>
  <c r="W172" i="70"/>
  <c r="Y172" i="70"/>
  <c r="U129" i="70"/>
  <c r="X129" i="70"/>
  <c r="U172" i="70"/>
  <c r="V172" i="70"/>
  <c r="Z172" i="70"/>
  <c r="X172" i="70"/>
  <c r="Y129" i="70"/>
  <c r="T175" i="70"/>
  <c r="Z175" i="70"/>
  <c r="W132" i="70"/>
  <c r="U132" i="70"/>
  <c r="W175" i="70"/>
  <c r="Z132" i="70"/>
  <c r="Y132" i="70"/>
  <c r="U175" i="70"/>
  <c r="X175" i="70"/>
  <c r="Y175" i="70"/>
  <c r="X132" i="70"/>
  <c r="T132" i="70"/>
  <c r="V132" i="70"/>
  <c r="V175" i="70"/>
  <c r="U125" i="70"/>
  <c r="Y168" i="70"/>
  <c r="W168" i="70"/>
  <c r="Z125" i="70"/>
  <c r="X168" i="70"/>
  <c r="Z168" i="70"/>
  <c r="W125" i="70"/>
  <c r="T168" i="70"/>
  <c r="V125" i="70"/>
  <c r="Y125" i="70"/>
  <c r="X125" i="70"/>
  <c r="T125" i="70"/>
  <c r="U168" i="70"/>
  <c r="V168" i="70"/>
  <c r="W167" i="70"/>
  <c r="U124" i="70"/>
  <c r="V124" i="70"/>
  <c r="V167" i="70"/>
  <c r="Y124" i="70"/>
  <c r="X167" i="70"/>
  <c r="Y167" i="70"/>
  <c r="T167" i="70"/>
  <c r="Z167" i="70"/>
  <c r="X124" i="70"/>
  <c r="Z124" i="70"/>
  <c r="T124" i="70"/>
  <c r="W124" i="70"/>
  <c r="U167" i="70"/>
  <c r="R126" i="70"/>
  <c r="S126" i="70"/>
  <c r="P126" i="70"/>
  <c r="O169" i="70"/>
  <c r="P169" i="70"/>
  <c r="Q169" i="70"/>
  <c r="I126" i="70"/>
  <c r="Q126" i="70"/>
  <c r="R169" i="70"/>
  <c r="S169" i="70"/>
  <c r="O126" i="70"/>
  <c r="R112" i="70"/>
  <c r="Q112" i="70"/>
  <c r="S112" i="70"/>
  <c r="Q123" i="70"/>
  <c r="P166" i="70"/>
  <c r="O123" i="70"/>
  <c r="P123" i="70"/>
  <c r="S123" i="70"/>
  <c r="Q166" i="70"/>
  <c r="R166" i="70"/>
  <c r="O166" i="70"/>
  <c r="S166" i="70"/>
  <c r="R123" i="70"/>
  <c r="H143" i="62"/>
  <c r="O130" i="70"/>
  <c r="P130" i="70"/>
  <c r="Q130" i="70"/>
  <c r="P173" i="70"/>
  <c r="R130" i="70"/>
  <c r="Q173" i="70"/>
  <c r="R173" i="70"/>
  <c r="S130" i="70"/>
  <c r="O173" i="70"/>
  <c r="S173" i="70"/>
  <c r="P127" i="70"/>
  <c r="S127" i="70"/>
  <c r="O170" i="70"/>
  <c r="P170" i="70"/>
  <c r="O127" i="70"/>
  <c r="R127" i="70"/>
  <c r="Q170" i="70"/>
  <c r="S170" i="70"/>
  <c r="Q127" i="70"/>
  <c r="R170" i="70"/>
  <c r="Q165" i="70"/>
  <c r="J122" i="70"/>
  <c r="S122" i="70"/>
  <c r="Q122" i="70"/>
  <c r="R122" i="70"/>
  <c r="O165" i="70"/>
  <c r="R165" i="70"/>
  <c r="H122" i="70"/>
  <c r="O122" i="70"/>
  <c r="S165" i="70"/>
  <c r="P122" i="70"/>
  <c r="P165" i="70"/>
  <c r="O131" i="70"/>
  <c r="P131" i="70"/>
  <c r="O174" i="70"/>
  <c r="R174" i="70"/>
  <c r="Q131" i="70"/>
  <c r="R131" i="70"/>
  <c r="P174" i="70"/>
  <c r="S131" i="70"/>
  <c r="Q174" i="70"/>
  <c r="S174" i="70"/>
  <c r="P109" i="70"/>
  <c r="O109" i="70"/>
  <c r="S109" i="70"/>
  <c r="Q109" i="70"/>
  <c r="R109" i="70"/>
  <c r="Q171" i="70"/>
  <c r="L128" i="70"/>
  <c r="Q128" i="70"/>
  <c r="P128" i="70"/>
  <c r="S128" i="70"/>
  <c r="O171" i="70"/>
  <c r="R128" i="70"/>
  <c r="K128" i="70"/>
  <c r="P171" i="70"/>
  <c r="S171" i="70"/>
  <c r="R171" i="70"/>
  <c r="O128" i="70"/>
  <c r="H9" i="70"/>
  <c r="O167" i="70"/>
  <c r="S167" i="70"/>
  <c r="G124" i="70"/>
  <c r="R124" i="70"/>
  <c r="P167" i="70"/>
  <c r="L124" i="70"/>
  <c r="O124" i="70"/>
  <c r="P124" i="70"/>
  <c r="Q124" i="70"/>
  <c r="R167" i="70"/>
  <c r="I124" i="70"/>
  <c r="H124" i="70"/>
  <c r="Q167" i="70"/>
  <c r="S124" i="70"/>
  <c r="K124" i="70"/>
  <c r="S129" i="70"/>
  <c r="P172" i="70"/>
  <c r="O129" i="70"/>
  <c r="R129" i="70"/>
  <c r="Q129" i="70"/>
  <c r="O172" i="70"/>
  <c r="M129" i="70"/>
  <c r="P129" i="70"/>
  <c r="Q172" i="70"/>
  <c r="S172" i="70"/>
  <c r="R172" i="70"/>
  <c r="Q132" i="70"/>
  <c r="R132" i="70"/>
  <c r="O175" i="70"/>
  <c r="R175" i="70"/>
  <c r="P132" i="70"/>
  <c r="Q175" i="70"/>
  <c r="S132" i="70"/>
  <c r="S175" i="70"/>
  <c r="O132" i="70"/>
  <c r="P175" i="70"/>
  <c r="G125" i="70"/>
  <c r="O125" i="70"/>
  <c r="Q125" i="70"/>
  <c r="R125" i="70"/>
  <c r="S125" i="70"/>
  <c r="P168" i="70"/>
  <c r="S168" i="70"/>
  <c r="P125" i="70"/>
  <c r="H125" i="70"/>
  <c r="Q168" i="70"/>
  <c r="O168" i="70"/>
  <c r="N125" i="70"/>
  <c r="R168" i="70"/>
  <c r="AB153" i="70"/>
  <c r="V153" i="70"/>
  <c r="X153" i="70"/>
  <c r="Y153" i="70"/>
  <c r="AA153" i="70"/>
  <c r="T153" i="70"/>
  <c r="W153" i="70"/>
  <c r="U153" i="70"/>
  <c r="Z153" i="70"/>
  <c r="U151" i="70"/>
  <c r="V151" i="70"/>
  <c r="T151" i="70"/>
  <c r="Y151" i="70"/>
  <c r="W151" i="70"/>
  <c r="X151" i="70"/>
  <c r="AB151" i="70"/>
  <c r="Z151" i="70"/>
  <c r="AA151" i="70"/>
  <c r="T156" i="70"/>
  <c r="U156" i="70"/>
  <c r="W156" i="70"/>
  <c r="AA156" i="70"/>
  <c r="Y156" i="70"/>
  <c r="X156" i="70"/>
  <c r="AB156" i="70"/>
  <c r="V156" i="70"/>
  <c r="Z156" i="70"/>
  <c r="Z150" i="70"/>
  <c r="X150" i="70"/>
  <c r="V150" i="70"/>
  <c r="AA150" i="70"/>
  <c r="Y150" i="70"/>
  <c r="U150" i="70"/>
  <c r="AB150" i="70"/>
  <c r="T150" i="70"/>
  <c r="W150" i="70"/>
  <c r="T149" i="70"/>
  <c r="W149" i="70"/>
  <c r="Y149" i="70"/>
  <c r="Z149" i="70"/>
  <c r="AA149" i="70"/>
  <c r="U149" i="70"/>
  <c r="X149" i="70"/>
  <c r="AB149" i="70"/>
  <c r="V149" i="70"/>
  <c r="U155" i="70"/>
  <c r="Z155" i="70"/>
  <c r="X155" i="70"/>
  <c r="Y155" i="70"/>
  <c r="AA155" i="70"/>
  <c r="T155" i="70"/>
  <c r="W155" i="70"/>
  <c r="AB155" i="70"/>
  <c r="V155" i="70"/>
  <c r="U157" i="70"/>
  <c r="T157" i="70"/>
  <c r="W157" i="70"/>
  <c r="AA157" i="70"/>
  <c r="AB157" i="70"/>
  <c r="X157" i="70"/>
  <c r="Y157" i="70"/>
  <c r="Z157" i="70"/>
  <c r="V157" i="70"/>
  <c r="Y152" i="70"/>
  <c r="AB152" i="70"/>
  <c r="T152" i="70"/>
  <c r="AA152" i="70"/>
  <c r="W152" i="70"/>
  <c r="X152" i="70"/>
  <c r="V152" i="70"/>
  <c r="U152" i="70"/>
  <c r="Z152" i="70"/>
  <c r="R155" i="70"/>
  <c r="Q155" i="70"/>
  <c r="P155" i="70"/>
  <c r="S155" i="70"/>
  <c r="O155" i="70"/>
  <c r="P151" i="70"/>
  <c r="S151" i="70"/>
  <c r="O151" i="70"/>
  <c r="R151" i="70"/>
  <c r="Q151" i="70"/>
  <c r="S149" i="70"/>
  <c r="O149" i="70"/>
  <c r="R149" i="70"/>
  <c r="Q149" i="70"/>
  <c r="P149" i="70"/>
  <c r="S157" i="70"/>
  <c r="O157" i="70"/>
  <c r="R157" i="70"/>
  <c r="Q157" i="70"/>
  <c r="P157" i="70"/>
  <c r="R152" i="70"/>
  <c r="Q152" i="70"/>
  <c r="P152" i="70"/>
  <c r="S152" i="70"/>
  <c r="O152" i="70"/>
  <c r="P156" i="70"/>
  <c r="S156" i="70"/>
  <c r="O156" i="70"/>
  <c r="R156" i="70"/>
  <c r="Q156" i="70"/>
  <c r="Q153" i="70"/>
  <c r="P153" i="70"/>
  <c r="S153" i="70"/>
  <c r="O153" i="70"/>
  <c r="R153" i="70"/>
  <c r="P150" i="70"/>
  <c r="S150" i="70"/>
  <c r="O150" i="70"/>
  <c r="R150" i="70"/>
  <c r="Q150" i="70"/>
  <c r="I143" i="62"/>
  <c r="G193" i="70"/>
  <c r="E143" i="62"/>
  <c r="E9" i="70"/>
  <c r="I9" i="70"/>
  <c r="D9" i="70"/>
  <c r="J143" i="62"/>
  <c r="F9" i="70"/>
  <c r="N143" i="62"/>
  <c r="H17" i="40"/>
  <c r="H18" i="40" s="1"/>
  <c r="H237" i="48"/>
  <c r="H160" i="70"/>
  <c r="H97" i="53"/>
  <c r="F17" i="40"/>
  <c r="F18" i="40" s="1"/>
  <c r="F237" i="48"/>
  <c r="F97" i="53"/>
  <c r="F160" i="70"/>
  <c r="I17" i="40"/>
  <c r="I18" i="40" s="1"/>
  <c r="I237" i="48"/>
  <c r="I160" i="70"/>
  <c r="I97" i="53"/>
  <c r="J17" i="40"/>
  <c r="J18" i="40" s="1"/>
  <c r="J237" i="48"/>
  <c r="J97" i="53"/>
  <c r="J160" i="70"/>
  <c r="M17" i="40"/>
  <c r="M18" i="40" s="1"/>
  <c r="M237" i="48"/>
  <c r="M160" i="70"/>
  <c r="M97" i="53"/>
  <c r="G17" i="40"/>
  <c r="G18" i="40" s="1"/>
  <c r="G237" i="48"/>
  <c r="G160" i="70"/>
  <c r="G97" i="53"/>
  <c r="D17" i="40"/>
  <c r="D18" i="40" s="1"/>
  <c r="D237" i="48"/>
  <c r="D160" i="70"/>
  <c r="D97" i="53"/>
  <c r="E17" i="40"/>
  <c r="E18" i="40" s="1"/>
  <c r="E237" i="48"/>
  <c r="E160" i="70"/>
  <c r="E97" i="53"/>
  <c r="L17" i="40"/>
  <c r="L18" i="40" s="1"/>
  <c r="L160" i="70"/>
  <c r="L97" i="53"/>
  <c r="L237" i="48"/>
  <c r="N17" i="40"/>
  <c r="N18" i="40" s="1"/>
  <c r="N237" i="48"/>
  <c r="N97" i="53"/>
  <c r="N160" i="70"/>
  <c r="K17" i="40"/>
  <c r="K18" i="40" s="1"/>
  <c r="K237" i="48"/>
  <c r="K160" i="70"/>
  <c r="K97" i="53"/>
  <c r="F205" i="70"/>
  <c r="F193" i="70"/>
  <c r="M205" i="70"/>
  <c r="M193" i="70"/>
  <c r="H205" i="70"/>
  <c r="H193" i="70"/>
  <c r="K205" i="70"/>
  <c r="K193" i="70"/>
  <c r="K9" i="70"/>
  <c r="K143" i="62"/>
  <c r="J205" i="70"/>
  <c r="J193" i="70"/>
  <c r="E205" i="70"/>
  <c r="E193" i="70"/>
  <c r="N193" i="70"/>
  <c r="N205" i="70"/>
  <c r="L205" i="70"/>
  <c r="L193" i="70"/>
  <c r="N9" i="70"/>
  <c r="I205" i="70"/>
  <c r="I193" i="70"/>
  <c r="D205" i="70"/>
  <c r="D193" i="70"/>
  <c r="M143" i="62"/>
  <c r="M9" i="70"/>
  <c r="L9" i="70"/>
  <c r="G10" i="70"/>
  <c r="P183" i="70" s="1"/>
  <c r="F143" i="62"/>
  <c r="V97" i="62"/>
  <c r="V194" i="83"/>
  <c r="V120" i="83" s="1"/>
  <c r="V121" i="83" s="1"/>
  <c r="V113" i="83" s="1"/>
  <c r="V11" i="62" s="1"/>
  <c r="V189" i="62" s="1"/>
  <c r="Y199" i="50"/>
  <c r="W210" i="83"/>
  <c r="X215" i="80"/>
  <c r="N146" i="70"/>
  <c r="D110" i="48"/>
  <c r="D157" i="48" s="1"/>
  <c r="E110" i="48"/>
  <c r="E157" i="48" s="1"/>
  <c r="F110" i="48"/>
  <c r="F157" i="48" s="1"/>
  <c r="G110" i="48"/>
  <c r="G157" i="48" s="1"/>
  <c r="H110" i="48"/>
  <c r="H157" i="48" s="1"/>
  <c r="I110" i="48"/>
  <c r="I157" i="48" s="1"/>
  <c r="J110" i="48"/>
  <c r="J157" i="48" s="1"/>
  <c r="K110" i="48"/>
  <c r="K157" i="48" s="1"/>
  <c r="L110" i="48"/>
  <c r="L157" i="48" s="1"/>
  <c r="M110" i="48"/>
  <c r="M157" i="48" s="1"/>
  <c r="N110" i="48"/>
  <c r="N157" i="48" s="1"/>
  <c r="V265" i="83" l="1"/>
  <c r="V226" i="62" s="1"/>
  <c r="J124" i="70"/>
  <c r="H126" i="70"/>
  <c r="L127" i="70"/>
  <c r="M128" i="70"/>
  <c r="M197" i="70"/>
  <c r="G197" i="70"/>
  <c r="F197" i="70"/>
  <c r="I197" i="70"/>
  <c r="E197" i="70"/>
  <c r="H197" i="70"/>
  <c r="D197" i="70"/>
  <c r="I125" i="70"/>
  <c r="K125" i="70"/>
  <c r="M125" i="70"/>
  <c r="N124" i="70"/>
  <c r="L197" i="70"/>
  <c r="L125" i="70"/>
  <c r="J125" i="70"/>
  <c r="N129" i="70"/>
  <c r="L129" i="70"/>
  <c r="K129" i="70"/>
  <c r="M124" i="70"/>
  <c r="N128" i="70"/>
  <c r="K168" i="53"/>
  <c r="J168" i="53"/>
  <c r="H168" i="53"/>
  <c r="D168" i="53"/>
  <c r="G168" i="53"/>
  <c r="F168" i="53"/>
  <c r="I168" i="53"/>
  <c r="E168" i="53"/>
  <c r="L168" i="53"/>
  <c r="M168" i="53"/>
  <c r="N202" i="70"/>
  <c r="N197" i="70"/>
  <c r="J197" i="70"/>
  <c r="K197" i="70"/>
  <c r="N132" i="70"/>
  <c r="N122" i="70"/>
  <c r="X264" i="83"/>
  <c r="W276" i="83"/>
  <c r="W266" i="83"/>
  <c r="W275" i="83"/>
  <c r="W274" i="83"/>
  <c r="W273" i="83"/>
  <c r="W272" i="83"/>
  <c r="W271" i="83"/>
  <c r="W270" i="83"/>
  <c r="W269" i="83"/>
  <c r="W268" i="83"/>
  <c r="W267" i="83"/>
  <c r="U203" i="48"/>
  <c r="T203" i="48"/>
  <c r="V203" i="48"/>
  <c r="Y206" i="48"/>
  <c r="X206" i="48"/>
  <c r="W206" i="48"/>
  <c r="S202" i="48"/>
  <c r="U202" i="48"/>
  <c r="T202" i="48"/>
  <c r="Z207" i="48"/>
  <c r="Y207" i="48"/>
  <c r="X207" i="48"/>
  <c r="AB209" i="48"/>
  <c r="AA209" i="48"/>
  <c r="Z209" i="48"/>
  <c r="X205" i="48"/>
  <c r="W205" i="48"/>
  <c r="V205" i="48"/>
  <c r="R201" i="48"/>
  <c r="T201" i="48"/>
  <c r="S201" i="48"/>
  <c r="P199" i="48"/>
  <c r="R199" i="48"/>
  <c r="Q199" i="48"/>
  <c r="R200" i="48"/>
  <c r="Q200" i="48"/>
  <c r="S200" i="48"/>
  <c r="Y208" i="48"/>
  <c r="AA208" i="48"/>
  <c r="Z208" i="48"/>
  <c r="U204" i="48"/>
  <c r="W204" i="48"/>
  <c r="V204" i="48"/>
  <c r="M112" i="70"/>
  <c r="J201" i="70"/>
  <c r="S186" i="70"/>
  <c r="AA114" i="70"/>
  <c r="AB114" i="70"/>
  <c r="AA116" i="70"/>
  <c r="AB116" i="70"/>
  <c r="AA108" i="70"/>
  <c r="AB108" i="70"/>
  <c r="AB107" i="70"/>
  <c r="AA107" i="70"/>
  <c r="H10" i="70"/>
  <c r="H207" i="70" s="1"/>
  <c r="AA110" i="70"/>
  <c r="AB110" i="70"/>
  <c r="AA115" i="70"/>
  <c r="AB115" i="70"/>
  <c r="AB113" i="70"/>
  <c r="AA113" i="70"/>
  <c r="AB106" i="70"/>
  <c r="AA106" i="70"/>
  <c r="P112" i="70"/>
  <c r="AB112" i="70"/>
  <c r="AA112" i="70"/>
  <c r="AA111" i="70"/>
  <c r="AB111" i="70"/>
  <c r="Y109" i="70"/>
  <c r="AA109" i="70"/>
  <c r="AB109" i="70"/>
  <c r="L109" i="70"/>
  <c r="H109" i="70"/>
  <c r="J128" i="70"/>
  <c r="I127" i="70"/>
  <c r="L122" i="70"/>
  <c r="M131" i="70"/>
  <c r="I122" i="70"/>
  <c r="M122" i="70"/>
  <c r="F124" i="70"/>
  <c r="K109" i="70"/>
  <c r="N131" i="70"/>
  <c r="I123" i="70"/>
  <c r="F122" i="70"/>
  <c r="D122" i="70"/>
  <c r="D121" i="70" s="1"/>
  <c r="D25" i="62" s="1"/>
  <c r="G122" i="70"/>
  <c r="N127" i="70"/>
  <c r="J109" i="70"/>
  <c r="F123" i="70"/>
  <c r="L123" i="70"/>
  <c r="M123" i="70"/>
  <c r="K122" i="70"/>
  <c r="K112" i="70"/>
  <c r="G123" i="70"/>
  <c r="J126" i="70"/>
  <c r="H123" i="70"/>
  <c r="L126" i="70"/>
  <c r="M126" i="70"/>
  <c r="M127" i="70"/>
  <c r="N130" i="70"/>
  <c r="M130" i="70"/>
  <c r="L130" i="70"/>
  <c r="E123" i="70"/>
  <c r="J123" i="70"/>
  <c r="E122" i="70"/>
  <c r="J127" i="70"/>
  <c r="K127" i="70"/>
  <c r="N123" i="70"/>
  <c r="K123" i="70"/>
  <c r="N109" i="70"/>
  <c r="G109" i="70"/>
  <c r="M109" i="70"/>
  <c r="I109" i="70"/>
  <c r="N155" i="53"/>
  <c r="N173" i="53"/>
  <c r="N154" i="53"/>
  <c r="N160" i="53"/>
  <c r="N152" i="53"/>
  <c r="N153" i="53"/>
  <c r="N161" i="53"/>
  <c r="N157" i="53"/>
  <c r="N162" i="53"/>
  <c r="N156" i="53"/>
  <c r="N159" i="53"/>
  <c r="G152" i="53"/>
  <c r="G153" i="53"/>
  <c r="G154" i="53"/>
  <c r="G155" i="53"/>
  <c r="E152" i="53"/>
  <c r="E153" i="53"/>
  <c r="H156" i="53"/>
  <c r="H154" i="53"/>
  <c r="H155" i="53"/>
  <c r="H153" i="53"/>
  <c r="D152" i="53"/>
  <c r="D151" i="53" s="1"/>
  <c r="K152" i="53"/>
  <c r="K173" i="53"/>
  <c r="K159" i="53"/>
  <c r="K157" i="53"/>
  <c r="K158" i="53"/>
  <c r="K154" i="53"/>
  <c r="K153" i="53"/>
  <c r="K156" i="53"/>
  <c r="J152" i="53"/>
  <c r="J155" i="53"/>
  <c r="J158" i="53"/>
  <c r="J157" i="53"/>
  <c r="J173" i="53"/>
  <c r="J156" i="53"/>
  <c r="J153" i="53"/>
  <c r="I155" i="53"/>
  <c r="I152" i="53"/>
  <c r="I157" i="53"/>
  <c r="I154" i="53"/>
  <c r="I156" i="53"/>
  <c r="L160" i="53"/>
  <c r="L154" i="53"/>
  <c r="L155" i="53"/>
  <c r="L157" i="53"/>
  <c r="L159" i="53"/>
  <c r="L152" i="53"/>
  <c r="L158" i="53"/>
  <c r="L153" i="53"/>
  <c r="L173" i="53"/>
  <c r="M154" i="53"/>
  <c r="M156" i="53"/>
  <c r="M159" i="53"/>
  <c r="M153" i="53"/>
  <c r="M161" i="53"/>
  <c r="M158" i="53"/>
  <c r="M155" i="53"/>
  <c r="M160" i="53"/>
  <c r="M173" i="53"/>
  <c r="M152" i="53"/>
  <c r="F154" i="53"/>
  <c r="F152" i="53"/>
  <c r="F153" i="53"/>
  <c r="L112" i="70"/>
  <c r="J112" i="70"/>
  <c r="N112" i="70"/>
  <c r="O112" i="70"/>
  <c r="T109" i="70"/>
  <c r="W109" i="70"/>
  <c r="X109" i="70"/>
  <c r="V109" i="70"/>
  <c r="U109" i="70"/>
  <c r="G207" i="70"/>
  <c r="G201" i="70"/>
  <c r="W111" i="70"/>
  <c r="X111" i="70"/>
  <c r="Y111" i="70"/>
  <c r="V111" i="70"/>
  <c r="U111" i="70"/>
  <c r="T111" i="70"/>
  <c r="Z111" i="70"/>
  <c r="X113" i="70"/>
  <c r="Z113" i="70"/>
  <c r="W113" i="70"/>
  <c r="U113" i="70"/>
  <c r="Y113" i="70"/>
  <c r="V113" i="70"/>
  <c r="T113" i="70"/>
  <c r="U107" i="70"/>
  <c r="Y107" i="70"/>
  <c r="X107" i="70"/>
  <c r="W107" i="70"/>
  <c r="Z107" i="70"/>
  <c r="T107" i="70"/>
  <c r="V107" i="70"/>
  <c r="Y115" i="70"/>
  <c r="T115" i="70"/>
  <c r="V115" i="70"/>
  <c r="Z115" i="70"/>
  <c r="X115" i="70"/>
  <c r="W115" i="70"/>
  <c r="U115" i="70"/>
  <c r="M10" i="70"/>
  <c r="V189" i="70" s="1"/>
  <c r="V179" i="70" s="1"/>
  <c r="I10" i="70"/>
  <c r="U114" i="70"/>
  <c r="W114" i="70"/>
  <c r="Z114" i="70"/>
  <c r="V114" i="70"/>
  <c r="X114" i="70"/>
  <c r="Y114" i="70"/>
  <c r="T114" i="70"/>
  <c r="Z116" i="70"/>
  <c r="Y116" i="70"/>
  <c r="T116" i="70"/>
  <c r="X116" i="70"/>
  <c r="W116" i="70"/>
  <c r="U116" i="70"/>
  <c r="V116" i="70"/>
  <c r="T106" i="70"/>
  <c r="X106" i="70"/>
  <c r="W106" i="70"/>
  <c r="U106" i="70"/>
  <c r="V106" i="70"/>
  <c r="Y106" i="70"/>
  <c r="Z106" i="70"/>
  <c r="Z110" i="70"/>
  <c r="V110" i="70"/>
  <c r="T110" i="70"/>
  <c r="X110" i="70"/>
  <c r="W110" i="70"/>
  <c r="U110" i="70"/>
  <c r="Y110" i="70"/>
  <c r="T112" i="70"/>
  <c r="X112" i="70"/>
  <c r="Z112" i="70"/>
  <c r="V112" i="70"/>
  <c r="U112" i="70"/>
  <c r="W112" i="70"/>
  <c r="Y112" i="70"/>
  <c r="X108" i="70"/>
  <c r="Z108" i="70"/>
  <c r="V108" i="70"/>
  <c r="U108" i="70"/>
  <c r="T108" i="70"/>
  <c r="W108" i="70"/>
  <c r="Y108" i="70"/>
  <c r="M202" i="70"/>
  <c r="J202" i="70"/>
  <c r="L202" i="70"/>
  <c r="K202" i="70"/>
  <c r="M114" i="70"/>
  <c r="R114" i="70"/>
  <c r="N114" i="70"/>
  <c r="Q114" i="70"/>
  <c r="S114" i="70"/>
  <c r="L114" i="70"/>
  <c r="P114" i="70"/>
  <c r="O114" i="70"/>
  <c r="N10" i="70"/>
  <c r="P116" i="70"/>
  <c r="R116" i="70"/>
  <c r="S116" i="70"/>
  <c r="N116" i="70"/>
  <c r="O116" i="70"/>
  <c r="Q116" i="70"/>
  <c r="D10" i="70"/>
  <c r="D201" i="70" s="1"/>
  <c r="F106" i="70"/>
  <c r="N106" i="70"/>
  <c r="S106" i="70"/>
  <c r="J106" i="70"/>
  <c r="D106" i="70"/>
  <c r="D105" i="70" s="1"/>
  <c r="D29" i="62" s="1"/>
  <c r="H106" i="70"/>
  <c r="P106" i="70"/>
  <c r="G106" i="70"/>
  <c r="Q106" i="70"/>
  <c r="K106" i="70"/>
  <c r="L106" i="70"/>
  <c r="I106" i="70"/>
  <c r="M106" i="70"/>
  <c r="O106" i="70"/>
  <c r="R106" i="70"/>
  <c r="E106" i="70"/>
  <c r="J110" i="70"/>
  <c r="Q110" i="70"/>
  <c r="N110" i="70"/>
  <c r="I110" i="70"/>
  <c r="O110" i="70"/>
  <c r="M110" i="70"/>
  <c r="R110" i="70"/>
  <c r="S110" i="70"/>
  <c r="H110" i="70"/>
  <c r="K110" i="70"/>
  <c r="L110" i="70"/>
  <c r="P110" i="70"/>
  <c r="F10" i="70"/>
  <c r="H108" i="70"/>
  <c r="O108" i="70"/>
  <c r="F108" i="70"/>
  <c r="M108" i="70"/>
  <c r="J108" i="70"/>
  <c r="N108" i="70"/>
  <c r="R108" i="70"/>
  <c r="S108" i="70"/>
  <c r="L108" i="70"/>
  <c r="I108" i="70"/>
  <c r="K108" i="70"/>
  <c r="G108" i="70"/>
  <c r="P108" i="70"/>
  <c r="Q108" i="70"/>
  <c r="O111" i="70"/>
  <c r="S111" i="70"/>
  <c r="M111" i="70"/>
  <c r="N111" i="70"/>
  <c r="J111" i="70"/>
  <c r="K111" i="70"/>
  <c r="P111" i="70"/>
  <c r="Q111" i="70"/>
  <c r="L111" i="70"/>
  <c r="R111" i="70"/>
  <c r="I111" i="70"/>
  <c r="J155" i="70"/>
  <c r="R115" i="70"/>
  <c r="S115" i="70"/>
  <c r="N115" i="70"/>
  <c r="P115" i="70"/>
  <c r="Q115" i="70"/>
  <c r="M115" i="70"/>
  <c r="O115" i="70"/>
  <c r="K10" i="70"/>
  <c r="K113" i="70"/>
  <c r="O113" i="70"/>
  <c r="N113" i="70"/>
  <c r="P113" i="70"/>
  <c r="R113" i="70"/>
  <c r="Q113" i="70"/>
  <c r="M113" i="70"/>
  <c r="L113" i="70"/>
  <c r="S113" i="70"/>
  <c r="F107" i="70"/>
  <c r="I107" i="70"/>
  <c r="P107" i="70"/>
  <c r="L107" i="70"/>
  <c r="G107" i="70"/>
  <c r="E107" i="70"/>
  <c r="H107" i="70"/>
  <c r="R107" i="70"/>
  <c r="S107" i="70"/>
  <c r="K107" i="70"/>
  <c r="J107" i="70"/>
  <c r="O107" i="70"/>
  <c r="Q107" i="70"/>
  <c r="N107" i="70"/>
  <c r="M107" i="70"/>
  <c r="V159" i="70"/>
  <c r="V148" i="70" s="1"/>
  <c r="AA159" i="70"/>
  <c r="AA148" i="70" s="1"/>
  <c r="U159" i="70"/>
  <c r="U148" i="70" s="1"/>
  <c r="W159" i="70"/>
  <c r="W148" i="70" s="1"/>
  <c r="X159" i="70"/>
  <c r="X148" i="70" s="1"/>
  <c r="Z159" i="70"/>
  <c r="Z148" i="70" s="1"/>
  <c r="AB159" i="70"/>
  <c r="AB148" i="70" s="1"/>
  <c r="T159" i="70"/>
  <c r="T148" i="70" s="1"/>
  <c r="Y159" i="70"/>
  <c r="Y148" i="70" s="1"/>
  <c r="M150" i="70"/>
  <c r="J150" i="70"/>
  <c r="K150" i="70"/>
  <c r="L150" i="70"/>
  <c r="H153" i="70"/>
  <c r="M153" i="70"/>
  <c r="N156" i="70"/>
  <c r="K152" i="70"/>
  <c r="L152" i="70"/>
  <c r="L157" i="70"/>
  <c r="N157" i="70"/>
  <c r="D149" i="70"/>
  <c r="D148" i="70" s="1"/>
  <c r="D161" i="70" s="1"/>
  <c r="D32" i="62" s="1"/>
  <c r="D7" i="88" s="1"/>
  <c r="E149" i="70"/>
  <c r="F149" i="70"/>
  <c r="G149" i="70"/>
  <c r="I151" i="70"/>
  <c r="J151" i="70"/>
  <c r="K151" i="70"/>
  <c r="L151" i="70"/>
  <c r="N150" i="70"/>
  <c r="K153" i="70"/>
  <c r="L153" i="70"/>
  <c r="L156" i="70"/>
  <c r="J152" i="70"/>
  <c r="H149" i="70"/>
  <c r="I149" i="70"/>
  <c r="J149" i="70"/>
  <c r="K149" i="70"/>
  <c r="M151" i="70"/>
  <c r="N151" i="70"/>
  <c r="L155" i="70"/>
  <c r="N190" i="70"/>
  <c r="M189" i="70"/>
  <c r="M188" i="70"/>
  <c r="N187" i="70"/>
  <c r="K186" i="70"/>
  <c r="M186" i="70"/>
  <c r="K185" i="70"/>
  <c r="K184" i="70"/>
  <c r="H183" i="70"/>
  <c r="M183" i="70"/>
  <c r="I183" i="70"/>
  <c r="N182" i="70"/>
  <c r="J182" i="70"/>
  <c r="F182" i="70"/>
  <c r="M181" i="70"/>
  <c r="E181" i="70"/>
  <c r="M180" i="70"/>
  <c r="I180" i="70"/>
  <c r="E180" i="70"/>
  <c r="N175" i="70"/>
  <c r="L187" i="70"/>
  <c r="J186" i="70"/>
  <c r="I185" i="70"/>
  <c r="M184" i="70"/>
  <c r="I184" i="70"/>
  <c r="K183" i="70"/>
  <c r="L182" i="70"/>
  <c r="H182" i="70"/>
  <c r="K181" i="70"/>
  <c r="G181" i="70"/>
  <c r="K180" i="70"/>
  <c r="G180" i="70"/>
  <c r="L188" i="70"/>
  <c r="M187" i="70"/>
  <c r="J185" i="70"/>
  <c r="N184" i="70"/>
  <c r="L183" i="70"/>
  <c r="I182" i="70"/>
  <c r="H181" i="70"/>
  <c r="H180" i="70"/>
  <c r="L172" i="70"/>
  <c r="N171" i="70"/>
  <c r="J171" i="70"/>
  <c r="M170" i="70"/>
  <c r="I170" i="70"/>
  <c r="M169" i="70"/>
  <c r="I169" i="70"/>
  <c r="N168" i="70"/>
  <c r="J168" i="70"/>
  <c r="L167" i="70"/>
  <c r="H167" i="70"/>
  <c r="K166" i="70"/>
  <c r="G166" i="70"/>
  <c r="L186" i="70"/>
  <c r="N185" i="70"/>
  <c r="J184" i="70"/>
  <c r="G183" i="70"/>
  <c r="M182" i="70"/>
  <c r="L181" i="70"/>
  <c r="L180" i="70"/>
  <c r="D180" i="70"/>
  <c r="D179" i="70" s="1"/>
  <c r="M174" i="70"/>
  <c r="M173" i="70"/>
  <c r="N172" i="70"/>
  <c r="L171" i="70"/>
  <c r="K170" i="70"/>
  <c r="K169" i="70"/>
  <c r="L168" i="70"/>
  <c r="H168" i="70"/>
  <c r="N167" i="70"/>
  <c r="J167" i="70"/>
  <c r="F167" i="70"/>
  <c r="M166" i="70"/>
  <c r="I166" i="70"/>
  <c r="K187" i="70"/>
  <c r="N186" i="70"/>
  <c r="J183" i="70"/>
  <c r="F181" i="70"/>
  <c r="N180" i="70"/>
  <c r="N174" i="70"/>
  <c r="N173" i="70"/>
  <c r="L170" i="70"/>
  <c r="H169" i="70"/>
  <c r="M168" i="70"/>
  <c r="K167" i="70"/>
  <c r="J166" i="70"/>
  <c r="L165" i="70"/>
  <c r="H165" i="70"/>
  <c r="D165" i="70"/>
  <c r="D195" i="70" s="1"/>
  <c r="L185" i="70"/>
  <c r="K182" i="70"/>
  <c r="J180" i="70"/>
  <c r="L173" i="70"/>
  <c r="M172" i="70"/>
  <c r="J170" i="70"/>
  <c r="N169" i="70"/>
  <c r="K168" i="70"/>
  <c r="I167" i="70"/>
  <c r="H166" i="70"/>
  <c r="K165" i="70"/>
  <c r="G165" i="70"/>
  <c r="E165" i="70"/>
  <c r="L184" i="70"/>
  <c r="G182" i="70"/>
  <c r="N181" i="70"/>
  <c r="F180" i="70"/>
  <c r="K172" i="70"/>
  <c r="M171" i="70"/>
  <c r="L169" i="70"/>
  <c r="I168" i="70"/>
  <c r="G167" i="70"/>
  <c r="N166" i="70"/>
  <c r="F166" i="70"/>
  <c r="N165" i="70"/>
  <c r="J165" i="70"/>
  <c r="F165" i="70"/>
  <c r="N189" i="70"/>
  <c r="N188" i="70"/>
  <c r="H184" i="70"/>
  <c r="N183" i="70"/>
  <c r="J181" i="70"/>
  <c r="K171" i="70"/>
  <c r="N170" i="70"/>
  <c r="J169" i="70"/>
  <c r="G168" i="70"/>
  <c r="M167" i="70"/>
  <c r="L166" i="70"/>
  <c r="E166" i="70"/>
  <c r="M165" i="70"/>
  <c r="I165" i="70"/>
  <c r="M154" i="70"/>
  <c r="N154" i="70"/>
  <c r="M158" i="70"/>
  <c r="I154" i="70"/>
  <c r="J154" i="70"/>
  <c r="K154" i="70"/>
  <c r="N158" i="70"/>
  <c r="L154" i="70"/>
  <c r="F150" i="70"/>
  <c r="J153" i="70"/>
  <c r="M156" i="70"/>
  <c r="K156" i="70"/>
  <c r="I152" i="70"/>
  <c r="N152" i="70"/>
  <c r="M157" i="70"/>
  <c r="L149" i="70"/>
  <c r="M149" i="70"/>
  <c r="N149" i="70"/>
  <c r="K155" i="70"/>
  <c r="N155" i="70"/>
  <c r="I150" i="70"/>
  <c r="E150" i="70"/>
  <c r="G150" i="70"/>
  <c r="H150" i="70"/>
  <c r="N153" i="70"/>
  <c r="I153" i="70"/>
  <c r="G152" i="70"/>
  <c r="H152" i="70"/>
  <c r="M152" i="70"/>
  <c r="F151" i="70"/>
  <c r="G151" i="70"/>
  <c r="H151" i="70"/>
  <c r="M155" i="70"/>
  <c r="P159" i="70"/>
  <c r="P148" i="70" s="1"/>
  <c r="S159" i="70"/>
  <c r="S148" i="70" s="1"/>
  <c r="O159" i="70"/>
  <c r="O148" i="70" s="1"/>
  <c r="R159" i="70"/>
  <c r="R148" i="70" s="1"/>
  <c r="N159" i="70"/>
  <c r="Q159" i="70"/>
  <c r="Q148" i="70" s="1"/>
  <c r="E10" i="70"/>
  <c r="E201" i="70" s="1"/>
  <c r="J207" i="70"/>
  <c r="U121" i="70"/>
  <c r="U25" i="62" s="1"/>
  <c r="V164" i="70"/>
  <c r="AD205" i="70"/>
  <c r="O195" i="70"/>
  <c r="AB121" i="70"/>
  <c r="AB25" i="62" s="1"/>
  <c r="Y121" i="70"/>
  <c r="Y25" i="62" s="1"/>
  <c r="W195" i="70"/>
  <c r="T195" i="70"/>
  <c r="Z195" i="70"/>
  <c r="R195" i="70"/>
  <c r="P195" i="70"/>
  <c r="S195" i="70"/>
  <c r="AA195" i="70"/>
  <c r="AB194" i="70"/>
  <c r="AB195" i="70"/>
  <c r="V195" i="70"/>
  <c r="X195" i="70"/>
  <c r="W121" i="70"/>
  <c r="W25" i="62" s="1"/>
  <c r="Q195" i="70"/>
  <c r="AB164" i="70"/>
  <c r="AA179" i="70"/>
  <c r="U164" i="70"/>
  <c r="T121" i="70"/>
  <c r="T25" i="62" s="1"/>
  <c r="Y195" i="70"/>
  <c r="U195" i="70"/>
  <c r="W164" i="70"/>
  <c r="X164" i="70"/>
  <c r="T164" i="70"/>
  <c r="Y164" i="70"/>
  <c r="L10" i="70"/>
  <c r="U188" i="70" s="1"/>
  <c r="AB179" i="70"/>
  <c r="X121" i="70"/>
  <c r="X25" i="62" s="1"/>
  <c r="O164" i="70"/>
  <c r="R121" i="70"/>
  <c r="R25" i="62" s="1"/>
  <c r="S164" i="70"/>
  <c r="R202" i="48"/>
  <c r="N202" i="48"/>
  <c r="J202" i="48"/>
  <c r="Q202" i="48"/>
  <c r="M202" i="48"/>
  <c r="I202" i="48"/>
  <c r="P202" i="48"/>
  <c r="L202" i="48"/>
  <c r="H202" i="48"/>
  <c r="O202" i="48"/>
  <c r="K202" i="48"/>
  <c r="G202" i="48"/>
  <c r="Z121" i="70"/>
  <c r="Z25" i="62" s="1"/>
  <c r="Z164" i="70"/>
  <c r="M200" i="48"/>
  <c r="I200" i="48"/>
  <c r="E200" i="48"/>
  <c r="P200" i="48"/>
  <c r="L200" i="48"/>
  <c r="H200" i="48"/>
  <c r="O200" i="48"/>
  <c r="K200" i="48"/>
  <c r="G200" i="48"/>
  <c r="J200" i="48"/>
  <c r="F200" i="48"/>
  <c r="N200" i="48"/>
  <c r="Q201" i="48"/>
  <c r="M201" i="48"/>
  <c r="I201" i="48"/>
  <c r="P201" i="48"/>
  <c r="L201" i="48"/>
  <c r="H201" i="48"/>
  <c r="O201" i="48"/>
  <c r="K201" i="48"/>
  <c r="G201" i="48"/>
  <c r="J201" i="48"/>
  <c r="F201" i="48"/>
  <c r="N201" i="48"/>
  <c r="Y209" i="48"/>
  <c r="U209" i="48"/>
  <c r="Q209" i="48"/>
  <c r="X209" i="48"/>
  <c r="T209" i="48"/>
  <c r="P209" i="48"/>
  <c r="W209" i="48"/>
  <c r="S209" i="48"/>
  <c r="O209" i="48"/>
  <c r="R209" i="48"/>
  <c r="N209" i="48"/>
  <c r="V209" i="48"/>
  <c r="S205" i="48"/>
  <c r="O205" i="48"/>
  <c r="K205" i="48"/>
  <c r="R205" i="48"/>
  <c r="N205" i="48"/>
  <c r="J205" i="48"/>
  <c r="U205" i="48"/>
  <c r="Q205" i="48"/>
  <c r="M205" i="48"/>
  <c r="T205" i="48"/>
  <c r="P205" i="48"/>
  <c r="L205" i="48"/>
  <c r="U208" i="48"/>
  <c r="Q208" i="48"/>
  <c r="M208" i="48"/>
  <c r="X208" i="48"/>
  <c r="T208" i="48"/>
  <c r="P208" i="48"/>
  <c r="W208" i="48"/>
  <c r="S208" i="48"/>
  <c r="O208" i="48"/>
  <c r="R208" i="48"/>
  <c r="N208" i="48"/>
  <c r="V208" i="48"/>
  <c r="S204" i="48"/>
  <c r="O204" i="48"/>
  <c r="K204" i="48"/>
  <c r="R204" i="48"/>
  <c r="N204" i="48"/>
  <c r="J204" i="48"/>
  <c r="Q204" i="48"/>
  <c r="M204" i="48"/>
  <c r="I204" i="48"/>
  <c r="T204" i="48"/>
  <c r="P204" i="48"/>
  <c r="L204" i="48"/>
  <c r="W97" i="62"/>
  <c r="W194" i="83"/>
  <c r="W120" i="83" s="1"/>
  <c r="W121" i="83" s="1"/>
  <c r="W113" i="83" s="1"/>
  <c r="W11" i="62" s="1"/>
  <c r="W189" i="62" s="1"/>
  <c r="AA164" i="70"/>
  <c r="AA121" i="70"/>
  <c r="AA25" i="62" s="1"/>
  <c r="T206" i="48"/>
  <c r="P206" i="48"/>
  <c r="L206" i="48"/>
  <c r="S206" i="48"/>
  <c r="O206" i="48"/>
  <c r="K206" i="48"/>
  <c r="V206" i="48"/>
  <c r="R206" i="48"/>
  <c r="N206" i="48"/>
  <c r="M206" i="48"/>
  <c r="U206" i="48"/>
  <c r="Q206" i="48"/>
  <c r="V207" i="48"/>
  <c r="R207" i="48"/>
  <c r="N207" i="48"/>
  <c r="U207" i="48"/>
  <c r="Q207" i="48"/>
  <c r="M207" i="48"/>
  <c r="T207" i="48"/>
  <c r="P207" i="48"/>
  <c r="L207" i="48"/>
  <c r="W207" i="48"/>
  <c r="S207" i="48"/>
  <c r="O207" i="48"/>
  <c r="P203" i="48"/>
  <c r="L203" i="48"/>
  <c r="H203" i="48"/>
  <c r="S203" i="48"/>
  <c r="O203" i="48"/>
  <c r="K203" i="48"/>
  <c r="R203" i="48"/>
  <c r="N203" i="48"/>
  <c r="J203" i="48"/>
  <c r="I203" i="48"/>
  <c r="Q203" i="48"/>
  <c r="M203" i="48"/>
  <c r="N199" i="48"/>
  <c r="J199" i="48"/>
  <c r="F199" i="48"/>
  <c r="M199" i="48"/>
  <c r="I199" i="48"/>
  <c r="E199" i="48"/>
  <c r="L199" i="48"/>
  <c r="H199" i="48"/>
  <c r="D199" i="48"/>
  <c r="O199" i="48"/>
  <c r="K199" i="48"/>
  <c r="G199" i="48"/>
  <c r="Z199" i="50"/>
  <c r="X210" i="83"/>
  <c r="Q121" i="70"/>
  <c r="Q25" i="62" s="1"/>
  <c r="O121" i="70"/>
  <c r="O25" i="62" s="1"/>
  <c r="S121" i="70"/>
  <c r="S25" i="62" s="1"/>
  <c r="Q164" i="70"/>
  <c r="Q156" i="62" s="1"/>
  <c r="P164" i="70"/>
  <c r="P156" i="62" s="1"/>
  <c r="R164" i="70"/>
  <c r="V121" i="70"/>
  <c r="V25" i="62" s="1"/>
  <c r="P121" i="70"/>
  <c r="P25" i="62" s="1"/>
  <c r="AB198" i="48"/>
  <c r="Z198" i="48"/>
  <c r="AC198" i="48"/>
  <c r="Y215" i="80"/>
  <c r="Z215" i="80" s="1"/>
  <c r="AA215" i="80" s="1"/>
  <c r="N159" i="48"/>
  <c r="J159" i="48"/>
  <c r="F159" i="48"/>
  <c r="E159" i="48"/>
  <c r="M159" i="48"/>
  <c r="I159" i="48"/>
  <c r="L159" i="48"/>
  <c r="H159" i="48"/>
  <c r="D159" i="48"/>
  <c r="K159" i="48"/>
  <c r="G159" i="48"/>
  <c r="D112" i="48"/>
  <c r="G112" i="48"/>
  <c r="L112" i="48"/>
  <c r="H112" i="48"/>
  <c r="E112" i="48"/>
  <c r="K112" i="48"/>
  <c r="M112" i="48"/>
  <c r="I112" i="48"/>
  <c r="N112" i="48"/>
  <c r="J112" i="48"/>
  <c r="F112" i="48"/>
  <c r="H121" i="70" l="1"/>
  <c r="H25" i="62" s="1"/>
  <c r="D202" i="70"/>
  <c r="D170" i="62" s="1"/>
  <c r="W265" i="83"/>
  <c r="W226" i="62" s="1"/>
  <c r="Y264" i="83"/>
  <c r="X276" i="83"/>
  <c r="X266" i="83"/>
  <c r="X275" i="83"/>
  <c r="X274" i="83"/>
  <c r="X273" i="83"/>
  <c r="X272" i="83"/>
  <c r="X271" i="83"/>
  <c r="X270" i="83"/>
  <c r="X269" i="83"/>
  <c r="X268" i="83"/>
  <c r="X267" i="83"/>
  <c r="G121" i="70"/>
  <c r="G25" i="62" s="1"/>
  <c r="D207" i="70"/>
  <c r="E121" i="70"/>
  <c r="E25" i="62" s="1"/>
  <c r="O187" i="70"/>
  <c r="T187" i="70"/>
  <c r="T179" i="70" s="1"/>
  <c r="R190" i="70"/>
  <c r="W190" i="70"/>
  <c r="W179" i="70" s="1"/>
  <c r="M185" i="70"/>
  <c r="M179" i="70" s="1"/>
  <c r="M170" i="62" s="1"/>
  <c r="R185" i="70"/>
  <c r="H201" i="70"/>
  <c r="Q184" i="70"/>
  <c r="AD184" i="70" s="1"/>
  <c r="F201" i="70"/>
  <c r="O182" i="70"/>
  <c r="AD182" i="70" s="1"/>
  <c r="M201" i="70"/>
  <c r="Q189" i="70"/>
  <c r="Q179" i="70" s="1"/>
  <c r="Q170" i="62" s="1"/>
  <c r="L201" i="70"/>
  <c r="P188" i="70"/>
  <c r="P179" i="70" s="1"/>
  <c r="P170" i="62" s="1"/>
  <c r="I181" i="70"/>
  <c r="AD181" i="70" s="1"/>
  <c r="I121" i="70"/>
  <c r="I25" i="62" s="1"/>
  <c r="M121" i="70"/>
  <c r="M25" i="62" s="1"/>
  <c r="F121" i="70"/>
  <c r="F25" i="62" s="1"/>
  <c r="L121" i="70"/>
  <c r="L25" i="62" s="1"/>
  <c r="K121" i="70"/>
  <c r="K25" i="62" s="1"/>
  <c r="J121" i="70"/>
  <c r="J25" i="62" s="1"/>
  <c r="N121" i="70"/>
  <c r="N25" i="62" s="1"/>
  <c r="G148" i="70"/>
  <c r="E151" i="53"/>
  <c r="F151" i="53"/>
  <c r="G151" i="53"/>
  <c r="M207" i="70"/>
  <c r="U105" i="70"/>
  <c r="U208" i="70" s="1"/>
  <c r="F207" i="70"/>
  <c r="E164" i="70"/>
  <c r="AD174" i="70"/>
  <c r="G105" i="70"/>
  <c r="G29" i="62" s="1"/>
  <c r="F105" i="70"/>
  <c r="F208" i="70" s="1"/>
  <c r="D164" i="70"/>
  <c r="W105" i="70"/>
  <c r="W208" i="70" s="1"/>
  <c r="I207" i="70"/>
  <c r="I201" i="70"/>
  <c r="K207" i="70"/>
  <c r="K201" i="70"/>
  <c r="N207" i="70"/>
  <c r="N201" i="70"/>
  <c r="AD173" i="70"/>
  <c r="F164" i="70"/>
  <c r="K195" i="70"/>
  <c r="E148" i="70"/>
  <c r="E161" i="70" s="1"/>
  <c r="E32" i="62" s="1"/>
  <c r="E7" i="88" s="1"/>
  <c r="M195" i="70"/>
  <c r="I148" i="70"/>
  <c r="F148" i="70"/>
  <c r="E105" i="70"/>
  <c r="E29" i="62" s="1"/>
  <c r="I105" i="70"/>
  <c r="I208" i="70" s="1"/>
  <c r="N179" i="70"/>
  <c r="N170" i="62" s="1"/>
  <c r="H148" i="70"/>
  <c r="M148" i="70"/>
  <c r="N164" i="70"/>
  <c r="N156" i="62" s="1"/>
  <c r="J195" i="70"/>
  <c r="G164" i="70"/>
  <c r="AD172" i="70"/>
  <c r="AD166" i="70"/>
  <c r="AD170" i="70"/>
  <c r="L164" i="70"/>
  <c r="AD169" i="70"/>
  <c r="K164" i="70"/>
  <c r="K156" i="62" s="1"/>
  <c r="M164" i="70"/>
  <c r="M156" i="62" s="1"/>
  <c r="I164" i="70"/>
  <c r="AD171" i="70"/>
  <c r="AD180" i="70"/>
  <c r="K148" i="70"/>
  <c r="J148" i="70"/>
  <c r="N148" i="70"/>
  <c r="L148" i="70"/>
  <c r="J105" i="70"/>
  <c r="J29" i="62" s="1"/>
  <c r="H105" i="70"/>
  <c r="H29" i="62" s="1"/>
  <c r="F179" i="70"/>
  <c r="G195" i="70"/>
  <c r="N195" i="70"/>
  <c r="H195" i="70"/>
  <c r="AD165" i="70"/>
  <c r="I195" i="70"/>
  <c r="H164" i="70"/>
  <c r="L195" i="70"/>
  <c r="E207" i="70"/>
  <c r="AD168" i="70"/>
  <c r="J164" i="70"/>
  <c r="AD167" i="70"/>
  <c r="E179" i="70"/>
  <c r="K179" i="70"/>
  <c r="K170" i="62" s="1"/>
  <c r="E195" i="70"/>
  <c r="F195" i="70"/>
  <c r="J179" i="70"/>
  <c r="J170" i="62" s="1"/>
  <c r="L179" i="70"/>
  <c r="L170" i="62" s="1"/>
  <c r="H179" i="70"/>
  <c r="G179" i="70"/>
  <c r="AB105" i="70"/>
  <c r="AB208" i="70" s="1"/>
  <c r="D208" i="70"/>
  <c r="Q105" i="70"/>
  <c r="Q29" i="62" s="1"/>
  <c r="K105" i="70"/>
  <c r="K29" i="62" s="1"/>
  <c r="N105" i="70"/>
  <c r="N208" i="70" s="1"/>
  <c r="P105" i="70"/>
  <c r="P29" i="62" s="1"/>
  <c r="R105" i="70"/>
  <c r="R29" i="62" s="1"/>
  <c r="S105" i="70"/>
  <c r="S29" i="62" s="1"/>
  <c r="M105" i="70"/>
  <c r="M208" i="70" s="1"/>
  <c r="O105" i="70"/>
  <c r="O29" i="62" s="1"/>
  <c r="Y105" i="70"/>
  <c r="Y29" i="62" s="1"/>
  <c r="Z105" i="70"/>
  <c r="Z29" i="62" s="1"/>
  <c r="X105" i="70"/>
  <c r="X208" i="70" s="1"/>
  <c r="T105" i="70"/>
  <c r="T29" i="62" s="1"/>
  <c r="V206" i="70"/>
  <c r="X198" i="48"/>
  <c r="X74" i="62" s="1"/>
  <c r="V105" i="70"/>
  <c r="V29" i="62" s="1"/>
  <c r="L105" i="70"/>
  <c r="L208" i="70" s="1"/>
  <c r="AA105" i="70"/>
  <c r="AA208" i="70" s="1"/>
  <c r="T198" i="48"/>
  <c r="T74" i="62" s="1"/>
  <c r="R206" i="70"/>
  <c r="AA206" i="70"/>
  <c r="Z206" i="70"/>
  <c r="S206" i="70"/>
  <c r="X206" i="70"/>
  <c r="W206" i="70"/>
  <c r="U206" i="70"/>
  <c r="AB206" i="70"/>
  <c r="T206" i="70"/>
  <c r="P206" i="70"/>
  <c r="Y206" i="70"/>
  <c r="Y179" i="70"/>
  <c r="Q206" i="70"/>
  <c r="O206" i="70"/>
  <c r="L207" i="70"/>
  <c r="AD186" i="70"/>
  <c r="S179" i="70"/>
  <c r="U179" i="70"/>
  <c r="AD183" i="70"/>
  <c r="X179" i="70"/>
  <c r="X97" i="62"/>
  <c r="X194" i="83"/>
  <c r="X120" i="83" s="1"/>
  <c r="X121" i="83" s="1"/>
  <c r="X113" i="83" s="1"/>
  <c r="X11" i="62" s="1"/>
  <c r="X189" i="62" s="1"/>
  <c r="AA199" i="50"/>
  <c r="Y210" i="83"/>
  <c r="Y198" i="48"/>
  <c r="Y74" i="62" s="1"/>
  <c r="P198" i="48"/>
  <c r="P74" i="62" s="1"/>
  <c r="N175" i="48"/>
  <c r="P175" i="48"/>
  <c r="O175" i="48"/>
  <c r="Q175" i="48"/>
  <c r="R175" i="48"/>
  <c r="S175" i="48"/>
  <c r="T175" i="48"/>
  <c r="U175" i="48"/>
  <c r="V175" i="48"/>
  <c r="W175" i="48"/>
  <c r="X175" i="48"/>
  <c r="Y175" i="48"/>
  <c r="Z175" i="48"/>
  <c r="AA175" i="48"/>
  <c r="AB175" i="48"/>
  <c r="AB164" i="48" s="1"/>
  <c r="D165" i="48"/>
  <c r="D164" i="48" s="1"/>
  <c r="D117" i="62" s="1"/>
  <c r="F165" i="48"/>
  <c r="E165" i="48"/>
  <c r="G165" i="48"/>
  <c r="H165" i="48"/>
  <c r="I165" i="48"/>
  <c r="J165" i="48"/>
  <c r="K165" i="48"/>
  <c r="L165" i="48"/>
  <c r="M165" i="48"/>
  <c r="N165" i="48"/>
  <c r="O165" i="48"/>
  <c r="P165" i="48"/>
  <c r="Q165" i="48"/>
  <c r="R165" i="48"/>
  <c r="I170" i="48"/>
  <c r="K170" i="48"/>
  <c r="J170" i="48"/>
  <c r="L170" i="48"/>
  <c r="M170" i="48"/>
  <c r="N170" i="48"/>
  <c r="O170" i="48"/>
  <c r="P170" i="48"/>
  <c r="Q170" i="48"/>
  <c r="R170" i="48"/>
  <c r="S170" i="48"/>
  <c r="T170" i="48"/>
  <c r="U170" i="48"/>
  <c r="V170" i="48"/>
  <c r="W170" i="48"/>
  <c r="S198" i="48"/>
  <c r="S74" i="62" s="1"/>
  <c r="G168" i="48"/>
  <c r="H168" i="48"/>
  <c r="I168" i="48"/>
  <c r="J168" i="48"/>
  <c r="K168" i="48"/>
  <c r="L168" i="48"/>
  <c r="M168" i="48"/>
  <c r="N168" i="48"/>
  <c r="O168" i="48"/>
  <c r="P168" i="48"/>
  <c r="Q168" i="48"/>
  <c r="R168" i="48"/>
  <c r="S168" i="48"/>
  <c r="T168" i="48"/>
  <c r="U168" i="48"/>
  <c r="E166" i="48"/>
  <c r="E164" i="48" s="1"/>
  <c r="G166" i="48"/>
  <c r="F166" i="48"/>
  <c r="H166" i="48"/>
  <c r="I166" i="48"/>
  <c r="J166" i="48"/>
  <c r="K166" i="48"/>
  <c r="L166" i="48"/>
  <c r="M166" i="48"/>
  <c r="N166" i="48"/>
  <c r="O166" i="48"/>
  <c r="P166" i="48"/>
  <c r="Q166" i="48"/>
  <c r="R166" i="48"/>
  <c r="S166" i="48"/>
  <c r="J171" i="48"/>
  <c r="K171" i="48"/>
  <c r="L171" i="48"/>
  <c r="M171" i="48"/>
  <c r="N171" i="48"/>
  <c r="O171" i="48"/>
  <c r="P171" i="48"/>
  <c r="Q171" i="48"/>
  <c r="R171" i="48"/>
  <c r="S171" i="48"/>
  <c r="T171" i="48"/>
  <c r="U171" i="48"/>
  <c r="V171" i="48"/>
  <c r="W171" i="48"/>
  <c r="X171" i="48"/>
  <c r="U198" i="48"/>
  <c r="M174" i="48"/>
  <c r="N174" i="48"/>
  <c r="O174" i="48"/>
  <c r="P174" i="48"/>
  <c r="Q174" i="48"/>
  <c r="R174" i="48"/>
  <c r="S174" i="48"/>
  <c r="T174" i="48"/>
  <c r="U174" i="48"/>
  <c r="V174" i="48"/>
  <c r="W174" i="48"/>
  <c r="X174" i="48"/>
  <c r="Y174" i="48"/>
  <c r="Z174" i="48"/>
  <c r="AA174" i="48"/>
  <c r="F167" i="48"/>
  <c r="G167" i="48"/>
  <c r="H167" i="48"/>
  <c r="I167" i="48"/>
  <c r="J167" i="48"/>
  <c r="K167" i="48"/>
  <c r="L167" i="48"/>
  <c r="M167" i="48"/>
  <c r="N167" i="48"/>
  <c r="O167" i="48"/>
  <c r="P167" i="48"/>
  <c r="Q167" i="48"/>
  <c r="R167" i="48"/>
  <c r="S167" i="48"/>
  <c r="T167" i="48"/>
  <c r="Q198" i="48"/>
  <c r="Q74" i="62" s="1"/>
  <c r="K172" i="48"/>
  <c r="M172" i="48"/>
  <c r="L172" i="48"/>
  <c r="N172" i="48"/>
  <c r="O172" i="48"/>
  <c r="P172" i="48"/>
  <c r="Q172" i="48"/>
  <c r="R172" i="48"/>
  <c r="S172" i="48"/>
  <c r="T172" i="48"/>
  <c r="U172" i="48"/>
  <c r="V172" i="48"/>
  <c r="W172" i="48"/>
  <c r="X172" i="48"/>
  <c r="Y172" i="48"/>
  <c r="H169" i="48"/>
  <c r="J169" i="48"/>
  <c r="I169" i="48"/>
  <c r="K169" i="48"/>
  <c r="L169" i="48"/>
  <c r="M169" i="48"/>
  <c r="N169" i="48"/>
  <c r="O169" i="48"/>
  <c r="P169" i="48"/>
  <c r="Q169" i="48"/>
  <c r="R169" i="48"/>
  <c r="S169" i="48"/>
  <c r="T169" i="48"/>
  <c r="U169" i="48"/>
  <c r="V169" i="48"/>
  <c r="L173" i="48"/>
  <c r="N173" i="48"/>
  <c r="M173" i="48"/>
  <c r="O173" i="48"/>
  <c r="P173" i="48"/>
  <c r="Q173" i="48"/>
  <c r="R173" i="48"/>
  <c r="S173" i="48"/>
  <c r="T173" i="48"/>
  <c r="U173" i="48"/>
  <c r="V173" i="48"/>
  <c r="W173" i="48"/>
  <c r="X173" i="48"/>
  <c r="Y173" i="48"/>
  <c r="Z173" i="48"/>
  <c r="O198" i="48"/>
  <c r="O74" i="62" s="1"/>
  <c r="W198" i="48"/>
  <c r="W74" i="62" s="1"/>
  <c r="R198" i="48"/>
  <c r="R74" i="62" s="1"/>
  <c r="AA198" i="48"/>
  <c r="V198" i="48"/>
  <c r="Z74" i="62"/>
  <c r="AC164" i="48"/>
  <c r="AB74" i="62"/>
  <c r="AB215" i="80"/>
  <c r="AC215" i="80" s="1"/>
  <c r="D198" i="48"/>
  <c r="F198" i="48"/>
  <c r="F74" i="62" s="1"/>
  <c r="E198" i="48"/>
  <c r="K198" i="48"/>
  <c r="I198" i="48"/>
  <c r="N198" i="48"/>
  <c r="M198" i="48"/>
  <c r="J198" i="48"/>
  <c r="G198" i="48"/>
  <c r="L198" i="48"/>
  <c r="H198" i="48"/>
  <c r="O197" i="70" l="1"/>
  <c r="O156" i="62" s="1"/>
  <c r="Z264" i="83"/>
  <c r="Y276" i="83"/>
  <c r="Y266" i="83"/>
  <c r="Y275" i="83"/>
  <c r="Y274" i="83"/>
  <c r="Y273" i="83"/>
  <c r="Y272" i="83"/>
  <c r="Y271" i="83"/>
  <c r="Y270" i="83"/>
  <c r="Y269" i="83"/>
  <c r="Y268" i="83"/>
  <c r="Y267" i="83"/>
  <c r="X265" i="83"/>
  <c r="X226" i="62" s="1"/>
  <c r="R245" i="80"/>
  <c r="M245" i="80"/>
  <c r="Q245" i="80"/>
  <c r="L245" i="80"/>
  <c r="I245" i="80"/>
  <c r="T245" i="80"/>
  <c r="P245" i="80"/>
  <c r="S245" i="80"/>
  <c r="N245" i="80"/>
  <c r="J245" i="80"/>
  <c r="K245" i="80"/>
  <c r="O245" i="80"/>
  <c r="E156" i="62"/>
  <c r="G202" i="70"/>
  <c r="G170" i="62" s="1"/>
  <c r="E202" i="70"/>
  <c r="E170" i="62" s="1"/>
  <c r="H202" i="70"/>
  <c r="H170" i="62" s="1"/>
  <c r="AA156" i="62"/>
  <c r="I156" i="62"/>
  <c r="H156" i="62"/>
  <c r="F156" i="62"/>
  <c r="F202" i="70"/>
  <c r="F170" i="62" s="1"/>
  <c r="AD185" i="70"/>
  <c r="AD189" i="70"/>
  <c r="AD188" i="70"/>
  <c r="U29" i="62"/>
  <c r="I179" i="70"/>
  <c r="I202" i="70" s="1"/>
  <c r="AD187" i="70"/>
  <c r="O179" i="70"/>
  <c r="T242" i="80"/>
  <c r="F242" i="80"/>
  <c r="O242" i="80"/>
  <c r="L242" i="80"/>
  <c r="G242" i="80"/>
  <c r="I242" i="80"/>
  <c r="P242" i="80"/>
  <c r="J242" i="80"/>
  <c r="N242" i="80"/>
  <c r="Q242" i="80"/>
  <c r="M242" i="80"/>
  <c r="S242" i="80"/>
  <c r="R242" i="80"/>
  <c r="K242" i="80"/>
  <c r="H242" i="80"/>
  <c r="D156" i="62"/>
  <c r="D110" i="62"/>
  <c r="D57" i="40" s="1"/>
  <c r="R179" i="70"/>
  <c r="I29" i="62"/>
  <c r="Y202" i="70"/>
  <c r="Y170" i="62" s="1"/>
  <c r="Y156" i="62"/>
  <c r="X156" i="62"/>
  <c r="W202" i="70"/>
  <c r="W170" i="62" s="1"/>
  <c r="W156" i="62"/>
  <c r="V156" i="62"/>
  <c r="U202" i="70"/>
  <c r="U170" i="62" s="1"/>
  <c r="U156" i="62"/>
  <c r="T156" i="62"/>
  <c r="R156" i="62"/>
  <c r="H240" i="80"/>
  <c r="K240" i="80"/>
  <c r="Q240" i="80"/>
  <c r="I240" i="80"/>
  <c r="J240" i="80"/>
  <c r="G240" i="80"/>
  <c r="F240" i="80"/>
  <c r="N240" i="80"/>
  <c r="M240" i="80"/>
  <c r="L240" i="80"/>
  <c r="E240" i="80"/>
  <c r="D240" i="80"/>
  <c r="D239" i="80" s="1"/>
  <c r="D238" i="80" s="1"/>
  <c r="O240" i="80"/>
  <c r="P240" i="80"/>
  <c r="R240" i="80"/>
  <c r="AB156" i="62"/>
  <c r="E208" i="70"/>
  <c r="F29" i="62"/>
  <c r="E206" i="70"/>
  <c r="D206" i="70"/>
  <c r="J208" i="70"/>
  <c r="M206" i="70"/>
  <c r="W29" i="62"/>
  <c r="G208" i="70"/>
  <c r="AD207" i="70"/>
  <c r="N206" i="70"/>
  <c r="K208" i="70"/>
  <c r="M29" i="62"/>
  <c r="H208" i="70"/>
  <c r="F206" i="70"/>
  <c r="Z156" i="62"/>
  <c r="S202" i="70"/>
  <c r="S170" i="62" s="1"/>
  <c r="K206" i="70"/>
  <c r="S156" i="62"/>
  <c r="L206" i="70"/>
  <c r="L156" i="62"/>
  <c r="G206" i="70"/>
  <c r="G156" i="62"/>
  <c r="AB196" i="70"/>
  <c r="J206" i="70"/>
  <c r="J156" i="62"/>
  <c r="I206" i="70"/>
  <c r="H206" i="70"/>
  <c r="X29" i="62"/>
  <c r="Q208" i="70"/>
  <c r="P208" i="70"/>
  <c r="AB29" i="62"/>
  <c r="S208" i="70"/>
  <c r="O208" i="70"/>
  <c r="N29" i="62"/>
  <c r="R208" i="70"/>
  <c r="Y208" i="70"/>
  <c r="Z208" i="70"/>
  <c r="T208" i="70"/>
  <c r="V208" i="70"/>
  <c r="AA29" i="62"/>
  <c r="L29" i="62"/>
  <c r="AB199" i="70"/>
  <c r="Z164" i="48"/>
  <c r="Z117" i="62" s="1"/>
  <c r="Z110" i="62" s="1"/>
  <c r="Z57" i="40" s="1"/>
  <c r="AA164" i="48"/>
  <c r="AA117" i="62" s="1"/>
  <c r="AA110" i="62" s="1"/>
  <c r="AA57" i="40" s="1"/>
  <c r="Z179" i="70"/>
  <c r="AA202" i="70" s="1"/>
  <c r="AA170" i="62" s="1"/>
  <c r="F161" i="70"/>
  <c r="W164" i="48"/>
  <c r="W117" i="62" s="1"/>
  <c r="W110" i="62" s="1"/>
  <c r="W57" i="40" s="1"/>
  <c r="Y97" i="62"/>
  <c r="Y194" i="83"/>
  <c r="Y120" i="83" s="1"/>
  <c r="Y121" i="83" s="1"/>
  <c r="Y113" i="83" s="1"/>
  <c r="Y11" i="62" s="1"/>
  <c r="Y189" i="62" s="1"/>
  <c r="U164" i="48"/>
  <c r="U117" i="62" s="1"/>
  <c r="U110" i="62" s="1"/>
  <c r="U57" i="40" s="1"/>
  <c r="Q164" i="48"/>
  <c r="Q117" i="62" s="1"/>
  <c r="Q110" i="62" s="1"/>
  <c r="Q57" i="40" s="1"/>
  <c r="AB199" i="50"/>
  <c r="Z210" i="83"/>
  <c r="U74" i="62"/>
  <c r="AA74" i="62"/>
  <c r="R164" i="48"/>
  <c r="R117" i="62" s="1"/>
  <c r="R110" i="62" s="1"/>
  <c r="R57" i="40" s="1"/>
  <c r="X164" i="48"/>
  <c r="X117" i="62" s="1"/>
  <c r="X110" i="62" s="1"/>
  <c r="X57" i="40" s="1"/>
  <c r="O164" i="48"/>
  <c r="O117" i="62" s="1"/>
  <c r="O110" i="62" s="1"/>
  <c r="O57" i="40" s="1"/>
  <c r="T164" i="48"/>
  <c r="T117" i="62" s="1"/>
  <c r="T110" i="62" s="1"/>
  <c r="T57" i="40" s="1"/>
  <c r="P164" i="48"/>
  <c r="P117" i="62" s="1"/>
  <c r="P110" i="62" s="1"/>
  <c r="P57" i="40" s="1"/>
  <c r="Y164" i="48"/>
  <c r="Y117" i="62" s="1"/>
  <c r="Y110" i="62" s="1"/>
  <c r="Y57" i="40" s="1"/>
  <c r="V164" i="48"/>
  <c r="V117" i="62" s="1"/>
  <c r="V110" i="62" s="1"/>
  <c r="V57" i="40" s="1"/>
  <c r="V74" i="62"/>
  <c r="S164" i="48"/>
  <c r="S117" i="62" s="1"/>
  <c r="S110" i="62" s="1"/>
  <c r="S57" i="40" s="1"/>
  <c r="AB117" i="62"/>
  <c r="AB110" i="62" s="1"/>
  <c r="AB57" i="40" s="1"/>
  <c r="AA241" i="80"/>
  <c r="AA239" i="80" s="1"/>
  <c r="AB241" i="80"/>
  <c r="Y241" i="80"/>
  <c r="Z241" i="80"/>
  <c r="Z239" i="80" s="1"/>
  <c r="AC241" i="80"/>
  <c r="AC239" i="80" s="1"/>
  <c r="W241" i="80"/>
  <c r="W239" i="80" s="1"/>
  <c r="N241" i="80"/>
  <c r="S241" i="80"/>
  <c r="K241" i="80"/>
  <c r="H241" i="80"/>
  <c r="P241" i="80"/>
  <c r="X241" i="80"/>
  <c r="X239" i="80" s="1"/>
  <c r="I241" i="80"/>
  <c r="Q241" i="80"/>
  <c r="R241" i="80"/>
  <c r="R239" i="80" s="1"/>
  <c r="J241" i="80"/>
  <c r="O241" i="80"/>
  <c r="G241" i="80"/>
  <c r="T241" i="80"/>
  <c r="L241" i="80"/>
  <c r="M241" i="80"/>
  <c r="E241" i="80"/>
  <c r="F241" i="80"/>
  <c r="U241" i="80"/>
  <c r="U239" i="80" s="1"/>
  <c r="V241" i="80"/>
  <c r="V239" i="80" s="1"/>
  <c r="AB239" i="80"/>
  <c r="Y239" i="80"/>
  <c r="I164" i="48"/>
  <c r="J164" i="48"/>
  <c r="G164" i="48"/>
  <c r="M164" i="48"/>
  <c r="F164" i="48"/>
  <c r="L164" i="48"/>
  <c r="N164" i="48"/>
  <c r="K164" i="48"/>
  <c r="H164" i="48"/>
  <c r="O202" i="70" l="1"/>
  <c r="O170" i="62" s="1"/>
  <c r="M239" i="80"/>
  <c r="O239" i="80"/>
  <c r="T239" i="80"/>
  <c r="Y265" i="83"/>
  <c r="Y226" i="62" s="1"/>
  <c r="AA264" i="83"/>
  <c r="Z276" i="83"/>
  <c r="Z266" i="83"/>
  <c r="Z275" i="83"/>
  <c r="Z274" i="83"/>
  <c r="Z273" i="83"/>
  <c r="Z272" i="83"/>
  <c r="Z271" i="83"/>
  <c r="Z270" i="83"/>
  <c r="Z269" i="83"/>
  <c r="Z268" i="83"/>
  <c r="Z267" i="83"/>
  <c r="F239" i="80"/>
  <c r="X202" i="70"/>
  <c r="X170" i="62" s="1"/>
  <c r="V202" i="70"/>
  <c r="V170" i="62" s="1"/>
  <c r="I170" i="62"/>
  <c r="T202" i="70"/>
  <c r="T170" i="62" s="1"/>
  <c r="R202" i="70"/>
  <c r="R170" i="62" s="1"/>
  <c r="L239" i="80"/>
  <c r="S239" i="80"/>
  <c r="G239" i="80"/>
  <c r="AD190" i="70"/>
  <c r="AE143" i="62"/>
  <c r="I239" i="80"/>
  <c r="K239" i="80"/>
  <c r="P239" i="80"/>
  <c r="N239" i="80"/>
  <c r="J239" i="80"/>
  <c r="E239" i="80"/>
  <c r="E238" i="80" s="1"/>
  <c r="E88" i="62" s="1"/>
  <c r="Q239" i="80"/>
  <c r="H239" i="80"/>
  <c r="AD175" i="70"/>
  <c r="D236" i="80"/>
  <c r="D106" i="80" s="1"/>
  <c r="D107" i="80" s="1"/>
  <c r="D99" i="80" s="1"/>
  <c r="D8" i="62" s="1"/>
  <c r="D186" i="62" s="1"/>
  <c r="D88" i="62"/>
  <c r="AB202" i="70"/>
  <c r="AB170" i="62" s="1"/>
  <c r="Z202" i="70"/>
  <c r="AD156" i="62"/>
  <c r="AD206" i="70"/>
  <c r="AE205" i="70" s="1"/>
  <c r="AD208" i="70"/>
  <c r="AE208" i="70" s="1"/>
  <c r="AE209" i="70" s="1"/>
  <c r="G161" i="70"/>
  <c r="F32" i="62"/>
  <c r="F7" i="88" s="1"/>
  <c r="AC199" i="50"/>
  <c r="AA210" i="83"/>
  <c r="Z97" i="62"/>
  <c r="Z194" i="83"/>
  <c r="Z120" i="83" s="1"/>
  <c r="Z121" i="83" s="1"/>
  <c r="Z113" i="83" s="1"/>
  <c r="Z11" i="62" s="1"/>
  <c r="Z189" i="62" s="1"/>
  <c r="Q24" i="31"/>
  <c r="Z265" i="83" l="1"/>
  <c r="Z226" i="62" s="1"/>
  <c r="AB264" i="83"/>
  <c r="AA276" i="83"/>
  <c r="AA266" i="83"/>
  <c r="AA275" i="83"/>
  <c r="AA274" i="83"/>
  <c r="AA273" i="83"/>
  <c r="AA272" i="83"/>
  <c r="AA271" i="83"/>
  <c r="AA270" i="83"/>
  <c r="AA269" i="83"/>
  <c r="AA268" i="83"/>
  <c r="AA267" i="83"/>
  <c r="F238" i="80"/>
  <c r="G238" i="80" s="1"/>
  <c r="G236" i="80" s="1"/>
  <c r="G106" i="80" s="1"/>
  <c r="G107" i="80" s="1"/>
  <c r="G99" i="80" s="1"/>
  <c r="G8" i="62" s="1"/>
  <c r="G186" i="62" s="1"/>
  <c r="E236" i="80"/>
  <c r="E106" i="80" s="1"/>
  <c r="E107" i="80" s="1"/>
  <c r="E99" i="80" s="1"/>
  <c r="E8" i="62" s="1"/>
  <c r="E186" i="62" s="1"/>
  <c r="Z170" i="62"/>
  <c r="AD143" i="62" s="1"/>
  <c r="AF143" i="62" s="1"/>
  <c r="AD210" i="70"/>
  <c r="AE210" i="70"/>
  <c r="AE211" i="70" s="1"/>
  <c r="H161" i="70"/>
  <c r="G32" i="62"/>
  <c r="G7" i="88" s="1"/>
  <c r="AA97" i="62"/>
  <c r="AA194" i="83"/>
  <c r="AA120" i="83" s="1"/>
  <c r="AA121" i="83" s="1"/>
  <c r="AA113" i="83" s="1"/>
  <c r="AA11" i="62" s="1"/>
  <c r="AA189" i="62" s="1"/>
  <c r="AC210" i="83"/>
  <c r="AB210" i="83"/>
  <c r="E21" i="66"/>
  <c r="E18" i="66" s="1"/>
  <c r="G89" i="31" s="1"/>
  <c r="F21" i="66"/>
  <c r="F18" i="66" s="1"/>
  <c r="H89" i="31" s="1"/>
  <c r="G21" i="66"/>
  <c r="G18" i="66" s="1"/>
  <c r="I89" i="31" s="1"/>
  <c r="H21" i="66"/>
  <c r="H18" i="66" s="1"/>
  <c r="J89" i="31" s="1"/>
  <c r="I21" i="66"/>
  <c r="I18" i="66" s="1"/>
  <c r="K89" i="31" s="1"/>
  <c r="J21" i="66"/>
  <c r="J18" i="66" s="1"/>
  <c r="L89" i="31" s="1"/>
  <c r="K21" i="66"/>
  <c r="K18" i="66" s="1"/>
  <c r="M89" i="31" s="1"/>
  <c r="L21" i="66"/>
  <c r="L18" i="66" s="1"/>
  <c r="N89" i="31" s="1"/>
  <c r="M21" i="66"/>
  <c r="M18" i="66" s="1"/>
  <c r="O89" i="31" s="1"/>
  <c r="N21" i="66"/>
  <c r="N18" i="66" s="1"/>
  <c r="P89" i="31" s="1"/>
  <c r="D21" i="66"/>
  <c r="D18" i="66" s="1"/>
  <c r="F89" i="31" s="1"/>
  <c r="AA265" i="83" l="1"/>
  <c r="AA226" i="62" s="1"/>
  <c r="AC264" i="83"/>
  <c r="AB276" i="83"/>
  <c r="AB266" i="83"/>
  <c r="AB275" i="83"/>
  <c r="AB274" i="83"/>
  <c r="AB273" i="83"/>
  <c r="AB272" i="83"/>
  <c r="AB271" i="83"/>
  <c r="AB270" i="83"/>
  <c r="AB269" i="83"/>
  <c r="AB268" i="83"/>
  <c r="AB267" i="83"/>
  <c r="F88" i="62"/>
  <c r="H238" i="80"/>
  <c r="I238" i="80" s="1"/>
  <c r="G88" i="62"/>
  <c r="F236" i="80"/>
  <c r="F106" i="80" s="1"/>
  <c r="F107" i="80" s="1"/>
  <c r="F99" i="80" s="1"/>
  <c r="F8" i="62" s="1"/>
  <c r="F186" i="62" s="1"/>
  <c r="I161" i="70"/>
  <c r="H32" i="62"/>
  <c r="H7" i="88" s="1"/>
  <c r="AB97" i="62"/>
  <c r="AB194" i="83"/>
  <c r="AB120" i="83" s="1"/>
  <c r="AB121" i="83" s="1"/>
  <c r="AB113" i="83" s="1"/>
  <c r="AB11" i="62" s="1"/>
  <c r="AB189" i="62" s="1"/>
  <c r="AC194" i="83"/>
  <c r="AC120" i="83" s="1"/>
  <c r="AC121" i="83" s="1"/>
  <c r="AC113" i="83" s="1"/>
  <c r="S89" i="31"/>
  <c r="D97" i="83"/>
  <c r="G97" i="83"/>
  <c r="J97" i="83"/>
  <c r="L97" i="83"/>
  <c r="H97" i="83"/>
  <c r="K97" i="83"/>
  <c r="N97" i="83"/>
  <c r="N96" i="83" s="1"/>
  <c r="N39" i="62" s="1"/>
  <c r="F97" i="83"/>
  <c r="M97" i="83"/>
  <c r="I97" i="83"/>
  <c r="E97" i="83"/>
  <c r="K84" i="80"/>
  <c r="N84" i="80"/>
  <c r="F84" i="80"/>
  <c r="I84" i="80"/>
  <c r="L84" i="80"/>
  <c r="H84" i="80"/>
  <c r="D84" i="80"/>
  <c r="G84" i="80"/>
  <c r="J84" i="80"/>
  <c r="M84" i="80"/>
  <c r="E84" i="80"/>
  <c r="B9" i="31"/>
  <c r="AB265" i="83" l="1"/>
  <c r="AB226" i="62" s="1"/>
  <c r="AC276" i="83"/>
  <c r="AC266" i="83"/>
  <c r="AC275" i="83"/>
  <c r="AC274" i="83"/>
  <c r="AC273" i="83"/>
  <c r="AC272" i="83"/>
  <c r="AC271" i="83"/>
  <c r="AC270" i="83"/>
  <c r="AC269" i="83"/>
  <c r="AC268" i="83"/>
  <c r="AC267" i="83"/>
  <c r="H88" i="62"/>
  <c r="H236" i="80"/>
  <c r="H106" i="80" s="1"/>
  <c r="H107" i="80" s="1"/>
  <c r="H99" i="80" s="1"/>
  <c r="H8" i="62" s="1"/>
  <c r="H186" i="62" s="1"/>
  <c r="J238" i="80"/>
  <c r="I88" i="62"/>
  <c r="I236" i="80"/>
  <c r="I106" i="80" s="1"/>
  <c r="I107" i="80" s="1"/>
  <c r="I99" i="80" s="1"/>
  <c r="I8" i="62" s="1"/>
  <c r="I186" i="62" s="1"/>
  <c r="J161" i="70"/>
  <c r="I32" i="62"/>
  <c r="I7" i="88" s="1"/>
  <c r="O97" i="83"/>
  <c r="O96" i="83" s="1"/>
  <c r="O39" i="62" s="1"/>
  <c r="T89" i="31"/>
  <c r="U89" i="31" s="1"/>
  <c r="V89" i="31" s="1"/>
  <c r="W89" i="31" s="1"/>
  <c r="X89" i="31" s="1"/>
  <c r="Y89" i="31" s="1"/>
  <c r="Z89" i="31" s="1"/>
  <c r="AA89" i="31" s="1"/>
  <c r="AB89" i="31" s="1"/>
  <c r="AC89" i="31" s="1"/>
  <c r="AD89" i="31" s="1"/>
  <c r="AE89" i="31" s="1"/>
  <c r="AF89" i="31" s="1"/>
  <c r="AG89" i="31" s="1"/>
  <c r="O84" i="80"/>
  <c r="O36" i="62" s="1"/>
  <c r="D36" i="62"/>
  <c r="D96" i="83"/>
  <c r="D39" i="62" s="1"/>
  <c r="AC265" i="83" l="1"/>
  <c r="K238" i="80"/>
  <c r="J88" i="62"/>
  <c r="J236" i="80"/>
  <c r="J106" i="80" s="1"/>
  <c r="J107" i="80" s="1"/>
  <c r="J99" i="80" s="1"/>
  <c r="J8" i="62" s="1"/>
  <c r="J186" i="62" s="1"/>
  <c r="K161" i="70"/>
  <c r="J32" i="62"/>
  <c r="J7" i="88" s="1"/>
  <c r="P97" i="83"/>
  <c r="P96" i="83" s="1"/>
  <c r="P39" i="62" s="1"/>
  <c r="P84" i="80"/>
  <c r="P36" i="62" s="1"/>
  <c r="E36" i="62"/>
  <c r="F36" i="62"/>
  <c r="K36" i="62"/>
  <c r="L36" i="62"/>
  <c r="L96" i="83"/>
  <c r="E96" i="83"/>
  <c r="F96" i="83"/>
  <c r="K96" i="83"/>
  <c r="L238" i="80" l="1"/>
  <c r="K236" i="80"/>
  <c r="K106" i="80" s="1"/>
  <c r="K107" i="80" s="1"/>
  <c r="K99" i="80" s="1"/>
  <c r="K8" i="62" s="1"/>
  <c r="K186" i="62" s="1"/>
  <c r="K88" i="62"/>
  <c r="L161" i="70"/>
  <c r="K32" i="62"/>
  <c r="K7" i="88" s="1"/>
  <c r="Q97" i="83"/>
  <c r="Q96" i="83" s="1"/>
  <c r="Q39" i="62" s="1"/>
  <c r="Q84" i="80"/>
  <c r="Q36" i="62" s="1"/>
  <c r="E39" i="62"/>
  <c r="G36" i="62"/>
  <c r="K39" i="62"/>
  <c r="F39" i="62"/>
  <c r="L39" i="62"/>
  <c r="N36" i="62"/>
  <c r="M36" i="62"/>
  <c r="G96" i="83"/>
  <c r="M96" i="83"/>
  <c r="M238" i="80" l="1"/>
  <c r="L236" i="80"/>
  <c r="L106" i="80" s="1"/>
  <c r="L107" i="80" s="1"/>
  <c r="L99" i="80" s="1"/>
  <c r="L8" i="62" s="1"/>
  <c r="L186" i="62" s="1"/>
  <c r="L88" i="62"/>
  <c r="M161" i="70"/>
  <c r="L32" i="62"/>
  <c r="L7" i="88" s="1"/>
  <c r="R97" i="83"/>
  <c r="R96" i="83" s="1"/>
  <c r="R39" i="62" s="1"/>
  <c r="R84" i="80"/>
  <c r="R36" i="62" s="1"/>
  <c r="M39" i="62"/>
  <c r="G39" i="62"/>
  <c r="H36" i="62"/>
  <c r="H96" i="83"/>
  <c r="M32" i="62" l="1"/>
  <c r="M7" i="88" s="1"/>
  <c r="N161" i="70"/>
  <c r="N238" i="80"/>
  <c r="M88" i="62"/>
  <c r="M236" i="80"/>
  <c r="M106" i="80" s="1"/>
  <c r="M107" i="80" s="1"/>
  <c r="M99" i="80" s="1"/>
  <c r="M8" i="62" s="1"/>
  <c r="M186" i="62" s="1"/>
  <c r="S97" i="83"/>
  <c r="S96" i="83" s="1"/>
  <c r="S39" i="62" s="1"/>
  <c r="S84" i="80"/>
  <c r="S36" i="62" s="1"/>
  <c r="H39" i="62"/>
  <c r="I36" i="62"/>
  <c r="I96" i="83"/>
  <c r="Q23" i="31"/>
  <c r="O161" i="70" l="1"/>
  <c r="N32" i="62"/>
  <c r="N7" i="88" s="1"/>
  <c r="O238" i="80"/>
  <c r="N88" i="62"/>
  <c r="N236" i="80"/>
  <c r="N106" i="80" s="1"/>
  <c r="N107" i="80" s="1"/>
  <c r="N99" i="80" s="1"/>
  <c r="N8" i="62" s="1"/>
  <c r="N186" i="62" s="1"/>
  <c r="T97" i="83"/>
  <c r="T96" i="83" s="1"/>
  <c r="T39" i="62" s="1"/>
  <c r="T84" i="80"/>
  <c r="T36" i="62" s="1"/>
  <c r="I39" i="62"/>
  <c r="J36" i="62"/>
  <c r="J96" i="83"/>
  <c r="E5" i="50"/>
  <c r="E5" i="55"/>
  <c r="Q69" i="31"/>
  <c r="Q50" i="31"/>
  <c r="Q51" i="31"/>
  <c r="Q52" i="31"/>
  <c r="Q53" i="31"/>
  <c r="Q47" i="31"/>
  <c r="Q46" i="31"/>
  <c r="Q45" i="31"/>
  <c r="Q44" i="31"/>
  <c r="L37" i="31"/>
  <c r="D303" i="48" s="1"/>
  <c r="K37" i="31"/>
  <c r="D317" i="84" s="1"/>
  <c r="I37" i="31"/>
  <c r="D263" i="82" s="1"/>
  <c r="H37" i="31"/>
  <c r="D248" i="78" s="1"/>
  <c r="F37" i="31"/>
  <c r="D302" i="81" s="1"/>
  <c r="Q61" i="31"/>
  <c r="Q62" i="31"/>
  <c r="Q64" i="31"/>
  <c r="Q60" i="31"/>
  <c r="Q26" i="31"/>
  <c r="Q27" i="31"/>
  <c r="Q28" i="31"/>
  <c r="E302" i="81" l="1"/>
  <c r="D305" i="81"/>
  <c r="D304" i="81" s="1"/>
  <c r="D222" i="62" s="1"/>
  <c r="D265" i="82"/>
  <c r="D264" i="82" s="1"/>
  <c r="D225" i="62" s="1"/>
  <c r="E263" i="82"/>
  <c r="E303" i="48"/>
  <c r="D305" i="48"/>
  <c r="D304" i="48" s="1"/>
  <c r="D228" i="62" s="1"/>
  <c r="E317" i="84"/>
  <c r="D319" i="84"/>
  <c r="D318" i="84" s="1"/>
  <c r="D227" i="62" s="1"/>
  <c r="D250" i="78"/>
  <c r="D249" i="78" s="1"/>
  <c r="D224" i="62" s="1"/>
  <c r="E248" i="78"/>
  <c r="J125" i="81"/>
  <c r="D25" i="81"/>
  <c r="D30" i="68" s="1"/>
  <c r="D125" i="81"/>
  <c r="D127" i="81" s="1"/>
  <c r="M38" i="53"/>
  <c r="M40" i="53" s="1"/>
  <c r="I38" i="53"/>
  <c r="I40" i="53" s="1"/>
  <c r="E38" i="53"/>
  <c r="E40" i="53" s="1"/>
  <c r="N38" i="53"/>
  <c r="N40" i="53" s="1"/>
  <c r="L38" i="53"/>
  <c r="L40" i="53" s="1"/>
  <c r="H38" i="53"/>
  <c r="H40" i="53" s="1"/>
  <c r="D38" i="53"/>
  <c r="D40" i="53" s="1"/>
  <c r="F38" i="53"/>
  <c r="F40" i="53" s="1"/>
  <c r="K38" i="53"/>
  <c r="K40" i="53" s="1"/>
  <c r="G38" i="53"/>
  <c r="G40" i="53" s="1"/>
  <c r="J38" i="53"/>
  <c r="J40" i="53" s="1"/>
  <c r="O38" i="40"/>
  <c r="O39" i="40" s="1"/>
  <c r="P161" i="70"/>
  <c r="O32" i="62"/>
  <c r="O7" i="88" s="1"/>
  <c r="P238" i="80"/>
  <c r="O236" i="80"/>
  <c r="O106" i="80" s="1"/>
  <c r="O107" i="80" s="1"/>
  <c r="O99" i="80" s="1"/>
  <c r="O8" i="62" s="1"/>
  <c r="O186" i="62" s="1"/>
  <c r="O88" i="62"/>
  <c r="I125" i="81"/>
  <c r="AA125" i="81"/>
  <c r="V125" i="81"/>
  <c r="R125" i="81"/>
  <c r="N125" i="81"/>
  <c r="AC125" i="81"/>
  <c r="P125" i="81"/>
  <c r="O125" i="81"/>
  <c r="X125" i="81"/>
  <c r="Z125" i="81"/>
  <c r="U125" i="81"/>
  <c r="Q125" i="81"/>
  <c r="Y125" i="81"/>
  <c r="T125" i="81"/>
  <c r="W125" i="81"/>
  <c r="AB125" i="81"/>
  <c r="S125" i="81"/>
  <c r="AB25" i="81"/>
  <c r="X25" i="81"/>
  <c r="T25" i="81"/>
  <c r="P25" i="81"/>
  <c r="AA25" i="81"/>
  <c r="W25" i="81"/>
  <c r="S25" i="81"/>
  <c r="O25" i="81"/>
  <c r="Z25" i="81"/>
  <c r="V25" i="81"/>
  <c r="R25" i="81"/>
  <c r="N25" i="81"/>
  <c r="AC25" i="81"/>
  <c r="Y25" i="81"/>
  <c r="U25" i="81"/>
  <c r="Q25" i="81"/>
  <c r="D72" i="81"/>
  <c r="AA125" i="78"/>
  <c r="W125" i="78"/>
  <c r="S125" i="78"/>
  <c r="O125" i="78"/>
  <c r="P125" i="78"/>
  <c r="Z125" i="78"/>
  <c r="V125" i="78"/>
  <c r="R125" i="78"/>
  <c r="AC125" i="78"/>
  <c r="Y125" i="78"/>
  <c r="U125" i="78"/>
  <c r="Q125" i="78"/>
  <c r="AB125" i="78"/>
  <c r="T125" i="78"/>
  <c r="X125" i="78"/>
  <c r="D139" i="82"/>
  <c r="AA139" i="82"/>
  <c r="W139" i="82"/>
  <c r="S139" i="82"/>
  <c r="O139" i="82"/>
  <c r="AA25" i="82"/>
  <c r="W25" i="82"/>
  <c r="S25" i="82"/>
  <c r="O25" i="82"/>
  <c r="R139" i="82"/>
  <c r="R25" i="82"/>
  <c r="Z139" i="82"/>
  <c r="V139" i="82"/>
  <c r="Z25" i="82"/>
  <c r="V25" i="82"/>
  <c r="AC139" i="82"/>
  <c r="Y139" i="82"/>
  <c r="U139" i="82"/>
  <c r="Q139" i="82"/>
  <c r="AC25" i="82"/>
  <c r="Y25" i="82"/>
  <c r="U25" i="82"/>
  <c r="Q25" i="82"/>
  <c r="AB139" i="82"/>
  <c r="X25" i="82"/>
  <c r="X139" i="82"/>
  <c r="T25" i="82"/>
  <c r="T139" i="82"/>
  <c r="P25" i="82"/>
  <c r="P139" i="82"/>
  <c r="AB25" i="82"/>
  <c r="V46" i="48"/>
  <c r="Y46" i="48"/>
  <c r="S46" i="48"/>
  <c r="AA58" i="84"/>
  <c r="V58" i="84"/>
  <c r="R58" i="84"/>
  <c r="AA58" i="83"/>
  <c r="AB58" i="83"/>
  <c r="V58" i="83"/>
  <c r="Q58" i="83"/>
  <c r="AC58" i="82"/>
  <c r="AC60" i="82" s="1"/>
  <c r="Y58" i="82"/>
  <c r="T58" i="82"/>
  <c r="P58" i="82"/>
  <c r="U58" i="82"/>
  <c r="X58" i="82"/>
  <c r="AC46" i="48"/>
  <c r="AC48" i="48" s="1"/>
  <c r="T46" i="48"/>
  <c r="U46" i="48"/>
  <c r="AB46" i="48"/>
  <c r="X46" i="48"/>
  <c r="R46" i="48"/>
  <c r="Y58" i="84"/>
  <c r="Z58" i="84"/>
  <c r="U58" i="84"/>
  <c r="P58" i="84"/>
  <c r="X58" i="83"/>
  <c r="Z58" i="83"/>
  <c r="U58" i="83"/>
  <c r="AB58" i="82"/>
  <c r="S58" i="82"/>
  <c r="P46" i="48"/>
  <c r="AA46" i="48"/>
  <c r="W46" i="48"/>
  <c r="Q46" i="48"/>
  <c r="Q58" i="84"/>
  <c r="AC58" i="84"/>
  <c r="X58" i="84"/>
  <c r="T58" i="84"/>
  <c r="O58" i="84"/>
  <c r="S58" i="83"/>
  <c r="Y58" i="83"/>
  <c r="T58" i="83"/>
  <c r="AA58" i="82"/>
  <c r="W58" i="82"/>
  <c r="R58" i="82"/>
  <c r="Z46" i="48"/>
  <c r="AB58" i="84"/>
  <c r="W58" i="83"/>
  <c r="V58" i="82"/>
  <c r="W58" i="84"/>
  <c r="S58" i="84"/>
  <c r="P58" i="83"/>
  <c r="AC58" i="83"/>
  <c r="AC60" i="83" s="1"/>
  <c r="AC61" i="83" s="1"/>
  <c r="Z58" i="82"/>
  <c r="R58" i="83"/>
  <c r="Q58" i="82"/>
  <c r="AA46" i="78"/>
  <c r="W46" i="78"/>
  <c r="S46" i="78"/>
  <c r="O46" i="78"/>
  <c r="AA46" i="80"/>
  <c r="W46" i="80"/>
  <c r="S46" i="80"/>
  <c r="O46" i="80"/>
  <c r="Y46" i="80"/>
  <c r="T46" i="78"/>
  <c r="AB46" i="80"/>
  <c r="P46" i="80"/>
  <c r="Z46" i="78"/>
  <c r="V46" i="78"/>
  <c r="R46" i="78"/>
  <c r="Z46" i="80"/>
  <c r="V46" i="80"/>
  <c r="R46" i="80"/>
  <c r="AC46" i="80"/>
  <c r="AC48" i="80" s="1"/>
  <c r="U46" i="80"/>
  <c r="X46" i="78"/>
  <c r="AC46" i="78"/>
  <c r="AC48" i="78" s="1"/>
  <c r="Y46" i="78"/>
  <c r="U46" i="78"/>
  <c r="Q46" i="78"/>
  <c r="Q46" i="80"/>
  <c r="AB46" i="78"/>
  <c r="X46" i="80"/>
  <c r="P46" i="78"/>
  <c r="T46" i="80"/>
  <c r="AC46" i="81"/>
  <c r="AC48" i="81" s="1"/>
  <c r="AC49" i="81" s="1"/>
  <c r="Y46" i="81"/>
  <c r="U46" i="81"/>
  <c r="Q46" i="81"/>
  <c r="AB46" i="81"/>
  <c r="X46" i="81"/>
  <c r="T46" i="81"/>
  <c r="P46" i="81"/>
  <c r="AA46" i="81"/>
  <c r="W46" i="81"/>
  <c r="S46" i="81"/>
  <c r="O46" i="81"/>
  <c r="Z46" i="81"/>
  <c r="V46" i="81"/>
  <c r="R46" i="81"/>
  <c r="H58" i="82"/>
  <c r="H138" i="62" s="1"/>
  <c r="I58" i="82"/>
  <c r="I138" i="62" s="1"/>
  <c r="E58" i="82"/>
  <c r="E138" i="62" s="1"/>
  <c r="K46" i="81"/>
  <c r="K135" i="62" s="1"/>
  <c r="J46" i="81"/>
  <c r="J135" i="62" s="1"/>
  <c r="H46" i="81"/>
  <c r="H135" i="62" s="1"/>
  <c r="E46" i="81"/>
  <c r="E135" i="62" s="1"/>
  <c r="N46" i="81"/>
  <c r="N135" i="62" s="1"/>
  <c r="L46" i="81"/>
  <c r="L135" i="62" s="1"/>
  <c r="I46" i="81"/>
  <c r="I135" i="62" s="1"/>
  <c r="F46" i="81"/>
  <c r="F135" i="62" s="1"/>
  <c r="G46" i="81"/>
  <c r="G135" i="62" s="1"/>
  <c r="J46" i="80"/>
  <c r="J136" i="62" s="1"/>
  <c r="M46" i="81"/>
  <c r="M135" i="62" s="1"/>
  <c r="O58" i="82"/>
  <c r="AB139" i="84"/>
  <c r="X139" i="84"/>
  <c r="T139" i="84"/>
  <c r="P139" i="84"/>
  <c r="AB25" i="84"/>
  <c r="X25" i="84"/>
  <c r="T25" i="84"/>
  <c r="P25" i="84"/>
  <c r="AC139" i="84"/>
  <c r="Y139" i="84"/>
  <c r="Q139" i="84"/>
  <c r="AA139" i="84"/>
  <c r="W139" i="84"/>
  <c r="S139" i="84"/>
  <c r="O139" i="84"/>
  <c r="AA25" i="84"/>
  <c r="W25" i="84"/>
  <c r="S25" i="84"/>
  <c r="O25" i="84"/>
  <c r="U139" i="84"/>
  <c r="Z139" i="84"/>
  <c r="V139" i="84"/>
  <c r="R139" i="84"/>
  <c r="Z25" i="84"/>
  <c r="V25" i="84"/>
  <c r="R25" i="84"/>
  <c r="U25" i="84"/>
  <c r="Q25" i="84"/>
  <c r="AC25" i="84"/>
  <c r="Y25" i="84"/>
  <c r="AC125" i="48"/>
  <c r="Y125" i="48"/>
  <c r="U125" i="48"/>
  <c r="Q125" i="48"/>
  <c r="AA25" i="48"/>
  <c r="W25" i="48"/>
  <c r="S25" i="48"/>
  <c r="O25" i="48"/>
  <c r="AB125" i="48"/>
  <c r="X125" i="48"/>
  <c r="T125" i="48"/>
  <c r="P125" i="48"/>
  <c r="Z25" i="48"/>
  <c r="V25" i="48"/>
  <c r="R25" i="48"/>
  <c r="R125" i="48"/>
  <c r="X25" i="48"/>
  <c r="P25" i="48"/>
  <c r="AA125" i="48"/>
  <c r="W125" i="48"/>
  <c r="S125" i="48"/>
  <c r="O125" i="48"/>
  <c r="AC25" i="48"/>
  <c r="Y25" i="48"/>
  <c r="U25" i="48"/>
  <c r="Q25" i="48"/>
  <c r="Z125" i="48"/>
  <c r="V125" i="48"/>
  <c r="AB25" i="48"/>
  <c r="T25" i="48"/>
  <c r="U97" i="83"/>
  <c r="U96" i="83" s="1"/>
  <c r="U39" i="62" s="1"/>
  <c r="O46" i="48"/>
  <c r="O157" i="48"/>
  <c r="O159" i="48" s="1"/>
  <c r="O171" i="83"/>
  <c r="O173" i="83" s="1"/>
  <c r="O58" i="83"/>
  <c r="U84" i="80"/>
  <c r="U36" i="62" s="1"/>
  <c r="AC25" i="78"/>
  <c r="Y25" i="78"/>
  <c r="U25" i="78"/>
  <c r="Q25" i="78"/>
  <c r="Z25" i="78"/>
  <c r="AB25" i="78"/>
  <c r="X25" i="78"/>
  <c r="T25" i="78"/>
  <c r="P25" i="78"/>
  <c r="AA25" i="78"/>
  <c r="S25" i="78"/>
  <c r="V25" i="78"/>
  <c r="W25" i="78"/>
  <c r="O25" i="78"/>
  <c r="R25" i="78"/>
  <c r="D46" i="81"/>
  <c r="D135" i="62" s="1"/>
  <c r="N58" i="83"/>
  <c r="N139" i="62" s="1"/>
  <c r="N46" i="80"/>
  <c r="N136" i="62" s="1"/>
  <c r="K46" i="80"/>
  <c r="K136" i="62" s="1"/>
  <c r="E46" i="80"/>
  <c r="E136" i="62" s="1"/>
  <c r="H46" i="80"/>
  <c r="H136" i="62" s="1"/>
  <c r="G46" i="80"/>
  <c r="G136" i="62" s="1"/>
  <c r="M46" i="80"/>
  <c r="M136" i="62" s="1"/>
  <c r="L46" i="80"/>
  <c r="L136" i="62" s="1"/>
  <c r="D46" i="80"/>
  <c r="D136" i="62" s="1"/>
  <c r="F46" i="80"/>
  <c r="F136" i="62" s="1"/>
  <c r="I46" i="80"/>
  <c r="I136" i="62" s="1"/>
  <c r="E46" i="78"/>
  <c r="E137" i="62" s="1"/>
  <c r="F46" i="78"/>
  <c r="F137" i="62" s="1"/>
  <c r="K46" i="78"/>
  <c r="K137" i="62" s="1"/>
  <c r="M46" i="78"/>
  <c r="M137" i="62" s="1"/>
  <c r="G46" i="78"/>
  <c r="G137" i="62" s="1"/>
  <c r="N46" i="78"/>
  <c r="N137" i="62" s="1"/>
  <c r="J46" i="78"/>
  <c r="J137" i="62" s="1"/>
  <c r="D46" i="78"/>
  <c r="I46" i="78"/>
  <c r="I137" i="62" s="1"/>
  <c r="L46" i="78"/>
  <c r="L137" i="62" s="1"/>
  <c r="H46" i="78"/>
  <c r="H137" i="62" s="1"/>
  <c r="Q29" i="31"/>
  <c r="G20" i="53"/>
  <c r="G22" i="53" s="1"/>
  <c r="K20" i="53"/>
  <c r="K22" i="53" s="1"/>
  <c r="D20" i="53"/>
  <c r="D22" i="53" s="1"/>
  <c r="E20" i="53"/>
  <c r="E22" i="53" s="1"/>
  <c r="I20" i="53"/>
  <c r="I22" i="53" s="1"/>
  <c r="M20" i="53"/>
  <c r="M22" i="53" s="1"/>
  <c r="L20" i="53"/>
  <c r="L22" i="53" s="1"/>
  <c r="J20" i="53"/>
  <c r="J22" i="53" s="1"/>
  <c r="F20" i="53"/>
  <c r="F22" i="53" s="1"/>
  <c r="N20" i="53"/>
  <c r="N22" i="53" s="1"/>
  <c r="H20" i="53"/>
  <c r="H22" i="53" s="1"/>
  <c r="J39" i="62"/>
  <c r="G139" i="84"/>
  <c r="K139" i="84"/>
  <c r="D139" i="84"/>
  <c r="H139" i="84"/>
  <c r="L139" i="84"/>
  <c r="E139" i="84"/>
  <c r="I139" i="84"/>
  <c r="M139" i="84"/>
  <c r="F139" i="84"/>
  <c r="J139" i="84"/>
  <c r="N139" i="84"/>
  <c r="E139" i="82"/>
  <c r="I139" i="82"/>
  <c r="M139" i="82"/>
  <c r="G139" i="82"/>
  <c r="K139" i="82"/>
  <c r="J139" i="82"/>
  <c r="L139" i="82"/>
  <c r="H139" i="82"/>
  <c r="F139" i="82"/>
  <c r="N139" i="82"/>
  <c r="F125" i="81"/>
  <c r="F130" i="81" s="1"/>
  <c r="G125" i="81"/>
  <c r="G187" i="81" s="1"/>
  <c r="K125" i="81"/>
  <c r="H125" i="81"/>
  <c r="L125" i="81"/>
  <c r="L188" i="81" s="1"/>
  <c r="E125" i="81"/>
  <c r="M125" i="81"/>
  <c r="M135" i="81" s="1"/>
  <c r="I58" i="83"/>
  <c r="I139" i="62" s="1"/>
  <c r="D58" i="83"/>
  <c r="D139" i="62" s="1"/>
  <c r="L58" i="82"/>
  <c r="L138" i="62" s="1"/>
  <c r="K58" i="83"/>
  <c r="K139" i="62" s="1"/>
  <c r="M58" i="82"/>
  <c r="M138" i="62" s="1"/>
  <c r="E58" i="83"/>
  <c r="E139" i="62" s="1"/>
  <c r="M58" i="83"/>
  <c r="M139" i="62" s="1"/>
  <c r="F58" i="82"/>
  <c r="F138" i="62" s="1"/>
  <c r="J58" i="82"/>
  <c r="J138" i="62" s="1"/>
  <c r="N58" i="82"/>
  <c r="H58" i="83"/>
  <c r="H139" i="62" s="1"/>
  <c r="G58" i="82"/>
  <c r="G138" i="62" s="1"/>
  <c r="K58" i="82"/>
  <c r="K138" i="62" s="1"/>
  <c r="G58" i="83"/>
  <c r="G139" i="62" s="1"/>
  <c r="J58" i="84"/>
  <c r="E58" i="84"/>
  <c r="H58" i="84"/>
  <c r="K58" i="84"/>
  <c r="N58" i="84"/>
  <c r="D58" i="84"/>
  <c r="D58" i="82"/>
  <c r="D138" i="62" s="1"/>
  <c r="F58" i="84"/>
  <c r="J58" i="83"/>
  <c r="J139" i="62" s="1"/>
  <c r="G58" i="84"/>
  <c r="M58" i="84"/>
  <c r="L58" i="83"/>
  <c r="L139" i="62" s="1"/>
  <c r="F58" i="83"/>
  <c r="F139" i="62" s="1"/>
  <c r="I58" i="84"/>
  <c r="L58" i="84"/>
  <c r="E25" i="84"/>
  <c r="E32" i="84" s="1"/>
  <c r="I25" i="84"/>
  <c r="I36" i="84" s="1"/>
  <c r="M25" i="84"/>
  <c r="M40" i="84" s="1"/>
  <c r="H25" i="84"/>
  <c r="H35" i="84" s="1"/>
  <c r="L25" i="84"/>
  <c r="L39" i="84" s="1"/>
  <c r="F25" i="84"/>
  <c r="F33" i="84" s="1"/>
  <c r="J25" i="84"/>
  <c r="J37" i="84" s="1"/>
  <c r="N25" i="84"/>
  <c r="N41" i="84" s="1"/>
  <c r="G25" i="84"/>
  <c r="G34" i="84" s="1"/>
  <c r="K25" i="84"/>
  <c r="K38" i="84" s="1"/>
  <c r="D25" i="84"/>
  <c r="E25" i="82"/>
  <c r="E32" i="82" s="1"/>
  <c r="I25" i="82"/>
  <c r="I36" i="82" s="1"/>
  <c r="M25" i="82"/>
  <c r="M40" i="82" s="1"/>
  <c r="K25" i="82"/>
  <c r="K38" i="82" s="1"/>
  <c r="H25" i="82"/>
  <c r="H35" i="82" s="1"/>
  <c r="F25" i="82"/>
  <c r="F33" i="82" s="1"/>
  <c r="J25" i="82"/>
  <c r="J37" i="82" s="1"/>
  <c r="N25" i="82"/>
  <c r="N41" i="82" s="1"/>
  <c r="G25" i="82"/>
  <c r="G34" i="82" s="1"/>
  <c r="D25" i="82"/>
  <c r="D31" i="82" s="1"/>
  <c r="L25" i="82"/>
  <c r="L39" i="82" s="1"/>
  <c r="E25" i="81"/>
  <c r="I25" i="81"/>
  <c r="M25" i="81"/>
  <c r="H25" i="81"/>
  <c r="L25" i="81"/>
  <c r="F25" i="81"/>
  <c r="J25" i="81"/>
  <c r="G25" i="81"/>
  <c r="K25" i="81"/>
  <c r="F125" i="78"/>
  <c r="F130" i="78" s="1"/>
  <c r="J125" i="78"/>
  <c r="J130" i="78" s="1"/>
  <c r="N125" i="78"/>
  <c r="G125" i="78"/>
  <c r="K125" i="78"/>
  <c r="K130" i="78" s="1"/>
  <c r="D125" i="78"/>
  <c r="H125" i="78"/>
  <c r="H130" i="78" s="1"/>
  <c r="L125" i="78"/>
  <c r="L130" i="78" s="1"/>
  <c r="E125" i="78"/>
  <c r="E130" i="78" s="1"/>
  <c r="I125" i="78"/>
  <c r="I130" i="78" s="1"/>
  <c r="M125" i="78"/>
  <c r="M130" i="78" s="1"/>
  <c r="F25" i="78"/>
  <c r="F33" i="78" s="1"/>
  <c r="J25" i="78"/>
  <c r="J37" i="78" s="1"/>
  <c r="N25" i="78"/>
  <c r="N41" i="78" s="1"/>
  <c r="G25" i="78"/>
  <c r="G34" i="78" s="1"/>
  <c r="K25" i="78"/>
  <c r="K38" i="78" s="1"/>
  <c r="D25" i="78"/>
  <c r="E25" i="78"/>
  <c r="E32" i="78" s="1"/>
  <c r="H25" i="78"/>
  <c r="H35" i="78" s="1"/>
  <c r="L25" i="78"/>
  <c r="L39" i="78" s="1"/>
  <c r="I25" i="78"/>
  <c r="I36" i="78" s="1"/>
  <c r="M25" i="78"/>
  <c r="M40" i="78" s="1"/>
  <c r="G25" i="48"/>
  <c r="G34" i="48" s="1"/>
  <c r="K25" i="48"/>
  <c r="K38" i="48" s="1"/>
  <c r="J25" i="48"/>
  <c r="J37" i="48" s="1"/>
  <c r="D25" i="48"/>
  <c r="D31" i="48" s="1"/>
  <c r="H25" i="48"/>
  <c r="H35" i="48" s="1"/>
  <c r="L25" i="48"/>
  <c r="L39" i="48" s="1"/>
  <c r="E25" i="48"/>
  <c r="E32" i="48" s="1"/>
  <c r="I25" i="48"/>
  <c r="I36" i="48" s="1"/>
  <c r="M25" i="48"/>
  <c r="M40" i="48" s="1"/>
  <c r="F25" i="48"/>
  <c r="F33" i="48" s="1"/>
  <c r="N25" i="48"/>
  <c r="N41" i="48" s="1"/>
  <c r="G58" i="53"/>
  <c r="G60" i="53" s="1"/>
  <c r="K58" i="53"/>
  <c r="K60" i="53" s="1"/>
  <c r="D58" i="53"/>
  <c r="D60" i="53" s="1"/>
  <c r="H53" i="53"/>
  <c r="H55" i="53" s="1"/>
  <c r="L53" i="53"/>
  <c r="L55" i="53" s="1"/>
  <c r="E48" i="53"/>
  <c r="E50" i="53" s="1"/>
  <c r="I48" i="53"/>
  <c r="I50" i="53" s="1"/>
  <c r="M48" i="53"/>
  <c r="M50" i="53" s="1"/>
  <c r="F43" i="53"/>
  <c r="J43" i="53"/>
  <c r="N43" i="53"/>
  <c r="H30" i="53"/>
  <c r="H32" i="53" s="1"/>
  <c r="L30" i="53"/>
  <c r="L32" i="53" s="1"/>
  <c r="F30" i="53"/>
  <c r="F32" i="53" s="1"/>
  <c r="L25" i="53"/>
  <c r="L27" i="53" s="1"/>
  <c r="H25" i="53"/>
  <c r="H27" i="53" s="1"/>
  <c r="D25" i="53"/>
  <c r="D27" i="53" s="1"/>
  <c r="H58" i="53"/>
  <c r="H60" i="53" s="1"/>
  <c r="L58" i="53"/>
  <c r="L60" i="53" s="1"/>
  <c r="E53" i="53"/>
  <c r="E55" i="53" s="1"/>
  <c r="I53" i="53"/>
  <c r="I55" i="53" s="1"/>
  <c r="M53" i="53"/>
  <c r="M55" i="53" s="1"/>
  <c r="F48" i="53"/>
  <c r="F50" i="53" s="1"/>
  <c r="J48" i="53"/>
  <c r="J50" i="53" s="1"/>
  <c r="N48" i="53"/>
  <c r="N50" i="53" s="1"/>
  <c r="G43" i="53"/>
  <c r="K43" i="53"/>
  <c r="D43" i="53"/>
  <c r="I30" i="53"/>
  <c r="I32" i="53" s="1"/>
  <c r="M30" i="53"/>
  <c r="M32" i="53" s="1"/>
  <c r="D30" i="53"/>
  <c r="D32" i="53" s="1"/>
  <c r="K25" i="53"/>
  <c r="K27" i="53" s="1"/>
  <c r="G25" i="53"/>
  <c r="G27" i="53" s="1"/>
  <c r="E58" i="53"/>
  <c r="E60" i="53" s="1"/>
  <c r="I58" i="53"/>
  <c r="I60" i="53" s="1"/>
  <c r="M58" i="53"/>
  <c r="M60" i="53" s="1"/>
  <c r="F53" i="53"/>
  <c r="F55" i="53" s="1"/>
  <c r="J53" i="53"/>
  <c r="J55" i="53" s="1"/>
  <c r="N53" i="53"/>
  <c r="N55" i="53" s="1"/>
  <c r="G48" i="53"/>
  <c r="G50" i="53" s="1"/>
  <c r="K48" i="53"/>
  <c r="K50" i="53" s="1"/>
  <c r="D48" i="53"/>
  <c r="D50" i="53" s="1"/>
  <c r="H43" i="53"/>
  <c r="L43" i="53"/>
  <c r="J30" i="53"/>
  <c r="J32" i="53" s="1"/>
  <c r="N30" i="53"/>
  <c r="N32" i="53" s="1"/>
  <c r="N25" i="53"/>
  <c r="N27" i="53" s="1"/>
  <c r="J25" i="53"/>
  <c r="J27" i="53" s="1"/>
  <c r="F25" i="53"/>
  <c r="F27" i="53" s="1"/>
  <c r="F58" i="53"/>
  <c r="F60" i="53" s="1"/>
  <c r="J58" i="53"/>
  <c r="J60" i="53" s="1"/>
  <c r="N58" i="53"/>
  <c r="N60" i="53" s="1"/>
  <c r="G53" i="53"/>
  <c r="G55" i="53" s="1"/>
  <c r="K53" i="53"/>
  <c r="K55" i="53" s="1"/>
  <c r="D53" i="53"/>
  <c r="D55" i="53" s="1"/>
  <c r="H48" i="53"/>
  <c r="H50" i="53" s="1"/>
  <c r="L48" i="53"/>
  <c r="L50" i="53" s="1"/>
  <c r="E43" i="53"/>
  <c r="I43" i="53"/>
  <c r="M43" i="53"/>
  <c r="G30" i="53"/>
  <c r="G32" i="53" s="1"/>
  <c r="K30" i="53"/>
  <c r="K32" i="53" s="1"/>
  <c r="E30" i="53"/>
  <c r="E32" i="53" s="1"/>
  <c r="M25" i="53"/>
  <c r="M27" i="53" s="1"/>
  <c r="I25" i="53"/>
  <c r="I27" i="53" s="1"/>
  <c r="E25" i="53"/>
  <c r="E27" i="53" s="1"/>
  <c r="E15" i="53"/>
  <c r="I15" i="53"/>
  <c r="M15" i="53"/>
  <c r="L15" i="53"/>
  <c r="F15" i="53"/>
  <c r="J15" i="53"/>
  <c r="N15" i="53"/>
  <c r="G15" i="53"/>
  <c r="K15" i="53"/>
  <c r="H15" i="53"/>
  <c r="D15" i="53"/>
  <c r="D103" i="53" s="1"/>
  <c r="F125" i="48"/>
  <c r="J125" i="48"/>
  <c r="N125" i="48"/>
  <c r="G125" i="48"/>
  <c r="K125" i="48"/>
  <c r="M125" i="48"/>
  <c r="D125" i="48"/>
  <c r="H125" i="48"/>
  <c r="L125" i="48"/>
  <c r="E125" i="48"/>
  <c r="I125" i="48"/>
  <c r="L46" i="48"/>
  <c r="N46" i="48"/>
  <c r="I46" i="48"/>
  <c r="H46" i="48"/>
  <c r="J46" i="48"/>
  <c r="E46" i="48"/>
  <c r="K46" i="48"/>
  <c r="F46" i="48"/>
  <c r="D46" i="48"/>
  <c r="G46" i="48"/>
  <c r="M46" i="48"/>
  <c r="E305" i="81" l="1"/>
  <c r="F302" i="81"/>
  <c r="E306" i="81"/>
  <c r="E304" i="81" s="1"/>
  <c r="E222" i="62" s="1"/>
  <c r="D221" i="62"/>
  <c r="D35" i="40" s="1"/>
  <c r="E250" i="78"/>
  <c r="F248" i="78"/>
  <c r="E251" i="78"/>
  <c r="E249" i="78" s="1"/>
  <c r="E224" i="62" s="1"/>
  <c r="D56" i="68"/>
  <c r="D31" i="78"/>
  <c r="F303" i="48"/>
  <c r="E305" i="48"/>
  <c r="E306" i="48"/>
  <c r="D95" i="68"/>
  <c r="D31" i="84"/>
  <c r="F263" i="82"/>
  <c r="E265" i="82"/>
  <c r="E266" i="82"/>
  <c r="F317" i="84"/>
  <c r="E319" i="84"/>
  <c r="E320" i="84"/>
  <c r="L141" i="62"/>
  <c r="Z281" i="48"/>
  <c r="Y281" i="48"/>
  <c r="Y95" i="48"/>
  <c r="X281" i="48"/>
  <c r="Z95" i="48"/>
  <c r="X95" i="48"/>
  <c r="F141" i="62"/>
  <c r="R275" i="48"/>
  <c r="S89" i="48"/>
  <c r="T89" i="48"/>
  <c r="T275" i="48"/>
  <c r="R89" i="48"/>
  <c r="S275" i="48"/>
  <c r="H141" i="62"/>
  <c r="U277" i="48"/>
  <c r="T277" i="48"/>
  <c r="V91" i="48"/>
  <c r="T91" i="48"/>
  <c r="U91" i="48"/>
  <c r="V277" i="48"/>
  <c r="D141" i="62"/>
  <c r="R273" i="48"/>
  <c r="P87" i="48"/>
  <c r="P273" i="48"/>
  <c r="Q273" i="48"/>
  <c r="R87" i="48"/>
  <c r="Q87" i="48"/>
  <c r="K141" i="62"/>
  <c r="X280" i="48"/>
  <c r="W280" i="48"/>
  <c r="Y94" i="48"/>
  <c r="Y280" i="48"/>
  <c r="W94" i="48"/>
  <c r="X94" i="48"/>
  <c r="J141" i="62"/>
  <c r="W279" i="48"/>
  <c r="V279" i="48"/>
  <c r="X93" i="48"/>
  <c r="X279" i="48"/>
  <c r="V93" i="48"/>
  <c r="W93" i="48"/>
  <c r="G141" i="62"/>
  <c r="S276" i="48"/>
  <c r="T90" i="48"/>
  <c r="T276" i="48"/>
  <c r="U276" i="48"/>
  <c r="S90" i="48"/>
  <c r="U90" i="48"/>
  <c r="N141" i="62"/>
  <c r="AB283" i="48"/>
  <c r="AB272" i="48" s="1"/>
  <c r="AB270" i="48" s="1"/>
  <c r="AB154" i="62" s="1"/>
  <c r="AA283" i="48"/>
  <c r="AA97" i="48"/>
  <c r="Z283" i="48"/>
  <c r="AB97" i="48"/>
  <c r="Z97" i="48"/>
  <c r="E141" i="62"/>
  <c r="R274" i="48"/>
  <c r="R88" i="48"/>
  <c r="Q274" i="48"/>
  <c r="Q88" i="48"/>
  <c r="S88" i="48"/>
  <c r="S274" i="48"/>
  <c r="M141" i="62"/>
  <c r="Z282" i="48"/>
  <c r="Z272" i="48" s="1"/>
  <c r="Z270" i="48" s="1"/>
  <c r="Z154" i="62" s="1"/>
  <c r="AA282" i="48"/>
  <c r="Y282" i="48"/>
  <c r="AA96" i="48"/>
  <c r="Z96" i="48"/>
  <c r="Y96" i="48"/>
  <c r="I141" i="62"/>
  <c r="V278" i="48"/>
  <c r="V92" i="48"/>
  <c r="U278" i="48"/>
  <c r="U92" i="48"/>
  <c r="W278" i="48"/>
  <c r="W92" i="48"/>
  <c r="O174" i="83"/>
  <c r="AD115" i="62"/>
  <c r="D104" i="53"/>
  <c r="AB104" i="53"/>
  <c r="AA104" i="53"/>
  <c r="N118" i="68"/>
  <c r="N117" i="68"/>
  <c r="N116" i="68"/>
  <c r="N115" i="68"/>
  <c r="N114" i="68"/>
  <c r="N113" i="68"/>
  <c r="N112" i="68"/>
  <c r="N111" i="68"/>
  <c r="N110" i="68"/>
  <c r="N109" i="68"/>
  <c r="N108" i="68"/>
  <c r="E109" i="68"/>
  <c r="E108" i="68"/>
  <c r="J114" i="68"/>
  <c r="J113" i="68"/>
  <c r="J112" i="68"/>
  <c r="J111" i="68"/>
  <c r="J110" i="68"/>
  <c r="J109" i="68"/>
  <c r="J108" i="68"/>
  <c r="I61" i="68"/>
  <c r="I60" i="68"/>
  <c r="I58" i="68"/>
  <c r="I59" i="68"/>
  <c r="I57" i="68"/>
  <c r="I56" i="68"/>
  <c r="J36" i="78"/>
  <c r="J62" i="68"/>
  <c r="J61" i="68"/>
  <c r="J60" i="68"/>
  <c r="J59" i="68"/>
  <c r="J58" i="68"/>
  <c r="J57" i="68"/>
  <c r="J56" i="68"/>
  <c r="F144" i="81"/>
  <c r="F32" i="68"/>
  <c r="F31" i="68"/>
  <c r="F30" i="68"/>
  <c r="I35" i="68"/>
  <c r="I34" i="68"/>
  <c r="I33" i="68"/>
  <c r="I32" i="68"/>
  <c r="I31" i="68"/>
  <c r="I30" i="68"/>
  <c r="G72" i="68"/>
  <c r="G71" i="68"/>
  <c r="G70" i="68"/>
  <c r="G69" i="68"/>
  <c r="H73" i="68"/>
  <c r="H72" i="68"/>
  <c r="H71" i="68"/>
  <c r="H70" i="68"/>
  <c r="H69" i="68"/>
  <c r="E70" i="68"/>
  <c r="E69" i="68"/>
  <c r="N104" i="68"/>
  <c r="N105" i="68"/>
  <c r="N103" i="68"/>
  <c r="N102" i="68"/>
  <c r="N101" i="68"/>
  <c r="N100" i="68"/>
  <c r="N99" i="68"/>
  <c r="N98" i="68"/>
  <c r="N97" i="68"/>
  <c r="N96" i="68"/>
  <c r="N95" i="68"/>
  <c r="H99" i="68"/>
  <c r="H98" i="68"/>
  <c r="H97" i="68"/>
  <c r="H96" i="68"/>
  <c r="H95" i="68"/>
  <c r="W41" i="78"/>
  <c r="W66" i="68"/>
  <c r="W65" i="68"/>
  <c r="W64" i="68"/>
  <c r="W63" i="68"/>
  <c r="W62" i="68"/>
  <c r="W61" i="68"/>
  <c r="W60" i="68"/>
  <c r="W59" i="68"/>
  <c r="W58" i="68"/>
  <c r="W57" i="68"/>
  <c r="W56" i="68"/>
  <c r="P41" i="78"/>
  <c r="P66" i="68"/>
  <c r="P65" i="68"/>
  <c r="P64" i="68"/>
  <c r="P63" i="68"/>
  <c r="P62" i="68"/>
  <c r="P61" i="68"/>
  <c r="P60" i="68"/>
  <c r="P59" i="68"/>
  <c r="P58" i="68"/>
  <c r="P57" i="68"/>
  <c r="P56" i="68"/>
  <c r="Z41" i="78"/>
  <c r="Z66" i="68"/>
  <c r="Z65" i="68"/>
  <c r="Z64" i="68"/>
  <c r="Z63" i="68"/>
  <c r="Z62" i="68"/>
  <c r="Z61" i="68"/>
  <c r="Z60" i="68"/>
  <c r="Z59" i="68"/>
  <c r="Z58" i="68"/>
  <c r="Z57" i="68"/>
  <c r="Z56" i="68"/>
  <c r="AC41" i="78"/>
  <c r="AC66" i="68"/>
  <c r="AC65" i="68"/>
  <c r="AC64" i="68"/>
  <c r="AC63" i="68"/>
  <c r="AC62" i="68"/>
  <c r="AC61" i="68"/>
  <c r="AC59" i="68"/>
  <c r="AC60" i="68"/>
  <c r="AC58" i="68"/>
  <c r="AC57" i="68"/>
  <c r="AC56" i="68"/>
  <c r="AB118" i="68"/>
  <c r="AB117" i="68"/>
  <c r="AB116" i="68"/>
  <c r="AB115" i="68"/>
  <c r="AB114" i="68"/>
  <c r="AB113" i="68"/>
  <c r="AB112" i="68"/>
  <c r="AB111" i="68"/>
  <c r="AB110" i="68"/>
  <c r="AB109" i="68"/>
  <c r="AB108" i="68"/>
  <c r="U118" i="68"/>
  <c r="U117" i="68"/>
  <c r="U116" i="68"/>
  <c r="U115" i="68"/>
  <c r="U114" i="68"/>
  <c r="U113" i="68"/>
  <c r="U112" i="68"/>
  <c r="U111" i="68"/>
  <c r="U110" i="68"/>
  <c r="U109" i="68"/>
  <c r="U108" i="68"/>
  <c r="X118" i="68"/>
  <c r="X117" i="68"/>
  <c r="X116" i="68"/>
  <c r="X115" i="68"/>
  <c r="X114" i="68"/>
  <c r="X113" i="68"/>
  <c r="X112" i="68"/>
  <c r="X111" i="68"/>
  <c r="X110" i="68"/>
  <c r="X109" i="68"/>
  <c r="X108" i="68"/>
  <c r="Z118" i="68"/>
  <c r="Z117" i="68"/>
  <c r="Z116" i="68"/>
  <c r="Z115" i="68"/>
  <c r="Z114" i="68"/>
  <c r="Z113" i="68"/>
  <c r="Z112" i="68"/>
  <c r="Z111" i="68"/>
  <c r="Z110" i="68"/>
  <c r="Z109" i="68"/>
  <c r="Z108" i="68"/>
  <c r="AA118" i="68"/>
  <c r="AA117" i="68"/>
  <c r="AA116" i="68"/>
  <c r="AA115" i="68"/>
  <c r="AA114" i="68"/>
  <c r="AA113" i="68"/>
  <c r="AA112" i="68"/>
  <c r="AA111" i="68"/>
  <c r="AA110" i="68"/>
  <c r="AA109" i="68"/>
  <c r="AA108" i="68"/>
  <c r="U105" i="68"/>
  <c r="U104" i="68"/>
  <c r="U103" i="68"/>
  <c r="U102" i="68"/>
  <c r="U101" i="68"/>
  <c r="U100" i="68"/>
  <c r="U99" i="68"/>
  <c r="U98" i="68"/>
  <c r="U97" i="68"/>
  <c r="U96" i="68"/>
  <c r="U95" i="68"/>
  <c r="O105" i="68"/>
  <c r="O104" i="68"/>
  <c r="O103" i="68"/>
  <c r="O102" i="68"/>
  <c r="O101" i="68"/>
  <c r="O100" i="68"/>
  <c r="O99" i="68"/>
  <c r="O98" i="68"/>
  <c r="O97" i="68"/>
  <c r="O96" i="68"/>
  <c r="O95" i="68"/>
  <c r="T105" i="68"/>
  <c r="T104" i="68"/>
  <c r="T103" i="68"/>
  <c r="T102" i="68"/>
  <c r="T101" i="68"/>
  <c r="T100" i="68"/>
  <c r="T99" i="68"/>
  <c r="T98" i="68"/>
  <c r="T97" i="68"/>
  <c r="T96" i="68"/>
  <c r="T95" i="68"/>
  <c r="AB79" i="68"/>
  <c r="AB78" i="68"/>
  <c r="AB77" i="68"/>
  <c r="AB76" i="68"/>
  <c r="AB75" i="68"/>
  <c r="AB74" i="68"/>
  <c r="AB73" i="68"/>
  <c r="AB72" i="68"/>
  <c r="AB71" i="68"/>
  <c r="AB70" i="68"/>
  <c r="AB69" i="68"/>
  <c r="T79" i="68"/>
  <c r="T78" i="68"/>
  <c r="T77" i="68"/>
  <c r="T76" i="68"/>
  <c r="T75" i="68"/>
  <c r="T74" i="68"/>
  <c r="T73" i="68"/>
  <c r="T72" i="68"/>
  <c r="T71" i="68"/>
  <c r="T70" i="68"/>
  <c r="T69" i="68"/>
  <c r="Q79" i="68"/>
  <c r="Q78" i="68"/>
  <c r="Q77" i="68"/>
  <c r="Q76" i="68"/>
  <c r="Q75" i="68"/>
  <c r="Q74" i="68"/>
  <c r="Q73" i="68"/>
  <c r="Q72" i="68"/>
  <c r="Q71" i="68"/>
  <c r="Q70" i="68"/>
  <c r="Q69" i="68"/>
  <c r="V79" i="68"/>
  <c r="V78" i="68"/>
  <c r="V77" i="68"/>
  <c r="V76" i="68"/>
  <c r="V75" i="68"/>
  <c r="V74" i="68"/>
  <c r="V73" i="68"/>
  <c r="V72" i="68"/>
  <c r="V71" i="68"/>
  <c r="V70" i="68"/>
  <c r="V69" i="68"/>
  <c r="R79" i="68"/>
  <c r="R78" i="68"/>
  <c r="R77" i="68"/>
  <c r="R76" i="68"/>
  <c r="R75" i="68"/>
  <c r="R74" i="68"/>
  <c r="R73" i="68"/>
  <c r="R72" i="68"/>
  <c r="R71" i="68"/>
  <c r="R70" i="68"/>
  <c r="R69" i="68"/>
  <c r="W79" i="68"/>
  <c r="W78" i="68"/>
  <c r="W77" i="68"/>
  <c r="W76" i="68"/>
  <c r="W75" i="68"/>
  <c r="W74" i="68"/>
  <c r="W73" i="68"/>
  <c r="W72" i="68"/>
  <c r="W71" i="68"/>
  <c r="W70" i="68"/>
  <c r="W69" i="68"/>
  <c r="U40" i="68"/>
  <c r="U39" i="68"/>
  <c r="U38" i="68"/>
  <c r="U37" i="68"/>
  <c r="U36" i="68"/>
  <c r="U35" i="68"/>
  <c r="U34" i="68"/>
  <c r="U33" i="68"/>
  <c r="U32" i="68"/>
  <c r="U31" i="68"/>
  <c r="U30" i="68"/>
  <c r="R40" i="68"/>
  <c r="R39" i="68"/>
  <c r="R38" i="68"/>
  <c r="R37" i="68"/>
  <c r="R36" i="68"/>
  <c r="R35" i="68"/>
  <c r="R34" i="68"/>
  <c r="R33" i="68"/>
  <c r="R32" i="68"/>
  <c r="R31" i="68"/>
  <c r="R30" i="68"/>
  <c r="S40" i="68"/>
  <c r="S39" i="68"/>
  <c r="S38" i="68"/>
  <c r="S37" i="68"/>
  <c r="S36" i="68"/>
  <c r="S35" i="68"/>
  <c r="S34" i="68"/>
  <c r="S33" i="68"/>
  <c r="S32" i="68"/>
  <c r="S31" i="68"/>
  <c r="S30" i="68"/>
  <c r="T40" i="68"/>
  <c r="T39" i="68"/>
  <c r="T38" i="68"/>
  <c r="T37" i="68"/>
  <c r="T36" i="68"/>
  <c r="T35" i="68"/>
  <c r="T34" i="68"/>
  <c r="T33" i="68"/>
  <c r="T32" i="68"/>
  <c r="T31" i="68"/>
  <c r="T30" i="68"/>
  <c r="F110" i="68"/>
  <c r="F109" i="68"/>
  <c r="F108" i="68"/>
  <c r="L116" i="68"/>
  <c r="L115" i="68"/>
  <c r="L114" i="68"/>
  <c r="L113" i="68"/>
  <c r="L112" i="68"/>
  <c r="L111" i="68"/>
  <c r="L110" i="68"/>
  <c r="L109" i="68"/>
  <c r="L108" i="68"/>
  <c r="K115" i="68"/>
  <c r="K114" i="68"/>
  <c r="K113" i="68"/>
  <c r="K112" i="68"/>
  <c r="K111" i="68"/>
  <c r="K110" i="68"/>
  <c r="K109" i="68"/>
  <c r="K108" i="68"/>
  <c r="L36" i="78"/>
  <c r="L64" i="68"/>
  <c r="L63" i="68"/>
  <c r="L62" i="68"/>
  <c r="L61" i="68"/>
  <c r="L60" i="68"/>
  <c r="L59" i="68"/>
  <c r="L58" i="68"/>
  <c r="L57" i="68"/>
  <c r="L56" i="68"/>
  <c r="K36" i="78"/>
  <c r="K63" i="68"/>
  <c r="K62" i="68"/>
  <c r="K61" i="68"/>
  <c r="K60" i="68"/>
  <c r="K59" i="68"/>
  <c r="K58" i="68"/>
  <c r="K57" i="68"/>
  <c r="K56" i="68"/>
  <c r="F58" i="68"/>
  <c r="F57" i="68"/>
  <c r="F56" i="68"/>
  <c r="K37" i="68"/>
  <c r="K36" i="68"/>
  <c r="K35" i="68"/>
  <c r="K34" i="68"/>
  <c r="K33" i="68"/>
  <c r="K32" i="68"/>
  <c r="K31" i="68"/>
  <c r="K30" i="68"/>
  <c r="L38" i="68"/>
  <c r="L37" i="68"/>
  <c r="L36" i="68"/>
  <c r="L35" i="68"/>
  <c r="L34" i="68"/>
  <c r="L33" i="68"/>
  <c r="L32" i="68"/>
  <c r="L31" i="68"/>
  <c r="L30" i="68"/>
  <c r="E31" i="68"/>
  <c r="E30" i="68"/>
  <c r="N79" i="68"/>
  <c r="N78" i="68"/>
  <c r="N77" i="68"/>
  <c r="N76" i="68"/>
  <c r="N75" i="68"/>
  <c r="N74" i="68"/>
  <c r="N73" i="68"/>
  <c r="N72" i="68"/>
  <c r="N71" i="68"/>
  <c r="N70" i="68"/>
  <c r="N69" i="68"/>
  <c r="K76" i="68"/>
  <c r="K75" i="68"/>
  <c r="K74" i="68"/>
  <c r="K73" i="68"/>
  <c r="K72" i="68"/>
  <c r="K71" i="68"/>
  <c r="K70" i="68"/>
  <c r="K69" i="68"/>
  <c r="J101" i="68"/>
  <c r="J100" i="68"/>
  <c r="J99" i="68"/>
  <c r="J98" i="68"/>
  <c r="J97" i="68"/>
  <c r="J96" i="68"/>
  <c r="J95" i="68"/>
  <c r="M104" i="68"/>
  <c r="M103" i="68"/>
  <c r="M102" i="68"/>
  <c r="M101" i="68"/>
  <c r="M100" i="68"/>
  <c r="M99" i="68"/>
  <c r="M98" i="68"/>
  <c r="M97" i="68"/>
  <c r="M96" i="68"/>
  <c r="M95" i="68"/>
  <c r="V41" i="78"/>
  <c r="V66" i="68"/>
  <c r="V65" i="68"/>
  <c r="V64" i="68"/>
  <c r="V63" i="68"/>
  <c r="V62" i="68"/>
  <c r="V61" i="68"/>
  <c r="V60" i="68"/>
  <c r="V59" i="68"/>
  <c r="V58" i="68"/>
  <c r="V57" i="68"/>
  <c r="V56" i="68"/>
  <c r="T41" i="78"/>
  <c r="T66" i="68"/>
  <c r="T65" i="68"/>
  <c r="T64" i="68"/>
  <c r="T63" i="68"/>
  <c r="T62" i="68"/>
  <c r="T61" i="68"/>
  <c r="T60" i="68"/>
  <c r="T59" i="68"/>
  <c r="T58" i="68"/>
  <c r="T57" i="68"/>
  <c r="T56" i="68"/>
  <c r="Q41" i="78"/>
  <c r="Q66" i="68"/>
  <c r="Q65" i="68"/>
  <c r="Q64" i="68"/>
  <c r="Q63" i="68"/>
  <c r="Q62" i="68"/>
  <c r="Q61" i="68"/>
  <c r="Q60" i="68"/>
  <c r="Q59" i="68"/>
  <c r="Q58" i="68"/>
  <c r="Q57" i="68"/>
  <c r="Q56" i="68"/>
  <c r="Y118" i="68"/>
  <c r="Y117" i="68"/>
  <c r="Y116" i="68"/>
  <c r="Y115" i="68"/>
  <c r="Y114" i="68"/>
  <c r="Y113" i="68"/>
  <c r="Y112" i="68"/>
  <c r="Y111" i="68"/>
  <c r="Y110" i="68"/>
  <c r="Y109" i="68"/>
  <c r="Y108" i="68"/>
  <c r="O118" i="68"/>
  <c r="O117" i="68"/>
  <c r="O116" i="68"/>
  <c r="O115" i="68"/>
  <c r="O114" i="68"/>
  <c r="O113" i="68"/>
  <c r="O112" i="68"/>
  <c r="O111" i="68"/>
  <c r="O110" i="68"/>
  <c r="O109" i="68"/>
  <c r="O108" i="68"/>
  <c r="Y105" i="68"/>
  <c r="Y104" i="68"/>
  <c r="Y103" i="68"/>
  <c r="Y102" i="68"/>
  <c r="Y101" i="68"/>
  <c r="Y100" i="68"/>
  <c r="Y99" i="68"/>
  <c r="Y98" i="68"/>
  <c r="Y97" i="68"/>
  <c r="Y96" i="68"/>
  <c r="Y95" i="68"/>
  <c r="R105" i="68"/>
  <c r="R104" i="68"/>
  <c r="R103" i="68"/>
  <c r="R102" i="68"/>
  <c r="R101" i="68"/>
  <c r="R100" i="68"/>
  <c r="R99" i="68"/>
  <c r="R98" i="68"/>
  <c r="R97" i="68"/>
  <c r="R96" i="68"/>
  <c r="R95" i="68"/>
  <c r="S105" i="68"/>
  <c r="S104" i="68"/>
  <c r="S103" i="68"/>
  <c r="S102" i="68"/>
  <c r="S101" i="68"/>
  <c r="S100" i="68"/>
  <c r="S99" i="68"/>
  <c r="S98" i="68"/>
  <c r="S97" i="68"/>
  <c r="S96" i="68"/>
  <c r="S95" i="68"/>
  <c r="X105" i="68"/>
  <c r="X104" i="68"/>
  <c r="X103" i="68"/>
  <c r="X102" i="68"/>
  <c r="X101" i="68"/>
  <c r="X100" i="68"/>
  <c r="X99" i="68"/>
  <c r="X98" i="68"/>
  <c r="X97" i="68"/>
  <c r="X96" i="68"/>
  <c r="X95" i="68"/>
  <c r="U79" i="68"/>
  <c r="U78" i="68"/>
  <c r="U77" i="68"/>
  <c r="U76" i="68"/>
  <c r="U75" i="68"/>
  <c r="U74" i="68"/>
  <c r="U73" i="68"/>
  <c r="U72" i="68"/>
  <c r="U71" i="68"/>
  <c r="U70" i="68"/>
  <c r="U69" i="68"/>
  <c r="Z79" i="68"/>
  <c r="Z78" i="68"/>
  <c r="Z77" i="68"/>
  <c r="Z76" i="68"/>
  <c r="Z75" i="68"/>
  <c r="Z74" i="68"/>
  <c r="Z73" i="68"/>
  <c r="Z72" i="68"/>
  <c r="Z71" i="68"/>
  <c r="Z70" i="68"/>
  <c r="Z69" i="68"/>
  <c r="AA79" i="68"/>
  <c r="AA78" i="68"/>
  <c r="AA77" i="68"/>
  <c r="AA76" i="68"/>
  <c r="AA75" i="68"/>
  <c r="AA74" i="68"/>
  <c r="AA73" i="68"/>
  <c r="AA72" i="68"/>
  <c r="AA71" i="68"/>
  <c r="AA70" i="68"/>
  <c r="AA69" i="68"/>
  <c r="Y40" i="68"/>
  <c r="Y39" i="68"/>
  <c r="Y38" i="68"/>
  <c r="Y37" i="68"/>
  <c r="Y36" i="68"/>
  <c r="Y35" i="68"/>
  <c r="Y34" i="68"/>
  <c r="Y33" i="68"/>
  <c r="Y32" i="68"/>
  <c r="Y31" i="68"/>
  <c r="Y30" i="68"/>
  <c r="V40" i="68"/>
  <c r="V39" i="68"/>
  <c r="V38" i="68"/>
  <c r="V37" i="68"/>
  <c r="V36" i="68"/>
  <c r="V35" i="68"/>
  <c r="V34" i="68"/>
  <c r="V33" i="68"/>
  <c r="V32" i="68"/>
  <c r="V31" i="68"/>
  <c r="V30" i="68"/>
  <c r="W40" i="68"/>
  <c r="W39" i="68"/>
  <c r="W38" i="68"/>
  <c r="W37" i="68"/>
  <c r="W36" i="68"/>
  <c r="W35" i="68"/>
  <c r="W34" i="68"/>
  <c r="W33" i="68"/>
  <c r="W32" i="68"/>
  <c r="W31" i="68"/>
  <c r="W30" i="68"/>
  <c r="X40" i="68"/>
  <c r="X39" i="68"/>
  <c r="X38" i="68"/>
  <c r="X37" i="68"/>
  <c r="X36" i="68"/>
  <c r="X35" i="68"/>
  <c r="X34" i="68"/>
  <c r="X33" i="68"/>
  <c r="X32" i="68"/>
  <c r="X31" i="68"/>
  <c r="X30" i="68"/>
  <c r="M117" i="68"/>
  <c r="M116" i="68"/>
  <c r="M115" i="68"/>
  <c r="M114" i="68"/>
  <c r="M113" i="68"/>
  <c r="M112" i="68"/>
  <c r="M111" i="68"/>
  <c r="M110" i="68"/>
  <c r="M109" i="68"/>
  <c r="M108" i="68"/>
  <c r="H112" i="68"/>
  <c r="H111" i="68"/>
  <c r="H110" i="68"/>
  <c r="H109" i="68"/>
  <c r="H108" i="68"/>
  <c r="G111" i="68"/>
  <c r="G110" i="68"/>
  <c r="G109" i="68"/>
  <c r="G108" i="68"/>
  <c r="H60" i="68"/>
  <c r="H59" i="68"/>
  <c r="H58" i="68"/>
  <c r="H57" i="68"/>
  <c r="H56" i="68"/>
  <c r="G59" i="68"/>
  <c r="G58" i="68"/>
  <c r="G57" i="68"/>
  <c r="G56" i="68"/>
  <c r="G33" i="68"/>
  <c r="G32" i="68"/>
  <c r="G31" i="68"/>
  <c r="G30" i="68"/>
  <c r="H34" i="68"/>
  <c r="H33" i="68"/>
  <c r="H32" i="68"/>
  <c r="H31" i="68"/>
  <c r="H30" i="68"/>
  <c r="L77" i="68"/>
  <c r="L76" i="68"/>
  <c r="L75" i="68"/>
  <c r="L74" i="68"/>
  <c r="L73" i="68"/>
  <c r="L72" i="68"/>
  <c r="L71" i="68"/>
  <c r="L70" i="68"/>
  <c r="L69" i="68"/>
  <c r="J75" i="68"/>
  <c r="J74" i="68"/>
  <c r="J73" i="68"/>
  <c r="J72" i="68"/>
  <c r="J71" i="68"/>
  <c r="J70" i="68"/>
  <c r="J69" i="68"/>
  <c r="M78" i="68"/>
  <c r="M77" i="68"/>
  <c r="M76" i="68"/>
  <c r="M75" i="68"/>
  <c r="M74" i="68"/>
  <c r="M73" i="68"/>
  <c r="M72" i="68"/>
  <c r="M71" i="68"/>
  <c r="M70" i="68"/>
  <c r="M69" i="68"/>
  <c r="K102" i="68"/>
  <c r="K101" i="68"/>
  <c r="K100" i="68"/>
  <c r="K99" i="68"/>
  <c r="K98" i="68"/>
  <c r="K97" i="68"/>
  <c r="K96" i="68"/>
  <c r="K95" i="68"/>
  <c r="F97" i="68"/>
  <c r="F96" i="68"/>
  <c r="F95" i="68"/>
  <c r="I100" i="68"/>
  <c r="I99" i="68"/>
  <c r="I98" i="68"/>
  <c r="I97" i="68"/>
  <c r="I96" i="68"/>
  <c r="I95" i="68"/>
  <c r="R41" i="78"/>
  <c r="R66" i="68"/>
  <c r="R65" i="68"/>
  <c r="R64" i="68"/>
  <c r="R63" i="68"/>
  <c r="R62" i="68"/>
  <c r="R61" i="68"/>
  <c r="R60" i="68"/>
  <c r="R59" i="68"/>
  <c r="R58" i="68"/>
  <c r="R57" i="68"/>
  <c r="R56" i="68"/>
  <c r="S41" i="78"/>
  <c r="S66" i="68"/>
  <c r="S65" i="68"/>
  <c r="S64" i="68"/>
  <c r="S63" i="68"/>
  <c r="S62" i="68"/>
  <c r="S61" i="68"/>
  <c r="S60" i="68"/>
  <c r="S59" i="68"/>
  <c r="S58" i="68"/>
  <c r="S57" i="68"/>
  <c r="S56" i="68"/>
  <c r="X41" i="78"/>
  <c r="X66" i="68"/>
  <c r="X65" i="68"/>
  <c r="X64" i="68"/>
  <c r="X63" i="68"/>
  <c r="X62" i="68"/>
  <c r="X61" i="68"/>
  <c r="X60" i="68"/>
  <c r="X59" i="68"/>
  <c r="X58" i="68"/>
  <c r="X57" i="68"/>
  <c r="X56" i="68"/>
  <c r="U41" i="78"/>
  <c r="U66" i="68"/>
  <c r="U65" i="68"/>
  <c r="U64" i="68"/>
  <c r="U63" i="68"/>
  <c r="U62" i="68"/>
  <c r="U61" i="68"/>
  <c r="U60" i="68"/>
  <c r="U59" i="68"/>
  <c r="U58" i="68"/>
  <c r="U57" i="68"/>
  <c r="U56" i="68"/>
  <c r="AC118" i="68"/>
  <c r="AC117" i="68"/>
  <c r="AC116" i="68"/>
  <c r="AC115" i="68"/>
  <c r="AC114" i="68"/>
  <c r="AC113" i="68"/>
  <c r="AC112" i="68"/>
  <c r="AC111" i="68"/>
  <c r="AC110" i="68"/>
  <c r="AC109" i="68"/>
  <c r="AC108" i="68"/>
  <c r="R118" i="68"/>
  <c r="R117" i="68"/>
  <c r="R116" i="68"/>
  <c r="R115" i="68"/>
  <c r="R114" i="68"/>
  <c r="R113" i="68"/>
  <c r="R112" i="68"/>
  <c r="R111" i="68"/>
  <c r="R110" i="68"/>
  <c r="R109" i="68"/>
  <c r="R108" i="68"/>
  <c r="S118" i="68"/>
  <c r="S117" i="68"/>
  <c r="S116" i="68"/>
  <c r="S115" i="68"/>
  <c r="S114" i="68"/>
  <c r="S113" i="68"/>
  <c r="S112" i="68"/>
  <c r="S111" i="68"/>
  <c r="S110" i="68"/>
  <c r="S109" i="68"/>
  <c r="S108" i="68"/>
  <c r="AC105" i="68"/>
  <c r="AC104" i="68"/>
  <c r="AC103" i="68"/>
  <c r="AC102" i="68"/>
  <c r="AC101" i="68"/>
  <c r="AC100" i="68"/>
  <c r="AC99" i="68"/>
  <c r="AC98" i="68"/>
  <c r="AC97" i="68"/>
  <c r="AC96" i="68"/>
  <c r="AC95" i="68"/>
  <c r="V105" i="68"/>
  <c r="V104" i="68"/>
  <c r="V103" i="68"/>
  <c r="V102" i="68"/>
  <c r="V101" i="68"/>
  <c r="V100" i="68"/>
  <c r="V99" i="68"/>
  <c r="V98" i="68"/>
  <c r="V97" i="68"/>
  <c r="V96" i="68"/>
  <c r="V95" i="68"/>
  <c r="W105" i="68"/>
  <c r="W104" i="68"/>
  <c r="W103" i="68"/>
  <c r="W102" i="68"/>
  <c r="W101" i="68"/>
  <c r="W100" i="68"/>
  <c r="W99" i="68"/>
  <c r="W98" i="68"/>
  <c r="W97" i="68"/>
  <c r="W96" i="68"/>
  <c r="W95" i="68"/>
  <c r="AB105" i="68"/>
  <c r="AB104" i="68"/>
  <c r="AB103" i="68"/>
  <c r="AB102" i="68"/>
  <c r="AB101" i="68"/>
  <c r="AB100" i="68"/>
  <c r="AB99" i="68"/>
  <c r="AB98" i="68"/>
  <c r="AB97" i="68"/>
  <c r="AB96" i="68"/>
  <c r="AB95" i="68"/>
  <c r="P79" i="68"/>
  <c r="P78" i="68"/>
  <c r="P77" i="68"/>
  <c r="P76" i="68"/>
  <c r="P75" i="68"/>
  <c r="P74" i="68"/>
  <c r="P73" i="68"/>
  <c r="P72" i="68"/>
  <c r="P71" i="68"/>
  <c r="P70" i="68"/>
  <c r="P69" i="68"/>
  <c r="X79" i="68"/>
  <c r="X78" i="68"/>
  <c r="X77" i="68"/>
  <c r="X76" i="68"/>
  <c r="X75" i="68"/>
  <c r="X74" i="68"/>
  <c r="X73" i="68"/>
  <c r="X72" i="68"/>
  <c r="X71" i="68"/>
  <c r="X70" i="68"/>
  <c r="X69" i="68"/>
  <c r="Y79" i="68"/>
  <c r="Y78" i="68"/>
  <c r="Y77" i="68"/>
  <c r="Y76" i="68"/>
  <c r="Y75" i="68"/>
  <c r="Y74" i="68"/>
  <c r="Y73" i="68"/>
  <c r="Y72" i="68"/>
  <c r="Y71" i="68"/>
  <c r="Y70" i="68"/>
  <c r="Y69" i="68"/>
  <c r="O79" i="68"/>
  <c r="O78" i="68"/>
  <c r="O77" i="68"/>
  <c r="O76" i="68"/>
  <c r="O75" i="68"/>
  <c r="O74" i="68"/>
  <c r="O73" i="68"/>
  <c r="O72" i="68"/>
  <c r="O71" i="68"/>
  <c r="O70" i="68"/>
  <c r="O69" i="68"/>
  <c r="AC40" i="68"/>
  <c r="AC39" i="68"/>
  <c r="AC38" i="68"/>
  <c r="AC37" i="68"/>
  <c r="AC36" i="68"/>
  <c r="AC35" i="68"/>
  <c r="AC34" i="68"/>
  <c r="AC33" i="68"/>
  <c r="AC32" i="68"/>
  <c r="AC31" i="68"/>
  <c r="AC30" i="68"/>
  <c r="Z40" i="68"/>
  <c r="Z39" i="68"/>
  <c r="Z38" i="68"/>
  <c r="Z37" i="68"/>
  <c r="Z36" i="68"/>
  <c r="Z35" i="68"/>
  <c r="Z34" i="68"/>
  <c r="Z33" i="68"/>
  <c r="Z32" i="68"/>
  <c r="Z31" i="68"/>
  <c r="Z30" i="68"/>
  <c r="AA40" i="68"/>
  <c r="AA39" i="68"/>
  <c r="AA38" i="68"/>
  <c r="AA37" i="68"/>
  <c r="AA36" i="68"/>
  <c r="AA35" i="68"/>
  <c r="AA34" i="68"/>
  <c r="AA33" i="68"/>
  <c r="AA32" i="68"/>
  <c r="AA31" i="68"/>
  <c r="AA30" i="68"/>
  <c r="AB40" i="68"/>
  <c r="AB39" i="68"/>
  <c r="AB38" i="68"/>
  <c r="AB37" i="68"/>
  <c r="AB36" i="68"/>
  <c r="AB35" i="68"/>
  <c r="AB34" i="68"/>
  <c r="AB33" i="68"/>
  <c r="AB32" i="68"/>
  <c r="AB31" i="68"/>
  <c r="AB30" i="68"/>
  <c r="I113" i="68"/>
  <c r="I112" i="68"/>
  <c r="I111" i="68"/>
  <c r="I110" i="68"/>
  <c r="I109" i="68"/>
  <c r="I108" i="68"/>
  <c r="D143" i="48"/>
  <c r="D142" i="48" s="1"/>
  <c r="D108" i="68"/>
  <c r="M36" i="78"/>
  <c r="M65" i="68"/>
  <c r="M64" i="68"/>
  <c r="M63" i="68"/>
  <c r="M62" i="68"/>
  <c r="M61" i="68"/>
  <c r="M60" i="68"/>
  <c r="M59" i="68"/>
  <c r="M58" i="68"/>
  <c r="M57" i="68"/>
  <c r="M56" i="68"/>
  <c r="E57" i="68"/>
  <c r="E56" i="68"/>
  <c r="N66" i="68"/>
  <c r="N65" i="68"/>
  <c r="N64" i="68"/>
  <c r="N63" i="68"/>
  <c r="N62" i="68"/>
  <c r="N61" i="68"/>
  <c r="N60" i="68"/>
  <c r="N59" i="68"/>
  <c r="N58" i="68"/>
  <c r="N57" i="68"/>
  <c r="N56" i="68"/>
  <c r="J36" i="68"/>
  <c r="J35" i="68"/>
  <c r="J34" i="68"/>
  <c r="J33" i="68"/>
  <c r="J32" i="68"/>
  <c r="J31" i="68"/>
  <c r="J30" i="68"/>
  <c r="M39" i="68"/>
  <c r="M38" i="68"/>
  <c r="M37" i="68"/>
  <c r="M36" i="68"/>
  <c r="M35" i="68"/>
  <c r="M34" i="68"/>
  <c r="M33" i="68"/>
  <c r="M32" i="68"/>
  <c r="M31" i="68"/>
  <c r="M30" i="68"/>
  <c r="D84" i="82"/>
  <c r="D69" i="68"/>
  <c r="D68" i="68" s="1"/>
  <c r="F71" i="68"/>
  <c r="F70" i="68"/>
  <c r="F69" i="68"/>
  <c r="I74" i="68"/>
  <c r="I73" i="68"/>
  <c r="I72" i="68"/>
  <c r="I71" i="68"/>
  <c r="I70" i="68"/>
  <c r="I69" i="68"/>
  <c r="G158" i="84"/>
  <c r="G98" i="68"/>
  <c r="G97" i="68"/>
  <c r="G96" i="68"/>
  <c r="G95" i="68"/>
  <c r="L103" i="68"/>
  <c r="L102" i="68"/>
  <c r="L101" i="68"/>
  <c r="L100" i="68"/>
  <c r="L99" i="68"/>
  <c r="L98" i="68"/>
  <c r="L97" i="68"/>
  <c r="L96" i="68"/>
  <c r="L95" i="68"/>
  <c r="E96" i="68"/>
  <c r="E95" i="68"/>
  <c r="O41" i="78"/>
  <c r="O66" i="68"/>
  <c r="O65" i="68"/>
  <c r="O64" i="68"/>
  <c r="O63" i="68"/>
  <c r="O62" i="68"/>
  <c r="O61" i="68"/>
  <c r="O60" i="68"/>
  <c r="O59" i="68"/>
  <c r="O58" i="68"/>
  <c r="O57" i="68"/>
  <c r="O56" i="68"/>
  <c r="AA41" i="78"/>
  <c r="AA66" i="68"/>
  <c r="AA65" i="68"/>
  <c r="AA64" i="68"/>
  <c r="AA63" i="68"/>
  <c r="AA62" i="68"/>
  <c r="AA61" i="68"/>
  <c r="AA60" i="68"/>
  <c r="AA59" i="68"/>
  <c r="AA58" i="68"/>
  <c r="AA57" i="68"/>
  <c r="AA56" i="68"/>
  <c r="AB41" i="78"/>
  <c r="AB66" i="68"/>
  <c r="AB65" i="68"/>
  <c r="AB64" i="68"/>
  <c r="AB63" i="68"/>
  <c r="AB62" i="68"/>
  <c r="AB61" i="68"/>
  <c r="AB60" i="68"/>
  <c r="AB59" i="68"/>
  <c r="AB58" i="68"/>
  <c r="AB57" i="68"/>
  <c r="AB56" i="68"/>
  <c r="Y41" i="78"/>
  <c r="Y66" i="68"/>
  <c r="Y65" i="68"/>
  <c r="Y64" i="68"/>
  <c r="Y63" i="68"/>
  <c r="Y62" i="68"/>
  <c r="Y61" i="68"/>
  <c r="Y60" i="68"/>
  <c r="Y59" i="68"/>
  <c r="Y58" i="68"/>
  <c r="Y57" i="68"/>
  <c r="Y56" i="68"/>
  <c r="T118" i="68"/>
  <c r="T117" i="68"/>
  <c r="T116" i="68"/>
  <c r="T115" i="68"/>
  <c r="T114" i="68"/>
  <c r="T113" i="68"/>
  <c r="T112" i="68"/>
  <c r="T111" i="68"/>
  <c r="T110" i="68"/>
  <c r="T109" i="68"/>
  <c r="T108" i="68"/>
  <c r="Q118" i="68"/>
  <c r="Q117" i="68"/>
  <c r="Q116" i="68"/>
  <c r="Q115" i="68"/>
  <c r="Q114" i="68"/>
  <c r="Q113" i="68"/>
  <c r="Q112" i="68"/>
  <c r="Q111" i="68"/>
  <c r="Q110" i="68"/>
  <c r="Q109" i="68"/>
  <c r="Q108" i="68"/>
  <c r="P118" i="68"/>
  <c r="P117" i="68"/>
  <c r="P116" i="68"/>
  <c r="P115" i="68"/>
  <c r="P114" i="68"/>
  <c r="P113" i="68"/>
  <c r="P112" i="68"/>
  <c r="P111" i="68"/>
  <c r="P110" i="68"/>
  <c r="P109" i="68"/>
  <c r="P108" i="68"/>
  <c r="V118" i="68"/>
  <c r="V117" i="68"/>
  <c r="V116" i="68"/>
  <c r="V115" i="68"/>
  <c r="V114" i="68"/>
  <c r="V113" i="68"/>
  <c r="V112" i="68"/>
  <c r="V111" i="68"/>
  <c r="V110" i="68"/>
  <c r="V109" i="68"/>
  <c r="V108" i="68"/>
  <c r="W118" i="68"/>
  <c r="W117" i="68"/>
  <c r="W116" i="68"/>
  <c r="W115" i="68"/>
  <c r="W114" i="68"/>
  <c r="W113" i="68"/>
  <c r="W112" i="68"/>
  <c r="W111" i="68"/>
  <c r="W110" i="68"/>
  <c r="W109" i="68"/>
  <c r="W108" i="68"/>
  <c r="Q105" i="68"/>
  <c r="Q104" i="68"/>
  <c r="Q103" i="68"/>
  <c r="Q102" i="68"/>
  <c r="Q101" i="68"/>
  <c r="Q100" i="68"/>
  <c r="Q99" i="68"/>
  <c r="Q98" i="68"/>
  <c r="Q97" i="68"/>
  <c r="Q96" i="68"/>
  <c r="Q95" i="68"/>
  <c r="Z105" i="68"/>
  <c r="Z104" i="68"/>
  <c r="Z103" i="68"/>
  <c r="Z102" i="68"/>
  <c r="Z101" i="68"/>
  <c r="Z100" i="68"/>
  <c r="Z99" i="68"/>
  <c r="Z98" i="68"/>
  <c r="Z97" i="68"/>
  <c r="Z96" i="68"/>
  <c r="Z95" i="68"/>
  <c r="AA105" i="68"/>
  <c r="AA104" i="68"/>
  <c r="AA103" i="68"/>
  <c r="AA102" i="68"/>
  <c r="AA101" i="68"/>
  <c r="AA100" i="68"/>
  <c r="AA99" i="68"/>
  <c r="AA98" i="68"/>
  <c r="AA97" i="68"/>
  <c r="AA96" i="68"/>
  <c r="AA95" i="68"/>
  <c r="P105" i="68"/>
  <c r="P104" i="68"/>
  <c r="P103" i="68"/>
  <c r="P102" i="68"/>
  <c r="P101" i="68"/>
  <c r="P100" i="68"/>
  <c r="P99" i="68"/>
  <c r="P98" i="68"/>
  <c r="P97" i="68"/>
  <c r="P96" i="68"/>
  <c r="P95" i="68"/>
  <c r="AC79" i="68"/>
  <c r="AC78" i="68"/>
  <c r="AC77" i="68"/>
  <c r="AC76" i="68"/>
  <c r="AC75" i="68"/>
  <c r="AC74" i="68"/>
  <c r="AC73" i="68"/>
  <c r="AC72" i="68"/>
  <c r="AC71" i="68"/>
  <c r="AC70" i="68"/>
  <c r="AC69" i="68"/>
  <c r="S79" i="68"/>
  <c r="S78" i="68"/>
  <c r="S77" i="68"/>
  <c r="S76" i="68"/>
  <c r="S75" i="68"/>
  <c r="S74" i="68"/>
  <c r="S73" i="68"/>
  <c r="S72" i="68"/>
  <c r="S71" i="68"/>
  <c r="S70" i="68"/>
  <c r="S69" i="68"/>
  <c r="Q40" i="68"/>
  <c r="Q39" i="68"/>
  <c r="Q38" i="68"/>
  <c r="Q37" i="68"/>
  <c r="Q36" i="68"/>
  <c r="Q35" i="68"/>
  <c r="Q34" i="68"/>
  <c r="Q33" i="68"/>
  <c r="Q32" i="68"/>
  <c r="Q31" i="68"/>
  <c r="Q30" i="68"/>
  <c r="N41" i="81"/>
  <c r="N40" i="68"/>
  <c r="N39" i="68"/>
  <c r="N38" i="68"/>
  <c r="N37" i="68"/>
  <c r="N36" i="68"/>
  <c r="N35" i="68"/>
  <c r="N34" i="68"/>
  <c r="N33" i="68"/>
  <c r="N32" i="68"/>
  <c r="N31" i="68"/>
  <c r="N30" i="68"/>
  <c r="O40" i="68"/>
  <c r="O39" i="68"/>
  <c r="O38" i="68"/>
  <c r="O37" i="68"/>
  <c r="O36" i="68"/>
  <c r="O35" i="68"/>
  <c r="O34" i="68"/>
  <c r="O33" i="68"/>
  <c r="O32" i="68"/>
  <c r="O31" i="68"/>
  <c r="O30" i="68"/>
  <c r="P40" i="68"/>
  <c r="P39" i="68"/>
  <c r="P38" i="68"/>
  <c r="P37" i="68"/>
  <c r="P36" i="68"/>
  <c r="P35" i="68"/>
  <c r="P34" i="68"/>
  <c r="P33" i="68"/>
  <c r="P32" i="68"/>
  <c r="P31" i="68"/>
  <c r="P30" i="68"/>
  <c r="M117" i="53"/>
  <c r="I117" i="53"/>
  <c r="L117" i="53"/>
  <c r="D117" i="53"/>
  <c r="H117" i="53"/>
  <c r="K117" i="53"/>
  <c r="N117" i="53"/>
  <c r="E117" i="53"/>
  <c r="G117" i="53"/>
  <c r="J117" i="53"/>
  <c r="F117" i="53"/>
  <c r="E140" i="62"/>
  <c r="Q288" i="84"/>
  <c r="Q102" i="84"/>
  <c r="R288" i="84"/>
  <c r="R102" i="84"/>
  <c r="S102" i="84"/>
  <c r="S288" i="84"/>
  <c r="P38" i="40"/>
  <c r="Q38" i="40" s="1"/>
  <c r="I103" i="53"/>
  <c r="P32" i="62"/>
  <c r="P7" i="88" s="1"/>
  <c r="Q161" i="70"/>
  <c r="L140" i="62"/>
  <c r="X109" i="84"/>
  <c r="X295" i="84"/>
  <c r="Y295" i="84"/>
  <c r="Y109" i="84"/>
  <c r="Z295" i="84"/>
  <c r="Z109" i="84"/>
  <c r="I140" i="62"/>
  <c r="U106" i="84"/>
  <c r="U292" i="84"/>
  <c r="V292" i="84"/>
  <c r="V106" i="84"/>
  <c r="W106" i="84"/>
  <c r="W292" i="84"/>
  <c r="G140" i="62"/>
  <c r="S290" i="84"/>
  <c r="S104" i="84"/>
  <c r="T104" i="84"/>
  <c r="T290" i="84"/>
  <c r="U290" i="84"/>
  <c r="U104" i="84"/>
  <c r="H140" i="62"/>
  <c r="T291" i="84"/>
  <c r="T105" i="84"/>
  <c r="U291" i="84"/>
  <c r="U105" i="84"/>
  <c r="V105" i="84"/>
  <c r="V291" i="84"/>
  <c r="N140" i="62"/>
  <c r="Z111" i="84"/>
  <c r="Z297" i="84"/>
  <c r="AA111" i="84"/>
  <c r="AA297" i="84"/>
  <c r="AB111" i="84"/>
  <c r="AB100" i="84" s="1"/>
  <c r="AB297" i="84"/>
  <c r="AB286" i="84" s="1"/>
  <c r="AB284" i="84" s="1"/>
  <c r="AB153" i="62" s="1"/>
  <c r="J140" i="62"/>
  <c r="V293" i="84"/>
  <c r="V107" i="84"/>
  <c r="W293" i="84"/>
  <c r="W107" i="84"/>
  <c r="X293" i="84"/>
  <c r="X107" i="84"/>
  <c r="M140" i="62"/>
  <c r="Y296" i="84"/>
  <c r="Y110" i="84"/>
  <c r="Z296" i="84"/>
  <c r="Z110" i="84"/>
  <c r="AA296" i="84"/>
  <c r="AA110" i="84"/>
  <c r="F140" i="62"/>
  <c r="R103" i="84"/>
  <c r="R289" i="84"/>
  <c r="S289" i="84"/>
  <c r="S103" i="84"/>
  <c r="T103" i="84"/>
  <c r="T289" i="84"/>
  <c r="K140" i="62"/>
  <c r="W294" i="84"/>
  <c r="W108" i="84"/>
  <c r="X108" i="84"/>
  <c r="X294" i="84"/>
  <c r="Y294" i="84"/>
  <c r="Y108" i="84"/>
  <c r="P101" i="84"/>
  <c r="P287" i="84"/>
  <c r="Q287" i="84"/>
  <c r="Q101" i="84"/>
  <c r="R287" i="84"/>
  <c r="R101" i="84"/>
  <c r="O60" i="83"/>
  <c r="O61" i="83" s="1"/>
  <c r="O139" i="62"/>
  <c r="R48" i="81"/>
  <c r="R49" i="81" s="1"/>
  <c r="R135" i="62"/>
  <c r="S48" i="81"/>
  <c r="S49" i="81" s="1"/>
  <c r="S135" i="62"/>
  <c r="T48" i="81"/>
  <c r="T49" i="81" s="1"/>
  <c r="T135" i="62"/>
  <c r="U48" i="81"/>
  <c r="U49" i="81" s="1"/>
  <c r="U135" i="62"/>
  <c r="P48" i="78"/>
  <c r="P137" i="62"/>
  <c r="Q48" i="78"/>
  <c r="Q49" i="78" s="1"/>
  <c r="Q137" i="62"/>
  <c r="X48" i="78"/>
  <c r="X137" i="62"/>
  <c r="V48" i="80"/>
  <c r="V49" i="80" s="1"/>
  <c r="V136" i="62"/>
  <c r="Z48" i="78"/>
  <c r="Z137" i="62"/>
  <c r="Y48" i="80"/>
  <c r="Y49" i="80" s="1"/>
  <c r="Y136" i="62"/>
  <c r="AA48" i="80"/>
  <c r="AA49" i="80" s="1"/>
  <c r="AA136" i="62"/>
  <c r="AA48" i="78"/>
  <c r="AA137" i="62"/>
  <c r="V60" i="82"/>
  <c r="V61" i="82" s="1"/>
  <c r="V138" i="62"/>
  <c r="R60" i="82"/>
  <c r="R138" i="62"/>
  <c r="Y60" i="83"/>
  <c r="Y61" i="83" s="1"/>
  <c r="Y139" i="62"/>
  <c r="W48" i="48"/>
  <c r="W49" i="48" s="1"/>
  <c r="W141" i="62"/>
  <c r="AB60" i="82"/>
  <c r="AB61" i="82" s="1"/>
  <c r="AB138" i="62"/>
  <c r="R48" i="48"/>
  <c r="R49" i="48" s="1"/>
  <c r="R141" i="62"/>
  <c r="T48" i="48"/>
  <c r="T49" i="48" s="1"/>
  <c r="T141" i="62"/>
  <c r="P60" i="82"/>
  <c r="P138" i="62"/>
  <c r="Q60" i="83"/>
  <c r="Q61" i="83" s="1"/>
  <c r="Q139" i="62"/>
  <c r="Y48" i="48"/>
  <c r="Y49" i="48" s="1"/>
  <c r="Y141" i="62"/>
  <c r="O60" i="82"/>
  <c r="O61" i="82" s="1"/>
  <c r="O138" i="62"/>
  <c r="V48" i="81"/>
  <c r="V49" i="81" s="1"/>
  <c r="V135" i="62"/>
  <c r="W48" i="81"/>
  <c r="W49" i="81" s="1"/>
  <c r="W135" i="62"/>
  <c r="X48" i="81"/>
  <c r="X49" i="81" s="1"/>
  <c r="X135" i="62"/>
  <c r="Y48" i="81"/>
  <c r="Y49" i="81" s="1"/>
  <c r="Y135" i="62"/>
  <c r="X48" i="80"/>
  <c r="X49" i="80" s="1"/>
  <c r="X136" i="62"/>
  <c r="U48" i="78"/>
  <c r="U49" i="78" s="1"/>
  <c r="U137" i="62"/>
  <c r="U48" i="80"/>
  <c r="U136" i="62"/>
  <c r="Z48" i="80"/>
  <c r="Z49" i="80" s="1"/>
  <c r="Z136" i="62"/>
  <c r="P48" i="80"/>
  <c r="P49" i="80" s="1"/>
  <c r="P136" i="62"/>
  <c r="O48" i="80"/>
  <c r="O49" i="80" s="1"/>
  <c r="O136" i="62"/>
  <c r="O48" i="78"/>
  <c r="O49" i="78" s="1"/>
  <c r="O137" i="62"/>
  <c r="Q60" i="82"/>
  <c r="Q61" i="82" s="1"/>
  <c r="Q138" i="62"/>
  <c r="P60" i="83"/>
  <c r="P61" i="83" s="1"/>
  <c r="P139" i="62"/>
  <c r="W60" i="83"/>
  <c r="W61" i="83" s="1"/>
  <c r="W139" i="62"/>
  <c r="W60" i="82"/>
  <c r="W61" i="82" s="1"/>
  <c r="W138" i="62"/>
  <c r="S60" i="83"/>
  <c r="S61" i="83" s="1"/>
  <c r="S139" i="62"/>
  <c r="AA48" i="48"/>
  <c r="AA49" i="48" s="1"/>
  <c r="AA141" i="62"/>
  <c r="U60" i="83"/>
  <c r="U61" i="83" s="1"/>
  <c r="U139" i="62"/>
  <c r="X48" i="48"/>
  <c r="X49" i="48" s="1"/>
  <c r="X141" i="62"/>
  <c r="T60" i="82"/>
  <c r="T61" i="82" s="1"/>
  <c r="T138" i="62"/>
  <c r="V60" i="83"/>
  <c r="V61" i="83" s="1"/>
  <c r="V139" i="62"/>
  <c r="V48" i="48"/>
  <c r="V49" i="48" s="1"/>
  <c r="V141" i="62"/>
  <c r="N60" i="82"/>
  <c r="N61" i="82" s="1"/>
  <c r="U259" i="82" s="1"/>
  <c r="N138" i="62"/>
  <c r="Z48" i="81"/>
  <c r="Z49" i="81" s="1"/>
  <c r="Z135" i="62"/>
  <c r="AA48" i="81"/>
  <c r="AA49" i="81" s="1"/>
  <c r="AA135" i="62"/>
  <c r="AB48" i="81"/>
  <c r="AB49" i="81" s="1"/>
  <c r="AB135" i="62"/>
  <c r="AB48" i="78"/>
  <c r="AB49" i="78" s="1"/>
  <c r="AB137" i="62"/>
  <c r="Y48" i="78"/>
  <c r="Y49" i="78" s="1"/>
  <c r="Y137" i="62"/>
  <c r="R48" i="78"/>
  <c r="R49" i="78" s="1"/>
  <c r="R137" i="62"/>
  <c r="AB48" i="80"/>
  <c r="AB49" i="80" s="1"/>
  <c r="AB136" i="62"/>
  <c r="S48" i="80"/>
  <c r="S49" i="80" s="1"/>
  <c r="S136" i="62"/>
  <c r="S48" i="78"/>
  <c r="S49" i="78" s="1"/>
  <c r="S137" i="62"/>
  <c r="R60" i="83"/>
  <c r="R61" i="83" s="1"/>
  <c r="R139" i="62"/>
  <c r="AA60" i="82"/>
  <c r="AA61" i="82" s="1"/>
  <c r="AA138" i="62"/>
  <c r="P48" i="48"/>
  <c r="P49" i="48" s="1"/>
  <c r="P141" i="62"/>
  <c r="Z60" i="83"/>
  <c r="Z61" i="83" s="1"/>
  <c r="Z139" i="62"/>
  <c r="AB48" i="48"/>
  <c r="AB49" i="48" s="1"/>
  <c r="AB141" i="62"/>
  <c r="X60" i="82"/>
  <c r="X61" i="82" s="1"/>
  <c r="X138" i="62"/>
  <c r="Y60" i="82"/>
  <c r="Y61" i="82" s="1"/>
  <c r="Y138" i="62"/>
  <c r="AB60" i="83"/>
  <c r="AB61" i="83" s="1"/>
  <c r="AB139" i="62"/>
  <c r="D219" i="78"/>
  <c r="D137" i="62"/>
  <c r="O48" i="48"/>
  <c r="O49" i="48" s="1"/>
  <c r="O141" i="62"/>
  <c r="O48" i="81"/>
  <c r="O49" i="81" s="1"/>
  <c r="O135" i="62"/>
  <c r="P48" i="81"/>
  <c r="P49" i="81" s="1"/>
  <c r="P135" i="62"/>
  <c r="Q48" i="81"/>
  <c r="Q49" i="81" s="1"/>
  <c r="Q135" i="62"/>
  <c r="T48" i="80"/>
  <c r="T49" i="80" s="1"/>
  <c r="T136" i="62"/>
  <c r="Q48" i="80"/>
  <c r="Q49" i="80" s="1"/>
  <c r="Q136" i="62"/>
  <c r="R48" i="80"/>
  <c r="R49" i="80" s="1"/>
  <c r="R136" i="62"/>
  <c r="V48" i="78"/>
  <c r="V49" i="78" s="1"/>
  <c r="V137" i="62"/>
  <c r="T48" i="78"/>
  <c r="T49" i="78" s="1"/>
  <c r="T137" i="62"/>
  <c r="W48" i="80"/>
  <c r="W49" i="80" s="1"/>
  <c r="W136" i="62"/>
  <c r="W48" i="78"/>
  <c r="W49" i="78" s="1"/>
  <c r="W137" i="62"/>
  <c r="Z138" i="62"/>
  <c r="Z60" i="82"/>
  <c r="Z61" i="82" s="1"/>
  <c r="Z48" i="48"/>
  <c r="Z49" i="48" s="1"/>
  <c r="AC287" i="48" s="1"/>
  <c r="Z141" i="62"/>
  <c r="T60" i="83"/>
  <c r="T61" i="83" s="1"/>
  <c r="T139" i="62"/>
  <c r="Q48" i="48"/>
  <c r="Q49" i="48" s="1"/>
  <c r="Q141" i="62"/>
  <c r="S60" i="82"/>
  <c r="S61" i="82" s="1"/>
  <c r="S138" i="62"/>
  <c r="X60" i="83"/>
  <c r="X61" i="83" s="1"/>
  <c r="X139" i="62"/>
  <c r="U48" i="48"/>
  <c r="U49" i="48" s="1"/>
  <c r="U141" i="62"/>
  <c r="U60" i="82"/>
  <c r="U61" i="82" s="1"/>
  <c r="U138" i="62"/>
  <c r="AA60" i="83"/>
  <c r="AA61" i="83" s="1"/>
  <c r="AA139" i="62"/>
  <c r="S48" i="48"/>
  <c r="S49" i="48" s="1"/>
  <c r="S141" i="62"/>
  <c r="Q238" i="80"/>
  <c r="P236" i="80"/>
  <c r="P106" i="80" s="1"/>
  <c r="P107" i="80" s="1"/>
  <c r="P99" i="80" s="1"/>
  <c r="P8" i="62" s="1"/>
  <c r="P186" i="62" s="1"/>
  <c r="P88" i="62"/>
  <c r="W60" i="84"/>
  <c r="W140" i="62"/>
  <c r="T60" i="84"/>
  <c r="T61" i="84" s="1"/>
  <c r="T140" i="62"/>
  <c r="Y60" i="84"/>
  <c r="Y61" i="84" s="1"/>
  <c r="Y140" i="62"/>
  <c r="D287" i="84"/>
  <c r="D140" i="62"/>
  <c r="X60" i="84"/>
  <c r="X61" i="84" s="1"/>
  <c r="X140" i="62"/>
  <c r="P60" i="84"/>
  <c r="P61" i="84" s="1"/>
  <c r="P140" i="62"/>
  <c r="R60" i="84"/>
  <c r="R61" i="84" s="1"/>
  <c r="R140" i="62"/>
  <c r="AC60" i="84"/>
  <c r="AC61" i="84" s="1"/>
  <c r="U60" i="84"/>
  <c r="U61" i="84" s="1"/>
  <c r="U140" i="62"/>
  <c r="V60" i="84"/>
  <c r="V61" i="84" s="1"/>
  <c r="V140" i="62"/>
  <c r="S60" i="84"/>
  <c r="S61" i="84" s="1"/>
  <c r="S140" i="62"/>
  <c r="AB60" i="84"/>
  <c r="AB61" i="84" s="1"/>
  <c r="AB140" i="62"/>
  <c r="O60" i="84"/>
  <c r="O61" i="84" s="1"/>
  <c r="O140" i="62"/>
  <c r="Q60" i="84"/>
  <c r="Q61" i="84" s="1"/>
  <c r="Q140" i="62"/>
  <c r="Z60" i="84"/>
  <c r="Z61" i="84" s="1"/>
  <c r="Z140" i="62"/>
  <c r="AA60" i="84"/>
  <c r="AA61" i="84" s="1"/>
  <c r="AA140" i="62"/>
  <c r="AC49" i="78"/>
  <c r="W61" i="84"/>
  <c r="AC61" i="82"/>
  <c r="P49" i="78"/>
  <c r="X49" i="78"/>
  <c r="Z49" i="78"/>
  <c r="AA49" i="78"/>
  <c r="R61" i="82"/>
  <c r="P61" i="82"/>
  <c r="U49" i="80"/>
  <c r="AC49" i="48"/>
  <c r="AC49" i="80"/>
  <c r="O276" i="48"/>
  <c r="K276" i="48"/>
  <c r="G276" i="48"/>
  <c r="Q90" i="48"/>
  <c r="M90" i="48"/>
  <c r="I90" i="48"/>
  <c r="R276" i="48"/>
  <c r="N276" i="48"/>
  <c r="J276" i="48"/>
  <c r="P90" i="48"/>
  <c r="L90" i="48"/>
  <c r="H90" i="48"/>
  <c r="Q276" i="48"/>
  <c r="M276" i="48"/>
  <c r="I276" i="48"/>
  <c r="O90" i="48"/>
  <c r="K90" i="48"/>
  <c r="G90" i="48"/>
  <c r="P276" i="48"/>
  <c r="R90" i="48"/>
  <c r="L276" i="48"/>
  <c r="N90" i="48"/>
  <c r="H276" i="48"/>
  <c r="J90" i="48"/>
  <c r="U107" i="83"/>
  <c r="Q107" i="83"/>
  <c r="M107" i="83"/>
  <c r="T240" i="83"/>
  <c r="P240" i="83"/>
  <c r="L240" i="83"/>
  <c r="T107" i="83"/>
  <c r="P107" i="83"/>
  <c r="L107" i="83"/>
  <c r="S240" i="83"/>
  <c r="O240" i="83"/>
  <c r="K240" i="83"/>
  <c r="S107" i="83"/>
  <c r="O107" i="83"/>
  <c r="K107" i="83"/>
  <c r="R240" i="83"/>
  <c r="N240" i="83"/>
  <c r="J240" i="83"/>
  <c r="N107" i="83"/>
  <c r="Q240" i="83"/>
  <c r="J107" i="83"/>
  <c r="M240" i="83"/>
  <c r="R107" i="83"/>
  <c r="U240" i="83"/>
  <c r="U293" i="84"/>
  <c r="Q293" i="84"/>
  <c r="M293" i="84"/>
  <c r="R293" i="84"/>
  <c r="L293" i="84"/>
  <c r="R107" i="84"/>
  <c r="N107" i="84"/>
  <c r="J107" i="84"/>
  <c r="P293" i="84"/>
  <c r="K293" i="84"/>
  <c r="U107" i="84"/>
  <c r="Q107" i="84"/>
  <c r="M107" i="84"/>
  <c r="T293" i="84"/>
  <c r="O293" i="84"/>
  <c r="J293" i="84"/>
  <c r="T107" i="84"/>
  <c r="P107" i="84"/>
  <c r="L107" i="84"/>
  <c r="N293" i="84"/>
  <c r="O107" i="84"/>
  <c r="K107" i="84"/>
  <c r="S293" i="84"/>
  <c r="S107" i="84"/>
  <c r="R105" i="83"/>
  <c r="N105" i="83"/>
  <c r="J105" i="83"/>
  <c r="Q238" i="83"/>
  <c r="M238" i="83"/>
  <c r="I238" i="83"/>
  <c r="Q105" i="83"/>
  <c r="M105" i="83"/>
  <c r="I105" i="83"/>
  <c r="P238" i="83"/>
  <c r="L238" i="83"/>
  <c r="H238" i="83"/>
  <c r="P105" i="83"/>
  <c r="L105" i="83"/>
  <c r="H105" i="83"/>
  <c r="S238" i="83"/>
  <c r="O238" i="83"/>
  <c r="K238" i="83"/>
  <c r="S105" i="83"/>
  <c r="R238" i="83"/>
  <c r="O105" i="83"/>
  <c r="N238" i="83"/>
  <c r="K105" i="83"/>
  <c r="J238" i="83"/>
  <c r="O273" i="48"/>
  <c r="K273" i="48"/>
  <c r="G273" i="48"/>
  <c r="M87" i="48"/>
  <c r="I87" i="48"/>
  <c r="E87" i="48"/>
  <c r="N273" i="48"/>
  <c r="J273" i="48"/>
  <c r="F273" i="48"/>
  <c r="L87" i="48"/>
  <c r="H87" i="48"/>
  <c r="D87" i="48"/>
  <c r="D86" i="48" s="1"/>
  <c r="M273" i="48"/>
  <c r="I273" i="48"/>
  <c r="E273" i="48"/>
  <c r="L273" i="48"/>
  <c r="K87" i="48"/>
  <c r="H273" i="48"/>
  <c r="J87" i="48"/>
  <c r="D273" i="48"/>
  <c r="D272" i="48" s="1"/>
  <c r="D270" i="48" s="1"/>
  <c r="D154" i="62" s="1"/>
  <c r="O87" i="48"/>
  <c r="G87" i="48"/>
  <c r="F87" i="48"/>
  <c r="N87" i="48"/>
  <c r="T279" i="48"/>
  <c r="P279" i="48"/>
  <c r="L279" i="48"/>
  <c r="R93" i="48"/>
  <c r="N93" i="48"/>
  <c r="J93" i="48"/>
  <c r="S279" i="48"/>
  <c r="O279" i="48"/>
  <c r="K279" i="48"/>
  <c r="U93" i="48"/>
  <c r="Q93" i="48"/>
  <c r="M93" i="48"/>
  <c r="R279" i="48"/>
  <c r="N279" i="48"/>
  <c r="J279" i="48"/>
  <c r="T93" i="48"/>
  <c r="P93" i="48"/>
  <c r="L93" i="48"/>
  <c r="U279" i="48"/>
  <c r="S93" i="48"/>
  <c r="Q279" i="48"/>
  <c r="O93" i="48"/>
  <c r="K93" i="48"/>
  <c r="M279" i="48"/>
  <c r="W281" i="48"/>
  <c r="S281" i="48"/>
  <c r="O281" i="48"/>
  <c r="U95" i="48"/>
  <c r="Q95" i="48"/>
  <c r="M95" i="48"/>
  <c r="V281" i="48"/>
  <c r="R281" i="48"/>
  <c r="N281" i="48"/>
  <c r="T95" i="48"/>
  <c r="P95" i="48"/>
  <c r="L95" i="48"/>
  <c r="U281" i="48"/>
  <c r="Q281" i="48"/>
  <c r="M281" i="48"/>
  <c r="W95" i="48"/>
  <c r="S95" i="48"/>
  <c r="O95" i="48"/>
  <c r="T281" i="48"/>
  <c r="V95" i="48"/>
  <c r="P281" i="48"/>
  <c r="R95" i="48"/>
  <c r="L281" i="48"/>
  <c r="N95" i="48"/>
  <c r="T109" i="83"/>
  <c r="P109" i="83"/>
  <c r="L109" i="83"/>
  <c r="W242" i="83"/>
  <c r="S242" i="83"/>
  <c r="O242" i="83"/>
  <c r="W109" i="83"/>
  <c r="S109" i="83"/>
  <c r="O109" i="83"/>
  <c r="V242" i="83"/>
  <c r="R242" i="83"/>
  <c r="N242" i="83"/>
  <c r="V109" i="83"/>
  <c r="R109" i="83"/>
  <c r="N109" i="83"/>
  <c r="U242" i="83"/>
  <c r="Q242" i="83"/>
  <c r="M242" i="83"/>
  <c r="M109" i="83"/>
  <c r="L242" i="83"/>
  <c r="U109" i="83"/>
  <c r="T242" i="83"/>
  <c r="Q109" i="83"/>
  <c r="P242" i="83"/>
  <c r="O289" i="84"/>
  <c r="K289" i="84"/>
  <c r="G289" i="84"/>
  <c r="Q289" i="84"/>
  <c r="L289" i="84"/>
  <c r="F289" i="84"/>
  <c r="P103" i="84"/>
  <c r="L103" i="84"/>
  <c r="H103" i="84"/>
  <c r="P289" i="84"/>
  <c r="J289" i="84"/>
  <c r="O103" i="84"/>
  <c r="K103" i="84"/>
  <c r="G103" i="84"/>
  <c r="N289" i="84"/>
  <c r="I289" i="84"/>
  <c r="N103" i="84"/>
  <c r="J103" i="84"/>
  <c r="F103" i="84"/>
  <c r="H289" i="84"/>
  <c r="Q103" i="84"/>
  <c r="M103" i="84"/>
  <c r="M289" i="84"/>
  <c r="I103" i="84"/>
  <c r="V294" i="84"/>
  <c r="R294" i="84"/>
  <c r="N294" i="84"/>
  <c r="Q294" i="84"/>
  <c r="L294" i="84"/>
  <c r="S108" i="84"/>
  <c r="O108" i="84"/>
  <c r="K108" i="84"/>
  <c r="U294" i="84"/>
  <c r="P294" i="84"/>
  <c r="K294" i="84"/>
  <c r="V108" i="84"/>
  <c r="R108" i="84"/>
  <c r="N108" i="84"/>
  <c r="T294" i="84"/>
  <c r="O294" i="84"/>
  <c r="U108" i="84"/>
  <c r="Q108" i="84"/>
  <c r="M108" i="84"/>
  <c r="T108" i="84"/>
  <c r="S294" i="84"/>
  <c r="P108" i="84"/>
  <c r="M294" i="84"/>
  <c r="L108" i="84"/>
  <c r="P104" i="83"/>
  <c r="L104" i="83"/>
  <c r="H104" i="83"/>
  <c r="O237" i="83"/>
  <c r="K237" i="83"/>
  <c r="G237" i="83"/>
  <c r="O104" i="83"/>
  <c r="K104" i="83"/>
  <c r="G104" i="83"/>
  <c r="R237" i="83"/>
  <c r="N237" i="83"/>
  <c r="J237" i="83"/>
  <c r="R104" i="83"/>
  <c r="N104" i="83"/>
  <c r="J104" i="83"/>
  <c r="Q237" i="83"/>
  <c r="M237" i="83"/>
  <c r="I237" i="83"/>
  <c r="I104" i="83"/>
  <c r="H237" i="83"/>
  <c r="Q104" i="83"/>
  <c r="P237" i="83"/>
  <c r="M104" i="83"/>
  <c r="L237" i="83"/>
  <c r="X244" i="82"/>
  <c r="T244" i="82"/>
  <c r="P244" i="82"/>
  <c r="V111" i="82"/>
  <c r="R111" i="82"/>
  <c r="N111" i="82"/>
  <c r="W244" i="82"/>
  <c r="S244" i="82"/>
  <c r="O244" i="82"/>
  <c r="Y111" i="82"/>
  <c r="Y100" i="82" s="1"/>
  <c r="U111" i="82"/>
  <c r="Q111" i="82"/>
  <c r="U244" i="82"/>
  <c r="W111" i="82"/>
  <c r="O111" i="82"/>
  <c r="R244" i="82"/>
  <c r="T111" i="82"/>
  <c r="Y244" i="82"/>
  <c r="Y233" i="82" s="1"/>
  <c r="Y231" i="82" s="1"/>
  <c r="Y151" i="62" s="1"/>
  <c r="Q244" i="82"/>
  <c r="S111" i="82"/>
  <c r="V244" i="82"/>
  <c r="X111" i="82"/>
  <c r="N244" i="82"/>
  <c r="P111" i="82"/>
  <c r="O102" i="83"/>
  <c r="K102" i="83"/>
  <c r="G102" i="83"/>
  <c r="N235" i="83"/>
  <c r="J235" i="83"/>
  <c r="F235" i="83"/>
  <c r="N102" i="83"/>
  <c r="J102" i="83"/>
  <c r="F102" i="83"/>
  <c r="M235" i="83"/>
  <c r="I235" i="83"/>
  <c r="E235" i="83"/>
  <c r="M102" i="83"/>
  <c r="I102" i="83"/>
  <c r="E102" i="83"/>
  <c r="P235" i="83"/>
  <c r="L235" i="83"/>
  <c r="H235" i="83"/>
  <c r="P102" i="83"/>
  <c r="O235" i="83"/>
  <c r="L102" i="83"/>
  <c r="K235" i="83"/>
  <c r="H102" i="83"/>
  <c r="G235" i="83"/>
  <c r="L101" i="83"/>
  <c r="H101" i="83"/>
  <c r="D101" i="83"/>
  <c r="D100" i="83" s="1"/>
  <c r="O234" i="83"/>
  <c r="K234" i="83"/>
  <c r="G234" i="83"/>
  <c r="O101" i="83"/>
  <c r="K101" i="83"/>
  <c r="G101" i="83"/>
  <c r="N234" i="83"/>
  <c r="J234" i="83"/>
  <c r="F234" i="83"/>
  <c r="N101" i="83"/>
  <c r="J101" i="83"/>
  <c r="F101" i="83"/>
  <c r="M234" i="83"/>
  <c r="I234" i="83"/>
  <c r="E234" i="83"/>
  <c r="E101" i="83"/>
  <c r="D234" i="83"/>
  <c r="M101" i="83"/>
  <c r="L234" i="83"/>
  <c r="I101" i="83"/>
  <c r="H234" i="83"/>
  <c r="U224" i="78"/>
  <c r="Q224" i="78"/>
  <c r="M224" i="78"/>
  <c r="I224" i="78"/>
  <c r="W92" i="78"/>
  <c r="S92" i="78"/>
  <c r="O92" i="78"/>
  <c r="K92" i="78"/>
  <c r="T224" i="78"/>
  <c r="P224" i="78"/>
  <c r="L224" i="78"/>
  <c r="V92" i="78"/>
  <c r="R92" i="78"/>
  <c r="N92" i="78"/>
  <c r="J92" i="78"/>
  <c r="W224" i="78"/>
  <c r="S224" i="78"/>
  <c r="O224" i="78"/>
  <c r="K224" i="78"/>
  <c r="U92" i="78"/>
  <c r="Q92" i="78"/>
  <c r="M92" i="78"/>
  <c r="I92" i="78"/>
  <c r="V224" i="78"/>
  <c r="P92" i="78"/>
  <c r="R224" i="78"/>
  <c r="L92" i="78"/>
  <c r="N224" i="78"/>
  <c r="J224" i="78"/>
  <c r="T92" i="78"/>
  <c r="T222" i="78"/>
  <c r="P222" i="78"/>
  <c r="L222" i="78"/>
  <c r="H222" i="78"/>
  <c r="R90" i="78"/>
  <c r="N90" i="78"/>
  <c r="J90" i="78"/>
  <c r="S222" i="78"/>
  <c r="O222" i="78"/>
  <c r="K222" i="78"/>
  <c r="G222" i="78"/>
  <c r="U90" i="78"/>
  <c r="Q90" i="78"/>
  <c r="M90" i="78"/>
  <c r="I90" i="78"/>
  <c r="R222" i="78"/>
  <c r="N222" i="78"/>
  <c r="J222" i="78"/>
  <c r="T90" i="78"/>
  <c r="P90" i="78"/>
  <c r="L90" i="78"/>
  <c r="H90" i="78"/>
  <c r="M222" i="78"/>
  <c r="G90" i="78"/>
  <c r="I222" i="78"/>
  <c r="S90" i="78"/>
  <c r="U222" i="78"/>
  <c r="O90" i="78"/>
  <c r="Q222" i="78"/>
  <c r="K90" i="78"/>
  <c r="S220" i="78"/>
  <c r="O220" i="78"/>
  <c r="K220" i="78"/>
  <c r="G220" i="78"/>
  <c r="Q88" i="78"/>
  <c r="M88" i="78"/>
  <c r="I88" i="78"/>
  <c r="E88" i="78"/>
  <c r="R220" i="78"/>
  <c r="N220" i="78"/>
  <c r="J220" i="78"/>
  <c r="F220" i="78"/>
  <c r="P88" i="78"/>
  <c r="L88" i="78"/>
  <c r="H88" i="78"/>
  <c r="Q220" i="78"/>
  <c r="M220" i="78"/>
  <c r="I220" i="78"/>
  <c r="E220" i="78"/>
  <c r="S88" i="78"/>
  <c r="O88" i="78"/>
  <c r="K88" i="78"/>
  <c r="G88" i="78"/>
  <c r="R88" i="78"/>
  <c r="P220" i="78"/>
  <c r="N88" i="78"/>
  <c r="L220" i="78"/>
  <c r="J88" i="78"/>
  <c r="H220" i="78"/>
  <c r="F88" i="78"/>
  <c r="W95" i="80"/>
  <c r="S95" i="80"/>
  <c r="O95" i="80"/>
  <c r="Y281" i="80"/>
  <c r="U281" i="80"/>
  <c r="Q281" i="80"/>
  <c r="M281" i="80"/>
  <c r="Z95" i="80"/>
  <c r="V95" i="80"/>
  <c r="R95" i="80"/>
  <c r="N95" i="80"/>
  <c r="Y95" i="80"/>
  <c r="U95" i="80"/>
  <c r="Q95" i="80"/>
  <c r="M95" i="80"/>
  <c r="P95" i="80"/>
  <c r="Z281" i="80"/>
  <c r="T281" i="80"/>
  <c r="O281" i="80"/>
  <c r="L95" i="80"/>
  <c r="X281" i="80"/>
  <c r="S281" i="80"/>
  <c r="N281" i="80"/>
  <c r="X95" i="80"/>
  <c r="W281" i="80"/>
  <c r="R281" i="80"/>
  <c r="L281" i="80"/>
  <c r="T95" i="80"/>
  <c r="V281" i="80"/>
  <c r="P281" i="80"/>
  <c r="R88" i="80"/>
  <c r="N88" i="80"/>
  <c r="J88" i="80"/>
  <c r="F88" i="80"/>
  <c r="P88" i="80"/>
  <c r="L88" i="80"/>
  <c r="H88" i="80"/>
  <c r="S88" i="80"/>
  <c r="K88" i="80"/>
  <c r="S274" i="80"/>
  <c r="O274" i="80"/>
  <c r="K274" i="80"/>
  <c r="G274" i="80"/>
  <c r="Q88" i="80"/>
  <c r="I88" i="80"/>
  <c r="R274" i="80"/>
  <c r="N274" i="80"/>
  <c r="J274" i="80"/>
  <c r="F274" i="80"/>
  <c r="O88" i="80"/>
  <c r="G88" i="80"/>
  <c r="Q274" i="80"/>
  <c r="M274" i="80"/>
  <c r="I274" i="80"/>
  <c r="E274" i="80"/>
  <c r="M88" i="80"/>
  <c r="E88" i="80"/>
  <c r="L274" i="80"/>
  <c r="H274" i="80"/>
  <c r="P274" i="80"/>
  <c r="R273" i="81"/>
  <c r="N273" i="81"/>
  <c r="J273" i="81"/>
  <c r="F273" i="81"/>
  <c r="O273" i="81"/>
  <c r="I273" i="81"/>
  <c r="D273" i="81"/>
  <c r="P87" i="81"/>
  <c r="H87" i="81"/>
  <c r="M273" i="81"/>
  <c r="H273" i="81"/>
  <c r="O87" i="81"/>
  <c r="K87" i="81"/>
  <c r="G87" i="81"/>
  <c r="L273" i="81"/>
  <c r="R87" i="81"/>
  <c r="J87" i="81"/>
  <c r="Q273" i="81"/>
  <c r="G273" i="81"/>
  <c r="N87" i="81"/>
  <c r="F87" i="81"/>
  <c r="L87" i="81"/>
  <c r="D87" i="81"/>
  <c r="D86" i="81" s="1"/>
  <c r="D16" i="62" s="1"/>
  <c r="P273" i="81"/>
  <c r="K273" i="81"/>
  <c r="E273" i="81"/>
  <c r="Q87" i="81"/>
  <c r="M87" i="81"/>
  <c r="I87" i="81"/>
  <c r="E87" i="81"/>
  <c r="T153" i="48"/>
  <c r="T152" i="48"/>
  <c r="T41" i="48"/>
  <c r="T82" i="48"/>
  <c r="T151" i="48"/>
  <c r="T81" i="48"/>
  <c r="T150" i="48"/>
  <c r="T40" i="48"/>
  <c r="T149" i="48"/>
  <c r="T39" i="48"/>
  <c r="T80" i="48"/>
  <c r="T38" i="48"/>
  <c r="T148" i="48"/>
  <c r="T79" i="48"/>
  <c r="T37" i="48"/>
  <c r="T147" i="48"/>
  <c r="T78" i="48"/>
  <c r="T77" i="48"/>
  <c r="T36" i="48"/>
  <c r="T146" i="48"/>
  <c r="T35" i="48"/>
  <c r="T76" i="48"/>
  <c r="T145" i="48"/>
  <c r="T144" i="48"/>
  <c r="T34" i="48"/>
  <c r="T75" i="48"/>
  <c r="T74" i="48"/>
  <c r="T143" i="48"/>
  <c r="T33" i="48"/>
  <c r="T73" i="48"/>
  <c r="T32" i="48"/>
  <c r="T31" i="48"/>
  <c r="T72" i="48"/>
  <c r="T27" i="48"/>
  <c r="Q153" i="48"/>
  <c r="Q152" i="48"/>
  <c r="Q82" i="48"/>
  <c r="Q151" i="48"/>
  <c r="Q41" i="48"/>
  <c r="Q81" i="48"/>
  <c r="Q150" i="48"/>
  <c r="Q40" i="48"/>
  <c r="Q39" i="48"/>
  <c r="Q80" i="48"/>
  <c r="Q149" i="48"/>
  <c r="Q38" i="48"/>
  <c r="Q148" i="48"/>
  <c r="Q79" i="48"/>
  <c r="Q37" i="48"/>
  <c r="Q78" i="48"/>
  <c r="Q147" i="48"/>
  <c r="Q77" i="48"/>
  <c r="Q36" i="48"/>
  <c r="Q146" i="48"/>
  <c r="Q76" i="48"/>
  <c r="Q35" i="48"/>
  <c r="Q145" i="48"/>
  <c r="Q34" i="48"/>
  <c r="Q75" i="48"/>
  <c r="Q144" i="48"/>
  <c r="Q74" i="48"/>
  <c r="Q143" i="48"/>
  <c r="Q33" i="48"/>
  <c r="Q32" i="48"/>
  <c r="Q73" i="48"/>
  <c r="Q72" i="48"/>
  <c r="Q31" i="48"/>
  <c r="Q27" i="48"/>
  <c r="O139" i="48"/>
  <c r="O194" i="48"/>
  <c r="O193" i="48"/>
  <c r="O192" i="48"/>
  <c r="O140" i="48"/>
  <c r="O138" i="48"/>
  <c r="O137" i="48"/>
  <c r="O191" i="48"/>
  <c r="O190" i="48"/>
  <c r="O136" i="48"/>
  <c r="O189" i="48"/>
  <c r="O135" i="48"/>
  <c r="O134" i="48"/>
  <c r="O188" i="48"/>
  <c r="O187" i="48"/>
  <c r="O133" i="48"/>
  <c r="O132" i="48"/>
  <c r="O186" i="48"/>
  <c r="O185" i="48"/>
  <c r="O131" i="48"/>
  <c r="O184" i="48"/>
  <c r="O130" i="48"/>
  <c r="O127" i="48"/>
  <c r="P153" i="48"/>
  <c r="P152" i="48"/>
  <c r="P41" i="48"/>
  <c r="P151" i="48"/>
  <c r="P82" i="48"/>
  <c r="P40" i="48"/>
  <c r="P81" i="48"/>
  <c r="P150" i="48"/>
  <c r="P80" i="48"/>
  <c r="P149" i="48"/>
  <c r="P39" i="48"/>
  <c r="P79" i="48"/>
  <c r="P148" i="48"/>
  <c r="P38" i="48"/>
  <c r="P78" i="48"/>
  <c r="P147" i="48"/>
  <c r="P37" i="48"/>
  <c r="P36" i="48"/>
  <c r="P146" i="48"/>
  <c r="P77" i="48"/>
  <c r="P76" i="48"/>
  <c r="P145" i="48"/>
  <c r="P35" i="48"/>
  <c r="P34" i="48"/>
  <c r="P75" i="48"/>
  <c r="P144" i="48"/>
  <c r="P33" i="48"/>
  <c r="P74" i="48"/>
  <c r="P143" i="48"/>
  <c r="P32" i="48"/>
  <c r="P73" i="48"/>
  <c r="P31" i="48"/>
  <c r="P72" i="48"/>
  <c r="P27" i="48"/>
  <c r="V153" i="48"/>
  <c r="V152" i="48"/>
  <c r="V82" i="48"/>
  <c r="V41" i="48"/>
  <c r="V151" i="48"/>
  <c r="V40" i="48"/>
  <c r="V81" i="48"/>
  <c r="V150" i="48"/>
  <c r="V80" i="48"/>
  <c r="V39" i="48"/>
  <c r="V149" i="48"/>
  <c r="V79" i="48"/>
  <c r="V148" i="48"/>
  <c r="V38" i="48"/>
  <c r="V37" i="48"/>
  <c r="V78" i="48"/>
  <c r="V147" i="48"/>
  <c r="V36" i="48"/>
  <c r="V77" i="48"/>
  <c r="V146" i="48"/>
  <c r="V35" i="48"/>
  <c r="V145" i="48"/>
  <c r="V76" i="48"/>
  <c r="V75" i="48"/>
  <c r="V144" i="48"/>
  <c r="V34" i="48"/>
  <c r="V74" i="48"/>
  <c r="V33" i="48"/>
  <c r="V143" i="48"/>
  <c r="V73" i="48"/>
  <c r="V32" i="48"/>
  <c r="V72" i="48"/>
  <c r="V31" i="48"/>
  <c r="V27" i="48"/>
  <c r="X140" i="48"/>
  <c r="X194" i="48"/>
  <c r="X193" i="48"/>
  <c r="X139" i="48"/>
  <c r="X192" i="48"/>
  <c r="X138" i="48"/>
  <c r="X191" i="48"/>
  <c r="X137" i="48"/>
  <c r="X190" i="48"/>
  <c r="X136" i="48"/>
  <c r="X135" i="48"/>
  <c r="X189" i="48"/>
  <c r="X188" i="48"/>
  <c r="X134" i="48"/>
  <c r="X187" i="48"/>
  <c r="X133" i="48"/>
  <c r="X132" i="48"/>
  <c r="X186" i="48"/>
  <c r="X131" i="48"/>
  <c r="X185" i="48"/>
  <c r="X184" i="48"/>
  <c r="X130" i="48"/>
  <c r="X127" i="48"/>
  <c r="W153" i="48"/>
  <c r="W152" i="48"/>
  <c r="W151" i="48"/>
  <c r="W41" i="48"/>
  <c r="W82" i="48"/>
  <c r="W150" i="48"/>
  <c r="W40" i="48"/>
  <c r="W81" i="48"/>
  <c r="W39" i="48"/>
  <c r="W149" i="48"/>
  <c r="W80" i="48"/>
  <c r="W38" i="48"/>
  <c r="W148" i="48"/>
  <c r="W79" i="48"/>
  <c r="W78" i="48"/>
  <c r="W37" i="48"/>
  <c r="W147" i="48"/>
  <c r="W36" i="48"/>
  <c r="W77" i="48"/>
  <c r="W146" i="48"/>
  <c r="W35" i="48"/>
  <c r="W145" i="48"/>
  <c r="W76" i="48"/>
  <c r="W34" i="48"/>
  <c r="W75" i="48"/>
  <c r="W144" i="48"/>
  <c r="W74" i="48"/>
  <c r="W33" i="48"/>
  <c r="W143" i="48"/>
  <c r="W73" i="48"/>
  <c r="W32" i="48"/>
  <c r="W72" i="48"/>
  <c r="W31" i="48"/>
  <c r="W27" i="48"/>
  <c r="Y194" i="48"/>
  <c r="Y140" i="48"/>
  <c r="Y139" i="48"/>
  <c r="Y193" i="48"/>
  <c r="Y192" i="48"/>
  <c r="Y138" i="48"/>
  <c r="Y137" i="48"/>
  <c r="Y191" i="48"/>
  <c r="Y190" i="48"/>
  <c r="Y136" i="48"/>
  <c r="Y135" i="48"/>
  <c r="Y189" i="48"/>
  <c r="Y188" i="48"/>
  <c r="Y134" i="48"/>
  <c r="Y133" i="48"/>
  <c r="Y187" i="48"/>
  <c r="Y186" i="48"/>
  <c r="Y132" i="48"/>
  <c r="Y185" i="48"/>
  <c r="Y131" i="48"/>
  <c r="Y130" i="48"/>
  <c r="Y184" i="48"/>
  <c r="Y127" i="48"/>
  <c r="Q157" i="84"/>
  <c r="Q167" i="84"/>
  <c r="Q87" i="84"/>
  <c r="Q93" i="84"/>
  <c r="Q32" i="84"/>
  <c r="Q166" i="84"/>
  <c r="Q163" i="84"/>
  <c r="Q46" i="84"/>
  <c r="Q86" i="84"/>
  <c r="Q27" i="84"/>
  <c r="Q165" i="84"/>
  <c r="Q162" i="84"/>
  <c r="Q159" i="84"/>
  <c r="Q164" i="84"/>
  <c r="Q31" i="84"/>
  <c r="Q161" i="84"/>
  <c r="Q158" i="84"/>
  <c r="Q160" i="84"/>
  <c r="Q92" i="84"/>
  <c r="Q90" i="84"/>
  <c r="Q94" i="84"/>
  <c r="Q41" i="84"/>
  <c r="Q54" i="84"/>
  <c r="Q53" i="84"/>
  <c r="Q40" i="84"/>
  <c r="Q52" i="84"/>
  <c r="Q39" i="84"/>
  <c r="Q91" i="84"/>
  <c r="Q38" i="84"/>
  <c r="Q51" i="84"/>
  <c r="Q50" i="84"/>
  <c r="Q37" i="84"/>
  <c r="Q89" i="84"/>
  <c r="Q36" i="84"/>
  <c r="Q49" i="84"/>
  <c r="Q88" i="84"/>
  <c r="Q35" i="84"/>
  <c r="Q48" i="84"/>
  <c r="Q34" i="84"/>
  <c r="Q47" i="84"/>
  <c r="Q33" i="84"/>
  <c r="Q85" i="84"/>
  <c r="Q45" i="84"/>
  <c r="Q44" i="84"/>
  <c r="Q84" i="84"/>
  <c r="Z32" i="84"/>
  <c r="Z166" i="84"/>
  <c r="Z163" i="84"/>
  <c r="Z92" i="84"/>
  <c r="Z94" i="84"/>
  <c r="Z162" i="84"/>
  <c r="Z159" i="84"/>
  <c r="Z157" i="84"/>
  <c r="Z90" i="84"/>
  <c r="Z31" i="84"/>
  <c r="Z165" i="84"/>
  <c r="Z158" i="84"/>
  <c r="Z164" i="84"/>
  <c r="Z93" i="84"/>
  <c r="Z86" i="84"/>
  <c r="Z167" i="84"/>
  <c r="Z160" i="84"/>
  <c r="Z161" i="84"/>
  <c r="Z87" i="84"/>
  <c r="Z46" i="84"/>
  <c r="Z27" i="84"/>
  <c r="Z41" i="84"/>
  <c r="Z54" i="84"/>
  <c r="Z40" i="84"/>
  <c r="Z53" i="84"/>
  <c r="Z39" i="84"/>
  <c r="Z52" i="84"/>
  <c r="Z38" i="84"/>
  <c r="Z91" i="84"/>
  <c r="Z51" i="84"/>
  <c r="Z50" i="84"/>
  <c r="Z37" i="84"/>
  <c r="Z89" i="84"/>
  <c r="Z36" i="84"/>
  <c r="Z49" i="84"/>
  <c r="Z48" i="84"/>
  <c r="Z35" i="84"/>
  <c r="Z88" i="84"/>
  <c r="Z47" i="84"/>
  <c r="Z34" i="84"/>
  <c r="Z33" i="84"/>
  <c r="Z85" i="84"/>
  <c r="Z45" i="84"/>
  <c r="Z44" i="84"/>
  <c r="Z84" i="84"/>
  <c r="U154" i="84"/>
  <c r="U205" i="84"/>
  <c r="U206" i="84"/>
  <c r="U152" i="84"/>
  <c r="U202" i="84"/>
  <c r="U147" i="84"/>
  <c r="U151" i="84"/>
  <c r="U144" i="84"/>
  <c r="U148" i="84"/>
  <c r="U146" i="84"/>
  <c r="U201" i="84"/>
  <c r="U145" i="84"/>
  <c r="U199" i="84"/>
  <c r="U153" i="84"/>
  <c r="U150" i="84"/>
  <c r="U149" i="84"/>
  <c r="U208" i="84"/>
  <c r="U200" i="84"/>
  <c r="U198" i="84"/>
  <c r="U204" i="84"/>
  <c r="U141" i="84"/>
  <c r="U203" i="84"/>
  <c r="U207" i="84"/>
  <c r="AA92" i="84"/>
  <c r="AA46" i="84"/>
  <c r="AA32" i="84"/>
  <c r="AA159" i="84"/>
  <c r="AA161" i="84"/>
  <c r="AA94" i="84"/>
  <c r="AA87" i="84"/>
  <c r="AA31" i="84"/>
  <c r="AA164" i="84"/>
  <c r="AA157" i="84"/>
  <c r="AA90" i="84"/>
  <c r="AA166" i="84"/>
  <c r="AA167" i="84"/>
  <c r="AA160" i="84"/>
  <c r="AA93" i="84"/>
  <c r="AA86" i="84"/>
  <c r="AA163" i="84"/>
  <c r="AA165" i="84"/>
  <c r="AA158" i="84"/>
  <c r="AA162" i="84"/>
  <c r="AA27" i="84"/>
  <c r="AA54" i="84"/>
  <c r="AA41" i="84"/>
  <c r="AA53" i="84"/>
  <c r="AA40" i="84"/>
  <c r="AA52" i="84"/>
  <c r="AA39" i="84"/>
  <c r="AA51" i="84"/>
  <c r="AA91" i="84"/>
  <c r="AA38" i="84"/>
  <c r="AA50" i="84"/>
  <c r="AA37" i="84"/>
  <c r="AA36" i="84"/>
  <c r="AA89" i="84"/>
  <c r="AA49" i="84"/>
  <c r="AA48" i="84"/>
  <c r="AA88" i="84"/>
  <c r="AA35" i="84"/>
  <c r="AA34" i="84"/>
  <c r="AA47" i="84"/>
  <c r="AA33" i="84"/>
  <c r="AA45" i="84"/>
  <c r="AA85" i="84"/>
  <c r="AA84" i="84"/>
  <c r="AA44" i="84"/>
  <c r="AA205" i="84"/>
  <c r="AA150" i="84"/>
  <c r="AA147" i="84"/>
  <c r="AA153" i="84"/>
  <c r="AA198" i="84"/>
  <c r="AA200" i="84"/>
  <c r="AA199" i="84"/>
  <c r="AA146" i="84"/>
  <c r="AA152" i="84"/>
  <c r="AA145" i="84"/>
  <c r="AA206" i="84"/>
  <c r="AA201" i="84"/>
  <c r="AA141" i="84"/>
  <c r="AA148" i="84"/>
  <c r="AA202" i="84"/>
  <c r="AA208" i="84"/>
  <c r="AA207" i="84"/>
  <c r="AA154" i="84"/>
  <c r="AA151" i="84"/>
  <c r="AA144" i="84"/>
  <c r="AA149" i="84"/>
  <c r="AA204" i="84"/>
  <c r="AA203" i="84"/>
  <c r="P32" i="84"/>
  <c r="P93" i="84"/>
  <c r="P165" i="84"/>
  <c r="P162" i="84"/>
  <c r="P90" i="84"/>
  <c r="P167" i="84"/>
  <c r="P161" i="84"/>
  <c r="P158" i="84"/>
  <c r="P86" i="84"/>
  <c r="P92" i="84"/>
  <c r="P164" i="84"/>
  <c r="P157" i="84"/>
  <c r="P159" i="84"/>
  <c r="P163" i="84"/>
  <c r="P160" i="84"/>
  <c r="P166" i="84"/>
  <c r="P94" i="84"/>
  <c r="P87" i="84"/>
  <c r="P31" i="84"/>
  <c r="P46" i="84"/>
  <c r="P41" i="84"/>
  <c r="P54" i="84"/>
  <c r="P53" i="84"/>
  <c r="P40" i="84"/>
  <c r="P52" i="84"/>
  <c r="P39" i="84"/>
  <c r="P91" i="84"/>
  <c r="P38" i="84"/>
  <c r="P51" i="84"/>
  <c r="P37" i="84"/>
  <c r="P50" i="84"/>
  <c r="P36" i="84"/>
  <c r="P89" i="84"/>
  <c r="P49" i="84"/>
  <c r="P88" i="84"/>
  <c r="P35" i="84"/>
  <c r="P48" i="84"/>
  <c r="P34" i="84"/>
  <c r="P47" i="84"/>
  <c r="P33" i="84"/>
  <c r="P45" i="84"/>
  <c r="P85" i="84"/>
  <c r="P84" i="84"/>
  <c r="P44" i="84"/>
  <c r="P27" i="84"/>
  <c r="P147" i="84"/>
  <c r="P203" i="84"/>
  <c r="P200" i="84"/>
  <c r="P207" i="84"/>
  <c r="P208" i="84"/>
  <c r="P146" i="84"/>
  <c r="P154" i="84"/>
  <c r="P199" i="84"/>
  <c r="P204" i="84"/>
  <c r="P150" i="84"/>
  <c r="P151" i="84"/>
  <c r="P198" i="84"/>
  <c r="P153" i="84"/>
  <c r="P152" i="84"/>
  <c r="P149" i="84"/>
  <c r="P148" i="84"/>
  <c r="P201" i="84"/>
  <c r="P145" i="84"/>
  <c r="P144" i="84"/>
  <c r="P141" i="84"/>
  <c r="P202" i="84"/>
  <c r="P206" i="84"/>
  <c r="P205" i="84"/>
  <c r="Q275" i="81"/>
  <c r="M275" i="81"/>
  <c r="I275" i="81"/>
  <c r="R275" i="81"/>
  <c r="L275" i="81"/>
  <c r="G275" i="81"/>
  <c r="N89" i="81"/>
  <c r="F89" i="81"/>
  <c r="P275" i="81"/>
  <c r="K275" i="81"/>
  <c r="F275" i="81"/>
  <c r="Q89" i="81"/>
  <c r="M89" i="81"/>
  <c r="I89" i="81"/>
  <c r="T275" i="81"/>
  <c r="J275" i="81"/>
  <c r="P89" i="81"/>
  <c r="H89" i="81"/>
  <c r="O275" i="81"/>
  <c r="T89" i="81"/>
  <c r="L89" i="81"/>
  <c r="R89" i="81"/>
  <c r="J89" i="81"/>
  <c r="S275" i="81"/>
  <c r="N275" i="81"/>
  <c r="H275" i="81"/>
  <c r="S89" i="81"/>
  <c r="O89" i="81"/>
  <c r="K89" i="81"/>
  <c r="G89" i="81"/>
  <c r="Q274" i="81"/>
  <c r="M274" i="81"/>
  <c r="I274" i="81"/>
  <c r="E274" i="81"/>
  <c r="S274" i="81"/>
  <c r="N274" i="81"/>
  <c r="H274" i="81"/>
  <c r="R274" i="81"/>
  <c r="L274" i="81"/>
  <c r="G274" i="81"/>
  <c r="P274" i="81"/>
  <c r="F274" i="81"/>
  <c r="K274" i="81"/>
  <c r="O274" i="81"/>
  <c r="J274" i="81"/>
  <c r="I88" i="81"/>
  <c r="L88" i="81"/>
  <c r="S88" i="81"/>
  <c r="N88" i="81"/>
  <c r="E88" i="81"/>
  <c r="H88" i="81"/>
  <c r="O88" i="81"/>
  <c r="F88" i="81"/>
  <c r="Q88" i="81"/>
  <c r="J88" i="81"/>
  <c r="R88" i="81"/>
  <c r="K88" i="81"/>
  <c r="M88" i="81"/>
  <c r="G88" i="81"/>
  <c r="P88" i="81"/>
  <c r="P235" i="82"/>
  <c r="L235" i="82"/>
  <c r="H235" i="82"/>
  <c r="N102" i="82"/>
  <c r="J102" i="82"/>
  <c r="F102" i="82"/>
  <c r="O235" i="82"/>
  <c r="K235" i="82"/>
  <c r="G235" i="82"/>
  <c r="I235" i="82"/>
  <c r="M102" i="82"/>
  <c r="H102" i="82"/>
  <c r="N235" i="82"/>
  <c r="F235" i="82"/>
  <c r="L102" i="82"/>
  <c r="G102" i="82"/>
  <c r="M235" i="82"/>
  <c r="E235" i="82"/>
  <c r="P102" i="82"/>
  <c r="K102" i="82"/>
  <c r="E102" i="82"/>
  <c r="J235" i="82"/>
  <c r="O102" i="82"/>
  <c r="I102" i="82"/>
  <c r="T208" i="82"/>
  <c r="T154" i="82"/>
  <c r="T207" i="82"/>
  <c r="T153" i="82"/>
  <c r="T206" i="82"/>
  <c r="T152" i="82"/>
  <c r="T151" i="82"/>
  <c r="T205" i="82"/>
  <c r="T150" i="82"/>
  <c r="T204" i="82"/>
  <c r="T203" i="82"/>
  <c r="T149" i="82"/>
  <c r="T148" i="82"/>
  <c r="T202" i="82"/>
  <c r="T147" i="82"/>
  <c r="T201" i="82"/>
  <c r="T146" i="82"/>
  <c r="T200" i="82"/>
  <c r="T199" i="82"/>
  <c r="T145" i="82"/>
  <c r="T198" i="82"/>
  <c r="T144" i="82"/>
  <c r="T141" i="82"/>
  <c r="AB208" i="82"/>
  <c r="AB154" i="82"/>
  <c r="AB153" i="82"/>
  <c r="AB207" i="82"/>
  <c r="AB152" i="82"/>
  <c r="AB206" i="82"/>
  <c r="AB205" i="82"/>
  <c r="AB151" i="82"/>
  <c r="AB150" i="82"/>
  <c r="AB204" i="82"/>
  <c r="AB203" i="82"/>
  <c r="AB149" i="82"/>
  <c r="AB202" i="82"/>
  <c r="AB148" i="82"/>
  <c r="AB147" i="82"/>
  <c r="AB201" i="82"/>
  <c r="AB146" i="82"/>
  <c r="AB200" i="82"/>
  <c r="AB199" i="82"/>
  <c r="AB145" i="82"/>
  <c r="AB198" i="82"/>
  <c r="AB144" i="82"/>
  <c r="AB141" i="82"/>
  <c r="AC41" i="82"/>
  <c r="AC94" i="82"/>
  <c r="AC54" i="82"/>
  <c r="AC167" i="82"/>
  <c r="AC93" i="82"/>
  <c r="AC53" i="82"/>
  <c r="AC166" i="82"/>
  <c r="AC40" i="82"/>
  <c r="AC39" i="82"/>
  <c r="AC92" i="82"/>
  <c r="AC52" i="82"/>
  <c r="AC165" i="82"/>
  <c r="AC38" i="82"/>
  <c r="AC91" i="82"/>
  <c r="AC164" i="82"/>
  <c r="AC51" i="82"/>
  <c r="AC37" i="82"/>
  <c r="AC90" i="82"/>
  <c r="AC163" i="82"/>
  <c r="AC50" i="82"/>
  <c r="AC49" i="82"/>
  <c r="AC89" i="82"/>
  <c r="AC36" i="82"/>
  <c r="AC162" i="82"/>
  <c r="AC88" i="82"/>
  <c r="AC161" i="82"/>
  <c r="AC48" i="82"/>
  <c r="AC35" i="82"/>
  <c r="AC47" i="82"/>
  <c r="AC160" i="82"/>
  <c r="AC87" i="82"/>
  <c r="AC34" i="82"/>
  <c r="AC33" i="82"/>
  <c r="AC46" i="82"/>
  <c r="AC159" i="82"/>
  <c r="AC86" i="82"/>
  <c r="AC84" i="82"/>
  <c r="AC85" i="82"/>
  <c r="AC157" i="82"/>
  <c r="AC158" i="82"/>
  <c r="AC31" i="82"/>
  <c r="AC32" i="82"/>
  <c r="AC45" i="82"/>
  <c r="AC44" i="82"/>
  <c r="AC27" i="82"/>
  <c r="AC28" i="82" s="1"/>
  <c r="AC208" i="82"/>
  <c r="AC154" i="82"/>
  <c r="AC207" i="82"/>
  <c r="AC153" i="82"/>
  <c r="AC152" i="82"/>
  <c r="AC206" i="82"/>
  <c r="AC205" i="82"/>
  <c r="AC151" i="82"/>
  <c r="AC204" i="82"/>
  <c r="AC150" i="82"/>
  <c r="AC203" i="82"/>
  <c r="AC149" i="82"/>
  <c r="AC202" i="82"/>
  <c r="AC148" i="82"/>
  <c r="AC147" i="82"/>
  <c r="AC201" i="82"/>
  <c r="AC200" i="82"/>
  <c r="AC146" i="82"/>
  <c r="AC198" i="82"/>
  <c r="AC199" i="82"/>
  <c r="AC145" i="82"/>
  <c r="AC144" i="82"/>
  <c r="AC141" i="82"/>
  <c r="Z208" i="82"/>
  <c r="Z154" i="82"/>
  <c r="Z207" i="82"/>
  <c r="Z153" i="82"/>
  <c r="Z206" i="82"/>
  <c r="Z152" i="82"/>
  <c r="Z151" i="82"/>
  <c r="Z205" i="82"/>
  <c r="Z204" i="82"/>
  <c r="Z150" i="82"/>
  <c r="Z203" i="82"/>
  <c r="Z149" i="82"/>
  <c r="Z202" i="82"/>
  <c r="Z148" i="82"/>
  <c r="Z147" i="82"/>
  <c r="Z201" i="82"/>
  <c r="Z146" i="82"/>
  <c r="Z200" i="82"/>
  <c r="Z145" i="82"/>
  <c r="Z199" i="82"/>
  <c r="Z198" i="82"/>
  <c r="Z144" i="82"/>
  <c r="Z141" i="82"/>
  <c r="S94" i="82"/>
  <c r="S167" i="82"/>
  <c r="S41" i="82"/>
  <c r="S54" i="82"/>
  <c r="S53" i="82"/>
  <c r="S40" i="82"/>
  <c r="S93" i="82"/>
  <c r="S166" i="82"/>
  <c r="S165" i="82"/>
  <c r="S39" i="82"/>
  <c r="S52" i="82"/>
  <c r="S92" i="82"/>
  <c r="S51" i="82"/>
  <c r="S38" i="82"/>
  <c r="S164" i="82"/>
  <c r="S91" i="82"/>
  <c r="S163" i="82"/>
  <c r="S50" i="82"/>
  <c r="S90" i="82"/>
  <c r="S37" i="82"/>
  <c r="S162" i="82"/>
  <c r="S89" i="82"/>
  <c r="S49" i="82"/>
  <c r="S36" i="82"/>
  <c r="S88" i="82"/>
  <c r="S35" i="82"/>
  <c r="S161" i="82"/>
  <c r="S48" i="82"/>
  <c r="S47" i="82"/>
  <c r="S160" i="82"/>
  <c r="S34" i="82"/>
  <c r="S87" i="82"/>
  <c r="S86" i="82"/>
  <c r="S33" i="82"/>
  <c r="S46" i="82"/>
  <c r="S159" i="82"/>
  <c r="S85" i="82"/>
  <c r="S158" i="82"/>
  <c r="S32" i="82"/>
  <c r="S45" i="82"/>
  <c r="S84" i="82"/>
  <c r="S31" i="82"/>
  <c r="S157" i="82"/>
  <c r="S44" i="82"/>
  <c r="S27" i="82"/>
  <c r="S208" i="82"/>
  <c r="S154" i="82"/>
  <c r="S153" i="82"/>
  <c r="S207" i="82"/>
  <c r="S206" i="82"/>
  <c r="S152" i="82"/>
  <c r="S205" i="82"/>
  <c r="S151" i="82"/>
  <c r="S150" i="82"/>
  <c r="S204" i="82"/>
  <c r="S149" i="82"/>
  <c r="S203" i="82"/>
  <c r="S202" i="82"/>
  <c r="S148" i="82"/>
  <c r="S201" i="82"/>
  <c r="S147" i="82"/>
  <c r="S200" i="82"/>
  <c r="S146" i="82"/>
  <c r="S145" i="82"/>
  <c r="S199" i="82"/>
  <c r="S144" i="82"/>
  <c r="S198" i="82"/>
  <c r="S141" i="82"/>
  <c r="X194" i="78"/>
  <c r="X140" i="78"/>
  <c r="X193" i="78"/>
  <c r="X139" i="78"/>
  <c r="X192" i="78"/>
  <c r="X138" i="78"/>
  <c r="X137" i="78"/>
  <c r="X191" i="78"/>
  <c r="X136" i="78"/>
  <c r="X190" i="78"/>
  <c r="X135" i="78"/>
  <c r="X189" i="78"/>
  <c r="X188" i="78"/>
  <c r="X134" i="78"/>
  <c r="X187" i="78"/>
  <c r="X133" i="78"/>
  <c r="X186" i="78"/>
  <c r="X132" i="78"/>
  <c r="X185" i="78"/>
  <c r="X131" i="78"/>
  <c r="X184" i="78"/>
  <c r="X130" i="78"/>
  <c r="X127" i="78"/>
  <c r="U194" i="78"/>
  <c r="U140" i="78"/>
  <c r="U193" i="78"/>
  <c r="U139" i="78"/>
  <c r="U138" i="78"/>
  <c r="U192" i="78"/>
  <c r="U191" i="78"/>
  <c r="U137" i="78"/>
  <c r="U190" i="78"/>
  <c r="U136" i="78"/>
  <c r="U135" i="78"/>
  <c r="U189" i="78"/>
  <c r="U188" i="78"/>
  <c r="U134" i="78"/>
  <c r="U133" i="78"/>
  <c r="U187" i="78"/>
  <c r="U186" i="78"/>
  <c r="U132" i="78"/>
  <c r="U185" i="78"/>
  <c r="U131" i="78"/>
  <c r="U184" i="78"/>
  <c r="U130" i="78"/>
  <c r="U127" i="78"/>
  <c r="V194" i="78"/>
  <c r="V140" i="78"/>
  <c r="V193" i="78"/>
  <c r="V139" i="78"/>
  <c r="V138" i="78"/>
  <c r="V192" i="78"/>
  <c r="V191" i="78"/>
  <c r="V137" i="78"/>
  <c r="V136" i="78"/>
  <c r="V190" i="78"/>
  <c r="V135" i="78"/>
  <c r="V189" i="78"/>
  <c r="V134" i="78"/>
  <c r="V188" i="78"/>
  <c r="V187" i="78"/>
  <c r="V133" i="78"/>
  <c r="V132" i="78"/>
  <c r="V186" i="78"/>
  <c r="V131" i="78"/>
  <c r="V185" i="78"/>
  <c r="V184" i="78"/>
  <c r="V130" i="78"/>
  <c r="V127" i="78"/>
  <c r="S194" i="78"/>
  <c r="S140" i="78"/>
  <c r="S193" i="78"/>
  <c r="S139" i="78"/>
  <c r="S192" i="78"/>
  <c r="S138" i="78"/>
  <c r="S191" i="78"/>
  <c r="S137" i="78"/>
  <c r="S190" i="78"/>
  <c r="S136" i="78"/>
  <c r="S189" i="78"/>
  <c r="S135" i="78"/>
  <c r="S188" i="78"/>
  <c r="S134" i="78"/>
  <c r="S187" i="78"/>
  <c r="S133" i="78"/>
  <c r="S132" i="78"/>
  <c r="S186" i="78"/>
  <c r="S185" i="78"/>
  <c r="S131" i="78"/>
  <c r="S130" i="78"/>
  <c r="S184" i="78"/>
  <c r="S127" i="78"/>
  <c r="Y153" i="81"/>
  <c r="Y82" i="81"/>
  <c r="Y152" i="81"/>
  <c r="Y41" i="81"/>
  <c r="Y40" i="81"/>
  <c r="Y151" i="81"/>
  <c r="Y81" i="81"/>
  <c r="Y80" i="81"/>
  <c r="Y39" i="81"/>
  <c r="Y150" i="81"/>
  <c r="Y38" i="81"/>
  <c r="Y79" i="81"/>
  <c r="Y149" i="81"/>
  <c r="Y78" i="81"/>
  <c r="Y148" i="81"/>
  <c r="Y37" i="81"/>
  <c r="Y147" i="81"/>
  <c r="Y77" i="81"/>
  <c r="Y36" i="81"/>
  <c r="Y76" i="81"/>
  <c r="Y35" i="81"/>
  <c r="Y146" i="81"/>
  <c r="Y34" i="81"/>
  <c r="Y145" i="81"/>
  <c r="Y75" i="81"/>
  <c r="Y74" i="81"/>
  <c r="Y33" i="81"/>
  <c r="Y144" i="81"/>
  <c r="Y73" i="81"/>
  <c r="Y32" i="81"/>
  <c r="Y143" i="81"/>
  <c r="Y72" i="81"/>
  <c r="Y31" i="81"/>
  <c r="Y27" i="81"/>
  <c r="V153" i="81"/>
  <c r="V82" i="81"/>
  <c r="V41" i="81"/>
  <c r="V152" i="81"/>
  <c r="V81" i="81"/>
  <c r="V151" i="81"/>
  <c r="V40" i="81"/>
  <c r="V80" i="81"/>
  <c r="V150" i="81"/>
  <c r="V39" i="81"/>
  <c r="V38" i="81"/>
  <c r="V79" i="81"/>
  <c r="V149" i="81"/>
  <c r="V148" i="81"/>
  <c r="V37" i="81"/>
  <c r="V78" i="81"/>
  <c r="V147" i="81"/>
  <c r="V36" i="81"/>
  <c r="V77" i="81"/>
  <c r="V35" i="81"/>
  <c r="V146" i="81"/>
  <c r="V76" i="81"/>
  <c r="V145" i="81"/>
  <c r="V34" i="81"/>
  <c r="V75" i="81"/>
  <c r="V144" i="81"/>
  <c r="V74" i="81"/>
  <c r="V33" i="81"/>
  <c r="V32" i="81"/>
  <c r="V73" i="81"/>
  <c r="V143" i="81"/>
  <c r="V72" i="81"/>
  <c r="V31" i="81"/>
  <c r="V27" i="81"/>
  <c r="W153" i="81"/>
  <c r="W82" i="81"/>
  <c r="W41" i="81"/>
  <c r="W152" i="81"/>
  <c r="W40" i="81"/>
  <c r="W151" i="81"/>
  <c r="W81" i="81"/>
  <c r="W80" i="81"/>
  <c r="W39" i="81"/>
  <c r="W150" i="81"/>
  <c r="W79" i="81"/>
  <c r="W38" i="81"/>
  <c r="W149" i="81"/>
  <c r="W78" i="81"/>
  <c r="W37" i="81"/>
  <c r="W148" i="81"/>
  <c r="W36" i="81"/>
  <c r="W77" i="81"/>
  <c r="W147" i="81"/>
  <c r="W76" i="81"/>
  <c r="W35" i="81"/>
  <c r="W146" i="81"/>
  <c r="W75" i="81"/>
  <c r="W145" i="81"/>
  <c r="W34" i="81"/>
  <c r="W74" i="81"/>
  <c r="W144" i="81"/>
  <c r="W33" i="81"/>
  <c r="W73" i="81"/>
  <c r="W143" i="81"/>
  <c r="W32" i="81"/>
  <c r="W31" i="81"/>
  <c r="W72" i="81"/>
  <c r="W27" i="81"/>
  <c r="T153" i="81"/>
  <c r="T152" i="81"/>
  <c r="T82" i="81"/>
  <c r="T41" i="81"/>
  <c r="T151" i="81"/>
  <c r="T40" i="81"/>
  <c r="T81" i="81"/>
  <c r="T80" i="81"/>
  <c r="T39" i="81"/>
  <c r="T150" i="81"/>
  <c r="T79" i="81"/>
  <c r="T38" i="81"/>
  <c r="T149" i="81"/>
  <c r="T78" i="81"/>
  <c r="T148" i="81"/>
  <c r="T37" i="81"/>
  <c r="T147" i="81"/>
  <c r="T36" i="81"/>
  <c r="T77" i="81"/>
  <c r="T76" i="81"/>
  <c r="T146" i="81"/>
  <c r="T35" i="81"/>
  <c r="T75" i="81"/>
  <c r="T145" i="81"/>
  <c r="T34" i="81"/>
  <c r="T74" i="81"/>
  <c r="T33" i="81"/>
  <c r="T144" i="81"/>
  <c r="T143" i="81"/>
  <c r="T32" i="81"/>
  <c r="T73" i="81"/>
  <c r="T72" i="81"/>
  <c r="T31" i="81"/>
  <c r="T27" i="81"/>
  <c r="AB140" i="81"/>
  <c r="AB194" i="81"/>
  <c r="AB193" i="81"/>
  <c r="AB139" i="81"/>
  <c r="AB138" i="81"/>
  <c r="AB192" i="81"/>
  <c r="AB137" i="81"/>
  <c r="AB191" i="81"/>
  <c r="AB136" i="81"/>
  <c r="AB190" i="81"/>
  <c r="AB189" i="81"/>
  <c r="AB135" i="81"/>
  <c r="AB134" i="81"/>
  <c r="AB188" i="81"/>
  <c r="AB133" i="81"/>
  <c r="AB187" i="81"/>
  <c r="AB132" i="81"/>
  <c r="AB186" i="81"/>
  <c r="AB131" i="81"/>
  <c r="AB185" i="81"/>
  <c r="AB130" i="81"/>
  <c r="AB184" i="81"/>
  <c r="AB127" i="81"/>
  <c r="Q140" i="81"/>
  <c r="Q194" i="81"/>
  <c r="Q139" i="81"/>
  <c r="Q193" i="81"/>
  <c r="Q138" i="81"/>
  <c r="Q192" i="81"/>
  <c r="Q191" i="81"/>
  <c r="Q137" i="81"/>
  <c r="Q190" i="81"/>
  <c r="Q136" i="81"/>
  <c r="Q135" i="81"/>
  <c r="Q189" i="81"/>
  <c r="Q134" i="81"/>
  <c r="Q188" i="81"/>
  <c r="Q187" i="81"/>
  <c r="Q133" i="81"/>
  <c r="Q132" i="81"/>
  <c r="Q186" i="81"/>
  <c r="Q185" i="81"/>
  <c r="Q131" i="81"/>
  <c r="Q184" i="81"/>
  <c r="Q130" i="81"/>
  <c r="Q127" i="81"/>
  <c r="O140" i="81"/>
  <c r="O194" i="81"/>
  <c r="O139" i="81"/>
  <c r="O193" i="81"/>
  <c r="O138" i="81"/>
  <c r="O192" i="81"/>
  <c r="O137" i="81"/>
  <c r="O191" i="81"/>
  <c r="O136" i="81"/>
  <c r="O190" i="81"/>
  <c r="O135" i="81"/>
  <c r="O189" i="81"/>
  <c r="O134" i="81"/>
  <c r="O188" i="81"/>
  <c r="O187" i="81"/>
  <c r="O133" i="81"/>
  <c r="O186" i="81"/>
  <c r="O132" i="81"/>
  <c r="O131" i="81"/>
  <c r="O185" i="81"/>
  <c r="O184" i="81"/>
  <c r="O130" i="81"/>
  <c r="O127" i="81"/>
  <c r="R140" i="81"/>
  <c r="R194" i="81"/>
  <c r="R193" i="81"/>
  <c r="R139" i="81"/>
  <c r="R138" i="81"/>
  <c r="R192" i="81"/>
  <c r="R191" i="81"/>
  <c r="R137" i="81"/>
  <c r="R136" i="81"/>
  <c r="R190" i="81"/>
  <c r="R135" i="81"/>
  <c r="R189" i="81"/>
  <c r="R134" i="81"/>
  <c r="R188" i="81"/>
  <c r="R187" i="81"/>
  <c r="R133" i="81"/>
  <c r="R132" i="81"/>
  <c r="R186" i="81"/>
  <c r="R131" i="81"/>
  <c r="R185" i="81"/>
  <c r="R184" i="81"/>
  <c r="R130" i="81"/>
  <c r="R127" i="81"/>
  <c r="N274" i="48"/>
  <c r="J274" i="48"/>
  <c r="F274" i="48"/>
  <c r="P88" i="48"/>
  <c r="L88" i="48"/>
  <c r="H88" i="48"/>
  <c r="M274" i="48"/>
  <c r="I274" i="48"/>
  <c r="E274" i="48"/>
  <c r="O88" i="48"/>
  <c r="K88" i="48"/>
  <c r="G88" i="48"/>
  <c r="P274" i="48"/>
  <c r="L274" i="48"/>
  <c r="H274" i="48"/>
  <c r="N88" i="48"/>
  <c r="K274" i="48"/>
  <c r="J88" i="48"/>
  <c r="G274" i="48"/>
  <c r="I88" i="48"/>
  <c r="F88" i="48"/>
  <c r="E88" i="48"/>
  <c r="O274" i="48"/>
  <c r="M88" i="48"/>
  <c r="U242" i="82"/>
  <c r="Q242" i="82"/>
  <c r="M242" i="82"/>
  <c r="W109" i="82"/>
  <c r="S109" i="82"/>
  <c r="O109" i="82"/>
  <c r="T242" i="82"/>
  <c r="P242" i="82"/>
  <c r="L242" i="82"/>
  <c r="V109" i="82"/>
  <c r="R109" i="82"/>
  <c r="N109" i="82"/>
  <c r="R242" i="82"/>
  <c r="Q109" i="82"/>
  <c r="W242" i="82"/>
  <c r="O242" i="82"/>
  <c r="P109" i="82"/>
  <c r="V242" i="82"/>
  <c r="N242" i="82"/>
  <c r="U109" i="82"/>
  <c r="M109" i="82"/>
  <c r="S242" i="82"/>
  <c r="T109" i="82"/>
  <c r="L109" i="82"/>
  <c r="N275" i="48"/>
  <c r="J275" i="48"/>
  <c r="F275" i="48"/>
  <c r="P89" i="48"/>
  <c r="L89" i="48"/>
  <c r="H89" i="48"/>
  <c r="Q275" i="48"/>
  <c r="M275" i="48"/>
  <c r="I275" i="48"/>
  <c r="O89" i="48"/>
  <c r="K89" i="48"/>
  <c r="G89" i="48"/>
  <c r="P275" i="48"/>
  <c r="L275" i="48"/>
  <c r="H275" i="48"/>
  <c r="N89" i="48"/>
  <c r="J89" i="48"/>
  <c r="F89" i="48"/>
  <c r="K275" i="48"/>
  <c r="M89" i="48"/>
  <c r="G275" i="48"/>
  <c r="I89" i="48"/>
  <c r="Q89" i="48"/>
  <c r="O275" i="48"/>
  <c r="Q277" i="48"/>
  <c r="M277" i="48"/>
  <c r="I277" i="48"/>
  <c r="S91" i="48"/>
  <c r="O91" i="48"/>
  <c r="K91" i="48"/>
  <c r="P277" i="48"/>
  <c r="L277" i="48"/>
  <c r="H277" i="48"/>
  <c r="R91" i="48"/>
  <c r="N91" i="48"/>
  <c r="J91" i="48"/>
  <c r="S277" i="48"/>
  <c r="O277" i="48"/>
  <c r="K277" i="48"/>
  <c r="Q91" i="48"/>
  <c r="M91" i="48"/>
  <c r="I91" i="48"/>
  <c r="J277" i="48"/>
  <c r="H91" i="48"/>
  <c r="R277" i="48"/>
  <c r="P91" i="48"/>
  <c r="L91" i="48"/>
  <c r="N277" i="48"/>
  <c r="T295" i="84"/>
  <c r="P295" i="84"/>
  <c r="L295" i="84"/>
  <c r="S295" i="84"/>
  <c r="N295" i="84"/>
  <c r="U109" i="84"/>
  <c r="Q109" i="84"/>
  <c r="M109" i="84"/>
  <c r="W295" i="84"/>
  <c r="R295" i="84"/>
  <c r="M295" i="84"/>
  <c r="T109" i="84"/>
  <c r="P109" i="84"/>
  <c r="L109" i="84"/>
  <c r="V295" i="84"/>
  <c r="Q295" i="84"/>
  <c r="W109" i="84"/>
  <c r="S109" i="84"/>
  <c r="O109" i="84"/>
  <c r="U295" i="84"/>
  <c r="N109" i="84"/>
  <c r="O295" i="84"/>
  <c r="V109" i="84"/>
  <c r="R109" i="84"/>
  <c r="W296" i="84"/>
  <c r="S296" i="84"/>
  <c r="O296" i="84"/>
  <c r="U296" i="84"/>
  <c r="P296" i="84"/>
  <c r="X110" i="84"/>
  <c r="T110" i="84"/>
  <c r="P110" i="84"/>
  <c r="T296" i="84"/>
  <c r="N296" i="84"/>
  <c r="W110" i="84"/>
  <c r="S110" i="84"/>
  <c r="O110" i="84"/>
  <c r="X296" i="84"/>
  <c r="R296" i="84"/>
  <c r="M296" i="84"/>
  <c r="V110" i="84"/>
  <c r="R110" i="84"/>
  <c r="N110" i="84"/>
  <c r="V296" i="84"/>
  <c r="Q296" i="84"/>
  <c r="U110" i="84"/>
  <c r="Q110" i="84"/>
  <c r="M110" i="84"/>
  <c r="M234" i="82"/>
  <c r="I234" i="82"/>
  <c r="E234" i="82"/>
  <c r="O101" i="82"/>
  <c r="K101" i="82"/>
  <c r="G101" i="82"/>
  <c r="L234" i="82"/>
  <c r="H234" i="82"/>
  <c r="D234" i="82"/>
  <c r="J234" i="82"/>
  <c r="J101" i="82"/>
  <c r="E101" i="82"/>
  <c r="O234" i="82"/>
  <c r="G234" i="82"/>
  <c r="N101" i="82"/>
  <c r="I101" i="82"/>
  <c r="D101" i="82"/>
  <c r="D100" i="82" s="1"/>
  <c r="D19" i="62" s="1"/>
  <c r="N234" i="82"/>
  <c r="F234" i="82"/>
  <c r="M101" i="82"/>
  <c r="H101" i="82"/>
  <c r="K234" i="82"/>
  <c r="L101" i="82"/>
  <c r="F101" i="82"/>
  <c r="R291" i="84"/>
  <c r="N291" i="84"/>
  <c r="J291" i="84"/>
  <c r="Q291" i="84"/>
  <c r="L291" i="84"/>
  <c r="S105" i="84"/>
  <c r="O105" i="84"/>
  <c r="K105" i="84"/>
  <c r="P291" i="84"/>
  <c r="K291" i="84"/>
  <c r="R105" i="84"/>
  <c r="N105" i="84"/>
  <c r="J105" i="84"/>
  <c r="O291" i="84"/>
  <c r="I291" i="84"/>
  <c r="Q105" i="84"/>
  <c r="M105" i="84"/>
  <c r="I105" i="84"/>
  <c r="H291" i="84"/>
  <c r="P105" i="84"/>
  <c r="L105" i="84"/>
  <c r="S291" i="84"/>
  <c r="H105" i="84"/>
  <c r="M291" i="84"/>
  <c r="S241" i="82"/>
  <c r="O241" i="82"/>
  <c r="K241" i="82"/>
  <c r="U108" i="82"/>
  <c r="Q108" i="82"/>
  <c r="M108" i="82"/>
  <c r="V241" i="82"/>
  <c r="R241" i="82"/>
  <c r="N241" i="82"/>
  <c r="T108" i="82"/>
  <c r="P108" i="82"/>
  <c r="L108" i="82"/>
  <c r="Q241" i="82"/>
  <c r="S108" i="82"/>
  <c r="K108" i="82"/>
  <c r="P241" i="82"/>
  <c r="R108" i="82"/>
  <c r="U241" i="82"/>
  <c r="M241" i="82"/>
  <c r="O108" i="82"/>
  <c r="T241" i="82"/>
  <c r="L241" i="82"/>
  <c r="V108" i="82"/>
  <c r="N108" i="82"/>
  <c r="R240" i="82"/>
  <c r="N240" i="82"/>
  <c r="J240" i="82"/>
  <c r="T107" i="82"/>
  <c r="P107" i="82"/>
  <c r="L107" i="82"/>
  <c r="U240" i="82"/>
  <c r="Q240" i="82"/>
  <c r="M240" i="82"/>
  <c r="S107" i="82"/>
  <c r="O107" i="82"/>
  <c r="K107" i="82"/>
  <c r="T240" i="82"/>
  <c r="L240" i="82"/>
  <c r="N107" i="82"/>
  <c r="S240" i="82"/>
  <c r="K240" i="82"/>
  <c r="U107" i="82"/>
  <c r="M107" i="82"/>
  <c r="P240" i="82"/>
  <c r="R107" i="82"/>
  <c r="J107" i="82"/>
  <c r="Q107" i="82"/>
  <c r="O240" i="82"/>
  <c r="X243" i="82"/>
  <c r="T243" i="82"/>
  <c r="P243" i="82"/>
  <c r="V110" i="82"/>
  <c r="R110" i="82"/>
  <c r="N110" i="82"/>
  <c r="W243" i="82"/>
  <c r="S243" i="82"/>
  <c r="O243" i="82"/>
  <c r="U110" i="82"/>
  <c r="Q110" i="82"/>
  <c r="M110" i="82"/>
  <c r="Q243" i="82"/>
  <c r="T110" i="82"/>
  <c r="V243" i="82"/>
  <c r="N243" i="82"/>
  <c r="S110" i="82"/>
  <c r="U243" i="82"/>
  <c r="M243" i="82"/>
  <c r="X110" i="82"/>
  <c r="P110" i="82"/>
  <c r="R243" i="82"/>
  <c r="W110" i="82"/>
  <c r="O110" i="82"/>
  <c r="Q106" i="83"/>
  <c r="M106" i="83"/>
  <c r="I106" i="83"/>
  <c r="T239" i="83"/>
  <c r="P239" i="83"/>
  <c r="L239" i="83"/>
  <c r="T106" i="83"/>
  <c r="P106" i="83"/>
  <c r="L106" i="83"/>
  <c r="S239" i="83"/>
  <c r="O239" i="83"/>
  <c r="K239" i="83"/>
  <c r="S106" i="83"/>
  <c r="O106" i="83"/>
  <c r="K106" i="83"/>
  <c r="R239" i="83"/>
  <c r="N239" i="83"/>
  <c r="J239" i="83"/>
  <c r="N106" i="83"/>
  <c r="M239" i="83"/>
  <c r="J106" i="83"/>
  <c r="I239" i="83"/>
  <c r="R106" i="83"/>
  <c r="Q239" i="83"/>
  <c r="P219" i="78"/>
  <c r="L219" i="78"/>
  <c r="H219" i="78"/>
  <c r="R87" i="78"/>
  <c r="N87" i="78"/>
  <c r="J87" i="78"/>
  <c r="F87" i="78"/>
  <c r="O219" i="78"/>
  <c r="K219" i="78"/>
  <c r="G219" i="78"/>
  <c r="Q87" i="78"/>
  <c r="M87" i="78"/>
  <c r="I87" i="78"/>
  <c r="E87" i="78"/>
  <c r="R219" i="78"/>
  <c r="N219" i="78"/>
  <c r="J219" i="78"/>
  <c r="F219" i="78"/>
  <c r="P87" i="78"/>
  <c r="L87" i="78"/>
  <c r="H87" i="78"/>
  <c r="D87" i="78"/>
  <c r="D86" i="78" s="1"/>
  <c r="D18" i="62" s="1"/>
  <c r="M219" i="78"/>
  <c r="K87" i="78"/>
  <c r="I219" i="78"/>
  <c r="G87" i="78"/>
  <c r="E219" i="78"/>
  <c r="E218" i="78" s="1"/>
  <c r="E216" i="78" s="1"/>
  <c r="E150" i="62" s="1"/>
  <c r="Q219" i="78"/>
  <c r="O87" i="78"/>
  <c r="AA228" i="78"/>
  <c r="W228" i="78"/>
  <c r="S228" i="78"/>
  <c r="O228" i="78"/>
  <c r="Y96" i="78"/>
  <c r="U96" i="78"/>
  <c r="Q96" i="78"/>
  <c r="M96" i="78"/>
  <c r="Z228" i="78"/>
  <c r="V228" i="78"/>
  <c r="R228" i="78"/>
  <c r="N228" i="78"/>
  <c r="X96" i="78"/>
  <c r="T96" i="78"/>
  <c r="P96" i="78"/>
  <c r="Y228" i="78"/>
  <c r="U228" i="78"/>
  <c r="Q228" i="78"/>
  <c r="M228" i="78"/>
  <c r="AA96" i="78"/>
  <c r="W96" i="78"/>
  <c r="S96" i="78"/>
  <c r="O96" i="78"/>
  <c r="T228" i="78"/>
  <c r="R96" i="78"/>
  <c r="P228" i="78"/>
  <c r="N96" i="78"/>
  <c r="Z96" i="78"/>
  <c r="X228" i="78"/>
  <c r="V96" i="78"/>
  <c r="T92" i="80"/>
  <c r="P92" i="80"/>
  <c r="L92" i="80"/>
  <c r="V278" i="80"/>
  <c r="R278" i="80"/>
  <c r="N278" i="80"/>
  <c r="J278" i="80"/>
  <c r="V92" i="80"/>
  <c r="R92" i="80"/>
  <c r="N92" i="80"/>
  <c r="J92" i="80"/>
  <c r="W92" i="80"/>
  <c r="O92" i="80"/>
  <c r="W278" i="80"/>
  <c r="Q278" i="80"/>
  <c r="L278" i="80"/>
  <c r="U92" i="80"/>
  <c r="M92" i="80"/>
  <c r="U278" i="80"/>
  <c r="P278" i="80"/>
  <c r="K278" i="80"/>
  <c r="S92" i="80"/>
  <c r="K92" i="80"/>
  <c r="T278" i="80"/>
  <c r="O278" i="80"/>
  <c r="I278" i="80"/>
  <c r="Q92" i="80"/>
  <c r="I92" i="80"/>
  <c r="S278" i="80"/>
  <c r="M278" i="80"/>
  <c r="Z96" i="80"/>
  <c r="V96" i="80"/>
  <c r="R96" i="80"/>
  <c r="N96" i="80"/>
  <c r="X282" i="80"/>
  <c r="T282" i="80"/>
  <c r="P282" i="80"/>
  <c r="Y96" i="80"/>
  <c r="U96" i="80"/>
  <c r="Q96" i="80"/>
  <c r="M96" i="80"/>
  <c r="X96" i="80"/>
  <c r="T96" i="80"/>
  <c r="P96" i="80"/>
  <c r="Z282" i="80"/>
  <c r="V282" i="80"/>
  <c r="R282" i="80"/>
  <c r="W96" i="80"/>
  <c r="AA282" i="80"/>
  <c r="S282" i="80"/>
  <c r="M282" i="80"/>
  <c r="S96" i="80"/>
  <c r="Y282" i="80"/>
  <c r="Q282" i="80"/>
  <c r="O96" i="80"/>
  <c r="W282" i="80"/>
  <c r="O282" i="80"/>
  <c r="AA96" i="80"/>
  <c r="U282" i="80"/>
  <c r="N282" i="80"/>
  <c r="Y94" i="80"/>
  <c r="U94" i="80"/>
  <c r="Q94" i="80"/>
  <c r="M94" i="80"/>
  <c r="W280" i="80"/>
  <c r="S280" i="80"/>
  <c r="O280" i="80"/>
  <c r="K280" i="80"/>
  <c r="X94" i="80"/>
  <c r="T94" i="80"/>
  <c r="P94" i="80"/>
  <c r="L94" i="80"/>
  <c r="W94" i="80"/>
  <c r="S94" i="80"/>
  <c r="O94" i="80"/>
  <c r="K94" i="80"/>
  <c r="N94" i="80"/>
  <c r="X280" i="80"/>
  <c r="R280" i="80"/>
  <c r="M280" i="80"/>
  <c r="V280" i="80"/>
  <c r="Q280" i="80"/>
  <c r="L280" i="80"/>
  <c r="V94" i="80"/>
  <c r="U280" i="80"/>
  <c r="P280" i="80"/>
  <c r="R94" i="80"/>
  <c r="T280" i="80"/>
  <c r="N280" i="80"/>
  <c r="Y280" i="80"/>
  <c r="AB153" i="48"/>
  <c r="AB152" i="48"/>
  <c r="AB41" i="48"/>
  <c r="AB151" i="48"/>
  <c r="AB82" i="48"/>
  <c r="AB40" i="48"/>
  <c r="AB81" i="48"/>
  <c r="AB150" i="48"/>
  <c r="AB80" i="48"/>
  <c r="AB149" i="48"/>
  <c r="AB39" i="48"/>
  <c r="AB79" i="48"/>
  <c r="AB148" i="48"/>
  <c r="AB38" i="48"/>
  <c r="AB37" i="48"/>
  <c r="AB78" i="48"/>
  <c r="AB147" i="48"/>
  <c r="AB77" i="48"/>
  <c r="AB36" i="48"/>
  <c r="AB146" i="48"/>
  <c r="AB35" i="48"/>
  <c r="AB145" i="48"/>
  <c r="AB76" i="48"/>
  <c r="AB144" i="48"/>
  <c r="AB34" i="48"/>
  <c r="AB75" i="48"/>
  <c r="AB33" i="48"/>
  <c r="AB143" i="48"/>
  <c r="AB74" i="48"/>
  <c r="AB73" i="48"/>
  <c r="AB32" i="48"/>
  <c r="AB72" i="48"/>
  <c r="AB31" i="48"/>
  <c r="AB27" i="48"/>
  <c r="U153" i="48"/>
  <c r="U152" i="48"/>
  <c r="U41" i="48"/>
  <c r="U151" i="48"/>
  <c r="U82" i="48"/>
  <c r="U150" i="48"/>
  <c r="U40" i="48"/>
  <c r="U81" i="48"/>
  <c r="U39" i="48"/>
  <c r="U80" i="48"/>
  <c r="U149" i="48"/>
  <c r="U38" i="48"/>
  <c r="U148" i="48"/>
  <c r="U79" i="48"/>
  <c r="U37" i="48"/>
  <c r="U78" i="48"/>
  <c r="U147" i="48"/>
  <c r="U36" i="48"/>
  <c r="U77" i="48"/>
  <c r="U146" i="48"/>
  <c r="U35" i="48"/>
  <c r="U76" i="48"/>
  <c r="U145" i="48"/>
  <c r="U75" i="48"/>
  <c r="U144" i="48"/>
  <c r="U34" i="48"/>
  <c r="U143" i="48"/>
  <c r="U33" i="48"/>
  <c r="U74" i="48"/>
  <c r="U32" i="48"/>
  <c r="U73" i="48"/>
  <c r="U72" i="48"/>
  <c r="U31" i="48"/>
  <c r="U27" i="48"/>
  <c r="S194" i="48"/>
  <c r="S140" i="48"/>
  <c r="S139" i="48"/>
  <c r="S193" i="48"/>
  <c r="S192" i="48"/>
  <c r="S138" i="48"/>
  <c r="S137" i="48"/>
  <c r="S191" i="48"/>
  <c r="S190" i="48"/>
  <c r="S136" i="48"/>
  <c r="S135" i="48"/>
  <c r="S189" i="48"/>
  <c r="S188" i="48"/>
  <c r="S134" i="48"/>
  <c r="S187" i="48"/>
  <c r="S133" i="48"/>
  <c r="S186" i="48"/>
  <c r="S132" i="48"/>
  <c r="S185" i="48"/>
  <c r="S131" i="48"/>
  <c r="S130" i="48"/>
  <c r="S184" i="48"/>
  <c r="S127" i="48"/>
  <c r="X153" i="48"/>
  <c r="X152" i="48"/>
  <c r="X41" i="48"/>
  <c r="X82" i="48"/>
  <c r="X151" i="48"/>
  <c r="X40" i="48"/>
  <c r="X81" i="48"/>
  <c r="X150" i="48"/>
  <c r="X39" i="48"/>
  <c r="X149" i="48"/>
  <c r="X80" i="48"/>
  <c r="X38" i="48"/>
  <c r="X148" i="48"/>
  <c r="X79" i="48"/>
  <c r="X78" i="48"/>
  <c r="X147" i="48"/>
  <c r="X37" i="48"/>
  <c r="X36" i="48"/>
  <c r="X146" i="48"/>
  <c r="X77" i="48"/>
  <c r="X145" i="48"/>
  <c r="X76" i="48"/>
  <c r="X35" i="48"/>
  <c r="X75" i="48"/>
  <c r="X144" i="48"/>
  <c r="X34" i="48"/>
  <c r="X74" i="48"/>
  <c r="X143" i="48"/>
  <c r="X33" i="48"/>
  <c r="X32" i="48"/>
  <c r="X73" i="48"/>
  <c r="X72" i="48"/>
  <c r="X31" i="48"/>
  <c r="X27" i="48"/>
  <c r="Z153" i="48"/>
  <c r="Z152" i="48"/>
  <c r="Z41" i="48"/>
  <c r="Z82" i="48"/>
  <c r="Z151" i="48"/>
  <c r="Z150" i="48"/>
  <c r="Z81" i="48"/>
  <c r="Z40" i="48"/>
  <c r="Z80" i="48"/>
  <c r="Z39" i="48"/>
  <c r="Z149" i="48"/>
  <c r="Z148" i="48"/>
  <c r="Z79" i="48"/>
  <c r="Z38" i="48"/>
  <c r="Z37" i="48"/>
  <c r="Z147" i="48"/>
  <c r="Z78" i="48"/>
  <c r="Z146" i="48"/>
  <c r="Z36" i="48"/>
  <c r="Z77" i="48"/>
  <c r="Z76" i="48"/>
  <c r="Z145" i="48"/>
  <c r="Z35" i="48"/>
  <c r="Z144" i="48"/>
  <c r="Z34" i="48"/>
  <c r="Z75" i="48"/>
  <c r="Z74" i="48"/>
  <c r="Z33" i="48"/>
  <c r="Z143" i="48"/>
  <c r="Z73" i="48"/>
  <c r="Z32" i="48"/>
  <c r="Z72" i="48"/>
  <c r="Z31" i="48"/>
  <c r="Z27" i="48"/>
  <c r="AB194" i="48"/>
  <c r="AB140" i="48"/>
  <c r="AB139" i="48"/>
  <c r="AB193" i="48"/>
  <c r="AB192" i="48"/>
  <c r="AB138" i="48"/>
  <c r="AB137" i="48"/>
  <c r="AB191" i="48"/>
  <c r="AB136" i="48"/>
  <c r="AB190" i="48"/>
  <c r="AB135" i="48"/>
  <c r="AB189" i="48"/>
  <c r="AB134" i="48"/>
  <c r="AB188" i="48"/>
  <c r="AB187" i="48"/>
  <c r="AB133" i="48"/>
  <c r="AB132" i="48"/>
  <c r="AB186" i="48"/>
  <c r="AB185" i="48"/>
  <c r="AB131" i="48"/>
  <c r="AB184" i="48"/>
  <c r="AB130" i="48"/>
  <c r="AB127" i="48"/>
  <c r="AA153" i="48"/>
  <c r="AA152" i="48"/>
  <c r="AA41" i="48"/>
  <c r="AA82" i="48"/>
  <c r="AA151" i="48"/>
  <c r="AA81" i="48"/>
  <c r="AA150" i="48"/>
  <c r="AA40" i="48"/>
  <c r="AA80" i="48"/>
  <c r="AA149" i="48"/>
  <c r="AA39" i="48"/>
  <c r="AA148" i="48"/>
  <c r="AA79" i="48"/>
  <c r="AA38" i="48"/>
  <c r="AA37" i="48"/>
  <c r="AA78" i="48"/>
  <c r="AA147" i="48"/>
  <c r="AA77" i="48"/>
  <c r="AA36" i="48"/>
  <c r="AA146" i="48"/>
  <c r="AA76" i="48"/>
  <c r="AA35" i="48"/>
  <c r="AA145" i="48"/>
  <c r="AA34" i="48"/>
  <c r="AA144" i="48"/>
  <c r="AA75" i="48"/>
  <c r="AA74" i="48"/>
  <c r="AA33" i="48"/>
  <c r="AA143" i="48"/>
  <c r="AA32" i="48"/>
  <c r="AA73" i="48"/>
  <c r="AA31" i="48"/>
  <c r="AA72" i="48"/>
  <c r="AA27" i="48"/>
  <c r="AC194" i="48"/>
  <c r="AC140" i="48"/>
  <c r="AC193" i="48"/>
  <c r="AC139" i="48"/>
  <c r="AC192" i="48"/>
  <c r="AC138" i="48"/>
  <c r="AC191" i="48"/>
  <c r="AC137" i="48"/>
  <c r="AC136" i="48"/>
  <c r="AC190" i="48"/>
  <c r="AC189" i="48"/>
  <c r="AC135" i="48"/>
  <c r="AC188" i="48"/>
  <c r="AC134" i="48"/>
  <c r="AC187" i="48"/>
  <c r="AC133" i="48"/>
  <c r="AC186" i="48"/>
  <c r="AC132" i="48"/>
  <c r="AC185" i="48"/>
  <c r="AC130" i="48"/>
  <c r="AC131" i="48"/>
  <c r="AC184" i="48"/>
  <c r="AC127" i="48"/>
  <c r="U165" i="84"/>
  <c r="U162" i="84"/>
  <c r="U159" i="84"/>
  <c r="U92" i="84"/>
  <c r="U160" i="84"/>
  <c r="U161" i="84"/>
  <c r="U158" i="84"/>
  <c r="U164" i="84"/>
  <c r="U93" i="84"/>
  <c r="U32" i="84"/>
  <c r="U86" i="84"/>
  <c r="U157" i="84"/>
  <c r="U167" i="84"/>
  <c r="U87" i="84"/>
  <c r="U90" i="84"/>
  <c r="U31" i="84"/>
  <c r="U166" i="84"/>
  <c r="U163" i="84"/>
  <c r="U46" i="84"/>
  <c r="U94" i="84"/>
  <c r="U41" i="84"/>
  <c r="U54" i="84"/>
  <c r="U53" i="84"/>
  <c r="U40" i="84"/>
  <c r="U39" i="84"/>
  <c r="U52" i="84"/>
  <c r="U91" i="84"/>
  <c r="U51" i="84"/>
  <c r="U38" i="84"/>
  <c r="U50" i="84"/>
  <c r="U37" i="84"/>
  <c r="U36" i="84"/>
  <c r="U49" i="84"/>
  <c r="U89" i="84"/>
  <c r="U35" i="84"/>
  <c r="U48" i="84"/>
  <c r="U88" i="84"/>
  <c r="U34" i="84"/>
  <c r="U47" i="84"/>
  <c r="U33" i="84"/>
  <c r="U85" i="84"/>
  <c r="U45" i="84"/>
  <c r="U44" i="84"/>
  <c r="U84" i="84"/>
  <c r="U27" i="84"/>
  <c r="R152" i="84"/>
  <c r="R148" i="84"/>
  <c r="R144" i="84"/>
  <c r="R208" i="84"/>
  <c r="R204" i="84"/>
  <c r="R153" i="84"/>
  <c r="R200" i="84"/>
  <c r="R207" i="84"/>
  <c r="R206" i="84"/>
  <c r="R149" i="84"/>
  <c r="R203" i="84"/>
  <c r="R201" i="84"/>
  <c r="R202" i="84"/>
  <c r="R154" i="84"/>
  <c r="R145" i="84"/>
  <c r="R199" i="84"/>
  <c r="R151" i="84"/>
  <c r="R198" i="84"/>
  <c r="R150" i="84"/>
  <c r="R147" i="84"/>
  <c r="R146" i="84"/>
  <c r="R141" i="84"/>
  <c r="R205" i="84"/>
  <c r="O92" i="84"/>
  <c r="O41" i="84"/>
  <c r="O159" i="84"/>
  <c r="O161" i="84"/>
  <c r="O162" i="84"/>
  <c r="O166" i="84"/>
  <c r="O54" i="84"/>
  <c r="O164" i="84"/>
  <c r="O157" i="84"/>
  <c r="O94" i="84"/>
  <c r="O87" i="84"/>
  <c r="O167" i="84"/>
  <c r="O160" i="84"/>
  <c r="O158" i="84"/>
  <c r="O90" i="84"/>
  <c r="O32" i="84"/>
  <c r="O163" i="84"/>
  <c r="O165" i="84"/>
  <c r="O93" i="84"/>
  <c r="O86" i="84"/>
  <c r="O31" i="84"/>
  <c r="O46" i="84"/>
  <c r="O27" i="84"/>
  <c r="O40" i="84"/>
  <c r="O53" i="84"/>
  <c r="O52" i="84"/>
  <c r="O39" i="84"/>
  <c r="O91" i="84"/>
  <c r="O38" i="84"/>
  <c r="O51" i="84"/>
  <c r="O37" i="84"/>
  <c r="O50" i="84"/>
  <c r="O89" i="84"/>
  <c r="O36" i="84"/>
  <c r="O49" i="84"/>
  <c r="O48" i="84"/>
  <c r="O35" i="84"/>
  <c r="O88" i="84"/>
  <c r="O47" i="84"/>
  <c r="O34" i="84"/>
  <c r="O33" i="84"/>
  <c r="O85" i="84"/>
  <c r="O45" i="84"/>
  <c r="O44" i="84"/>
  <c r="O84" i="84"/>
  <c r="O202" i="84"/>
  <c r="O205" i="84"/>
  <c r="O150" i="84"/>
  <c r="O147" i="84"/>
  <c r="O145" i="84"/>
  <c r="O153" i="84"/>
  <c r="O204" i="84"/>
  <c r="O203" i="84"/>
  <c r="O146" i="84"/>
  <c r="O152" i="84"/>
  <c r="O149" i="84"/>
  <c r="O198" i="84"/>
  <c r="O200" i="84"/>
  <c r="O199" i="84"/>
  <c r="O201" i="84"/>
  <c r="O141" i="84"/>
  <c r="O148" i="84"/>
  <c r="O154" i="84"/>
  <c r="O151" i="84"/>
  <c r="O144" i="84"/>
  <c r="O206" i="84"/>
  <c r="O208" i="84"/>
  <c r="O207" i="84"/>
  <c r="Q154" i="84"/>
  <c r="Q205" i="84"/>
  <c r="Q198" i="84"/>
  <c r="Q147" i="84"/>
  <c r="Q151" i="84"/>
  <c r="Q152" i="84"/>
  <c r="Q148" i="84"/>
  <c r="Q202" i="84"/>
  <c r="Q206" i="84"/>
  <c r="Q144" i="84"/>
  <c r="Q199" i="84"/>
  <c r="Q153" i="84"/>
  <c r="Q150" i="84"/>
  <c r="Q149" i="84"/>
  <c r="Q146" i="84"/>
  <c r="Q201" i="84"/>
  <c r="Q145" i="84"/>
  <c r="Q200" i="84"/>
  <c r="Q204" i="84"/>
  <c r="Q207" i="84"/>
  <c r="Q141" i="84"/>
  <c r="Q203" i="84"/>
  <c r="Q208" i="84"/>
  <c r="T93" i="84"/>
  <c r="T165" i="84"/>
  <c r="T162" i="84"/>
  <c r="T90" i="84"/>
  <c r="T92" i="84"/>
  <c r="T31" i="84"/>
  <c r="T32" i="84"/>
  <c r="T161" i="84"/>
  <c r="T158" i="84"/>
  <c r="T86" i="84"/>
  <c r="T159" i="84"/>
  <c r="T164" i="84"/>
  <c r="T157" i="84"/>
  <c r="T163" i="84"/>
  <c r="T167" i="84"/>
  <c r="T46" i="84"/>
  <c r="T160" i="84"/>
  <c r="T166" i="84"/>
  <c r="T94" i="84"/>
  <c r="T87" i="84"/>
  <c r="T27" i="84"/>
  <c r="T41" i="84"/>
  <c r="T54" i="84"/>
  <c r="T40" i="84"/>
  <c r="T53" i="84"/>
  <c r="T52" i="84"/>
  <c r="T39" i="84"/>
  <c r="T91" i="84"/>
  <c r="T38" i="84"/>
  <c r="T51" i="84"/>
  <c r="T37" i="84"/>
  <c r="T50" i="84"/>
  <c r="T49" i="84"/>
  <c r="T89" i="84"/>
  <c r="T36" i="84"/>
  <c r="T48" i="84"/>
  <c r="T88" i="84"/>
  <c r="T35" i="84"/>
  <c r="T47" i="84"/>
  <c r="T34" i="84"/>
  <c r="T33" i="84"/>
  <c r="T45" i="84"/>
  <c r="T85" i="84"/>
  <c r="T84" i="84"/>
  <c r="T44" i="84"/>
  <c r="T147" i="84"/>
  <c r="T199" i="84"/>
  <c r="T146" i="84"/>
  <c r="T203" i="84"/>
  <c r="T207" i="84"/>
  <c r="T208" i="84"/>
  <c r="T151" i="84"/>
  <c r="T204" i="84"/>
  <c r="T154" i="84"/>
  <c r="T150" i="84"/>
  <c r="T201" i="84"/>
  <c r="T145" i="84"/>
  <c r="T144" i="84"/>
  <c r="T198" i="84"/>
  <c r="T153" i="84"/>
  <c r="T152" i="84"/>
  <c r="T149" i="84"/>
  <c r="T148" i="84"/>
  <c r="T141" i="84"/>
  <c r="T206" i="84"/>
  <c r="T205" i="84"/>
  <c r="T202" i="84"/>
  <c r="T200" i="84"/>
  <c r="Y282" i="81"/>
  <c r="U282" i="81"/>
  <c r="Q282" i="81"/>
  <c r="M282" i="81"/>
  <c r="X282" i="81"/>
  <c r="S282" i="81"/>
  <c r="N282" i="81"/>
  <c r="W282" i="81"/>
  <c r="R282" i="81"/>
  <c r="V282" i="81"/>
  <c r="AA282" i="81"/>
  <c r="P282" i="81"/>
  <c r="Z282" i="81"/>
  <c r="T282" i="81"/>
  <c r="O282" i="81"/>
  <c r="U96" i="81"/>
  <c r="X96" i="81"/>
  <c r="AA96" i="81"/>
  <c r="Z96" i="81"/>
  <c r="Q96" i="81"/>
  <c r="T96" i="81"/>
  <c r="W96" i="81"/>
  <c r="N96" i="81"/>
  <c r="O96" i="81"/>
  <c r="M96" i="81"/>
  <c r="P96" i="81"/>
  <c r="S96" i="81"/>
  <c r="Y96" i="81"/>
  <c r="R96" i="81"/>
  <c r="V96" i="81"/>
  <c r="W278" i="81"/>
  <c r="S278" i="81"/>
  <c r="O278" i="81"/>
  <c r="K278" i="81"/>
  <c r="V278" i="81"/>
  <c r="Q278" i="81"/>
  <c r="L278" i="81"/>
  <c r="T92" i="81"/>
  <c r="L92" i="81"/>
  <c r="U278" i="81"/>
  <c r="P278" i="81"/>
  <c r="J278" i="81"/>
  <c r="W92" i="81"/>
  <c r="S92" i="81"/>
  <c r="O92" i="81"/>
  <c r="K92" i="81"/>
  <c r="N278" i="81"/>
  <c r="V92" i="81"/>
  <c r="N92" i="81"/>
  <c r="T278" i="81"/>
  <c r="I278" i="81"/>
  <c r="R92" i="81"/>
  <c r="J92" i="81"/>
  <c r="P92" i="81"/>
  <c r="R278" i="81"/>
  <c r="M278" i="81"/>
  <c r="U92" i="81"/>
  <c r="Q92" i="81"/>
  <c r="M92" i="81"/>
  <c r="I92" i="81"/>
  <c r="T277" i="81"/>
  <c r="P277" i="81"/>
  <c r="L277" i="81"/>
  <c r="H277" i="81"/>
  <c r="S277" i="81"/>
  <c r="N277" i="81"/>
  <c r="I277" i="81"/>
  <c r="Q91" i="81"/>
  <c r="I91" i="81"/>
  <c r="R277" i="81"/>
  <c r="M277" i="81"/>
  <c r="T91" i="81"/>
  <c r="P91" i="81"/>
  <c r="L91" i="81"/>
  <c r="H91" i="81"/>
  <c r="V277" i="81"/>
  <c r="Q277" i="81"/>
  <c r="S91" i="81"/>
  <c r="K91" i="81"/>
  <c r="K277" i="81"/>
  <c r="O91" i="81"/>
  <c r="U91" i="81"/>
  <c r="M91" i="81"/>
  <c r="U277" i="81"/>
  <c r="O277" i="81"/>
  <c r="J277" i="81"/>
  <c r="V91" i="81"/>
  <c r="R91" i="81"/>
  <c r="N91" i="81"/>
  <c r="J91" i="81"/>
  <c r="R239" i="82"/>
  <c r="N239" i="82"/>
  <c r="J239" i="82"/>
  <c r="T106" i="82"/>
  <c r="P106" i="82"/>
  <c r="L106" i="82"/>
  <c r="Q239" i="82"/>
  <c r="M239" i="82"/>
  <c r="I239" i="82"/>
  <c r="S239" i="82"/>
  <c r="K239" i="82"/>
  <c r="S106" i="82"/>
  <c r="N106" i="82"/>
  <c r="I106" i="82"/>
  <c r="P239" i="82"/>
  <c r="R106" i="82"/>
  <c r="M106" i="82"/>
  <c r="O239" i="82"/>
  <c r="Q106" i="82"/>
  <c r="K106" i="82"/>
  <c r="T239" i="82"/>
  <c r="L239" i="82"/>
  <c r="O106" i="82"/>
  <c r="J106" i="82"/>
  <c r="AB41" i="82"/>
  <c r="AB167" i="82"/>
  <c r="AB94" i="82"/>
  <c r="AB54" i="82"/>
  <c r="AB40" i="82"/>
  <c r="AB166" i="82"/>
  <c r="AB93" i="82"/>
  <c r="AB53" i="82"/>
  <c r="AB39" i="82"/>
  <c r="AB52" i="82"/>
  <c r="AB165" i="82"/>
  <c r="AB92" i="82"/>
  <c r="AB91" i="82"/>
  <c r="AB164" i="82"/>
  <c r="AB51" i="82"/>
  <c r="AB38" i="82"/>
  <c r="AB90" i="82"/>
  <c r="AB50" i="82"/>
  <c r="AB37" i="82"/>
  <c r="AB163" i="82"/>
  <c r="AB162" i="82"/>
  <c r="AB49" i="82"/>
  <c r="AB36" i="82"/>
  <c r="AB89" i="82"/>
  <c r="AB161" i="82"/>
  <c r="AB88" i="82"/>
  <c r="AB35" i="82"/>
  <c r="AB48" i="82"/>
  <c r="AB160" i="82"/>
  <c r="AB34" i="82"/>
  <c r="AB87" i="82"/>
  <c r="AB47" i="82"/>
  <c r="AB159" i="82"/>
  <c r="AB46" i="82"/>
  <c r="AB86" i="82"/>
  <c r="AB33" i="82"/>
  <c r="AB85" i="82"/>
  <c r="AB158" i="82"/>
  <c r="AB32" i="82"/>
  <c r="AB45" i="82"/>
  <c r="AB84" i="82"/>
  <c r="AB157" i="82"/>
  <c r="AB44" i="82"/>
  <c r="AB31" i="82"/>
  <c r="AB27" i="82"/>
  <c r="T41" i="82"/>
  <c r="T167" i="82"/>
  <c r="T54" i="82"/>
  <c r="T94" i="82"/>
  <c r="T40" i="82"/>
  <c r="T166" i="82"/>
  <c r="T53" i="82"/>
  <c r="T93" i="82"/>
  <c r="T52" i="82"/>
  <c r="T39" i="82"/>
  <c r="T165" i="82"/>
  <c r="T92" i="82"/>
  <c r="T91" i="82"/>
  <c r="T164" i="82"/>
  <c r="T38" i="82"/>
  <c r="T51" i="82"/>
  <c r="T163" i="82"/>
  <c r="T37" i="82"/>
  <c r="T90" i="82"/>
  <c r="T50" i="82"/>
  <c r="T36" i="82"/>
  <c r="T162" i="82"/>
  <c r="T49" i="82"/>
  <c r="T89" i="82"/>
  <c r="T48" i="82"/>
  <c r="T161" i="82"/>
  <c r="T35" i="82"/>
  <c r="T88" i="82"/>
  <c r="T47" i="82"/>
  <c r="T160" i="82"/>
  <c r="T87" i="82"/>
  <c r="T34" i="82"/>
  <c r="T86" i="82"/>
  <c r="T46" i="82"/>
  <c r="T159" i="82"/>
  <c r="T33" i="82"/>
  <c r="T45" i="82"/>
  <c r="T158" i="82"/>
  <c r="T85" i="82"/>
  <c r="T32" i="82"/>
  <c r="T84" i="82"/>
  <c r="T157" i="82"/>
  <c r="T31" i="82"/>
  <c r="T44" i="82"/>
  <c r="T27" i="82"/>
  <c r="Q94" i="82"/>
  <c r="Q54" i="82"/>
  <c r="Q41" i="82"/>
  <c r="Q167" i="82"/>
  <c r="Q93" i="82"/>
  <c r="Q53" i="82"/>
  <c r="Q166" i="82"/>
  <c r="Q40" i="82"/>
  <c r="Q39" i="82"/>
  <c r="Q52" i="82"/>
  <c r="Q165" i="82"/>
  <c r="Q92" i="82"/>
  <c r="Q51" i="82"/>
  <c r="Q38" i="82"/>
  <c r="Q164" i="82"/>
  <c r="Q91" i="82"/>
  <c r="Q50" i="82"/>
  <c r="Q37" i="82"/>
  <c r="Q163" i="82"/>
  <c r="Q90" i="82"/>
  <c r="Q49" i="82"/>
  <c r="Q36" i="82"/>
  <c r="Q89" i="82"/>
  <c r="Q162" i="82"/>
  <c r="Q48" i="82"/>
  <c r="Q35" i="82"/>
  <c r="Q88" i="82"/>
  <c r="Q161" i="82"/>
  <c r="Q47" i="82"/>
  <c r="Q87" i="82"/>
  <c r="Q34" i="82"/>
  <c r="Q160" i="82"/>
  <c r="Q33" i="82"/>
  <c r="Q46" i="82"/>
  <c r="Q86" i="82"/>
  <c r="Q159" i="82"/>
  <c r="Q85" i="82"/>
  <c r="Q45" i="82"/>
  <c r="Q32" i="82"/>
  <c r="Q158" i="82"/>
  <c r="Q44" i="82"/>
  <c r="Q84" i="82"/>
  <c r="Q157" i="82"/>
  <c r="Q31" i="82"/>
  <c r="Q27" i="82"/>
  <c r="Q154" i="82"/>
  <c r="Q208" i="82"/>
  <c r="Q207" i="82"/>
  <c r="Q153" i="82"/>
  <c r="Q152" i="82"/>
  <c r="Q206" i="82"/>
  <c r="Q205" i="82"/>
  <c r="Q151" i="82"/>
  <c r="Q204" i="82"/>
  <c r="Q150" i="82"/>
  <c r="Q149" i="82"/>
  <c r="Q203" i="82"/>
  <c r="Q148" i="82"/>
  <c r="Q202" i="82"/>
  <c r="Q147" i="82"/>
  <c r="Q201" i="82"/>
  <c r="Q146" i="82"/>
  <c r="Q200" i="82"/>
  <c r="Q199" i="82"/>
  <c r="Q145" i="82"/>
  <c r="Q144" i="82"/>
  <c r="Q198" i="82"/>
  <c r="Q141" i="82"/>
  <c r="V41" i="82"/>
  <c r="V167" i="82"/>
  <c r="V94" i="82"/>
  <c r="V54" i="82"/>
  <c r="V93" i="82"/>
  <c r="V40" i="82"/>
  <c r="V166" i="82"/>
  <c r="V53" i="82"/>
  <c r="V52" i="82"/>
  <c r="V165" i="82"/>
  <c r="V39" i="82"/>
  <c r="V92" i="82"/>
  <c r="V91" i="82"/>
  <c r="V51" i="82"/>
  <c r="V164" i="82"/>
  <c r="V38" i="82"/>
  <c r="V163" i="82"/>
  <c r="V37" i="82"/>
  <c r="V90" i="82"/>
  <c r="V50" i="82"/>
  <c r="V89" i="82"/>
  <c r="V162" i="82"/>
  <c r="V49" i="82"/>
  <c r="V36" i="82"/>
  <c r="V35" i="82"/>
  <c r="V48" i="82"/>
  <c r="V161" i="82"/>
  <c r="V88" i="82"/>
  <c r="V47" i="82"/>
  <c r="V160" i="82"/>
  <c r="V87" i="82"/>
  <c r="V34" i="82"/>
  <c r="V159" i="82"/>
  <c r="V86" i="82"/>
  <c r="V33" i="82"/>
  <c r="V46" i="82"/>
  <c r="V85" i="82"/>
  <c r="V45" i="82"/>
  <c r="V32" i="82"/>
  <c r="V158" i="82"/>
  <c r="V31" i="82"/>
  <c r="V44" i="82"/>
  <c r="V157" i="82"/>
  <c r="V84" i="82"/>
  <c r="V27" i="82"/>
  <c r="R41" i="82"/>
  <c r="R167" i="82"/>
  <c r="R54" i="82"/>
  <c r="R94" i="82"/>
  <c r="R93" i="82"/>
  <c r="R53" i="82"/>
  <c r="R40" i="82"/>
  <c r="R166" i="82"/>
  <c r="R39" i="82"/>
  <c r="R92" i="82"/>
  <c r="R165" i="82"/>
  <c r="R52" i="82"/>
  <c r="R91" i="82"/>
  <c r="R38" i="82"/>
  <c r="R164" i="82"/>
  <c r="R51" i="82"/>
  <c r="R50" i="82"/>
  <c r="R163" i="82"/>
  <c r="R90" i="82"/>
  <c r="R37" i="82"/>
  <c r="R89" i="82"/>
  <c r="R36" i="82"/>
  <c r="R162" i="82"/>
  <c r="R49" i="82"/>
  <c r="R161" i="82"/>
  <c r="R88" i="82"/>
  <c r="R35" i="82"/>
  <c r="R48" i="82"/>
  <c r="R34" i="82"/>
  <c r="R87" i="82"/>
  <c r="R47" i="82"/>
  <c r="R160" i="82"/>
  <c r="R46" i="82"/>
  <c r="R86" i="82"/>
  <c r="R159" i="82"/>
  <c r="R33" i="82"/>
  <c r="R158" i="82"/>
  <c r="R32" i="82"/>
  <c r="R45" i="82"/>
  <c r="R85" i="82"/>
  <c r="R84" i="82"/>
  <c r="R44" i="82"/>
  <c r="R157" i="82"/>
  <c r="R31" i="82"/>
  <c r="R27" i="82"/>
  <c r="W41" i="82"/>
  <c r="W54" i="82"/>
  <c r="W94" i="82"/>
  <c r="W167" i="82"/>
  <c r="W40" i="82"/>
  <c r="W93" i="82"/>
  <c r="W53" i="82"/>
  <c r="W166" i="82"/>
  <c r="W52" i="82"/>
  <c r="W92" i="82"/>
  <c r="W39" i="82"/>
  <c r="W165" i="82"/>
  <c r="W91" i="82"/>
  <c r="W164" i="82"/>
  <c r="W51" i="82"/>
  <c r="W38" i="82"/>
  <c r="W163" i="82"/>
  <c r="W37" i="82"/>
  <c r="W50" i="82"/>
  <c r="W90" i="82"/>
  <c r="W36" i="82"/>
  <c r="W162" i="82"/>
  <c r="W49" i="82"/>
  <c r="W89" i="82"/>
  <c r="W88" i="82"/>
  <c r="W161" i="82"/>
  <c r="W35" i="82"/>
  <c r="W48" i="82"/>
  <c r="W34" i="82"/>
  <c r="W47" i="82"/>
  <c r="W160" i="82"/>
  <c r="W87" i="82"/>
  <c r="W159" i="82"/>
  <c r="W46" i="82"/>
  <c r="W86" i="82"/>
  <c r="W33" i="82"/>
  <c r="W32" i="82"/>
  <c r="W85" i="82"/>
  <c r="W45" i="82"/>
  <c r="W158" i="82"/>
  <c r="W31" i="82"/>
  <c r="W84" i="82"/>
  <c r="W157" i="82"/>
  <c r="W44" i="82"/>
  <c r="W27" i="82"/>
  <c r="W154" i="82"/>
  <c r="W208" i="82"/>
  <c r="W207" i="82"/>
  <c r="W153" i="82"/>
  <c r="W206" i="82"/>
  <c r="W152" i="82"/>
  <c r="W151" i="82"/>
  <c r="W205" i="82"/>
  <c r="W150" i="82"/>
  <c r="W204" i="82"/>
  <c r="W149" i="82"/>
  <c r="W203" i="82"/>
  <c r="W148" i="82"/>
  <c r="W202" i="82"/>
  <c r="W147" i="82"/>
  <c r="W201" i="82"/>
  <c r="W146" i="82"/>
  <c r="W200" i="82"/>
  <c r="W145" i="82"/>
  <c r="W199" i="82"/>
  <c r="W144" i="82"/>
  <c r="W198" i="82"/>
  <c r="W141" i="82"/>
  <c r="T194" i="78"/>
  <c r="T140" i="78"/>
  <c r="T193" i="78"/>
  <c r="T139" i="78"/>
  <c r="T192" i="78"/>
  <c r="T138" i="78"/>
  <c r="T137" i="78"/>
  <c r="T191" i="78"/>
  <c r="T136" i="78"/>
  <c r="T190" i="78"/>
  <c r="T189" i="78"/>
  <c r="T135" i="78"/>
  <c r="T134" i="78"/>
  <c r="T188" i="78"/>
  <c r="T133" i="78"/>
  <c r="T187" i="78"/>
  <c r="T186" i="78"/>
  <c r="T132" i="78"/>
  <c r="T131" i="78"/>
  <c r="T185" i="78"/>
  <c r="T184" i="78"/>
  <c r="T130" i="78"/>
  <c r="T127" i="78"/>
  <c r="Y194" i="78"/>
  <c r="Y140" i="78"/>
  <c r="Y193" i="78"/>
  <c r="Y139" i="78"/>
  <c r="Y138" i="78"/>
  <c r="Y192" i="78"/>
  <c r="Y191" i="78"/>
  <c r="Y137" i="78"/>
  <c r="Y190" i="78"/>
  <c r="Y136" i="78"/>
  <c r="Y135" i="78"/>
  <c r="Y189" i="78"/>
  <c r="Y188" i="78"/>
  <c r="Y134" i="78"/>
  <c r="Y133" i="78"/>
  <c r="Y187" i="78"/>
  <c r="Y186" i="78"/>
  <c r="Y132" i="78"/>
  <c r="Y185" i="78"/>
  <c r="Y131" i="78"/>
  <c r="Y184" i="78"/>
  <c r="Y130" i="78"/>
  <c r="Y127" i="78"/>
  <c r="Z140" i="78"/>
  <c r="Z194" i="78"/>
  <c r="Z193" i="78"/>
  <c r="Z139" i="78"/>
  <c r="Z192" i="78"/>
  <c r="Z138" i="78"/>
  <c r="Z191" i="78"/>
  <c r="Z137" i="78"/>
  <c r="Z190" i="78"/>
  <c r="Z136" i="78"/>
  <c r="Z189" i="78"/>
  <c r="Z135" i="78"/>
  <c r="Z188" i="78"/>
  <c r="Z134" i="78"/>
  <c r="Z187" i="78"/>
  <c r="Z133" i="78"/>
  <c r="Z186" i="78"/>
  <c r="Z132" i="78"/>
  <c r="Z185" i="78"/>
  <c r="Z131" i="78"/>
  <c r="Z130" i="78"/>
  <c r="Z184" i="78"/>
  <c r="Z127" i="78"/>
  <c r="W140" i="78"/>
  <c r="W194" i="78"/>
  <c r="W139" i="78"/>
  <c r="W193" i="78"/>
  <c r="W192" i="78"/>
  <c r="W138" i="78"/>
  <c r="W191" i="78"/>
  <c r="W137" i="78"/>
  <c r="W136" i="78"/>
  <c r="W190" i="78"/>
  <c r="W135" i="78"/>
  <c r="W189" i="78"/>
  <c r="W188" i="78"/>
  <c r="W134" i="78"/>
  <c r="W133" i="78"/>
  <c r="W187" i="78"/>
  <c r="W186" i="78"/>
  <c r="W132" i="78"/>
  <c r="W131" i="78"/>
  <c r="W185" i="78"/>
  <c r="W130" i="78"/>
  <c r="W184" i="78"/>
  <c r="W127" i="78"/>
  <c r="AC153" i="81"/>
  <c r="AC41" i="81"/>
  <c r="AC82" i="81"/>
  <c r="AC152" i="81"/>
  <c r="AC151" i="81"/>
  <c r="AC81" i="81"/>
  <c r="AC40" i="81"/>
  <c r="AC150" i="81"/>
  <c r="AC39" i="81"/>
  <c r="AC80" i="81"/>
  <c r="AC38" i="81"/>
  <c r="AC79" i="81"/>
  <c r="AC149" i="81"/>
  <c r="AC37" i="81"/>
  <c r="AC148" i="81"/>
  <c r="AC78" i="81"/>
  <c r="AC77" i="81"/>
  <c r="AC36" i="81"/>
  <c r="AC147" i="81"/>
  <c r="AC35" i="81"/>
  <c r="AC76" i="81"/>
  <c r="AC146" i="81"/>
  <c r="AC145" i="81"/>
  <c r="AC34" i="81"/>
  <c r="AC75" i="81"/>
  <c r="AC143" i="81"/>
  <c r="AC33" i="81"/>
  <c r="AC144" i="81"/>
  <c r="AC74" i="81"/>
  <c r="AC32" i="81"/>
  <c r="AC73" i="81"/>
  <c r="AC31" i="81"/>
  <c r="AC72" i="81"/>
  <c r="AC27" i="81"/>
  <c r="Z153" i="81"/>
  <c r="Z152" i="81"/>
  <c r="Z41" i="81"/>
  <c r="Z82" i="81"/>
  <c r="Z40" i="81"/>
  <c r="Z151" i="81"/>
  <c r="Z81" i="81"/>
  <c r="Z150" i="81"/>
  <c r="Z80" i="81"/>
  <c r="Z39" i="81"/>
  <c r="Z38" i="81"/>
  <c r="Z79" i="81"/>
  <c r="Z149" i="81"/>
  <c r="Z78" i="81"/>
  <c r="Z148" i="81"/>
  <c r="Z37" i="81"/>
  <c r="Z147" i="81"/>
  <c r="Z36" i="81"/>
  <c r="Z77" i="81"/>
  <c r="Z146" i="81"/>
  <c r="Z35" i="81"/>
  <c r="Z76" i="81"/>
  <c r="Z145" i="81"/>
  <c r="Z34" i="81"/>
  <c r="Z75" i="81"/>
  <c r="Z144" i="81"/>
  <c r="Z33" i="81"/>
  <c r="Z74" i="81"/>
  <c r="Z32" i="81"/>
  <c r="Z143" i="81"/>
  <c r="Z73" i="81"/>
  <c r="Z31" i="81"/>
  <c r="Z72" i="81"/>
  <c r="Z27" i="81"/>
  <c r="AA153" i="81"/>
  <c r="AA152" i="81"/>
  <c r="AA82" i="81"/>
  <c r="AA41" i="81"/>
  <c r="AA151" i="81"/>
  <c r="AA40" i="81"/>
  <c r="AA81" i="81"/>
  <c r="AA80" i="81"/>
  <c r="AA39" i="81"/>
  <c r="AA150" i="81"/>
  <c r="AA38" i="81"/>
  <c r="AA79" i="81"/>
  <c r="AA149" i="81"/>
  <c r="AA78" i="81"/>
  <c r="AA148" i="81"/>
  <c r="AA37" i="81"/>
  <c r="AA77" i="81"/>
  <c r="AA147" i="81"/>
  <c r="AA36" i="81"/>
  <c r="AA35" i="81"/>
  <c r="AA146" i="81"/>
  <c r="AA76" i="81"/>
  <c r="AA34" i="81"/>
  <c r="AA75" i="81"/>
  <c r="AA145" i="81"/>
  <c r="AA33" i="81"/>
  <c r="AA74" i="81"/>
  <c r="AA144" i="81"/>
  <c r="AA143" i="81"/>
  <c r="AA32" i="81"/>
  <c r="AA73" i="81"/>
  <c r="AA72" i="81"/>
  <c r="AA31" i="81"/>
  <c r="AA27" i="81"/>
  <c r="X153" i="81"/>
  <c r="X41" i="81"/>
  <c r="X82" i="81"/>
  <c r="X152" i="81"/>
  <c r="X81" i="81"/>
  <c r="X151" i="81"/>
  <c r="X40" i="81"/>
  <c r="X150" i="81"/>
  <c r="X39" i="81"/>
  <c r="X80" i="81"/>
  <c r="X149" i="81"/>
  <c r="X79" i="81"/>
  <c r="X38" i="81"/>
  <c r="X148" i="81"/>
  <c r="X37" i="81"/>
  <c r="X78" i="81"/>
  <c r="X36" i="81"/>
  <c r="X147" i="81"/>
  <c r="X77" i="81"/>
  <c r="X35" i="81"/>
  <c r="X146" i="81"/>
  <c r="X76" i="81"/>
  <c r="X145" i="81"/>
  <c r="X75" i="81"/>
  <c r="X34" i="81"/>
  <c r="X144" i="81"/>
  <c r="X33" i="81"/>
  <c r="X74" i="81"/>
  <c r="X32" i="81"/>
  <c r="X143" i="81"/>
  <c r="X73" i="81"/>
  <c r="X72" i="81"/>
  <c r="X31" i="81"/>
  <c r="X27" i="81"/>
  <c r="W194" i="81"/>
  <c r="W140" i="81"/>
  <c r="W193" i="81"/>
  <c r="W139" i="81"/>
  <c r="W138" i="81"/>
  <c r="W192" i="81"/>
  <c r="W191" i="81"/>
  <c r="W137" i="81"/>
  <c r="W190" i="81"/>
  <c r="W136" i="81"/>
  <c r="W189" i="81"/>
  <c r="W135" i="81"/>
  <c r="W188" i="81"/>
  <c r="W134" i="81"/>
  <c r="W133" i="81"/>
  <c r="W187" i="81"/>
  <c r="W132" i="81"/>
  <c r="W186" i="81"/>
  <c r="W185" i="81"/>
  <c r="W131" i="81"/>
  <c r="W130" i="81"/>
  <c r="W184" i="81"/>
  <c r="W127" i="81"/>
  <c r="U194" i="81"/>
  <c r="U140" i="81"/>
  <c r="U139" i="81"/>
  <c r="U193" i="81"/>
  <c r="U192" i="81"/>
  <c r="U138" i="81"/>
  <c r="U191" i="81"/>
  <c r="U137" i="81"/>
  <c r="U136" i="81"/>
  <c r="U190" i="81"/>
  <c r="U135" i="81"/>
  <c r="U189" i="81"/>
  <c r="U134" i="81"/>
  <c r="U188" i="81"/>
  <c r="U187" i="81"/>
  <c r="U133" i="81"/>
  <c r="U132" i="81"/>
  <c r="U186" i="81"/>
  <c r="U185" i="81"/>
  <c r="U131" i="81"/>
  <c r="U184" i="81"/>
  <c r="U130" i="81"/>
  <c r="U127" i="81"/>
  <c r="P194" i="81"/>
  <c r="P140" i="81"/>
  <c r="P193" i="81"/>
  <c r="P139" i="81"/>
  <c r="P192" i="81"/>
  <c r="P138" i="81"/>
  <c r="P191" i="81"/>
  <c r="P137" i="81"/>
  <c r="P136" i="81"/>
  <c r="P190" i="81"/>
  <c r="P189" i="81"/>
  <c r="P135" i="81"/>
  <c r="P188" i="81"/>
  <c r="P134" i="81"/>
  <c r="P133" i="81"/>
  <c r="P187" i="81"/>
  <c r="P186" i="81"/>
  <c r="P132" i="81"/>
  <c r="P131" i="81"/>
  <c r="P185" i="81"/>
  <c r="P184" i="81"/>
  <c r="P130" i="81"/>
  <c r="P127" i="81"/>
  <c r="V140" i="81"/>
  <c r="V194" i="81"/>
  <c r="V139" i="81"/>
  <c r="V193" i="81"/>
  <c r="V138" i="81"/>
  <c r="V192" i="81"/>
  <c r="V191" i="81"/>
  <c r="V137" i="81"/>
  <c r="V136" i="81"/>
  <c r="V190" i="81"/>
  <c r="V135" i="81"/>
  <c r="V189" i="81"/>
  <c r="V188" i="81"/>
  <c r="V134" i="81"/>
  <c r="V187" i="81"/>
  <c r="V133" i="81"/>
  <c r="V132" i="81"/>
  <c r="V186" i="81"/>
  <c r="V131" i="81"/>
  <c r="V185" i="81"/>
  <c r="V184" i="81"/>
  <c r="V130" i="81"/>
  <c r="V127" i="81"/>
  <c r="V283" i="48"/>
  <c r="R283" i="48"/>
  <c r="N283" i="48"/>
  <c r="X97" i="48"/>
  <c r="T97" i="48"/>
  <c r="P97" i="48"/>
  <c r="Y283" i="48"/>
  <c r="Y272" i="48" s="1"/>
  <c r="Y270" i="48" s="1"/>
  <c r="Y154" i="62" s="1"/>
  <c r="U283" i="48"/>
  <c r="Q283" i="48"/>
  <c r="W97" i="48"/>
  <c r="S97" i="48"/>
  <c r="O97" i="48"/>
  <c r="X283" i="48"/>
  <c r="T283" i="48"/>
  <c r="P283" i="48"/>
  <c r="V97" i="48"/>
  <c r="R97" i="48"/>
  <c r="N97" i="48"/>
  <c r="S283" i="48"/>
  <c r="U97" i="48"/>
  <c r="O283" i="48"/>
  <c r="Q97" i="48"/>
  <c r="W283" i="48"/>
  <c r="Y97" i="48"/>
  <c r="O103" i="83"/>
  <c r="K103" i="83"/>
  <c r="G103" i="83"/>
  <c r="N236" i="83"/>
  <c r="J236" i="83"/>
  <c r="F236" i="83"/>
  <c r="N103" i="83"/>
  <c r="J103" i="83"/>
  <c r="F103" i="83"/>
  <c r="Q236" i="83"/>
  <c r="M236" i="83"/>
  <c r="I236" i="83"/>
  <c r="Q103" i="83"/>
  <c r="M103" i="83"/>
  <c r="I103" i="83"/>
  <c r="P236" i="83"/>
  <c r="L236" i="83"/>
  <c r="H236" i="83"/>
  <c r="P103" i="83"/>
  <c r="O236" i="83"/>
  <c r="L103" i="83"/>
  <c r="K236" i="83"/>
  <c r="H103" i="83"/>
  <c r="G236" i="83"/>
  <c r="W297" i="84"/>
  <c r="S297" i="84"/>
  <c r="O297" i="84"/>
  <c r="Y297" i="84"/>
  <c r="T297" i="84"/>
  <c r="N297" i="84"/>
  <c r="X111" i="84"/>
  <c r="T111" i="84"/>
  <c r="P111" i="84"/>
  <c r="X297" i="84"/>
  <c r="R297" i="84"/>
  <c r="W111" i="84"/>
  <c r="S111" i="84"/>
  <c r="O111" i="84"/>
  <c r="V297" i="84"/>
  <c r="Q297" i="84"/>
  <c r="V111" i="84"/>
  <c r="R111" i="84"/>
  <c r="N111" i="84"/>
  <c r="U297" i="84"/>
  <c r="Y111" i="84"/>
  <c r="P297" i="84"/>
  <c r="U111" i="84"/>
  <c r="Q111" i="84"/>
  <c r="W110" i="83"/>
  <c r="S110" i="83"/>
  <c r="O110" i="83"/>
  <c r="V243" i="83"/>
  <c r="R243" i="83"/>
  <c r="N243" i="83"/>
  <c r="V110" i="83"/>
  <c r="R110" i="83"/>
  <c r="N110" i="83"/>
  <c r="U243" i="83"/>
  <c r="Q243" i="83"/>
  <c r="M243" i="83"/>
  <c r="U110" i="83"/>
  <c r="Q110" i="83"/>
  <c r="M110" i="83"/>
  <c r="X243" i="83"/>
  <c r="T243" i="83"/>
  <c r="P243" i="83"/>
  <c r="X110" i="83"/>
  <c r="W243" i="83"/>
  <c r="T110" i="83"/>
  <c r="S243" i="83"/>
  <c r="P110" i="83"/>
  <c r="O243" i="83"/>
  <c r="V282" i="48"/>
  <c r="R282" i="48"/>
  <c r="N282" i="48"/>
  <c r="X96" i="48"/>
  <c r="T96" i="48"/>
  <c r="P96" i="48"/>
  <c r="U282" i="48"/>
  <c r="Q282" i="48"/>
  <c r="M282" i="48"/>
  <c r="W96" i="48"/>
  <c r="S96" i="48"/>
  <c r="O96" i="48"/>
  <c r="X282" i="48"/>
  <c r="T282" i="48"/>
  <c r="P282" i="48"/>
  <c r="V96" i="48"/>
  <c r="R96" i="48"/>
  <c r="N96" i="48"/>
  <c r="S282" i="48"/>
  <c r="Q96" i="48"/>
  <c r="O282" i="48"/>
  <c r="M96" i="48"/>
  <c r="U96" i="48"/>
  <c r="W282" i="48"/>
  <c r="U280" i="48"/>
  <c r="Q280" i="48"/>
  <c r="M280" i="48"/>
  <c r="S94" i="48"/>
  <c r="O94" i="48"/>
  <c r="K94" i="48"/>
  <c r="T280" i="48"/>
  <c r="P280" i="48"/>
  <c r="L280" i="48"/>
  <c r="V94" i="48"/>
  <c r="R94" i="48"/>
  <c r="N94" i="48"/>
  <c r="S280" i="48"/>
  <c r="O280" i="48"/>
  <c r="K280" i="48"/>
  <c r="U94" i="48"/>
  <c r="Q94" i="48"/>
  <c r="M94" i="48"/>
  <c r="N280" i="48"/>
  <c r="L94" i="48"/>
  <c r="V280" i="48"/>
  <c r="T94" i="48"/>
  <c r="R280" i="48"/>
  <c r="P94" i="48"/>
  <c r="T278" i="48"/>
  <c r="P278" i="48"/>
  <c r="L278" i="48"/>
  <c r="R92" i="48"/>
  <c r="N92" i="48"/>
  <c r="J92" i="48"/>
  <c r="S278" i="48"/>
  <c r="O278" i="48"/>
  <c r="K278" i="48"/>
  <c r="Q92" i="48"/>
  <c r="M92" i="48"/>
  <c r="I92" i="48"/>
  <c r="R278" i="48"/>
  <c r="N278" i="48"/>
  <c r="J278" i="48"/>
  <c r="T92" i="48"/>
  <c r="P92" i="48"/>
  <c r="L92" i="48"/>
  <c r="Q278" i="48"/>
  <c r="S92" i="48"/>
  <c r="M278" i="48"/>
  <c r="O92" i="48"/>
  <c r="I278" i="48"/>
  <c r="K92" i="48"/>
  <c r="Q292" i="84"/>
  <c r="M292" i="84"/>
  <c r="I292" i="84"/>
  <c r="T292" i="84"/>
  <c r="O292" i="84"/>
  <c r="J292" i="84"/>
  <c r="R106" i="84"/>
  <c r="N106" i="84"/>
  <c r="J106" i="84"/>
  <c r="S292" i="84"/>
  <c r="N292" i="84"/>
  <c r="Q106" i="84"/>
  <c r="M106" i="84"/>
  <c r="I106" i="84"/>
  <c r="R292" i="84"/>
  <c r="L292" i="84"/>
  <c r="T106" i="84"/>
  <c r="P106" i="84"/>
  <c r="L106" i="84"/>
  <c r="O106" i="84"/>
  <c r="K106" i="84"/>
  <c r="P292" i="84"/>
  <c r="K292" i="84"/>
  <c r="S106" i="84"/>
  <c r="P290" i="84"/>
  <c r="L290" i="84"/>
  <c r="H290" i="84"/>
  <c r="Q290" i="84"/>
  <c r="K290" i="84"/>
  <c r="Q104" i="84"/>
  <c r="M104" i="84"/>
  <c r="I104" i="84"/>
  <c r="O290" i="84"/>
  <c r="J290" i="84"/>
  <c r="P104" i="84"/>
  <c r="L104" i="84"/>
  <c r="H104" i="84"/>
  <c r="N290" i="84"/>
  <c r="I290" i="84"/>
  <c r="O104" i="84"/>
  <c r="K104" i="84"/>
  <c r="G104" i="84"/>
  <c r="R290" i="84"/>
  <c r="J104" i="84"/>
  <c r="M290" i="84"/>
  <c r="G290" i="84"/>
  <c r="R104" i="84"/>
  <c r="N104" i="84"/>
  <c r="L287" i="84"/>
  <c r="K287" i="84"/>
  <c r="G287" i="84"/>
  <c r="M101" i="84"/>
  <c r="I101" i="84"/>
  <c r="E101" i="84"/>
  <c r="O287" i="84"/>
  <c r="J287" i="84"/>
  <c r="F287" i="84"/>
  <c r="L101" i="84"/>
  <c r="H101" i="84"/>
  <c r="D101" i="84"/>
  <c r="N287" i="84"/>
  <c r="I287" i="84"/>
  <c r="E287" i="84"/>
  <c r="O101" i="84"/>
  <c r="K101" i="84"/>
  <c r="G101" i="84"/>
  <c r="F101" i="84"/>
  <c r="M287" i="84"/>
  <c r="N101" i="84"/>
  <c r="H287" i="84"/>
  <c r="J101" i="84"/>
  <c r="O288" i="84"/>
  <c r="K288" i="84"/>
  <c r="G288" i="84"/>
  <c r="M288" i="84"/>
  <c r="H288" i="84"/>
  <c r="P102" i="84"/>
  <c r="L102" i="84"/>
  <c r="H102" i="84"/>
  <c r="L288" i="84"/>
  <c r="F288" i="84"/>
  <c r="O102" i="84"/>
  <c r="K102" i="84"/>
  <c r="G102" i="84"/>
  <c r="P288" i="84"/>
  <c r="J288" i="84"/>
  <c r="E288" i="84"/>
  <c r="N102" i="84"/>
  <c r="J102" i="84"/>
  <c r="F102" i="84"/>
  <c r="M102" i="84"/>
  <c r="N288" i="84"/>
  <c r="I102" i="84"/>
  <c r="I288" i="84"/>
  <c r="E102" i="84"/>
  <c r="Q237" i="82"/>
  <c r="M237" i="82"/>
  <c r="I237" i="82"/>
  <c r="O104" i="82"/>
  <c r="K104" i="82"/>
  <c r="G104" i="82"/>
  <c r="P237" i="82"/>
  <c r="L237" i="82"/>
  <c r="H237" i="82"/>
  <c r="R237" i="82"/>
  <c r="J237" i="82"/>
  <c r="Q104" i="82"/>
  <c r="L104" i="82"/>
  <c r="O237" i="82"/>
  <c r="G237" i="82"/>
  <c r="P104" i="82"/>
  <c r="J104" i="82"/>
  <c r="N237" i="82"/>
  <c r="N104" i="82"/>
  <c r="I104" i="82"/>
  <c r="R104" i="82"/>
  <c r="K237" i="82"/>
  <c r="M104" i="82"/>
  <c r="H104" i="82"/>
  <c r="P236" i="82"/>
  <c r="L236" i="82"/>
  <c r="H236" i="82"/>
  <c r="N103" i="82"/>
  <c r="J103" i="82"/>
  <c r="F103" i="82"/>
  <c r="O236" i="82"/>
  <c r="K236" i="82"/>
  <c r="G236" i="82"/>
  <c r="M236" i="82"/>
  <c r="Q103" i="82"/>
  <c r="L103" i="82"/>
  <c r="G103" i="82"/>
  <c r="J236" i="82"/>
  <c r="P103" i="82"/>
  <c r="K103" i="82"/>
  <c r="Q236" i="82"/>
  <c r="I236" i="82"/>
  <c r="O103" i="82"/>
  <c r="I103" i="82"/>
  <c r="H103" i="82"/>
  <c r="N236" i="82"/>
  <c r="F236" i="82"/>
  <c r="M103" i="82"/>
  <c r="V108" i="83"/>
  <c r="R108" i="83"/>
  <c r="N108" i="83"/>
  <c r="U241" i="83"/>
  <c r="Q241" i="83"/>
  <c r="M241" i="83"/>
  <c r="U108" i="83"/>
  <c r="Q108" i="83"/>
  <c r="M108" i="83"/>
  <c r="T241" i="83"/>
  <c r="P241" i="83"/>
  <c r="L241" i="83"/>
  <c r="T108" i="83"/>
  <c r="P108" i="83"/>
  <c r="L108" i="83"/>
  <c r="S241" i="83"/>
  <c r="O241" i="83"/>
  <c r="K241" i="83"/>
  <c r="S108" i="83"/>
  <c r="V241" i="83"/>
  <c r="O108" i="83"/>
  <c r="R241" i="83"/>
  <c r="K108" i="83"/>
  <c r="N241" i="83"/>
  <c r="V223" i="78"/>
  <c r="R223" i="78"/>
  <c r="N223" i="78"/>
  <c r="J223" i="78"/>
  <c r="T91" i="78"/>
  <c r="P91" i="78"/>
  <c r="L91" i="78"/>
  <c r="H91" i="78"/>
  <c r="U223" i="78"/>
  <c r="Q223" i="78"/>
  <c r="M223" i="78"/>
  <c r="I223" i="78"/>
  <c r="S91" i="78"/>
  <c r="O91" i="78"/>
  <c r="K91" i="78"/>
  <c r="T223" i="78"/>
  <c r="P223" i="78"/>
  <c r="L223" i="78"/>
  <c r="H223" i="78"/>
  <c r="V91" i="78"/>
  <c r="R91" i="78"/>
  <c r="N91" i="78"/>
  <c r="J91" i="78"/>
  <c r="O223" i="78"/>
  <c r="I91" i="78"/>
  <c r="K223" i="78"/>
  <c r="U91" i="78"/>
  <c r="Q91" i="78"/>
  <c r="S223" i="78"/>
  <c r="M91" i="78"/>
  <c r="U225" i="78"/>
  <c r="Q225" i="78"/>
  <c r="M225" i="78"/>
  <c r="W93" i="78"/>
  <c r="S93" i="78"/>
  <c r="O93" i="78"/>
  <c r="K93" i="78"/>
  <c r="X225" i="78"/>
  <c r="T225" i="78"/>
  <c r="P225" i="78"/>
  <c r="L225" i="78"/>
  <c r="V93" i="78"/>
  <c r="R93" i="78"/>
  <c r="N93" i="78"/>
  <c r="J93" i="78"/>
  <c r="W225" i="78"/>
  <c r="S225" i="78"/>
  <c r="O225" i="78"/>
  <c r="K225" i="78"/>
  <c r="U93" i="78"/>
  <c r="Q93" i="78"/>
  <c r="M93" i="78"/>
  <c r="N225" i="78"/>
  <c r="L93" i="78"/>
  <c r="J225" i="78"/>
  <c r="X93" i="78"/>
  <c r="V225" i="78"/>
  <c r="T93" i="78"/>
  <c r="R225" i="78"/>
  <c r="P93" i="78"/>
  <c r="V226" i="78"/>
  <c r="R226" i="78"/>
  <c r="N226" i="78"/>
  <c r="X94" i="78"/>
  <c r="T94" i="78"/>
  <c r="P94" i="78"/>
  <c r="L94" i="78"/>
  <c r="Y226" i="78"/>
  <c r="U226" i="78"/>
  <c r="Q226" i="78"/>
  <c r="M226" i="78"/>
  <c r="W94" i="78"/>
  <c r="S94" i="78"/>
  <c r="O94" i="78"/>
  <c r="K94" i="78"/>
  <c r="X226" i="78"/>
  <c r="T226" i="78"/>
  <c r="P226" i="78"/>
  <c r="L226" i="78"/>
  <c r="V94" i="78"/>
  <c r="R94" i="78"/>
  <c r="N94" i="78"/>
  <c r="K226" i="78"/>
  <c r="Y94" i="78"/>
  <c r="W226" i="78"/>
  <c r="U94" i="78"/>
  <c r="S226" i="78"/>
  <c r="Q94" i="78"/>
  <c r="O226" i="78"/>
  <c r="M94" i="78"/>
  <c r="R89" i="80"/>
  <c r="N89" i="80"/>
  <c r="J89" i="80"/>
  <c r="F89" i="80"/>
  <c r="T89" i="80"/>
  <c r="P89" i="80"/>
  <c r="L89" i="80"/>
  <c r="H89" i="80"/>
  <c r="Q89" i="80"/>
  <c r="I89" i="80"/>
  <c r="S275" i="80"/>
  <c r="O275" i="80"/>
  <c r="K275" i="80"/>
  <c r="G275" i="80"/>
  <c r="O89" i="80"/>
  <c r="G89" i="80"/>
  <c r="R275" i="80"/>
  <c r="N275" i="80"/>
  <c r="J275" i="80"/>
  <c r="F275" i="80"/>
  <c r="M89" i="80"/>
  <c r="Q275" i="80"/>
  <c r="M275" i="80"/>
  <c r="I275" i="80"/>
  <c r="S89" i="80"/>
  <c r="K89" i="80"/>
  <c r="H275" i="80"/>
  <c r="T275" i="80"/>
  <c r="P275" i="80"/>
  <c r="L275" i="80"/>
  <c r="S90" i="80"/>
  <c r="O90" i="80"/>
  <c r="K90" i="80"/>
  <c r="G90" i="80"/>
  <c r="U90" i="80"/>
  <c r="Q90" i="80"/>
  <c r="M90" i="80"/>
  <c r="I90" i="80"/>
  <c r="R90" i="80"/>
  <c r="J90" i="80"/>
  <c r="T276" i="80"/>
  <c r="P276" i="80"/>
  <c r="L276" i="80"/>
  <c r="H276" i="80"/>
  <c r="P90" i="80"/>
  <c r="H90" i="80"/>
  <c r="S276" i="80"/>
  <c r="O276" i="80"/>
  <c r="K276" i="80"/>
  <c r="G276" i="80"/>
  <c r="N90" i="80"/>
  <c r="R276" i="80"/>
  <c r="N276" i="80"/>
  <c r="J276" i="80"/>
  <c r="T90" i="80"/>
  <c r="L90" i="80"/>
  <c r="U276" i="80"/>
  <c r="Q276" i="80"/>
  <c r="M276" i="80"/>
  <c r="I276" i="80"/>
  <c r="AB283" i="80"/>
  <c r="AB272" i="80" s="1"/>
  <c r="AB270" i="80" s="1"/>
  <c r="AB149" i="62" s="1"/>
  <c r="X283" i="80"/>
  <c r="T283" i="80"/>
  <c r="P283" i="80"/>
  <c r="Z283" i="80"/>
  <c r="V283" i="80"/>
  <c r="R283" i="80"/>
  <c r="N283" i="80"/>
  <c r="Y283" i="80"/>
  <c r="Q283" i="80"/>
  <c r="W283" i="80"/>
  <c r="O283" i="80"/>
  <c r="U283" i="80"/>
  <c r="AA283" i="80"/>
  <c r="S283" i="80"/>
  <c r="V194" i="48"/>
  <c r="V140" i="48"/>
  <c r="V139" i="48"/>
  <c r="V193" i="48"/>
  <c r="V138" i="48"/>
  <c r="V192" i="48"/>
  <c r="V137" i="48"/>
  <c r="V191" i="48"/>
  <c r="V190" i="48"/>
  <c r="V136" i="48"/>
  <c r="V135" i="48"/>
  <c r="V189" i="48"/>
  <c r="V188" i="48"/>
  <c r="V134" i="48"/>
  <c r="V133" i="48"/>
  <c r="V187" i="48"/>
  <c r="V186" i="48"/>
  <c r="V132" i="48"/>
  <c r="V185" i="48"/>
  <c r="V131" i="48"/>
  <c r="V130" i="48"/>
  <c r="V184" i="48"/>
  <c r="V127" i="48"/>
  <c r="Y153" i="48"/>
  <c r="Y152" i="48"/>
  <c r="Y151" i="48"/>
  <c r="Y41" i="48"/>
  <c r="Y82" i="48"/>
  <c r="Y81" i="48"/>
  <c r="Y150" i="48"/>
  <c r="Y40" i="48"/>
  <c r="Y39" i="48"/>
  <c r="Y149" i="48"/>
  <c r="Y80" i="48"/>
  <c r="Y148" i="48"/>
  <c r="Y79" i="48"/>
  <c r="Y38" i="48"/>
  <c r="Y37" i="48"/>
  <c r="Y78" i="48"/>
  <c r="Y147" i="48"/>
  <c r="Y77" i="48"/>
  <c r="Y36" i="48"/>
  <c r="Y146" i="48"/>
  <c r="Y35" i="48"/>
  <c r="Y145" i="48"/>
  <c r="Y76" i="48"/>
  <c r="Y75" i="48"/>
  <c r="Y144" i="48"/>
  <c r="Y34" i="48"/>
  <c r="Y33" i="48"/>
  <c r="Y143" i="48"/>
  <c r="Y74" i="48"/>
  <c r="Y73" i="48"/>
  <c r="Y32" i="48"/>
  <c r="Y72" i="48"/>
  <c r="Y27" i="48"/>
  <c r="Y31" i="48"/>
  <c r="W140" i="48"/>
  <c r="W194" i="48"/>
  <c r="W193" i="48"/>
  <c r="W139" i="48"/>
  <c r="W192" i="48"/>
  <c r="W138" i="48"/>
  <c r="W191" i="48"/>
  <c r="W137" i="48"/>
  <c r="W136" i="48"/>
  <c r="W190" i="48"/>
  <c r="W135" i="48"/>
  <c r="W189" i="48"/>
  <c r="W188" i="48"/>
  <c r="W134" i="48"/>
  <c r="W187" i="48"/>
  <c r="W133" i="48"/>
  <c r="W186" i="48"/>
  <c r="W132" i="48"/>
  <c r="W185" i="48"/>
  <c r="W131" i="48"/>
  <c r="W130" i="48"/>
  <c r="W184" i="48"/>
  <c r="W127" i="48"/>
  <c r="R194" i="48"/>
  <c r="R140" i="48"/>
  <c r="R193" i="48"/>
  <c r="R139" i="48"/>
  <c r="R192" i="48"/>
  <c r="R138" i="48"/>
  <c r="R137" i="48"/>
  <c r="R191" i="48"/>
  <c r="R190" i="48"/>
  <c r="R136" i="48"/>
  <c r="R189" i="48"/>
  <c r="R135" i="48"/>
  <c r="R188" i="48"/>
  <c r="R134" i="48"/>
  <c r="R187" i="48"/>
  <c r="R133" i="48"/>
  <c r="R132" i="48"/>
  <c r="R186" i="48"/>
  <c r="R131" i="48"/>
  <c r="R185" i="48"/>
  <c r="R130" i="48"/>
  <c r="R184" i="48"/>
  <c r="R127" i="48"/>
  <c r="P139" i="48"/>
  <c r="P140" i="48"/>
  <c r="P194" i="48"/>
  <c r="P193" i="48"/>
  <c r="P192" i="48"/>
  <c r="P138" i="48"/>
  <c r="P191" i="48"/>
  <c r="P137" i="48"/>
  <c r="P136" i="48"/>
  <c r="P190" i="48"/>
  <c r="P135" i="48"/>
  <c r="P189" i="48"/>
  <c r="P134" i="48"/>
  <c r="P188" i="48"/>
  <c r="P133" i="48"/>
  <c r="P187" i="48"/>
  <c r="P186" i="48"/>
  <c r="P132" i="48"/>
  <c r="P185" i="48"/>
  <c r="P131" i="48"/>
  <c r="P184" i="48"/>
  <c r="P130" i="48"/>
  <c r="P127" i="48"/>
  <c r="O40" i="48"/>
  <c r="O82" i="48"/>
  <c r="O41" i="48"/>
  <c r="O153" i="48"/>
  <c r="O152" i="48"/>
  <c r="O81" i="48"/>
  <c r="O151" i="48"/>
  <c r="O150" i="48"/>
  <c r="O39" i="48"/>
  <c r="O80" i="48"/>
  <c r="O149" i="48"/>
  <c r="O79" i="48"/>
  <c r="O148" i="48"/>
  <c r="O38" i="48"/>
  <c r="O78" i="48"/>
  <c r="O147" i="48"/>
  <c r="O37" i="48"/>
  <c r="O36" i="48"/>
  <c r="O77" i="48"/>
  <c r="O146" i="48"/>
  <c r="O35" i="48"/>
  <c r="O145" i="48"/>
  <c r="O76" i="48"/>
  <c r="O75" i="48"/>
  <c r="O144" i="48"/>
  <c r="O34" i="48"/>
  <c r="O33" i="48"/>
  <c r="O143" i="48"/>
  <c r="O74" i="48"/>
  <c r="O32" i="48"/>
  <c r="O73" i="48"/>
  <c r="O31" i="48"/>
  <c r="O72" i="48"/>
  <c r="O27" i="48"/>
  <c r="Q140" i="48"/>
  <c r="Q194" i="48"/>
  <c r="Q139" i="48"/>
  <c r="Q193" i="48"/>
  <c r="Q138" i="48"/>
  <c r="Q192" i="48"/>
  <c r="Q191" i="48"/>
  <c r="Q137" i="48"/>
  <c r="Q190" i="48"/>
  <c r="Q136" i="48"/>
  <c r="Q189" i="48"/>
  <c r="Q135" i="48"/>
  <c r="Q188" i="48"/>
  <c r="Q134" i="48"/>
  <c r="Q187" i="48"/>
  <c r="Q133" i="48"/>
  <c r="Q186" i="48"/>
  <c r="Q132" i="48"/>
  <c r="Q131" i="48"/>
  <c r="Q185" i="48"/>
  <c r="Q184" i="48"/>
  <c r="Q130" i="48"/>
  <c r="Q127" i="48"/>
  <c r="Y165" i="84"/>
  <c r="Y162" i="84"/>
  <c r="Y159" i="84"/>
  <c r="Y160" i="84"/>
  <c r="Y164" i="84"/>
  <c r="Y161" i="84"/>
  <c r="Y158" i="84"/>
  <c r="Y87" i="84"/>
  <c r="Y93" i="84"/>
  <c r="Y90" i="84"/>
  <c r="Y157" i="84"/>
  <c r="Y167" i="84"/>
  <c r="Y46" i="84"/>
  <c r="Y94" i="84"/>
  <c r="Y32" i="84"/>
  <c r="Y31" i="84"/>
  <c r="Y166" i="84"/>
  <c r="Y163" i="84"/>
  <c r="Y92" i="84"/>
  <c r="Y86" i="84"/>
  <c r="Y54" i="84"/>
  <c r="Y41" i="84"/>
  <c r="Y40" i="84"/>
  <c r="Y53" i="84"/>
  <c r="Y52" i="84"/>
  <c r="Y39" i="84"/>
  <c r="Y51" i="84"/>
  <c r="Y38" i="84"/>
  <c r="Y91" i="84"/>
  <c r="Y50" i="84"/>
  <c r="Y37" i="84"/>
  <c r="Y89" i="84"/>
  <c r="Y36" i="84"/>
  <c r="Y49" i="84"/>
  <c r="Y88" i="84"/>
  <c r="Y35" i="84"/>
  <c r="Y48" i="84"/>
  <c r="Y47" i="84"/>
  <c r="Y34" i="84"/>
  <c r="Y33" i="84"/>
  <c r="Y45" i="84"/>
  <c r="Y85" i="84"/>
  <c r="Y84" i="84"/>
  <c r="Y44" i="84"/>
  <c r="Y27" i="84"/>
  <c r="R158" i="84"/>
  <c r="R164" i="84"/>
  <c r="R165" i="84"/>
  <c r="R86" i="84"/>
  <c r="R46" i="84"/>
  <c r="R167" i="84"/>
  <c r="R160" i="84"/>
  <c r="R93" i="84"/>
  <c r="R166" i="84"/>
  <c r="R163" i="84"/>
  <c r="R161" i="84"/>
  <c r="R94" i="84"/>
  <c r="R162" i="84"/>
  <c r="R159" i="84"/>
  <c r="R92" i="84"/>
  <c r="R90" i="84"/>
  <c r="R31" i="84"/>
  <c r="R157" i="84"/>
  <c r="R87" i="84"/>
  <c r="R27" i="84"/>
  <c r="R41" i="84"/>
  <c r="R54" i="84"/>
  <c r="R53" i="84"/>
  <c r="R40" i="84"/>
  <c r="R39" i="84"/>
  <c r="R52" i="84"/>
  <c r="R38" i="84"/>
  <c r="R91" i="84"/>
  <c r="R51" i="84"/>
  <c r="R37" i="84"/>
  <c r="R50" i="84"/>
  <c r="R49" i="84"/>
  <c r="R89" i="84"/>
  <c r="R36" i="84"/>
  <c r="R35" i="84"/>
  <c r="R88" i="84"/>
  <c r="R48" i="84"/>
  <c r="R34" i="84"/>
  <c r="R47" i="84"/>
  <c r="R33" i="84"/>
  <c r="R32" i="84"/>
  <c r="R85" i="84"/>
  <c r="R45" i="84"/>
  <c r="R84" i="84"/>
  <c r="R44" i="84"/>
  <c r="V153" i="84"/>
  <c r="V208" i="84"/>
  <c r="V204" i="84"/>
  <c r="V148" i="84"/>
  <c r="V144" i="84"/>
  <c r="V152" i="84"/>
  <c r="V147" i="84"/>
  <c r="V146" i="84"/>
  <c r="V201" i="84"/>
  <c r="V207" i="84"/>
  <c r="V206" i="84"/>
  <c r="V149" i="84"/>
  <c r="V200" i="84"/>
  <c r="V203" i="84"/>
  <c r="V202" i="84"/>
  <c r="V154" i="84"/>
  <c r="V145" i="84"/>
  <c r="V199" i="84"/>
  <c r="V151" i="84"/>
  <c r="V198" i="84"/>
  <c r="V150" i="84"/>
  <c r="V141" i="84"/>
  <c r="V205" i="84"/>
  <c r="S46" i="84"/>
  <c r="S164" i="84"/>
  <c r="S167" i="84"/>
  <c r="S160" i="84"/>
  <c r="S32" i="84"/>
  <c r="S159" i="84"/>
  <c r="S162" i="84"/>
  <c r="S90" i="84"/>
  <c r="S92" i="84"/>
  <c r="S165" i="84"/>
  <c r="S93" i="84"/>
  <c r="S86" i="84"/>
  <c r="S161" i="84"/>
  <c r="S166" i="84"/>
  <c r="S87" i="84"/>
  <c r="S31" i="84"/>
  <c r="S163" i="84"/>
  <c r="S157" i="84"/>
  <c r="S94" i="84"/>
  <c r="S158" i="84"/>
  <c r="S27" i="84"/>
  <c r="S41" i="84"/>
  <c r="S54" i="84"/>
  <c r="S53" i="84"/>
  <c r="S40" i="84"/>
  <c r="S39" i="84"/>
  <c r="S52" i="84"/>
  <c r="S91" i="84"/>
  <c r="S38" i="84"/>
  <c r="S51" i="84"/>
  <c r="S50" i="84"/>
  <c r="S37" i="84"/>
  <c r="S49" i="84"/>
  <c r="S36" i="84"/>
  <c r="S89" i="84"/>
  <c r="S48" i="84"/>
  <c r="S35" i="84"/>
  <c r="S88" i="84"/>
  <c r="S47" i="84"/>
  <c r="S34" i="84"/>
  <c r="S33" i="84"/>
  <c r="S45" i="84"/>
  <c r="S85" i="84"/>
  <c r="S44" i="84"/>
  <c r="S84" i="84"/>
  <c r="S205" i="84"/>
  <c r="S206" i="84"/>
  <c r="S150" i="84"/>
  <c r="S152" i="84"/>
  <c r="S149" i="84"/>
  <c r="S202" i="84"/>
  <c r="S208" i="84"/>
  <c r="S207" i="84"/>
  <c r="S146" i="84"/>
  <c r="S148" i="84"/>
  <c r="S153" i="84"/>
  <c r="S204" i="84"/>
  <c r="S203" i="84"/>
  <c r="S201" i="84"/>
  <c r="S151" i="84"/>
  <c r="S144" i="84"/>
  <c r="S198" i="84"/>
  <c r="S200" i="84"/>
  <c r="S199" i="84"/>
  <c r="S154" i="84"/>
  <c r="S147" i="84"/>
  <c r="S145" i="84"/>
  <c r="S141" i="84"/>
  <c r="Y154" i="84"/>
  <c r="Y147" i="84"/>
  <c r="Y205" i="84"/>
  <c r="Y151" i="84"/>
  <c r="Y198" i="84"/>
  <c r="Y152" i="84"/>
  <c r="Y148" i="84"/>
  <c r="Y202" i="84"/>
  <c r="Y144" i="84"/>
  <c r="Y199" i="84"/>
  <c r="Y150" i="84"/>
  <c r="Y149" i="84"/>
  <c r="Y146" i="84"/>
  <c r="Y201" i="84"/>
  <c r="Y145" i="84"/>
  <c r="Y153" i="84"/>
  <c r="Y207" i="84"/>
  <c r="Y200" i="84"/>
  <c r="Y141" i="84"/>
  <c r="Y206" i="84"/>
  <c r="Y204" i="84"/>
  <c r="Y208" i="84"/>
  <c r="Y203" i="84"/>
  <c r="X32" i="84"/>
  <c r="X46" i="84"/>
  <c r="X161" i="84"/>
  <c r="X158" i="84"/>
  <c r="X86" i="84"/>
  <c r="X164" i="84"/>
  <c r="X157" i="84"/>
  <c r="X167" i="84"/>
  <c r="X87" i="84"/>
  <c r="X31" i="84"/>
  <c r="X160" i="84"/>
  <c r="X166" i="84"/>
  <c r="X94" i="84"/>
  <c r="X159" i="84"/>
  <c r="X163" i="84"/>
  <c r="X165" i="84"/>
  <c r="X162" i="84"/>
  <c r="X90" i="84"/>
  <c r="X92" i="84"/>
  <c r="X93" i="84"/>
  <c r="X41" i="84"/>
  <c r="X54" i="84"/>
  <c r="X53" i="84"/>
  <c r="X40" i="84"/>
  <c r="X52" i="84"/>
  <c r="X39" i="84"/>
  <c r="X91" i="84"/>
  <c r="X51" i="84"/>
  <c r="X38" i="84"/>
  <c r="X37" i="84"/>
  <c r="X50" i="84"/>
  <c r="X36" i="84"/>
  <c r="X89" i="84"/>
  <c r="X49" i="84"/>
  <c r="X88" i="84"/>
  <c r="X48" i="84"/>
  <c r="X35" i="84"/>
  <c r="X47" i="84"/>
  <c r="X34" i="84"/>
  <c r="X33" i="84"/>
  <c r="X45" i="84"/>
  <c r="X85" i="84"/>
  <c r="X44" i="84"/>
  <c r="X84" i="84"/>
  <c r="X27" i="84"/>
  <c r="X147" i="84"/>
  <c r="X207" i="84"/>
  <c r="X151" i="84"/>
  <c r="X203" i="84"/>
  <c r="X150" i="84"/>
  <c r="X200" i="84"/>
  <c r="X154" i="84"/>
  <c r="X146" i="84"/>
  <c r="X204" i="84"/>
  <c r="X198" i="84"/>
  <c r="X149" i="84"/>
  <c r="X148" i="84"/>
  <c r="X201" i="84"/>
  <c r="X145" i="84"/>
  <c r="X144" i="84"/>
  <c r="X153" i="84"/>
  <c r="X152" i="84"/>
  <c r="X199" i="84"/>
  <c r="X202" i="84"/>
  <c r="X206" i="84"/>
  <c r="X205" i="84"/>
  <c r="X141" i="84"/>
  <c r="X208" i="84"/>
  <c r="X93" i="80"/>
  <c r="T93" i="80"/>
  <c r="P93" i="80"/>
  <c r="L93" i="80"/>
  <c r="V279" i="80"/>
  <c r="R279" i="80"/>
  <c r="N279" i="80"/>
  <c r="J279" i="80"/>
  <c r="W93" i="80"/>
  <c r="S93" i="80"/>
  <c r="O93" i="80"/>
  <c r="V93" i="80"/>
  <c r="R93" i="80"/>
  <c r="N93" i="80"/>
  <c r="J93" i="80"/>
  <c r="M93" i="80"/>
  <c r="W279" i="80"/>
  <c r="Q279" i="80"/>
  <c r="L279" i="80"/>
  <c r="K93" i="80"/>
  <c r="U279" i="80"/>
  <c r="P279" i="80"/>
  <c r="K279" i="80"/>
  <c r="U93" i="80"/>
  <c r="T279" i="80"/>
  <c r="O279" i="80"/>
  <c r="Q93" i="80"/>
  <c r="S279" i="80"/>
  <c r="M279" i="80"/>
  <c r="X279" i="80"/>
  <c r="Z281" i="81"/>
  <c r="V281" i="81"/>
  <c r="R281" i="81"/>
  <c r="N281" i="81"/>
  <c r="Y281" i="81"/>
  <c r="T281" i="81"/>
  <c r="O281" i="81"/>
  <c r="W95" i="81"/>
  <c r="X281" i="81"/>
  <c r="S281" i="81"/>
  <c r="M281" i="81"/>
  <c r="Z95" i="81"/>
  <c r="V95" i="81"/>
  <c r="R95" i="81"/>
  <c r="N95" i="81"/>
  <c r="W281" i="81"/>
  <c r="L281" i="81"/>
  <c r="Y95" i="81"/>
  <c r="Q95" i="81"/>
  <c r="O95" i="81"/>
  <c r="Q281" i="81"/>
  <c r="U95" i="81"/>
  <c r="M95" i="81"/>
  <c r="S95" i="81"/>
  <c r="U281" i="81"/>
  <c r="P281" i="81"/>
  <c r="X95" i="81"/>
  <c r="T95" i="81"/>
  <c r="P95" i="81"/>
  <c r="L95" i="81"/>
  <c r="W279" i="81"/>
  <c r="S279" i="81"/>
  <c r="O279" i="81"/>
  <c r="K279" i="81"/>
  <c r="V279" i="81"/>
  <c r="Q279" i="81"/>
  <c r="L279" i="81"/>
  <c r="X93" i="81"/>
  <c r="P93" i="81"/>
  <c r="U279" i="81"/>
  <c r="P279" i="81"/>
  <c r="J279" i="81"/>
  <c r="W93" i="81"/>
  <c r="S93" i="81"/>
  <c r="O93" i="81"/>
  <c r="K93" i="81"/>
  <c r="T279" i="81"/>
  <c r="R93" i="81"/>
  <c r="J93" i="81"/>
  <c r="N279" i="81"/>
  <c r="V93" i="81"/>
  <c r="N93" i="81"/>
  <c r="T93" i="81"/>
  <c r="L93" i="81"/>
  <c r="X279" i="81"/>
  <c r="R279" i="81"/>
  <c r="M279" i="81"/>
  <c r="U93" i="81"/>
  <c r="Q93" i="81"/>
  <c r="M93" i="81"/>
  <c r="S238" i="82"/>
  <c r="O238" i="82"/>
  <c r="K238" i="82"/>
  <c r="Q105" i="82"/>
  <c r="M105" i="82"/>
  <c r="I105" i="82"/>
  <c r="R238" i="82"/>
  <c r="N238" i="82"/>
  <c r="J238" i="82"/>
  <c r="P238" i="82"/>
  <c r="H238" i="82"/>
  <c r="R105" i="82"/>
  <c r="L105" i="82"/>
  <c r="M238" i="82"/>
  <c r="P105" i="82"/>
  <c r="K105" i="82"/>
  <c r="L238" i="82"/>
  <c r="O105" i="82"/>
  <c r="J105" i="82"/>
  <c r="Q238" i="82"/>
  <c r="H105" i="82"/>
  <c r="I238" i="82"/>
  <c r="S105" i="82"/>
  <c r="N105" i="82"/>
  <c r="P208" i="82"/>
  <c r="P154" i="82"/>
  <c r="P207" i="82"/>
  <c r="P153" i="82"/>
  <c r="P152" i="82"/>
  <c r="P206" i="82"/>
  <c r="P205" i="82"/>
  <c r="P151" i="82"/>
  <c r="P204" i="82"/>
  <c r="P150" i="82"/>
  <c r="P203" i="82"/>
  <c r="P149" i="82"/>
  <c r="P202" i="82"/>
  <c r="P148" i="82"/>
  <c r="P201" i="82"/>
  <c r="P147" i="82"/>
  <c r="P146" i="82"/>
  <c r="P200" i="82"/>
  <c r="P199" i="82"/>
  <c r="P145" i="82"/>
  <c r="P198" i="82"/>
  <c r="P144" i="82"/>
  <c r="P141" i="82"/>
  <c r="X154" i="82"/>
  <c r="X208" i="82"/>
  <c r="X207" i="82"/>
  <c r="X153" i="82"/>
  <c r="X206" i="82"/>
  <c r="X152" i="82"/>
  <c r="X151" i="82"/>
  <c r="X205" i="82"/>
  <c r="X150" i="82"/>
  <c r="X204" i="82"/>
  <c r="X203" i="82"/>
  <c r="X149" i="82"/>
  <c r="X202" i="82"/>
  <c r="X148" i="82"/>
  <c r="X147" i="82"/>
  <c r="X201" i="82"/>
  <c r="X200" i="82"/>
  <c r="X146" i="82"/>
  <c r="X199" i="82"/>
  <c r="X145" i="82"/>
  <c r="X144" i="82"/>
  <c r="X198" i="82"/>
  <c r="X141" i="82"/>
  <c r="U94" i="82"/>
  <c r="U41" i="82"/>
  <c r="U54" i="82"/>
  <c r="U167" i="82"/>
  <c r="U53" i="82"/>
  <c r="U93" i="82"/>
  <c r="U166" i="82"/>
  <c r="U40" i="82"/>
  <c r="U52" i="82"/>
  <c r="U39" i="82"/>
  <c r="U92" i="82"/>
  <c r="U165" i="82"/>
  <c r="U51" i="82"/>
  <c r="U38" i="82"/>
  <c r="U164" i="82"/>
  <c r="U91" i="82"/>
  <c r="U50" i="82"/>
  <c r="U90" i="82"/>
  <c r="U37" i="82"/>
  <c r="U163" i="82"/>
  <c r="U49" i="82"/>
  <c r="U89" i="82"/>
  <c r="U162" i="82"/>
  <c r="U36" i="82"/>
  <c r="U161" i="82"/>
  <c r="U35" i="82"/>
  <c r="U88" i="82"/>
  <c r="U48" i="82"/>
  <c r="U47" i="82"/>
  <c r="U34" i="82"/>
  <c r="U87" i="82"/>
  <c r="U160" i="82"/>
  <c r="U86" i="82"/>
  <c r="U159" i="82"/>
  <c r="U46" i="82"/>
  <c r="U33" i="82"/>
  <c r="U158" i="82"/>
  <c r="U85" i="82"/>
  <c r="U45" i="82"/>
  <c r="U32" i="82"/>
  <c r="U31" i="82"/>
  <c r="U84" i="82"/>
  <c r="U157" i="82"/>
  <c r="U44" i="82"/>
  <c r="U27" i="82"/>
  <c r="U208" i="82"/>
  <c r="U154" i="82"/>
  <c r="U153" i="82"/>
  <c r="U207" i="82"/>
  <c r="U152" i="82"/>
  <c r="U206" i="82"/>
  <c r="U151" i="82"/>
  <c r="U205" i="82"/>
  <c r="U204" i="82"/>
  <c r="U150" i="82"/>
  <c r="U203" i="82"/>
  <c r="U149" i="82"/>
  <c r="U202" i="82"/>
  <c r="U148" i="82"/>
  <c r="U201" i="82"/>
  <c r="U147" i="82"/>
  <c r="U146" i="82"/>
  <c r="U200" i="82"/>
  <c r="U145" i="82"/>
  <c r="U199" i="82"/>
  <c r="U198" i="82"/>
  <c r="U144" i="82"/>
  <c r="U141" i="82"/>
  <c r="Z41" i="82"/>
  <c r="Z94" i="82"/>
  <c r="Z54" i="82"/>
  <c r="Z167" i="82"/>
  <c r="Z166" i="82"/>
  <c r="Z40" i="82"/>
  <c r="Z93" i="82"/>
  <c r="Z53" i="82"/>
  <c r="Z39" i="82"/>
  <c r="Z52" i="82"/>
  <c r="Z92" i="82"/>
  <c r="Z165" i="82"/>
  <c r="Z91" i="82"/>
  <c r="Z38" i="82"/>
  <c r="Z51" i="82"/>
  <c r="Z164" i="82"/>
  <c r="Z50" i="82"/>
  <c r="Z163" i="82"/>
  <c r="Z90" i="82"/>
  <c r="Z37" i="82"/>
  <c r="Z89" i="82"/>
  <c r="Z162" i="82"/>
  <c r="Z49" i="82"/>
  <c r="Z36" i="82"/>
  <c r="Z161" i="82"/>
  <c r="Z88" i="82"/>
  <c r="Z48" i="82"/>
  <c r="Z35" i="82"/>
  <c r="Z87" i="82"/>
  <c r="Z160" i="82"/>
  <c r="Z47" i="82"/>
  <c r="Z34" i="82"/>
  <c r="Z46" i="82"/>
  <c r="Z159" i="82"/>
  <c r="Z86" i="82"/>
  <c r="Z33" i="82"/>
  <c r="Z32" i="82"/>
  <c r="Z85" i="82"/>
  <c r="Z158" i="82"/>
  <c r="Z45" i="82"/>
  <c r="Z84" i="82"/>
  <c r="Z157" i="82"/>
  <c r="Z31" i="82"/>
  <c r="Z44" i="82"/>
  <c r="Z27" i="82"/>
  <c r="R208" i="82"/>
  <c r="R154" i="82"/>
  <c r="R153" i="82"/>
  <c r="R207" i="82"/>
  <c r="R152" i="82"/>
  <c r="R206" i="82"/>
  <c r="R151" i="82"/>
  <c r="R205" i="82"/>
  <c r="R204" i="82"/>
  <c r="R150" i="82"/>
  <c r="R149" i="82"/>
  <c r="R203" i="82"/>
  <c r="R202" i="82"/>
  <c r="R148" i="82"/>
  <c r="R201" i="82"/>
  <c r="R147" i="82"/>
  <c r="R146" i="82"/>
  <c r="R200" i="82"/>
  <c r="R145" i="82"/>
  <c r="R199" i="82"/>
  <c r="R144" i="82"/>
  <c r="R198" i="82"/>
  <c r="R141" i="82"/>
  <c r="AA167" i="82"/>
  <c r="AA41" i="82"/>
  <c r="AA54" i="82"/>
  <c r="AA94" i="82"/>
  <c r="AA166" i="82"/>
  <c r="AA53" i="82"/>
  <c r="AA40" i="82"/>
  <c r="AA93" i="82"/>
  <c r="AA92" i="82"/>
  <c r="AA165" i="82"/>
  <c r="AA39" i="82"/>
  <c r="AA52" i="82"/>
  <c r="AA91" i="82"/>
  <c r="AA51" i="82"/>
  <c r="AA38" i="82"/>
  <c r="AA164" i="82"/>
  <c r="AA90" i="82"/>
  <c r="AA50" i="82"/>
  <c r="AA163" i="82"/>
  <c r="AA37" i="82"/>
  <c r="AA49" i="82"/>
  <c r="AA162" i="82"/>
  <c r="AA36" i="82"/>
  <c r="AA89" i="82"/>
  <c r="AA161" i="82"/>
  <c r="AA35" i="82"/>
  <c r="AA88" i="82"/>
  <c r="AA48" i="82"/>
  <c r="AA47" i="82"/>
  <c r="AA87" i="82"/>
  <c r="AA34" i="82"/>
  <c r="AA160" i="82"/>
  <c r="AA86" i="82"/>
  <c r="AA33" i="82"/>
  <c r="AA159" i="82"/>
  <c r="AA46" i="82"/>
  <c r="AA32" i="82"/>
  <c r="AA158" i="82"/>
  <c r="AA45" i="82"/>
  <c r="AA85" i="82"/>
  <c r="AA157" i="82"/>
  <c r="AA84" i="82"/>
  <c r="AA44" i="82"/>
  <c r="AA31" i="82"/>
  <c r="AA27" i="82"/>
  <c r="AA154" i="82"/>
  <c r="AA208" i="82"/>
  <c r="AA153" i="82"/>
  <c r="AA207" i="82"/>
  <c r="AA152" i="82"/>
  <c r="AA206" i="82"/>
  <c r="AA205" i="82"/>
  <c r="AA151" i="82"/>
  <c r="AA204" i="82"/>
  <c r="AA150" i="82"/>
  <c r="AA149" i="82"/>
  <c r="AA203" i="82"/>
  <c r="AA148" i="82"/>
  <c r="AA202" i="82"/>
  <c r="AA201" i="82"/>
  <c r="AA147" i="82"/>
  <c r="AA200" i="82"/>
  <c r="AA146" i="82"/>
  <c r="AA199" i="82"/>
  <c r="AA145" i="82"/>
  <c r="AA198" i="82"/>
  <c r="AA144" i="82"/>
  <c r="AA141" i="82"/>
  <c r="AB194" i="78"/>
  <c r="AB140" i="78"/>
  <c r="AB193" i="78"/>
  <c r="AB139" i="78"/>
  <c r="AB192" i="78"/>
  <c r="AB138" i="78"/>
  <c r="AB137" i="78"/>
  <c r="AB191" i="78"/>
  <c r="AB190" i="78"/>
  <c r="AB136" i="78"/>
  <c r="AB135" i="78"/>
  <c r="AB189" i="78"/>
  <c r="AB188" i="78"/>
  <c r="AB134" i="78"/>
  <c r="AB133" i="78"/>
  <c r="AB187" i="78"/>
  <c r="AB186" i="78"/>
  <c r="AB132" i="78"/>
  <c r="AB131" i="78"/>
  <c r="AB185" i="78"/>
  <c r="AB184" i="78"/>
  <c r="AB130" i="78"/>
  <c r="AB127" i="78"/>
  <c r="AC140" i="78"/>
  <c r="AC194" i="78"/>
  <c r="AC193" i="78"/>
  <c r="AC139" i="78"/>
  <c r="AC138" i="78"/>
  <c r="AC192" i="78"/>
  <c r="AC191" i="78"/>
  <c r="AC137" i="78"/>
  <c r="AC190" i="78"/>
  <c r="AC136" i="78"/>
  <c r="AC189" i="78"/>
  <c r="AC135" i="78"/>
  <c r="AC188" i="78"/>
  <c r="AC134" i="78"/>
  <c r="AC187" i="78"/>
  <c r="AC133" i="78"/>
  <c r="AC186" i="78"/>
  <c r="AC132" i="78"/>
  <c r="AC185" i="78"/>
  <c r="AC130" i="78"/>
  <c r="AC131" i="78"/>
  <c r="AC184" i="78"/>
  <c r="AC127" i="78"/>
  <c r="AC107" i="78" s="1"/>
  <c r="P194" i="78"/>
  <c r="P140" i="78"/>
  <c r="P139" i="78"/>
  <c r="P193" i="78"/>
  <c r="P138" i="78"/>
  <c r="P192" i="78"/>
  <c r="P137" i="78"/>
  <c r="P191" i="78"/>
  <c r="P136" i="78"/>
  <c r="P190" i="78"/>
  <c r="P135" i="78"/>
  <c r="P189" i="78"/>
  <c r="P188" i="78"/>
  <c r="P134" i="78"/>
  <c r="P133" i="78"/>
  <c r="P187" i="78"/>
  <c r="P186" i="78"/>
  <c r="P132" i="78"/>
  <c r="P131" i="78"/>
  <c r="P185" i="78"/>
  <c r="P184" i="78"/>
  <c r="P130" i="78"/>
  <c r="P127" i="78"/>
  <c r="AA194" i="78"/>
  <c r="AA140" i="78"/>
  <c r="AA193" i="78"/>
  <c r="AA139" i="78"/>
  <c r="AA138" i="78"/>
  <c r="AA192" i="78"/>
  <c r="AA191" i="78"/>
  <c r="AA137" i="78"/>
  <c r="AA190" i="78"/>
  <c r="AA136" i="78"/>
  <c r="AA189" i="78"/>
  <c r="AA135" i="78"/>
  <c r="AA188" i="78"/>
  <c r="AA134" i="78"/>
  <c r="AA187" i="78"/>
  <c r="AA133" i="78"/>
  <c r="AA186" i="78"/>
  <c r="AA132" i="78"/>
  <c r="AA185" i="78"/>
  <c r="AA131" i="78"/>
  <c r="AA130" i="78"/>
  <c r="AA184" i="78"/>
  <c r="AA127" i="78"/>
  <c r="Q153" i="81"/>
  <c r="Q41" i="81"/>
  <c r="Q82" i="81"/>
  <c r="Q152" i="81"/>
  <c r="Q40" i="81"/>
  <c r="Q151" i="81"/>
  <c r="Q81" i="81"/>
  <c r="Q80" i="81"/>
  <c r="Q150" i="81"/>
  <c r="Q39" i="81"/>
  <c r="Q38" i="81"/>
  <c r="Q79" i="81"/>
  <c r="Q149" i="81"/>
  <c r="Q148" i="81"/>
  <c r="Q37" i="81"/>
  <c r="Q78" i="81"/>
  <c r="Q77" i="81"/>
  <c r="Q147" i="81"/>
  <c r="Q36" i="81"/>
  <c r="Q146" i="81"/>
  <c r="Q76" i="81"/>
  <c r="Q35" i="81"/>
  <c r="Q75" i="81"/>
  <c r="Q145" i="81"/>
  <c r="Q34" i="81"/>
  <c r="Q33" i="81"/>
  <c r="Q74" i="81"/>
  <c r="Q144" i="81"/>
  <c r="Q143" i="81"/>
  <c r="Q73" i="81"/>
  <c r="Q32" i="81"/>
  <c r="Q31" i="81"/>
  <c r="Q72" i="81"/>
  <c r="Q27" i="81"/>
  <c r="O153" i="81"/>
  <c r="O41" i="81"/>
  <c r="O82" i="81"/>
  <c r="O152" i="81"/>
  <c r="O151" i="81"/>
  <c r="O40" i="81"/>
  <c r="O81" i="81"/>
  <c r="O39" i="81"/>
  <c r="O80" i="81"/>
  <c r="O150" i="81"/>
  <c r="O79" i="81"/>
  <c r="O149" i="81"/>
  <c r="O38" i="81"/>
  <c r="O37" i="81"/>
  <c r="O78" i="81"/>
  <c r="O148" i="81"/>
  <c r="O147" i="81"/>
  <c r="O36" i="81"/>
  <c r="O77" i="81"/>
  <c r="O146" i="81"/>
  <c r="O76" i="81"/>
  <c r="O35" i="81"/>
  <c r="O34" i="81"/>
  <c r="O75" i="81"/>
  <c r="O145" i="81"/>
  <c r="O144" i="81"/>
  <c r="O74" i="81"/>
  <c r="O33" i="81"/>
  <c r="O73" i="81"/>
  <c r="O143" i="81"/>
  <c r="O32" i="81"/>
  <c r="O31" i="81"/>
  <c r="O72" i="81"/>
  <c r="O27" i="81"/>
  <c r="D184" i="81"/>
  <c r="D183" i="81" s="1"/>
  <c r="D102" i="62" s="1"/>
  <c r="AB153" i="81"/>
  <c r="AB82" i="81"/>
  <c r="AB41" i="81"/>
  <c r="AB152" i="81"/>
  <c r="AB151" i="81"/>
  <c r="AB81" i="81"/>
  <c r="AB40" i="81"/>
  <c r="AB150" i="81"/>
  <c r="AB39" i="81"/>
  <c r="AB80" i="81"/>
  <c r="AB38" i="81"/>
  <c r="AB149" i="81"/>
  <c r="AB79" i="81"/>
  <c r="AB37" i="81"/>
  <c r="AB78" i="81"/>
  <c r="AB148" i="81"/>
  <c r="AB147" i="81"/>
  <c r="AB77" i="81"/>
  <c r="AB36" i="81"/>
  <c r="AB76" i="81"/>
  <c r="AB146" i="81"/>
  <c r="AB35" i="81"/>
  <c r="AB145" i="81"/>
  <c r="AB34" i="81"/>
  <c r="AB75" i="81"/>
  <c r="AB144" i="81"/>
  <c r="AB74" i="81"/>
  <c r="AB33" i="81"/>
  <c r="AB73" i="81"/>
  <c r="AB143" i="81"/>
  <c r="AB32" i="81"/>
  <c r="AB31" i="81"/>
  <c r="AB72" i="81"/>
  <c r="AB27" i="81"/>
  <c r="T194" i="81"/>
  <c r="T140" i="81"/>
  <c r="T193" i="81"/>
  <c r="T139" i="81"/>
  <c r="T138" i="81"/>
  <c r="T192" i="81"/>
  <c r="T137" i="81"/>
  <c r="T191" i="81"/>
  <c r="T136" i="81"/>
  <c r="T190" i="81"/>
  <c r="T189" i="81"/>
  <c r="T135" i="81"/>
  <c r="T134" i="81"/>
  <c r="T188" i="81"/>
  <c r="T187" i="81"/>
  <c r="T133" i="81"/>
  <c r="T132" i="81"/>
  <c r="T186" i="81"/>
  <c r="T131" i="81"/>
  <c r="T185" i="81"/>
  <c r="T184" i="81"/>
  <c r="T130" i="81"/>
  <c r="T127" i="81"/>
  <c r="Z140" i="81"/>
  <c r="Z194" i="81"/>
  <c r="Z193" i="81"/>
  <c r="Z139" i="81"/>
  <c r="Z192" i="81"/>
  <c r="Z138" i="81"/>
  <c r="Z191" i="81"/>
  <c r="Z137" i="81"/>
  <c r="Z190" i="81"/>
  <c r="Z136" i="81"/>
  <c r="Z135" i="81"/>
  <c r="Z189" i="81"/>
  <c r="Z188" i="81"/>
  <c r="Z134" i="81"/>
  <c r="Z187" i="81"/>
  <c r="Z133" i="81"/>
  <c r="Z132" i="81"/>
  <c r="Z186" i="81"/>
  <c r="Z185" i="81"/>
  <c r="Z131" i="81"/>
  <c r="Z184" i="81"/>
  <c r="Z130" i="81"/>
  <c r="Z127" i="81"/>
  <c r="AC194" i="81"/>
  <c r="AC140" i="81"/>
  <c r="AC139" i="81"/>
  <c r="AC193" i="81"/>
  <c r="AC192" i="81"/>
  <c r="AC138" i="81"/>
  <c r="AC137" i="81"/>
  <c r="AC191" i="81"/>
  <c r="AC136" i="81"/>
  <c r="AC190" i="81"/>
  <c r="AC135" i="81"/>
  <c r="AC189" i="81"/>
  <c r="AC188" i="81"/>
  <c r="AC134" i="81"/>
  <c r="AC133" i="81"/>
  <c r="AC187" i="81"/>
  <c r="AC186" i="81"/>
  <c r="AC132" i="81"/>
  <c r="AC185" i="81"/>
  <c r="AC131" i="81"/>
  <c r="AC130" i="81"/>
  <c r="AC184" i="81"/>
  <c r="AC127" i="81"/>
  <c r="AA140" i="81"/>
  <c r="AA194" i="81"/>
  <c r="AA139" i="81"/>
  <c r="AA193" i="81"/>
  <c r="AA138" i="81"/>
  <c r="AA192" i="81"/>
  <c r="AA191" i="81"/>
  <c r="AA137" i="81"/>
  <c r="AA136" i="81"/>
  <c r="AA190" i="81"/>
  <c r="AA135" i="81"/>
  <c r="AA189" i="81"/>
  <c r="AA134" i="81"/>
  <c r="AA188" i="81"/>
  <c r="AA133" i="81"/>
  <c r="AA187" i="81"/>
  <c r="AA186" i="81"/>
  <c r="AA132" i="81"/>
  <c r="AA131" i="81"/>
  <c r="AA185" i="81"/>
  <c r="AA130" i="81"/>
  <c r="AA184" i="81"/>
  <c r="AA127" i="81"/>
  <c r="X227" i="78"/>
  <c r="T227" i="78"/>
  <c r="P227" i="78"/>
  <c r="L227" i="78"/>
  <c r="Z95" i="78"/>
  <c r="V95" i="78"/>
  <c r="R95" i="78"/>
  <c r="N95" i="78"/>
  <c r="W227" i="78"/>
  <c r="S227" i="78"/>
  <c r="O227" i="78"/>
  <c r="Y95" i="78"/>
  <c r="U95" i="78"/>
  <c r="Q95" i="78"/>
  <c r="M95" i="78"/>
  <c r="Z227" i="78"/>
  <c r="V227" i="78"/>
  <c r="R227" i="78"/>
  <c r="N227" i="78"/>
  <c r="X95" i="78"/>
  <c r="T95" i="78"/>
  <c r="P95" i="78"/>
  <c r="L95" i="78"/>
  <c r="M227" i="78"/>
  <c r="Y227" i="78"/>
  <c r="W95" i="78"/>
  <c r="U227" i="78"/>
  <c r="S95" i="78"/>
  <c r="Q227" i="78"/>
  <c r="O95" i="78"/>
  <c r="AA229" i="78"/>
  <c r="W229" i="78"/>
  <c r="S229" i="78"/>
  <c r="O229" i="78"/>
  <c r="Y97" i="78"/>
  <c r="U97" i="78"/>
  <c r="Q97" i="78"/>
  <c r="Z229" i="78"/>
  <c r="V229" i="78"/>
  <c r="R229" i="78"/>
  <c r="N229" i="78"/>
  <c r="AB97" i="78"/>
  <c r="AB86" i="78" s="1"/>
  <c r="AB18" i="62" s="1"/>
  <c r="X97" i="78"/>
  <c r="T97" i="78"/>
  <c r="P97" i="78"/>
  <c r="Y229" i="78"/>
  <c r="U229" i="78"/>
  <c r="Q229" i="78"/>
  <c r="AA97" i="78"/>
  <c r="W97" i="78"/>
  <c r="S97" i="78"/>
  <c r="O97" i="78"/>
  <c r="P229" i="78"/>
  <c r="Z97" i="78"/>
  <c r="AB229" i="78"/>
  <c r="AB218" i="78" s="1"/>
  <c r="AB216" i="78" s="1"/>
  <c r="AB150" i="62" s="1"/>
  <c r="V97" i="78"/>
  <c r="X229" i="78"/>
  <c r="R97" i="78"/>
  <c r="T229" i="78"/>
  <c r="N97" i="78"/>
  <c r="S221" i="78"/>
  <c r="O221" i="78"/>
  <c r="K221" i="78"/>
  <c r="G221" i="78"/>
  <c r="Q89" i="78"/>
  <c r="M89" i="78"/>
  <c r="I89" i="78"/>
  <c r="R221" i="78"/>
  <c r="N221" i="78"/>
  <c r="J221" i="78"/>
  <c r="F221" i="78"/>
  <c r="T89" i="78"/>
  <c r="P89" i="78"/>
  <c r="L89" i="78"/>
  <c r="H89" i="78"/>
  <c r="Q221" i="78"/>
  <c r="M221" i="78"/>
  <c r="I221" i="78"/>
  <c r="S89" i="78"/>
  <c r="O89" i="78"/>
  <c r="K89" i="78"/>
  <c r="G89" i="78"/>
  <c r="P221" i="78"/>
  <c r="J89" i="78"/>
  <c r="L221" i="78"/>
  <c r="F89" i="78"/>
  <c r="H221" i="78"/>
  <c r="R89" i="78"/>
  <c r="T221" i="78"/>
  <c r="N89" i="78"/>
  <c r="O87" i="80"/>
  <c r="K87" i="80"/>
  <c r="G87" i="80"/>
  <c r="AC87" i="80"/>
  <c r="AC86" i="80" s="1"/>
  <c r="Q87" i="80"/>
  <c r="M87" i="80"/>
  <c r="I87" i="80"/>
  <c r="E87" i="80"/>
  <c r="N87" i="80"/>
  <c r="F87" i="80"/>
  <c r="L87" i="80"/>
  <c r="D87" i="80"/>
  <c r="D86" i="80" s="1"/>
  <c r="O273" i="80"/>
  <c r="K273" i="80"/>
  <c r="G273" i="80"/>
  <c r="R87" i="80"/>
  <c r="J87" i="80"/>
  <c r="R273" i="80"/>
  <c r="N273" i="80"/>
  <c r="P87" i="80"/>
  <c r="H87" i="80"/>
  <c r="L273" i="80"/>
  <c r="F273" i="80"/>
  <c r="Q273" i="80"/>
  <c r="J273" i="80"/>
  <c r="E273" i="80"/>
  <c r="I273" i="80"/>
  <c r="AC273" i="80"/>
  <c r="AC272" i="80" s="1"/>
  <c r="AC270" i="80" s="1"/>
  <c r="P273" i="80"/>
  <c r="D273" i="80"/>
  <c r="D272" i="80" s="1"/>
  <c r="D270" i="80" s="1"/>
  <c r="D149" i="62" s="1"/>
  <c r="M273" i="80"/>
  <c r="H273" i="80"/>
  <c r="U91" i="80"/>
  <c r="Q91" i="80"/>
  <c r="M91" i="80"/>
  <c r="I91" i="80"/>
  <c r="S277" i="80"/>
  <c r="O277" i="80"/>
  <c r="S91" i="80"/>
  <c r="O91" i="80"/>
  <c r="K91" i="80"/>
  <c r="T91" i="80"/>
  <c r="L91" i="80"/>
  <c r="T277" i="80"/>
  <c r="N277" i="80"/>
  <c r="J277" i="80"/>
  <c r="R91" i="80"/>
  <c r="J91" i="80"/>
  <c r="R277" i="80"/>
  <c r="M277" i="80"/>
  <c r="I277" i="80"/>
  <c r="P91" i="80"/>
  <c r="H91" i="80"/>
  <c r="V277" i="80"/>
  <c r="Q277" i="80"/>
  <c r="L277" i="80"/>
  <c r="H277" i="80"/>
  <c r="V91" i="80"/>
  <c r="N91" i="80"/>
  <c r="U277" i="80"/>
  <c r="P277" i="80"/>
  <c r="K277" i="80"/>
  <c r="W111" i="83"/>
  <c r="S111" i="83"/>
  <c r="O111" i="83"/>
  <c r="V244" i="83"/>
  <c r="R244" i="83"/>
  <c r="N244" i="83"/>
  <c r="V111" i="83"/>
  <c r="R111" i="83"/>
  <c r="N111" i="83"/>
  <c r="Y244" i="83"/>
  <c r="Y233" i="83" s="1"/>
  <c r="Y231" i="83" s="1"/>
  <c r="Y152" i="62" s="1"/>
  <c r="U244" i="83"/>
  <c r="Q244" i="83"/>
  <c r="Y111" i="83"/>
  <c r="U111" i="83"/>
  <c r="Q111" i="83"/>
  <c r="X244" i="83"/>
  <c r="T244" i="83"/>
  <c r="P244" i="83"/>
  <c r="X111" i="83"/>
  <c r="W244" i="83"/>
  <c r="T111" i="83"/>
  <c r="S244" i="83"/>
  <c r="P111" i="83"/>
  <c r="O244" i="83"/>
  <c r="Z194" i="48"/>
  <c r="Z140" i="48"/>
  <c r="Z193" i="48"/>
  <c r="Z139" i="48"/>
  <c r="Z192" i="48"/>
  <c r="Z138" i="48"/>
  <c r="Z137" i="48"/>
  <c r="Z191" i="48"/>
  <c r="Z136" i="48"/>
  <c r="Z190" i="48"/>
  <c r="Z135" i="48"/>
  <c r="Z189" i="48"/>
  <c r="Z188" i="48"/>
  <c r="Z134" i="48"/>
  <c r="Z187" i="48"/>
  <c r="Z133" i="48"/>
  <c r="Z186" i="48"/>
  <c r="Z132" i="48"/>
  <c r="Z131" i="48"/>
  <c r="Z185" i="48"/>
  <c r="Z130" i="48"/>
  <c r="Z184" i="48"/>
  <c r="Z127" i="48"/>
  <c r="AC153" i="48"/>
  <c r="AC152" i="48"/>
  <c r="AC41" i="48"/>
  <c r="AC82" i="48"/>
  <c r="AC151" i="48"/>
  <c r="AC150" i="48"/>
  <c r="AC40" i="48"/>
  <c r="AC81" i="48"/>
  <c r="AC80" i="48"/>
  <c r="AC39" i="48"/>
  <c r="AC149" i="48"/>
  <c r="AC38" i="48"/>
  <c r="AC148" i="48"/>
  <c r="AC79" i="48"/>
  <c r="AC37" i="48"/>
  <c r="AC78" i="48"/>
  <c r="AC147" i="48"/>
  <c r="AC77" i="48"/>
  <c r="AC36" i="48"/>
  <c r="AC146" i="48"/>
  <c r="AC76" i="48"/>
  <c r="AC35" i="48"/>
  <c r="AC145" i="48"/>
  <c r="AC75" i="48"/>
  <c r="AC144" i="48"/>
  <c r="AC143" i="48"/>
  <c r="AC34" i="48"/>
  <c r="AC33" i="48"/>
  <c r="AC74" i="48"/>
  <c r="AC72" i="48"/>
  <c r="AC31" i="48"/>
  <c r="AC32" i="48"/>
  <c r="AC73" i="48"/>
  <c r="AC27" i="48"/>
  <c r="AC28" i="48" s="1"/>
  <c r="AA194" i="48"/>
  <c r="AA140" i="48"/>
  <c r="AA193" i="48"/>
  <c r="AA139" i="48"/>
  <c r="AA192" i="48"/>
  <c r="AA138" i="48"/>
  <c r="AA137" i="48"/>
  <c r="AA191" i="48"/>
  <c r="AA190" i="48"/>
  <c r="AA136" i="48"/>
  <c r="AA189" i="48"/>
  <c r="AA135" i="48"/>
  <c r="AA188" i="48"/>
  <c r="AA134" i="48"/>
  <c r="AA187" i="48"/>
  <c r="AA133" i="48"/>
  <c r="AA186" i="48"/>
  <c r="AA132" i="48"/>
  <c r="AA131" i="48"/>
  <c r="AA185" i="48"/>
  <c r="AA130" i="48"/>
  <c r="AA184" i="48"/>
  <c r="AA127" i="48"/>
  <c r="R153" i="48"/>
  <c r="R152" i="48"/>
  <c r="R41" i="48"/>
  <c r="R151" i="48"/>
  <c r="R82" i="48"/>
  <c r="R150" i="48"/>
  <c r="R40" i="48"/>
  <c r="R81" i="48"/>
  <c r="R80" i="48"/>
  <c r="R39" i="48"/>
  <c r="R149" i="48"/>
  <c r="R38" i="48"/>
  <c r="R79" i="48"/>
  <c r="R148" i="48"/>
  <c r="R78" i="48"/>
  <c r="R147" i="48"/>
  <c r="R37" i="48"/>
  <c r="R77" i="48"/>
  <c r="R36" i="48"/>
  <c r="R146" i="48"/>
  <c r="R145" i="48"/>
  <c r="R35" i="48"/>
  <c r="R76" i="48"/>
  <c r="R75" i="48"/>
  <c r="R144" i="48"/>
  <c r="R34" i="48"/>
  <c r="R74" i="48"/>
  <c r="R143" i="48"/>
  <c r="R33" i="48"/>
  <c r="R73" i="48"/>
  <c r="R32" i="48"/>
  <c r="R72" i="48"/>
  <c r="R31" i="48"/>
  <c r="R27" i="48"/>
  <c r="T140" i="48"/>
  <c r="T194" i="48"/>
  <c r="T139" i="48"/>
  <c r="T193" i="48"/>
  <c r="T138" i="48"/>
  <c r="T192" i="48"/>
  <c r="T191" i="48"/>
  <c r="T137" i="48"/>
  <c r="T136" i="48"/>
  <c r="T190" i="48"/>
  <c r="T189" i="48"/>
  <c r="T135" i="48"/>
  <c r="T188" i="48"/>
  <c r="T134" i="48"/>
  <c r="T133" i="48"/>
  <c r="T187" i="48"/>
  <c r="T186" i="48"/>
  <c r="T132" i="48"/>
  <c r="T185" i="48"/>
  <c r="T131" i="48"/>
  <c r="T130" i="48"/>
  <c r="T184" i="48"/>
  <c r="T127" i="48"/>
  <c r="S153" i="48"/>
  <c r="S152" i="48"/>
  <c r="S82" i="48"/>
  <c r="S151" i="48"/>
  <c r="S41" i="48"/>
  <c r="S40" i="48"/>
  <c r="S150" i="48"/>
  <c r="S81" i="48"/>
  <c r="S80" i="48"/>
  <c r="S149" i="48"/>
  <c r="S39" i="48"/>
  <c r="S79" i="48"/>
  <c r="S148" i="48"/>
  <c r="S38" i="48"/>
  <c r="S37" i="48"/>
  <c r="S78" i="48"/>
  <c r="S147" i="48"/>
  <c r="S77" i="48"/>
  <c r="S36" i="48"/>
  <c r="S146" i="48"/>
  <c r="S76" i="48"/>
  <c r="S145" i="48"/>
  <c r="S35" i="48"/>
  <c r="S34" i="48"/>
  <c r="S75" i="48"/>
  <c r="S144" i="48"/>
  <c r="S74" i="48"/>
  <c r="S33" i="48"/>
  <c r="S143" i="48"/>
  <c r="S32" i="48"/>
  <c r="S73" i="48"/>
  <c r="S72" i="48"/>
  <c r="S31" i="48"/>
  <c r="S27" i="48"/>
  <c r="U194" i="48"/>
  <c r="U140" i="48"/>
  <c r="U193" i="48"/>
  <c r="U139" i="48"/>
  <c r="U138" i="48"/>
  <c r="U192" i="48"/>
  <c r="U137" i="48"/>
  <c r="U191" i="48"/>
  <c r="U190" i="48"/>
  <c r="U136" i="48"/>
  <c r="U135" i="48"/>
  <c r="U189" i="48"/>
  <c r="U134" i="48"/>
  <c r="U188" i="48"/>
  <c r="U133" i="48"/>
  <c r="U187" i="48"/>
  <c r="U132" i="48"/>
  <c r="U186" i="48"/>
  <c r="U185" i="48"/>
  <c r="U131" i="48"/>
  <c r="U184" i="48"/>
  <c r="U130" i="48"/>
  <c r="U127" i="48"/>
  <c r="AC161" i="84"/>
  <c r="AC158" i="84"/>
  <c r="AC87" i="84"/>
  <c r="AC164" i="84"/>
  <c r="AC31" i="84"/>
  <c r="AC157" i="84"/>
  <c r="AC167" i="84"/>
  <c r="AC46" i="84"/>
  <c r="AC93" i="84"/>
  <c r="AC32" i="84"/>
  <c r="AC86" i="84"/>
  <c r="AC90" i="84"/>
  <c r="AC166" i="84"/>
  <c r="AC163" i="84"/>
  <c r="AC160" i="84"/>
  <c r="AC27" i="84"/>
  <c r="AC28" i="84" s="1"/>
  <c r="AC94" i="84"/>
  <c r="AC165" i="84"/>
  <c r="AC162" i="84"/>
  <c r="AC159" i="84"/>
  <c r="AC92" i="84"/>
  <c r="AC41" i="84"/>
  <c r="AC54" i="84"/>
  <c r="AC53" i="84"/>
  <c r="AC40" i="84"/>
  <c r="AC39" i="84"/>
  <c r="AC52" i="84"/>
  <c r="AC51" i="84"/>
  <c r="AC38" i="84"/>
  <c r="AC91" i="84"/>
  <c r="AC50" i="84"/>
  <c r="AC37" i="84"/>
  <c r="AC89" i="84"/>
  <c r="AC49" i="84"/>
  <c r="AC36" i="84"/>
  <c r="AC48" i="84"/>
  <c r="AC35" i="84"/>
  <c r="AC88" i="84"/>
  <c r="AC47" i="84"/>
  <c r="AC34" i="84"/>
  <c r="AC33" i="84"/>
  <c r="AC44" i="84"/>
  <c r="AC85" i="84"/>
  <c r="AC84" i="84"/>
  <c r="AC45" i="84"/>
  <c r="V167" i="84"/>
  <c r="V160" i="84"/>
  <c r="V157" i="84"/>
  <c r="V31" i="84"/>
  <c r="V161" i="84"/>
  <c r="V166" i="84"/>
  <c r="V163" i="84"/>
  <c r="V165" i="84"/>
  <c r="V94" i="84"/>
  <c r="V162" i="84"/>
  <c r="V159" i="84"/>
  <c r="V92" i="84"/>
  <c r="V90" i="84"/>
  <c r="V87" i="84"/>
  <c r="V158" i="84"/>
  <c r="V164" i="84"/>
  <c r="V93" i="84"/>
  <c r="V86" i="84"/>
  <c r="V27" i="84"/>
  <c r="V41" i="84"/>
  <c r="V54" i="84"/>
  <c r="V53" i="84"/>
  <c r="V40" i="84"/>
  <c r="V52" i="84"/>
  <c r="V39" i="84"/>
  <c r="V38" i="84"/>
  <c r="V51" i="84"/>
  <c r="V91" i="84"/>
  <c r="V37" i="84"/>
  <c r="V50" i="84"/>
  <c r="V36" i="84"/>
  <c r="V89" i="84"/>
  <c r="V49" i="84"/>
  <c r="V88" i="84"/>
  <c r="V48" i="84"/>
  <c r="V35" i="84"/>
  <c r="V47" i="84"/>
  <c r="V34" i="84"/>
  <c r="V46" i="84"/>
  <c r="V33" i="84"/>
  <c r="V45" i="84"/>
  <c r="V32" i="84"/>
  <c r="V85" i="84"/>
  <c r="V84" i="84"/>
  <c r="V44" i="84"/>
  <c r="Z148" i="84"/>
  <c r="Z208" i="84"/>
  <c r="Z144" i="84"/>
  <c r="Z152" i="84"/>
  <c r="Z201" i="84"/>
  <c r="Z204" i="84"/>
  <c r="Z200" i="84"/>
  <c r="Z199" i="84"/>
  <c r="Z151" i="84"/>
  <c r="Z198" i="84"/>
  <c r="Z150" i="84"/>
  <c r="Z147" i="84"/>
  <c r="Z146" i="84"/>
  <c r="Z207" i="84"/>
  <c r="Z206" i="84"/>
  <c r="Z149" i="84"/>
  <c r="Z203" i="84"/>
  <c r="Z202" i="84"/>
  <c r="Z154" i="84"/>
  <c r="Z145" i="84"/>
  <c r="Z153" i="84"/>
  <c r="Z205" i="84"/>
  <c r="Z141" i="84"/>
  <c r="W46" i="84"/>
  <c r="W32" i="84"/>
  <c r="W163" i="84"/>
  <c r="W165" i="84"/>
  <c r="W93" i="84"/>
  <c r="W158" i="84"/>
  <c r="W162" i="84"/>
  <c r="W159" i="84"/>
  <c r="W161" i="84"/>
  <c r="W94" i="84"/>
  <c r="W87" i="84"/>
  <c r="W164" i="84"/>
  <c r="W157" i="84"/>
  <c r="W90" i="84"/>
  <c r="W92" i="84"/>
  <c r="W167" i="84"/>
  <c r="W160" i="84"/>
  <c r="W166" i="84"/>
  <c r="W86" i="84"/>
  <c r="W31" i="84"/>
  <c r="W27" i="84"/>
  <c r="W54" i="84"/>
  <c r="W41" i="84"/>
  <c r="W53" i="84"/>
  <c r="W40" i="84"/>
  <c r="W52" i="84"/>
  <c r="W39" i="84"/>
  <c r="W38" i="84"/>
  <c r="W51" i="84"/>
  <c r="W91" i="84"/>
  <c r="W37" i="84"/>
  <c r="W50" i="84"/>
  <c r="W36" i="84"/>
  <c r="W89" i="84"/>
  <c r="W49" i="84"/>
  <c r="W88" i="84"/>
  <c r="W48" i="84"/>
  <c r="W35" i="84"/>
  <c r="W34" i="84"/>
  <c r="W47" i="84"/>
  <c r="W33" i="84"/>
  <c r="W85" i="84"/>
  <c r="W45" i="84"/>
  <c r="W84" i="84"/>
  <c r="W44" i="84"/>
  <c r="W205" i="84"/>
  <c r="W150" i="84"/>
  <c r="W147" i="84"/>
  <c r="W149" i="84"/>
  <c r="W206" i="84"/>
  <c r="W146" i="84"/>
  <c r="W152" i="84"/>
  <c r="W153" i="84"/>
  <c r="W202" i="84"/>
  <c r="W208" i="84"/>
  <c r="W207" i="84"/>
  <c r="W201" i="84"/>
  <c r="W141" i="84"/>
  <c r="W148" i="84"/>
  <c r="W145" i="84"/>
  <c r="W204" i="84"/>
  <c r="W203" i="84"/>
  <c r="W154" i="84"/>
  <c r="W151" i="84"/>
  <c r="W144" i="84"/>
  <c r="W198" i="84"/>
  <c r="W200" i="84"/>
  <c r="W199" i="84"/>
  <c r="AC154" i="84"/>
  <c r="AC205" i="84"/>
  <c r="AC202" i="84"/>
  <c r="AC198" i="84"/>
  <c r="AC144" i="84"/>
  <c r="AC148" i="84"/>
  <c r="AC152" i="84"/>
  <c r="AC147" i="84"/>
  <c r="AC206" i="84"/>
  <c r="AC151" i="84"/>
  <c r="AC153" i="84"/>
  <c r="AC150" i="84"/>
  <c r="AC149" i="84"/>
  <c r="AC199" i="84"/>
  <c r="AC146" i="84"/>
  <c r="AC201" i="84"/>
  <c r="AC145" i="84"/>
  <c r="AC204" i="84"/>
  <c r="AC141" i="84"/>
  <c r="AC208" i="84"/>
  <c r="AC200" i="84"/>
  <c r="AC207" i="84"/>
  <c r="AC203" i="84"/>
  <c r="AB32" i="84"/>
  <c r="AB93" i="84"/>
  <c r="AB46" i="84"/>
  <c r="AB164" i="84"/>
  <c r="AB157" i="84"/>
  <c r="AB94" i="84"/>
  <c r="AB87" i="84"/>
  <c r="AB160" i="84"/>
  <c r="AB166" i="84"/>
  <c r="AB90" i="84"/>
  <c r="AB163" i="84"/>
  <c r="AB165" i="84"/>
  <c r="AB162" i="84"/>
  <c r="AB86" i="84"/>
  <c r="AB92" i="84"/>
  <c r="AB31" i="84"/>
  <c r="AB161" i="84"/>
  <c r="AB158" i="84"/>
  <c r="AB159" i="84"/>
  <c r="AB167" i="84"/>
  <c r="AB41" i="84"/>
  <c r="AB54" i="84"/>
  <c r="AB53" i="84"/>
  <c r="AB40" i="84"/>
  <c r="AB52" i="84"/>
  <c r="AB39" i="84"/>
  <c r="AB38" i="84"/>
  <c r="AB51" i="84"/>
  <c r="AB91" i="84"/>
  <c r="AB50" i="84"/>
  <c r="AB37" i="84"/>
  <c r="AB89" i="84"/>
  <c r="AB36" i="84"/>
  <c r="AB49" i="84"/>
  <c r="AB48" i="84"/>
  <c r="AB35" i="84"/>
  <c r="AB88" i="84"/>
  <c r="AB47" i="84"/>
  <c r="AB34" i="84"/>
  <c r="AB33" i="84"/>
  <c r="AB45" i="84"/>
  <c r="AB85" i="84"/>
  <c r="AB44" i="84"/>
  <c r="AB84" i="84"/>
  <c r="AB27" i="84"/>
  <c r="AB147" i="84"/>
  <c r="AB208" i="84"/>
  <c r="AB146" i="84"/>
  <c r="AB150" i="84"/>
  <c r="AB203" i="84"/>
  <c r="AB199" i="84"/>
  <c r="AB207" i="84"/>
  <c r="AB154" i="84"/>
  <c r="AB204" i="84"/>
  <c r="AB151" i="84"/>
  <c r="AB153" i="84"/>
  <c r="AB152" i="84"/>
  <c r="AB149" i="84"/>
  <c r="AB148" i="84"/>
  <c r="AB198" i="84"/>
  <c r="AB201" i="84"/>
  <c r="AB145" i="84"/>
  <c r="AB144" i="84"/>
  <c r="AB206" i="84"/>
  <c r="AB205" i="84"/>
  <c r="AB200" i="84"/>
  <c r="AB202" i="84"/>
  <c r="AB141" i="84"/>
  <c r="R276" i="81"/>
  <c r="N276" i="81"/>
  <c r="J276" i="81"/>
  <c r="Q276" i="81"/>
  <c r="L276" i="81"/>
  <c r="G276" i="81"/>
  <c r="O90" i="81"/>
  <c r="G90" i="81"/>
  <c r="U276" i="81"/>
  <c r="P276" i="81"/>
  <c r="K276" i="81"/>
  <c r="R90" i="81"/>
  <c r="N90" i="81"/>
  <c r="J90" i="81"/>
  <c r="T276" i="81"/>
  <c r="I276" i="81"/>
  <c r="Q90" i="81"/>
  <c r="I90" i="81"/>
  <c r="O276" i="81"/>
  <c r="U90" i="81"/>
  <c r="M90" i="81"/>
  <c r="S90" i="81"/>
  <c r="K90" i="81"/>
  <c r="S276" i="81"/>
  <c r="M276" i="81"/>
  <c r="H276" i="81"/>
  <c r="T90" i="81"/>
  <c r="P90" i="81"/>
  <c r="L90" i="81"/>
  <c r="H90" i="81"/>
  <c r="Y283" i="81"/>
  <c r="U283" i="81"/>
  <c r="Q283" i="81"/>
  <c r="AB283" i="81"/>
  <c r="AB272" i="81" s="1"/>
  <c r="AB270" i="81" s="1"/>
  <c r="AB148" i="62" s="1"/>
  <c r="W283" i="81"/>
  <c r="R283" i="81"/>
  <c r="Q97" i="81"/>
  <c r="AA283" i="81"/>
  <c r="V283" i="81"/>
  <c r="P283" i="81"/>
  <c r="AB97" i="81"/>
  <c r="AB86" i="81" s="1"/>
  <c r="AB16" i="62" s="1"/>
  <c r="X97" i="81"/>
  <c r="T97" i="81"/>
  <c r="P97" i="81"/>
  <c r="Z283" i="81"/>
  <c r="O283" i="81"/>
  <c r="AA97" i="81"/>
  <c r="AA86" i="81" s="1"/>
  <c r="S97" i="81"/>
  <c r="U97" i="81"/>
  <c r="T283" i="81"/>
  <c r="W97" i="81"/>
  <c r="O97" i="81"/>
  <c r="Y97" i="81"/>
  <c r="X283" i="81"/>
  <c r="S283" i="81"/>
  <c r="N283" i="81"/>
  <c r="Z97" i="81"/>
  <c r="V97" i="81"/>
  <c r="R97" i="81"/>
  <c r="N97" i="81"/>
  <c r="X280" i="81"/>
  <c r="T280" i="81"/>
  <c r="P280" i="81"/>
  <c r="L280" i="81"/>
  <c r="W280" i="81"/>
  <c r="R280" i="81"/>
  <c r="M280" i="81"/>
  <c r="U94" i="81"/>
  <c r="M94" i="81"/>
  <c r="V280" i="81"/>
  <c r="Q280" i="81"/>
  <c r="K280" i="81"/>
  <c r="X94" i="81"/>
  <c r="T94" i="81"/>
  <c r="P94" i="81"/>
  <c r="L94" i="81"/>
  <c r="U280" i="81"/>
  <c r="S94" i="81"/>
  <c r="O94" i="81"/>
  <c r="O280" i="81"/>
  <c r="W94" i="81"/>
  <c r="K94" i="81"/>
  <c r="Y94" i="81"/>
  <c r="Q94" i="81"/>
  <c r="Y280" i="81"/>
  <c r="S280" i="81"/>
  <c r="N280" i="81"/>
  <c r="V94" i="81"/>
  <c r="R94" i="81"/>
  <c r="N94" i="81"/>
  <c r="P94" i="82"/>
  <c r="P54" i="82"/>
  <c r="P167" i="82"/>
  <c r="P41" i="82"/>
  <c r="P40" i="82"/>
  <c r="P93" i="82"/>
  <c r="P166" i="82"/>
  <c r="P53" i="82"/>
  <c r="P165" i="82"/>
  <c r="P92" i="82"/>
  <c r="P39" i="82"/>
  <c r="P52" i="82"/>
  <c r="P91" i="82"/>
  <c r="P51" i="82"/>
  <c r="P164" i="82"/>
  <c r="P38" i="82"/>
  <c r="P50" i="82"/>
  <c r="P163" i="82"/>
  <c r="P90" i="82"/>
  <c r="P37" i="82"/>
  <c r="P36" i="82"/>
  <c r="P89" i="82"/>
  <c r="P49" i="82"/>
  <c r="P162" i="82"/>
  <c r="P35" i="82"/>
  <c r="P48" i="82"/>
  <c r="P88" i="82"/>
  <c r="P161" i="82"/>
  <c r="P160" i="82"/>
  <c r="P34" i="82"/>
  <c r="P47" i="82"/>
  <c r="P87" i="82"/>
  <c r="P159" i="82"/>
  <c r="P86" i="82"/>
  <c r="P33" i="82"/>
  <c r="P46" i="82"/>
  <c r="P158" i="82"/>
  <c r="P32" i="82"/>
  <c r="P45" i="82"/>
  <c r="P85" i="82"/>
  <c r="P31" i="82"/>
  <c r="P157" i="82"/>
  <c r="P84" i="82"/>
  <c r="P44" i="82"/>
  <c r="P27" i="82"/>
  <c r="X41" i="82"/>
  <c r="X167" i="82"/>
  <c r="X94" i="82"/>
  <c r="X54" i="82"/>
  <c r="X93" i="82"/>
  <c r="X40" i="82"/>
  <c r="X166" i="82"/>
  <c r="X53" i="82"/>
  <c r="X52" i="82"/>
  <c r="X92" i="82"/>
  <c r="X39" i="82"/>
  <c r="X165" i="82"/>
  <c r="X38" i="82"/>
  <c r="X91" i="82"/>
  <c r="X164" i="82"/>
  <c r="X51" i="82"/>
  <c r="X50" i="82"/>
  <c r="X90" i="82"/>
  <c r="X37" i="82"/>
  <c r="X163" i="82"/>
  <c r="X49" i="82"/>
  <c r="X36" i="82"/>
  <c r="X89" i="82"/>
  <c r="X162" i="82"/>
  <c r="X161" i="82"/>
  <c r="X88" i="82"/>
  <c r="X35" i="82"/>
  <c r="X48" i="82"/>
  <c r="X47" i="82"/>
  <c r="X160" i="82"/>
  <c r="X87" i="82"/>
  <c r="X34" i="82"/>
  <c r="X33" i="82"/>
  <c r="X159" i="82"/>
  <c r="X46" i="82"/>
  <c r="X86" i="82"/>
  <c r="X85" i="82"/>
  <c r="X158" i="82"/>
  <c r="X32" i="82"/>
  <c r="X45" i="82"/>
  <c r="X157" i="82"/>
  <c r="X44" i="82"/>
  <c r="X31" i="82"/>
  <c r="X84" i="82"/>
  <c r="X27" i="82"/>
  <c r="Y54" i="82"/>
  <c r="Y41" i="82"/>
  <c r="Y94" i="82"/>
  <c r="Y167" i="82"/>
  <c r="Y93" i="82"/>
  <c r="Y40" i="82"/>
  <c r="Y166" i="82"/>
  <c r="Y53" i="82"/>
  <c r="Y39" i="82"/>
  <c r="Y165" i="82"/>
  <c r="Y92" i="82"/>
  <c r="Y52" i="82"/>
  <c r="Y51" i="82"/>
  <c r="Y164" i="82"/>
  <c r="Y38" i="82"/>
  <c r="Y91" i="82"/>
  <c r="Y90" i="82"/>
  <c r="Y50" i="82"/>
  <c r="Y37" i="82"/>
  <c r="Y163" i="82"/>
  <c r="Y36" i="82"/>
  <c r="Y89" i="82"/>
  <c r="Y49" i="82"/>
  <c r="Y162" i="82"/>
  <c r="Y48" i="82"/>
  <c r="Y88" i="82"/>
  <c r="Y35" i="82"/>
  <c r="Y161" i="82"/>
  <c r="Y87" i="82"/>
  <c r="Y47" i="82"/>
  <c r="Y160" i="82"/>
  <c r="Y34" i="82"/>
  <c r="Y159" i="82"/>
  <c r="Y33" i="82"/>
  <c r="Y86" i="82"/>
  <c r="Y46" i="82"/>
  <c r="Y32" i="82"/>
  <c r="Y45" i="82"/>
  <c r="Y158" i="82"/>
  <c r="Y85" i="82"/>
  <c r="Y157" i="82"/>
  <c r="Y84" i="82"/>
  <c r="Y31" i="82"/>
  <c r="Y44" i="82"/>
  <c r="Y27" i="82"/>
  <c r="Y154" i="82"/>
  <c r="Y208" i="82"/>
  <c r="Y207" i="82"/>
  <c r="Y153" i="82"/>
  <c r="Y206" i="82"/>
  <c r="Y152" i="82"/>
  <c r="Y205" i="82"/>
  <c r="Y151" i="82"/>
  <c r="Y150" i="82"/>
  <c r="Y204" i="82"/>
  <c r="Y149" i="82"/>
  <c r="Y203" i="82"/>
  <c r="Y202" i="82"/>
  <c r="Y148" i="82"/>
  <c r="Y147" i="82"/>
  <c r="Y201" i="82"/>
  <c r="Y146" i="82"/>
  <c r="Y200" i="82"/>
  <c r="Y145" i="82"/>
  <c r="Y199" i="82"/>
  <c r="Y144" i="82"/>
  <c r="Y198" i="82"/>
  <c r="Y141" i="82"/>
  <c r="V208" i="82"/>
  <c r="V154" i="82"/>
  <c r="V153" i="82"/>
  <c r="V207" i="82"/>
  <c r="V152" i="82"/>
  <c r="V206" i="82"/>
  <c r="V151" i="82"/>
  <c r="V205" i="82"/>
  <c r="V150" i="82"/>
  <c r="V204" i="82"/>
  <c r="V149" i="82"/>
  <c r="V203" i="82"/>
  <c r="V202" i="82"/>
  <c r="V148" i="82"/>
  <c r="V147" i="82"/>
  <c r="V201" i="82"/>
  <c r="V200" i="82"/>
  <c r="V146" i="82"/>
  <c r="V145" i="82"/>
  <c r="V199" i="82"/>
  <c r="V198" i="82"/>
  <c r="V144" i="82"/>
  <c r="V141" i="82"/>
  <c r="O54" i="82"/>
  <c r="O167" i="82"/>
  <c r="O94" i="82"/>
  <c r="O41" i="82"/>
  <c r="O166" i="82"/>
  <c r="O53" i="82"/>
  <c r="O93" i="82"/>
  <c r="O40" i="82"/>
  <c r="O165" i="82"/>
  <c r="O52" i="82"/>
  <c r="O92" i="82"/>
  <c r="O39" i="82"/>
  <c r="O91" i="82"/>
  <c r="O38" i="82"/>
  <c r="O51" i="82"/>
  <c r="O164" i="82"/>
  <c r="O90" i="82"/>
  <c r="O37" i="82"/>
  <c r="O163" i="82"/>
  <c r="O50" i="82"/>
  <c r="O49" i="82"/>
  <c r="O162" i="82"/>
  <c r="O36" i="82"/>
  <c r="O89" i="82"/>
  <c r="O48" i="82"/>
  <c r="O161" i="82"/>
  <c r="O35" i="82"/>
  <c r="O88" i="82"/>
  <c r="O160" i="82"/>
  <c r="O47" i="82"/>
  <c r="O34" i="82"/>
  <c r="O87" i="82"/>
  <c r="O46" i="82"/>
  <c r="O86" i="82"/>
  <c r="O159" i="82"/>
  <c r="O33" i="82"/>
  <c r="O158" i="82"/>
  <c r="O45" i="82"/>
  <c r="O32" i="82"/>
  <c r="O85" i="82"/>
  <c r="O31" i="82"/>
  <c r="O44" i="82"/>
  <c r="O84" i="82"/>
  <c r="O157" i="82"/>
  <c r="O27" i="82"/>
  <c r="O208" i="82"/>
  <c r="O154" i="82"/>
  <c r="O207" i="82"/>
  <c r="O153" i="82"/>
  <c r="O152" i="82"/>
  <c r="O206" i="82"/>
  <c r="O205" i="82"/>
  <c r="O151" i="82"/>
  <c r="O150" i="82"/>
  <c r="O204" i="82"/>
  <c r="O203" i="82"/>
  <c r="O149" i="82"/>
  <c r="O202" i="82"/>
  <c r="O148" i="82"/>
  <c r="O201" i="82"/>
  <c r="O147" i="82"/>
  <c r="O200" i="82"/>
  <c r="O146" i="82"/>
  <c r="O145" i="82"/>
  <c r="O199" i="82"/>
  <c r="O144" i="82"/>
  <c r="O198" i="82"/>
  <c r="O141" i="82"/>
  <c r="Q140" i="78"/>
  <c r="Q194" i="78"/>
  <c r="Q139" i="78"/>
  <c r="Q193" i="78"/>
  <c r="Q138" i="78"/>
  <c r="Q192" i="78"/>
  <c r="Q191" i="78"/>
  <c r="Q137" i="78"/>
  <c r="Q190" i="78"/>
  <c r="Q136" i="78"/>
  <c r="Q189" i="78"/>
  <c r="Q135" i="78"/>
  <c r="Q188" i="78"/>
  <c r="Q134" i="78"/>
  <c r="Q187" i="78"/>
  <c r="Q133" i="78"/>
  <c r="Q186" i="78"/>
  <c r="Q132" i="78"/>
  <c r="Q131" i="78"/>
  <c r="Q185" i="78"/>
  <c r="Q184" i="78"/>
  <c r="Q130" i="78"/>
  <c r="Q127" i="78"/>
  <c r="R194" i="78"/>
  <c r="R140" i="78"/>
  <c r="R139" i="78"/>
  <c r="R193" i="78"/>
  <c r="R192" i="78"/>
  <c r="R138" i="78"/>
  <c r="R137" i="78"/>
  <c r="R191" i="78"/>
  <c r="R190" i="78"/>
  <c r="R136" i="78"/>
  <c r="R135" i="78"/>
  <c r="R189" i="78"/>
  <c r="R134" i="78"/>
  <c r="R188" i="78"/>
  <c r="R133" i="78"/>
  <c r="R187" i="78"/>
  <c r="R186" i="78"/>
  <c r="R132" i="78"/>
  <c r="R185" i="78"/>
  <c r="R131" i="78"/>
  <c r="R130" i="78"/>
  <c r="R184" i="78"/>
  <c r="R127" i="78"/>
  <c r="O140" i="78"/>
  <c r="O194" i="78"/>
  <c r="O193" i="78"/>
  <c r="O139" i="78"/>
  <c r="O192" i="78"/>
  <c r="O138" i="78"/>
  <c r="O191" i="78"/>
  <c r="O137" i="78"/>
  <c r="O190" i="78"/>
  <c r="O136" i="78"/>
  <c r="O189" i="78"/>
  <c r="O135" i="78"/>
  <c r="O134" i="78"/>
  <c r="O188" i="78"/>
  <c r="O187" i="78"/>
  <c r="O133" i="78"/>
  <c r="O186" i="78"/>
  <c r="O132" i="78"/>
  <c r="O131" i="78"/>
  <c r="O185" i="78"/>
  <c r="O130" i="78"/>
  <c r="O184" i="78"/>
  <c r="O127" i="78"/>
  <c r="U153" i="81"/>
  <c r="U41" i="81"/>
  <c r="U152" i="81"/>
  <c r="U82" i="81"/>
  <c r="U40" i="81"/>
  <c r="U81" i="81"/>
  <c r="U151" i="81"/>
  <c r="U39" i="81"/>
  <c r="U80" i="81"/>
  <c r="U150" i="81"/>
  <c r="U38" i="81"/>
  <c r="U149" i="81"/>
  <c r="U79" i="81"/>
  <c r="U148" i="81"/>
  <c r="U37" i="81"/>
  <c r="U78" i="81"/>
  <c r="U36" i="81"/>
  <c r="U77" i="81"/>
  <c r="U147" i="81"/>
  <c r="U146" i="81"/>
  <c r="U76" i="81"/>
  <c r="U35" i="81"/>
  <c r="U34" i="81"/>
  <c r="U75" i="81"/>
  <c r="U145" i="81"/>
  <c r="U33" i="81"/>
  <c r="U144" i="81"/>
  <c r="U74" i="81"/>
  <c r="U143" i="81"/>
  <c r="U73" i="81"/>
  <c r="U32" i="81"/>
  <c r="U72" i="81"/>
  <c r="U31" i="81"/>
  <c r="U27" i="81"/>
  <c r="R153" i="81"/>
  <c r="R82" i="81"/>
  <c r="R41" i="81"/>
  <c r="R152" i="81"/>
  <c r="R40" i="81"/>
  <c r="R151" i="81"/>
  <c r="R81" i="81"/>
  <c r="R80" i="81"/>
  <c r="R150" i="81"/>
  <c r="R39" i="81"/>
  <c r="R38" i="81"/>
  <c r="R79" i="81"/>
  <c r="R149" i="81"/>
  <c r="R78" i="81"/>
  <c r="R148" i="81"/>
  <c r="R37" i="81"/>
  <c r="R147" i="81"/>
  <c r="R77" i="81"/>
  <c r="R36" i="81"/>
  <c r="R146" i="81"/>
  <c r="R35" i="81"/>
  <c r="R76" i="81"/>
  <c r="R75" i="81"/>
  <c r="R145" i="81"/>
  <c r="R34" i="81"/>
  <c r="R33" i="81"/>
  <c r="R144" i="81"/>
  <c r="R74" i="81"/>
  <c r="R32" i="81"/>
  <c r="R143" i="81"/>
  <c r="R73" i="81"/>
  <c r="R31" i="81"/>
  <c r="R72" i="81"/>
  <c r="R27" i="81"/>
  <c r="S153" i="81"/>
  <c r="S41" i="81"/>
  <c r="S82" i="81"/>
  <c r="S152" i="81"/>
  <c r="S40" i="81"/>
  <c r="S81" i="81"/>
  <c r="S151" i="81"/>
  <c r="S150" i="81"/>
  <c r="S80" i="81"/>
  <c r="S39" i="81"/>
  <c r="S79" i="81"/>
  <c r="S38" i="81"/>
  <c r="S149" i="81"/>
  <c r="S148" i="81"/>
  <c r="S37" i="81"/>
  <c r="S78" i="81"/>
  <c r="S147" i="81"/>
  <c r="S36" i="81"/>
  <c r="S77" i="81"/>
  <c r="S35" i="81"/>
  <c r="S76" i="81"/>
  <c r="S146" i="81"/>
  <c r="S34" i="81"/>
  <c r="S145" i="81"/>
  <c r="S75" i="81"/>
  <c r="S144" i="81"/>
  <c r="S33" i="81"/>
  <c r="S74" i="81"/>
  <c r="S143" i="81"/>
  <c r="S73" i="81"/>
  <c r="S32" i="81"/>
  <c r="S31" i="81"/>
  <c r="S72" i="81"/>
  <c r="S27" i="81"/>
  <c r="P153" i="81"/>
  <c r="P82" i="81"/>
  <c r="P152" i="81"/>
  <c r="P41" i="81"/>
  <c r="P81" i="81"/>
  <c r="P40" i="81"/>
  <c r="P151" i="81"/>
  <c r="P150" i="81"/>
  <c r="P39" i="81"/>
  <c r="P80" i="81"/>
  <c r="P79" i="81"/>
  <c r="P38" i="81"/>
  <c r="P149" i="81"/>
  <c r="P37" i="81"/>
  <c r="P148" i="81"/>
  <c r="P78" i="81"/>
  <c r="P77" i="81"/>
  <c r="P36" i="81"/>
  <c r="P147" i="81"/>
  <c r="P146" i="81"/>
  <c r="P76" i="81"/>
  <c r="P35" i="81"/>
  <c r="P34" i="81"/>
  <c r="P75" i="81"/>
  <c r="P145" i="81"/>
  <c r="P33" i="81"/>
  <c r="P144" i="81"/>
  <c r="P74" i="81"/>
  <c r="P143" i="81"/>
  <c r="P32" i="81"/>
  <c r="P73" i="81"/>
  <c r="P72" i="81"/>
  <c r="P31" i="81"/>
  <c r="P27" i="81"/>
  <c r="S140" i="81"/>
  <c r="S194" i="81"/>
  <c r="S193" i="81"/>
  <c r="S139" i="81"/>
  <c r="S192" i="81"/>
  <c r="S138" i="81"/>
  <c r="S137" i="81"/>
  <c r="S191" i="81"/>
  <c r="S190" i="81"/>
  <c r="S136" i="81"/>
  <c r="S189" i="81"/>
  <c r="S135" i="81"/>
  <c r="S134" i="81"/>
  <c r="S188" i="81"/>
  <c r="S187" i="81"/>
  <c r="S133" i="81"/>
  <c r="S186" i="81"/>
  <c r="S132" i="81"/>
  <c r="S185" i="81"/>
  <c r="S131" i="81"/>
  <c r="S184" i="81"/>
  <c r="S130" i="81"/>
  <c r="S127" i="81"/>
  <c r="Y194" i="81"/>
  <c r="Y140" i="81"/>
  <c r="Y193" i="81"/>
  <c r="Y139" i="81"/>
  <c r="Y192" i="81"/>
  <c r="Y138" i="81"/>
  <c r="Y137" i="81"/>
  <c r="Y191" i="81"/>
  <c r="Y136" i="81"/>
  <c r="Y190" i="81"/>
  <c r="Y189" i="81"/>
  <c r="Y135" i="81"/>
  <c r="Y188" i="81"/>
  <c r="Y134" i="81"/>
  <c r="Y187" i="81"/>
  <c r="Y133" i="81"/>
  <c r="Y186" i="81"/>
  <c r="Y132" i="81"/>
  <c r="Y185" i="81"/>
  <c r="Y131" i="81"/>
  <c r="Y184" i="81"/>
  <c r="Y130" i="81"/>
  <c r="Y127" i="81"/>
  <c r="X194" i="81"/>
  <c r="X140" i="81"/>
  <c r="X139" i="81"/>
  <c r="X193" i="81"/>
  <c r="X192" i="81"/>
  <c r="X138" i="81"/>
  <c r="X191" i="81"/>
  <c r="X137" i="81"/>
  <c r="X190" i="81"/>
  <c r="X136" i="81"/>
  <c r="X135" i="81"/>
  <c r="X189" i="81"/>
  <c r="X188" i="81"/>
  <c r="X134" i="81"/>
  <c r="X187" i="81"/>
  <c r="X133" i="81"/>
  <c r="X132" i="81"/>
  <c r="X186" i="81"/>
  <c r="X185" i="81"/>
  <c r="X131" i="81"/>
  <c r="X184" i="81"/>
  <c r="X130" i="81"/>
  <c r="X127" i="81"/>
  <c r="V97" i="83"/>
  <c r="V96" i="83" s="1"/>
  <c r="V39" i="62" s="1"/>
  <c r="AC218" i="78"/>
  <c r="AC216" i="78" s="1"/>
  <c r="AC86" i="48"/>
  <c r="AB86" i="48"/>
  <c r="AA100" i="84"/>
  <c r="AC100" i="84"/>
  <c r="AA100" i="83"/>
  <c r="AC100" i="83"/>
  <c r="AB100" i="83"/>
  <c r="AA233" i="82"/>
  <c r="AA231" i="82" s="1"/>
  <c r="AA151" i="62" s="1"/>
  <c r="Z233" i="82"/>
  <c r="Z231" i="82" s="1"/>
  <c r="Z151" i="62" s="1"/>
  <c r="V84" i="80"/>
  <c r="V36" i="62" s="1"/>
  <c r="AB100" i="82"/>
  <c r="AA100" i="82"/>
  <c r="AC100" i="82"/>
  <c r="G130" i="78"/>
  <c r="G133" i="78"/>
  <c r="R153" i="78"/>
  <c r="R150" i="78"/>
  <c r="R151" i="78"/>
  <c r="R149" i="78"/>
  <c r="R145" i="78"/>
  <c r="R146" i="78"/>
  <c r="R147" i="78"/>
  <c r="R143" i="78"/>
  <c r="R81" i="78"/>
  <c r="R82" i="78"/>
  <c r="R78" i="78"/>
  <c r="R74" i="78"/>
  <c r="R152" i="78"/>
  <c r="R144" i="78"/>
  <c r="R75" i="78"/>
  <c r="R148" i="78"/>
  <c r="R80" i="78"/>
  <c r="R40" i="78"/>
  <c r="R39" i="78"/>
  <c r="R38" i="78"/>
  <c r="R79" i="78"/>
  <c r="R37" i="78"/>
  <c r="R36" i="78"/>
  <c r="R77" i="78"/>
  <c r="R35" i="78"/>
  <c r="R76" i="78"/>
  <c r="R34" i="78"/>
  <c r="R33" i="78"/>
  <c r="R32" i="78"/>
  <c r="R73" i="78"/>
  <c r="R31" i="78"/>
  <c r="R72" i="78"/>
  <c r="R27" i="78"/>
  <c r="S151" i="78"/>
  <c r="S152" i="78"/>
  <c r="S146" i="78"/>
  <c r="S147" i="78"/>
  <c r="S143" i="78"/>
  <c r="S148" i="78"/>
  <c r="S144" i="78"/>
  <c r="S82" i="78"/>
  <c r="S78" i="78"/>
  <c r="S74" i="78"/>
  <c r="S153" i="78"/>
  <c r="S150" i="78"/>
  <c r="S75" i="78"/>
  <c r="S145" i="78"/>
  <c r="S80" i="78"/>
  <c r="S81" i="78"/>
  <c r="S149" i="78"/>
  <c r="S40" i="78"/>
  <c r="S39" i="78"/>
  <c r="S38" i="78"/>
  <c r="S79" i="78"/>
  <c r="S37" i="78"/>
  <c r="S36" i="78"/>
  <c r="S77" i="78"/>
  <c r="S35" i="78"/>
  <c r="S76" i="78"/>
  <c r="S34" i="78"/>
  <c r="S33" i="78"/>
  <c r="S73" i="78"/>
  <c r="S32" i="78"/>
  <c r="S31" i="78"/>
  <c r="S72" i="78"/>
  <c r="S27" i="78"/>
  <c r="X151" i="78"/>
  <c r="X152" i="78"/>
  <c r="X153" i="78"/>
  <c r="X149" i="78"/>
  <c r="X150" i="78"/>
  <c r="X147" i="78"/>
  <c r="X143" i="78"/>
  <c r="X148" i="78"/>
  <c r="X144" i="78"/>
  <c r="X145" i="78"/>
  <c r="X75" i="78"/>
  <c r="X146" i="78"/>
  <c r="X80" i="78"/>
  <c r="X81" i="78"/>
  <c r="X74" i="78"/>
  <c r="X78" i="78"/>
  <c r="X82" i="78"/>
  <c r="X40" i="78"/>
  <c r="X39" i="78"/>
  <c r="X38" i="78"/>
  <c r="X79" i="78"/>
  <c r="X37" i="78"/>
  <c r="X77" i="78"/>
  <c r="X36" i="78"/>
  <c r="X76" i="78"/>
  <c r="X35" i="78"/>
  <c r="X34" i="78"/>
  <c r="X33" i="78"/>
  <c r="X32" i="78"/>
  <c r="X73" i="78"/>
  <c r="X31" i="78"/>
  <c r="X72" i="78"/>
  <c r="X27" i="78"/>
  <c r="U152" i="78"/>
  <c r="U153" i="78"/>
  <c r="U150" i="78"/>
  <c r="U148" i="78"/>
  <c r="U144" i="78"/>
  <c r="U145" i="78"/>
  <c r="U151" i="78"/>
  <c r="U149" i="78"/>
  <c r="U146" i="78"/>
  <c r="U80" i="78"/>
  <c r="U143" i="78"/>
  <c r="U81" i="78"/>
  <c r="U147" i="78"/>
  <c r="U82" i="78"/>
  <c r="U78" i="78"/>
  <c r="U74" i="78"/>
  <c r="U75" i="78"/>
  <c r="U40" i="78"/>
  <c r="U39" i="78"/>
  <c r="U79" i="78"/>
  <c r="U38" i="78"/>
  <c r="U37" i="78"/>
  <c r="U36" i="78"/>
  <c r="U77" i="78"/>
  <c r="U76" i="78"/>
  <c r="U35" i="78"/>
  <c r="U34" i="78"/>
  <c r="U33" i="78"/>
  <c r="U32" i="78"/>
  <c r="U73" i="78"/>
  <c r="U72" i="78"/>
  <c r="U31" i="78"/>
  <c r="U27" i="78"/>
  <c r="O151" i="78"/>
  <c r="O152" i="78"/>
  <c r="O153" i="78"/>
  <c r="O146" i="78"/>
  <c r="O150" i="78"/>
  <c r="O147" i="78"/>
  <c r="O143" i="78"/>
  <c r="O148" i="78"/>
  <c r="O144" i="78"/>
  <c r="O149" i="78"/>
  <c r="O82" i="78"/>
  <c r="O78" i="78"/>
  <c r="O74" i="78"/>
  <c r="O75" i="78"/>
  <c r="O80" i="78"/>
  <c r="O81" i="78"/>
  <c r="O145" i="78"/>
  <c r="O39" i="78"/>
  <c r="O40" i="78"/>
  <c r="O38" i="78"/>
  <c r="O79" i="78"/>
  <c r="O37" i="78"/>
  <c r="O36" i="78"/>
  <c r="O77" i="78"/>
  <c r="O35" i="78"/>
  <c r="O76" i="78"/>
  <c r="O34" i="78"/>
  <c r="O33" i="78"/>
  <c r="O73" i="78"/>
  <c r="O32" i="78"/>
  <c r="O31" i="78"/>
  <c r="O72" i="78"/>
  <c r="O27" i="78"/>
  <c r="AA151" i="78"/>
  <c r="AA152" i="78"/>
  <c r="AA146" i="78"/>
  <c r="AA153" i="78"/>
  <c r="AA147" i="78"/>
  <c r="AA143" i="78"/>
  <c r="AA149" i="78"/>
  <c r="AA148" i="78"/>
  <c r="AA144" i="78"/>
  <c r="AA150" i="78"/>
  <c r="AA145" i="78"/>
  <c r="AA82" i="78"/>
  <c r="AA78" i="78"/>
  <c r="AA74" i="78"/>
  <c r="AA75" i="78"/>
  <c r="AA80" i="78"/>
  <c r="AA81" i="78"/>
  <c r="AA40" i="78"/>
  <c r="AA39" i="78"/>
  <c r="AA79" i="78"/>
  <c r="AA38" i="78"/>
  <c r="AA37" i="78"/>
  <c r="AA36" i="78"/>
  <c r="AA77" i="78"/>
  <c r="AA35" i="78"/>
  <c r="AA76" i="78"/>
  <c r="AA34" i="78"/>
  <c r="AA33" i="78"/>
  <c r="AA32" i="78"/>
  <c r="AA73" i="78"/>
  <c r="AA31" i="78"/>
  <c r="AA72" i="78"/>
  <c r="AA27" i="78"/>
  <c r="AB151" i="78"/>
  <c r="AB152" i="78"/>
  <c r="AB153" i="78"/>
  <c r="AB149" i="78"/>
  <c r="AB147" i="78"/>
  <c r="AB143" i="78"/>
  <c r="AB148" i="78"/>
  <c r="AB144" i="78"/>
  <c r="AB150" i="78"/>
  <c r="AB145" i="78"/>
  <c r="AB146" i="78"/>
  <c r="AB75" i="78"/>
  <c r="AB80" i="78"/>
  <c r="AB81" i="78"/>
  <c r="AB78" i="78"/>
  <c r="AB82" i="78"/>
  <c r="AB74" i="78"/>
  <c r="AB40" i="78"/>
  <c r="AB39" i="78"/>
  <c r="AB79" i="78"/>
  <c r="AB38" i="78"/>
  <c r="AB37" i="78"/>
  <c r="AB77" i="78"/>
  <c r="AB36" i="78"/>
  <c r="AB76" i="78"/>
  <c r="AB35" i="78"/>
  <c r="AB34" i="78"/>
  <c r="AB33" i="78"/>
  <c r="AB32" i="78"/>
  <c r="AB73" i="78"/>
  <c r="AB31" i="78"/>
  <c r="AB72" i="78"/>
  <c r="AB27" i="78"/>
  <c r="Y152" i="78"/>
  <c r="Y153" i="78"/>
  <c r="Y149" i="78"/>
  <c r="Y150" i="78"/>
  <c r="Y148" i="78"/>
  <c r="Y144" i="78"/>
  <c r="Y151" i="78"/>
  <c r="Y145" i="78"/>
  <c r="Y146" i="78"/>
  <c r="Y143" i="78"/>
  <c r="Y80" i="78"/>
  <c r="Y147" i="78"/>
  <c r="Y81" i="78"/>
  <c r="Y82" i="78"/>
  <c r="Y78" i="78"/>
  <c r="Y74" i="78"/>
  <c r="Y75" i="78"/>
  <c r="Y40" i="78"/>
  <c r="Y39" i="78"/>
  <c r="Y38" i="78"/>
  <c r="Y79" i="78"/>
  <c r="Y37" i="78"/>
  <c r="Y36" i="78"/>
  <c r="Y77" i="78"/>
  <c r="Y76" i="78"/>
  <c r="Y35" i="78"/>
  <c r="Y34" i="78"/>
  <c r="Y33" i="78"/>
  <c r="Y73" i="78"/>
  <c r="Y32" i="78"/>
  <c r="Y31" i="78"/>
  <c r="Y72" i="78"/>
  <c r="Y27" i="78"/>
  <c r="AC86" i="78"/>
  <c r="W151" i="78"/>
  <c r="W152" i="78"/>
  <c r="W149" i="78"/>
  <c r="W146" i="78"/>
  <c r="W150" i="78"/>
  <c r="W147" i="78"/>
  <c r="W143" i="78"/>
  <c r="W153" i="78"/>
  <c r="W148" i="78"/>
  <c r="W144" i="78"/>
  <c r="W82" i="78"/>
  <c r="W78" i="78"/>
  <c r="W74" i="78"/>
  <c r="W145" i="78"/>
  <c r="W75" i="78"/>
  <c r="W80" i="78"/>
  <c r="W81" i="78"/>
  <c r="W40" i="78"/>
  <c r="W39" i="78"/>
  <c r="W38" i="78"/>
  <c r="W79" i="78"/>
  <c r="W37" i="78"/>
  <c r="W36" i="78"/>
  <c r="W77" i="78"/>
  <c r="W35" i="78"/>
  <c r="W76" i="78"/>
  <c r="W34" i="78"/>
  <c r="W33" i="78"/>
  <c r="W32" i="78"/>
  <c r="W73" i="78"/>
  <c r="W72" i="78"/>
  <c r="W31" i="78"/>
  <c r="W27" i="78"/>
  <c r="P152" i="78"/>
  <c r="P153" i="78"/>
  <c r="P150" i="78"/>
  <c r="P147" i="78"/>
  <c r="P143" i="78"/>
  <c r="P151" i="78"/>
  <c r="P148" i="78"/>
  <c r="P144" i="78"/>
  <c r="P149" i="78"/>
  <c r="P145" i="78"/>
  <c r="P75" i="78"/>
  <c r="P80" i="78"/>
  <c r="P81" i="78"/>
  <c r="P82" i="78"/>
  <c r="P146" i="78"/>
  <c r="P74" i="78"/>
  <c r="P78" i="78"/>
  <c r="P40" i="78"/>
  <c r="P39" i="78"/>
  <c r="P38" i="78"/>
  <c r="P79" i="78"/>
  <c r="P37" i="78"/>
  <c r="P77" i="78"/>
  <c r="P36" i="78"/>
  <c r="P76" i="78"/>
  <c r="P35" i="78"/>
  <c r="P34" i="78"/>
  <c r="P33" i="78"/>
  <c r="P32" i="78"/>
  <c r="P73" i="78"/>
  <c r="P31" i="78"/>
  <c r="P72" i="78"/>
  <c r="P27" i="78"/>
  <c r="Z153" i="78"/>
  <c r="Z150" i="78"/>
  <c r="Z151" i="78"/>
  <c r="Z145" i="78"/>
  <c r="Z152" i="78"/>
  <c r="Z146" i="78"/>
  <c r="Z147" i="78"/>
  <c r="Z143" i="78"/>
  <c r="Z144" i="78"/>
  <c r="Z81" i="78"/>
  <c r="Z148" i="78"/>
  <c r="Z82" i="78"/>
  <c r="Z78" i="78"/>
  <c r="Z74" i="78"/>
  <c r="Z149" i="78"/>
  <c r="Z75" i="78"/>
  <c r="Z80" i="78"/>
  <c r="Z40" i="78"/>
  <c r="Z39" i="78"/>
  <c r="Z38" i="78"/>
  <c r="Z79" i="78"/>
  <c r="Z37" i="78"/>
  <c r="Z36" i="78"/>
  <c r="Z77" i="78"/>
  <c r="Z76" i="78"/>
  <c r="Z35" i="78"/>
  <c r="Z34" i="78"/>
  <c r="Z33" i="78"/>
  <c r="Z32" i="78"/>
  <c r="Z73" i="78"/>
  <c r="Z72" i="78"/>
  <c r="Z31" i="78"/>
  <c r="Z27" i="78"/>
  <c r="AC152" i="78"/>
  <c r="AC153" i="78"/>
  <c r="AC149" i="78"/>
  <c r="AC150" i="78"/>
  <c r="AC151" i="78"/>
  <c r="AC148" i="78"/>
  <c r="AC144" i="78"/>
  <c r="AC145" i="78"/>
  <c r="AC146" i="78"/>
  <c r="AC147" i="78"/>
  <c r="AC80" i="78"/>
  <c r="AC81" i="78"/>
  <c r="AC82" i="78"/>
  <c r="AC78" i="78"/>
  <c r="AC74" i="78"/>
  <c r="AC143" i="78"/>
  <c r="AC75" i="78"/>
  <c r="AC40" i="78"/>
  <c r="AC39" i="78"/>
  <c r="AC79" i="78"/>
  <c r="AC38" i="78"/>
  <c r="AC37" i="78"/>
  <c r="AC36" i="78"/>
  <c r="AC77" i="78"/>
  <c r="AC35" i="78"/>
  <c r="AC76" i="78"/>
  <c r="AC34" i="78"/>
  <c r="AC33" i="78"/>
  <c r="AC73" i="78"/>
  <c r="AC31" i="78"/>
  <c r="AC72" i="78"/>
  <c r="AC32" i="78"/>
  <c r="AC27" i="78"/>
  <c r="V153" i="78"/>
  <c r="V150" i="78"/>
  <c r="V151" i="78"/>
  <c r="V145" i="78"/>
  <c r="V149" i="78"/>
  <c r="V146" i="78"/>
  <c r="V152" i="78"/>
  <c r="V147" i="78"/>
  <c r="V143" i="78"/>
  <c r="V81" i="78"/>
  <c r="V144" i="78"/>
  <c r="V82" i="78"/>
  <c r="V78" i="78"/>
  <c r="V74" i="78"/>
  <c r="V148" i="78"/>
  <c r="V75" i="78"/>
  <c r="V80" i="78"/>
  <c r="V40" i="78"/>
  <c r="V39" i="78"/>
  <c r="V38" i="78"/>
  <c r="V79" i="78"/>
  <c r="V37" i="78"/>
  <c r="V36" i="78"/>
  <c r="V77" i="78"/>
  <c r="V76" i="78"/>
  <c r="V35" i="78"/>
  <c r="V34" i="78"/>
  <c r="V33" i="78"/>
  <c r="V32" i="78"/>
  <c r="V73" i="78"/>
  <c r="V72" i="78"/>
  <c r="V31" i="78"/>
  <c r="V27" i="78"/>
  <c r="T152" i="78"/>
  <c r="T153" i="78"/>
  <c r="T149" i="78"/>
  <c r="T147" i="78"/>
  <c r="T143" i="78"/>
  <c r="T148" i="78"/>
  <c r="T144" i="78"/>
  <c r="T150" i="78"/>
  <c r="T145" i="78"/>
  <c r="T75" i="78"/>
  <c r="T80" i="78"/>
  <c r="T146" i="78"/>
  <c r="T81" i="78"/>
  <c r="T74" i="78"/>
  <c r="T151" i="78"/>
  <c r="T78" i="78"/>
  <c r="T82" i="78"/>
  <c r="T40" i="78"/>
  <c r="T39" i="78"/>
  <c r="T38" i="78"/>
  <c r="T79" i="78"/>
  <c r="T37" i="78"/>
  <c r="T77" i="78"/>
  <c r="T36" i="78"/>
  <c r="T76" i="78"/>
  <c r="T35" i="78"/>
  <c r="T34" i="78"/>
  <c r="T33" i="78"/>
  <c r="T73" i="78"/>
  <c r="T32" i="78"/>
  <c r="T72" i="78"/>
  <c r="T31" i="78"/>
  <c r="T27" i="78"/>
  <c r="Q152" i="78"/>
  <c r="Q153" i="78"/>
  <c r="Q150" i="78"/>
  <c r="Q151" i="78"/>
  <c r="Q148" i="78"/>
  <c r="Q144" i="78"/>
  <c r="Q149" i="78"/>
  <c r="Q145" i="78"/>
  <c r="Q146" i="78"/>
  <c r="Q80" i="78"/>
  <c r="Q81" i="78"/>
  <c r="Q143" i="78"/>
  <c r="Q82" i="78"/>
  <c r="Q78" i="78"/>
  <c r="Q74" i="78"/>
  <c r="Q147" i="78"/>
  <c r="Q75" i="78"/>
  <c r="Q40" i="78"/>
  <c r="Q39" i="78"/>
  <c r="Q38" i="78"/>
  <c r="Q79" i="78"/>
  <c r="Q37" i="78"/>
  <c r="Q36" i="78"/>
  <c r="Q77" i="78"/>
  <c r="Q76" i="78"/>
  <c r="Q35" i="78"/>
  <c r="Q34" i="78"/>
  <c r="Q33" i="78"/>
  <c r="Q73" i="78"/>
  <c r="Q32" i="78"/>
  <c r="Q72" i="78"/>
  <c r="Q31" i="78"/>
  <c r="Q27" i="78"/>
  <c r="N48" i="80"/>
  <c r="N49" i="80" s="1"/>
  <c r="R298" i="80" s="1"/>
  <c r="AC86" i="81"/>
  <c r="K191" i="81"/>
  <c r="K188" i="81"/>
  <c r="K190" i="81"/>
  <c r="K189" i="81"/>
  <c r="K187" i="81"/>
  <c r="L192" i="81"/>
  <c r="L189" i="81"/>
  <c r="L187" i="81"/>
  <c r="L190" i="81"/>
  <c r="L191" i="81"/>
  <c r="M187" i="81"/>
  <c r="M188" i="81"/>
  <c r="M191" i="81"/>
  <c r="M192" i="81"/>
  <c r="M189" i="81"/>
  <c r="M193" i="81"/>
  <c r="M190" i="81"/>
  <c r="H188" i="81"/>
  <c r="H187" i="81"/>
  <c r="N192" i="81"/>
  <c r="N189" i="81"/>
  <c r="N193" i="81"/>
  <c r="N190" i="81"/>
  <c r="N187" i="81"/>
  <c r="N194" i="81"/>
  <c r="N191" i="81"/>
  <c r="N188" i="81"/>
  <c r="I189" i="81"/>
  <c r="I187" i="81"/>
  <c r="I188" i="81"/>
  <c r="J188" i="81"/>
  <c r="J187" i="81"/>
  <c r="J189" i="81"/>
  <c r="J190" i="81"/>
  <c r="N82" i="78"/>
  <c r="N78" i="78"/>
  <c r="N74" i="78"/>
  <c r="N76" i="78"/>
  <c r="N36" i="78"/>
  <c r="N75" i="78"/>
  <c r="N81" i="78"/>
  <c r="N77" i="78"/>
  <c r="N72" i="78"/>
  <c r="N80" i="78"/>
  <c r="N79" i="78"/>
  <c r="N45" i="53"/>
  <c r="N35" i="53" s="1"/>
  <c r="M45" i="53"/>
  <c r="M35" i="53" s="1"/>
  <c r="L45" i="53"/>
  <c r="L35" i="53" s="1"/>
  <c r="K45" i="53"/>
  <c r="K35" i="53" s="1"/>
  <c r="J45" i="53"/>
  <c r="J35" i="53" s="1"/>
  <c r="I45" i="53"/>
  <c r="I35" i="53" s="1"/>
  <c r="H45" i="53"/>
  <c r="H35" i="53" s="1"/>
  <c r="G45" i="53"/>
  <c r="G35" i="53" s="1"/>
  <c r="F45" i="53"/>
  <c r="F35" i="53" s="1"/>
  <c r="E45" i="53"/>
  <c r="E35" i="53" s="1"/>
  <c r="D48" i="81"/>
  <c r="H145" i="78"/>
  <c r="H146" i="78"/>
  <c r="H144" i="78"/>
  <c r="H143" i="78"/>
  <c r="H147" i="78"/>
  <c r="N130" i="78"/>
  <c r="N140" i="78"/>
  <c r="G158" i="82"/>
  <c r="G157" i="82"/>
  <c r="G159" i="82"/>
  <c r="G160" i="82"/>
  <c r="N167" i="84"/>
  <c r="N165" i="84"/>
  <c r="N164" i="84"/>
  <c r="N157" i="84"/>
  <c r="N162" i="84"/>
  <c r="N159" i="84"/>
  <c r="N160" i="84"/>
  <c r="N163" i="84"/>
  <c r="N166" i="84"/>
  <c r="N161" i="84"/>
  <c r="N158" i="84"/>
  <c r="M48" i="80"/>
  <c r="M49" i="80" s="1"/>
  <c r="X297" i="80" s="1"/>
  <c r="M147" i="78"/>
  <c r="M146" i="78"/>
  <c r="M149" i="78"/>
  <c r="M144" i="78"/>
  <c r="M150" i="78"/>
  <c r="M143" i="78"/>
  <c r="M151" i="78"/>
  <c r="M152" i="78"/>
  <c r="M148" i="78"/>
  <c r="M145" i="78"/>
  <c r="N152" i="78"/>
  <c r="N149" i="78"/>
  <c r="N144" i="78"/>
  <c r="N153" i="78"/>
  <c r="N151" i="78"/>
  <c r="N150" i="78"/>
  <c r="N143" i="78"/>
  <c r="N148" i="78"/>
  <c r="N147" i="78"/>
  <c r="N146" i="78"/>
  <c r="N145" i="78"/>
  <c r="N161" i="82"/>
  <c r="N160" i="82"/>
  <c r="N166" i="82"/>
  <c r="N163" i="82"/>
  <c r="N158" i="82"/>
  <c r="N165" i="82"/>
  <c r="N167" i="82"/>
  <c r="N157" i="82"/>
  <c r="N159" i="82"/>
  <c r="N164" i="82"/>
  <c r="N162" i="82"/>
  <c r="D84" i="84"/>
  <c r="D83" i="84" s="1"/>
  <c r="D49" i="62" s="1"/>
  <c r="D157" i="84"/>
  <c r="D156" i="84" s="1"/>
  <c r="J48" i="78"/>
  <c r="J49" i="78" s="1"/>
  <c r="J48" i="80"/>
  <c r="J49" i="80" s="1"/>
  <c r="U294" i="80" s="1"/>
  <c r="I147" i="78"/>
  <c r="I146" i="78"/>
  <c r="I148" i="78"/>
  <c r="I144" i="78"/>
  <c r="I143" i="78"/>
  <c r="I145" i="78"/>
  <c r="D30" i="78"/>
  <c r="D143" i="78"/>
  <c r="D142" i="78" s="1"/>
  <c r="J144" i="78"/>
  <c r="J143" i="78"/>
  <c r="J148" i="78"/>
  <c r="J145" i="78"/>
  <c r="J149" i="78"/>
  <c r="J146" i="78"/>
  <c r="J147" i="78"/>
  <c r="L164" i="82"/>
  <c r="L157" i="82"/>
  <c r="L165" i="82"/>
  <c r="L162" i="82"/>
  <c r="L159" i="82"/>
  <c r="L160" i="82"/>
  <c r="L161" i="82"/>
  <c r="L163" i="82"/>
  <c r="L158" i="82"/>
  <c r="J163" i="82"/>
  <c r="J161" i="82"/>
  <c r="J160" i="82"/>
  <c r="J158" i="82"/>
  <c r="J157" i="82"/>
  <c r="J162" i="82"/>
  <c r="J159" i="82"/>
  <c r="M166" i="82"/>
  <c r="M162" i="82"/>
  <c r="M159" i="82"/>
  <c r="M161" i="82"/>
  <c r="M160" i="82"/>
  <c r="M163" i="82"/>
  <c r="M158" i="82"/>
  <c r="M165" i="82"/>
  <c r="M164" i="82"/>
  <c r="M157" i="82"/>
  <c r="K162" i="84"/>
  <c r="K159" i="84"/>
  <c r="K161" i="84"/>
  <c r="K160" i="84"/>
  <c r="K157" i="84"/>
  <c r="K164" i="84"/>
  <c r="K163" i="84"/>
  <c r="K158" i="84"/>
  <c r="F159" i="84"/>
  <c r="F157" i="84"/>
  <c r="F158" i="84"/>
  <c r="I162" i="84"/>
  <c r="I158" i="84"/>
  <c r="I157" i="84"/>
  <c r="I159" i="84"/>
  <c r="I160" i="84"/>
  <c r="I161" i="84"/>
  <c r="L48" i="78"/>
  <c r="L49" i="78" s="1"/>
  <c r="N48" i="78"/>
  <c r="N49" i="78" s="1"/>
  <c r="F48" i="78"/>
  <c r="F49" i="78" s="1"/>
  <c r="G48" i="80"/>
  <c r="G49" i="80" s="1"/>
  <c r="G143" i="78"/>
  <c r="G145" i="78"/>
  <c r="G146" i="78"/>
  <c r="G144" i="78"/>
  <c r="H157" i="82"/>
  <c r="H159" i="82"/>
  <c r="H160" i="82"/>
  <c r="H161" i="82"/>
  <c r="H158" i="82"/>
  <c r="E158" i="82"/>
  <c r="E157" i="82"/>
  <c r="H160" i="84"/>
  <c r="H161" i="84"/>
  <c r="H158" i="84"/>
  <c r="H157" i="84"/>
  <c r="H159" i="84"/>
  <c r="M48" i="78"/>
  <c r="M49" i="78" s="1"/>
  <c r="I48" i="80"/>
  <c r="I49" i="80" s="1"/>
  <c r="T293" i="80" s="1"/>
  <c r="E48" i="80"/>
  <c r="E49" i="80" s="1"/>
  <c r="P289" i="80" s="1"/>
  <c r="E143" i="78"/>
  <c r="E144" i="78"/>
  <c r="D55" i="68"/>
  <c r="D130" i="78"/>
  <c r="D129" i="78" s="1"/>
  <c r="K163" i="82"/>
  <c r="K158" i="82"/>
  <c r="K164" i="82"/>
  <c r="K157" i="82"/>
  <c r="K162" i="82"/>
  <c r="K161" i="82"/>
  <c r="K160" i="82"/>
  <c r="K159" i="82"/>
  <c r="J157" i="84"/>
  <c r="J162" i="84"/>
  <c r="J159" i="84"/>
  <c r="J163" i="84"/>
  <c r="J161" i="84"/>
  <c r="J160" i="84"/>
  <c r="J158" i="84"/>
  <c r="M163" i="84"/>
  <c r="M158" i="84"/>
  <c r="M165" i="84"/>
  <c r="M164" i="84"/>
  <c r="M157" i="84"/>
  <c r="M166" i="84"/>
  <c r="M162" i="84"/>
  <c r="M161" i="84"/>
  <c r="M160" i="84"/>
  <c r="M159" i="84"/>
  <c r="H48" i="78"/>
  <c r="H49" i="78" s="1"/>
  <c r="O238" i="78" s="1"/>
  <c r="K48" i="78"/>
  <c r="K49" i="78" s="1"/>
  <c r="F48" i="80"/>
  <c r="F49" i="80" s="1"/>
  <c r="Q290" i="80" s="1"/>
  <c r="K48" i="80"/>
  <c r="K49" i="80" s="1"/>
  <c r="V295" i="80" s="1"/>
  <c r="L151" i="78"/>
  <c r="L148" i="78"/>
  <c r="L145" i="78"/>
  <c r="L147" i="78"/>
  <c r="L146" i="78"/>
  <c r="L144" i="78"/>
  <c r="L143" i="78"/>
  <c r="L149" i="78"/>
  <c r="L150" i="78"/>
  <c r="K150" i="78"/>
  <c r="K143" i="78"/>
  <c r="K148" i="78"/>
  <c r="K145" i="78"/>
  <c r="K147" i="78"/>
  <c r="K146" i="78"/>
  <c r="K149" i="78"/>
  <c r="K144" i="78"/>
  <c r="F144" i="78"/>
  <c r="F145" i="78"/>
  <c r="F143" i="78"/>
  <c r="D83" i="82"/>
  <c r="D47" i="62" s="1"/>
  <c r="D157" i="82"/>
  <c r="D156" i="82" s="1"/>
  <c r="F158" i="82"/>
  <c r="F159" i="82"/>
  <c r="F157" i="82"/>
  <c r="I159" i="82"/>
  <c r="I161" i="82"/>
  <c r="I160" i="82"/>
  <c r="I162" i="82"/>
  <c r="I158" i="82"/>
  <c r="I157" i="82"/>
  <c r="G159" i="84"/>
  <c r="G160" i="84"/>
  <c r="G157" i="84"/>
  <c r="L161" i="84"/>
  <c r="L160" i="84"/>
  <c r="L163" i="84"/>
  <c r="L158" i="84"/>
  <c r="L164" i="84"/>
  <c r="L157" i="84"/>
  <c r="L162" i="84"/>
  <c r="L159" i="84"/>
  <c r="L165" i="84"/>
  <c r="E84" i="84"/>
  <c r="E157" i="84"/>
  <c r="E158" i="84"/>
  <c r="I48" i="78"/>
  <c r="I49" i="78" s="1"/>
  <c r="G48" i="78"/>
  <c r="G49" i="78" s="1"/>
  <c r="N237" i="78" s="1"/>
  <c r="N233" i="78" s="1"/>
  <c r="N164" i="62" s="1"/>
  <c r="E48" i="78"/>
  <c r="E49" i="78" s="1"/>
  <c r="L48" i="80"/>
  <c r="L49" i="80" s="1"/>
  <c r="W296" i="80" s="1"/>
  <c r="H48" i="80"/>
  <c r="H49" i="80" s="1"/>
  <c r="E144" i="81"/>
  <c r="E143" i="81"/>
  <c r="H147" i="81"/>
  <c r="H144" i="81"/>
  <c r="H146" i="81"/>
  <c r="H145" i="81"/>
  <c r="H143" i="81"/>
  <c r="D27" i="81"/>
  <c r="D143" i="81"/>
  <c r="D142" i="81" s="1"/>
  <c r="J148" i="81"/>
  <c r="J145" i="81"/>
  <c r="J144" i="81"/>
  <c r="J149" i="81"/>
  <c r="J147" i="81"/>
  <c r="J146" i="81"/>
  <c r="J143" i="81"/>
  <c r="M151" i="81"/>
  <c r="M150" i="81"/>
  <c r="M149" i="81"/>
  <c r="M144" i="81"/>
  <c r="M147" i="81"/>
  <c r="M146" i="81"/>
  <c r="M152" i="81"/>
  <c r="M148" i="81"/>
  <c r="M145" i="81"/>
  <c r="M143" i="81"/>
  <c r="G146" i="81"/>
  <c r="G145" i="81"/>
  <c r="G144" i="81"/>
  <c r="G143" i="81"/>
  <c r="L149" i="81"/>
  <c r="L144" i="81"/>
  <c r="L147" i="81"/>
  <c r="L146" i="81"/>
  <c r="L151" i="81"/>
  <c r="L148" i="81"/>
  <c r="L145" i="81"/>
  <c r="L150" i="81"/>
  <c r="L143" i="81"/>
  <c r="N148" i="81"/>
  <c r="N145" i="81"/>
  <c r="N153" i="81"/>
  <c r="N151" i="81"/>
  <c r="N150" i="81"/>
  <c r="N152" i="81"/>
  <c r="N149" i="81"/>
  <c r="N144" i="81"/>
  <c r="N147" i="81"/>
  <c r="N146" i="81"/>
  <c r="N143" i="81"/>
  <c r="K147" i="81"/>
  <c r="K146" i="81"/>
  <c r="K148" i="81"/>
  <c r="K145" i="81"/>
  <c r="K150" i="81"/>
  <c r="K149" i="81"/>
  <c r="K144" i="81"/>
  <c r="K143" i="81"/>
  <c r="F145" i="81"/>
  <c r="F143" i="81"/>
  <c r="I148" i="81"/>
  <c r="I144" i="81"/>
  <c r="I147" i="81"/>
  <c r="I146" i="81"/>
  <c r="I145" i="81"/>
  <c r="I143" i="81"/>
  <c r="I145" i="48"/>
  <c r="I148" i="48"/>
  <c r="I147" i="48"/>
  <c r="I144" i="48"/>
  <c r="I146" i="48"/>
  <c r="I143" i="48"/>
  <c r="E144" i="48"/>
  <c r="E143" i="48"/>
  <c r="F145" i="48"/>
  <c r="F144" i="48"/>
  <c r="F143" i="48"/>
  <c r="L150" i="48"/>
  <c r="L149" i="48"/>
  <c r="L144" i="48"/>
  <c r="L147" i="48"/>
  <c r="L146" i="48"/>
  <c r="L151" i="48"/>
  <c r="L148" i="48"/>
  <c r="L145" i="48"/>
  <c r="L143" i="48"/>
  <c r="K149" i="48"/>
  <c r="K144" i="48"/>
  <c r="K147" i="48"/>
  <c r="K146" i="48"/>
  <c r="K148" i="48"/>
  <c r="K145" i="48"/>
  <c r="K150" i="48"/>
  <c r="K143" i="48"/>
  <c r="N147" i="48"/>
  <c r="N146" i="48"/>
  <c r="N148" i="48"/>
  <c r="N145" i="48"/>
  <c r="N153" i="48"/>
  <c r="N151" i="48"/>
  <c r="N150" i="48"/>
  <c r="N152" i="48"/>
  <c r="N149" i="48"/>
  <c r="N144" i="48"/>
  <c r="N143" i="48"/>
  <c r="J149" i="48"/>
  <c r="J147" i="48"/>
  <c r="J146" i="48"/>
  <c r="J148" i="48"/>
  <c r="J145" i="48"/>
  <c r="J144" i="48"/>
  <c r="J143" i="48"/>
  <c r="M152" i="48"/>
  <c r="M148" i="48"/>
  <c r="M145" i="48"/>
  <c r="M151" i="48"/>
  <c r="M150" i="48"/>
  <c r="M149" i="48"/>
  <c r="M147" i="48"/>
  <c r="M144" i="48"/>
  <c r="M146" i="48"/>
  <c r="M143" i="48"/>
  <c r="H147" i="48"/>
  <c r="H144" i="48"/>
  <c r="H146" i="48"/>
  <c r="H145" i="48"/>
  <c r="H143" i="48"/>
  <c r="G144" i="48"/>
  <c r="G146" i="48"/>
  <c r="G145" i="48"/>
  <c r="G143" i="48"/>
  <c r="D94" i="68"/>
  <c r="L35" i="78"/>
  <c r="L34" i="78"/>
  <c r="L37" i="78"/>
  <c r="L32" i="78"/>
  <c r="L33" i="78"/>
  <c r="L38" i="78"/>
  <c r="L31" i="78"/>
  <c r="K33" i="78"/>
  <c r="K31" i="78"/>
  <c r="K35" i="78"/>
  <c r="K34" i="78"/>
  <c r="K37" i="78"/>
  <c r="K32" i="78"/>
  <c r="F31" i="78"/>
  <c r="F32" i="78"/>
  <c r="M37" i="78"/>
  <c r="M32" i="78"/>
  <c r="M35" i="78"/>
  <c r="M34" i="78"/>
  <c r="M39" i="78"/>
  <c r="M38" i="78"/>
  <c r="M31" i="78"/>
  <c r="M33" i="78"/>
  <c r="E72" i="78"/>
  <c r="E31" i="78"/>
  <c r="N39" i="78"/>
  <c r="N38" i="78"/>
  <c r="N31" i="78"/>
  <c r="N40" i="78"/>
  <c r="N37" i="78"/>
  <c r="N32" i="78"/>
  <c r="N33" i="78"/>
  <c r="N35" i="78"/>
  <c r="N34" i="78"/>
  <c r="I32" i="78"/>
  <c r="I35" i="78"/>
  <c r="I31" i="78"/>
  <c r="I34" i="78"/>
  <c r="I33" i="78"/>
  <c r="J31" i="78"/>
  <c r="J33" i="78"/>
  <c r="J32" i="78"/>
  <c r="J35" i="78"/>
  <c r="J34" i="78"/>
  <c r="H34" i="78"/>
  <c r="H33" i="78"/>
  <c r="H32" i="78"/>
  <c r="H31" i="78"/>
  <c r="G33" i="78"/>
  <c r="G31" i="78"/>
  <c r="G32" i="78"/>
  <c r="D48" i="78"/>
  <c r="D49" i="78" s="1"/>
  <c r="N32" i="81"/>
  <c r="N34" i="81"/>
  <c r="N33" i="81"/>
  <c r="N39" i="81"/>
  <c r="N31" i="81"/>
  <c r="N38" i="81"/>
  <c r="N36" i="81"/>
  <c r="N37" i="81"/>
  <c r="N40" i="81"/>
  <c r="N35" i="81"/>
  <c r="G48" i="48"/>
  <c r="G49" i="48" s="1"/>
  <c r="U291" i="48" s="1"/>
  <c r="N48" i="48"/>
  <c r="N49" i="48" s="1"/>
  <c r="AB298" i="48" s="1"/>
  <c r="F48" i="48"/>
  <c r="F49" i="48" s="1"/>
  <c r="T290" i="48" s="1"/>
  <c r="H48" i="48"/>
  <c r="H49" i="48" s="1"/>
  <c r="V292" i="48" s="1"/>
  <c r="K88" i="84"/>
  <c r="K89" i="84"/>
  <c r="K87" i="84"/>
  <c r="K90" i="84"/>
  <c r="K86" i="84"/>
  <c r="K85" i="84"/>
  <c r="K84" i="84"/>
  <c r="F85" i="84"/>
  <c r="F84" i="84"/>
  <c r="I85" i="84"/>
  <c r="I88" i="84"/>
  <c r="I87" i="84"/>
  <c r="I86" i="84"/>
  <c r="I84" i="84"/>
  <c r="L60" i="84"/>
  <c r="M60" i="84"/>
  <c r="D60" i="82"/>
  <c r="D61" i="82" s="1"/>
  <c r="K249" i="82" s="1"/>
  <c r="K248" i="82" s="1"/>
  <c r="K165" i="62" s="1"/>
  <c r="H60" i="84"/>
  <c r="D48" i="80"/>
  <c r="D49" i="80" s="1"/>
  <c r="O288" i="80" s="1"/>
  <c r="K60" i="82"/>
  <c r="K61" i="82" s="1"/>
  <c r="R256" i="82" s="1"/>
  <c r="F60" i="82"/>
  <c r="F61" i="82" s="1"/>
  <c r="M251" i="82" s="1"/>
  <c r="M248" i="82" s="1"/>
  <c r="M165" i="62" s="1"/>
  <c r="K60" i="83"/>
  <c r="K61" i="83" s="1"/>
  <c r="R256" i="83" s="1"/>
  <c r="H60" i="82"/>
  <c r="H61" i="82" s="1"/>
  <c r="O253" i="82" s="1"/>
  <c r="M207" i="84"/>
  <c r="M204" i="84"/>
  <c r="M203" i="84"/>
  <c r="M201" i="84"/>
  <c r="M202" i="84"/>
  <c r="M206" i="84"/>
  <c r="M205" i="84"/>
  <c r="H201" i="84"/>
  <c r="H202" i="84"/>
  <c r="M48" i="48"/>
  <c r="M49" i="48" s="1"/>
  <c r="AA297" i="48" s="1"/>
  <c r="K48" i="48"/>
  <c r="K49" i="48" s="1"/>
  <c r="Y295" i="48" s="1"/>
  <c r="I48" i="48"/>
  <c r="I49" i="48" s="1"/>
  <c r="W293" i="48" s="1"/>
  <c r="G86" i="84"/>
  <c r="G85" i="84"/>
  <c r="G84" i="84"/>
  <c r="L84" i="84"/>
  <c r="L86" i="84"/>
  <c r="L87" i="84"/>
  <c r="L85" i="84"/>
  <c r="L90" i="84"/>
  <c r="L88" i="84"/>
  <c r="L89" i="84"/>
  <c r="L91" i="84"/>
  <c r="I60" i="84"/>
  <c r="G60" i="84"/>
  <c r="D60" i="84"/>
  <c r="D100" i="84"/>
  <c r="D21" i="62" s="1"/>
  <c r="E60" i="84"/>
  <c r="G60" i="82"/>
  <c r="G61" i="82" s="1"/>
  <c r="N252" i="82" s="1"/>
  <c r="N248" i="82" s="1"/>
  <c r="N165" i="62" s="1"/>
  <c r="M60" i="83"/>
  <c r="M61" i="83" s="1"/>
  <c r="T258" i="83" s="1"/>
  <c r="M60" i="82"/>
  <c r="M61" i="82" s="1"/>
  <c r="T258" i="82" s="1"/>
  <c r="D60" i="83"/>
  <c r="D61" i="83" s="1"/>
  <c r="K249" i="83" s="1"/>
  <c r="K248" i="83" s="1"/>
  <c r="K166" i="62" s="1"/>
  <c r="N203" i="84"/>
  <c r="N202" i="84"/>
  <c r="N207" i="84"/>
  <c r="N204" i="84"/>
  <c r="N201" i="84"/>
  <c r="N205" i="84"/>
  <c r="N206" i="84"/>
  <c r="N208" i="84"/>
  <c r="I201" i="84"/>
  <c r="I202" i="84"/>
  <c r="I203" i="84"/>
  <c r="E48" i="48"/>
  <c r="N91" i="84"/>
  <c r="N85" i="84"/>
  <c r="N93" i="84"/>
  <c r="N87" i="84"/>
  <c r="N86" i="84"/>
  <c r="N84" i="84"/>
  <c r="N90" i="84"/>
  <c r="N89" i="84"/>
  <c r="N88" i="84"/>
  <c r="N92" i="84"/>
  <c r="H87" i="84"/>
  <c r="H85" i="84"/>
  <c r="H84" i="84"/>
  <c r="H86" i="84"/>
  <c r="F60" i="83"/>
  <c r="F61" i="83" s="1"/>
  <c r="M251" i="83" s="1"/>
  <c r="M248" i="83" s="1"/>
  <c r="M166" i="62" s="1"/>
  <c r="J60" i="83"/>
  <c r="J61" i="83" s="1"/>
  <c r="Q255" i="83" s="1"/>
  <c r="N60" i="84"/>
  <c r="J60" i="84"/>
  <c r="N60" i="83"/>
  <c r="N61" i="83" s="1"/>
  <c r="U259" i="83" s="1"/>
  <c r="E60" i="83"/>
  <c r="E61" i="83" s="1"/>
  <c r="L250" i="83" s="1"/>
  <c r="L248" i="83" s="1"/>
  <c r="L166" i="62" s="1"/>
  <c r="I60" i="82"/>
  <c r="I61" i="82" s="1"/>
  <c r="P254" i="82" s="1"/>
  <c r="I60" i="83"/>
  <c r="I61" i="83" s="1"/>
  <c r="P254" i="83" s="1"/>
  <c r="J201" i="84"/>
  <c r="J204" i="84"/>
  <c r="J202" i="84"/>
  <c r="J203" i="84"/>
  <c r="K204" i="84"/>
  <c r="K205" i="84"/>
  <c r="K203" i="84"/>
  <c r="K201" i="84"/>
  <c r="K202" i="84"/>
  <c r="D48" i="48"/>
  <c r="D49" i="48" s="1"/>
  <c r="R288" i="48" s="1"/>
  <c r="J48" i="48"/>
  <c r="J49" i="48" s="1"/>
  <c r="X294" i="48" s="1"/>
  <c r="L48" i="48"/>
  <c r="L49" i="48" s="1"/>
  <c r="Z296" i="48" s="1"/>
  <c r="E185" i="78"/>
  <c r="J85" i="84"/>
  <c r="J88" i="84"/>
  <c r="J84" i="84"/>
  <c r="J87" i="84"/>
  <c r="J86" i="84"/>
  <c r="J89" i="84"/>
  <c r="M91" i="84"/>
  <c r="M89" i="84"/>
  <c r="M87" i="84"/>
  <c r="M88" i="84"/>
  <c r="M85" i="84"/>
  <c r="M84" i="84"/>
  <c r="M92" i="84"/>
  <c r="M86" i="84"/>
  <c r="M90" i="84"/>
  <c r="L60" i="83"/>
  <c r="L61" i="83" s="1"/>
  <c r="S257" i="83" s="1"/>
  <c r="F60" i="84"/>
  <c r="K60" i="84"/>
  <c r="G60" i="83"/>
  <c r="G61" i="83" s="1"/>
  <c r="N252" i="83" s="1"/>
  <c r="N248" i="83" s="1"/>
  <c r="N166" i="62" s="1"/>
  <c r="H60" i="83"/>
  <c r="H61" i="83" s="1"/>
  <c r="O253" i="83" s="1"/>
  <c r="J60" i="82"/>
  <c r="J61" i="82" s="1"/>
  <c r="Q255" i="82" s="1"/>
  <c r="E60" i="82"/>
  <c r="E61" i="82" s="1"/>
  <c r="L250" i="82" s="1"/>
  <c r="L248" i="82" s="1"/>
  <c r="L165" i="62" s="1"/>
  <c r="L60" i="82"/>
  <c r="L61" i="82" s="1"/>
  <c r="S257" i="82" s="1"/>
  <c r="L202" i="84"/>
  <c r="L206" i="84"/>
  <c r="L201" i="84"/>
  <c r="L204" i="84"/>
  <c r="L203" i="84"/>
  <c r="L205" i="84"/>
  <c r="G201" i="84"/>
  <c r="N48" i="81"/>
  <c r="M48" i="81"/>
  <c r="L48" i="81"/>
  <c r="K48" i="81"/>
  <c r="J48" i="81"/>
  <c r="I48" i="81"/>
  <c r="H48" i="81"/>
  <c r="G48" i="81"/>
  <c r="F48" i="81"/>
  <c r="E48" i="81"/>
  <c r="D31" i="81"/>
  <c r="D30" i="81" s="1"/>
  <c r="D84" i="81" s="1"/>
  <c r="I134" i="81"/>
  <c r="I131" i="81"/>
  <c r="I184" i="81"/>
  <c r="I186" i="81"/>
  <c r="I132" i="81"/>
  <c r="I135" i="81"/>
  <c r="I133" i="81"/>
  <c r="I130" i="81"/>
  <c r="I185" i="81"/>
  <c r="I127" i="81"/>
  <c r="D130" i="81"/>
  <c r="D129" i="81" s="1"/>
  <c r="J131" i="81"/>
  <c r="J186" i="81"/>
  <c r="J185" i="81"/>
  <c r="J184" i="81"/>
  <c r="J133" i="81"/>
  <c r="J135" i="81"/>
  <c r="J136" i="81"/>
  <c r="J134" i="81"/>
  <c r="J130" i="81"/>
  <c r="J132" i="81"/>
  <c r="J127" i="81"/>
  <c r="H198" i="82"/>
  <c r="H148" i="82"/>
  <c r="H144" i="82"/>
  <c r="H201" i="82"/>
  <c r="H145" i="82"/>
  <c r="H202" i="82"/>
  <c r="H147" i="82"/>
  <c r="H200" i="82"/>
  <c r="H199" i="82"/>
  <c r="H146" i="82"/>
  <c r="H141" i="82"/>
  <c r="K203" i="82"/>
  <c r="K198" i="82"/>
  <c r="K201" i="82"/>
  <c r="K145" i="82"/>
  <c r="K205" i="82"/>
  <c r="K151" i="82"/>
  <c r="K200" i="82"/>
  <c r="K147" i="82"/>
  <c r="K146" i="82"/>
  <c r="K148" i="82"/>
  <c r="K150" i="82"/>
  <c r="K204" i="82"/>
  <c r="K199" i="82"/>
  <c r="K144" i="82"/>
  <c r="K149" i="82"/>
  <c r="K202" i="82"/>
  <c r="K141" i="82"/>
  <c r="E199" i="82"/>
  <c r="E145" i="82"/>
  <c r="E144" i="82"/>
  <c r="E198" i="82"/>
  <c r="E141" i="82"/>
  <c r="M199" i="84"/>
  <c r="M198" i="84"/>
  <c r="M144" i="84"/>
  <c r="M150" i="84"/>
  <c r="M200" i="84"/>
  <c r="M145" i="84"/>
  <c r="M147" i="84"/>
  <c r="M153" i="84"/>
  <c r="M151" i="84"/>
  <c r="M152" i="84"/>
  <c r="M146" i="84"/>
  <c r="M148" i="84"/>
  <c r="M149" i="84"/>
  <c r="M141" i="84"/>
  <c r="H200" i="84"/>
  <c r="H199" i="84"/>
  <c r="H144" i="84"/>
  <c r="H198" i="84"/>
  <c r="H145" i="84"/>
  <c r="H146" i="84"/>
  <c r="H147" i="84"/>
  <c r="H148" i="84"/>
  <c r="H141" i="84"/>
  <c r="E130" i="81"/>
  <c r="E131" i="81"/>
  <c r="E185" i="81"/>
  <c r="E184" i="81"/>
  <c r="E127" i="81"/>
  <c r="K184" i="81"/>
  <c r="K186" i="81"/>
  <c r="K133" i="81"/>
  <c r="K131" i="81"/>
  <c r="K135" i="81"/>
  <c r="K132" i="81"/>
  <c r="K136" i="81"/>
  <c r="K185" i="81"/>
  <c r="K137" i="81"/>
  <c r="K134" i="81"/>
  <c r="K130" i="81"/>
  <c r="K127" i="81"/>
  <c r="F186" i="81"/>
  <c r="F184" i="81"/>
  <c r="F131" i="81"/>
  <c r="F132" i="81"/>
  <c r="F185" i="81"/>
  <c r="F127" i="81"/>
  <c r="L200" i="82"/>
  <c r="L206" i="82"/>
  <c r="L199" i="82"/>
  <c r="L205" i="82"/>
  <c r="L150" i="82"/>
  <c r="L149" i="82"/>
  <c r="L144" i="82"/>
  <c r="L151" i="82"/>
  <c r="L201" i="82"/>
  <c r="L204" i="82"/>
  <c r="L203" i="82"/>
  <c r="L146" i="82"/>
  <c r="L145" i="82"/>
  <c r="L147" i="82"/>
  <c r="L198" i="82"/>
  <c r="L202" i="82"/>
  <c r="L152" i="82"/>
  <c r="L148" i="82"/>
  <c r="L141" i="82"/>
  <c r="G147" i="82"/>
  <c r="G201" i="82"/>
  <c r="G146" i="82"/>
  <c r="G198" i="82"/>
  <c r="G145" i="82"/>
  <c r="G200" i="82"/>
  <c r="G199" i="82"/>
  <c r="G144" i="82"/>
  <c r="G141" i="82"/>
  <c r="N151" i="84"/>
  <c r="N144" i="84"/>
  <c r="N146" i="84"/>
  <c r="N198" i="84"/>
  <c r="N147" i="84"/>
  <c r="N150" i="84"/>
  <c r="N199" i="84"/>
  <c r="N145" i="84"/>
  <c r="N148" i="84"/>
  <c r="N149" i="84"/>
  <c r="N200" i="84"/>
  <c r="N152" i="84"/>
  <c r="N153" i="84"/>
  <c r="N154" i="84"/>
  <c r="N141" i="84"/>
  <c r="I145" i="84"/>
  <c r="I198" i="84"/>
  <c r="I147" i="84"/>
  <c r="I200" i="84"/>
  <c r="I149" i="84"/>
  <c r="I146" i="84"/>
  <c r="I148" i="84"/>
  <c r="I199" i="84"/>
  <c r="I144" i="84"/>
  <c r="I141" i="84"/>
  <c r="D144" i="84"/>
  <c r="D143" i="84" s="1"/>
  <c r="D198" i="84"/>
  <c r="D197" i="84" s="1"/>
  <c r="D107" i="62" s="1"/>
  <c r="D141" i="84"/>
  <c r="L137" i="81"/>
  <c r="L184" i="81"/>
  <c r="L131" i="81"/>
  <c r="L134" i="81"/>
  <c r="L185" i="81"/>
  <c r="L132" i="81"/>
  <c r="L130" i="81"/>
  <c r="L186" i="81"/>
  <c r="L133" i="81"/>
  <c r="L135" i="81"/>
  <c r="L136" i="81"/>
  <c r="L138" i="81"/>
  <c r="L127" i="81"/>
  <c r="G133" i="81"/>
  <c r="G186" i="81"/>
  <c r="G130" i="81"/>
  <c r="G185" i="81"/>
  <c r="G132" i="81"/>
  <c r="G184" i="81"/>
  <c r="G131" i="81"/>
  <c r="G127" i="81"/>
  <c r="N205" i="82"/>
  <c r="N147" i="82"/>
  <c r="N151" i="82"/>
  <c r="N198" i="82"/>
  <c r="N204" i="82"/>
  <c r="N199" i="82"/>
  <c r="N208" i="82"/>
  <c r="N200" i="82"/>
  <c r="N201" i="82"/>
  <c r="N206" i="82"/>
  <c r="N145" i="82"/>
  <c r="N203" i="82"/>
  <c r="N207" i="82"/>
  <c r="N150" i="82"/>
  <c r="N154" i="82"/>
  <c r="N148" i="82"/>
  <c r="N202" i="82"/>
  <c r="N146" i="82"/>
  <c r="N149" i="82"/>
  <c r="N152" i="82"/>
  <c r="N153" i="82"/>
  <c r="N144" i="82"/>
  <c r="N141" i="82"/>
  <c r="J204" i="82"/>
  <c r="J199" i="82"/>
  <c r="J150" i="82"/>
  <c r="J198" i="82"/>
  <c r="J148" i="82"/>
  <c r="J149" i="82"/>
  <c r="J201" i="82"/>
  <c r="J200" i="82"/>
  <c r="J203" i="82"/>
  <c r="J146" i="82"/>
  <c r="J144" i="82"/>
  <c r="J147" i="82"/>
  <c r="J202" i="82"/>
  <c r="J145" i="82"/>
  <c r="J141" i="82"/>
  <c r="M204" i="82"/>
  <c r="M200" i="82"/>
  <c r="M153" i="82"/>
  <c r="M198" i="82"/>
  <c r="M148" i="82"/>
  <c r="M199" i="82"/>
  <c r="M152" i="82"/>
  <c r="M203" i="82"/>
  <c r="M146" i="82"/>
  <c r="M201" i="82"/>
  <c r="M206" i="82"/>
  <c r="M150" i="82"/>
  <c r="M151" i="82"/>
  <c r="M149" i="82"/>
  <c r="M207" i="82"/>
  <c r="M202" i="82"/>
  <c r="M147" i="82"/>
  <c r="M144" i="82"/>
  <c r="M205" i="82"/>
  <c r="M145" i="82"/>
  <c r="M141" i="82"/>
  <c r="J199" i="84"/>
  <c r="J148" i="84"/>
  <c r="J200" i="84"/>
  <c r="J198" i="84"/>
  <c r="J149" i="84"/>
  <c r="J145" i="84"/>
  <c r="J147" i="84"/>
  <c r="J144" i="84"/>
  <c r="J150" i="84"/>
  <c r="J146" i="84"/>
  <c r="J141" i="84"/>
  <c r="E199" i="84"/>
  <c r="E145" i="84"/>
  <c r="E198" i="84"/>
  <c r="E144" i="84"/>
  <c r="E141" i="84"/>
  <c r="K146" i="84"/>
  <c r="K149" i="84"/>
  <c r="K147" i="84"/>
  <c r="K200" i="84"/>
  <c r="K198" i="84"/>
  <c r="K199" i="84"/>
  <c r="K150" i="84"/>
  <c r="K148" i="84"/>
  <c r="K145" i="84"/>
  <c r="K151" i="84"/>
  <c r="K144" i="84"/>
  <c r="K141" i="84"/>
  <c r="M185" i="81"/>
  <c r="M139" i="81"/>
  <c r="M136" i="81"/>
  <c r="M184" i="81"/>
  <c r="M138" i="81"/>
  <c r="M133" i="81"/>
  <c r="M130" i="81"/>
  <c r="M131" i="81"/>
  <c r="M186" i="81"/>
  <c r="M134" i="81"/>
  <c r="M132" i="81"/>
  <c r="M137" i="81"/>
  <c r="M127" i="81"/>
  <c r="H185" i="81"/>
  <c r="H131" i="81"/>
  <c r="H134" i="81"/>
  <c r="H184" i="81"/>
  <c r="H132" i="81"/>
  <c r="H186" i="81"/>
  <c r="H130" i="81"/>
  <c r="H133" i="81"/>
  <c r="H127" i="81"/>
  <c r="N130" i="81"/>
  <c r="N138" i="81"/>
  <c r="N185" i="81"/>
  <c r="N184" i="81"/>
  <c r="N139" i="81"/>
  <c r="N131" i="81"/>
  <c r="N135" i="81"/>
  <c r="N133" i="81"/>
  <c r="N140" i="81"/>
  <c r="N132" i="81"/>
  <c r="N186" i="81"/>
  <c r="N134" i="81"/>
  <c r="N136" i="81"/>
  <c r="N137" i="81"/>
  <c r="N127" i="81"/>
  <c r="F200" i="82"/>
  <c r="F199" i="82"/>
  <c r="F198" i="82"/>
  <c r="F146" i="82"/>
  <c r="F144" i="82"/>
  <c r="F145" i="82"/>
  <c r="F141" i="82"/>
  <c r="D198" i="82"/>
  <c r="D197" i="82" s="1"/>
  <c r="D105" i="62" s="1"/>
  <c r="D144" i="82"/>
  <c r="D143" i="82" s="1"/>
  <c r="D210" i="82" s="1"/>
  <c r="D141" i="82"/>
  <c r="I201" i="82"/>
  <c r="I149" i="82"/>
  <c r="I199" i="82"/>
  <c r="I147" i="82"/>
  <c r="I200" i="82"/>
  <c r="I198" i="82"/>
  <c r="I146" i="82"/>
  <c r="I148" i="82"/>
  <c r="I203" i="82"/>
  <c r="I144" i="82"/>
  <c r="I145" i="82"/>
  <c r="I202" i="82"/>
  <c r="I141" i="82"/>
  <c r="F200" i="84"/>
  <c r="F145" i="84"/>
  <c r="F146" i="84"/>
  <c r="F198" i="84"/>
  <c r="F199" i="84"/>
  <c r="F144" i="84"/>
  <c r="F141" i="84"/>
  <c r="L148" i="84"/>
  <c r="L149" i="84"/>
  <c r="L147" i="84"/>
  <c r="L145" i="84"/>
  <c r="L150" i="84"/>
  <c r="L152" i="84"/>
  <c r="L144" i="84"/>
  <c r="L198" i="84"/>
  <c r="L151" i="84"/>
  <c r="L200" i="84"/>
  <c r="L199" i="84"/>
  <c r="L146" i="84"/>
  <c r="L141" i="84"/>
  <c r="G200" i="84"/>
  <c r="G198" i="84"/>
  <c r="G146" i="84"/>
  <c r="G144" i="84"/>
  <c r="G145" i="84"/>
  <c r="G147" i="84"/>
  <c r="G199" i="84"/>
  <c r="G141" i="84"/>
  <c r="N32" i="84"/>
  <c r="N94" i="84"/>
  <c r="N37" i="84"/>
  <c r="N35" i="84"/>
  <c r="N46" i="84"/>
  <c r="N44" i="84"/>
  <c r="N52" i="84"/>
  <c r="N49" i="84"/>
  <c r="N31" i="84"/>
  <c r="N34" i="84"/>
  <c r="N45" i="84"/>
  <c r="N47" i="84"/>
  <c r="N48" i="84"/>
  <c r="N40" i="84"/>
  <c r="N53" i="84"/>
  <c r="N33" i="84"/>
  <c r="N51" i="84"/>
  <c r="N36" i="84"/>
  <c r="N38" i="84"/>
  <c r="N54" i="84"/>
  <c r="N39" i="84"/>
  <c r="N50" i="84"/>
  <c r="H34" i="84"/>
  <c r="H32" i="84"/>
  <c r="H88" i="84"/>
  <c r="H46" i="84"/>
  <c r="H45" i="84"/>
  <c r="H44" i="84"/>
  <c r="H47" i="84"/>
  <c r="H31" i="84"/>
  <c r="H48" i="84"/>
  <c r="H33" i="84"/>
  <c r="D44" i="84"/>
  <c r="D43" i="84" s="1"/>
  <c r="D30" i="84"/>
  <c r="J90" i="84"/>
  <c r="J31" i="84"/>
  <c r="J33" i="84"/>
  <c r="J47" i="84"/>
  <c r="J46" i="84"/>
  <c r="J36" i="84"/>
  <c r="J35" i="84"/>
  <c r="J32" i="84"/>
  <c r="J50" i="84"/>
  <c r="J34" i="84"/>
  <c r="J44" i="84"/>
  <c r="J49" i="84"/>
  <c r="J48" i="84"/>
  <c r="J45" i="84"/>
  <c r="M45" i="84"/>
  <c r="M93" i="84"/>
  <c r="M51" i="84"/>
  <c r="M46" i="84"/>
  <c r="M34" i="84"/>
  <c r="M32" i="84"/>
  <c r="M35" i="84"/>
  <c r="M49" i="84"/>
  <c r="M50" i="84"/>
  <c r="M47" i="84"/>
  <c r="M36" i="84"/>
  <c r="M48" i="84"/>
  <c r="M31" i="84"/>
  <c r="M37" i="84"/>
  <c r="M52" i="84"/>
  <c r="M38" i="84"/>
  <c r="M53" i="84"/>
  <c r="M39" i="84"/>
  <c r="M44" i="84"/>
  <c r="M33" i="84"/>
  <c r="K44" i="84"/>
  <c r="K33" i="84"/>
  <c r="K31" i="84"/>
  <c r="K34" i="84"/>
  <c r="K36" i="84"/>
  <c r="K46" i="84"/>
  <c r="K91" i="84"/>
  <c r="K48" i="84"/>
  <c r="K51" i="84"/>
  <c r="K37" i="84"/>
  <c r="K35" i="84"/>
  <c r="K50" i="84"/>
  <c r="K49" i="84"/>
  <c r="K45" i="84"/>
  <c r="K47" i="84"/>
  <c r="K32" i="84"/>
  <c r="F86" i="84"/>
  <c r="F44" i="84"/>
  <c r="F45" i="84"/>
  <c r="F46" i="84"/>
  <c r="F32" i="84"/>
  <c r="F31" i="84"/>
  <c r="I32" i="84"/>
  <c r="I44" i="84"/>
  <c r="I34" i="84"/>
  <c r="I45" i="84"/>
  <c r="I33" i="84"/>
  <c r="I35" i="84"/>
  <c r="I31" i="84"/>
  <c r="I48" i="84"/>
  <c r="I47" i="84"/>
  <c r="I89" i="84"/>
  <c r="I46" i="84"/>
  <c r="I49" i="84"/>
  <c r="G87" i="84"/>
  <c r="G31" i="84"/>
  <c r="G44" i="84"/>
  <c r="G47" i="84"/>
  <c r="G32" i="84"/>
  <c r="G46" i="84"/>
  <c r="G33" i="84"/>
  <c r="G45" i="84"/>
  <c r="L92" i="84"/>
  <c r="L33" i="84"/>
  <c r="L52" i="84"/>
  <c r="L48" i="84"/>
  <c r="L32" i="84"/>
  <c r="L31" i="84"/>
  <c r="L46" i="84"/>
  <c r="L50" i="84"/>
  <c r="L49" i="84"/>
  <c r="L35" i="84"/>
  <c r="L45" i="84"/>
  <c r="L37" i="84"/>
  <c r="L47" i="84"/>
  <c r="L44" i="84"/>
  <c r="L36" i="84"/>
  <c r="L38" i="84"/>
  <c r="L34" i="84"/>
  <c r="L51" i="84"/>
  <c r="E45" i="84"/>
  <c r="E44" i="84"/>
  <c r="E85" i="84"/>
  <c r="E31" i="84"/>
  <c r="G27" i="84"/>
  <c r="N27" i="84"/>
  <c r="H27" i="84"/>
  <c r="D27" i="84"/>
  <c r="J27" i="84"/>
  <c r="M27" i="84"/>
  <c r="K27" i="84"/>
  <c r="F27" i="84"/>
  <c r="I27" i="84"/>
  <c r="L27" i="84"/>
  <c r="E27" i="84"/>
  <c r="K44" i="82"/>
  <c r="K47" i="82"/>
  <c r="K51" i="82"/>
  <c r="K45" i="82"/>
  <c r="K50" i="82"/>
  <c r="K49" i="82"/>
  <c r="K46" i="82"/>
  <c r="K48" i="82"/>
  <c r="J45" i="82"/>
  <c r="J49" i="82"/>
  <c r="J46" i="82"/>
  <c r="J48" i="82"/>
  <c r="J50" i="82"/>
  <c r="J44" i="82"/>
  <c r="J47" i="82"/>
  <c r="F44" i="82"/>
  <c r="F46" i="82"/>
  <c r="F45" i="82"/>
  <c r="I44" i="82"/>
  <c r="I48" i="82"/>
  <c r="I47" i="82"/>
  <c r="I46" i="82"/>
  <c r="I49" i="82"/>
  <c r="I45" i="82"/>
  <c r="N48" i="82"/>
  <c r="N46" i="82"/>
  <c r="N54" i="82"/>
  <c r="N51" i="82"/>
  <c r="N44" i="82"/>
  <c r="N52" i="82"/>
  <c r="N49" i="82"/>
  <c r="N47" i="82"/>
  <c r="N45" i="82"/>
  <c r="N53" i="82"/>
  <c r="N50" i="82"/>
  <c r="L49" i="82"/>
  <c r="L44" i="82"/>
  <c r="L51" i="82"/>
  <c r="L46" i="82"/>
  <c r="L48" i="82"/>
  <c r="L45" i="82"/>
  <c r="L47" i="82"/>
  <c r="L52" i="82"/>
  <c r="L50" i="82"/>
  <c r="M52" i="82"/>
  <c r="M51" i="82"/>
  <c r="M50" i="82"/>
  <c r="M48" i="82"/>
  <c r="M46" i="82"/>
  <c r="M53" i="82"/>
  <c r="M47" i="82"/>
  <c r="M49" i="82"/>
  <c r="M44" i="82"/>
  <c r="M45" i="82"/>
  <c r="G44" i="82"/>
  <c r="G46" i="82"/>
  <c r="G47" i="82"/>
  <c r="G45" i="82"/>
  <c r="H46" i="82"/>
  <c r="H48" i="82"/>
  <c r="H47" i="82"/>
  <c r="H44" i="82"/>
  <c r="H45" i="82"/>
  <c r="E45" i="82"/>
  <c r="E44" i="82"/>
  <c r="G33" i="82"/>
  <c r="G31" i="82"/>
  <c r="G86" i="82"/>
  <c r="G85" i="82"/>
  <c r="G87" i="82"/>
  <c r="G32" i="82"/>
  <c r="G84" i="82"/>
  <c r="H86" i="82"/>
  <c r="H85" i="82"/>
  <c r="H88" i="82"/>
  <c r="H32" i="82"/>
  <c r="H87" i="82"/>
  <c r="H34" i="82"/>
  <c r="H33" i="82"/>
  <c r="H84" i="82"/>
  <c r="H31" i="82"/>
  <c r="N90" i="82"/>
  <c r="N89" i="82"/>
  <c r="N40" i="82"/>
  <c r="N35" i="82"/>
  <c r="N32" i="82"/>
  <c r="N39" i="82"/>
  <c r="N36" i="82"/>
  <c r="N94" i="82"/>
  <c r="N91" i="82"/>
  <c r="N88" i="82"/>
  <c r="N84" i="82"/>
  <c r="N38" i="82"/>
  <c r="N37" i="82"/>
  <c r="N31" i="82"/>
  <c r="N93" i="82"/>
  <c r="N86" i="82"/>
  <c r="N85" i="82"/>
  <c r="N92" i="82"/>
  <c r="N87" i="82"/>
  <c r="N33" i="82"/>
  <c r="N34" i="82"/>
  <c r="K88" i="82"/>
  <c r="K34" i="82"/>
  <c r="K33" i="82"/>
  <c r="K37" i="82"/>
  <c r="K86" i="82"/>
  <c r="K85" i="82"/>
  <c r="K91" i="82"/>
  <c r="K35" i="82"/>
  <c r="K32" i="82"/>
  <c r="K87" i="82"/>
  <c r="K84" i="82"/>
  <c r="K31" i="82"/>
  <c r="K90" i="82"/>
  <c r="K89" i="82"/>
  <c r="K36" i="82"/>
  <c r="L86" i="82"/>
  <c r="L85" i="82"/>
  <c r="L92" i="82"/>
  <c r="L36" i="82"/>
  <c r="L91" i="82"/>
  <c r="L87" i="82"/>
  <c r="L34" i="82"/>
  <c r="L33" i="82"/>
  <c r="L90" i="82"/>
  <c r="L89" i="82"/>
  <c r="L35" i="82"/>
  <c r="L32" i="82"/>
  <c r="L38" i="82"/>
  <c r="L84" i="82"/>
  <c r="L37" i="82"/>
  <c r="L31" i="82"/>
  <c r="L88" i="82"/>
  <c r="J89" i="82"/>
  <c r="J35" i="82"/>
  <c r="J32" i="82"/>
  <c r="J88" i="82"/>
  <c r="J84" i="82"/>
  <c r="J31" i="82"/>
  <c r="J86" i="82"/>
  <c r="J85" i="82"/>
  <c r="J90" i="82"/>
  <c r="J36" i="82"/>
  <c r="J33" i="82"/>
  <c r="J87" i="82"/>
  <c r="J34" i="82"/>
  <c r="M92" i="82"/>
  <c r="M87" i="82"/>
  <c r="M84" i="82"/>
  <c r="M38" i="82"/>
  <c r="M37" i="82"/>
  <c r="M31" i="82"/>
  <c r="M90" i="82"/>
  <c r="M89" i="82"/>
  <c r="M39" i="82"/>
  <c r="M36" i="82"/>
  <c r="M91" i="82"/>
  <c r="M88" i="82"/>
  <c r="M34" i="82"/>
  <c r="M33" i="82"/>
  <c r="M85" i="82"/>
  <c r="M35" i="82"/>
  <c r="M86" i="82"/>
  <c r="M93" i="82"/>
  <c r="M32" i="82"/>
  <c r="D30" i="82"/>
  <c r="D97" i="82" s="1"/>
  <c r="D44" i="82"/>
  <c r="D43" i="82" s="1"/>
  <c r="D98" i="82" s="1"/>
  <c r="F32" i="82"/>
  <c r="F84" i="82"/>
  <c r="F31" i="82"/>
  <c r="F85" i="82"/>
  <c r="F86" i="82"/>
  <c r="I87" i="82"/>
  <c r="I84" i="82"/>
  <c r="I31" i="82"/>
  <c r="I34" i="82"/>
  <c r="I33" i="82"/>
  <c r="I88" i="82"/>
  <c r="I86" i="82"/>
  <c r="I35" i="82"/>
  <c r="I85" i="82"/>
  <c r="I32" i="82"/>
  <c r="I89" i="82"/>
  <c r="E84" i="82"/>
  <c r="E31" i="82"/>
  <c r="E85" i="82"/>
  <c r="G27" i="82"/>
  <c r="H27" i="82"/>
  <c r="E27" i="82"/>
  <c r="N27" i="82"/>
  <c r="K27" i="82"/>
  <c r="L27" i="82"/>
  <c r="J27" i="82"/>
  <c r="M27" i="82"/>
  <c r="D27" i="82"/>
  <c r="F27" i="82"/>
  <c r="I27" i="82"/>
  <c r="H31" i="81"/>
  <c r="H32" i="81"/>
  <c r="H33" i="81"/>
  <c r="H35" i="81"/>
  <c r="H34" i="81"/>
  <c r="J34" i="81"/>
  <c r="J37" i="81"/>
  <c r="J32" i="81"/>
  <c r="J31" i="81"/>
  <c r="J36" i="81"/>
  <c r="J35" i="81"/>
  <c r="J33" i="81"/>
  <c r="M36" i="81"/>
  <c r="M37" i="81"/>
  <c r="M31" i="81"/>
  <c r="M33" i="81"/>
  <c r="M40" i="81"/>
  <c r="M35" i="81"/>
  <c r="M34" i="81"/>
  <c r="M39" i="81"/>
  <c r="M32" i="81"/>
  <c r="M38" i="81"/>
  <c r="K38" i="81"/>
  <c r="K36" i="81"/>
  <c r="K35" i="81"/>
  <c r="K32" i="81"/>
  <c r="K34" i="81"/>
  <c r="K33" i="81"/>
  <c r="K31" i="81"/>
  <c r="K37" i="81"/>
  <c r="F33" i="81"/>
  <c r="F32" i="81"/>
  <c r="F31" i="81"/>
  <c r="I32" i="81"/>
  <c r="I36" i="81"/>
  <c r="I33" i="81"/>
  <c r="I34" i="81"/>
  <c r="I35" i="81"/>
  <c r="I31" i="81"/>
  <c r="G32" i="81"/>
  <c r="G31" i="81"/>
  <c r="G34" i="81"/>
  <c r="G33" i="81"/>
  <c r="L37" i="81"/>
  <c r="L32" i="81"/>
  <c r="L33" i="81"/>
  <c r="L38" i="81"/>
  <c r="L39" i="81"/>
  <c r="L34" i="81"/>
  <c r="L35" i="81"/>
  <c r="L36" i="81"/>
  <c r="L31" i="81"/>
  <c r="E32" i="81"/>
  <c r="E31" i="81"/>
  <c r="N80" i="81"/>
  <c r="N75" i="81"/>
  <c r="N72" i="81"/>
  <c r="N81" i="81"/>
  <c r="N77" i="81"/>
  <c r="N82" i="81"/>
  <c r="N79" i="81"/>
  <c r="N74" i="81"/>
  <c r="N78" i="81"/>
  <c r="N73" i="81"/>
  <c r="N76" i="81"/>
  <c r="N27" i="81"/>
  <c r="H74" i="81"/>
  <c r="H76" i="81"/>
  <c r="H72" i="81"/>
  <c r="H75" i="81"/>
  <c r="H73" i="81"/>
  <c r="H27" i="81"/>
  <c r="D71" i="81"/>
  <c r="D44" i="62" s="1"/>
  <c r="J72" i="81"/>
  <c r="J73" i="81"/>
  <c r="J78" i="81"/>
  <c r="J76" i="81"/>
  <c r="J75" i="81"/>
  <c r="J77" i="81"/>
  <c r="J74" i="81"/>
  <c r="J27" i="81"/>
  <c r="M78" i="81"/>
  <c r="M72" i="81"/>
  <c r="M79" i="81"/>
  <c r="M76" i="81"/>
  <c r="M77" i="81"/>
  <c r="M73" i="81"/>
  <c r="M81" i="81"/>
  <c r="M80" i="81"/>
  <c r="M74" i="81"/>
  <c r="M75" i="81"/>
  <c r="M27" i="81"/>
  <c r="K77" i="81"/>
  <c r="K72" i="81"/>
  <c r="K79" i="81"/>
  <c r="K76" i="81"/>
  <c r="K73" i="81"/>
  <c r="K75" i="81"/>
  <c r="K78" i="81"/>
  <c r="K74" i="81"/>
  <c r="K27" i="81"/>
  <c r="F74" i="81"/>
  <c r="F72" i="81"/>
  <c r="F27" i="81"/>
  <c r="F73" i="81"/>
  <c r="I73" i="81"/>
  <c r="I72" i="81"/>
  <c r="I74" i="81"/>
  <c r="I75" i="81"/>
  <c r="I76" i="81"/>
  <c r="I77" i="81"/>
  <c r="I27" i="81"/>
  <c r="G74" i="81"/>
  <c r="G73" i="81"/>
  <c r="G72" i="81"/>
  <c r="G75" i="81"/>
  <c r="G27" i="81"/>
  <c r="L75" i="81"/>
  <c r="L73" i="81"/>
  <c r="L72" i="81"/>
  <c r="L80" i="81"/>
  <c r="L79" i="81"/>
  <c r="L76" i="81"/>
  <c r="L78" i="81"/>
  <c r="L74" i="81"/>
  <c r="L77" i="81"/>
  <c r="L27" i="81"/>
  <c r="E73" i="81"/>
  <c r="E72" i="81"/>
  <c r="E27" i="81"/>
  <c r="I187" i="78"/>
  <c r="I186" i="78"/>
  <c r="I185" i="78"/>
  <c r="I188" i="78"/>
  <c r="I189" i="78"/>
  <c r="K187" i="78"/>
  <c r="K191" i="78"/>
  <c r="K185" i="78"/>
  <c r="K186" i="78"/>
  <c r="K190" i="78"/>
  <c r="K189" i="78"/>
  <c r="K188" i="78"/>
  <c r="F186" i="78"/>
  <c r="F185" i="78"/>
  <c r="L187" i="78"/>
  <c r="L185" i="78"/>
  <c r="L191" i="78"/>
  <c r="L192" i="78"/>
  <c r="L189" i="78"/>
  <c r="L188" i="78"/>
  <c r="L186" i="78"/>
  <c r="L190" i="78"/>
  <c r="G187" i="78"/>
  <c r="G185" i="78"/>
  <c r="G186" i="78"/>
  <c r="J187" i="78"/>
  <c r="J190" i="78"/>
  <c r="J189" i="78"/>
  <c r="J188" i="78"/>
  <c r="J186" i="78"/>
  <c r="J185" i="78"/>
  <c r="M187" i="78"/>
  <c r="M185" i="78"/>
  <c r="M192" i="78"/>
  <c r="M193" i="78"/>
  <c r="M189" i="78"/>
  <c r="M186" i="78"/>
  <c r="M188" i="78"/>
  <c r="M190" i="78"/>
  <c r="M191" i="78"/>
  <c r="H187" i="78"/>
  <c r="H186" i="78"/>
  <c r="H188" i="78"/>
  <c r="H185" i="78"/>
  <c r="N187" i="78"/>
  <c r="N190" i="78"/>
  <c r="N191" i="78"/>
  <c r="N186" i="78"/>
  <c r="N189" i="78"/>
  <c r="N192" i="78"/>
  <c r="N193" i="78"/>
  <c r="N188" i="78"/>
  <c r="N194" i="78"/>
  <c r="N185" i="78"/>
  <c r="L132" i="78"/>
  <c r="L138" i="78"/>
  <c r="L137" i="78"/>
  <c r="L133" i="78"/>
  <c r="L135" i="78"/>
  <c r="L184" i="78"/>
  <c r="L131" i="78"/>
  <c r="L134" i="78"/>
  <c r="L136" i="78"/>
  <c r="L127" i="78"/>
  <c r="G131" i="78"/>
  <c r="G132" i="78"/>
  <c r="G184" i="78"/>
  <c r="G127" i="78"/>
  <c r="M136" i="78"/>
  <c r="M138" i="78"/>
  <c r="M132" i="78"/>
  <c r="M133" i="78"/>
  <c r="M131" i="78"/>
  <c r="M139" i="78"/>
  <c r="M137" i="78"/>
  <c r="M135" i="78"/>
  <c r="M184" i="78"/>
  <c r="M134" i="78"/>
  <c r="M127" i="78"/>
  <c r="H133" i="78"/>
  <c r="H184" i="78"/>
  <c r="H132" i="78"/>
  <c r="H131" i="78"/>
  <c r="H134" i="78"/>
  <c r="H127" i="78"/>
  <c r="N139" i="78"/>
  <c r="N135" i="78"/>
  <c r="N184" i="78"/>
  <c r="N132" i="78"/>
  <c r="N134" i="78"/>
  <c r="N138" i="78"/>
  <c r="N137" i="78"/>
  <c r="N131" i="78"/>
  <c r="N133" i="78"/>
  <c r="N136" i="78"/>
  <c r="N127" i="78"/>
  <c r="I134" i="78"/>
  <c r="I132" i="78"/>
  <c r="I184" i="78"/>
  <c r="I131" i="78"/>
  <c r="I135" i="78"/>
  <c r="I133" i="78"/>
  <c r="I127" i="78"/>
  <c r="D184" i="78"/>
  <c r="D183" i="78" s="1"/>
  <c r="D127" i="78"/>
  <c r="J134" i="78"/>
  <c r="J132" i="78"/>
  <c r="J136" i="78"/>
  <c r="J133" i="78"/>
  <c r="J131" i="78"/>
  <c r="J135" i="78"/>
  <c r="J184" i="78"/>
  <c r="J127" i="78"/>
  <c r="E184" i="78"/>
  <c r="E131" i="78"/>
  <c r="E127" i="78"/>
  <c r="K135" i="78"/>
  <c r="K133" i="78"/>
  <c r="K134" i="78"/>
  <c r="K132" i="78"/>
  <c r="K137" i="78"/>
  <c r="K131" i="78"/>
  <c r="K184" i="78"/>
  <c r="K136" i="78"/>
  <c r="K127" i="78"/>
  <c r="F132" i="78"/>
  <c r="F131" i="78"/>
  <c r="F184" i="78"/>
  <c r="F127" i="78"/>
  <c r="H74" i="78"/>
  <c r="H76" i="78"/>
  <c r="H75" i="78"/>
  <c r="H72" i="78"/>
  <c r="H73" i="78"/>
  <c r="G74" i="78"/>
  <c r="G75" i="78"/>
  <c r="G72" i="78"/>
  <c r="G73" i="78"/>
  <c r="M78" i="78"/>
  <c r="M81" i="78"/>
  <c r="M80" i="78"/>
  <c r="M74" i="78"/>
  <c r="M75" i="78"/>
  <c r="M72" i="78"/>
  <c r="M73" i="78"/>
  <c r="M79" i="78"/>
  <c r="M77" i="78"/>
  <c r="M76" i="78"/>
  <c r="E73" i="78"/>
  <c r="N73" i="78"/>
  <c r="I74" i="78"/>
  <c r="I73" i="78"/>
  <c r="I75" i="78"/>
  <c r="I77" i="78"/>
  <c r="I72" i="78"/>
  <c r="I76" i="78"/>
  <c r="D72" i="78"/>
  <c r="D71" i="78" s="1"/>
  <c r="D46" i="62" s="1"/>
  <c r="J75" i="78"/>
  <c r="J74" i="78"/>
  <c r="J76" i="78"/>
  <c r="J77" i="78"/>
  <c r="J78" i="78"/>
  <c r="J72" i="78"/>
  <c r="J73" i="78"/>
  <c r="L80" i="78"/>
  <c r="L77" i="78"/>
  <c r="L75" i="78"/>
  <c r="L78" i="78"/>
  <c r="L74" i="78"/>
  <c r="L79" i="78"/>
  <c r="L76" i="78"/>
  <c r="L72" i="78"/>
  <c r="L73" i="78"/>
  <c r="K74" i="78"/>
  <c r="K75" i="78"/>
  <c r="K78" i="78"/>
  <c r="K79" i="78"/>
  <c r="K72" i="78"/>
  <c r="K73" i="78"/>
  <c r="K76" i="78"/>
  <c r="K77" i="78"/>
  <c r="F74" i="78"/>
  <c r="F72" i="78"/>
  <c r="F73" i="78"/>
  <c r="E27" i="78"/>
  <c r="D27" i="78"/>
  <c r="F27" i="78"/>
  <c r="K27" i="78"/>
  <c r="M27" i="78"/>
  <c r="L27" i="78"/>
  <c r="G27" i="78"/>
  <c r="N27" i="78"/>
  <c r="I27" i="78"/>
  <c r="H27" i="78"/>
  <c r="J27" i="78"/>
  <c r="I27" i="48"/>
  <c r="N27" i="48"/>
  <c r="E27" i="48"/>
  <c r="J27" i="48"/>
  <c r="F27" i="48"/>
  <c r="L27" i="48"/>
  <c r="K27" i="48"/>
  <c r="M27" i="48"/>
  <c r="H27" i="48"/>
  <c r="G27" i="48"/>
  <c r="D27" i="48"/>
  <c r="D107" i="68"/>
  <c r="D45" i="53"/>
  <c r="D35" i="53" s="1"/>
  <c r="K17" i="53"/>
  <c r="K12" i="53" s="1"/>
  <c r="K103" i="53"/>
  <c r="F17" i="53"/>
  <c r="F12" i="53" s="1"/>
  <c r="F103" i="53"/>
  <c r="E17" i="53"/>
  <c r="E12" i="53" s="1"/>
  <c r="E103" i="53"/>
  <c r="G17" i="53"/>
  <c r="G12" i="53" s="1"/>
  <c r="G103" i="53"/>
  <c r="L17" i="53"/>
  <c r="L12" i="53" s="1"/>
  <c r="L103" i="53"/>
  <c r="D17" i="53"/>
  <c r="D12" i="53" s="1"/>
  <c r="N17" i="53"/>
  <c r="N12" i="53" s="1"/>
  <c r="N103" i="53"/>
  <c r="M17" i="53"/>
  <c r="M12" i="53" s="1"/>
  <c r="M103" i="53"/>
  <c r="H17" i="53"/>
  <c r="H12" i="53" s="1"/>
  <c r="H103" i="53"/>
  <c r="J17" i="53"/>
  <c r="J12" i="53" s="1"/>
  <c r="J103" i="53"/>
  <c r="I17" i="53"/>
  <c r="I12" i="53" s="1"/>
  <c r="I74" i="48"/>
  <c r="I75" i="48"/>
  <c r="I33" i="48"/>
  <c r="I34" i="48"/>
  <c r="I76" i="48"/>
  <c r="I77" i="48"/>
  <c r="I72" i="48"/>
  <c r="I73" i="48"/>
  <c r="I35" i="48"/>
  <c r="I31" i="48"/>
  <c r="I32" i="48"/>
  <c r="D72" i="48"/>
  <c r="F73" i="48"/>
  <c r="F32" i="48"/>
  <c r="F74" i="48"/>
  <c r="F72" i="48"/>
  <c r="F31" i="48"/>
  <c r="H130" i="48"/>
  <c r="H134" i="48"/>
  <c r="H132" i="48"/>
  <c r="H187" i="48"/>
  <c r="H184" i="48"/>
  <c r="H131" i="48"/>
  <c r="H185" i="48"/>
  <c r="H133" i="48"/>
  <c r="H188" i="48"/>
  <c r="H186" i="48"/>
  <c r="H127" i="48"/>
  <c r="G130" i="48"/>
  <c r="G133" i="48"/>
  <c r="G186" i="48"/>
  <c r="G184" i="48"/>
  <c r="G132" i="48"/>
  <c r="G131" i="48"/>
  <c r="G187" i="48"/>
  <c r="G185" i="48"/>
  <c r="G127" i="48"/>
  <c r="E72" i="48"/>
  <c r="E73" i="48"/>
  <c r="E31" i="48"/>
  <c r="G72" i="48"/>
  <c r="G73" i="48"/>
  <c r="G31" i="48"/>
  <c r="G32" i="48"/>
  <c r="G74" i="48"/>
  <c r="G75" i="48"/>
  <c r="G33" i="48"/>
  <c r="I131" i="48"/>
  <c r="I185" i="48"/>
  <c r="I188" i="48"/>
  <c r="I189" i="48"/>
  <c r="I187" i="48"/>
  <c r="I132" i="48"/>
  <c r="I135" i="48"/>
  <c r="I130" i="48"/>
  <c r="I186" i="48"/>
  <c r="I134" i="48"/>
  <c r="I133" i="48"/>
  <c r="I184" i="48"/>
  <c r="I127" i="48"/>
  <c r="D130" i="48"/>
  <c r="D129" i="48" s="1"/>
  <c r="D127" i="48"/>
  <c r="D184" i="48"/>
  <c r="D183" i="48" s="1"/>
  <c r="N130" i="48"/>
  <c r="N140" i="48"/>
  <c r="N193" i="48"/>
  <c r="N138" i="48"/>
  <c r="N134" i="48"/>
  <c r="N137" i="48"/>
  <c r="N192" i="48"/>
  <c r="N132" i="48"/>
  <c r="N185" i="48"/>
  <c r="N135" i="48"/>
  <c r="N191" i="48"/>
  <c r="N189" i="48"/>
  <c r="N187" i="48"/>
  <c r="N186" i="48"/>
  <c r="N131" i="48"/>
  <c r="N190" i="48"/>
  <c r="N133" i="48"/>
  <c r="N136" i="48"/>
  <c r="N184" i="48"/>
  <c r="N188" i="48"/>
  <c r="N194" i="48"/>
  <c r="N139" i="48"/>
  <c r="N127" i="48"/>
  <c r="K79" i="48"/>
  <c r="K76" i="48"/>
  <c r="K74" i="48"/>
  <c r="K75" i="48"/>
  <c r="K35" i="48"/>
  <c r="K33" i="48"/>
  <c r="K34" i="48"/>
  <c r="K77" i="48"/>
  <c r="K78" i="48"/>
  <c r="K72" i="48"/>
  <c r="K73" i="48"/>
  <c r="K36" i="48"/>
  <c r="K37" i="48"/>
  <c r="K31" i="48"/>
  <c r="K32" i="48"/>
  <c r="L74" i="48"/>
  <c r="L75" i="48"/>
  <c r="L77" i="48"/>
  <c r="L79" i="48"/>
  <c r="L76" i="48"/>
  <c r="L33" i="48"/>
  <c r="L34" i="48"/>
  <c r="L36" i="48"/>
  <c r="L38" i="48"/>
  <c r="L35" i="48"/>
  <c r="L80" i="48"/>
  <c r="L78" i="48"/>
  <c r="L72" i="48"/>
  <c r="L73" i="48"/>
  <c r="L37" i="48"/>
  <c r="L31" i="48"/>
  <c r="L32" i="48"/>
  <c r="N79" i="48"/>
  <c r="N81" i="48"/>
  <c r="N82" i="48"/>
  <c r="N77" i="48"/>
  <c r="N73" i="48"/>
  <c r="N38" i="48"/>
  <c r="N40" i="48"/>
  <c r="N36" i="48"/>
  <c r="N32" i="48"/>
  <c r="N78" i="48"/>
  <c r="N76" i="48"/>
  <c r="N74" i="48"/>
  <c r="N75" i="48"/>
  <c r="N80" i="48"/>
  <c r="N72" i="48"/>
  <c r="N37" i="48"/>
  <c r="N35" i="48"/>
  <c r="N33" i="48"/>
  <c r="N34" i="48"/>
  <c r="N39" i="48"/>
  <c r="N31" i="48"/>
  <c r="E131" i="48"/>
  <c r="E184" i="48"/>
  <c r="E130" i="48"/>
  <c r="E185" i="48"/>
  <c r="E127" i="48"/>
  <c r="M135" i="48"/>
  <c r="M188" i="48"/>
  <c r="M191" i="48"/>
  <c r="M132" i="48"/>
  <c r="M130" i="48"/>
  <c r="M134" i="48"/>
  <c r="M189" i="48"/>
  <c r="M138" i="48"/>
  <c r="M190" i="48"/>
  <c r="M184" i="48"/>
  <c r="M186" i="48"/>
  <c r="M185" i="48"/>
  <c r="M136" i="48"/>
  <c r="M139" i="48"/>
  <c r="M133" i="48"/>
  <c r="M192" i="48"/>
  <c r="M193" i="48"/>
  <c r="M131" i="48"/>
  <c r="M137" i="48"/>
  <c r="M187" i="48"/>
  <c r="M127" i="48"/>
  <c r="J133" i="48"/>
  <c r="J136" i="48"/>
  <c r="J188" i="48"/>
  <c r="J186" i="48"/>
  <c r="J187" i="48"/>
  <c r="J184" i="48"/>
  <c r="J134" i="48"/>
  <c r="J132" i="48"/>
  <c r="J185" i="48"/>
  <c r="J189" i="48"/>
  <c r="J135" i="48"/>
  <c r="J130" i="48"/>
  <c r="J131" i="48"/>
  <c r="J190" i="48"/>
  <c r="J127" i="48"/>
  <c r="M76" i="48"/>
  <c r="M77" i="48"/>
  <c r="M79" i="48"/>
  <c r="M72" i="48"/>
  <c r="M35" i="48"/>
  <c r="M36" i="48"/>
  <c r="M38" i="48"/>
  <c r="M31" i="48"/>
  <c r="M81" i="48"/>
  <c r="M74" i="48"/>
  <c r="M75" i="48"/>
  <c r="M80" i="48"/>
  <c r="M78" i="48"/>
  <c r="M73" i="48"/>
  <c r="M33" i="48"/>
  <c r="M34" i="48"/>
  <c r="M39" i="48"/>
  <c r="M37" i="48"/>
  <c r="M32" i="48"/>
  <c r="H72" i="48"/>
  <c r="H73" i="48"/>
  <c r="H31" i="48"/>
  <c r="H32" i="48"/>
  <c r="H74" i="48"/>
  <c r="H75" i="48"/>
  <c r="H76" i="48"/>
  <c r="H33" i="48"/>
  <c r="H34" i="48"/>
  <c r="J78" i="48"/>
  <c r="J76" i="48"/>
  <c r="J74" i="48"/>
  <c r="J75" i="48"/>
  <c r="J72" i="48"/>
  <c r="J35" i="48"/>
  <c r="J33" i="48"/>
  <c r="J34" i="48"/>
  <c r="J31" i="48"/>
  <c r="J77" i="48"/>
  <c r="J73" i="48"/>
  <c r="J36" i="48"/>
  <c r="J32" i="48"/>
  <c r="L130" i="48"/>
  <c r="L185" i="48"/>
  <c r="L132" i="48"/>
  <c r="L184" i="48"/>
  <c r="L188" i="48"/>
  <c r="L191" i="48"/>
  <c r="L131" i="48"/>
  <c r="L138" i="48"/>
  <c r="L136" i="48"/>
  <c r="L192" i="48"/>
  <c r="L186" i="48"/>
  <c r="L135" i="48"/>
  <c r="L187" i="48"/>
  <c r="L134" i="48"/>
  <c r="L189" i="48"/>
  <c r="L137" i="48"/>
  <c r="L133" i="48"/>
  <c r="L190" i="48"/>
  <c r="L127" i="48"/>
  <c r="K134" i="48"/>
  <c r="K135" i="48"/>
  <c r="K136" i="48"/>
  <c r="K186" i="48"/>
  <c r="K187" i="48"/>
  <c r="K184" i="48"/>
  <c r="K137" i="48"/>
  <c r="K133" i="48"/>
  <c r="K132" i="48"/>
  <c r="K191" i="48"/>
  <c r="K189" i="48"/>
  <c r="K185" i="48"/>
  <c r="K188" i="48"/>
  <c r="K190" i="48"/>
  <c r="K130" i="48"/>
  <c r="K131" i="48"/>
  <c r="K127" i="48"/>
  <c r="F186" i="48"/>
  <c r="F131" i="48"/>
  <c r="F130" i="48"/>
  <c r="F184" i="48"/>
  <c r="F132" i="48"/>
  <c r="F185" i="48"/>
  <c r="F127" i="48"/>
  <c r="D74" i="62"/>
  <c r="J74" i="62"/>
  <c r="E117" i="62"/>
  <c r="AB287" i="48" l="1"/>
  <c r="AB168" i="62" s="1"/>
  <c r="G302" i="81"/>
  <c r="F305" i="81"/>
  <c r="F307" i="81"/>
  <c r="F306" i="81"/>
  <c r="E318" i="84"/>
  <c r="E227" i="62" s="1"/>
  <c r="E304" i="48"/>
  <c r="E228" i="62" s="1"/>
  <c r="G263" i="82"/>
  <c r="F265" i="82"/>
  <c r="F267" i="82"/>
  <c r="F266" i="82"/>
  <c r="G317" i="84"/>
  <c r="F319" i="84"/>
  <c r="F321" i="84"/>
  <c r="F320" i="84"/>
  <c r="G303" i="48"/>
  <c r="F305" i="48"/>
  <c r="F307" i="48"/>
  <c r="F306" i="48"/>
  <c r="G248" i="78"/>
  <c r="F250" i="78"/>
  <c r="F252" i="78"/>
  <c r="F251" i="78"/>
  <c r="E264" i="82"/>
  <c r="E225" i="62" s="1"/>
  <c r="E221" i="62" s="1"/>
  <c r="E35" i="40" s="1"/>
  <c r="K291" i="80"/>
  <c r="K287" i="80" s="1"/>
  <c r="K163" i="62" s="1"/>
  <c r="R291" i="80"/>
  <c r="V272" i="48"/>
  <c r="V270" i="48" s="1"/>
  <c r="V154" i="62" s="1"/>
  <c r="X272" i="48"/>
  <c r="X270" i="48" s="1"/>
  <c r="X154" i="62" s="1"/>
  <c r="L292" i="80"/>
  <c r="L287" i="80" s="1"/>
  <c r="L163" i="62" s="1"/>
  <c r="S292" i="80"/>
  <c r="AA272" i="48"/>
  <c r="AA270" i="48" s="1"/>
  <c r="AA154" i="62" s="1"/>
  <c r="AA287" i="48"/>
  <c r="AA168" i="62" s="1"/>
  <c r="Z287" i="48"/>
  <c r="Z168" i="62" s="1"/>
  <c r="S235" i="78"/>
  <c r="L235" i="78"/>
  <c r="L233" i="78" s="1"/>
  <c r="L164" i="62" s="1"/>
  <c r="AA243" i="78"/>
  <c r="AA233" i="78" s="1"/>
  <c r="AA164" i="62" s="1"/>
  <c r="T243" i="78"/>
  <c r="Z242" i="78"/>
  <c r="Z233" i="78" s="1"/>
  <c r="Z164" i="62" s="1"/>
  <c r="S242" i="78"/>
  <c r="X240" i="78"/>
  <c r="Q240" i="78"/>
  <c r="R234" i="78"/>
  <c r="K234" i="78"/>
  <c r="K233" i="78" s="1"/>
  <c r="K164" i="62" s="1"/>
  <c r="W239" i="78"/>
  <c r="P239" i="78"/>
  <c r="T236" i="78"/>
  <c r="M236" i="78"/>
  <c r="M233" i="78" s="1"/>
  <c r="M164" i="62" s="1"/>
  <c r="Y241" i="78"/>
  <c r="R241" i="78"/>
  <c r="AB244" i="78"/>
  <c r="AB233" i="78" s="1"/>
  <c r="AB164" i="62" s="1"/>
  <c r="U244" i="78"/>
  <c r="AA119" i="53"/>
  <c r="AB119" i="53"/>
  <c r="AA118" i="53"/>
  <c r="AB118" i="53"/>
  <c r="AB120" i="53"/>
  <c r="AA120" i="53"/>
  <c r="R28" i="48"/>
  <c r="R182" i="62" s="1"/>
  <c r="O28" i="48"/>
  <c r="O182" i="62" s="1"/>
  <c r="Y28" i="48"/>
  <c r="Y182" i="62" s="1"/>
  <c r="AA28" i="48"/>
  <c r="AA182" i="62" s="1"/>
  <c r="U28" i="48"/>
  <c r="U182" i="62" s="1"/>
  <c r="T28" i="48"/>
  <c r="T182" i="62" s="1"/>
  <c r="Z28" i="48"/>
  <c r="Z182" i="62" s="1"/>
  <c r="P28" i="48"/>
  <c r="P182" i="62" s="1"/>
  <c r="AB28" i="48"/>
  <c r="AB182" i="62" s="1"/>
  <c r="W28" i="48"/>
  <c r="W182" i="62" s="1"/>
  <c r="Q28" i="48"/>
  <c r="Q182" i="62" s="1"/>
  <c r="S28" i="48"/>
  <c r="S182" i="62" s="1"/>
  <c r="X28" i="48"/>
  <c r="X182" i="62" s="1"/>
  <c r="V28" i="48"/>
  <c r="V182" i="62" s="1"/>
  <c r="X28" i="84"/>
  <c r="X181" i="62" s="1"/>
  <c r="R28" i="84"/>
  <c r="R181" i="62" s="1"/>
  <c r="Y28" i="84"/>
  <c r="Y181" i="62" s="1"/>
  <c r="U28" i="84"/>
  <c r="U181" i="62" s="1"/>
  <c r="T28" i="84"/>
  <c r="T181" i="62" s="1"/>
  <c r="P28" i="84"/>
  <c r="P181" i="62" s="1"/>
  <c r="AA28" i="84"/>
  <c r="AA181" i="62" s="1"/>
  <c r="Z28" i="84"/>
  <c r="Z181" i="62" s="1"/>
  <c r="Q28" i="84"/>
  <c r="Q181" i="62" s="1"/>
  <c r="V28" i="84"/>
  <c r="V181" i="62" s="1"/>
  <c r="W28" i="84"/>
  <c r="W181" i="62" s="1"/>
  <c r="O28" i="84"/>
  <c r="O181" i="62" s="1"/>
  <c r="AB28" i="84"/>
  <c r="AB181" i="62" s="1"/>
  <c r="S28" i="84"/>
  <c r="S181" i="62" s="1"/>
  <c r="O28" i="82"/>
  <c r="O179" i="62" s="1"/>
  <c r="X28" i="82"/>
  <c r="X179" i="62" s="1"/>
  <c r="AA28" i="82"/>
  <c r="AA179" i="62" s="1"/>
  <c r="Z28" i="82"/>
  <c r="Z179" i="62" s="1"/>
  <c r="U28" i="82"/>
  <c r="U179" i="62" s="1"/>
  <c r="R28" i="82"/>
  <c r="R179" i="62" s="1"/>
  <c r="S28" i="82"/>
  <c r="S179" i="62" s="1"/>
  <c r="P28" i="82"/>
  <c r="P179" i="62" s="1"/>
  <c r="V28" i="82"/>
  <c r="V179" i="62" s="1"/>
  <c r="Q28" i="82"/>
  <c r="Q179" i="62" s="1"/>
  <c r="X100" i="82"/>
  <c r="X19" i="62" s="1"/>
  <c r="T28" i="82"/>
  <c r="T179" i="62" s="1"/>
  <c r="Y28" i="82"/>
  <c r="Y179" i="62" s="1"/>
  <c r="W28" i="82"/>
  <c r="W179" i="62" s="1"/>
  <c r="AB28" i="82"/>
  <c r="AB179" i="62" s="1"/>
  <c r="Z134" i="62"/>
  <c r="Z123" i="40" s="1"/>
  <c r="Z131" i="40" s="1"/>
  <c r="E110" i="62"/>
  <c r="E57" i="40" s="1"/>
  <c r="AA113" i="53"/>
  <c r="AB113" i="53"/>
  <c r="AA124" i="53"/>
  <c r="AB124" i="53"/>
  <c r="AA125" i="53"/>
  <c r="AB125" i="53"/>
  <c r="AA109" i="53"/>
  <c r="AB109" i="53"/>
  <c r="AB107" i="53"/>
  <c r="AA107" i="53"/>
  <c r="AB128" i="53"/>
  <c r="AA128" i="53"/>
  <c r="AA112" i="53"/>
  <c r="AB112" i="53"/>
  <c r="AA127" i="53"/>
  <c r="AB127" i="53"/>
  <c r="AA126" i="53"/>
  <c r="AB126" i="53"/>
  <c r="AA123" i="53"/>
  <c r="AB123" i="53"/>
  <c r="AA122" i="53"/>
  <c r="AB122" i="53"/>
  <c r="AB121" i="53"/>
  <c r="AA121" i="53"/>
  <c r="AA114" i="53"/>
  <c r="AB114" i="53"/>
  <c r="AB111" i="53"/>
  <c r="AA111" i="53"/>
  <c r="AA110" i="53"/>
  <c r="AB110" i="53"/>
  <c r="AA106" i="53"/>
  <c r="AB106" i="53"/>
  <c r="AB108" i="53"/>
  <c r="AA108" i="53"/>
  <c r="AB105" i="53"/>
  <c r="AA105" i="53"/>
  <c r="AA134" i="62"/>
  <c r="AA11" i="88" s="1"/>
  <c r="Q134" i="62"/>
  <c r="Q11" i="88" s="1"/>
  <c r="V134" i="62"/>
  <c r="V11" i="88" s="1"/>
  <c r="U296" i="80"/>
  <c r="P296" i="80"/>
  <c r="R293" i="80"/>
  <c r="M293" i="80"/>
  <c r="S294" i="80"/>
  <c r="N294" i="80"/>
  <c r="V297" i="80"/>
  <c r="Q297" i="80"/>
  <c r="M288" i="80"/>
  <c r="H288" i="80"/>
  <c r="H287" i="80" s="1"/>
  <c r="H163" i="62" s="1"/>
  <c r="T295" i="80"/>
  <c r="O295" i="80"/>
  <c r="O290" i="80"/>
  <c r="J290" i="80"/>
  <c r="J287" i="80" s="1"/>
  <c r="J163" i="62" s="1"/>
  <c r="N289" i="80"/>
  <c r="I289" i="80"/>
  <c r="I287" i="80" s="1"/>
  <c r="I163" i="62" s="1"/>
  <c r="AB134" i="62"/>
  <c r="AB123" i="40" s="1"/>
  <c r="AB131" i="40" s="1"/>
  <c r="Y298" i="80"/>
  <c r="W298" i="80"/>
  <c r="U291" i="80"/>
  <c r="P291" i="80"/>
  <c r="V292" i="80"/>
  <c r="Q292" i="80"/>
  <c r="Y286" i="84"/>
  <c r="Y284" i="84" s="1"/>
  <c r="Y153" i="62" s="1"/>
  <c r="W100" i="83"/>
  <c r="T233" i="82"/>
  <c r="T231" i="82" s="1"/>
  <c r="T151" i="62" s="1"/>
  <c r="E233" i="82"/>
  <c r="E231" i="82" s="1"/>
  <c r="E151" i="62" s="1"/>
  <c r="X134" i="62"/>
  <c r="X11" i="88" s="1"/>
  <c r="Z100" i="84"/>
  <c r="AA272" i="81"/>
  <c r="AA270" i="81" s="1"/>
  <c r="AA148" i="62" s="1"/>
  <c r="O233" i="83"/>
  <c r="O231" i="83" s="1"/>
  <c r="O152" i="62" s="1"/>
  <c r="M233" i="83"/>
  <c r="M231" i="83" s="1"/>
  <c r="M152" i="62" s="1"/>
  <c r="T100" i="84"/>
  <c r="Y100" i="84"/>
  <c r="Y21" i="62" s="1"/>
  <c r="M8" i="53"/>
  <c r="E272" i="48"/>
  <c r="E270" i="48" s="1"/>
  <c r="E154" i="62" s="1"/>
  <c r="S134" i="62"/>
  <c r="S11" i="88" s="1"/>
  <c r="O134" i="62"/>
  <c r="O123" i="40" s="1"/>
  <c r="O131" i="40" s="1"/>
  <c r="U134" i="62"/>
  <c r="U123" i="40" s="1"/>
  <c r="U131" i="40" s="1"/>
  <c r="Y134" i="62"/>
  <c r="Y123" i="40" s="1"/>
  <c r="Y131" i="40" s="1"/>
  <c r="W134" i="62"/>
  <c r="W11" i="88" s="1"/>
  <c r="R134" i="62"/>
  <c r="R123" i="40" s="1"/>
  <c r="R131" i="40" s="1"/>
  <c r="R118" i="53"/>
  <c r="V118" i="53"/>
  <c r="Z118" i="53"/>
  <c r="O118" i="53"/>
  <c r="S118" i="53"/>
  <c r="X118" i="53"/>
  <c r="W118" i="53"/>
  <c r="P118" i="53"/>
  <c r="Y118" i="53"/>
  <c r="Q118" i="53"/>
  <c r="T118" i="53"/>
  <c r="U118" i="53"/>
  <c r="H118" i="53"/>
  <c r="I118" i="53"/>
  <c r="L118" i="53"/>
  <c r="D118" i="53"/>
  <c r="G118" i="53"/>
  <c r="J118" i="53"/>
  <c r="E118" i="53"/>
  <c r="M118" i="53"/>
  <c r="F118" i="53"/>
  <c r="K118" i="53"/>
  <c r="N118" i="53"/>
  <c r="Y119" i="53"/>
  <c r="U119" i="53"/>
  <c r="W119" i="53"/>
  <c r="Z119" i="53"/>
  <c r="T119" i="53"/>
  <c r="V119" i="53"/>
  <c r="X119" i="53"/>
  <c r="Y121" i="53"/>
  <c r="U121" i="53"/>
  <c r="X121" i="53"/>
  <c r="V121" i="53"/>
  <c r="W121" i="53"/>
  <c r="Z121" i="53"/>
  <c r="T121" i="53"/>
  <c r="W123" i="53"/>
  <c r="Y123" i="53"/>
  <c r="Z123" i="53"/>
  <c r="T123" i="53"/>
  <c r="V123" i="53"/>
  <c r="U123" i="53"/>
  <c r="X123" i="53"/>
  <c r="X125" i="53"/>
  <c r="Z125" i="53"/>
  <c r="W125" i="53"/>
  <c r="V125" i="53"/>
  <c r="Y125" i="53"/>
  <c r="T125" i="53"/>
  <c r="U125" i="53"/>
  <c r="Z127" i="53"/>
  <c r="Y127" i="53"/>
  <c r="T127" i="53"/>
  <c r="V127" i="53"/>
  <c r="X127" i="53"/>
  <c r="W127" i="53"/>
  <c r="U127" i="53"/>
  <c r="AA286" i="84"/>
  <c r="AA284" i="84" s="1"/>
  <c r="AA153" i="62" s="1"/>
  <c r="E61" i="84"/>
  <c r="S303" i="84" s="1"/>
  <c r="Q67" i="84"/>
  <c r="R67" i="84"/>
  <c r="S67" i="84"/>
  <c r="T122" i="53"/>
  <c r="W122" i="53"/>
  <c r="Y122" i="53"/>
  <c r="V122" i="53"/>
  <c r="X122" i="53"/>
  <c r="Z122" i="53"/>
  <c r="U122" i="53"/>
  <c r="T124" i="53"/>
  <c r="Z124" i="53"/>
  <c r="U124" i="53"/>
  <c r="W124" i="53"/>
  <c r="X124" i="53"/>
  <c r="Y124" i="53"/>
  <c r="V124" i="53"/>
  <c r="V126" i="53"/>
  <c r="Z126" i="53"/>
  <c r="T126" i="53"/>
  <c r="U126" i="53"/>
  <c r="W126" i="53"/>
  <c r="Y126" i="53"/>
  <c r="X126" i="53"/>
  <c r="W128" i="53"/>
  <c r="X128" i="53"/>
  <c r="U128" i="53"/>
  <c r="Y128" i="53"/>
  <c r="Z128" i="53"/>
  <c r="T128" i="53"/>
  <c r="V128" i="53"/>
  <c r="Z120" i="53"/>
  <c r="Y120" i="53"/>
  <c r="T120" i="53"/>
  <c r="X120" i="53"/>
  <c r="V120" i="53"/>
  <c r="W120" i="53"/>
  <c r="U120" i="53"/>
  <c r="Y113" i="53"/>
  <c r="U113" i="53"/>
  <c r="Z113" i="53"/>
  <c r="T113" i="53"/>
  <c r="W113" i="53"/>
  <c r="V113" i="53"/>
  <c r="X113" i="53"/>
  <c r="W107" i="53"/>
  <c r="V107" i="53"/>
  <c r="X107" i="53"/>
  <c r="U107" i="53"/>
  <c r="Y107" i="53"/>
  <c r="Z107" i="53"/>
  <c r="T107" i="53"/>
  <c r="X110" i="53"/>
  <c r="U110" i="53"/>
  <c r="W110" i="53"/>
  <c r="Z110" i="53"/>
  <c r="T110" i="53"/>
  <c r="V110" i="53"/>
  <c r="Y110" i="53"/>
  <c r="X104" i="53"/>
  <c r="O104" i="53"/>
  <c r="S104" i="53"/>
  <c r="P104" i="53"/>
  <c r="V104" i="53"/>
  <c r="Z104" i="53"/>
  <c r="R104" i="53"/>
  <c r="Y104" i="53"/>
  <c r="Q104" i="53"/>
  <c r="T104" i="53"/>
  <c r="W104" i="53"/>
  <c r="U104" i="53"/>
  <c r="J104" i="53"/>
  <c r="E104" i="53"/>
  <c r="K104" i="53"/>
  <c r="F104" i="53"/>
  <c r="L104" i="53"/>
  <c r="G104" i="53"/>
  <c r="M104" i="53"/>
  <c r="H104" i="53"/>
  <c r="N104" i="53"/>
  <c r="I104" i="53"/>
  <c r="Y106" i="53"/>
  <c r="U106" i="53"/>
  <c r="X106" i="53"/>
  <c r="T106" i="53"/>
  <c r="Z106" i="53"/>
  <c r="V106" i="53"/>
  <c r="W106" i="53"/>
  <c r="T108" i="53"/>
  <c r="Y108" i="53"/>
  <c r="U108" i="53"/>
  <c r="Z108" i="53"/>
  <c r="W108" i="53"/>
  <c r="X108" i="53"/>
  <c r="V108" i="53"/>
  <c r="X114" i="53"/>
  <c r="T114" i="53"/>
  <c r="Y114" i="53"/>
  <c r="V114" i="53"/>
  <c r="Z114" i="53"/>
  <c r="W114" i="53"/>
  <c r="U114" i="53"/>
  <c r="X112" i="53"/>
  <c r="Y112" i="53"/>
  <c r="Z112" i="53"/>
  <c r="U112" i="53"/>
  <c r="T112" i="53"/>
  <c r="V112" i="53"/>
  <c r="W112" i="53"/>
  <c r="U105" i="53"/>
  <c r="Y105" i="53"/>
  <c r="X105" i="53"/>
  <c r="V105" i="53"/>
  <c r="Z105" i="53"/>
  <c r="T105" i="53"/>
  <c r="W105" i="53"/>
  <c r="W111" i="53"/>
  <c r="X111" i="53"/>
  <c r="Z111" i="53"/>
  <c r="Y111" i="53"/>
  <c r="T111" i="53"/>
  <c r="U111" i="53"/>
  <c r="V111" i="53"/>
  <c r="Y109" i="53"/>
  <c r="X109" i="53"/>
  <c r="T109" i="53"/>
  <c r="V109" i="53"/>
  <c r="Z109" i="53"/>
  <c r="W109" i="53"/>
  <c r="U109" i="53"/>
  <c r="R105" i="53"/>
  <c r="O105" i="53"/>
  <c r="Q105" i="53"/>
  <c r="S105" i="53"/>
  <c r="P105" i="53"/>
  <c r="K105" i="53"/>
  <c r="N105" i="53"/>
  <c r="E105" i="53"/>
  <c r="L105" i="53"/>
  <c r="G105" i="53"/>
  <c r="J105" i="53"/>
  <c r="H105" i="53"/>
  <c r="F105" i="53"/>
  <c r="M105" i="53"/>
  <c r="I105" i="53"/>
  <c r="O119" i="53"/>
  <c r="Q119" i="53"/>
  <c r="S119" i="53"/>
  <c r="P119" i="53"/>
  <c r="R119" i="53"/>
  <c r="K119" i="53"/>
  <c r="F119" i="53"/>
  <c r="E119" i="53"/>
  <c r="J119" i="53"/>
  <c r="M119" i="53"/>
  <c r="G119" i="53"/>
  <c r="I119" i="53"/>
  <c r="L119" i="53"/>
  <c r="H119" i="53"/>
  <c r="N119" i="53"/>
  <c r="O120" i="53"/>
  <c r="P120" i="53"/>
  <c r="R120" i="53"/>
  <c r="S120" i="53"/>
  <c r="Q120" i="53"/>
  <c r="L120" i="53"/>
  <c r="K120" i="53"/>
  <c r="I120" i="53"/>
  <c r="H120" i="53"/>
  <c r="N120" i="53"/>
  <c r="G120" i="53"/>
  <c r="F120" i="53"/>
  <c r="J120" i="53"/>
  <c r="M120" i="53"/>
  <c r="P107" i="53"/>
  <c r="Q107" i="53"/>
  <c r="R107" i="53"/>
  <c r="O107" i="53"/>
  <c r="S107" i="53"/>
  <c r="K107" i="53"/>
  <c r="G107" i="53"/>
  <c r="N107" i="53"/>
  <c r="L107" i="53"/>
  <c r="H107" i="53"/>
  <c r="J107" i="53"/>
  <c r="M107" i="53"/>
  <c r="I107" i="53"/>
  <c r="R106" i="53"/>
  <c r="O106" i="53"/>
  <c r="Q106" i="53"/>
  <c r="S106" i="53"/>
  <c r="P106" i="53"/>
  <c r="F106" i="53"/>
  <c r="K106" i="53"/>
  <c r="G106" i="53"/>
  <c r="N106" i="53"/>
  <c r="I106" i="53"/>
  <c r="J106" i="53"/>
  <c r="H106" i="53"/>
  <c r="M106" i="53"/>
  <c r="L106" i="53"/>
  <c r="Q121" i="53"/>
  <c r="P121" i="53"/>
  <c r="S121" i="53"/>
  <c r="O121" i="53"/>
  <c r="R121" i="53"/>
  <c r="I121" i="53"/>
  <c r="G121" i="53"/>
  <c r="J121" i="53"/>
  <c r="N121" i="53"/>
  <c r="H121" i="53"/>
  <c r="M121" i="53"/>
  <c r="L121" i="53"/>
  <c r="K121" i="53"/>
  <c r="O108" i="53"/>
  <c r="Q108" i="53"/>
  <c r="S108" i="53"/>
  <c r="R108" i="53"/>
  <c r="P108" i="53"/>
  <c r="I108" i="53"/>
  <c r="J108" i="53"/>
  <c r="H108" i="53"/>
  <c r="M108" i="53"/>
  <c r="L108" i="53"/>
  <c r="K108" i="53"/>
  <c r="N108" i="53"/>
  <c r="R114" i="53"/>
  <c r="S114" i="53"/>
  <c r="O114" i="53"/>
  <c r="Q114" i="53"/>
  <c r="P114" i="53"/>
  <c r="N114" i="53"/>
  <c r="S112" i="53"/>
  <c r="O112" i="53"/>
  <c r="R112" i="53"/>
  <c r="P112" i="53"/>
  <c r="Q112" i="53"/>
  <c r="M112" i="53"/>
  <c r="N112" i="53"/>
  <c r="L112" i="53"/>
  <c r="Q111" i="53"/>
  <c r="P111" i="53"/>
  <c r="S111" i="53"/>
  <c r="O111" i="53"/>
  <c r="R111" i="53"/>
  <c r="N111" i="53"/>
  <c r="K111" i="53"/>
  <c r="M111" i="53"/>
  <c r="L111" i="53"/>
  <c r="O122" i="53"/>
  <c r="P122" i="53"/>
  <c r="Q122" i="53"/>
  <c r="S122" i="53"/>
  <c r="R122" i="53"/>
  <c r="J122" i="53"/>
  <c r="I122" i="53"/>
  <c r="M122" i="53"/>
  <c r="H122" i="53"/>
  <c r="L122" i="53"/>
  <c r="K122" i="53"/>
  <c r="N122" i="53"/>
  <c r="R124" i="53"/>
  <c r="S124" i="53"/>
  <c r="O124" i="53"/>
  <c r="P124" i="53"/>
  <c r="Q124" i="53"/>
  <c r="L124" i="53"/>
  <c r="K124" i="53"/>
  <c r="M124" i="53"/>
  <c r="J124" i="53"/>
  <c r="N124" i="53"/>
  <c r="P126" i="53"/>
  <c r="S126" i="53"/>
  <c r="R126" i="53"/>
  <c r="Q126" i="53"/>
  <c r="O126" i="53"/>
  <c r="M126" i="53"/>
  <c r="N126" i="53"/>
  <c r="L126" i="53"/>
  <c r="R128" i="53"/>
  <c r="Q128" i="53"/>
  <c r="O128" i="53"/>
  <c r="P128" i="53"/>
  <c r="S128" i="53"/>
  <c r="N128" i="53"/>
  <c r="S109" i="53"/>
  <c r="R109" i="53"/>
  <c r="P109" i="53"/>
  <c r="O109" i="53"/>
  <c r="Q109" i="53"/>
  <c r="K109" i="53"/>
  <c r="L109" i="53"/>
  <c r="J109" i="53"/>
  <c r="I109" i="53"/>
  <c r="N109" i="53"/>
  <c r="M109" i="53"/>
  <c r="P110" i="53"/>
  <c r="S110" i="53"/>
  <c r="O110" i="53"/>
  <c r="Q110" i="53"/>
  <c r="R110" i="53"/>
  <c r="K110" i="53"/>
  <c r="N110" i="53"/>
  <c r="J110" i="53"/>
  <c r="M110" i="53"/>
  <c r="L110" i="53"/>
  <c r="O113" i="53"/>
  <c r="P113" i="53"/>
  <c r="S113" i="53"/>
  <c r="R113" i="53"/>
  <c r="Q113" i="53"/>
  <c r="M113" i="53"/>
  <c r="N113" i="53"/>
  <c r="O123" i="53"/>
  <c r="S123" i="53"/>
  <c r="P123" i="53"/>
  <c r="Q123" i="53"/>
  <c r="R123" i="53"/>
  <c r="L123" i="53"/>
  <c r="N123" i="53"/>
  <c r="J123" i="53"/>
  <c r="K123" i="53"/>
  <c r="I123" i="53"/>
  <c r="M123" i="53"/>
  <c r="R125" i="53"/>
  <c r="O125" i="53"/>
  <c r="Q125" i="53"/>
  <c r="P125" i="53"/>
  <c r="S125" i="53"/>
  <c r="K125" i="53"/>
  <c r="M125" i="53"/>
  <c r="N125" i="53"/>
  <c r="L125" i="53"/>
  <c r="S127" i="53"/>
  <c r="O127" i="53"/>
  <c r="Q127" i="53"/>
  <c r="P127" i="53"/>
  <c r="R127" i="53"/>
  <c r="M127" i="53"/>
  <c r="N127" i="53"/>
  <c r="P39" i="40"/>
  <c r="R38" i="40"/>
  <c r="Q39" i="40"/>
  <c r="AB21" i="40"/>
  <c r="AB221" i="81"/>
  <c r="AB240" i="81" s="1"/>
  <c r="X221" i="81"/>
  <c r="X240" i="81" s="1"/>
  <c r="AB253" i="81"/>
  <c r="X253" i="81"/>
  <c r="AA221" i="81"/>
  <c r="AA240" i="81" s="1"/>
  <c r="AA253" i="81"/>
  <c r="Z221" i="81"/>
  <c r="Z240" i="81" s="1"/>
  <c r="Z253" i="81"/>
  <c r="AC221" i="81"/>
  <c r="AC240" i="81" s="1"/>
  <c r="Y221" i="81"/>
  <c r="Y240" i="81" s="1"/>
  <c r="AC253" i="81"/>
  <c r="Y253" i="81"/>
  <c r="Y272" i="80"/>
  <c r="Y270" i="80" s="1"/>
  <c r="Y149" i="62" s="1"/>
  <c r="H272" i="81"/>
  <c r="H270" i="81" s="1"/>
  <c r="H148" i="62" s="1"/>
  <c r="S123" i="40"/>
  <c r="S131" i="40" s="1"/>
  <c r="I8" i="53"/>
  <c r="E8" i="53"/>
  <c r="K8" i="53"/>
  <c r="AB11" i="88"/>
  <c r="R11" i="88"/>
  <c r="AA28" i="81"/>
  <c r="AA176" i="62" s="1"/>
  <c r="AA21" i="40"/>
  <c r="P28" i="81"/>
  <c r="P176" i="62" s="1"/>
  <c r="P21" i="40"/>
  <c r="R28" i="81"/>
  <c r="R176" i="62" s="1"/>
  <c r="R21" i="40"/>
  <c r="O28" i="81"/>
  <c r="O176" i="62" s="1"/>
  <c r="O21" i="40"/>
  <c r="W28" i="81"/>
  <c r="W176" i="62" s="1"/>
  <c r="W21" i="40"/>
  <c r="Y28" i="81"/>
  <c r="Y176" i="62" s="1"/>
  <c r="Y21" i="40"/>
  <c r="X28" i="81"/>
  <c r="X176" i="62" s="1"/>
  <c r="X21" i="40"/>
  <c r="Z28" i="81"/>
  <c r="Z176" i="62" s="1"/>
  <c r="Z21" i="40"/>
  <c r="R161" i="70"/>
  <c r="Q32" i="62"/>
  <c r="Q7" i="88" s="1"/>
  <c r="S28" i="81"/>
  <c r="S176" i="62" s="1"/>
  <c r="S21" i="40"/>
  <c r="U28" i="81"/>
  <c r="U176" i="62" s="1"/>
  <c r="U21" i="40"/>
  <c r="Q28" i="81"/>
  <c r="Q176" i="62" s="1"/>
  <c r="Q21" i="40"/>
  <c r="T28" i="81"/>
  <c r="T176" i="62" s="1"/>
  <c r="T21" i="40"/>
  <c r="V28" i="81"/>
  <c r="V176" i="62" s="1"/>
  <c r="V21" i="40"/>
  <c r="H233" i="83"/>
  <c r="H231" i="83" s="1"/>
  <c r="H152" i="62" s="1"/>
  <c r="F233" i="83"/>
  <c r="F231" i="83" s="1"/>
  <c r="F152" i="62" s="1"/>
  <c r="L272" i="48"/>
  <c r="L270" i="48" s="1"/>
  <c r="L154" i="62" s="1"/>
  <c r="K61" i="84"/>
  <c r="Y309" i="84" s="1"/>
  <c r="W73" i="84"/>
  <c r="X73" i="84"/>
  <c r="Y73" i="84"/>
  <c r="N272" i="48"/>
  <c r="N270" i="48" s="1"/>
  <c r="N154" i="62" s="1"/>
  <c r="F61" i="84"/>
  <c r="T304" i="84" s="1"/>
  <c r="R68" i="84"/>
  <c r="S68" i="84"/>
  <c r="T68" i="84"/>
  <c r="J61" i="84"/>
  <c r="X308" i="84" s="1"/>
  <c r="V72" i="84"/>
  <c r="W72" i="84"/>
  <c r="X72" i="84"/>
  <c r="G61" i="84"/>
  <c r="U305" i="84" s="1"/>
  <c r="S69" i="84"/>
  <c r="T69" i="84"/>
  <c r="U69" i="84"/>
  <c r="M61" i="84"/>
  <c r="AA311" i="84" s="1"/>
  <c r="AA301" i="84" s="1"/>
  <c r="AA167" i="62" s="1"/>
  <c r="Y75" i="84"/>
  <c r="Z75" i="84"/>
  <c r="AA75" i="84"/>
  <c r="P233" i="82"/>
  <c r="P231" i="82" s="1"/>
  <c r="P151" i="62" s="1"/>
  <c r="O100" i="84"/>
  <c r="K233" i="83"/>
  <c r="K231" i="83" s="1"/>
  <c r="K152" i="62" s="1"/>
  <c r="P272" i="48"/>
  <c r="P270" i="48" s="1"/>
  <c r="P154" i="62" s="1"/>
  <c r="I272" i="48"/>
  <c r="I270" i="48" s="1"/>
  <c r="I154" i="62" s="1"/>
  <c r="K272" i="48"/>
  <c r="K270" i="48" s="1"/>
  <c r="K154" i="62" s="1"/>
  <c r="W233" i="82"/>
  <c r="W231" i="82" s="1"/>
  <c r="W151" i="62" s="1"/>
  <c r="H272" i="48"/>
  <c r="H270" i="48" s="1"/>
  <c r="H154" i="62" s="1"/>
  <c r="Z286" i="84"/>
  <c r="Z284" i="84" s="1"/>
  <c r="Z153" i="62" s="1"/>
  <c r="N61" i="84"/>
  <c r="AB312" i="84" s="1"/>
  <c r="AB301" i="84" s="1"/>
  <c r="AB167" i="62" s="1"/>
  <c r="Z76" i="84"/>
  <c r="AA76" i="84"/>
  <c r="AB76" i="84"/>
  <c r="AB65" i="84" s="1"/>
  <c r="AB217" i="62" s="1"/>
  <c r="I61" i="84"/>
  <c r="W307" i="84" s="1"/>
  <c r="U71" i="84"/>
  <c r="V71" i="84"/>
  <c r="W71" i="84"/>
  <c r="H61" i="84"/>
  <c r="V306" i="84" s="1"/>
  <c r="T70" i="84"/>
  <c r="U70" i="84"/>
  <c r="V70" i="84"/>
  <c r="L61" i="84"/>
  <c r="Z310" i="84" s="1"/>
  <c r="Z301" i="84" s="1"/>
  <c r="Z167" i="62" s="1"/>
  <c r="X74" i="84"/>
  <c r="Y74" i="84"/>
  <c r="Z74" i="84"/>
  <c r="G272" i="48"/>
  <c r="G270" i="48" s="1"/>
  <c r="G154" i="62" s="1"/>
  <c r="D61" i="84"/>
  <c r="R302" i="84" s="1"/>
  <c r="P66" i="84"/>
  <c r="Q66" i="84"/>
  <c r="R66" i="84"/>
  <c r="Q218" i="78"/>
  <c r="Q216" i="78" s="1"/>
  <c r="Q150" i="62" s="1"/>
  <c r="G233" i="83"/>
  <c r="G231" i="83" s="1"/>
  <c r="G152" i="62" s="1"/>
  <c r="E233" i="83"/>
  <c r="E231" i="83" s="1"/>
  <c r="E152" i="62" s="1"/>
  <c r="W100" i="84"/>
  <c r="H8" i="53"/>
  <c r="V218" i="78"/>
  <c r="V216" i="78" s="1"/>
  <c r="V150" i="62" s="1"/>
  <c r="V100" i="84"/>
  <c r="J233" i="83"/>
  <c r="J231" i="83" s="1"/>
  <c r="J152" i="62" s="1"/>
  <c r="N233" i="83"/>
  <c r="N231" i="83" s="1"/>
  <c r="N152" i="62" s="1"/>
  <c r="I218" i="78"/>
  <c r="I216" i="78" s="1"/>
  <c r="I150" i="62" s="1"/>
  <c r="S121" i="62"/>
  <c r="L233" i="83"/>
  <c r="L231" i="83" s="1"/>
  <c r="L152" i="62" s="1"/>
  <c r="O129" i="48"/>
  <c r="O196" i="48" s="1"/>
  <c r="O99" i="62" s="1"/>
  <c r="T71" i="48"/>
  <c r="T50" i="62" s="1"/>
  <c r="W218" i="78"/>
  <c r="W216" i="78" s="1"/>
  <c r="W150" i="62" s="1"/>
  <c r="X218" i="78"/>
  <c r="X216" i="78" s="1"/>
  <c r="X150" i="62" s="1"/>
  <c r="P100" i="84"/>
  <c r="P21" i="62" s="1"/>
  <c r="S86" i="81"/>
  <c r="S16" i="62" s="1"/>
  <c r="Y86" i="78"/>
  <c r="Y18" i="62" s="1"/>
  <c r="F218" i="78"/>
  <c r="F216" i="78" s="1"/>
  <c r="F150" i="62" s="1"/>
  <c r="L218" i="78"/>
  <c r="L216" i="78" s="1"/>
  <c r="L150" i="62" s="1"/>
  <c r="I233" i="83"/>
  <c r="I231" i="83" s="1"/>
  <c r="I152" i="62" s="1"/>
  <c r="S100" i="84"/>
  <c r="S21" i="62" s="1"/>
  <c r="X100" i="84"/>
  <c r="O272" i="48"/>
  <c r="O270" i="48" s="1"/>
  <c r="O154" i="62" s="1"/>
  <c r="J272" i="48"/>
  <c r="J270" i="48" s="1"/>
  <c r="J154" i="62" s="1"/>
  <c r="J218" i="78"/>
  <c r="J216" i="78" s="1"/>
  <c r="J150" i="62" s="1"/>
  <c r="T254" i="82"/>
  <c r="T248" i="82" s="1"/>
  <c r="T165" i="62" s="1"/>
  <c r="X258" i="83"/>
  <c r="X248" i="83" s="1"/>
  <c r="X166" i="62" s="1"/>
  <c r="Y298" i="48"/>
  <c r="AD298" i="48" s="1"/>
  <c r="Y295" i="80"/>
  <c r="Y218" i="78"/>
  <c r="Y216" i="78" s="1"/>
  <c r="Y150" i="62" s="1"/>
  <c r="S218" i="78"/>
  <c r="S216" i="78" s="1"/>
  <c r="S150" i="62" s="1"/>
  <c r="T218" i="78"/>
  <c r="T216" i="78" s="1"/>
  <c r="T150" i="62" s="1"/>
  <c r="Q304" i="84"/>
  <c r="Q301" i="84" s="1"/>
  <c r="Q167" i="62" s="1"/>
  <c r="R233" i="78"/>
  <c r="R164" i="62" s="1"/>
  <c r="U237" i="78"/>
  <c r="U233" i="78" s="1"/>
  <c r="U164" i="62" s="1"/>
  <c r="S253" i="83"/>
  <c r="S248" i="83" s="1"/>
  <c r="S166" i="62" s="1"/>
  <c r="O288" i="48"/>
  <c r="AD288" i="48" s="1"/>
  <c r="P250" i="83"/>
  <c r="P248" i="83" s="1"/>
  <c r="P166" i="62" s="1"/>
  <c r="R252" i="82"/>
  <c r="R248" i="82" s="1"/>
  <c r="R165" i="62" s="1"/>
  <c r="S253" i="82"/>
  <c r="S248" i="82" s="1"/>
  <c r="S165" i="62" s="1"/>
  <c r="J287" i="48"/>
  <c r="J168" i="62" s="1"/>
  <c r="R291" i="48"/>
  <c r="R287" i="48" s="1"/>
  <c r="R168" i="62" s="1"/>
  <c r="S289" i="80"/>
  <c r="S287" i="80" s="1"/>
  <c r="S163" i="62" s="1"/>
  <c r="W257" i="82"/>
  <c r="W248" i="82" s="1"/>
  <c r="W165" i="62" s="1"/>
  <c r="R252" i="83"/>
  <c r="R248" i="83" s="1"/>
  <c r="R166" i="62" s="1"/>
  <c r="W296" i="48"/>
  <c r="AD296" i="48" s="1"/>
  <c r="Y259" i="82"/>
  <c r="Y248" i="82" s="1"/>
  <c r="Y165" i="62" s="1"/>
  <c r="U255" i="83"/>
  <c r="U248" i="83" s="1"/>
  <c r="U166" i="62" s="1"/>
  <c r="O249" i="83"/>
  <c r="O248" i="83" s="1"/>
  <c r="O166" i="62" s="1"/>
  <c r="N287" i="48"/>
  <c r="N168" i="62" s="1"/>
  <c r="V295" i="48"/>
  <c r="AD295" i="48" s="1"/>
  <c r="V256" i="83"/>
  <c r="V248" i="83" s="1"/>
  <c r="V166" i="62" s="1"/>
  <c r="R288" i="80"/>
  <c r="R287" i="80" s="1"/>
  <c r="R163" i="62" s="1"/>
  <c r="X311" i="84"/>
  <c r="Z296" i="80"/>
  <c r="Z287" i="80" s="1"/>
  <c r="Z163" i="62" s="1"/>
  <c r="W293" i="80"/>
  <c r="W287" i="80" s="1"/>
  <c r="W163" i="62" s="1"/>
  <c r="X294" i="80"/>
  <c r="X287" i="80" s="1"/>
  <c r="X163" i="62" s="1"/>
  <c r="AA297" i="80"/>
  <c r="AA287" i="80" s="1"/>
  <c r="AA163" i="62" s="1"/>
  <c r="AB298" i="80"/>
  <c r="AB287" i="80" s="1"/>
  <c r="AB163" i="62" s="1"/>
  <c r="X121" i="62"/>
  <c r="U255" i="82"/>
  <c r="U248" i="82" s="1"/>
  <c r="U165" i="62" s="1"/>
  <c r="O302" i="84"/>
  <c r="O301" i="84" s="1"/>
  <c r="O167" i="62" s="1"/>
  <c r="U100" i="84"/>
  <c r="U21" i="62" s="1"/>
  <c r="W257" i="83"/>
  <c r="W248" i="83" s="1"/>
  <c r="W166" i="62" s="1"/>
  <c r="Y312" i="84"/>
  <c r="AE312" i="84" s="1"/>
  <c r="R305" i="84"/>
  <c r="O249" i="82"/>
  <c r="O248" i="82" s="1"/>
  <c r="O165" i="62" s="1"/>
  <c r="T290" i="80"/>
  <c r="T287" i="80" s="1"/>
  <c r="T163" i="62" s="1"/>
  <c r="F8" i="53"/>
  <c r="P250" i="82"/>
  <c r="P248" i="82" s="1"/>
  <c r="P165" i="62" s="1"/>
  <c r="V309" i="84"/>
  <c r="M287" i="48"/>
  <c r="M168" i="62" s="1"/>
  <c r="U294" i="48"/>
  <c r="AD294" i="48" s="1"/>
  <c r="T254" i="83"/>
  <c r="T248" i="83" s="1"/>
  <c r="T166" i="62" s="1"/>
  <c r="Y259" i="83"/>
  <c r="Y248" i="83" s="1"/>
  <c r="Y166" i="62" s="1"/>
  <c r="Q251" i="83"/>
  <c r="Q248" i="83" s="1"/>
  <c r="Q166" i="62" s="1"/>
  <c r="X258" i="82"/>
  <c r="X248" i="82" s="1"/>
  <c r="X165" i="62" s="1"/>
  <c r="X297" i="48"/>
  <c r="X287" i="48" s="1"/>
  <c r="X168" i="62" s="1"/>
  <c r="Q251" i="82"/>
  <c r="Q248" i="82" s="1"/>
  <c r="Q165" i="62" s="1"/>
  <c r="S306" i="84"/>
  <c r="W310" i="84"/>
  <c r="AE310" i="84" s="1"/>
  <c r="S233" i="78"/>
  <c r="S164" i="62" s="1"/>
  <c r="V238" i="78"/>
  <c r="V233" i="78" s="1"/>
  <c r="V164" i="62" s="1"/>
  <c r="Y183" i="78"/>
  <c r="P134" i="62"/>
  <c r="T134" i="62"/>
  <c r="R238" i="80"/>
  <c r="Q88" i="62"/>
  <c r="Q236" i="80"/>
  <c r="Q106" i="80" s="1"/>
  <c r="Q107" i="80" s="1"/>
  <c r="Q99" i="80" s="1"/>
  <c r="Q8" i="62" s="1"/>
  <c r="Q186" i="62" s="1"/>
  <c r="U308" i="84"/>
  <c r="V256" i="82"/>
  <c r="V248" i="82" s="1"/>
  <c r="V165" i="62" s="1"/>
  <c r="K287" i="48"/>
  <c r="K168" i="62" s="1"/>
  <c r="S292" i="48"/>
  <c r="Y287" i="48"/>
  <c r="Y168" i="62" s="1"/>
  <c r="V287" i="48"/>
  <c r="V168" i="62" s="1"/>
  <c r="D8" i="53"/>
  <c r="D136" i="53" s="1"/>
  <c r="J8" i="53"/>
  <c r="L8" i="53"/>
  <c r="N8" i="53"/>
  <c r="G8" i="53"/>
  <c r="P233" i="78"/>
  <c r="P164" i="62" s="1"/>
  <c r="X233" i="78"/>
  <c r="X164" i="62" s="1"/>
  <c r="AD243" i="78"/>
  <c r="AD240" i="78"/>
  <c r="O233" i="78"/>
  <c r="O164" i="62" s="1"/>
  <c r="AD234" i="78"/>
  <c r="AD239" i="78"/>
  <c r="T233" i="78"/>
  <c r="T164" i="62" s="1"/>
  <c r="AD236" i="78"/>
  <c r="Q233" i="78"/>
  <c r="Q164" i="62" s="1"/>
  <c r="W233" i="78"/>
  <c r="W164" i="62" s="1"/>
  <c r="AD242" i="78"/>
  <c r="AD241" i="78"/>
  <c r="Y233" i="78"/>
  <c r="Y164" i="62" s="1"/>
  <c r="AD244" i="78"/>
  <c r="T286" i="84"/>
  <c r="T284" i="84" s="1"/>
  <c r="T153" i="62" s="1"/>
  <c r="R286" i="84"/>
  <c r="R284" i="84" s="1"/>
  <c r="R153" i="62" s="1"/>
  <c r="Q100" i="84"/>
  <c r="Q21" i="62" s="1"/>
  <c r="R100" i="84"/>
  <c r="R21" i="62" s="1"/>
  <c r="P286" i="84"/>
  <c r="P284" i="84" s="1"/>
  <c r="P153" i="62" s="1"/>
  <c r="G287" i="48"/>
  <c r="G168" i="62" s="1"/>
  <c r="T293" i="48"/>
  <c r="T287" i="48" s="1"/>
  <c r="T168" i="62" s="1"/>
  <c r="L287" i="48"/>
  <c r="L168" i="62" s="1"/>
  <c r="Q290" i="48"/>
  <c r="Q287" i="48" s="1"/>
  <c r="Q168" i="62" s="1"/>
  <c r="I287" i="48"/>
  <c r="I168" i="62" s="1"/>
  <c r="E49" i="48"/>
  <c r="S289" i="48" s="1"/>
  <c r="Y83" i="84"/>
  <c r="Y49" i="62" s="1"/>
  <c r="Y156" i="84"/>
  <c r="Q129" i="48"/>
  <c r="Q196" i="48" s="1"/>
  <c r="Q99" i="62" s="1"/>
  <c r="P129" i="48"/>
  <c r="P196" i="48" s="1"/>
  <c r="P99" i="62" s="1"/>
  <c r="W183" i="48"/>
  <c r="I286" i="84"/>
  <c r="I284" i="84" s="1"/>
  <c r="I153" i="62" s="1"/>
  <c r="AE290" i="84"/>
  <c r="V129" i="81"/>
  <c r="V196" i="81" s="1"/>
  <c r="V93" i="62" s="1"/>
  <c r="U29" i="68"/>
  <c r="X71" i="81"/>
  <c r="X44" i="62" s="1"/>
  <c r="Z30" i="81"/>
  <c r="Z28" i="40" s="1"/>
  <c r="AC142" i="81"/>
  <c r="W55" i="68"/>
  <c r="W68" i="68"/>
  <c r="W30" i="82"/>
  <c r="W30" i="40" s="1"/>
  <c r="R43" i="82"/>
  <c r="V156" i="82"/>
  <c r="Q197" i="82"/>
  <c r="Q105" i="62" s="1"/>
  <c r="Q83" i="82"/>
  <c r="Q47" i="62" s="1"/>
  <c r="T30" i="82"/>
  <c r="AB30" i="82"/>
  <c r="AB30" i="40" s="1"/>
  <c r="AC129" i="81"/>
  <c r="AC196" i="81" s="1"/>
  <c r="AC29" i="68"/>
  <c r="T183" i="81"/>
  <c r="T102" i="62" s="1"/>
  <c r="AB142" i="81"/>
  <c r="O142" i="81"/>
  <c r="Q30" i="81"/>
  <c r="P183" i="78"/>
  <c r="AB55" i="68"/>
  <c r="AA43" i="82"/>
  <c r="AA98" i="82" s="1"/>
  <c r="R197" i="82"/>
  <c r="R105" i="62" s="1"/>
  <c r="Z156" i="82"/>
  <c r="U197" i="82"/>
  <c r="U30" i="82"/>
  <c r="X68" i="68"/>
  <c r="P143" i="82"/>
  <c r="P210" i="82" s="1"/>
  <c r="P96" i="62" s="1"/>
  <c r="T43" i="84"/>
  <c r="T98" i="84" s="1"/>
  <c r="AC107" i="68"/>
  <c r="AA71" i="48"/>
  <c r="AA50" i="62" s="1"/>
  <c r="AA142" i="48"/>
  <c r="AB183" i="48"/>
  <c r="AB108" i="62" s="1"/>
  <c r="Z30" i="48"/>
  <c r="Z32" i="40" s="1"/>
  <c r="Z142" i="48"/>
  <c r="S107" i="68"/>
  <c r="U142" i="48"/>
  <c r="AB30" i="48"/>
  <c r="AB32" i="40" s="1"/>
  <c r="R29" i="68"/>
  <c r="O183" i="81"/>
  <c r="O102" i="62" s="1"/>
  <c r="Q129" i="81"/>
  <c r="Q196" i="81" s="1"/>
  <c r="Q93" i="62" s="1"/>
  <c r="AB29" i="68"/>
  <c r="T30" i="81"/>
  <c r="T142" i="81"/>
  <c r="V30" i="81"/>
  <c r="Y142" i="81"/>
  <c r="S183" i="78"/>
  <c r="S104" i="62" s="1"/>
  <c r="V55" i="68"/>
  <c r="U129" i="78"/>
  <c r="U196" i="78" s="1"/>
  <c r="U95" i="62" s="1"/>
  <c r="X55" i="68"/>
  <c r="S197" i="82"/>
  <c r="S105" i="62" s="1"/>
  <c r="S30" i="82"/>
  <c r="Z68" i="68"/>
  <c r="AC156" i="82"/>
  <c r="AB143" i="82"/>
  <c r="AB210" i="82" s="1"/>
  <c r="AB96" i="62" s="1"/>
  <c r="T68" i="68"/>
  <c r="S71" i="78"/>
  <c r="S46" i="62" s="1"/>
  <c r="W86" i="81"/>
  <c r="W16" i="62" s="1"/>
  <c r="P218" i="78"/>
  <c r="P216" i="78" s="1"/>
  <c r="P150" i="62" s="1"/>
  <c r="K218" i="78"/>
  <c r="K216" i="78" s="1"/>
  <c r="K150" i="62" s="1"/>
  <c r="P143" i="84"/>
  <c r="P210" i="84" s="1"/>
  <c r="P98" i="62" s="1"/>
  <c r="AA143" i="84"/>
  <c r="AA210" i="84" s="1"/>
  <c r="AA98" i="62" s="1"/>
  <c r="AA43" i="84"/>
  <c r="AA98" i="84" s="1"/>
  <c r="Z43" i="84"/>
  <c r="Z98" i="84" s="1"/>
  <c r="Q83" i="84"/>
  <c r="Q49" i="62" s="1"/>
  <c r="Y107" i="68"/>
  <c r="W30" i="48"/>
  <c r="W32" i="40" s="1"/>
  <c r="W142" i="48"/>
  <c r="X183" i="48"/>
  <c r="X108" i="62" s="1"/>
  <c r="V30" i="48"/>
  <c r="V142" i="48"/>
  <c r="S55" i="81"/>
  <c r="E49" i="81"/>
  <c r="P289" i="81" s="1"/>
  <c r="W59" i="81"/>
  <c r="I49" i="81"/>
  <c r="T293" i="81" s="1"/>
  <c r="AA63" i="81"/>
  <c r="M49" i="81"/>
  <c r="X297" i="81" s="1"/>
  <c r="R54" i="81"/>
  <c r="D49" i="81"/>
  <c r="O288" i="81" s="1"/>
  <c r="AB143" i="84"/>
  <c r="AB210" i="84" s="1"/>
  <c r="AB98" i="62" s="1"/>
  <c r="AB83" i="84"/>
  <c r="AB49" i="62" s="1"/>
  <c r="W143" i="84"/>
  <c r="W210" i="84" s="1"/>
  <c r="W98" i="62" s="1"/>
  <c r="W43" i="84"/>
  <c r="W98" i="84" s="1"/>
  <c r="V83" i="84"/>
  <c r="V49" i="62" s="1"/>
  <c r="U183" i="48"/>
  <c r="U108" i="62" s="1"/>
  <c r="S30" i="48"/>
  <c r="S142" i="48"/>
  <c r="T129" i="48"/>
  <c r="T196" i="48" s="1"/>
  <c r="T99" i="62" s="1"/>
  <c r="R30" i="48"/>
  <c r="AA129" i="48"/>
  <c r="AA196" i="48" s="1"/>
  <c r="AA99" i="62" s="1"/>
  <c r="Z129" i="48"/>
  <c r="Z196" i="48" s="1"/>
  <c r="Z99" i="62" s="1"/>
  <c r="U218" i="78"/>
  <c r="U216" i="78" s="1"/>
  <c r="U150" i="62" s="1"/>
  <c r="O71" i="81"/>
  <c r="O44" i="62" s="1"/>
  <c r="AA68" i="68"/>
  <c r="U68" i="68"/>
  <c r="T56" i="81"/>
  <c r="F49" i="81"/>
  <c r="Q290" i="81" s="1"/>
  <c r="X60" i="81"/>
  <c r="J49" i="81"/>
  <c r="U294" i="81" s="1"/>
  <c r="AB64" i="81"/>
  <c r="AB53" i="81" s="1"/>
  <c r="N49" i="81"/>
  <c r="R298" i="81" s="1"/>
  <c r="AE291" i="84"/>
  <c r="U57" i="81"/>
  <c r="G49" i="81"/>
  <c r="Y61" i="81"/>
  <c r="K49" i="81"/>
  <c r="V295" i="81" s="1"/>
  <c r="X29" i="68"/>
  <c r="Y129" i="81"/>
  <c r="Y196" i="81" s="1"/>
  <c r="Y93" i="62" s="1"/>
  <c r="S29" i="68"/>
  <c r="P30" i="81"/>
  <c r="P142" i="81"/>
  <c r="R71" i="81"/>
  <c r="R44" i="62" s="1"/>
  <c r="O183" i="78"/>
  <c r="O104" i="62" s="1"/>
  <c r="R129" i="78"/>
  <c r="R196" i="78" s="1"/>
  <c r="R95" i="62" s="1"/>
  <c r="Q129" i="78"/>
  <c r="Q196" i="78" s="1"/>
  <c r="Q95" i="62" s="1"/>
  <c r="O143" i="82"/>
  <c r="O210" i="82" s="1"/>
  <c r="O96" i="62" s="1"/>
  <c r="O156" i="82"/>
  <c r="Y156" i="82"/>
  <c r="X43" i="82"/>
  <c r="X98" i="82" s="1"/>
  <c r="P83" i="82"/>
  <c r="P47" i="62" s="1"/>
  <c r="X43" i="84"/>
  <c r="X98" i="84" s="1"/>
  <c r="S43" i="84"/>
  <c r="S98" i="84" s="1"/>
  <c r="Y43" i="84"/>
  <c r="Y98" i="84" s="1"/>
  <c r="H286" i="84"/>
  <c r="H284" i="84" s="1"/>
  <c r="H153" i="62" s="1"/>
  <c r="E286" i="84"/>
  <c r="E284" i="84" s="1"/>
  <c r="E153" i="62" s="1"/>
  <c r="O286" i="84"/>
  <c r="O284" i="84" s="1"/>
  <c r="O153" i="62" s="1"/>
  <c r="Y129" i="78"/>
  <c r="Y196" i="78" s="1"/>
  <c r="Y95" i="62" s="1"/>
  <c r="Q156" i="82"/>
  <c r="V58" i="81"/>
  <c r="H49" i="81"/>
  <c r="Z62" i="81"/>
  <c r="L49" i="81"/>
  <c r="W296" i="81" s="1"/>
  <c r="AE227" i="78"/>
  <c r="AA121" i="62"/>
  <c r="Z121" i="62"/>
  <c r="R129" i="48"/>
  <c r="R196" i="48" s="1"/>
  <c r="R99" i="62" s="1"/>
  <c r="V107" i="68"/>
  <c r="T58" i="80"/>
  <c r="U58" i="80"/>
  <c r="V58" i="80"/>
  <c r="Q55" i="80"/>
  <c r="R55" i="80"/>
  <c r="S55" i="80"/>
  <c r="Y68" i="68"/>
  <c r="X75" i="84"/>
  <c r="T75" i="84"/>
  <c r="P75" i="84"/>
  <c r="Q75" i="84"/>
  <c r="W75" i="84"/>
  <c r="S75" i="84"/>
  <c r="O75" i="84"/>
  <c r="M75" i="84"/>
  <c r="V75" i="84"/>
  <c r="R75" i="84"/>
  <c r="N75" i="84"/>
  <c r="U75" i="84"/>
  <c r="W61" i="78"/>
  <c r="X61" i="78"/>
  <c r="Y61" i="78"/>
  <c r="S73" i="84"/>
  <c r="O73" i="84"/>
  <c r="K73" i="84"/>
  <c r="P73" i="84"/>
  <c r="V73" i="84"/>
  <c r="R73" i="84"/>
  <c r="N73" i="84"/>
  <c r="L73" i="84"/>
  <c r="U73" i="84"/>
  <c r="Q73" i="84"/>
  <c r="M73" i="84"/>
  <c r="T73" i="84"/>
  <c r="S70" i="84"/>
  <c r="O70" i="84"/>
  <c r="K70" i="84"/>
  <c r="L70" i="84"/>
  <c r="R70" i="84"/>
  <c r="N70" i="84"/>
  <c r="J70" i="84"/>
  <c r="P70" i="84"/>
  <c r="H70" i="84"/>
  <c r="Q70" i="84"/>
  <c r="M70" i="84"/>
  <c r="I70" i="84"/>
  <c r="U74" i="84"/>
  <c r="Q74" i="84"/>
  <c r="M74" i="84"/>
  <c r="N74" i="84"/>
  <c r="T74" i="84"/>
  <c r="P74" i="84"/>
  <c r="L74" i="84"/>
  <c r="R74" i="84"/>
  <c r="W74" i="84"/>
  <c r="S74" i="84"/>
  <c r="O74" i="84"/>
  <c r="V74" i="84"/>
  <c r="Q55" i="78"/>
  <c r="R55" i="78"/>
  <c r="S55" i="78"/>
  <c r="T58" i="78"/>
  <c r="U58" i="78"/>
  <c r="V58" i="78"/>
  <c r="Y63" i="78"/>
  <c r="Z63" i="78"/>
  <c r="AA63" i="78"/>
  <c r="X62" i="78"/>
  <c r="Y62" i="78"/>
  <c r="Z62" i="78"/>
  <c r="V60" i="78"/>
  <c r="W60" i="78"/>
  <c r="X60" i="78"/>
  <c r="X129" i="81"/>
  <c r="X196" i="81" s="1"/>
  <c r="X93" i="62" s="1"/>
  <c r="Y29" i="68"/>
  <c r="S129" i="81"/>
  <c r="S196" i="81" s="1"/>
  <c r="S93" i="62" s="1"/>
  <c r="S71" i="81"/>
  <c r="S44" i="62" s="1"/>
  <c r="S142" i="81"/>
  <c r="U30" i="81"/>
  <c r="U142" i="81"/>
  <c r="O129" i="78"/>
  <c r="O196" i="78" s="1"/>
  <c r="O95" i="62" s="1"/>
  <c r="R183" i="78"/>
  <c r="Q55" i="68"/>
  <c r="O68" i="68"/>
  <c r="O43" i="82"/>
  <c r="V68" i="68"/>
  <c r="Y30" i="82"/>
  <c r="Y30" i="40" s="1"/>
  <c r="X83" i="82"/>
  <c r="X47" i="62" s="1"/>
  <c r="P30" i="82"/>
  <c r="AC197" i="84"/>
  <c r="Z197" i="84"/>
  <c r="U129" i="48"/>
  <c r="U196" i="48" s="1"/>
  <c r="U99" i="62" s="1"/>
  <c r="T183" i="48"/>
  <c r="AA183" i="48"/>
  <c r="AC30" i="48"/>
  <c r="Z107" i="68"/>
  <c r="Z86" i="78"/>
  <c r="Z18" i="62" s="1"/>
  <c r="AA29" i="68"/>
  <c r="AC107" i="81"/>
  <c r="Z129" i="81"/>
  <c r="Z196" i="81" s="1"/>
  <c r="Z93" i="62" s="1"/>
  <c r="T121" i="62"/>
  <c r="AB30" i="81"/>
  <c r="AB28" i="40" s="1"/>
  <c r="O30" i="81"/>
  <c r="AA129" i="78"/>
  <c r="AA196" i="78" s="1"/>
  <c r="AA95" i="62" s="1"/>
  <c r="AC55" i="68"/>
  <c r="AA143" i="82"/>
  <c r="AA210" i="82" s="1"/>
  <c r="AA96" i="62" s="1"/>
  <c r="AA156" i="82"/>
  <c r="R68" i="68"/>
  <c r="Z43" i="82"/>
  <c r="U156" i="82"/>
  <c r="X197" i="82"/>
  <c r="P197" i="82"/>
  <c r="S197" i="84"/>
  <c r="S156" i="84"/>
  <c r="V197" i="84"/>
  <c r="V143" i="84"/>
  <c r="V210" i="84" s="1"/>
  <c r="V98" i="62" s="1"/>
  <c r="R43" i="84"/>
  <c r="R98" i="84" s="1"/>
  <c r="R30" i="84"/>
  <c r="Q107" i="68"/>
  <c r="P107" i="68"/>
  <c r="W107" i="68"/>
  <c r="Y30" i="48"/>
  <c r="Y32" i="40" s="1"/>
  <c r="V183" i="48"/>
  <c r="M286" i="84"/>
  <c r="M284" i="84" s="1"/>
  <c r="M153" i="62" s="1"/>
  <c r="N286" i="84"/>
  <c r="N284" i="84" s="1"/>
  <c r="N153" i="62" s="1"/>
  <c r="F286" i="84"/>
  <c r="F284" i="84" s="1"/>
  <c r="F153" i="62" s="1"/>
  <c r="L286" i="84"/>
  <c r="L284" i="84" s="1"/>
  <c r="L153" i="62" s="1"/>
  <c r="T272" i="48"/>
  <c r="T270" i="48" s="1"/>
  <c r="T154" i="62" s="1"/>
  <c r="AE282" i="48"/>
  <c r="V183" i="81"/>
  <c r="P29" i="68"/>
  <c r="U183" i="81"/>
  <c r="W183" i="81"/>
  <c r="AA30" i="81"/>
  <c r="AA28" i="40" s="1"/>
  <c r="AA142" i="81"/>
  <c r="AC71" i="81"/>
  <c r="W129" i="78"/>
  <c r="W196" i="78" s="1"/>
  <c r="W95" i="62" s="1"/>
  <c r="Z183" i="78"/>
  <c r="Y55" i="68"/>
  <c r="T55" i="68"/>
  <c r="W143" i="82"/>
  <c r="W210" i="82" s="1"/>
  <c r="W96" i="62" s="1"/>
  <c r="W43" i="82"/>
  <c r="R83" i="82"/>
  <c r="R47" i="62" s="1"/>
  <c r="V43" i="82"/>
  <c r="Q143" i="82"/>
  <c r="Q210" i="82" s="1"/>
  <c r="Q96" i="62" s="1"/>
  <c r="Q43" i="82"/>
  <c r="T156" i="82"/>
  <c r="AB43" i="82"/>
  <c r="T197" i="84"/>
  <c r="T83" i="84"/>
  <c r="T49" i="62" s="1"/>
  <c r="Q94" i="68"/>
  <c r="O143" i="84"/>
  <c r="O210" i="84" s="1"/>
  <c r="O98" i="62" s="1"/>
  <c r="O197" i="84"/>
  <c r="O83" i="84"/>
  <c r="O49" i="62" s="1"/>
  <c r="O30" i="84"/>
  <c r="O156" i="84"/>
  <c r="U83" i="84"/>
  <c r="U49" i="62" s="1"/>
  <c r="U30" i="84"/>
  <c r="U156" i="84"/>
  <c r="AC129" i="48"/>
  <c r="AC196" i="48" s="1"/>
  <c r="AA30" i="48"/>
  <c r="AA32" i="40" s="1"/>
  <c r="Z71" i="48"/>
  <c r="Z50" i="62" s="1"/>
  <c r="S183" i="48"/>
  <c r="AB71" i="48"/>
  <c r="AB50" i="62" s="1"/>
  <c r="AB142" i="48"/>
  <c r="AA86" i="78"/>
  <c r="AA18" i="62" s="1"/>
  <c r="AE239" i="83"/>
  <c r="S286" i="84"/>
  <c r="S284" i="84" s="1"/>
  <c r="S153" i="62" s="1"/>
  <c r="X286" i="84"/>
  <c r="X284" i="84" s="1"/>
  <c r="X153" i="62" s="1"/>
  <c r="R129" i="81"/>
  <c r="R196" i="81" s="1"/>
  <c r="R93" i="62" s="1"/>
  <c r="O121" i="62"/>
  <c r="Q183" i="81"/>
  <c r="AB121" i="62"/>
  <c r="T71" i="81"/>
  <c r="T44" i="62" s="1"/>
  <c r="W142" i="81"/>
  <c r="V71" i="81"/>
  <c r="V44" i="62" s="1"/>
  <c r="S129" i="78"/>
  <c r="S196" i="78" s="1"/>
  <c r="S95" i="62" s="1"/>
  <c r="U55" i="68"/>
  <c r="S143" i="82"/>
  <c r="S210" i="82" s="1"/>
  <c r="S96" i="62" s="1"/>
  <c r="S83" i="82"/>
  <c r="S47" i="62" s="1"/>
  <c r="Z197" i="82"/>
  <c r="AC143" i="82"/>
  <c r="AC210" i="82" s="1"/>
  <c r="AC197" i="82"/>
  <c r="AB68" i="68"/>
  <c r="AE235" i="82"/>
  <c r="AA83" i="84"/>
  <c r="AA49" i="62" s="1"/>
  <c r="AA30" i="84"/>
  <c r="AA31" i="40" s="1"/>
  <c r="U94" i="68"/>
  <c r="Q43" i="84"/>
  <c r="Q98" i="84" s="1"/>
  <c r="W71" i="48"/>
  <c r="W50" i="62" s="1"/>
  <c r="V71" i="48"/>
  <c r="V50" i="62" s="1"/>
  <c r="O107" i="68"/>
  <c r="T30" i="48"/>
  <c r="T142" i="48"/>
  <c r="AE224" i="78"/>
  <c r="P233" i="83"/>
  <c r="P231" i="83" s="1"/>
  <c r="P152" i="62" s="1"/>
  <c r="AE235" i="83"/>
  <c r="Q286" i="84"/>
  <c r="Q284" i="84" s="1"/>
  <c r="Q153" i="62" s="1"/>
  <c r="AE242" i="83"/>
  <c r="W233" i="83"/>
  <c r="W231" i="83" s="1"/>
  <c r="W152" i="62" s="1"/>
  <c r="S233" i="83"/>
  <c r="S231" i="83" s="1"/>
  <c r="S152" i="62" s="1"/>
  <c r="AE238" i="83"/>
  <c r="AE293" i="84"/>
  <c r="U233" i="83"/>
  <c r="U231" i="83" s="1"/>
  <c r="U152" i="62" s="1"/>
  <c r="X76" i="84"/>
  <c r="T76" i="84"/>
  <c r="P76" i="84"/>
  <c r="Y76" i="84"/>
  <c r="W76" i="84"/>
  <c r="S76" i="84"/>
  <c r="O76" i="84"/>
  <c r="U76" i="84"/>
  <c r="V76" i="84"/>
  <c r="R76" i="84"/>
  <c r="N76" i="84"/>
  <c r="Q76" i="84"/>
  <c r="Q69" i="84"/>
  <c r="M69" i="84"/>
  <c r="I69" i="84"/>
  <c r="R69" i="84"/>
  <c r="J69" i="84"/>
  <c r="P69" i="84"/>
  <c r="L69" i="84"/>
  <c r="H69" i="84"/>
  <c r="N69" i="84"/>
  <c r="O69" i="84"/>
  <c r="K69" i="84"/>
  <c r="G69" i="84"/>
  <c r="U59" i="78"/>
  <c r="V59" i="78"/>
  <c r="W59" i="78"/>
  <c r="P67" i="84"/>
  <c r="L67" i="84"/>
  <c r="H67" i="84"/>
  <c r="M67" i="84"/>
  <c r="E67" i="84"/>
  <c r="O67" i="84"/>
  <c r="K67" i="84"/>
  <c r="G67" i="84"/>
  <c r="I67" i="84"/>
  <c r="N67" i="84"/>
  <c r="J67" i="84"/>
  <c r="F67" i="84"/>
  <c r="R71" i="84"/>
  <c r="N71" i="84"/>
  <c r="J71" i="84"/>
  <c r="S71" i="84"/>
  <c r="K71" i="84"/>
  <c r="Q71" i="84"/>
  <c r="M71" i="84"/>
  <c r="I71" i="84"/>
  <c r="O71" i="84"/>
  <c r="T71" i="84"/>
  <c r="P71" i="84"/>
  <c r="L71" i="84"/>
  <c r="P54" i="80"/>
  <c r="Q54" i="80"/>
  <c r="R54" i="80"/>
  <c r="X62" i="80"/>
  <c r="Y62" i="80"/>
  <c r="Z62" i="80"/>
  <c r="Z64" i="78"/>
  <c r="AA64" i="78"/>
  <c r="AB64" i="78"/>
  <c r="AB53" i="78" s="1"/>
  <c r="V60" i="80"/>
  <c r="W60" i="80"/>
  <c r="X60" i="80"/>
  <c r="Y63" i="80"/>
  <c r="Z63" i="80"/>
  <c r="AA63" i="80"/>
  <c r="P68" i="84"/>
  <c r="L68" i="84"/>
  <c r="H68" i="84"/>
  <c r="Q68" i="84"/>
  <c r="M68" i="84"/>
  <c r="O68" i="84"/>
  <c r="K68" i="84"/>
  <c r="G68" i="84"/>
  <c r="I68" i="84"/>
  <c r="N68" i="84"/>
  <c r="J68" i="84"/>
  <c r="F68" i="84"/>
  <c r="R72" i="84"/>
  <c r="N72" i="84"/>
  <c r="J72" i="84"/>
  <c r="K72" i="84"/>
  <c r="U72" i="84"/>
  <c r="Q72" i="84"/>
  <c r="M72" i="84"/>
  <c r="S72" i="84"/>
  <c r="O72" i="84"/>
  <c r="T72" i="84"/>
  <c r="P72" i="84"/>
  <c r="L72" i="84"/>
  <c r="M66" i="84"/>
  <c r="I66" i="84"/>
  <c r="E66" i="84"/>
  <c r="N66" i="84"/>
  <c r="F66" i="84"/>
  <c r="L66" i="84"/>
  <c r="H66" i="84"/>
  <c r="D66" i="84"/>
  <c r="D65" i="84" s="1"/>
  <c r="D58" i="62" s="1"/>
  <c r="J66" i="84"/>
  <c r="O66" i="84"/>
  <c r="K66" i="84"/>
  <c r="G66" i="84"/>
  <c r="S57" i="78"/>
  <c r="T57" i="78"/>
  <c r="U57" i="78"/>
  <c r="W61" i="80"/>
  <c r="X61" i="80"/>
  <c r="Y61" i="80"/>
  <c r="S57" i="80"/>
  <c r="T57" i="80"/>
  <c r="U57" i="80"/>
  <c r="X183" i="81"/>
  <c r="Y121" i="62"/>
  <c r="S183" i="81"/>
  <c r="S30" i="81"/>
  <c r="R142" i="81"/>
  <c r="U71" i="81"/>
  <c r="U44" i="62" s="1"/>
  <c r="R55" i="68"/>
  <c r="O197" i="82"/>
  <c r="O30" i="82"/>
  <c r="V197" i="82"/>
  <c r="Y197" i="82"/>
  <c r="Y83" i="82"/>
  <c r="Y47" i="62" s="1"/>
  <c r="X30" i="82"/>
  <c r="X30" i="40" s="1"/>
  <c r="P43" i="82"/>
  <c r="AB197" i="84"/>
  <c r="AB94" i="68"/>
  <c r="AB156" i="84"/>
  <c r="W197" i="84"/>
  <c r="W94" i="68"/>
  <c r="V43" i="84"/>
  <c r="V98" i="84" s="1"/>
  <c r="AC43" i="84"/>
  <c r="AC98" i="84" s="1"/>
  <c r="AC156" i="84"/>
  <c r="U107" i="68"/>
  <c r="T107" i="68"/>
  <c r="AA107" i="68"/>
  <c r="AC71" i="48"/>
  <c r="AC142" i="48"/>
  <c r="Z183" i="48"/>
  <c r="Z218" i="78"/>
  <c r="Z216" i="78" s="1"/>
  <c r="Z150" i="62" s="1"/>
  <c r="AA129" i="81"/>
  <c r="AA196" i="81" s="1"/>
  <c r="AA93" i="62" s="1"/>
  <c r="AC183" i="81"/>
  <c r="Z183" i="81"/>
  <c r="T129" i="81"/>
  <c r="T196" i="81" s="1"/>
  <c r="T93" i="62" s="1"/>
  <c r="Q71" i="81"/>
  <c r="Q44" i="62" s="1"/>
  <c r="Q142" i="81"/>
  <c r="AA55" i="68"/>
  <c r="P129" i="78"/>
  <c r="P196" i="78" s="1"/>
  <c r="P95" i="62" s="1"/>
  <c r="AB129" i="78"/>
  <c r="AB196" i="78" s="1"/>
  <c r="AB95" i="62" s="1"/>
  <c r="AA197" i="82"/>
  <c r="AA30" i="82"/>
  <c r="AA30" i="40" s="1"/>
  <c r="Z30" i="82"/>
  <c r="Z30" i="40" s="1"/>
  <c r="U143" i="82"/>
  <c r="U210" i="82" s="1"/>
  <c r="U96" i="62" s="1"/>
  <c r="U83" i="82"/>
  <c r="U47" i="62" s="1"/>
  <c r="X143" i="82"/>
  <c r="X210" i="82" s="1"/>
  <c r="X96" i="62" s="1"/>
  <c r="AE238" i="82"/>
  <c r="X94" i="68"/>
  <c r="X143" i="84"/>
  <c r="X210" i="84" s="1"/>
  <c r="X98" i="62" s="1"/>
  <c r="X83" i="84"/>
  <c r="X49" i="62" s="1"/>
  <c r="Y197" i="84"/>
  <c r="S143" i="84"/>
  <c r="S210" i="84" s="1"/>
  <c r="S98" i="62" s="1"/>
  <c r="S94" i="68"/>
  <c r="S83" i="84"/>
  <c r="S49" i="62" s="1"/>
  <c r="V94" i="68"/>
  <c r="R83" i="84"/>
  <c r="R49" i="62" s="1"/>
  <c r="Q183" i="48"/>
  <c r="O71" i="48"/>
  <c r="O50" i="62" s="1"/>
  <c r="P183" i="48"/>
  <c r="R183" i="48"/>
  <c r="W129" i="48"/>
  <c r="W196" i="48" s="1"/>
  <c r="W99" i="62" s="1"/>
  <c r="V129" i="48"/>
  <c r="V196" i="48" s="1"/>
  <c r="V99" i="62" s="1"/>
  <c r="V233" i="83"/>
  <c r="V231" i="83" s="1"/>
  <c r="V152" i="62" s="1"/>
  <c r="AE288" i="84"/>
  <c r="J286" i="84"/>
  <c r="J284" i="84" s="1"/>
  <c r="J153" i="62" s="1"/>
  <c r="X233" i="83"/>
  <c r="X231" i="83" s="1"/>
  <c r="X152" i="62" s="1"/>
  <c r="AE243" i="83"/>
  <c r="V121" i="62"/>
  <c r="P129" i="81"/>
  <c r="P196" i="81" s="1"/>
  <c r="P93" i="62" s="1"/>
  <c r="U121" i="62"/>
  <c r="W29" i="68"/>
  <c r="X142" i="81"/>
  <c r="AA71" i="81"/>
  <c r="AA44" i="62" s="1"/>
  <c r="Z142" i="81"/>
  <c r="AC30" i="81"/>
  <c r="Z129" i="78"/>
  <c r="Z196" i="78" s="1"/>
  <c r="Z95" i="62" s="1"/>
  <c r="T129" i="78"/>
  <c r="T196" i="78" s="1"/>
  <c r="T95" i="62" s="1"/>
  <c r="W156" i="82"/>
  <c r="R30" i="82"/>
  <c r="V30" i="82"/>
  <c r="Q68" i="68"/>
  <c r="Q30" i="82"/>
  <c r="T83" i="82"/>
  <c r="T47" i="62" s="1"/>
  <c r="AB156" i="82"/>
  <c r="T143" i="84"/>
  <c r="T210" i="84" s="1"/>
  <c r="T98" i="62" s="1"/>
  <c r="T94" i="68"/>
  <c r="Q143" i="84"/>
  <c r="Q210" i="84" s="1"/>
  <c r="Q98" i="62" s="1"/>
  <c r="O94" i="68"/>
  <c r="O43" i="84"/>
  <c r="O98" i="84" s="1"/>
  <c r="U43" i="84"/>
  <c r="U98" i="84" s="1"/>
  <c r="AC183" i="48"/>
  <c r="AB129" i="48"/>
  <c r="AB196" i="48" s="1"/>
  <c r="AB99" i="62" s="1"/>
  <c r="X30" i="48"/>
  <c r="X32" i="40" s="1"/>
  <c r="S129" i="48"/>
  <c r="S196" i="48" s="1"/>
  <c r="S99" i="62" s="1"/>
  <c r="U30" i="48"/>
  <c r="AA272" i="80"/>
  <c r="AA270" i="80" s="1"/>
  <c r="AA149" i="62" s="1"/>
  <c r="AE228" i="78"/>
  <c r="W286" i="84"/>
  <c r="W284" i="84" s="1"/>
  <c r="W153" i="62" s="1"/>
  <c r="S272" i="48"/>
  <c r="S270" i="48" s="1"/>
  <c r="S154" i="62" s="1"/>
  <c r="AE277" i="48"/>
  <c r="R183" i="81"/>
  <c r="O129" i="81"/>
  <c r="O196" i="81" s="1"/>
  <c r="O93" i="62" s="1"/>
  <c r="Q29" i="68"/>
  <c r="AB183" i="81"/>
  <c r="W71" i="81"/>
  <c r="W44" i="62" s="1"/>
  <c r="V142" i="81"/>
  <c r="Y30" i="81"/>
  <c r="Y28" i="40" s="1"/>
  <c r="S55" i="68"/>
  <c r="V129" i="78"/>
  <c r="V196" i="78" s="1"/>
  <c r="V95" i="62" s="1"/>
  <c r="U183" i="78"/>
  <c r="X129" i="78"/>
  <c r="X196" i="78" s="1"/>
  <c r="X95" i="62" s="1"/>
  <c r="S68" i="68"/>
  <c r="S43" i="82"/>
  <c r="AC30" i="82"/>
  <c r="AC83" i="82"/>
  <c r="AB197" i="82"/>
  <c r="T143" i="82"/>
  <c r="T210" i="82" s="1"/>
  <c r="T96" i="62" s="1"/>
  <c r="P43" i="84"/>
  <c r="P98" i="84" s="1"/>
  <c r="P156" i="84"/>
  <c r="U197" i="84"/>
  <c r="Z30" i="84"/>
  <c r="Z31" i="40" s="1"/>
  <c r="Q30" i="84"/>
  <c r="Y183" i="48"/>
  <c r="X129" i="48"/>
  <c r="X196" i="48" s="1"/>
  <c r="X99" i="62" s="1"/>
  <c r="P71" i="48"/>
  <c r="P50" i="62" s="1"/>
  <c r="P142" i="48"/>
  <c r="O183" i="48"/>
  <c r="Q30" i="48"/>
  <c r="Z272" i="80"/>
  <c r="Z270" i="80" s="1"/>
  <c r="Z149" i="62" s="1"/>
  <c r="AE220" i="78"/>
  <c r="AE244" i="82"/>
  <c r="AE294" i="84"/>
  <c r="AE281" i="48"/>
  <c r="U272" i="48"/>
  <c r="U270" i="48" s="1"/>
  <c r="U154" i="62" s="1"/>
  <c r="AE279" i="48"/>
  <c r="R272" i="48"/>
  <c r="R270" i="48" s="1"/>
  <c r="R154" i="62" s="1"/>
  <c r="AE276" i="48"/>
  <c r="Z97" i="80"/>
  <c r="Z86" i="80" s="1"/>
  <c r="Z17" i="62" s="1"/>
  <c r="Z195" i="62" s="1"/>
  <c r="V97" i="80"/>
  <c r="V86" i="80" s="1"/>
  <c r="R97" i="80"/>
  <c r="R86" i="80" s="1"/>
  <c r="N97" i="80"/>
  <c r="N86" i="80" s="1"/>
  <c r="Y97" i="80"/>
  <c r="Y86" i="80" s="1"/>
  <c r="U97" i="80"/>
  <c r="U86" i="80" s="1"/>
  <c r="Q97" i="80"/>
  <c r="Q86" i="80" s="1"/>
  <c r="AB97" i="80"/>
  <c r="AB86" i="80" s="1"/>
  <c r="AB17" i="62" s="1"/>
  <c r="AB195" i="62" s="1"/>
  <c r="X97" i="80"/>
  <c r="X86" i="80" s="1"/>
  <c r="T97" i="80"/>
  <c r="T86" i="80" s="1"/>
  <c r="P97" i="80"/>
  <c r="P86" i="80" s="1"/>
  <c r="O97" i="80"/>
  <c r="O86" i="80" s="1"/>
  <c r="AA97" i="80"/>
  <c r="AA86" i="80" s="1"/>
  <c r="AA17" i="62" s="1"/>
  <c r="AA195" i="62" s="1"/>
  <c r="W97" i="80"/>
  <c r="W86" i="80" s="1"/>
  <c r="S97" i="80"/>
  <c r="S86" i="80" s="1"/>
  <c r="Z64" i="80"/>
  <c r="AA64" i="80"/>
  <c r="AB64" i="80"/>
  <c r="AB53" i="80" s="1"/>
  <c r="AB30" i="84"/>
  <c r="AB31" i="40" s="1"/>
  <c r="AC94" i="68"/>
  <c r="W156" i="84"/>
  <c r="V30" i="84"/>
  <c r="AC30" i="84"/>
  <c r="AB28" i="81"/>
  <c r="AB176" i="62" s="1"/>
  <c r="P104" i="62"/>
  <c r="U105" i="62"/>
  <c r="AE279" i="80"/>
  <c r="X197" i="84"/>
  <c r="X156" i="84"/>
  <c r="Y143" i="84"/>
  <c r="Y210" i="84" s="1"/>
  <c r="Y98" i="62" s="1"/>
  <c r="S30" i="84"/>
  <c r="Y30" i="84"/>
  <c r="Y31" i="40" s="1"/>
  <c r="O30" i="48"/>
  <c r="O142" i="48"/>
  <c r="R107" i="68"/>
  <c r="Y71" i="48"/>
  <c r="Y50" i="62" s="1"/>
  <c r="Y142" i="48"/>
  <c r="AE226" i="78"/>
  <c r="AE225" i="78"/>
  <c r="AE223" i="78"/>
  <c r="D286" i="84"/>
  <c r="D284" i="84" s="1"/>
  <c r="D153" i="62" s="1"/>
  <c r="AE287" i="84"/>
  <c r="G286" i="84"/>
  <c r="G284" i="84" s="1"/>
  <c r="G153" i="62" s="1"/>
  <c r="AE292" i="84"/>
  <c r="AE278" i="48"/>
  <c r="AE280" i="48"/>
  <c r="AE283" i="48"/>
  <c r="V29" i="68"/>
  <c r="P183" i="81"/>
  <c r="U129" i="81"/>
  <c r="U196" i="81" s="1"/>
  <c r="U93" i="62" s="1"/>
  <c r="W129" i="81"/>
  <c r="W196" i="81" s="1"/>
  <c r="W93" i="62" s="1"/>
  <c r="X30" i="81"/>
  <c r="X28" i="40" s="1"/>
  <c r="Z71" i="81"/>
  <c r="Z44" i="62" s="1"/>
  <c r="W183" i="78"/>
  <c r="Z55" i="68"/>
  <c r="T183" i="78"/>
  <c r="W197" i="82"/>
  <c r="W83" i="82"/>
  <c r="W47" i="62" s="1"/>
  <c r="R156" i="82"/>
  <c r="V83" i="82"/>
  <c r="V47" i="62" s="1"/>
  <c r="T43" i="82"/>
  <c r="AB83" i="82"/>
  <c r="AB47" i="62" s="1"/>
  <c r="AE239" i="82"/>
  <c r="T30" i="84"/>
  <c r="R197" i="84"/>
  <c r="R143" i="84"/>
  <c r="R210" i="84" s="1"/>
  <c r="R98" i="62" s="1"/>
  <c r="AB107" i="68"/>
  <c r="X71" i="48"/>
  <c r="X50" i="62" s="1"/>
  <c r="X142" i="48"/>
  <c r="U71" i="48"/>
  <c r="U50" i="62" s="1"/>
  <c r="T233" i="83"/>
  <c r="T231" i="83" s="1"/>
  <c r="T152" i="62" s="1"/>
  <c r="AE296" i="84"/>
  <c r="R121" i="62"/>
  <c r="O29" i="68"/>
  <c r="Q121" i="62"/>
  <c r="AB129" i="81"/>
  <c r="AB196" i="81" s="1"/>
  <c r="W30" i="81"/>
  <c r="W28" i="40" s="1"/>
  <c r="Y71" i="81"/>
  <c r="Y44" i="62" s="1"/>
  <c r="V183" i="78"/>
  <c r="X183" i="78"/>
  <c r="S156" i="82"/>
  <c r="Z143" i="82"/>
  <c r="Z210" i="82" s="1"/>
  <c r="Z96" i="62" s="1"/>
  <c r="AC68" i="68"/>
  <c r="AC43" i="82"/>
  <c r="T197" i="82"/>
  <c r="P94" i="68"/>
  <c r="P197" i="84"/>
  <c r="P83" i="84"/>
  <c r="P49" i="62" s="1"/>
  <c r="P30" i="84"/>
  <c r="AA197" i="84"/>
  <c r="AA156" i="84"/>
  <c r="U143" i="84"/>
  <c r="U210" i="84" s="1"/>
  <c r="U98" i="62" s="1"/>
  <c r="Z83" i="84"/>
  <c r="Z49" i="62" s="1"/>
  <c r="Y129" i="48"/>
  <c r="Y196" i="48" s="1"/>
  <c r="Y99" i="62" s="1"/>
  <c r="X107" i="68"/>
  <c r="P30" i="48"/>
  <c r="Q71" i="48"/>
  <c r="Q50" i="62" s="1"/>
  <c r="Q142" i="48"/>
  <c r="R233" i="83"/>
  <c r="R231" i="83" s="1"/>
  <c r="R152" i="62" s="1"/>
  <c r="AE237" i="83"/>
  <c r="AE289" i="84"/>
  <c r="AE240" i="83"/>
  <c r="R56" i="80"/>
  <c r="S56" i="80"/>
  <c r="T56" i="80"/>
  <c r="U59" i="80"/>
  <c r="V59" i="80"/>
  <c r="W59" i="80"/>
  <c r="Y183" i="81"/>
  <c r="P71" i="81"/>
  <c r="P44" i="62" s="1"/>
  <c r="R30" i="81"/>
  <c r="O55" i="68"/>
  <c r="Q183" i="78"/>
  <c r="O83" i="82"/>
  <c r="O47" i="62" s="1"/>
  <c r="V143" i="82"/>
  <c r="V210" i="82" s="1"/>
  <c r="V96" i="62" s="1"/>
  <c r="Y143" i="82"/>
  <c r="Y210" i="82" s="1"/>
  <c r="Y96" i="62" s="1"/>
  <c r="Y43" i="82"/>
  <c r="X156" i="82"/>
  <c r="P156" i="82"/>
  <c r="AE283" i="81"/>
  <c r="AB43" i="84"/>
  <c r="AB98" i="84" s="1"/>
  <c r="AC143" i="84"/>
  <c r="AC210" i="84" s="1"/>
  <c r="W83" i="84"/>
  <c r="W49" i="62" s="1"/>
  <c r="W30" i="84"/>
  <c r="Z94" i="68"/>
  <c r="Z143" i="84"/>
  <c r="Z210" i="84" s="1"/>
  <c r="Z98" i="62" s="1"/>
  <c r="V156" i="84"/>
  <c r="AC83" i="84"/>
  <c r="S71" i="48"/>
  <c r="S50" i="62" s="1"/>
  <c r="R71" i="48"/>
  <c r="R50" i="62" s="1"/>
  <c r="R142" i="48"/>
  <c r="AE244" i="83"/>
  <c r="AA183" i="81"/>
  <c r="Z29" i="68"/>
  <c r="T29" i="68"/>
  <c r="AB71" i="81"/>
  <c r="AB44" i="62" s="1"/>
  <c r="AA183" i="78"/>
  <c r="P55" i="68"/>
  <c r="AC183" i="78"/>
  <c r="AC129" i="78"/>
  <c r="AC196" i="78" s="1"/>
  <c r="AB183" i="78"/>
  <c r="AA83" i="82"/>
  <c r="AA47" i="62" s="1"/>
  <c r="R143" i="82"/>
  <c r="R210" i="82" s="1"/>
  <c r="R96" i="62" s="1"/>
  <c r="Z83" i="82"/>
  <c r="Z47" i="62" s="1"/>
  <c r="U43" i="82"/>
  <c r="P68" i="68"/>
  <c r="X30" i="84"/>
  <c r="X31" i="40" s="1"/>
  <c r="Y94" i="68"/>
  <c r="R156" i="84"/>
  <c r="W108" i="62"/>
  <c r="AE241" i="83"/>
  <c r="K286" i="84"/>
  <c r="K284" i="84" s="1"/>
  <c r="K153" i="62" s="1"/>
  <c r="AE297" i="84"/>
  <c r="Q233" i="83"/>
  <c r="Q231" i="83" s="1"/>
  <c r="Q152" i="62" s="1"/>
  <c r="AE236" i="83"/>
  <c r="P121" i="62"/>
  <c r="W121" i="62"/>
  <c r="AC7" i="81"/>
  <c r="AC28" i="81"/>
  <c r="Y104" i="62"/>
  <c r="R98" i="82"/>
  <c r="T156" i="84"/>
  <c r="Q197" i="84"/>
  <c r="R94" i="68"/>
  <c r="AA218" i="78"/>
  <c r="AA216" i="78" s="1"/>
  <c r="AA150" i="62" s="1"/>
  <c r="AE295" i="84"/>
  <c r="Q272" i="48"/>
  <c r="Q270" i="48" s="1"/>
  <c r="Q154" i="62" s="1"/>
  <c r="AE275" i="48"/>
  <c r="AA94" i="68"/>
  <c r="Z156" i="84"/>
  <c r="Q156" i="84"/>
  <c r="AE222" i="78"/>
  <c r="V286" i="84"/>
  <c r="V284" i="84" s="1"/>
  <c r="V153" i="62" s="1"/>
  <c r="W272" i="48"/>
  <c r="W270" i="48" s="1"/>
  <c r="W154" i="62" s="1"/>
  <c r="U286" i="84"/>
  <c r="U284" i="84" s="1"/>
  <c r="U153" i="62" s="1"/>
  <c r="Z100" i="83"/>
  <c r="Z20" i="62" s="1"/>
  <c r="Z198" i="62" s="1"/>
  <c r="O218" i="78"/>
  <c r="O216" i="78" s="1"/>
  <c r="O150" i="62" s="1"/>
  <c r="Z100" i="82"/>
  <c r="Z19" i="62" s="1"/>
  <c r="O233" i="82"/>
  <c r="O231" i="82" s="1"/>
  <c r="O151" i="62" s="1"/>
  <c r="X233" i="82"/>
  <c r="X231" i="82" s="1"/>
  <c r="X151" i="62" s="1"/>
  <c r="H233" i="82"/>
  <c r="H231" i="82" s="1"/>
  <c r="H151" i="62" s="1"/>
  <c r="Z86" i="48"/>
  <c r="Z22" i="62" s="1"/>
  <c r="M218" i="78"/>
  <c r="M216" i="78" s="1"/>
  <c r="M150" i="62" s="1"/>
  <c r="M272" i="48"/>
  <c r="M270" i="48" s="1"/>
  <c r="M154" i="62" s="1"/>
  <c r="X272" i="80"/>
  <c r="X270" i="80" s="1"/>
  <c r="X149" i="62" s="1"/>
  <c r="N218" i="78"/>
  <c r="N216" i="78" s="1"/>
  <c r="N150" i="62" s="1"/>
  <c r="U100" i="82"/>
  <c r="U19" i="62" s="1"/>
  <c r="R100" i="83"/>
  <c r="R20" i="62" s="1"/>
  <c r="R198" i="62" s="1"/>
  <c r="G218" i="78"/>
  <c r="G216" i="78" s="1"/>
  <c r="G150" i="62" s="1"/>
  <c r="H218" i="78"/>
  <c r="H216" i="78" s="1"/>
  <c r="H150" i="62" s="1"/>
  <c r="AB71" i="78"/>
  <c r="AB46" i="62" s="1"/>
  <c r="W71" i="78"/>
  <c r="W46" i="62" s="1"/>
  <c r="O71" i="78"/>
  <c r="O46" i="62" s="1"/>
  <c r="AE221" i="78"/>
  <c r="R56" i="78"/>
  <c r="S56" i="78"/>
  <c r="T56" i="78"/>
  <c r="W97" i="83"/>
  <c r="W96" i="83" s="1"/>
  <c r="W39" i="62" s="1"/>
  <c r="P86" i="48"/>
  <c r="P22" i="62" s="1"/>
  <c r="AE274" i="48"/>
  <c r="AE273" i="48"/>
  <c r="F272" i="48"/>
  <c r="F270" i="48" s="1"/>
  <c r="F154" i="62" s="1"/>
  <c r="O86" i="48"/>
  <c r="O22" i="62" s="1"/>
  <c r="D233" i="83"/>
  <c r="D231" i="83" s="1"/>
  <c r="D152" i="62" s="1"/>
  <c r="AE234" i="83"/>
  <c r="P54" i="78"/>
  <c r="Q54" i="78"/>
  <c r="R54" i="78"/>
  <c r="D218" i="78"/>
  <c r="D216" i="78" s="1"/>
  <c r="D150" i="62" s="1"/>
  <c r="AE219" i="78"/>
  <c r="L62" i="48"/>
  <c r="Y62" i="48"/>
  <c r="M62" i="48"/>
  <c r="Q62" i="48"/>
  <c r="U62" i="48"/>
  <c r="Z62" i="48"/>
  <c r="P62" i="48"/>
  <c r="N62" i="48"/>
  <c r="O62" i="48"/>
  <c r="T62" i="48"/>
  <c r="R62" i="48"/>
  <c r="S62" i="48"/>
  <c r="X62" i="48"/>
  <c r="V62" i="48"/>
  <c r="W62" i="48"/>
  <c r="P54" i="48"/>
  <c r="L54" i="48"/>
  <c r="H54" i="48"/>
  <c r="D54" i="48"/>
  <c r="I54" i="48"/>
  <c r="Q54" i="48"/>
  <c r="M54" i="48"/>
  <c r="E54" i="48"/>
  <c r="N54" i="48"/>
  <c r="O54" i="48"/>
  <c r="R54" i="48"/>
  <c r="F54" i="48"/>
  <c r="G54" i="48"/>
  <c r="J54" i="48"/>
  <c r="K54" i="48"/>
  <c r="I59" i="48"/>
  <c r="V59" i="48"/>
  <c r="J59" i="48"/>
  <c r="R59" i="48"/>
  <c r="N59" i="48"/>
  <c r="S59" i="48"/>
  <c r="T59" i="48"/>
  <c r="U59" i="48"/>
  <c r="W59" i="48"/>
  <c r="K59" i="48"/>
  <c r="L59" i="48"/>
  <c r="M59" i="48"/>
  <c r="Q59" i="48"/>
  <c r="P59" i="48"/>
  <c r="O59" i="48"/>
  <c r="T63" i="48"/>
  <c r="X63" i="48"/>
  <c r="M63" i="48"/>
  <c r="P63" i="48"/>
  <c r="Z63" i="48"/>
  <c r="O63" i="48"/>
  <c r="Q63" i="48"/>
  <c r="N63" i="48"/>
  <c r="S63" i="48"/>
  <c r="U63" i="48"/>
  <c r="R63" i="48"/>
  <c r="W63" i="48"/>
  <c r="AA63" i="48"/>
  <c r="Y63" i="48"/>
  <c r="V63" i="48"/>
  <c r="S58" i="48"/>
  <c r="O58" i="48"/>
  <c r="H58" i="48"/>
  <c r="K58" i="48"/>
  <c r="I58" i="48"/>
  <c r="V58" i="48"/>
  <c r="L58" i="48"/>
  <c r="M58" i="48"/>
  <c r="J58" i="48"/>
  <c r="P58" i="48"/>
  <c r="Q58" i="48"/>
  <c r="N58" i="48"/>
  <c r="T58" i="48"/>
  <c r="R58" i="48"/>
  <c r="U58" i="48"/>
  <c r="H57" i="48"/>
  <c r="I57" i="48"/>
  <c r="G57" i="48"/>
  <c r="U57" i="48"/>
  <c r="M57" i="48"/>
  <c r="Q57" i="48"/>
  <c r="J57" i="48"/>
  <c r="O57" i="48"/>
  <c r="L57" i="48"/>
  <c r="N57" i="48"/>
  <c r="S57" i="48"/>
  <c r="P57" i="48"/>
  <c r="R57" i="48"/>
  <c r="T57" i="48"/>
  <c r="K57" i="48"/>
  <c r="V86" i="48"/>
  <c r="V22" i="62" s="1"/>
  <c r="T86" i="48"/>
  <c r="T22" i="62" s="1"/>
  <c r="S61" i="48"/>
  <c r="W61" i="48"/>
  <c r="K61" i="48"/>
  <c r="O61" i="48"/>
  <c r="L61" i="48"/>
  <c r="M61" i="48"/>
  <c r="N61" i="48"/>
  <c r="P61" i="48"/>
  <c r="Q61" i="48"/>
  <c r="R61" i="48"/>
  <c r="T61" i="48"/>
  <c r="U61" i="48"/>
  <c r="V61" i="48"/>
  <c r="X61" i="48"/>
  <c r="Y61" i="48"/>
  <c r="S86" i="48"/>
  <c r="S22" i="62" s="1"/>
  <c r="Q86" i="48"/>
  <c r="Q22" i="62" s="1"/>
  <c r="X86" i="48"/>
  <c r="X22" i="62" s="1"/>
  <c r="R60" i="48"/>
  <c r="V60" i="48"/>
  <c r="J60" i="48"/>
  <c r="N60" i="48"/>
  <c r="O60" i="48"/>
  <c r="P60" i="48"/>
  <c r="Q60" i="48"/>
  <c r="S60" i="48"/>
  <c r="T60" i="48"/>
  <c r="U60" i="48"/>
  <c r="W60" i="48"/>
  <c r="X60" i="48"/>
  <c r="K60" i="48"/>
  <c r="L60" i="48"/>
  <c r="M60" i="48"/>
  <c r="S55" i="48"/>
  <c r="O55" i="48"/>
  <c r="K55" i="48"/>
  <c r="G55" i="48"/>
  <c r="H55" i="48"/>
  <c r="P55" i="48"/>
  <c r="E55" i="48"/>
  <c r="L55" i="48"/>
  <c r="I55" i="48"/>
  <c r="F55" i="48"/>
  <c r="M55" i="48"/>
  <c r="J55" i="48"/>
  <c r="Q55" i="48"/>
  <c r="N55" i="48"/>
  <c r="R55" i="48"/>
  <c r="O56" i="48"/>
  <c r="K56" i="48"/>
  <c r="G56" i="48"/>
  <c r="T56" i="48"/>
  <c r="H56" i="48"/>
  <c r="F56" i="48"/>
  <c r="P56" i="48"/>
  <c r="L56" i="48"/>
  <c r="Q56" i="48"/>
  <c r="R56" i="48"/>
  <c r="S56" i="48"/>
  <c r="I56" i="48"/>
  <c r="J56" i="48"/>
  <c r="N56" i="48"/>
  <c r="M56" i="48"/>
  <c r="T64" i="48"/>
  <c r="N64" i="48"/>
  <c r="AB64" i="48"/>
  <c r="AB53" i="48" s="1"/>
  <c r="AB218" i="62" s="1"/>
  <c r="P64" i="48"/>
  <c r="X64" i="48"/>
  <c r="O64" i="48"/>
  <c r="S64" i="48"/>
  <c r="Q64" i="48"/>
  <c r="R64" i="48"/>
  <c r="W64" i="48"/>
  <c r="U64" i="48"/>
  <c r="V64" i="48"/>
  <c r="AA64" i="48"/>
  <c r="Y64" i="48"/>
  <c r="Z64" i="48"/>
  <c r="Z53" i="48" s="1"/>
  <c r="Z218" i="62" s="1"/>
  <c r="AE242" i="82"/>
  <c r="Y86" i="48"/>
  <c r="Y22" i="62" s="1"/>
  <c r="AA86" i="48"/>
  <c r="AA22" i="62" s="1"/>
  <c r="W86" i="48"/>
  <c r="W22" i="62" s="1"/>
  <c r="R86" i="48"/>
  <c r="R22" i="62" s="1"/>
  <c r="U86" i="48"/>
  <c r="U22" i="62" s="1"/>
  <c r="AB22" i="62"/>
  <c r="AC53" i="48"/>
  <c r="V21" i="62"/>
  <c r="T21" i="62"/>
  <c r="Z21" i="62"/>
  <c r="W21" i="62"/>
  <c r="X21" i="62"/>
  <c r="AC65" i="84"/>
  <c r="O21" i="62"/>
  <c r="AA21" i="62"/>
  <c r="AB21" i="62"/>
  <c r="G69" i="83"/>
  <c r="I69" i="83"/>
  <c r="H69" i="83"/>
  <c r="J69" i="83"/>
  <c r="K69" i="83"/>
  <c r="L69" i="83"/>
  <c r="M69" i="83"/>
  <c r="N69" i="83"/>
  <c r="O69" i="83"/>
  <c r="P69" i="83"/>
  <c r="Q69" i="83"/>
  <c r="R69" i="83"/>
  <c r="S69" i="83"/>
  <c r="T69" i="83"/>
  <c r="U69" i="83"/>
  <c r="J72" i="83"/>
  <c r="L72" i="83"/>
  <c r="K72" i="83"/>
  <c r="M72" i="83"/>
  <c r="N72" i="83"/>
  <c r="O72" i="83"/>
  <c r="P72" i="83"/>
  <c r="Q72" i="83"/>
  <c r="R72" i="83"/>
  <c r="S72" i="83"/>
  <c r="T72" i="83"/>
  <c r="U72" i="83"/>
  <c r="V72" i="83"/>
  <c r="W72" i="83"/>
  <c r="X72" i="83"/>
  <c r="M75" i="83"/>
  <c r="N75" i="83"/>
  <c r="O75" i="83"/>
  <c r="P75" i="83"/>
  <c r="Q75" i="83"/>
  <c r="R75" i="83"/>
  <c r="S75" i="83"/>
  <c r="T75" i="83"/>
  <c r="U75" i="83"/>
  <c r="V75" i="83"/>
  <c r="W75" i="83"/>
  <c r="X75" i="83"/>
  <c r="Y75" i="83"/>
  <c r="Z75" i="83"/>
  <c r="AA75" i="83"/>
  <c r="Q100" i="83"/>
  <c r="Q81" i="83" s="1"/>
  <c r="P100" i="83"/>
  <c r="P81" i="83" s="1"/>
  <c r="L74" i="83"/>
  <c r="N74" i="83"/>
  <c r="M74" i="83"/>
  <c r="O74" i="83"/>
  <c r="P74" i="83"/>
  <c r="Q74" i="83"/>
  <c r="R74" i="83"/>
  <c r="S74" i="83"/>
  <c r="T74" i="83"/>
  <c r="U74" i="83"/>
  <c r="V74" i="83"/>
  <c r="W74" i="83"/>
  <c r="X74" i="83"/>
  <c r="Y74" i="83"/>
  <c r="Z74" i="83"/>
  <c r="Y100" i="83"/>
  <c r="Y20" i="62" s="1"/>
  <c r="Y198" i="62" s="1"/>
  <c r="K73" i="83"/>
  <c r="L73" i="83"/>
  <c r="M73" i="83"/>
  <c r="N73" i="83"/>
  <c r="O73" i="83"/>
  <c r="P73" i="83"/>
  <c r="Q73" i="83"/>
  <c r="R73" i="83"/>
  <c r="S73" i="83"/>
  <c r="T73" i="83"/>
  <c r="U73" i="83"/>
  <c r="V73" i="83"/>
  <c r="W73" i="83"/>
  <c r="X73" i="83"/>
  <c r="Y73" i="83"/>
  <c r="H70" i="83"/>
  <c r="I70" i="83"/>
  <c r="J70" i="83"/>
  <c r="K70" i="83"/>
  <c r="L70" i="83"/>
  <c r="M70" i="83"/>
  <c r="N70" i="83"/>
  <c r="O70" i="83"/>
  <c r="P70" i="83"/>
  <c r="Q70" i="83"/>
  <c r="R70" i="83"/>
  <c r="S70" i="83"/>
  <c r="T70" i="83"/>
  <c r="U70" i="83"/>
  <c r="V70" i="83"/>
  <c r="I71" i="83"/>
  <c r="K71" i="83"/>
  <c r="J71" i="83"/>
  <c r="L71" i="83"/>
  <c r="M71" i="83"/>
  <c r="N71" i="83"/>
  <c r="O71" i="83"/>
  <c r="P71" i="83"/>
  <c r="Q71" i="83"/>
  <c r="R71" i="83"/>
  <c r="S71" i="83"/>
  <c r="T71" i="83"/>
  <c r="U71" i="83"/>
  <c r="V71" i="83"/>
  <c r="W71" i="83"/>
  <c r="E67" i="83"/>
  <c r="G67" i="83"/>
  <c r="F67" i="83"/>
  <c r="H67" i="83"/>
  <c r="I67" i="83"/>
  <c r="J67" i="83"/>
  <c r="K67" i="83"/>
  <c r="L67" i="83"/>
  <c r="M67" i="83"/>
  <c r="N67" i="83"/>
  <c r="O67" i="83"/>
  <c r="P67" i="83"/>
  <c r="Q67" i="83"/>
  <c r="R67" i="83"/>
  <c r="S67" i="83"/>
  <c r="N76" i="83"/>
  <c r="P76" i="83"/>
  <c r="O76" i="83"/>
  <c r="Q76" i="83"/>
  <c r="R76" i="83"/>
  <c r="S76" i="83"/>
  <c r="T76" i="83"/>
  <c r="U76" i="83"/>
  <c r="V76" i="83"/>
  <c r="W76" i="83"/>
  <c r="X76" i="83"/>
  <c r="Y76" i="83"/>
  <c r="Z76" i="83"/>
  <c r="AA76" i="83"/>
  <c r="AA65" i="83" s="1"/>
  <c r="AB76" i="83"/>
  <c r="F68" i="83"/>
  <c r="H68" i="83"/>
  <c r="G68" i="83"/>
  <c r="I68" i="83"/>
  <c r="J68" i="83"/>
  <c r="K68" i="83"/>
  <c r="L68" i="83"/>
  <c r="M68" i="83"/>
  <c r="N68" i="83"/>
  <c r="O68" i="83"/>
  <c r="P68" i="83"/>
  <c r="Q68" i="83"/>
  <c r="R68" i="83"/>
  <c r="S68" i="83"/>
  <c r="T68" i="83"/>
  <c r="D66" i="83"/>
  <c r="E66" i="83"/>
  <c r="E216" i="62" s="1"/>
  <c r="F66" i="83"/>
  <c r="F216" i="62" s="1"/>
  <c r="G66" i="83"/>
  <c r="G216" i="62" s="1"/>
  <c r="H66" i="83"/>
  <c r="H216" i="62" s="1"/>
  <c r="I66" i="83"/>
  <c r="I216" i="62" s="1"/>
  <c r="J66" i="83"/>
  <c r="J216" i="62" s="1"/>
  <c r="K66" i="83"/>
  <c r="K216" i="62" s="1"/>
  <c r="L66" i="83"/>
  <c r="L216" i="62" s="1"/>
  <c r="M66" i="83"/>
  <c r="M216" i="62" s="1"/>
  <c r="N66" i="83"/>
  <c r="N216" i="62" s="1"/>
  <c r="O66" i="83"/>
  <c r="O216" i="62" s="1"/>
  <c r="P66" i="83"/>
  <c r="P216" i="62" s="1"/>
  <c r="Q66" i="83"/>
  <c r="Q216" i="62" s="1"/>
  <c r="R66" i="83"/>
  <c r="R216" i="62" s="1"/>
  <c r="T100" i="83"/>
  <c r="T81" i="83" s="1"/>
  <c r="U100" i="83"/>
  <c r="U20" i="62" s="1"/>
  <c r="U198" i="62" s="1"/>
  <c r="X100" i="83"/>
  <c r="X20" i="62" s="1"/>
  <c r="X198" i="62" s="1"/>
  <c r="V100" i="83"/>
  <c r="V81" i="83" s="1"/>
  <c r="O100" i="83"/>
  <c r="O81" i="83" s="1"/>
  <c r="S100" i="83"/>
  <c r="S20" i="62" s="1"/>
  <c r="S198" i="62" s="1"/>
  <c r="AB20" i="62"/>
  <c r="AB198" i="62" s="1"/>
  <c r="W20" i="62"/>
  <c r="W198" i="62" s="1"/>
  <c r="AA20" i="62"/>
  <c r="AA198" i="62" s="1"/>
  <c r="R233" i="82"/>
  <c r="R231" i="82" s="1"/>
  <c r="R151" i="62" s="1"/>
  <c r="V233" i="82"/>
  <c r="V231" i="82" s="1"/>
  <c r="V151" i="62" s="1"/>
  <c r="AE243" i="82"/>
  <c r="Q233" i="82"/>
  <c r="Q231" i="82" s="1"/>
  <c r="Q151" i="62" s="1"/>
  <c r="D233" i="82"/>
  <c r="D231" i="82" s="1"/>
  <c r="D151" i="62" s="1"/>
  <c r="AE234" i="82"/>
  <c r="I233" i="82"/>
  <c r="I231" i="82" s="1"/>
  <c r="I151" i="62" s="1"/>
  <c r="AE236" i="82"/>
  <c r="F233" i="82"/>
  <c r="F231" i="82" s="1"/>
  <c r="F151" i="62" s="1"/>
  <c r="AE237" i="82"/>
  <c r="G233" i="82"/>
  <c r="G231" i="82" s="1"/>
  <c r="G151" i="62" s="1"/>
  <c r="U233" i="82"/>
  <c r="U231" i="82" s="1"/>
  <c r="U151" i="62" s="1"/>
  <c r="AE240" i="82"/>
  <c r="J233" i="82"/>
  <c r="J231" i="82" s="1"/>
  <c r="J151" i="62" s="1"/>
  <c r="M233" i="82"/>
  <c r="M231" i="82" s="1"/>
  <c r="M151" i="62" s="1"/>
  <c r="S233" i="82"/>
  <c r="S231" i="82" s="1"/>
  <c r="S151" i="62" s="1"/>
  <c r="N233" i="82"/>
  <c r="N231" i="82" s="1"/>
  <c r="N151" i="62" s="1"/>
  <c r="L233" i="82"/>
  <c r="L231" i="82" s="1"/>
  <c r="L151" i="62" s="1"/>
  <c r="K233" i="82"/>
  <c r="K231" i="82" s="1"/>
  <c r="K151" i="62" s="1"/>
  <c r="AE241" i="82"/>
  <c r="G69" i="82"/>
  <c r="H69" i="82"/>
  <c r="I69" i="82"/>
  <c r="J69" i="82"/>
  <c r="K69" i="82"/>
  <c r="L69" i="82"/>
  <c r="M69" i="82"/>
  <c r="N69" i="82"/>
  <c r="O69" i="82"/>
  <c r="P69" i="82"/>
  <c r="Q69" i="82"/>
  <c r="R69" i="82"/>
  <c r="S69" i="82"/>
  <c r="T69" i="82"/>
  <c r="U69" i="82"/>
  <c r="R100" i="82"/>
  <c r="R19" i="62" s="1"/>
  <c r="O100" i="82"/>
  <c r="P100" i="82"/>
  <c r="M75" i="82"/>
  <c r="N75" i="82"/>
  <c r="O75" i="82"/>
  <c r="P75" i="82"/>
  <c r="Q75" i="82"/>
  <c r="R75" i="82"/>
  <c r="S75" i="82"/>
  <c r="T75" i="82"/>
  <c r="U75" i="82"/>
  <c r="V75" i="82"/>
  <c r="W75" i="82"/>
  <c r="X75" i="82"/>
  <c r="Y75" i="82"/>
  <c r="Z75" i="82"/>
  <c r="AA75" i="82"/>
  <c r="F68" i="82"/>
  <c r="G68" i="82"/>
  <c r="H68" i="82"/>
  <c r="I68" i="82"/>
  <c r="J68" i="82"/>
  <c r="K68" i="82"/>
  <c r="L68" i="82"/>
  <c r="M68" i="82"/>
  <c r="N68" i="82"/>
  <c r="O68" i="82"/>
  <c r="P68" i="82"/>
  <c r="Q68" i="82"/>
  <c r="R68" i="82"/>
  <c r="S68" i="82"/>
  <c r="T68" i="82"/>
  <c r="E67" i="82"/>
  <c r="F67" i="82"/>
  <c r="G67" i="82"/>
  <c r="H67" i="82"/>
  <c r="I67" i="82"/>
  <c r="J67" i="82"/>
  <c r="K67" i="82"/>
  <c r="L67" i="82"/>
  <c r="M67" i="82"/>
  <c r="N67" i="82"/>
  <c r="O67" i="82"/>
  <c r="P67" i="82"/>
  <c r="Q67" i="82"/>
  <c r="R67" i="82"/>
  <c r="S67" i="82"/>
  <c r="H70" i="82"/>
  <c r="I70" i="82"/>
  <c r="J70" i="82"/>
  <c r="K70" i="82"/>
  <c r="L70" i="82"/>
  <c r="M70" i="82"/>
  <c r="N70" i="82"/>
  <c r="O70" i="82"/>
  <c r="P70" i="82"/>
  <c r="Q70" i="82"/>
  <c r="R70" i="82"/>
  <c r="S70" i="82"/>
  <c r="T70" i="82"/>
  <c r="U70" i="82"/>
  <c r="V70" i="82"/>
  <c r="K73" i="82"/>
  <c r="L73" i="82"/>
  <c r="M73" i="82"/>
  <c r="N73" i="82"/>
  <c r="O73" i="82"/>
  <c r="P73" i="82"/>
  <c r="Q73" i="82"/>
  <c r="R73" i="82"/>
  <c r="S73" i="82"/>
  <c r="T73" i="82"/>
  <c r="U73" i="82"/>
  <c r="V73" i="82"/>
  <c r="W73" i="82"/>
  <c r="X73" i="82"/>
  <c r="Y73" i="82"/>
  <c r="L74" i="82"/>
  <c r="M74" i="82"/>
  <c r="N74" i="82"/>
  <c r="O74" i="82"/>
  <c r="P74" i="82"/>
  <c r="Q74" i="82"/>
  <c r="R74" i="82"/>
  <c r="S74" i="82"/>
  <c r="T74" i="82"/>
  <c r="U74" i="82"/>
  <c r="V74" i="82"/>
  <c r="W74" i="82"/>
  <c r="X74" i="82"/>
  <c r="Y74" i="82"/>
  <c r="Z74" i="82"/>
  <c r="J72" i="82"/>
  <c r="K72" i="82"/>
  <c r="L72" i="82"/>
  <c r="M72" i="82"/>
  <c r="N72" i="82"/>
  <c r="O72" i="82"/>
  <c r="P72" i="82"/>
  <c r="Q72" i="82"/>
  <c r="R72" i="82"/>
  <c r="S72" i="82"/>
  <c r="T72" i="82"/>
  <c r="U72" i="82"/>
  <c r="V72" i="82"/>
  <c r="W72" i="82"/>
  <c r="X72" i="82"/>
  <c r="I71" i="82"/>
  <c r="J71" i="82"/>
  <c r="K71" i="82"/>
  <c r="L71" i="82"/>
  <c r="M71" i="82"/>
  <c r="N71" i="82"/>
  <c r="O71" i="82"/>
  <c r="P71" i="82"/>
  <c r="Q71" i="82"/>
  <c r="R71" i="82"/>
  <c r="S71" i="82"/>
  <c r="T71" i="82"/>
  <c r="U71" i="82"/>
  <c r="V71" i="82"/>
  <c r="W71" i="82"/>
  <c r="N76" i="82"/>
  <c r="O76" i="82"/>
  <c r="P76" i="82"/>
  <c r="Q76" i="82"/>
  <c r="R76" i="82"/>
  <c r="S76" i="82"/>
  <c r="T76" i="82"/>
  <c r="U76" i="82"/>
  <c r="V76" i="82"/>
  <c r="W76" i="82"/>
  <c r="X76" i="82"/>
  <c r="Y76" i="82"/>
  <c r="Z76" i="82"/>
  <c r="AA76" i="82"/>
  <c r="AB76" i="82"/>
  <c r="AB65" i="82" s="1"/>
  <c r="AB215" i="62" s="1"/>
  <c r="D66" i="82"/>
  <c r="D65" i="82" s="1"/>
  <c r="D56" i="62" s="1"/>
  <c r="E66" i="82"/>
  <c r="F66" i="82"/>
  <c r="G66" i="82"/>
  <c r="H66" i="82"/>
  <c r="I66" i="82"/>
  <c r="J66" i="82"/>
  <c r="K66" i="82"/>
  <c r="L66" i="82"/>
  <c r="M66" i="82"/>
  <c r="N66" i="82"/>
  <c r="O66" i="82"/>
  <c r="P66" i="82"/>
  <c r="Q66" i="82"/>
  <c r="R66" i="82"/>
  <c r="V100" i="82"/>
  <c r="V19" i="62" s="1"/>
  <c r="T100" i="82"/>
  <c r="T19" i="62" s="1"/>
  <c r="W84" i="80"/>
  <c r="W36" i="62" s="1"/>
  <c r="W100" i="82"/>
  <c r="W19" i="62" s="1"/>
  <c r="S100" i="82"/>
  <c r="Q100" i="82"/>
  <c r="Q19" i="62" s="1"/>
  <c r="Y19" i="62"/>
  <c r="AC65" i="82"/>
  <c r="AA19" i="62"/>
  <c r="AB19" i="62"/>
  <c r="AC71" i="78"/>
  <c r="X142" i="78"/>
  <c r="AE229" i="78"/>
  <c r="R218" i="78"/>
  <c r="R216" i="78" s="1"/>
  <c r="R150" i="62" s="1"/>
  <c r="U30" i="78"/>
  <c r="U29" i="40" s="1"/>
  <c r="T30" i="78"/>
  <c r="T29" i="40" s="1"/>
  <c r="D54" i="78"/>
  <c r="D53" i="78" s="1"/>
  <c r="D55" i="62" s="1"/>
  <c r="E54" i="78"/>
  <c r="F54" i="78"/>
  <c r="G54" i="78"/>
  <c r="H54" i="78"/>
  <c r="I54" i="78"/>
  <c r="J54" i="78"/>
  <c r="K54" i="78"/>
  <c r="L54" i="78"/>
  <c r="M54" i="78"/>
  <c r="N54" i="78"/>
  <c r="O54" i="78"/>
  <c r="E55" i="78"/>
  <c r="F55" i="78"/>
  <c r="G55" i="78"/>
  <c r="H55" i="78"/>
  <c r="I55" i="78"/>
  <c r="J55" i="78"/>
  <c r="K55" i="78"/>
  <c r="L55" i="78"/>
  <c r="M55" i="78"/>
  <c r="N55" i="78"/>
  <c r="O55" i="78"/>
  <c r="P55" i="78"/>
  <c r="T142" i="78"/>
  <c r="Z142" i="78"/>
  <c r="H58" i="78"/>
  <c r="I58" i="78"/>
  <c r="J58" i="78"/>
  <c r="K58" i="78"/>
  <c r="L58" i="78"/>
  <c r="M58" i="78"/>
  <c r="N58" i="78"/>
  <c r="O58" i="78"/>
  <c r="P58" i="78"/>
  <c r="Q58" i="78"/>
  <c r="R58" i="78"/>
  <c r="S58" i="78"/>
  <c r="M63" i="78"/>
  <c r="N63" i="78"/>
  <c r="O63" i="78"/>
  <c r="P63" i="78"/>
  <c r="Q63" i="78"/>
  <c r="R63" i="78"/>
  <c r="S63" i="78"/>
  <c r="T63" i="78"/>
  <c r="U63" i="78"/>
  <c r="V63" i="78"/>
  <c r="W63" i="78"/>
  <c r="X63" i="78"/>
  <c r="J60" i="78"/>
  <c r="K60" i="78"/>
  <c r="L60" i="78"/>
  <c r="M60" i="78"/>
  <c r="N60" i="78"/>
  <c r="O60" i="78"/>
  <c r="P60" i="78"/>
  <c r="Q60" i="78"/>
  <c r="R60" i="78"/>
  <c r="S60" i="78"/>
  <c r="T60" i="78"/>
  <c r="U60" i="78"/>
  <c r="Q71" i="78"/>
  <c r="V28" i="78"/>
  <c r="V178" i="62" s="1"/>
  <c r="V71" i="78"/>
  <c r="W142" i="78"/>
  <c r="X86" i="78"/>
  <c r="X18" i="62" s="1"/>
  <c r="Y71" i="78"/>
  <c r="Y142" i="78"/>
  <c r="AB30" i="78"/>
  <c r="AB29" i="40" s="1"/>
  <c r="O30" i="78"/>
  <c r="O29" i="40" s="1"/>
  <c r="W86" i="78"/>
  <c r="W18" i="62" s="1"/>
  <c r="Q30" i="78"/>
  <c r="Q29" i="40" s="1"/>
  <c r="V30" i="78"/>
  <c r="V29" i="40" s="1"/>
  <c r="Z28" i="78"/>
  <c r="Z178" i="62" s="1"/>
  <c r="Z71" i="78"/>
  <c r="P30" i="78"/>
  <c r="P29" i="40" s="1"/>
  <c r="W28" i="78"/>
  <c r="W178" i="62" s="1"/>
  <c r="O86" i="78"/>
  <c r="O18" i="62" s="1"/>
  <c r="AA71" i="78"/>
  <c r="O142" i="78"/>
  <c r="P86" i="78"/>
  <c r="P18" i="62" s="1"/>
  <c r="U71" i="78"/>
  <c r="X71" i="78"/>
  <c r="R142" i="78"/>
  <c r="AC7" i="78"/>
  <c r="AC28" i="78"/>
  <c r="AC99" i="78" s="1"/>
  <c r="P28" i="78"/>
  <c r="P178" i="62" s="1"/>
  <c r="R86" i="78"/>
  <c r="R18" i="62" s="1"/>
  <c r="U142" i="78"/>
  <c r="S142" i="78"/>
  <c r="Q86" i="78"/>
  <c r="Q18" i="62" s="1"/>
  <c r="I59" i="78"/>
  <c r="J59" i="78"/>
  <c r="K59" i="78"/>
  <c r="L59" i="78"/>
  <c r="M59" i="78"/>
  <c r="N59" i="78"/>
  <c r="O59" i="78"/>
  <c r="P59" i="78"/>
  <c r="Q59" i="78"/>
  <c r="R59" i="78"/>
  <c r="S59" i="78"/>
  <c r="T59" i="78"/>
  <c r="F56" i="78"/>
  <c r="G56" i="78"/>
  <c r="H56" i="78"/>
  <c r="I56" i="78"/>
  <c r="J56" i="78"/>
  <c r="K56" i="78"/>
  <c r="L56" i="78"/>
  <c r="M56" i="78"/>
  <c r="N56" i="78"/>
  <c r="O56" i="78"/>
  <c r="P56" i="78"/>
  <c r="Q56" i="78"/>
  <c r="Q28" i="78"/>
  <c r="Q178" i="62" s="1"/>
  <c r="Q142" i="78"/>
  <c r="T71" i="78"/>
  <c r="S86" i="78"/>
  <c r="S18" i="62" s="1"/>
  <c r="P71" i="78"/>
  <c r="P142" i="78"/>
  <c r="Y28" i="78"/>
  <c r="Y178" i="62" s="1"/>
  <c r="AA28" i="78"/>
  <c r="AA178" i="62" s="1"/>
  <c r="AA142" i="78"/>
  <c r="X28" i="78"/>
  <c r="X178" i="62" s="1"/>
  <c r="S30" i="78"/>
  <c r="S29" i="40" s="1"/>
  <c r="R28" i="78"/>
  <c r="R178" i="62" s="1"/>
  <c r="G57" i="78"/>
  <c r="H57" i="78"/>
  <c r="I57" i="78"/>
  <c r="J57" i="78"/>
  <c r="K57" i="78"/>
  <c r="L57" i="78"/>
  <c r="M57" i="78"/>
  <c r="N57" i="78"/>
  <c r="O57" i="78"/>
  <c r="P57" i="78"/>
  <c r="Q57" i="78"/>
  <c r="R57" i="78"/>
  <c r="K61" i="78"/>
  <c r="L61" i="78"/>
  <c r="M61" i="78"/>
  <c r="N61" i="78"/>
  <c r="O61" i="78"/>
  <c r="P61" i="78"/>
  <c r="Q61" i="78"/>
  <c r="R61" i="78"/>
  <c r="S61" i="78"/>
  <c r="T61" i="78"/>
  <c r="U61" i="78"/>
  <c r="V61" i="78"/>
  <c r="N64" i="78"/>
  <c r="O64" i="78"/>
  <c r="P64" i="78"/>
  <c r="Q64" i="78"/>
  <c r="R64" i="78"/>
  <c r="S64" i="78"/>
  <c r="T64" i="78"/>
  <c r="U64" i="78"/>
  <c r="V64" i="78"/>
  <c r="W64" i="78"/>
  <c r="X64" i="78"/>
  <c r="Y64" i="78"/>
  <c r="L62" i="78"/>
  <c r="M62" i="78"/>
  <c r="N62" i="78"/>
  <c r="O62" i="78"/>
  <c r="P62" i="78"/>
  <c r="Q62" i="78"/>
  <c r="R62" i="78"/>
  <c r="S62" i="78"/>
  <c r="T62" i="78"/>
  <c r="U62" i="78"/>
  <c r="V62" i="78"/>
  <c r="W62" i="78"/>
  <c r="T28" i="78"/>
  <c r="T178" i="62" s="1"/>
  <c r="V142" i="78"/>
  <c r="V86" i="78"/>
  <c r="V18" i="62" s="1"/>
  <c r="U86" i="78"/>
  <c r="U18" i="62" s="1"/>
  <c r="AC30" i="78"/>
  <c r="AC142" i="78"/>
  <c r="Z30" i="78"/>
  <c r="W30" i="78"/>
  <c r="W29" i="40" s="1"/>
  <c r="Y30" i="78"/>
  <c r="Y29" i="40" s="1"/>
  <c r="AB28" i="78"/>
  <c r="AB178" i="62" s="1"/>
  <c r="AB196" i="62" s="1"/>
  <c r="AB142" i="78"/>
  <c r="AA30" i="78"/>
  <c r="AA29" i="40" s="1"/>
  <c r="O28" i="78"/>
  <c r="O178" i="62" s="1"/>
  <c r="T86" i="78"/>
  <c r="T18" i="62" s="1"/>
  <c r="U28" i="78"/>
  <c r="U178" i="62" s="1"/>
  <c r="X30" i="78"/>
  <c r="X29" i="40" s="1"/>
  <c r="S28" i="78"/>
  <c r="S178" i="62" s="1"/>
  <c r="R30" i="78"/>
  <c r="R29" i="40" s="1"/>
  <c r="R71" i="78"/>
  <c r="R46" i="62" s="1"/>
  <c r="U272" i="80"/>
  <c r="U270" i="80" s="1"/>
  <c r="U149" i="62" s="1"/>
  <c r="AE278" i="80"/>
  <c r="V272" i="80"/>
  <c r="V270" i="80" s="1"/>
  <c r="V149" i="62" s="1"/>
  <c r="AE274" i="80"/>
  <c r="AE273" i="80"/>
  <c r="E54" i="80"/>
  <c r="D54" i="80"/>
  <c r="D53" i="80" s="1"/>
  <c r="D213" i="62" s="1"/>
  <c r="F54" i="80"/>
  <c r="G54" i="80"/>
  <c r="H54" i="80"/>
  <c r="I54" i="80"/>
  <c r="J54" i="80"/>
  <c r="K54" i="80"/>
  <c r="L54" i="80"/>
  <c r="M54" i="80"/>
  <c r="N54" i="80"/>
  <c r="O54" i="80"/>
  <c r="K61" i="80"/>
  <c r="L61" i="80"/>
  <c r="M61" i="80"/>
  <c r="N61" i="80"/>
  <c r="O61" i="80"/>
  <c r="P61" i="80"/>
  <c r="Q61" i="80"/>
  <c r="R61" i="80"/>
  <c r="S61" i="80"/>
  <c r="T61" i="80"/>
  <c r="U61" i="80"/>
  <c r="V61" i="80"/>
  <c r="F56" i="80"/>
  <c r="G56" i="80"/>
  <c r="H56" i="80"/>
  <c r="I56" i="80"/>
  <c r="J56" i="80"/>
  <c r="K56" i="80"/>
  <c r="L56" i="80"/>
  <c r="M56" i="80"/>
  <c r="N56" i="80"/>
  <c r="O56" i="80"/>
  <c r="P56" i="80"/>
  <c r="Q56" i="80"/>
  <c r="I272" i="80"/>
  <c r="I270" i="80" s="1"/>
  <c r="I149" i="62" s="1"/>
  <c r="AE277" i="80"/>
  <c r="G272" i="80"/>
  <c r="G270" i="80" s="1"/>
  <c r="G149" i="62" s="1"/>
  <c r="H272" i="80"/>
  <c r="H270" i="80" s="1"/>
  <c r="H149" i="62" s="1"/>
  <c r="N64" i="80"/>
  <c r="O64" i="80"/>
  <c r="P64" i="80"/>
  <c r="Q64" i="80"/>
  <c r="R64" i="80"/>
  <c r="S64" i="80"/>
  <c r="T64" i="80"/>
  <c r="U64" i="80"/>
  <c r="V64" i="80"/>
  <c r="W64" i="80"/>
  <c r="X64" i="80"/>
  <c r="Y64" i="80"/>
  <c r="Y53" i="80" s="1"/>
  <c r="Y213" i="62" s="1"/>
  <c r="H58" i="80"/>
  <c r="J58" i="80"/>
  <c r="I58" i="80"/>
  <c r="K58" i="80"/>
  <c r="L58" i="80"/>
  <c r="M58" i="80"/>
  <c r="N58" i="80"/>
  <c r="O58" i="80"/>
  <c r="P58" i="80"/>
  <c r="Q58" i="80"/>
  <c r="R58" i="80"/>
  <c r="S58" i="80"/>
  <c r="L62" i="80"/>
  <c r="N62" i="80"/>
  <c r="M62" i="80"/>
  <c r="O62" i="80"/>
  <c r="P62" i="80"/>
  <c r="Q62" i="80"/>
  <c r="R62" i="80"/>
  <c r="S62" i="80"/>
  <c r="T62" i="80"/>
  <c r="U62" i="80"/>
  <c r="V62" i="80"/>
  <c r="W62" i="80"/>
  <c r="H57" i="80"/>
  <c r="G57" i="80"/>
  <c r="I57" i="80"/>
  <c r="J57" i="80"/>
  <c r="K57" i="80"/>
  <c r="L57" i="80"/>
  <c r="M57" i="80"/>
  <c r="N57" i="80"/>
  <c r="O57" i="80"/>
  <c r="P57" i="80"/>
  <c r="Q57" i="80"/>
  <c r="R57" i="80"/>
  <c r="K272" i="80"/>
  <c r="K270" i="80" s="1"/>
  <c r="K149" i="62" s="1"/>
  <c r="P272" i="80"/>
  <c r="P270" i="80" s="1"/>
  <c r="P149" i="62" s="1"/>
  <c r="M272" i="80"/>
  <c r="M270" i="80" s="1"/>
  <c r="M149" i="62" s="1"/>
  <c r="W272" i="80"/>
  <c r="W270" i="80" s="1"/>
  <c r="W149" i="62" s="1"/>
  <c r="F272" i="80"/>
  <c r="F270" i="80" s="1"/>
  <c r="F149" i="62" s="1"/>
  <c r="L272" i="80"/>
  <c r="L270" i="80" s="1"/>
  <c r="L149" i="62" s="1"/>
  <c r="Q272" i="80"/>
  <c r="Q270" i="80" s="1"/>
  <c r="Q149" i="62" s="1"/>
  <c r="J60" i="80"/>
  <c r="K60" i="80"/>
  <c r="L60" i="80"/>
  <c r="M60" i="80"/>
  <c r="N60" i="80"/>
  <c r="O60" i="80"/>
  <c r="P60" i="80"/>
  <c r="Q60" i="80"/>
  <c r="R60" i="80"/>
  <c r="S60" i="80"/>
  <c r="T60" i="80"/>
  <c r="U60" i="80"/>
  <c r="AE280" i="80"/>
  <c r="AE282" i="80"/>
  <c r="O272" i="80"/>
  <c r="O270" i="80" s="1"/>
  <c r="O149" i="62" s="1"/>
  <c r="T272" i="80"/>
  <c r="T270" i="80" s="1"/>
  <c r="T149" i="62" s="1"/>
  <c r="AE281" i="80"/>
  <c r="E272" i="80"/>
  <c r="E270" i="80" s="1"/>
  <c r="E149" i="62" s="1"/>
  <c r="J272" i="80"/>
  <c r="J270" i="80" s="1"/>
  <c r="J149" i="62" s="1"/>
  <c r="N272" i="80"/>
  <c r="N270" i="80" s="1"/>
  <c r="N149" i="62" s="1"/>
  <c r="AE276" i="80"/>
  <c r="AE275" i="80"/>
  <c r="I59" i="80"/>
  <c r="K59" i="80"/>
  <c r="J59" i="80"/>
  <c r="L59" i="80"/>
  <c r="M59" i="80"/>
  <c r="N59" i="80"/>
  <c r="O59" i="80"/>
  <c r="P59" i="80"/>
  <c r="Q59" i="80"/>
  <c r="R59" i="80"/>
  <c r="S59" i="80"/>
  <c r="T59" i="80"/>
  <c r="M63" i="80"/>
  <c r="N63" i="80"/>
  <c r="O63" i="80"/>
  <c r="P63" i="80"/>
  <c r="Q63" i="80"/>
  <c r="R63" i="80"/>
  <c r="S63" i="80"/>
  <c r="T63" i="80"/>
  <c r="U63" i="80"/>
  <c r="V63" i="80"/>
  <c r="W63" i="80"/>
  <c r="X63" i="80"/>
  <c r="S272" i="80"/>
  <c r="S270" i="80" s="1"/>
  <c r="S149" i="62" s="1"/>
  <c r="AE283" i="80"/>
  <c r="R272" i="80"/>
  <c r="R270" i="80" s="1"/>
  <c r="R149" i="62" s="1"/>
  <c r="M272" i="81"/>
  <c r="M270" i="81" s="1"/>
  <c r="M148" i="62" s="1"/>
  <c r="P55" i="80"/>
  <c r="L55" i="80"/>
  <c r="H55" i="80"/>
  <c r="O55" i="80"/>
  <c r="K55" i="80"/>
  <c r="G55" i="80"/>
  <c r="J55" i="80"/>
  <c r="I55" i="80"/>
  <c r="M55" i="80"/>
  <c r="N55" i="80"/>
  <c r="F55" i="80"/>
  <c r="E55" i="80"/>
  <c r="J272" i="81"/>
  <c r="J270" i="81" s="1"/>
  <c r="J148" i="62" s="1"/>
  <c r="L272" i="81"/>
  <c r="L270" i="81" s="1"/>
  <c r="L148" i="62" s="1"/>
  <c r="W272" i="81"/>
  <c r="W270" i="81" s="1"/>
  <c r="W148" i="62" s="1"/>
  <c r="X86" i="81"/>
  <c r="X16" i="62" s="1"/>
  <c r="AA16" i="62"/>
  <c r="K272" i="81"/>
  <c r="K270" i="81" s="1"/>
  <c r="K148" i="62" s="1"/>
  <c r="AE278" i="81"/>
  <c r="E272" i="81"/>
  <c r="E270" i="81" s="1"/>
  <c r="E148" i="62" s="1"/>
  <c r="AE274" i="81"/>
  <c r="R86" i="81"/>
  <c r="R16" i="62" s="1"/>
  <c r="U86" i="81"/>
  <c r="U16" i="62" s="1"/>
  <c r="N272" i="81"/>
  <c r="N270" i="81" s="1"/>
  <c r="N148" i="62" s="1"/>
  <c r="G272" i="81"/>
  <c r="G270" i="81" s="1"/>
  <c r="G148" i="62" s="1"/>
  <c r="AE277" i="81"/>
  <c r="Z272" i="81"/>
  <c r="Z270" i="81" s="1"/>
  <c r="Z148" i="62" s="1"/>
  <c r="T272" i="81"/>
  <c r="T270" i="81" s="1"/>
  <c r="T148" i="62" s="1"/>
  <c r="AE276" i="81"/>
  <c r="X272" i="81"/>
  <c r="X270" i="81" s="1"/>
  <c r="X148" i="62" s="1"/>
  <c r="T86" i="81"/>
  <c r="T16" i="62" s="1"/>
  <c r="O86" i="81"/>
  <c r="O16" i="62" s="1"/>
  <c r="I272" i="81"/>
  <c r="I270" i="81" s="1"/>
  <c r="I148" i="62" s="1"/>
  <c r="R272" i="81"/>
  <c r="R270" i="81" s="1"/>
  <c r="R148" i="62" s="1"/>
  <c r="D272" i="81"/>
  <c r="D270" i="81" s="1"/>
  <c r="D148" i="62" s="1"/>
  <c r="AE273" i="81"/>
  <c r="V272" i="81"/>
  <c r="V270" i="81" s="1"/>
  <c r="V148" i="62" s="1"/>
  <c r="AE281" i="81"/>
  <c r="AE275" i="81"/>
  <c r="AE279" i="81"/>
  <c r="AE282" i="81"/>
  <c r="U272" i="81"/>
  <c r="U270" i="81" s="1"/>
  <c r="U148" i="62" s="1"/>
  <c r="AE280" i="81"/>
  <c r="V86" i="81"/>
  <c r="V16" i="62" s="1"/>
  <c r="F272" i="81"/>
  <c r="F270" i="81" s="1"/>
  <c r="F148" i="62" s="1"/>
  <c r="O272" i="81"/>
  <c r="O270" i="81" s="1"/>
  <c r="O148" i="62" s="1"/>
  <c r="P272" i="81"/>
  <c r="P270" i="81" s="1"/>
  <c r="P148" i="62" s="1"/>
  <c r="Q272" i="81"/>
  <c r="Q270" i="81" s="1"/>
  <c r="Q148" i="62" s="1"/>
  <c r="S272" i="81"/>
  <c r="S270" i="81" s="1"/>
  <c r="S148" i="62" s="1"/>
  <c r="Y272" i="81"/>
  <c r="Y270" i="81" s="1"/>
  <c r="Y148" i="62" s="1"/>
  <c r="F55" i="81"/>
  <c r="R55" i="81"/>
  <c r="Q55" i="81"/>
  <c r="O55" i="81"/>
  <c r="P55" i="81"/>
  <c r="S57" i="81"/>
  <c r="O57" i="81"/>
  <c r="R57" i="81"/>
  <c r="P57" i="81"/>
  <c r="Q57" i="81"/>
  <c r="T57" i="81"/>
  <c r="V60" i="81"/>
  <c r="R60" i="81"/>
  <c r="U60" i="81"/>
  <c r="Q60" i="81"/>
  <c r="S60" i="81"/>
  <c r="T60" i="81"/>
  <c r="P60" i="81"/>
  <c r="W60" i="81"/>
  <c r="O60" i="81"/>
  <c r="Y63" i="81"/>
  <c r="Z63" i="81"/>
  <c r="Z86" i="81"/>
  <c r="Z16" i="62" s="1"/>
  <c r="R56" i="81"/>
  <c r="S56" i="81"/>
  <c r="T58" i="81"/>
  <c r="P58" i="81"/>
  <c r="S58" i="81"/>
  <c r="O58" i="81"/>
  <c r="Q58" i="81"/>
  <c r="R58" i="81"/>
  <c r="U58" i="81"/>
  <c r="W61" i="81"/>
  <c r="X61" i="81"/>
  <c r="X62" i="81"/>
  <c r="T62" i="81"/>
  <c r="P62" i="81"/>
  <c r="W62" i="81"/>
  <c r="S62" i="81"/>
  <c r="O62" i="81"/>
  <c r="V62" i="81"/>
  <c r="R62" i="81"/>
  <c r="U62" i="81"/>
  <c r="Q62" i="81"/>
  <c r="Y62" i="81"/>
  <c r="AC54" i="81"/>
  <c r="AC53" i="81" s="1"/>
  <c r="Q54" i="81"/>
  <c r="P54" i="81"/>
  <c r="D54" i="81"/>
  <c r="O54" i="81"/>
  <c r="Y86" i="81"/>
  <c r="Y16" i="62" s="1"/>
  <c r="V59" i="81"/>
  <c r="R59" i="81"/>
  <c r="U59" i="81"/>
  <c r="Q59" i="81"/>
  <c r="T59" i="81"/>
  <c r="P59" i="81"/>
  <c r="S59" i="81"/>
  <c r="O59" i="81"/>
  <c r="N64" i="81"/>
  <c r="Z64" i="81"/>
  <c r="V64" i="81"/>
  <c r="R64" i="81"/>
  <c r="Y64" i="81"/>
  <c r="U64" i="81"/>
  <c r="Q64" i="81"/>
  <c r="X64" i="81"/>
  <c r="T64" i="81"/>
  <c r="P64" i="81"/>
  <c r="AA64" i="81"/>
  <c r="W64" i="81"/>
  <c r="S64" i="81"/>
  <c r="O64" i="81"/>
  <c r="M63" i="81"/>
  <c r="Q63" i="81"/>
  <c r="X63" i="81"/>
  <c r="T63" i="81"/>
  <c r="W63" i="81"/>
  <c r="S63" i="81"/>
  <c r="O63" i="81"/>
  <c r="V63" i="81"/>
  <c r="R63" i="81"/>
  <c r="U63" i="81"/>
  <c r="P63" i="81"/>
  <c r="Q86" i="81"/>
  <c r="Q16" i="62" s="1"/>
  <c r="P86" i="81"/>
  <c r="P16" i="62" s="1"/>
  <c r="Q56" i="81"/>
  <c r="P56" i="81"/>
  <c r="O56" i="81"/>
  <c r="L61" i="81"/>
  <c r="T61" i="81"/>
  <c r="P61" i="81"/>
  <c r="V61" i="81"/>
  <c r="R61" i="81"/>
  <c r="S61" i="81"/>
  <c r="Q61" i="81"/>
  <c r="O61" i="81"/>
  <c r="U61" i="81"/>
  <c r="D30" i="40"/>
  <c r="D96" i="82"/>
  <c r="D38" i="62" s="1"/>
  <c r="D29" i="40"/>
  <c r="D84" i="78"/>
  <c r="D37" i="62" s="1"/>
  <c r="D31" i="40"/>
  <c r="D97" i="84"/>
  <c r="D28" i="40"/>
  <c r="D35" i="62"/>
  <c r="I86" i="80"/>
  <c r="I69" i="80" s="1"/>
  <c r="L21" i="40"/>
  <c r="E86" i="80"/>
  <c r="E69" i="80" s="1"/>
  <c r="G156" i="84"/>
  <c r="E156" i="82"/>
  <c r="J86" i="80"/>
  <c r="J17" i="62" s="1"/>
  <c r="J195" i="62" s="1"/>
  <c r="L86" i="80"/>
  <c r="L17" i="62" s="1"/>
  <c r="L195" i="62" s="1"/>
  <c r="E156" i="84"/>
  <c r="H21" i="40"/>
  <c r="D21" i="40"/>
  <c r="H86" i="80"/>
  <c r="H69" i="80" s="1"/>
  <c r="E142" i="78"/>
  <c r="I21" i="40"/>
  <c r="F21" i="40"/>
  <c r="M21" i="40"/>
  <c r="F156" i="82"/>
  <c r="K86" i="80"/>
  <c r="K17" i="62" s="1"/>
  <c r="K195" i="62" s="1"/>
  <c r="D24" i="68"/>
  <c r="E21" i="40"/>
  <c r="G86" i="80"/>
  <c r="G17" i="62" s="1"/>
  <c r="G195" i="62" s="1"/>
  <c r="F142" i="78"/>
  <c r="G21" i="40"/>
  <c r="K21" i="40"/>
  <c r="J21" i="40"/>
  <c r="D28" i="81"/>
  <c r="D176" i="62" s="1"/>
  <c r="N21" i="40"/>
  <c r="F86" i="80"/>
  <c r="F69" i="80" s="1"/>
  <c r="M86" i="80"/>
  <c r="M17" i="62" s="1"/>
  <c r="M195" i="62" s="1"/>
  <c r="F142" i="81"/>
  <c r="E142" i="81"/>
  <c r="E142" i="48"/>
  <c r="F142" i="48"/>
  <c r="L142" i="78"/>
  <c r="F156" i="84"/>
  <c r="G142" i="48"/>
  <c r="K121" i="62"/>
  <c r="M121" i="62"/>
  <c r="E121" i="62"/>
  <c r="I28" i="78"/>
  <c r="I178" i="62" s="1"/>
  <c r="L28" i="78"/>
  <c r="L178" i="62" s="1"/>
  <c r="I121" i="62"/>
  <c r="G121" i="62"/>
  <c r="F121" i="62"/>
  <c r="D29" i="68"/>
  <c r="D121" i="68" s="1"/>
  <c r="D121" i="62"/>
  <c r="D77" i="40" s="1"/>
  <c r="D28" i="48"/>
  <c r="D182" i="62" s="1"/>
  <c r="H28" i="78"/>
  <c r="H178" i="62" s="1"/>
  <c r="G28" i="78"/>
  <c r="G178" i="62" s="1"/>
  <c r="F28" i="78"/>
  <c r="F178" i="62" s="1"/>
  <c r="N121" i="62"/>
  <c r="J28" i="78"/>
  <c r="J178" i="62" s="1"/>
  <c r="K28" i="78"/>
  <c r="K178" i="62" s="1"/>
  <c r="H121" i="62"/>
  <c r="L121" i="62"/>
  <c r="J121" i="62"/>
  <c r="N28" i="81"/>
  <c r="N176" i="62" s="1"/>
  <c r="E28" i="81"/>
  <c r="E176" i="62" s="1"/>
  <c r="E54" i="81"/>
  <c r="G54" i="81"/>
  <c r="K54" i="81"/>
  <c r="L54" i="81"/>
  <c r="I54" i="81"/>
  <c r="M54" i="81"/>
  <c r="F54" i="81"/>
  <c r="J54" i="81"/>
  <c r="H54" i="81"/>
  <c r="G56" i="81"/>
  <c r="H56" i="81"/>
  <c r="L56" i="81"/>
  <c r="M56" i="81"/>
  <c r="J56" i="81"/>
  <c r="N56" i="81"/>
  <c r="K56" i="81"/>
  <c r="I56" i="81"/>
  <c r="I58" i="81"/>
  <c r="M58" i="81"/>
  <c r="J58" i="81"/>
  <c r="K58" i="81"/>
  <c r="L58" i="81"/>
  <c r="N58" i="81"/>
  <c r="K60" i="81"/>
  <c r="N60" i="81"/>
  <c r="L60" i="81"/>
  <c r="M60" i="81"/>
  <c r="K61" i="81"/>
  <c r="M61" i="81"/>
  <c r="N61" i="81"/>
  <c r="L62" i="81"/>
  <c r="N62" i="81"/>
  <c r="N54" i="81"/>
  <c r="H55" i="81"/>
  <c r="L55" i="81"/>
  <c r="M55" i="81"/>
  <c r="J55" i="81"/>
  <c r="N55" i="81"/>
  <c r="G55" i="81"/>
  <c r="K55" i="81"/>
  <c r="I55" i="81"/>
  <c r="G57" i="81"/>
  <c r="K57" i="81"/>
  <c r="L57" i="81"/>
  <c r="I57" i="81"/>
  <c r="M57" i="81"/>
  <c r="J57" i="81"/>
  <c r="N57" i="81"/>
  <c r="I59" i="81"/>
  <c r="N59" i="81"/>
  <c r="K59" i="81"/>
  <c r="L59" i="81"/>
  <c r="M59" i="81"/>
  <c r="E55" i="81"/>
  <c r="J59" i="81"/>
  <c r="M62" i="81"/>
  <c r="H57" i="81"/>
  <c r="F56" i="81"/>
  <c r="N63" i="81"/>
  <c r="H58" i="81"/>
  <c r="J60" i="81"/>
  <c r="F86" i="81"/>
  <c r="F16" i="62" s="1"/>
  <c r="D28" i="84"/>
  <c r="D181" i="62" s="1"/>
  <c r="N28" i="82"/>
  <c r="N179" i="62" s="1"/>
  <c r="K68" i="68"/>
  <c r="E94" i="68"/>
  <c r="G29" i="68"/>
  <c r="G68" i="68"/>
  <c r="I68" i="68"/>
  <c r="F68" i="68"/>
  <c r="M68" i="68"/>
  <c r="N68" i="68"/>
  <c r="L68" i="68"/>
  <c r="E68" i="68"/>
  <c r="J68" i="68"/>
  <c r="H68" i="68"/>
  <c r="M29" i="68"/>
  <c r="H29" i="68"/>
  <c r="F143" i="84"/>
  <c r="F210" i="84" s="1"/>
  <c r="F98" i="62" s="1"/>
  <c r="F143" i="82"/>
  <c r="F210" i="82" s="1"/>
  <c r="F96" i="62" s="1"/>
  <c r="G143" i="82"/>
  <c r="E183" i="81"/>
  <c r="E102" i="62" s="1"/>
  <c r="E29" i="68"/>
  <c r="I29" i="68"/>
  <c r="N29" i="68"/>
  <c r="F29" i="68"/>
  <c r="L29" i="68"/>
  <c r="K29" i="68"/>
  <c r="J29" i="68"/>
  <c r="E143" i="82"/>
  <c r="E210" i="82" s="1"/>
  <c r="E96" i="62" s="1"/>
  <c r="D98" i="84"/>
  <c r="D12" i="68"/>
  <c r="F197" i="84"/>
  <c r="F107" i="62" s="1"/>
  <c r="D69" i="80"/>
  <c r="D17" i="62"/>
  <c r="D195" i="62" s="1"/>
  <c r="D81" i="83"/>
  <c r="D20" i="62"/>
  <c r="D198" i="62" s="1"/>
  <c r="E197" i="84"/>
  <c r="E107" i="62" s="1"/>
  <c r="G183" i="81"/>
  <c r="G102" i="62" s="1"/>
  <c r="M143" i="82"/>
  <c r="M210" i="82" s="1"/>
  <c r="M96" i="62" s="1"/>
  <c r="I143" i="84"/>
  <c r="I156" i="84" s="1"/>
  <c r="G197" i="82"/>
  <c r="G105" i="62" s="1"/>
  <c r="L197" i="82"/>
  <c r="L143" i="82"/>
  <c r="L210" i="82" s="1"/>
  <c r="L96" i="62" s="1"/>
  <c r="F129" i="81"/>
  <c r="F196" i="81" s="1"/>
  <c r="F93" i="62" s="1"/>
  <c r="K143" i="82"/>
  <c r="K197" i="82"/>
  <c r="K105" i="62" s="1"/>
  <c r="J129" i="81"/>
  <c r="N197" i="82"/>
  <c r="N105" i="62" s="1"/>
  <c r="L183" i="81"/>
  <c r="L102" i="62" s="1"/>
  <c r="N197" i="84"/>
  <c r="N107" i="62" s="1"/>
  <c r="H197" i="82"/>
  <c r="H105" i="62" s="1"/>
  <c r="I183" i="81"/>
  <c r="I102" i="62" s="1"/>
  <c r="G197" i="84"/>
  <c r="G107" i="62" s="1"/>
  <c r="I143" i="82"/>
  <c r="I197" i="82"/>
  <c r="I105" i="62" s="1"/>
  <c r="N129" i="81"/>
  <c r="M129" i="81"/>
  <c r="M196" i="81" s="1"/>
  <c r="M93" i="62" s="1"/>
  <c r="M183" i="81"/>
  <c r="M102" i="62" s="1"/>
  <c r="K143" i="84"/>
  <c r="K197" i="84"/>
  <c r="K107" i="62" s="1"/>
  <c r="J197" i="82"/>
  <c r="J105" i="62" s="1"/>
  <c r="M143" i="84"/>
  <c r="E197" i="82"/>
  <c r="E105" i="62" s="1"/>
  <c r="L197" i="84"/>
  <c r="L107" i="62" s="1"/>
  <c r="F197" i="82"/>
  <c r="N183" i="81"/>
  <c r="N102" i="62" s="1"/>
  <c r="E143" i="84"/>
  <c r="J143" i="84"/>
  <c r="J156" i="84" s="1"/>
  <c r="M197" i="82"/>
  <c r="M105" i="62" s="1"/>
  <c r="J143" i="82"/>
  <c r="N143" i="82"/>
  <c r="N210" i="82" s="1"/>
  <c r="N96" i="62" s="1"/>
  <c r="G129" i="81"/>
  <c r="D210" i="84"/>
  <c r="I197" i="84"/>
  <c r="K183" i="81"/>
  <c r="K102" i="62" s="1"/>
  <c r="H197" i="84"/>
  <c r="H107" i="62" s="1"/>
  <c r="M197" i="84"/>
  <c r="M107" i="62" s="1"/>
  <c r="H143" i="82"/>
  <c r="D196" i="81"/>
  <c r="I129" i="81"/>
  <c r="G86" i="81"/>
  <c r="G16" i="62" s="1"/>
  <c r="G143" i="84"/>
  <c r="L143" i="84"/>
  <c r="H129" i="81"/>
  <c r="H183" i="81"/>
  <c r="H102" i="62" s="1"/>
  <c r="J197" i="84"/>
  <c r="J107" i="62" s="1"/>
  <c r="L129" i="81"/>
  <c r="L196" i="81" s="1"/>
  <c r="L93" i="62" s="1"/>
  <c r="N143" i="84"/>
  <c r="F183" i="81"/>
  <c r="F102" i="62" s="1"/>
  <c r="K129" i="81"/>
  <c r="E129" i="81"/>
  <c r="E196" i="81" s="1"/>
  <c r="H143" i="84"/>
  <c r="H156" i="84" s="1"/>
  <c r="J183" i="81"/>
  <c r="F100" i="82"/>
  <c r="F19" i="62" s="1"/>
  <c r="L100" i="82"/>
  <c r="L19" i="62" s="1"/>
  <c r="I100" i="83"/>
  <c r="I81" i="83" s="1"/>
  <c r="E100" i="84"/>
  <c r="E21" i="62" s="1"/>
  <c r="N100" i="82"/>
  <c r="N19" i="62" s="1"/>
  <c r="E100" i="82"/>
  <c r="E19" i="62" s="1"/>
  <c r="E83" i="82"/>
  <c r="E47" i="62" s="1"/>
  <c r="L100" i="84"/>
  <c r="L21" i="62" s="1"/>
  <c r="L100" i="83"/>
  <c r="L81" i="83" s="1"/>
  <c r="G100" i="83"/>
  <c r="G81" i="83" s="1"/>
  <c r="N100" i="83"/>
  <c r="N81" i="83" s="1"/>
  <c r="H100" i="82"/>
  <c r="H19" i="62" s="1"/>
  <c r="H86" i="81"/>
  <c r="H16" i="62" s="1"/>
  <c r="H100" i="83"/>
  <c r="H81" i="83" s="1"/>
  <c r="M86" i="81"/>
  <c r="M16" i="62" s="1"/>
  <c r="I100" i="82"/>
  <c r="I19" i="62" s="1"/>
  <c r="J100" i="84"/>
  <c r="J21" i="62" s="1"/>
  <c r="K100" i="84"/>
  <c r="K21" i="62" s="1"/>
  <c r="K100" i="83"/>
  <c r="K81" i="83" s="1"/>
  <c r="J100" i="83"/>
  <c r="J81" i="83" s="1"/>
  <c r="E100" i="83"/>
  <c r="E81" i="83" s="1"/>
  <c r="F100" i="83"/>
  <c r="F81" i="83" s="1"/>
  <c r="L86" i="81"/>
  <c r="L16" i="62" s="1"/>
  <c r="K100" i="82"/>
  <c r="K19" i="62" s="1"/>
  <c r="N86" i="81"/>
  <c r="N16" i="62" s="1"/>
  <c r="N100" i="84"/>
  <c r="N21" i="62" s="1"/>
  <c r="G100" i="84"/>
  <c r="G21" i="62" s="1"/>
  <c r="F100" i="84"/>
  <c r="F21" i="62" s="1"/>
  <c r="G100" i="82"/>
  <c r="G19" i="62" s="1"/>
  <c r="E86" i="81"/>
  <c r="E16" i="62" s="1"/>
  <c r="J86" i="81"/>
  <c r="J16" i="62" s="1"/>
  <c r="M100" i="83"/>
  <c r="M81" i="83" s="1"/>
  <c r="K86" i="81"/>
  <c r="K16" i="62" s="1"/>
  <c r="J100" i="82"/>
  <c r="J19" i="62" s="1"/>
  <c r="H100" i="84"/>
  <c r="H21" i="62" s="1"/>
  <c r="I100" i="84"/>
  <c r="I21" i="62" s="1"/>
  <c r="M100" i="84"/>
  <c r="M21" i="62" s="1"/>
  <c r="M100" i="82"/>
  <c r="M19" i="62" s="1"/>
  <c r="I86" i="81"/>
  <c r="I16" i="62" s="1"/>
  <c r="E30" i="84"/>
  <c r="F43" i="84"/>
  <c r="F98" i="84" s="1"/>
  <c r="E30" i="82"/>
  <c r="E97" i="82" s="1"/>
  <c r="I28" i="84"/>
  <c r="I181" i="62" s="1"/>
  <c r="K28" i="84"/>
  <c r="K181" i="62" s="1"/>
  <c r="J28" i="84"/>
  <c r="J181" i="62" s="1"/>
  <c r="H28" i="84"/>
  <c r="H181" i="62" s="1"/>
  <c r="E28" i="84"/>
  <c r="E181" i="62" s="1"/>
  <c r="F28" i="84"/>
  <c r="F181" i="62" s="1"/>
  <c r="M28" i="84"/>
  <c r="M181" i="62" s="1"/>
  <c r="L28" i="84"/>
  <c r="L181" i="62" s="1"/>
  <c r="N28" i="84"/>
  <c r="N181" i="62" s="1"/>
  <c r="G28" i="84"/>
  <c r="G181" i="62" s="1"/>
  <c r="H43" i="84"/>
  <c r="H98" i="84" s="1"/>
  <c r="M30" i="84"/>
  <c r="J30" i="84"/>
  <c r="E83" i="84"/>
  <c r="F30" i="84"/>
  <c r="L43" i="84"/>
  <c r="L98" i="84" s="1"/>
  <c r="L83" i="84"/>
  <c r="K30" i="84"/>
  <c r="H83" i="84"/>
  <c r="E43" i="84"/>
  <c r="E98" i="84" s="1"/>
  <c r="L30" i="84"/>
  <c r="M43" i="84"/>
  <c r="M98" i="84" s="1"/>
  <c r="G30" i="84"/>
  <c r="G43" i="84"/>
  <c r="G98" i="84" s="1"/>
  <c r="N83" i="84"/>
  <c r="I83" i="84"/>
  <c r="J43" i="84"/>
  <c r="J98" i="84" s="1"/>
  <c r="N43" i="84"/>
  <c r="N98" i="84" s="1"/>
  <c r="G83" i="84"/>
  <c r="I43" i="84"/>
  <c r="I98" i="84" s="1"/>
  <c r="I30" i="84"/>
  <c r="F83" i="84"/>
  <c r="K83" i="84"/>
  <c r="K43" i="84"/>
  <c r="K98" i="84" s="1"/>
  <c r="M83" i="84"/>
  <c r="J83" i="84"/>
  <c r="H30" i="84"/>
  <c r="N30" i="84"/>
  <c r="F28" i="81"/>
  <c r="F176" i="62" s="1"/>
  <c r="M28" i="81"/>
  <c r="M176" i="62" s="1"/>
  <c r="L28" i="81"/>
  <c r="L176" i="62" s="1"/>
  <c r="G28" i="81"/>
  <c r="G176" i="62" s="1"/>
  <c r="K28" i="81"/>
  <c r="K176" i="62" s="1"/>
  <c r="J28" i="81"/>
  <c r="J176" i="62" s="1"/>
  <c r="I28" i="81"/>
  <c r="I176" i="62" s="1"/>
  <c r="H28" i="81"/>
  <c r="H176" i="62" s="1"/>
  <c r="G83" i="82"/>
  <c r="G47" i="62" s="1"/>
  <c r="H28" i="82"/>
  <c r="H179" i="62" s="1"/>
  <c r="J28" i="82"/>
  <c r="J179" i="62" s="1"/>
  <c r="D28" i="82"/>
  <c r="D179" i="62" s="1"/>
  <c r="L28" i="82"/>
  <c r="L179" i="62" s="1"/>
  <c r="F83" i="82"/>
  <c r="F47" i="62" s="1"/>
  <c r="I28" i="82"/>
  <c r="I179" i="62" s="1"/>
  <c r="M28" i="82"/>
  <c r="M179" i="62" s="1"/>
  <c r="F28" i="82"/>
  <c r="F179" i="62" s="1"/>
  <c r="E43" i="82"/>
  <c r="E28" i="82"/>
  <c r="E179" i="62" s="1"/>
  <c r="G28" i="82"/>
  <c r="G179" i="62" s="1"/>
  <c r="K28" i="82"/>
  <c r="K179" i="62" s="1"/>
  <c r="I83" i="82"/>
  <c r="F30" i="82"/>
  <c r="G30" i="82"/>
  <c r="J30" i="82"/>
  <c r="I30" i="82"/>
  <c r="I97" i="82" s="1"/>
  <c r="J83" i="82"/>
  <c r="L30" i="82"/>
  <c r="K30" i="82"/>
  <c r="N83" i="82"/>
  <c r="N47" i="62" s="1"/>
  <c r="H83" i="82"/>
  <c r="H47" i="62" s="1"/>
  <c r="M30" i="82"/>
  <c r="M83" i="82"/>
  <c r="H30" i="82"/>
  <c r="L83" i="82"/>
  <c r="K83" i="82"/>
  <c r="N30" i="82"/>
  <c r="E30" i="81"/>
  <c r="G30" i="81"/>
  <c r="I30" i="81"/>
  <c r="I71" i="81"/>
  <c r="I44" i="62" s="1"/>
  <c r="L71" i="81"/>
  <c r="L44" i="62" s="1"/>
  <c r="M30" i="81"/>
  <c r="M84" i="81" s="1"/>
  <c r="H71" i="81"/>
  <c r="H44" i="62" s="1"/>
  <c r="L30" i="81"/>
  <c r="G71" i="81"/>
  <c r="G44" i="62" s="1"/>
  <c r="E71" i="81"/>
  <c r="E44" i="62" s="1"/>
  <c r="F30" i="81"/>
  <c r="K30" i="81"/>
  <c r="M71" i="81"/>
  <c r="M44" i="62" s="1"/>
  <c r="J71" i="81"/>
  <c r="J44" i="62" s="1"/>
  <c r="H30" i="81"/>
  <c r="N30" i="81"/>
  <c r="N84" i="81" s="1"/>
  <c r="F71" i="81"/>
  <c r="F44" i="62" s="1"/>
  <c r="K71" i="81"/>
  <c r="K44" i="62" s="1"/>
  <c r="J30" i="81"/>
  <c r="N71" i="81"/>
  <c r="N44" i="62" s="1"/>
  <c r="G183" i="78"/>
  <c r="G104" i="62" s="1"/>
  <c r="G28" i="48"/>
  <c r="G182" i="62" s="1"/>
  <c r="G55" i="68"/>
  <c r="L28" i="48"/>
  <c r="L182" i="62" s="1"/>
  <c r="F28" i="48"/>
  <c r="F182" i="62" s="1"/>
  <c r="F55" i="68"/>
  <c r="J28" i="48"/>
  <c r="J182" i="62" s="1"/>
  <c r="H28" i="48"/>
  <c r="H182" i="62" s="1"/>
  <c r="K28" i="48"/>
  <c r="K182" i="62" s="1"/>
  <c r="I28" i="48"/>
  <c r="I182" i="62" s="1"/>
  <c r="E28" i="48"/>
  <c r="E182" i="62" s="1"/>
  <c r="E55" i="68"/>
  <c r="N28" i="48"/>
  <c r="N182" i="62" s="1"/>
  <c r="N183" i="78"/>
  <c r="N104" i="62" s="1"/>
  <c r="H129" i="78"/>
  <c r="H183" i="78"/>
  <c r="G129" i="78"/>
  <c r="N129" i="78"/>
  <c r="N196" i="78" s="1"/>
  <c r="N95" i="62" s="1"/>
  <c r="L129" i="78"/>
  <c r="L196" i="78" s="1"/>
  <c r="L95" i="62" s="1"/>
  <c r="J129" i="78"/>
  <c r="L183" i="78"/>
  <c r="F183" i="78"/>
  <c r="K129" i="78"/>
  <c r="E129" i="78"/>
  <c r="E196" i="78" s="1"/>
  <c r="E95" i="62" s="1"/>
  <c r="D104" i="62"/>
  <c r="I183" i="78"/>
  <c r="M129" i="78"/>
  <c r="M196" i="78" s="1"/>
  <c r="M95" i="62" s="1"/>
  <c r="F129" i="78"/>
  <c r="F196" i="78" s="1"/>
  <c r="F95" i="62" s="1"/>
  <c r="K183" i="78"/>
  <c r="E183" i="78"/>
  <c r="J183" i="78"/>
  <c r="D196" i="78"/>
  <c r="D95" i="62" s="1"/>
  <c r="I129" i="78"/>
  <c r="M183" i="78"/>
  <c r="E71" i="78"/>
  <c r="E46" i="62" s="1"/>
  <c r="M30" i="78"/>
  <c r="N86" i="78"/>
  <c r="N18" i="62" s="1"/>
  <c r="E86" i="78"/>
  <c r="E18" i="62" s="1"/>
  <c r="I86" i="78"/>
  <c r="I18" i="62" s="1"/>
  <c r="N28" i="78"/>
  <c r="N178" i="62" s="1"/>
  <c r="N71" i="78"/>
  <c r="N46" i="62" s="1"/>
  <c r="L30" i="78"/>
  <c r="J71" i="78"/>
  <c r="J46" i="62" s="1"/>
  <c r="I71" i="78"/>
  <c r="I46" i="62" s="1"/>
  <c r="I30" i="78"/>
  <c r="N30" i="78"/>
  <c r="G30" i="78"/>
  <c r="L71" i="78"/>
  <c r="L46" i="62" s="1"/>
  <c r="M71" i="78"/>
  <c r="M46" i="62" s="1"/>
  <c r="K71" i="78"/>
  <c r="K46" i="62" s="1"/>
  <c r="F30" i="78"/>
  <c r="J30" i="78"/>
  <c r="G71" i="78"/>
  <c r="G46" i="62" s="1"/>
  <c r="K30" i="78"/>
  <c r="D28" i="78"/>
  <c r="D178" i="62" s="1"/>
  <c r="H30" i="78"/>
  <c r="H71" i="78"/>
  <c r="H46" i="62" s="1"/>
  <c r="M28" i="78"/>
  <c r="M178" i="62" s="1"/>
  <c r="F71" i="78"/>
  <c r="F46" i="62" s="1"/>
  <c r="E30" i="78"/>
  <c r="E28" i="78"/>
  <c r="E178" i="62" s="1"/>
  <c r="M86" i="78"/>
  <c r="M18" i="62" s="1"/>
  <c r="J86" i="78"/>
  <c r="J18" i="62" s="1"/>
  <c r="G86" i="78"/>
  <c r="G18" i="62" s="1"/>
  <c r="F86" i="78"/>
  <c r="F18" i="62" s="1"/>
  <c r="L86" i="78"/>
  <c r="L18" i="62" s="1"/>
  <c r="H86" i="78"/>
  <c r="H18" i="62" s="1"/>
  <c r="K86" i="78"/>
  <c r="K18" i="62" s="1"/>
  <c r="M28" i="48"/>
  <c r="M182" i="62" s="1"/>
  <c r="D108" i="62"/>
  <c r="K129" i="48"/>
  <c r="K142" i="48" s="1"/>
  <c r="N183" i="48"/>
  <c r="F183" i="48"/>
  <c r="L183" i="48"/>
  <c r="J129" i="48"/>
  <c r="J142" i="48" s="1"/>
  <c r="M129" i="48"/>
  <c r="E183" i="48"/>
  <c r="N129" i="48"/>
  <c r="F129" i="48"/>
  <c r="I183" i="48"/>
  <c r="I129" i="48"/>
  <c r="I142" i="48" s="1"/>
  <c r="H183" i="48"/>
  <c r="H129" i="48"/>
  <c r="H142" i="48" s="1"/>
  <c r="J183" i="48"/>
  <c r="G129" i="48"/>
  <c r="K183" i="48"/>
  <c r="L129" i="48"/>
  <c r="M183" i="48"/>
  <c r="E129" i="48"/>
  <c r="D196" i="48"/>
  <c r="D99" i="62" s="1"/>
  <c r="G183" i="48"/>
  <c r="L86" i="48"/>
  <c r="E86" i="48"/>
  <c r="M86" i="48"/>
  <c r="J86" i="48"/>
  <c r="F86" i="48"/>
  <c r="E74" i="62"/>
  <c r="I74" i="62"/>
  <c r="K117" i="62"/>
  <c r="K110" i="62" s="1"/>
  <c r="K57" i="40" s="1"/>
  <c r="H74" i="62"/>
  <c r="L117" i="62"/>
  <c r="L110" i="62" s="1"/>
  <c r="L57" i="40" s="1"/>
  <c r="F117" i="62"/>
  <c r="F110" i="62" s="1"/>
  <c r="F57" i="40" s="1"/>
  <c r="N74" i="62"/>
  <c r="M74" i="62"/>
  <c r="N86" i="48"/>
  <c r="L74" i="62"/>
  <c r="K74" i="62"/>
  <c r="I86" i="48"/>
  <c r="H86" i="48"/>
  <c r="H117" i="62"/>
  <c r="H110" i="62" s="1"/>
  <c r="H57" i="40" s="1"/>
  <c r="M117" i="62"/>
  <c r="M110" i="62" s="1"/>
  <c r="M57" i="40" s="1"/>
  <c r="G117" i="62"/>
  <c r="G110" i="62" s="1"/>
  <c r="G57" i="40" s="1"/>
  <c r="G74" i="62"/>
  <c r="N117" i="62"/>
  <c r="N110" i="62" s="1"/>
  <c r="N57" i="40" s="1"/>
  <c r="J117" i="62"/>
  <c r="J110" i="62" s="1"/>
  <c r="J57" i="40" s="1"/>
  <c r="I117" i="62"/>
  <c r="I110" i="62" s="1"/>
  <c r="I57" i="40" s="1"/>
  <c r="G86" i="48"/>
  <c r="K86" i="48"/>
  <c r="F30" i="48"/>
  <c r="E30" i="48"/>
  <c r="H30" i="48"/>
  <c r="E71" i="48"/>
  <c r="F71" i="48"/>
  <c r="F304" i="81" l="1"/>
  <c r="F222" i="62" s="1"/>
  <c r="H302" i="81"/>
  <c r="G305" i="81"/>
  <c r="G308" i="81"/>
  <c r="G307" i="81"/>
  <c r="G306" i="81"/>
  <c r="F264" i="82"/>
  <c r="F225" i="62" s="1"/>
  <c r="H248" i="78"/>
  <c r="G250" i="78"/>
  <c r="G253" i="78"/>
  <c r="G252" i="78"/>
  <c r="G251" i="78"/>
  <c r="H303" i="48"/>
  <c r="G305" i="48"/>
  <c r="G308" i="48"/>
  <c r="G307" i="48"/>
  <c r="G306" i="48"/>
  <c r="H317" i="84"/>
  <c r="G319" i="84"/>
  <c r="G322" i="84"/>
  <c r="G321" i="84"/>
  <c r="G320" i="84"/>
  <c r="F249" i="78"/>
  <c r="F224" i="62" s="1"/>
  <c r="F304" i="48"/>
  <c r="F228" i="62" s="1"/>
  <c r="F318" i="84"/>
  <c r="F227" i="62" s="1"/>
  <c r="H263" i="82"/>
  <c r="G265" i="82"/>
  <c r="G268" i="82"/>
  <c r="G267" i="82"/>
  <c r="G266" i="82"/>
  <c r="L292" i="81"/>
  <c r="L287" i="81" s="1"/>
  <c r="L162" i="62" s="1"/>
  <c r="S292" i="81"/>
  <c r="K291" i="81"/>
  <c r="K287" i="81" s="1"/>
  <c r="K162" i="62" s="1"/>
  <c r="R291" i="81"/>
  <c r="P303" i="84"/>
  <c r="P301" i="84" s="1"/>
  <c r="P167" i="62" s="1"/>
  <c r="W84" i="48"/>
  <c r="W41" i="62" s="1"/>
  <c r="AD235" i="78"/>
  <c r="Q209" i="62"/>
  <c r="T307" i="84"/>
  <c r="S287" i="48"/>
  <c r="S168" i="62" s="1"/>
  <c r="W206" i="62"/>
  <c r="V287" i="80"/>
  <c r="V163" i="62" s="1"/>
  <c r="D217" i="62"/>
  <c r="W197" i="62"/>
  <c r="D203" i="62"/>
  <c r="D194" i="62"/>
  <c r="E203" i="62"/>
  <c r="M194" i="62"/>
  <c r="T206" i="62"/>
  <c r="J194" i="62"/>
  <c r="F203" i="62"/>
  <c r="M203" i="62"/>
  <c r="G203" i="62"/>
  <c r="L203" i="62"/>
  <c r="E194" i="62"/>
  <c r="D214" i="62"/>
  <c r="D215" i="62"/>
  <c r="K203" i="62"/>
  <c r="I194" i="62"/>
  <c r="D65" i="83"/>
  <c r="D57" i="62" s="1"/>
  <c r="D216" i="62"/>
  <c r="I203" i="62"/>
  <c r="K194" i="62"/>
  <c r="H194" i="62"/>
  <c r="Z209" i="62"/>
  <c r="S301" i="84"/>
  <c r="S167" i="62" s="1"/>
  <c r="AE303" i="84"/>
  <c r="J203" i="62"/>
  <c r="L194" i="62"/>
  <c r="H203" i="62"/>
  <c r="G194" i="62"/>
  <c r="F194" i="62"/>
  <c r="T197" i="62"/>
  <c r="Y287" i="80"/>
  <c r="Y163" i="62" s="1"/>
  <c r="AA91" i="53"/>
  <c r="AA144" i="53"/>
  <c r="AB144" i="53"/>
  <c r="AB91" i="53"/>
  <c r="AB141" i="53"/>
  <c r="AB88" i="53"/>
  <c r="AA88" i="53"/>
  <c r="AA141" i="53"/>
  <c r="AA89" i="53"/>
  <c r="AA142" i="53"/>
  <c r="AB89" i="53"/>
  <c r="AB142" i="53"/>
  <c r="AB138" i="53"/>
  <c r="AA85" i="53"/>
  <c r="AB85" i="53"/>
  <c r="AA138" i="53"/>
  <c r="AA140" i="53"/>
  <c r="AB140" i="53"/>
  <c r="AA87" i="53"/>
  <c r="AB87" i="53"/>
  <c r="AB139" i="53"/>
  <c r="AA139" i="53"/>
  <c r="AB86" i="53"/>
  <c r="AA86" i="53"/>
  <c r="AB136" i="53"/>
  <c r="AA136" i="53"/>
  <c r="AB83" i="53"/>
  <c r="AA83" i="53"/>
  <c r="AB143" i="53"/>
  <c r="AA143" i="53"/>
  <c r="AB90" i="53"/>
  <c r="AA90" i="53"/>
  <c r="AB146" i="53"/>
  <c r="AB93" i="53"/>
  <c r="AA146" i="53"/>
  <c r="AA93" i="53"/>
  <c r="E9" i="53"/>
  <c r="AA137" i="53"/>
  <c r="AB84" i="53"/>
  <c r="AB137" i="53"/>
  <c r="AA84" i="53"/>
  <c r="Z145" i="53"/>
  <c r="AA92" i="53"/>
  <c r="AA145" i="53"/>
  <c r="AB92" i="53"/>
  <c r="AB145" i="53"/>
  <c r="AB208" i="62"/>
  <c r="AB199" i="62"/>
  <c r="W208" i="62"/>
  <c r="W199" i="62"/>
  <c r="D199" i="62"/>
  <c r="D208" i="62"/>
  <c r="K199" i="62"/>
  <c r="M199" i="62"/>
  <c r="J199" i="62"/>
  <c r="I199" i="62"/>
  <c r="F199" i="62"/>
  <c r="L199" i="62"/>
  <c r="E199" i="62"/>
  <c r="V199" i="62"/>
  <c r="R208" i="62"/>
  <c r="U208" i="62"/>
  <c r="U199" i="62"/>
  <c r="H199" i="62"/>
  <c r="G199" i="62"/>
  <c r="Y209" i="62"/>
  <c r="X209" i="62"/>
  <c r="R209" i="62"/>
  <c r="U209" i="62"/>
  <c r="AB209" i="62"/>
  <c r="D206" i="62"/>
  <c r="D197" i="62"/>
  <c r="H206" i="62"/>
  <c r="E206" i="62"/>
  <c r="AB206" i="62"/>
  <c r="J197" i="62"/>
  <c r="E197" i="62"/>
  <c r="L197" i="62"/>
  <c r="F175" i="62"/>
  <c r="Y206" i="62"/>
  <c r="F206" i="62"/>
  <c r="M197" i="62"/>
  <c r="G206" i="62"/>
  <c r="G197" i="62"/>
  <c r="F197" i="62"/>
  <c r="K175" i="62"/>
  <c r="G175" i="62"/>
  <c r="L175" i="62"/>
  <c r="AB197" i="62"/>
  <c r="Y197" i="62"/>
  <c r="K197" i="62"/>
  <c r="I197" i="62"/>
  <c r="H197" i="62"/>
  <c r="J175" i="62"/>
  <c r="H175" i="62"/>
  <c r="I175" i="62"/>
  <c r="D175" i="62"/>
  <c r="D205" i="62"/>
  <c r="D196" i="62"/>
  <c r="M175" i="62"/>
  <c r="E175" i="62"/>
  <c r="G196" i="62"/>
  <c r="L205" i="62"/>
  <c r="I205" i="62"/>
  <c r="K196" i="62"/>
  <c r="H196" i="62"/>
  <c r="J196" i="62"/>
  <c r="F205" i="62"/>
  <c r="J205" i="62"/>
  <c r="I196" i="62"/>
  <c r="E205" i="62"/>
  <c r="K205" i="62"/>
  <c r="E196" i="62"/>
  <c r="L196" i="62"/>
  <c r="M196" i="62"/>
  <c r="F196" i="62"/>
  <c r="H205" i="62"/>
  <c r="G205" i="62"/>
  <c r="M205" i="62"/>
  <c r="T209" i="62"/>
  <c r="S209" i="62"/>
  <c r="O209" i="62"/>
  <c r="V209" i="62"/>
  <c r="P209" i="62"/>
  <c r="W209" i="62"/>
  <c r="AA209" i="62"/>
  <c r="Y199" i="62"/>
  <c r="Q199" i="62"/>
  <c r="N199" i="62"/>
  <c r="O199" i="62"/>
  <c r="R199" i="62"/>
  <c r="Q208" i="62"/>
  <c r="Y208" i="62"/>
  <c r="X199" i="62"/>
  <c r="Z199" i="62"/>
  <c r="Z208" i="62"/>
  <c r="S208" i="62"/>
  <c r="X208" i="62"/>
  <c r="V208" i="62"/>
  <c r="P199" i="62"/>
  <c r="S199" i="62"/>
  <c r="AA199" i="62"/>
  <c r="T199" i="62"/>
  <c r="P208" i="62"/>
  <c r="AA208" i="62"/>
  <c r="O208" i="62"/>
  <c r="T208" i="62"/>
  <c r="N197" i="62"/>
  <c r="R206" i="62"/>
  <c r="P206" i="62"/>
  <c r="AA197" i="62"/>
  <c r="Q197" i="62"/>
  <c r="Z206" i="62"/>
  <c r="V206" i="62"/>
  <c r="U206" i="62"/>
  <c r="Q206" i="62"/>
  <c r="V197" i="62"/>
  <c r="U197" i="62"/>
  <c r="N206" i="62"/>
  <c r="X197" i="62"/>
  <c r="R197" i="62"/>
  <c r="Z197" i="62"/>
  <c r="AA206" i="62"/>
  <c r="O206" i="62"/>
  <c r="S206" i="62"/>
  <c r="X206" i="62"/>
  <c r="U196" i="62"/>
  <c r="S196" i="62"/>
  <c r="Q196" i="62"/>
  <c r="W196" i="62"/>
  <c r="AB205" i="62"/>
  <c r="Z196" i="62"/>
  <c r="Y196" i="62"/>
  <c r="T175" i="62"/>
  <c r="X175" i="62"/>
  <c r="W175" i="62"/>
  <c r="R175" i="62"/>
  <c r="AA175" i="62"/>
  <c r="N196" i="62"/>
  <c r="R205" i="62"/>
  <c r="V196" i="62"/>
  <c r="X196" i="62"/>
  <c r="AB55" i="62"/>
  <c r="AB214" i="62"/>
  <c r="S205" i="62"/>
  <c r="N205" i="62"/>
  <c r="O196" i="62"/>
  <c r="N175" i="62"/>
  <c r="T196" i="62"/>
  <c r="P196" i="62"/>
  <c r="O205" i="62"/>
  <c r="V175" i="62"/>
  <c r="S175" i="62"/>
  <c r="Z175" i="62"/>
  <c r="O175" i="62"/>
  <c r="P175" i="62"/>
  <c r="R196" i="62"/>
  <c r="W205" i="62"/>
  <c r="AA196" i="62"/>
  <c r="AB54" i="62"/>
  <c r="AB213" i="62"/>
  <c r="U175" i="62"/>
  <c r="Q175" i="62"/>
  <c r="Y175" i="62"/>
  <c r="AB175" i="62"/>
  <c r="AB194" i="62"/>
  <c r="R194" i="62"/>
  <c r="Q203" i="62"/>
  <c r="U203" i="62"/>
  <c r="S203" i="62"/>
  <c r="W194" i="62"/>
  <c r="X203" i="62"/>
  <c r="Y194" i="62"/>
  <c r="Z194" i="62"/>
  <c r="AA194" i="62"/>
  <c r="P203" i="62"/>
  <c r="Y203" i="62"/>
  <c r="V203" i="62"/>
  <c r="O203" i="62"/>
  <c r="S194" i="62"/>
  <c r="N194" i="62"/>
  <c r="P194" i="62"/>
  <c r="V194" i="62"/>
  <c r="O194" i="62"/>
  <c r="X194" i="62"/>
  <c r="Z203" i="62"/>
  <c r="R203" i="62"/>
  <c r="AB53" i="62"/>
  <c r="AB212" i="62"/>
  <c r="N203" i="62"/>
  <c r="Q194" i="62"/>
  <c r="T194" i="62"/>
  <c r="U194" i="62"/>
  <c r="AB203" i="62"/>
  <c r="W203" i="62"/>
  <c r="AA203" i="62"/>
  <c r="T203" i="62"/>
  <c r="O11" i="88"/>
  <c r="Z11" i="88"/>
  <c r="AA123" i="40"/>
  <c r="AA131" i="40" s="1"/>
  <c r="Q123" i="40"/>
  <c r="Q131" i="40" s="1"/>
  <c r="V123" i="40"/>
  <c r="V131" i="40" s="1"/>
  <c r="Y11" i="88"/>
  <c r="X123" i="40"/>
  <c r="X131" i="40" s="1"/>
  <c r="AA65" i="84"/>
  <c r="AA217" i="62" s="1"/>
  <c r="AD117" i="62"/>
  <c r="AB68" i="53"/>
  <c r="AA68" i="53"/>
  <c r="AB93" i="62"/>
  <c r="AB92" i="62" s="1"/>
  <c r="AB55" i="40" s="1"/>
  <c r="AB75" i="40" s="1"/>
  <c r="AB180" i="81"/>
  <c r="W180" i="48"/>
  <c r="AE307" i="84"/>
  <c r="D229" i="84"/>
  <c r="P235" i="84" s="1"/>
  <c r="AE309" i="84"/>
  <c r="U180" i="48"/>
  <c r="P287" i="80"/>
  <c r="P163" i="62" s="1"/>
  <c r="O287" i="80"/>
  <c r="O163" i="62" s="1"/>
  <c r="M287" i="80"/>
  <c r="M163" i="62" s="1"/>
  <c r="N287" i="80"/>
  <c r="N163" i="62" s="1"/>
  <c r="U287" i="80"/>
  <c r="U163" i="62" s="1"/>
  <c r="Q287" i="80"/>
  <c r="Q163" i="62" s="1"/>
  <c r="S294" i="81"/>
  <c r="N294" i="81"/>
  <c r="M288" i="81"/>
  <c r="H288" i="81"/>
  <c r="H287" i="81" s="1"/>
  <c r="H162" i="62" s="1"/>
  <c r="R293" i="81"/>
  <c r="M293" i="81"/>
  <c r="T295" i="81"/>
  <c r="O295" i="81"/>
  <c r="O290" i="81"/>
  <c r="J290" i="81"/>
  <c r="J287" i="81" s="1"/>
  <c r="J162" i="62" s="1"/>
  <c r="V297" i="81"/>
  <c r="Q297" i="81"/>
  <c r="N289" i="81"/>
  <c r="N287" i="81" s="1"/>
  <c r="N162" i="62" s="1"/>
  <c r="I289" i="81"/>
  <c r="I287" i="81" s="1"/>
  <c r="I162" i="62" s="1"/>
  <c r="U296" i="81"/>
  <c r="P296" i="81"/>
  <c r="V292" i="81"/>
  <c r="Q292" i="81"/>
  <c r="U291" i="81"/>
  <c r="U287" i="81" s="1"/>
  <c r="U162" i="62" s="1"/>
  <c r="P291" i="81"/>
  <c r="P287" i="81" s="1"/>
  <c r="P162" i="62" s="1"/>
  <c r="X65" i="84"/>
  <c r="X217" i="62" s="1"/>
  <c r="U301" i="84"/>
  <c r="U167" i="62" s="1"/>
  <c r="D215" i="81"/>
  <c r="V301" i="84"/>
  <c r="V167" i="62" s="1"/>
  <c r="X301" i="84"/>
  <c r="X167" i="62" s="1"/>
  <c r="T301" i="84"/>
  <c r="T167" i="62" s="1"/>
  <c r="S65" i="84"/>
  <c r="S217" i="62" s="1"/>
  <c r="W301" i="84"/>
  <c r="W167" i="62" s="1"/>
  <c r="W65" i="84"/>
  <c r="W217" i="62" s="1"/>
  <c r="AE304" i="84"/>
  <c r="W123" i="40"/>
  <c r="W131" i="40" s="1"/>
  <c r="Y301" i="84"/>
  <c r="Y167" i="62" s="1"/>
  <c r="AE308" i="84"/>
  <c r="AE311" i="84"/>
  <c r="AC24" i="68"/>
  <c r="U194" i="82"/>
  <c r="U120" i="82" s="1"/>
  <c r="U121" i="82" s="1"/>
  <c r="U113" i="82" s="1"/>
  <c r="U10" i="62" s="1"/>
  <c r="U188" i="62" s="1"/>
  <c r="Q194" i="82"/>
  <c r="Q120" i="82" s="1"/>
  <c r="Q121" i="82" s="1"/>
  <c r="Q113" i="82" s="1"/>
  <c r="Q10" i="62" s="1"/>
  <c r="Q188" i="62" s="1"/>
  <c r="Z65" i="84"/>
  <c r="Q65" i="84"/>
  <c r="Q217" i="62" s="1"/>
  <c r="Y92" i="53"/>
  <c r="Y65" i="84"/>
  <c r="Y217" i="62" s="1"/>
  <c r="R301" i="84"/>
  <c r="R167" i="62" s="1"/>
  <c r="AE302" i="84"/>
  <c r="N92" i="53"/>
  <c r="W92" i="53"/>
  <c r="U11" i="88"/>
  <c r="P92" i="53"/>
  <c r="V145" i="53"/>
  <c r="AA53" i="81"/>
  <c r="M145" i="53"/>
  <c r="T145" i="53"/>
  <c r="W287" i="48"/>
  <c r="W168" i="62" s="1"/>
  <c r="O287" i="48"/>
  <c r="O168" i="62" s="1"/>
  <c r="M9" i="53"/>
  <c r="M92" i="53"/>
  <c r="O92" i="53"/>
  <c r="Q145" i="53"/>
  <c r="X92" i="53"/>
  <c r="T92" i="53"/>
  <c r="U145" i="53"/>
  <c r="R145" i="53"/>
  <c r="M142" i="62"/>
  <c r="M134" i="62" s="1"/>
  <c r="M123" i="40" s="1"/>
  <c r="M131" i="40" s="1"/>
  <c r="S92" i="53"/>
  <c r="M164" i="53"/>
  <c r="P145" i="53"/>
  <c r="V92" i="53"/>
  <c r="Y145" i="53"/>
  <c r="S145" i="53"/>
  <c r="Z92" i="53"/>
  <c r="R92" i="53"/>
  <c r="Q92" i="53"/>
  <c r="N145" i="53"/>
  <c r="O145" i="53"/>
  <c r="U92" i="53"/>
  <c r="X145" i="53"/>
  <c r="W145" i="53"/>
  <c r="AE253" i="83"/>
  <c r="AE250" i="82"/>
  <c r="Z140" i="53"/>
  <c r="Z87" i="53"/>
  <c r="T68" i="53"/>
  <c r="Y68" i="53"/>
  <c r="Z68" i="53"/>
  <c r="U68" i="53"/>
  <c r="V68" i="53"/>
  <c r="X68" i="53"/>
  <c r="W68" i="53"/>
  <c r="Z137" i="53"/>
  <c r="X137" i="53"/>
  <c r="Y137" i="53"/>
  <c r="U137" i="53"/>
  <c r="V137" i="53"/>
  <c r="T137" i="53"/>
  <c r="W137" i="53"/>
  <c r="W84" i="53"/>
  <c r="U84" i="53"/>
  <c r="Y84" i="53"/>
  <c r="Z84" i="53"/>
  <c r="T84" i="53"/>
  <c r="V84" i="53"/>
  <c r="X84" i="53"/>
  <c r="Z144" i="53"/>
  <c r="Z91" i="53"/>
  <c r="Z138" i="53"/>
  <c r="Z85" i="53"/>
  <c r="J9" i="53"/>
  <c r="Z142" i="53"/>
  <c r="Z89" i="53"/>
  <c r="Z146" i="53"/>
  <c r="Z93" i="53"/>
  <c r="I9" i="53"/>
  <c r="Z141" i="53"/>
  <c r="Z88" i="53"/>
  <c r="E142" i="62"/>
  <c r="E134" i="62" s="1"/>
  <c r="E123" i="40" s="1"/>
  <c r="E131" i="40" s="1"/>
  <c r="Z139" i="53"/>
  <c r="Z86" i="53"/>
  <c r="Z136" i="53"/>
  <c r="P136" i="53"/>
  <c r="U136" i="53"/>
  <c r="X136" i="53"/>
  <c r="I136" i="53"/>
  <c r="L136" i="53"/>
  <c r="T136" i="53"/>
  <c r="K136" i="53"/>
  <c r="Q136" i="53"/>
  <c r="V136" i="53"/>
  <c r="O136" i="53"/>
  <c r="S136" i="53"/>
  <c r="J136" i="53"/>
  <c r="Y136" i="53"/>
  <c r="N136" i="53"/>
  <c r="R136" i="53"/>
  <c r="M136" i="53"/>
  <c r="W136" i="53"/>
  <c r="Z83" i="53"/>
  <c r="Y83" i="53"/>
  <c r="X83" i="53"/>
  <c r="E164" i="53"/>
  <c r="Z143" i="53"/>
  <c r="Z90" i="53"/>
  <c r="U84" i="48"/>
  <c r="U41" i="62" s="1"/>
  <c r="U32" i="40"/>
  <c r="O84" i="48"/>
  <c r="O41" i="62" s="1"/>
  <c r="O32" i="40"/>
  <c r="S84" i="48"/>
  <c r="S41" i="62" s="1"/>
  <c r="S32" i="40"/>
  <c r="V84" i="48"/>
  <c r="V41" i="62" s="1"/>
  <c r="V32" i="40"/>
  <c r="P84" i="48"/>
  <c r="P41" i="62" s="1"/>
  <c r="P32" i="40"/>
  <c r="R84" i="48"/>
  <c r="R41" i="62" s="1"/>
  <c r="R32" i="40"/>
  <c r="Q84" i="48"/>
  <c r="Q41" i="62" s="1"/>
  <c r="Q32" i="40"/>
  <c r="T84" i="48"/>
  <c r="T41" i="62" s="1"/>
  <c r="T32" i="40"/>
  <c r="P97" i="84"/>
  <c r="P96" i="84" s="1"/>
  <c r="P40" i="62" s="1"/>
  <c r="P31" i="40"/>
  <c r="Q97" i="84"/>
  <c r="Q96" i="84" s="1"/>
  <c r="Q40" i="62" s="1"/>
  <c r="Q31" i="40"/>
  <c r="O97" i="84"/>
  <c r="O96" i="84" s="1"/>
  <c r="O40" i="62" s="1"/>
  <c r="O31" i="40"/>
  <c r="W97" i="84"/>
  <c r="W96" i="84" s="1"/>
  <c r="W40" i="62" s="1"/>
  <c r="W31" i="40"/>
  <c r="T97" i="84"/>
  <c r="T96" i="84" s="1"/>
  <c r="T40" i="62" s="1"/>
  <c r="T31" i="40"/>
  <c r="U97" i="84"/>
  <c r="U96" i="84" s="1"/>
  <c r="U40" i="62" s="1"/>
  <c r="U31" i="40"/>
  <c r="R97" i="84"/>
  <c r="R96" i="84" s="1"/>
  <c r="R40" i="62" s="1"/>
  <c r="R31" i="40"/>
  <c r="S97" i="84"/>
  <c r="S96" i="84" s="1"/>
  <c r="S40" i="62" s="1"/>
  <c r="S31" i="40"/>
  <c r="V97" i="84"/>
  <c r="V96" i="84" s="1"/>
  <c r="V40" i="62" s="1"/>
  <c r="V31" i="40"/>
  <c r="S81" i="83"/>
  <c r="T20" i="62"/>
  <c r="T198" i="62" s="1"/>
  <c r="P180" i="78"/>
  <c r="P106" i="78" s="1"/>
  <c r="P107" i="78" s="1"/>
  <c r="P99" i="78" s="1"/>
  <c r="P9" i="62" s="1"/>
  <c r="P187" i="62" s="1"/>
  <c r="Y180" i="78"/>
  <c r="Y106" i="78" s="1"/>
  <c r="Y107" i="78" s="1"/>
  <c r="Y99" i="78" s="1"/>
  <c r="Y9" i="62" s="1"/>
  <c r="Y187" i="62" s="1"/>
  <c r="V24" i="68"/>
  <c r="I142" i="62"/>
  <c r="I134" i="62" s="1"/>
  <c r="I123" i="40" s="1"/>
  <c r="I131" i="40" s="1"/>
  <c r="W84" i="81"/>
  <c r="W35" i="62" s="1"/>
  <c r="R39" i="40"/>
  <c r="S38" i="40"/>
  <c r="S194" i="82"/>
  <c r="S120" i="82" s="1"/>
  <c r="S121" i="82" s="1"/>
  <c r="S113" i="82" s="1"/>
  <c r="S10" i="62" s="1"/>
  <c r="S188" i="62" s="1"/>
  <c r="Q97" i="82"/>
  <c r="Q30" i="40"/>
  <c r="U97" i="82"/>
  <c r="U30" i="40"/>
  <c r="W97" i="82"/>
  <c r="R81" i="83"/>
  <c r="R97" i="82"/>
  <c r="R96" i="82" s="1"/>
  <c r="R38" i="62" s="1"/>
  <c r="R30" i="40"/>
  <c r="O97" i="82"/>
  <c r="O30" i="40"/>
  <c r="P24" i="68"/>
  <c r="U24" i="68"/>
  <c r="T180" i="81"/>
  <c r="V97" i="82"/>
  <c r="V30" i="40"/>
  <c r="P97" i="82"/>
  <c r="P30" i="40"/>
  <c r="S97" i="82"/>
  <c r="S30" i="40"/>
  <c r="T97" i="82"/>
  <c r="T30" i="40"/>
  <c r="Y33" i="40"/>
  <c r="V22" i="40"/>
  <c r="V23" i="40" s="1"/>
  <c r="Q22" i="40"/>
  <c r="Q23" i="40" s="1"/>
  <c r="S22" i="40"/>
  <c r="Z22" i="40"/>
  <c r="Z23" i="40" s="1"/>
  <c r="Y22" i="40"/>
  <c r="Y23" i="40" s="1"/>
  <c r="O22" i="40"/>
  <c r="O23" i="40" s="1"/>
  <c r="P22" i="40"/>
  <c r="P23" i="40" s="1"/>
  <c r="W33" i="40"/>
  <c r="Z11" i="68"/>
  <c r="Z26" i="40" s="1"/>
  <c r="Z29" i="40"/>
  <c r="Z33" i="40" s="1"/>
  <c r="X33" i="40"/>
  <c r="AB22" i="40"/>
  <c r="AB23" i="40" s="1"/>
  <c r="AA33" i="40"/>
  <c r="AB33" i="40"/>
  <c r="T22" i="40"/>
  <c r="T23" i="40" s="1"/>
  <c r="U22" i="40"/>
  <c r="U23" i="40" s="1"/>
  <c r="X22" i="40"/>
  <c r="X23" i="40" s="1"/>
  <c r="W22" i="40"/>
  <c r="W23" i="40" s="1"/>
  <c r="R22" i="40"/>
  <c r="R23" i="40" s="1"/>
  <c r="AA22" i="40"/>
  <c r="AA23" i="40" s="1"/>
  <c r="P137" i="53"/>
  <c r="O137" i="53"/>
  <c r="E137" i="53"/>
  <c r="K137" i="53"/>
  <c r="G137" i="53"/>
  <c r="R137" i="53"/>
  <c r="F137" i="53"/>
  <c r="N137" i="53"/>
  <c r="S137" i="53"/>
  <c r="M137" i="53"/>
  <c r="J137" i="53"/>
  <c r="L137" i="53"/>
  <c r="Q137" i="53"/>
  <c r="I137" i="53"/>
  <c r="H137" i="53"/>
  <c r="W298" i="81"/>
  <c r="Y298" i="81"/>
  <c r="W144" i="53"/>
  <c r="V144" i="53"/>
  <c r="Q144" i="53"/>
  <c r="Y144" i="53"/>
  <c r="S144" i="53"/>
  <c r="X144" i="53"/>
  <c r="R144" i="53"/>
  <c r="U144" i="53"/>
  <c r="T144" i="53"/>
  <c r="Y91" i="53"/>
  <c r="W91" i="53"/>
  <c r="U91" i="53"/>
  <c r="V91" i="53"/>
  <c r="X91" i="53"/>
  <c r="T91" i="53"/>
  <c r="F9" i="53"/>
  <c r="W138" i="53"/>
  <c r="P138" i="53"/>
  <c r="V138" i="53"/>
  <c r="K138" i="53"/>
  <c r="G138" i="53"/>
  <c r="T138" i="53"/>
  <c r="I138" i="53"/>
  <c r="Q138" i="53"/>
  <c r="S138" i="53"/>
  <c r="Y138" i="53"/>
  <c r="N138" i="53"/>
  <c r="J138" i="53"/>
  <c r="M138" i="53"/>
  <c r="F138" i="53"/>
  <c r="L138" i="53"/>
  <c r="O138" i="53"/>
  <c r="R138" i="53"/>
  <c r="U138" i="53"/>
  <c r="H138" i="53"/>
  <c r="X138" i="53"/>
  <c r="Y85" i="53"/>
  <c r="V85" i="53"/>
  <c r="X85" i="53"/>
  <c r="U85" i="53"/>
  <c r="T85" i="53"/>
  <c r="W85" i="53"/>
  <c r="Q141" i="53"/>
  <c r="S141" i="53"/>
  <c r="V141" i="53"/>
  <c r="X141" i="53"/>
  <c r="P141" i="53"/>
  <c r="T141" i="53"/>
  <c r="Y141" i="53"/>
  <c r="O141" i="53"/>
  <c r="R141" i="53"/>
  <c r="U141" i="53"/>
  <c r="W141" i="53"/>
  <c r="N141" i="53"/>
  <c r="X88" i="53"/>
  <c r="Y88" i="53"/>
  <c r="V88" i="53"/>
  <c r="T88" i="53"/>
  <c r="U88" i="53"/>
  <c r="W88" i="53"/>
  <c r="R142" i="53"/>
  <c r="T142" i="53"/>
  <c r="P142" i="53"/>
  <c r="U142" i="53"/>
  <c r="X142" i="53"/>
  <c r="Q142" i="53"/>
  <c r="V142" i="53"/>
  <c r="W142" i="53"/>
  <c r="O142" i="53"/>
  <c r="S142" i="53"/>
  <c r="Y142" i="53"/>
  <c r="T89" i="53"/>
  <c r="X89" i="53"/>
  <c r="Y89" i="53"/>
  <c r="U89" i="53"/>
  <c r="W89" i="53"/>
  <c r="V89" i="53"/>
  <c r="O139" i="53"/>
  <c r="X139" i="53"/>
  <c r="L139" i="53"/>
  <c r="R139" i="53"/>
  <c r="W139" i="53"/>
  <c r="P139" i="53"/>
  <c r="T139" i="53"/>
  <c r="N139" i="53"/>
  <c r="M139" i="53"/>
  <c r="Y139" i="53"/>
  <c r="S139" i="53"/>
  <c r="Q139" i="53"/>
  <c r="U139" i="53"/>
  <c r="V139" i="53"/>
  <c r="U86" i="53"/>
  <c r="T86" i="53"/>
  <c r="X86" i="53"/>
  <c r="V86" i="53"/>
  <c r="Y86" i="53"/>
  <c r="W86" i="53"/>
  <c r="Y143" i="53"/>
  <c r="S143" i="53"/>
  <c r="W143" i="53"/>
  <c r="Q143" i="53"/>
  <c r="V143" i="53"/>
  <c r="X143" i="53"/>
  <c r="U143" i="53"/>
  <c r="R143" i="53"/>
  <c r="T143" i="53"/>
  <c r="P143" i="53"/>
  <c r="X90" i="53"/>
  <c r="U90" i="53"/>
  <c r="W90" i="53"/>
  <c r="T90" i="53"/>
  <c r="Y90" i="53"/>
  <c r="V90" i="53"/>
  <c r="N142" i="62"/>
  <c r="U146" i="53"/>
  <c r="W146" i="53"/>
  <c r="Y146" i="53"/>
  <c r="V146" i="53"/>
  <c r="X146" i="53"/>
  <c r="S146" i="53"/>
  <c r="T146" i="53"/>
  <c r="W93" i="53"/>
  <c r="T93" i="53"/>
  <c r="Y93" i="53"/>
  <c r="X93" i="53"/>
  <c r="U93" i="53"/>
  <c r="V93" i="53"/>
  <c r="Q140" i="53"/>
  <c r="S140" i="53"/>
  <c r="W140" i="53"/>
  <c r="M140" i="53"/>
  <c r="N140" i="53"/>
  <c r="X140" i="53"/>
  <c r="O140" i="53"/>
  <c r="T140" i="53"/>
  <c r="U140" i="53"/>
  <c r="Y140" i="53"/>
  <c r="V140" i="53"/>
  <c r="P140" i="53"/>
  <c r="R140" i="53"/>
  <c r="W87" i="53"/>
  <c r="T87" i="53"/>
  <c r="Y87" i="53"/>
  <c r="V87" i="53"/>
  <c r="U87" i="53"/>
  <c r="X87" i="53"/>
  <c r="AB11" i="68"/>
  <c r="AB26" i="40" s="1"/>
  <c r="E136" i="53"/>
  <c r="G136" i="53"/>
  <c r="F136" i="53"/>
  <c r="D135" i="53"/>
  <c r="H136" i="53"/>
  <c r="R146" i="53"/>
  <c r="Q146" i="53"/>
  <c r="P146" i="53"/>
  <c r="O146" i="53"/>
  <c r="N146" i="53"/>
  <c r="N144" i="53"/>
  <c r="M144" i="53"/>
  <c r="L144" i="53"/>
  <c r="O144" i="53"/>
  <c r="P144" i="53"/>
  <c r="K9" i="53"/>
  <c r="K143" i="53"/>
  <c r="O143" i="53"/>
  <c r="L143" i="53"/>
  <c r="N143" i="53"/>
  <c r="M143" i="53"/>
  <c r="J142" i="62"/>
  <c r="J134" i="62" s="1"/>
  <c r="N142" i="53"/>
  <c r="M142" i="53"/>
  <c r="J142" i="53"/>
  <c r="L142" i="53"/>
  <c r="K142" i="53"/>
  <c r="L141" i="53"/>
  <c r="I141" i="53"/>
  <c r="M141" i="53"/>
  <c r="K141" i="53"/>
  <c r="J141" i="53"/>
  <c r="H142" i="62"/>
  <c r="H134" i="62" s="1"/>
  <c r="H123" i="40" s="1"/>
  <c r="H131" i="40" s="1"/>
  <c r="H140" i="53"/>
  <c r="K140" i="53"/>
  <c r="L140" i="53"/>
  <c r="J140" i="53"/>
  <c r="I140" i="53"/>
  <c r="I139" i="53"/>
  <c r="G139" i="53"/>
  <c r="K139" i="53"/>
  <c r="J139" i="53"/>
  <c r="H139" i="53"/>
  <c r="V83" i="53"/>
  <c r="W83" i="53"/>
  <c r="T83" i="53"/>
  <c r="U83" i="53"/>
  <c r="J68" i="53"/>
  <c r="O68" i="53"/>
  <c r="N68" i="53"/>
  <c r="E68" i="53"/>
  <c r="L68" i="53"/>
  <c r="Q68" i="53"/>
  <c r="M68" i="53"/>
  <c r="F68" i="53"/>
  <c r="G68" i="53"/>
  <c r="I68" i="53"/>
  <c r="P68" i="53"/>
  <c r="R68" i="53"/>
  <c r="S68" i="53"/>
  <c r="H68" i="53"/>
  <c r="K68" i="53"/>
  <c r="G83" i="53"/>
  <c r="J83" i="53"/>
  <c r="P83" i="53"/>
  <c r="S83" i="53"/>
  <c r="I83" i="53"/>
  <c r="H83" i="53"/>
  <c r="Q83" i="53"/>
  <c r="K83" i="53"/>
  <c r="O83" i="53"/>
  <c r="D83" i="53"/>
  <c r="F83" i="53"/>
  <c r="E83" i="53"/>
  <c r="M83" i="53"/>
  <c r="R83" i="53"/>
  <c r="N83" i="53"/>
  <c r="L83" i="53"/>
  <c r="H87" i="53"/>
  <c r="N87" i="53"/>
  <c r="R87" i="53"/>
  <c r="S87" i="53"/>
  <c r="J87" i="53"/>
  <c r="L87" i="53"/>
  <c r="Q87" i="53"/>
  <c r="P87" i="53"/>
  <c r="K87" i="53"/>
  <c r="O87" i="53"/>
  <c r="M87" i="53"/>
  <c r="I87" i="53"/>
  <c r="F142" i="62"/>
  <c r="F134" i="62" s="1"/>
  <c r="F123" i="40" s="1"/>
  <c r="F131" i="40" s="1"/>
  <c r="N76" i="53"/>
  <c r="R93" i="53"/>
  <c r="S93" i="53"/>
  <c r="O93" i="53"/>
  <c r="Q93" i="53"/>
  <c r="N93" i="53"/>
  <c r="P93" i="53"/>
  <c r="T11" i="88"/>
  <c r="T123" i="40"/>
  <c r="T131" i="40" s="1"/>
  <c r="S84" i="53"/>
  <c r="G84" i="53"/>
  <c r="F84" i="53"/>
  <c r="K84" i="53"/>
  <c r="R84" i="53"/>
  <c r="I84" i="53"/>
  <c r="J84" i="53"/>
  <c r="H84" i="53"/>
  <c r="M84" i="53"/>
  <c r="E84" i="53"/>
  <c r="L84" i="53"/>
  <c r="O84" i="53"/>
  <c r="Q84" i="53"/>
  <c r="P84" i="53"/>
  <c r="N84" i="53"/>
  <c r="K164" i="53"/>
  <c r="O90" i="53"/>
  <c r="R90" i="53"/>
  <c r="S90" i="53"/>
  <c r="K90" i="53"/>
  <c r="P90" i="53"/>
  <c r="L90" i="53"/>
  <c r="N90" i="53"/>
  <c r="Q90" i="53"/>
  <c r="M90" i="53"/>
  <c r="S72" i="53"/>
  <c r="N72" i="53"/>
  <c r="J72" i="53"/>
  <c r="L164" i="53"/>
  <c r="S91" i="53"/>
  <c r="R91" i="53"/>
  <c r="N91" i="53"/>
  <c r="P91" i="53"/>
  <c r="Q91" i="53"/>
  <c r="O91" i="53"/>
  <c r="L91" i="53"/>
  <c r="M91" i="53"/>
  <c r="P11" i="88"/>
  <c r="P123" i="40"/>
  <c r="P131" i="40" s="1"/>
  <c r="I164" i="53"/>
  <c r="I88" i="53"/>
  <c r="O88" i="53"/>
  <c r="R88" i="53"/>
  <c r="K88" i="53"/>
  <c r="P88" i="53"/>
  <c r="J88" i="53"/>
  <c r="L88" i="53"/>
  <c r="Q88" i="53"/>
  <c r="M88" i="53"/>
  <c r="N88" i="53"/>
  <c r="S88" i="53"/>
  <c r="L86" i="53"/>
  <c r="N86" i="53"/>
  <c r="I86" i="53"/>
  <c r="H86" i="53"/>
  <c r="G86" i="53"/>
  <c r="Q86" i="53"/>
  <c r="S86" i="53"/>
  <c r="K86" i="53"/>
  <c r="J86" i="53"/>
  <c r="P86" i="53"/>
  <c r="R86" i="53"/>
  <c r="O86" i="53"/>
  <c r="M86" i="53"/>
  <c r="N85" i="53"/>
  <c r="J85" i="53"/>
  <c r="F85" i="53"/>
  <c r="H85" i="53"/>
  <c r="R85" i="53"/>
  <c r="P85" i="53"/>
  <c r="G85" i="53"/>
  <c r="K85" i="53"/>
  <c r="I85" i="53"/>
  <c r="O85" i="53"/>
  <c r="S85" i="53"/>
  <c r="L85" i="53"/>
  <c r="M85" i="53"/>
  <c r="Q85" i="53"/>
  <c r="H9" i="53"/>
  <c r="K142" i="62"/>
  <c r="K134" i="62" s="1"/>
  <c r="D142" i="62"/>
  <c r="D134" i="62" s="1"/>
  <c r="D123" i="40" s="1"/>
  <c r="D131" i="40" s="1"/>
  <c r="J164" i="53"/>
  <c r="L89" i="53"/>
  <c r="O89" i="53"/>
  <c r="P89" i="53"/>
  <c r="N89" i="53"/>
  <c r="Q89" i="53"/>
  <c r="J89" i="53"/>
  <c r="M89" i="53"/>
  <c r="K89" i="53"/>
  <c r="S89" i="53"/>
  <c r="R89" i="53"/>
  <c r="H164" i="53"/>
  <c r="D9" i="53"/>
  <c r="S23" i="40"/>
  <c r="W77" i="40"/>
  <c r="Q77" i="40"/>
  <c r="V77" i="40"/>
  <c r="Y77" i="40"/>
  <c r="O77" i="40"/>
  <c r="O84" i="81"/>
  <c r="O35" i="62" s="1"/>
  <c r="O28" i="40"/>
  <c r="U84" i="81"/>
  <c r="U35" i="62" s="1"/>
  <c r="U28" i="40"/>
  <c r="Z77" i="40"/>
  <c r="T84" i="81"/>
  <c r="T35" i="62" s="1"/>
  <c r="T28" i="40"/>
  <c r="Q84" i="81"/>
  <c r="Q35" i="62" s="1"/>
  <c r="Q28" i="40"/>
  <c r="S77" i="40"/>
  <c r="P77" i="40"/>
  <c r="AA77" i="40"/>
  <c r="P84" i="81"/>
  <c r="P35" i="62" s="1"/>
  <c r="P28" i="40"/>
  <c r="X77" i="40"/>
  <c r="R77" i="40"/>
  <c r="U77" i="40"/>
  <c r="S84" i="81"/>
  <c r="S35" i="62" s="1"/>
  <c r="S28" i="40"/>
  <c r="AB77" i="40"/>
  <c r="T77" i="40"/>
  <c r="V84" i="81"/>
  <c r="V35" i="62" s="1"/>
  <c r="V28" i="40"/>
  <c r="S161" i="70"/>
  <c r="R32" i="62"/>
  <c r="R7" i="88" s="1"/>
  <c r="R84" i="81"/>
  <c r="R35" i="62" s="1"/>
  <c r="R28" i="40"/>
  <c r="AA65" i="82"/>
  <c r="AA215" i="62" s="1"/>
  <c r="AE254" i="82"/>
  <c r="Q92" i="62"/>
  <c r="Q55" i="40" s="1"/>
  <c r="Q75" i="40" s="1"/>
  <c r="S43" i="62"/>
  <c r="O24" i="68"/>
  <c r="AE249" i="82"/>
  <c r="AE257" i="82"/>
  <c r="AE252" i="82"/>
  <c r="AE252" i="83"/>
  <c r="AD293" i="80"/>
  <c r="AD288" i="80"/>
  <c r="AE249" i="83"/>
  <c r="R65" i="84"/>
  <c r="R217" i="62" s="1"/>
  <c r="AE256" i="82"/>
  <c r="AE256" i="83"/>
  <c r="AD289" i="80"/>
  <c r="AD297" i="48"/>
  <c r="AA11" i="68"/>
  <c r="AA26" i="40" s="1"/>
  <c r="S180" i="78"/>
  <c r="S106" i="78" s="1"/>
  <c r="S107" i="78" s="1"/>
  <c r="S99" i="78" s="1"/>
  <c r="S9" i="62" s="1"/>
  <c r="S187" i="62" s="1"/>
  <c r="AD294" i="80"/>
  <c r="AD296" i="80"/>
  <c r="S24" i="68"/>
  <c r="AE255" i="83"/>
  <c r="AE258" i="83"/>
  <c r="Z296" i="81"/>
  <c r="Z287" i="81" s="1"/>
  <c r="Z162" i="62" s="1"/>
  <c r="F164" i="53"/>
  <c r="U287" i="48"/>
  <c r="U168" i="62" s="1"/>
  <c r="P20" i="62"/>
  <c r="P198" i="62" s="1"/>
  <c r="X294" i="81"/>
  <c r="X287" i="81" s="1"/>
  <c r="X162" i="62" s="1"/>
  <c r="R288" i="81"/>
  <c r="R287" i="81" s="1"/>
  <c r="R162" i="62" s="1"/>
  <c r="W293" i="81"/>
  <c r="S238" i="80"/>
  <c r="T238" i="80" s="1"/>
  <c r="R88" i="62"/>
  <c r="R236" i="80"/>
  <c r="R106" i="80" s="1"/>
  <c r="R107" i="80" s="1"/>
  <c r="R99" i="80" s="1"/>
  <c r="R8" i="62" s="1"/>
  <c r="R186" i="62" s="1"/>
  <c r="AE251" i="82"/>
  <c r="AE258" i="82"/>
  <c r="AE259" i="83"/>
  <c r="AD290" i="80"/>
  <c r="AE255" i="82"/>
  <c r="AD298" i="80"/>
  <c r="AD297" i="80"/>
  <c r="Y295" i="81"/>
  <c r="D164" i="53"/>
  <c r="AD293" i="48"/>
  <c r="AE253" i="82"/>
  <c r="AE250" i="83"/>
  <c r="S121" i="68"/>
  <c r="S129" i="62" s="1"/>
  <c r="S119" i="40" s="1"/>
  <c r="AB298" i="81"/>
  <c r="AB287" i="81" s="1"/>
  <c r="AB162" i="62" s="1"/>
  <c r="T290" i="81"/>
  <c r="T287" i="81" s="1"/>
  <c r="T162" i="62" s="1"/>
  <c r="AA297" i="81"/>
  <c r="AA287" i="81" s="1"/>
  <c r="AA162" i="62" s="1"/>
  <c r="S289" i="81"/>
  <c r="S287" i="81" s="1"/>
  <c r="S162" i="62" s="1"/>
  <c r="X180" i="48"/>
  <c r="G164" i="53"/>
  <c r="AE306" i="84"/>
  <c r="AE251" i="83"/>
  <c r="AE254" i="83"/>
  <c r="AD290" i="48"/>
  <c r="AE305" i="84"/>
  <c r="AE257" i="83"/>
  <c r="AE259" i="82"/>
  <c r="AD295" i="80"/>
  <c r="AC99" i="81"/>
  <c r="Z116" i="53"/>
  <c r="T116" i="53"/>
  <c r="L9" i="53"/>
  <c r="G9" i="53"/>
  <c r="L142" i="62"/>
  <c r="L134" i="62" s="1"/>
  <c r="G142" i="62"/>
  <c r="G134" i="62" s="1"/>
  <c r="G123" i="40" s="1"/>
  <c r="G131" i="40" s="1"/>
  <c r="N164" i="53"/>
  <c r="V102" i="53"/>
  <c r="AB102" i="53"/>
  <c r="AA102" i="53"/>
  <c r="N9" i="53"/>
  <c r="E10" i="53"/>
  <c r="I153" i="53" s="1"/>
  <c r="I151" i="53" s="1"/>
  <c r="I10" i="53"/>
  <c r="R157" i="53" s="1"/>
  <c r="M10" i="53"/>
  <c r="V161" i="53" s="1"/>
  <c r="AB116" i="53"/>
  <c r="O116" i="53"/>
  <c r="P116" i="53"/>
  <c r="W116" i="53"/>
  <c r="X116" i="53"/>
  <c r="Y116" i="53"/>
  <c r="V116" i="53"/>
  <c r="AA116" i="53"/>
  <c r="Q116" i="53"/>
  <c r="R116" i="53"/>
  <c r="U116" i="53"/>
  <c r="S116" i="53"/>
  <c r="V92" i="62"/>
  <c r="V55" i="40" s="1"/>
  <c r="V75" i="40" s="1"/>
  <c r="Y53" i="78"/>
  <c r="U65" i="84"/>
  <c r="U217" i="62" s="1"/>
  <c r="V65" i="84"/>
  <c r="P65" i="84"/>
  <c r="X12" i="68"/>
  <c r="AC121" i="68"/>
  <c r="AB121" i="68"/>
  <c r="AB129" i="62" s="1"/>
  <c r="AB119" i="40" s="1"/>
  <c r="Y11" i="68"/>
  <c r="Y26" i="40" s="1"/>
  <c r="AA24" i="68"/>
  <c r="R24" i="68"/>
  <c r="Y24" i="68"/>
  <c r="R12" i="68"/>
  <c r="W92" i="62"/>
  <c r="W55" i="40" s="1"/>
  <c r="W75" i="40" s="1"/>
  <c r="Q24" i="68"/>
  <c r="AA12" i="68"/>
  <c r="U121" i="68"/>
  <c r="U129" i="62" s="1"/>
  <c r="U119" i="40" s="1"/>
  <c r="Z121" i="68"/>
  <c r="Z129" i="62" s="1"/>
  <c r="Z119" i="40" s="1"/>
  <c r="Q121" i="68"/>
  <c r="Q129" i="62" s="1"/>
  <c r="Q119" i="40" s="1"/>
  <c r="T65" i="84"/>
  <c r="O65" i="84"/>
  <c r="O217" i="62" s="1"/>
  <c r="W43" i="62"/>
  <c r="AB43" i="62"/>
  <c r="O92" i="62"/>
  <c r="O55" i="40" s="1"/>
  <c r="O75" i="40" s="1"/>
  <c r="Y92" i="62"/>
  <c r="Y55" i="40" s="1"/>
  <c r="Y75" i="40" s="1"/>
  <c r="P289" i="48"/>
  <c r="P287" i="48" s="1"/>
  <c r="P168" i="62" s="1"/>
  <c r="H287" i="48"/>
  <c r="H168" i="62" s="1"/>
  <c r="X53" i="80"/>
  <c r="AC11" i="68"/>
  <c r="W24" i="68"/>
  <c r="U81" i="83"/>
  <c r="P102" i="53"/>
  <c r="W102" i="53"/>
  <c r="AB180" i="48"/>
  <c r="O180" i="78"/>
  <c r="O106" i="78" s="1"/>
  <c r="O107" i="78" s="1"/>
  <c r="O99" i="78" s="1"/>
  <c r="W121" i="68"/>
  <c r="W129" i="62" s="1"/>
  <c r="W119" i="40" s="1"/>
  <c r="AA92" i="62"/>
  <c r="AA55" i="40" s="1"/>
  <c r="AA75" i="40" s="1"/>
  <c r="T102" i="53"/>
  <c r="X102" i="53"/>
  <c r="X121" i="68"/>
  <c r="X129" i="62" s="1"/>
  <c r="X119" i="40" s="1"/>
  <c r="Z102" i="53"/>
  <c r="R43" i="62"/>
  <c r="AB24" i="68"/>
  <c r="X24" i="68"/>
  <c r="W81" i="83"/>
  <c r="U102" i="53"/>
  <c r="O102" i="53"/>
  <c r="O180" i="81"/>
  <c r="R121" i="68"/>
  <c r="R129" i="62" s="1"/>
  <c r="R119" i="40" s="1"/>
  <c r="T121" i="68"/>
  <c r="T129" i="62" s="1"/>
  <c r="T119" i="40" s="1"/>
  <c r="V121" i="68"/>
  <c r="V129" i="62" s="1"/>
  <c r="V119" i="40" s="1"/>
  <c r="P92" i="62"/>
  <c r="P55" i="40" s="1"/>
  <c r="P75" i="40" s="1"/>
  <c r="AD63" i="81"/>
  <c r="R194" i="82"/>
  <c r="R120" i="82" s="1"/>
  <c r="R121" i="82" s="1"/>
  <c r="R113" i="82" s="1"/>
  <c r="R10" i="62" s="1"/>
  <c r="R188" i="62" s="1"/>
  <c r="Z65" i="83"/>
  <c r="Z57" i="62" s="1"/>
  <c r="Z65" i="82"/>
  <c r="V104" i="62"/>
  <c r="V180" i="78"/>
  <c r="V106" i="78" s="1"/>
  <c r="V107" i="78" s="1"/>
  <c r="V99" i="78" s="1"/>
  <c r="O108" i="62"/>
  <c r="O180" i="48"/>
  <c r="Y108" i="62"/>
  <c r="Y180" i="48"/>
  <c r="AC180" i="48"/>
  <c r="Q108" i="62"/>
  <c r="Q180" i="48"/>
  <c r="Z102" i="62"/>
  <c r="Z180" i="81"/>
  <c r="Z108" i="62"/>
  <c r="Z180" i="48"/>
  <c r="Y105" i="62"/>
  <c r="Y194" i="82"/>
  <c r="Y120" i="82" s="1"/>
  <c r="Y121" i="82" s="1"/>
  <c r="Y113" i="82" s="1"/>
  <c r="Y10" i="62" s="1"/>
  <c r="Y188" i="62" s="1"/>
  <c r="S102" i="62"/>
  <c r="S180" i="81"/>
  <c r="Z105" i="62"/>
  <c r="Z194" i="82"/>
  <c r="Z120" i="82" s="1"/>
  <c r="Z121" i="82" s="1"/>
  <c r="Z113" i="82" s="1"/>
  <c r="Z10" i="62" s="1"/>
  <c r="Z188" i="62" s="1"/>
  <c r="R92" i="62"/>
  <c r="R55" i="40" s="1"/>
  <c r="R75" i="40" s="1"/>
  <c r="S108" i="62"/>
  <c r="S180" i="48"/>
  <c r="P121" i="68"/>
  <c r="P129" i="62" s="1"/>
  <c r="P119" i="40" s="1"/>
  <c r="V108" i="62"/>
  <c r="V180" i="48"/>
  <c r="V107" i="62"/>
  <c r="V194" i="84"/>
  <c r="X105" i="62"/>
  <c r="X194" i="82"/>
  <c r="X120" i="82" s="1"/>
  <c r="X121" i="82" s="1"/>
  <c r="X113" i="82" s="1"/>
  <c r="X10" i="62" s="1"/>
  <c r="X188" i="62" s="1"/>
  <c r="S92" i="62"/>
  <c r="S55" i="40" s="1"/>
  <c r="S75" i="40" s="1"/>
  <c r="T24" i="68"/>
  <c r="Q65" i="83"/>
  <c r="Q57" i="62" s="1"/>
  <c r="W65" i="83"/>
  <c r="W6" i="83" s="1"/>
  <c r="W7" i="83" s="1"/>
  <c r="X65" i="83"/>
  <c r="T65" i="83"/>
  <c r="T57" i="62" s="1"/>
  <c r="Y65" i="83"/>
  <c r="Y57" i="62" s="1"/>
  <c r="U65" i="83"/>
  <c r="U6" i="83" s="1"/>
  <c r="U7" i="83" s="1"/>
  <c r="AD152" i="62"/>
  <c r="Q102" i="53"/>
  <c r="O43" i="62"/>
  <c r="U98" i="82"/>
  <c r="U12" i="68"/>
  <c r="AB104" i="62"/>
  <c r="AB180" i="78"/>
  <c r="AB106" i="78" s="1"/>
  <c r="AB107" i="78" s="1"/>
  <c r="AB99" i="78" s="1"/>
  <c r="AB9" i="62" s="1"/>
  <c r="AB187" i="62" s="1"/>
  <c r="AA104" i="62"/>
  <c r="AA180" i="78"/>
  <c r="AA106" i="78" s="1"/>
  <c r="AA107" i="78" s="1"/>
  <c r="AA99" i="78" s="1"/>
  <c r="AA9" i="62" s="1"/>
  <c r="AA187" i="62" s="1"/>
  <c r="AA102" i="62"/>
  <c r="AA180" i="81"/>
  <c r="Y98" i="82"/>
  <c r="Y12" i="68"/>
  <c r="Q104" i="62"/>
  <c r="Q180" i="78"/>
  <c r="Q106" i="78" s="1"/>
  <c r="Q107" i="78" s="1"/>
  <c r="Q99" i="78" s="1"/>
  <c r="Q9" i="62" s="1"/>
  <c r="Q187" i="62" s="1"/>
  <c r="Y102" i="62"/>
  <c r="Y180" i="81"/>
  <c r="O121" i="68"/>
  <c r="O129" i="62" s="1"/>
  <c r="O119" i="40" s="1"/>
  <c r="W104" i="62"/>
  <c r="W180" i="78"/>
  <c r="W106" i="78" s="1"/>
  <c r="W107" i="78" s="1"/>
  <c r="W99" i="78" s="1"/>
  <c r="W9" i="62" s="1"/>
  <c r="W187" i="62" s="1"/>
  <c r="U92" i="62"/>
  <c r="U55" i="40" s="1"/>
  <c r="U75" i="40" s="1"/>
  <c r="U104" i="62"/>
  <c r="U180" i="78"/>
  <c r="U106" i="78" s="1"/>
  <c r="U107" i="78" s="1"/>
  <c r="U99" i="78" s="1"/>
  <c r="U9" i="62" s="1"/>
  <c r="U187" i="62" s="1"/>
  <c r="R108" i="62"/>
  <c r="R180" i="48"/>
  <c r="AA105" i="62"/>
  <c r="AA194" i="82"/>
  <c r="AA120" i="82" s="1"/>
  <c r="AA121" i="82" s="1"/>
  <c r="AA113" i="82" s="1"/>
  <c r="AA10" i="62" s="1"/>
  <c r="AA188" i="62" s="1"/>
  <c r="AC180" i="81"/>
  <c r="AB107" i="62"/>
  <c r="AB194" i="84"/>
  <c r="P98" i="82"/>
  <c r="P12" i="68"/>
  <c r="V105" i="62"/>
  <c r="V194" i="82"/>
  <c r="V120" i="82" s="1"/>
  <c r="V121" i="82" s="1"/>
  <c r="V113" i="82" s="1"/>
  <c r="V10" i="62" s="1"/>
  <c r="V188" i="62" s="1"/>
  <c r="AA53" i="80"/>
  <c r="Q98" i="82"/>
  <c r="Q12" i="68"/>
  <c r="W12" i="68"/>
  <c r="W98" i="82"/>
  <c r="Z104" i="62"/>
  <c r="Z180" i="78"/>
  <c r="Z106" i="78" s="1"/>
  <c r="Z107" i="78" s="1"/>
  <c r="Z99" i="78" s="1"/>
  <c r="Z9" i="62" s="1"/>
  <c r="Z187" i="62" s="1"/>
  <c r="V102" i="62"/>
  <c r="V180" i="81"/>
  <c r="Z107" i="62"/>
  <c r="Z194" i="84"/>
  <c r="Y121" i="68"/>
  <c r="Y129" i="62" s="1"/>
  <c r="Y119" i="40" s="1"/>
  <c r="AA53" i="78"/>
  <c r="Q20" i="62"/>
  <c r="Q198" i="62" s="1"/>
  <c r="T53" i="48"/>
  <c r="R53" i="48"/>
  <c r="O53" i="48"/>
  <c r="R102" i="53"/>
  <c r="P107" i="62"/>
  <c r="P194" i="84"/>
  <c r="T105" i="62"/>
  <c r="T194" i="82"/>
  <c r="T120" i="82" s="1"/>
  <c r="T121" i="82" s="1"/>
  <c r="T113" i="82" s="1"/>
  <c r="T10" i="62" s="1"/>
  <c r="T188" i="62" s="1"/>
  <c r="R107" i="62"/>
  <c r="R194" i="84"/>
  <c r="T98" i="82"/>
  <c r="T12" i="68"/>
  <c r="W105" i="62"/>
  <c r="W194" i="82"/>
  <c r="W120" i="82" s="1"/>
  <c r="W121" i="82" s="1"/>
  <c r="W113" i="82" s="1"/>
  <c r="W10" i="62" s="1"/>
  <c r="W188" i="62" s="1"/>
  <c r="P102" i="62"/>
  <c r="P180" i="81"/>
  <c r="AD153" i="62"/>
  <c r="S98" i="82"/>
  <c r="S12" i="68"/>
  <c r="R102" i="62"/>
  <c r="R180" i="81"/>
  <c r="P108" i="62"/>
  <c r="P180" i="48"/>
  <c r="Y107" i="62"/>
  <c r="Y194" i="84"/>
  <c r="W107" i="62"/>
  <c r="W194" i="84"/>
  <c r="X102" i="62"/>
  <c r="X180" i="81"/>
  <c r="Z53" i="80"/>
  <c r="AC194" i="82"/>
  <c r="AC120" i="82" s="1"/>
  <c r="AC121" i="82" s="1"/>
  <c r="AC113" i="82" s="1"/>
  <c r="Q102" i="62"/>
  <c r="Q180" i="81"/>
  <c r="O107" i="62"/>
  <c r="O194" i="84"/>
  <c r="T107" i="62"/>
  <c r="T194" i="84"/>
  <c r="W102" i="62"/>
  <c r="W180" i="81"/>
  <c r="S107" i="62"/>
  <c r="S194" i="84"/>
  <c r="Z98" i="82"/>
  <c r="Z12" i="68"/>
  <c r="AA121" i="68"/>
  <c r="AA129" i="62" s="1"/>
  <c r="AA119" i="40" s="1"/>
  <c r="AA108" i="62"/>
  <c r="AA180" i="48"/>
  <c r="AC194" i="84"/>
  <c r="R104" i="62"/>
  <c r="R180" i="78"/>
  <c r="R106" i="78" s="1"/>
  <c r="R107" i="78" s="1"/>
  <c r="R99" i="78" s="1"/>
  <c r="X92" i="62"/>
  <c r="X55" i="40" s="1"/>
  <c r="X75" i="40" s="1"/>
  <c r="Z53" i="78"/>
  <c r="E229" i="84"/>
  <c r="Z24" i="68"/>
  <c r="S102" i="53"/>
  <c r="Q107" i="62"/>
  <c r="Q194" i="84"/>
  <c r="AC180" i="78"/>
  <c r="AC106" i="78" s="1"/>
  <c r="AA107" i="62"/>
  <c r="AA194" i="84"/>
  <c r="AC98" i="82"/>
  <c r="AC12" i="68"/>
  <c r="X104" i="62"/>
  <c r="X180" i="78"/>
  <c r="X106" i="78" s="1"/>
  <c r="X107" i="78" s="1"/>
  <c r="X99" i="78" s="1"/>
  <c r="T104" i="62"/>
  <c r="T180" i="78"/>
  <c r="T106" i="78" s="1"/>
  <c r="T107" i="78" s="1"/>
  <c r="T99" i="78" s="1"/>
  <c r="X107" i="62"/>
  <c r="X194" i="84"/>
  <c r="U107" i="62"/>
  <c r="U194" i="84"/>
  <c r="AB105" i="62"/>
  <c r="AB194" i="82"/>
  <c r="AB120" i="82" s="1"/>
  <c r="AB121" i="82" s="1"/>
  <c r="AB113" i="82" s="1"/>
  <c r="AB10" i="62" s="1"/>
  <c r="AB188" i="62" s="1"/>
  <c r="AB102" i="62"/>
  <c r="T92" i="62"/>
  <c r="T55" i="40" s="1"/>
  <c r="T75" i="40" s="1"/>
  <c r="O105" i="62"/>
  <c r="O194" i="82"/>
  <c r="O120" i="82" s="1"/>
  <c r="O121" i="82" s="1"/>
  <c r="O113" i="82" s="1"/>
  <c r="O10" i="62" s="1"/>
  <c r="O188" i="62" s="1"/>
  <c r="Y102" i="53"/>
  <c r="AB98" i="82"/>
  <c r="AB12" i="68"/>
  <c r="V98" i="82"/>
  <c r="V12" i="68"/>
  <c r="U102" i="62"/>
  <c r="U180" i="81"/>
  <c r="P105" i="62"/>
  <c r="P194" i="82"/>
  <c r="P120" i="82" s="1"/>
  <c r="P121" i="82" s="1"/>
  <c r="P113" i="82" s="1"/>
  <c r="P10" i="62" s="1"/>
  <c r="P188" i="62" s="1"/>
  <c r="Z92" i="62"/>
  <c r="Z55" i="40" s="1"/>
  <c r="Z75" i="40" s="1"/>
  <c r="T108" i="62"/>
  <c r="T180" i="48"/>
  <c r="O98" i="82"/>
  <c r="O12" i="68"/>
  <c r="AD149" i="62"/>
  <c r="AD148" i="62"/>
  <c r="AD151" i="62"/>
  <c r="V65" i="83"/>
  <c r="V6" i="83" s="1"/>
  <c r="V7" i="83" s="1"/>
  <c r="Y65" i="82"/>
  <c r="W53" i="78"/>
  <c r="W214" i="62" s="1"/>
  <c r="R84" i="78"/>
  <c r="R37" i="62" s="1"/>
  <c r="R11" i="68"/>
  <c r="T84" i="78"/>
  <c r="T37" i="62" s="1"/>
  <c r="T11" i="68"/>
  <c r="T26" i="40" s="1"/>
  <c r="O84" i="78"/>
  <c r="O37" i="62" s="1"/>
  <c r="O11" i="68"/>
  <c r="O26" i="40" s="1"/>
  <c r="U84" i="78"/>
  <c r="U37" i="62" s="1"/>
  <c r="U11" i="68"/>
  <c r="U26" i="40" s="1"/>
  <c r="X84" i="78"/>
  <c r="X37" i="62" s="1"/>
  <c r="X11" i="68"/>
  <c r="X26" i="40" s="1"/>
  <c r="W84" i="78"/>
  <c r="W37" i="62" s="1"/>
  <c r="W11" i="68"/>
  <c r="S84" i="78"/>
  <c r="S37" i="62" s="1"/>
  <c r="S11" i="68"/>
  <c r="S26" i="40" s="1"/>
  <c r="V84" i="78"/>
  <c r="V37" i="62" s="1"/>
  <c r="V11" i="68"/>
  <c r="P84" i="78"/>
  <c r="P37" i="62" s="1"/>
  <c r="P11" i="68"/>
  <c r="P26" i="40" s="1"/>
  <c r="Q84" i="78"/>
  <c r="Q37" i="62" s="1"/>
  <c r="Q11" i="68"/>
  <c r="AD150" i="62"/>
  <c r="X97" i="84"/>
  <c r="X96" i="84" s="1"/>
  <c r="X40" i="62" s="1"/>
  <c r="X97" i="83"/>
  <c r="X96" i="83" s="1"/>
  <c r="X84" i="48"/>
  <c r="X41" i="62" s="1"/>
  <c r="AD154" i="62"/>
  <c r="Q62" i="62"/>
  <c r="S53" i="48"/>
  <c r="S218" i="62" s="1"/>
  <c r="V53" i="48"/>
  <c r="V218" i="62" s="1"/>
  <c r="U53" i="48"/>
  <c r="Y53" i="48"/>
  <c r="X53" i="48"/>
  <c r="W53" i="48"/>
  <c r="P53" i="48"/>
  <c r="Q53" i="48"/>
  <c r="O20" i="62"/>
  <c r="O198" i="62" s="1"/>
  <c r="AA53" i="48"/>
  <c r="AB59" i="62"/>
  <c r="Z59" i="62"/>
  <c r="AB58" i="62"/>
  <c r="O58" i="62"/>
  <c r="W58" i="62"/>
  <c r="X58" i="62"/>
  <c r="Y58" i="62"/>
  <c r="AA58" i="62"/>
  <c r="AB65" i="83"/>
  <c r="AB57" i="62" s="1"/>
  <c r="AC65" i="83"/>
  <c r="O65" i="83"/>
  <c r="O6" i="83" s="1"/>
  <c r="O7" i="83" s="1"/>
  <c r="V20" i="62"/>
  <c r="V198" i="62" s="1"/>
  <c r="P65" i="83"/>
  <c r="P6" i="83" s="1"/>
  <c r="P7" i="83" s="1"/>
  <c r="R65" i="83"/>
  <c r="R57" i="62" s="1"/>
  <c r="S65" i="83"/>
  <c r="S6" i="83" s="1"/>
  <c r="S7" i="83" s="1"/>
  <c r="AA57" i="62"/>
  <c r="S65" i="82"/>
  <c r="S215" i="62" s="1"/>
  <c r="X65" i="82"/>
  <c r="W65" i="82"/>
  <c r="Q65" i="82"/>
  <c r="U65" i="82"/>
  <c r="U215" i="62" s="1"/>
  <c r="S19" i="62"/>
  <c r="S197" i="62" s="1"/>
  <c r="O19" i="62"/>
  <c r="O197" i="62" s="1"/>
  <c r="T65" i="82"/>
  <c r="T215" i="62" s="1"/>
  <c r="V65" i="82"/>
  <c r="R65" i="82"/>
  <c r="O65" i="82"/>
  <c r="O215" i="62" s="1"/>
  <c r="P19" i="62"/>
  <c r="P197" i="62" s="1"/>
  <c r="X97" i="82"/>
  <c r="X96" i="82" s="1"/>
  <c r="X84" i="80"/>
  <c r="X36" i="62" s="1"/>
  <c r="P65" i="82"/>
  <c r="AB56" i="62"/>
  <c r="Y62" i="62"/>
  <c r="Z62" i="62"/>
  <c r="AA62" i="62"/>
  <c r="P62" i="62"/>
  <c r="V62" i="62"/>
  <c r="AB62" i="62"/>
  <c r="R62" i="62"/>
  <c r="V53" i="78"/>
  <c r="V214" i="62" s="1"/>
  <c r="R53" i="78"/>
  <c r="R214" i="62" s="1"/>
  <c r="X62" i="62"/>
  <c r="T53" i="78"/>
  <c r="T214" i="62" s="1"/>
  <c r="W62" i="62"/>
  <c r="Z46" i="62"/>
  <c r="X53" i="78"/>
  <c r="X214" i="62" s="1"/>
  <c r="O53" i="78"/>
  <c r="O214" i="62" s="1"/>
  <c r="T46" i="62"/>
  <c r="V46" i="62"/>
  <c r="Q46" i="62"/>
  <c r="S53" i="78"/>
  <c r="S214" i="62" s="1"/>
  <c r="S62" i="62"/>
  <c r="U62" i="62"/>
  <c r="O62" i="62"/>
  <c r="T62" i="62"/>
  <c r="X46" i="62"/>
  <c r="AA46" i="62"/>
  <c r="Y46" i="62"/>
  <c r="P46" i="62"/>
  <c r="Q53" i="78"/>
  <c r="U46" i="62"/>
  <c r="U53" i="78"/>
  <c r="U214" i="62" s="1"/>
  <c r="P53" i="78"/>
  <c r="P214" i="62" s="1"/>
  <c r="P53" i="80"/>
  <c r="O17" i="62"/>
  <c r="O195" i="62" s="1"/>
  <c r="O69" i="80"/>
  <c r="O53" i="80"/>
  <c r="P69" i="80"/>
  <c r="P17" i="62"/>
  <c r="P195" i="62" s="1"/>
  <c r="D54" i="62"/>
  <c r="D6" i="80"/>
  <c r="D7" i="80" s="1"/>
  <c r="S17" i="62"/>
  <c r="S195" i="62" s="1"/>
  <c r="R17" i="62"/>
  <c r="R195" i="62" s="1"/>
  <c r="V17" i="62"/>
  <c r="V195" i="62" s="1"/>
  <c r="R53" i="80"/>
  <c r="R213" i="62" s="1"/>
  <c r="W53" i="80"/>
  <c r="W213" i="62" s="1"/>
  <c r="Y17" i="62"/>
  <c r="Y195" i="62" s="1"/>
  <c r="Q53" i="80"/>
  <c r="Q213" i="62" s="1"/>
  <c r="X17" i="62"/>
  <c r="X195" i="62" s="1"/>
  <c r="U53" i="80"/>
  <c r="U213" i="62" s="1"/>
  <c r="S53" i="80"/>
  <c r="S213" i="62" s="1"/>
  <c r="Q17" i="62"/>
  <c r="Q195" i="62" s="1"/>
  <c r="Q69" i="80"/>
  <c r="V53" i="80"/>
  <c r="V213" i="62" s="1"/>
  <c r="U17" i="62"/>
  <c r="U195" i="62" s="1"/>
  <c r="T53" i="80"/>
  <c r="T213" i="62" s="1"/>
  <c r="W17" i="62"/>
  <c r="W195" i="62" s="1"/>
  <c r="T17" i="62"/>
  <c r="T195" i="62" s="1"/>
  <c r="Y54" i="62"/>
  <c r="Z53" i="81"/>
  <c r="AD58" i="81"/>
  <c r="AD60" i="81"/>
  <c r="AD56" i="81"/>
  <c r="AD62" i="81"/>
  <c r="AD64" i="81"/>
  <c r="D53" i="81"/>
  <c r="AD54" i="81"/>
  <c r="AD57" i="81"/>
  <c r="AD55" i="81"/>
  <c r="AD59" i="81"/>
  <c r="AD61" i="81"/>
  <c r="X84" i="81"/>
  <c r="X35" i="62" s="1"/>
  <c r="Y53" i="81"/>
  <c r="T53" i="81"/>
  <c r="U53" i="81"/>
  <c r="N196" i="81"/>
  <c r="N93" i="62" s="1"/>
  <c r="S53" i="81"/>
  <c r="R53" i="81"/>
  <c r="X53" i="81"/>
  <c r="V53" i="81"/>
  <c r="W53" i="81"/>
  <c r="O53" i="81"/>
  <c r="Q53" i="81"/>
  <c r="P53" i="81"/>
  <c r="F29" i="40"/>
  <c r="F84" i="78"/>
  <c r="F37" i="62" s="1"/>
  <c r="N30" i="40"/>
  <c r="N97" i="82"/>
  <c r="K30" i="40"/>
  <c r="K97" i="82"/>
  <c r="M31" i="40"/>
  <c r="M97" i="84"/>
  <c r="M96" i="84" s="1"/>
  <c r="M40" i="62" s="1"/>
  <c r="K29" i="40"/>
  <c r="K84" i="78"/>
  <c r="K37" i="62" s="1"/>
  <c r="N29" i="40"/>
  <c r="N84" i="78"/>
  <c r="N37" i="62" s="1"/>
  <c r="L29" i="40"/>
  <c r="L84" i="78"/>
  <c r="L37" i="62" s="1"/>
  <c r="M30" i="40"/>
  <c r="M97" i="82"/>
  <c r="L30" i="40"/>
  <c r="L97" i="82"/>
  <c r="G30" i="40"/>
  <c r="G97" i="82"/>
  <c r="I31" i="40"/>
  <c r="I97" i="84"/>
  <c r="I96" i="84" s="1"/>
  <c r="I40" i="62" s="1"/>
  <c r="G31" i="40"/>
  <c r="G97" i="84"/>
  <c r="G96" i="84" s="1"/>
  <c r="G40" i="62" s="1"/>
  <c r="F31" i="40"/>
  <c r="F97" i="84"/>
  <c r="F96" i="84" s="1"/>
  <c r="F40" i="62" s="1"/>
  <c r="I29" i="40"/>
  <c r="I84" i="78"/>
  <c r="I37" i="62" s="1"/>
  <c r="F30" i="40"/>
  <c r="F97" i="82"/>
  <c r="N31" i="40"/>
  <c r="N97" i="84"/>
  <c r="N96" i="84" s="1"/>
  <c r="N40" i="62" s="1"/>
  <c r="K31" i="40"/>
  <c r="K97" i="84"/>
  <c r="K96" i="84" s="1"/>
  <c r="K40" i="62" s="1"/>
  <c r="E31" i="40"/>
  <c r="E97" i="84"/>
  <c r="E96" i="84" s="1"/>
  <c r="E40" i="62" s="1"/>
  <c r="G29" i="40"/>
  <c r="G84" i="78"/>
  <c r="G37" i="62" s="1"/>
  <c r="J30" i="40"/>
  <c r="J97" i="82"/>
  <c r="E30" i="40"/>
  <c r="E29" i="40"/>
  <c r="E84" i="78"/>
  <c r="E37" i="62" s="1"/>
  <c r="H29" i="40"/>
  <c r="H84" i="78"/>
  <c r="H37" i="62" s="1"/>
  <c r="J29" i="40"/>
  <c r="J84" i="78"/>
  <c r="J37" i="62" s="1"/>
  <c r="M29" i="40"/>
  <c r="M84" i="78"/>
  <c r="M37" i="62" s="1"/>
  <c r="H30" i="40"/>
  <c r="H97" i="82"/>
  <c r="I30" i="40"/>
  <c r="H31" i="40"/>
  <c r="H97" i="84"/>
  <c r="H96" i="84" s="1"/>
  <c r="H40" i="62" s="1"/>
  <c r="L31" i="40"/>
  <c r="L97" i="84"/>
  <c r="L96" i="84" s="1"/>
  <c r="L40" i="62" s="1"/>
  <c r="J31" i="40"/>
  <c r="J97" i="84"/>
  <c r="J96" i="84" s="1"/>
  <c r="J40" i="62" s="1"/>
  <c r="E32" i="40"/>
  <c r="E84" i="48"/>
  <c r="E41" i="62" s="1"/>
  <c r="H32" i="40"/>
  <c r="H84" i="48"/>
  <c r="H41" i="62" s="1"/>
  <c r="F32" i="40"/>
  <c r="F84" i="48"/>
  <c r="F41" i="62" s="1"/>
  <c r="N28" i="40"/>
  <c r="N35" i="62"/>
  <c r="L28" i="40"/>
  <c r="L84" i="81"/>
  <c r="L35" i="62" s="1"/>
  <c r="E28" i="40"/>
  <c r="E84" i="81"/>
  <c r="E35" i="62" s="1"/>
  <c r="J28" i="40"/>
  <c r="J84" i="81"/>
  <c r="J35" i="62" s="1"/>
  <c r="H28" i="40"/>
  <c r="H84" i="81"/>
  <c r="H35" i="62" s="1"/>
  <c r="F28" i="40"/>
  <c r="F84" i="81"/>
  <c r="F35" i="62" s="1"/>
  <c r="I28" i="40"/>
  <c r="I84" i="81"/>
  <c r="I35" i="62" s="1"/>
  <c r="K28" i="40"/>
  <c r="K84" i="81"/>
  <c r="K35" i="62" s="1"/>
  <c r="M28" i="40"/>
  <c r="M35" i="62"/>
  <c r="G28" i="40"/>
  <c r="G84" i="81"/>
  <c r="G35" i="62" s="1"/>
  <c r="I17" i="62"/>
  <c r="I195" i="62" s="1"/>
  <c r="K69" i="80"/>
  <c r="E53" i="80"/>
  <c r="G69" i="80"/>
  <c r="E17" i="62"/>
  <c r="E195" i="62" s="1"/>
  <c r="L69" i="80"/>
  <c r="M69" i="80"/>
  <c r="H17" i="62"/>
  <c r="H195" i="62" s="1"/>
  <c r="K22" i="40"/>
  <c r="K23" i="40" s="1"/>
  <c r="F22" i="40"/>
  <c r="F23" i="40" s="1"/>
  <c r="J53" i="78"/>
  <c r="F17" i="62"/>
  <c r="F195" i="62" s="1"/>
  <c r="E53" i="78"/>
  <c r="J69" i="80"/>
  <c r="L53" i="78"/>
  <c r="M53" i="78"/>
  <c r="H22" i="40"/>
  <c r="H23" i="40" s="1"/>
  <c r="F53" i="78"/>
  <c r="K53" i="78"/>
  <c r="F53" i="80"/>
  <c r="H53" i="80"/>
  <c r="N53" i="78"/>
  <c r="D22" i="40"/>
  <c r="D23" i="40" s="1"/>
  <c r="H94" i="68"/>
  <c r="I22" i="40"/>
  <c r="I23" i="40" s="1"/>
  <c r="L22" i="40"/>
  <c r="L23" i="40" s="1"/>
  <c r="H53" i="78"/>
  <c r="G53" i="78"/>
  <c r="L53" i="80"/>
  <c r="N53" i="80"/>
  <c r="K53" i="80"/>
  <c r="G53" i="80"/>
  <c r="E22" i="40"/>
  <c r="E23" i="40" s="1"/>
  <c r="F24" i="68"/>
  <c r="N17" i="62"/>
  <c r="N195" i="62" s="1"/>
  <c r="N69" i="80"/>
  <c r="F94" i="68"/>
  <c r="G22" i="40"/>
  <c r="G23" i="40" s="1"/>
  <c r="N22" i="40"/>
  <c r="N23" i="40" s="1"/>
  <c r="J22" i="40"/>
  <c r="J23" i="40" s="1"/>
  <c r="M22" i="40"/>
  <c r="M23" i="40" s="1"/>
  <c r="I53" i="78"/>
  <c r="J53" i="80"/>
  <c r="I53" i="80"/>
  <c r="M53" i="80"/>
  <c r="E24" i="68"/>
  <c r="I77" i="40"/>
  <c r="M77" i="40"/>
  <c r="J77" i="40"/>
  <c r="F77" i="40"/>
  <c r="K77" i="40"/>
  <c r="H77" i="40"/>
  <c r="E77" i="40"/>
  <c r="L77" i="40"/>
  <c r="N77" i="40"/>
  <c r="G77" i="40"/>
  <c r="K196" i="81"/>
  <c r="K93" i="62" s="1"/>
  <c r="K142" i="81"/>
  <c r="J196" i="81"/>
  <c r="J93" i="62" s="1"/>
  <c r="J142" i="81"/>
  <c r="H196" i="81"/>
  <c r="H93" i="62" s="1"/>
  <c r="H142" i="81"/>
  <c r="I196" i="81"/>
  <c r="I93" i="62" s="1"/>
  <c r="I142" i="81"/>
  <c r="G196" i="81"/>
  <c r="G180" i="81" s="1"/>
  <c r="G142" i="81"/>
  <c r="N142" i="81"/>
  <c r="M142" i="81"/>
  <c r="L142" i="81"/>
  <c r="K196" i="78"/>
  <c r="K95" i="62" s="1"/>
  <c r="K142" i="78"/>
  <c r="I196" i="78"/>
  <c r="I95" i="62" s="1"/>
  <c r="I142" i="78"/>
  <c r="G196" i="78"/>
  <c r="G95" i="62" s="1"/>
  <c r="G142" i="78"/>
  <c r="J196" i="78"/>
  <c r="J95" i="62" s="1"/>
  <c r="J142" i="78"/>
  <c r="H196" i="78"/>
  <c r="H95" i="62" s="1"/>
  <c r="H142" i="78"/>
  <c r="N142" i="78"/>
  <c r="M142" i="78"/>
  <c r="N156" i="82"/>
  <c r="K210" i="82"/>
  <c r="K96" i="62" s="1"/>
  <c r="K156" i="82"/>
  <c r="H210" i="82"/>
  <c r="H96" i="62" s="1"/>
  <c r="H156" i="82"/>
  <c r="J210" i="82"/>
  <c r="J96" i="62" s="1"/>
  <c r="J156" i="82"/>
  <c r="I210" i="82"/>
  <c r="I96" i="62" s="1"/>
  <c r="I156" i="82"/>
  <c r="G210" i="82"/>
  <c r="G96" i="62" s="1"/>
  <c r="G156" i="82"/>
  <c r="L156" i="82"/>
  <c r="M156" i="82"/>
  <c r="N156" i="84"/>
  <c r="L156" i="84"/>
  <c r="M156" i="84"/>
  <c r="K156" i="84"/>
  <c r="M142" i="48"/>
  <c r="L142" i="48"/>
  <c r="N142" i="48"/>
  <c r="D62" i="62"/>
  <c r="J62" i="62"/>
  <c r="D129" i="62"/>
  <c r="D119" i="40" s="1"/>
  <c r="M62" i="62"/>
  <c r="F62" i="62"/>
  <c r="N62" i="62"/>
  <c r="H62" i="62"/>
  <c r="G62" i="62"/>
  <c r="E62" i="62"/>
  <c r="K62" i="62"/>
  <c r="I62" i="62"/>
  <c r="L62" i="62"/>
  <c r="H65" i="82"/>
  <c r="H65" i="83"/>
  <c r="H6" i="83" s="1"/>
  <c r="H7" i="83" s="1"/>
  <c r="D6" i="83"/>
  <c r="D7" i="83" s="1"/>
  <c r="I65" i="83"/>
  <c r="I6" i="83" s="1"/>
  <c r="I7" i="83" s="1"/>
  <c r="G65" i="83"/>
  <c r="G57" i="62" s="1"/>
  <c r="E65" i="83"/>
  <c r="E6" i="83" s="1"/>
  <c r="E7" i="83" s="1"/>
  <c r="E53" i="81"/>
  <c r="E65" i="82"/>
  <c r="M53" i="81"/>
  <c r="F53" i="81"/>
  <c r="L65" i="83"/>
  <c r="L6" i="83" s="1"/>
  <c r="L7" i="83" s="1"/>
  <c r="M65" i="83"/>
  <c r="M57" i="62" s="1"/>
  <c r="J65" i="83"/>
  <c r="J6" i="83" s="1"/>
  <c r="J7" i="83" s="1"/>
  <c r="H53" i="81"/>
  <c r="F65" i="83"/>
  <c r="F57" i="62" s="1"/>
  <c r="L65" i="82"/>
  <c r="I53" i="81"/>
  <c r="N53" i="81"/>
  <c r="K53" i="81"/>
  <c r="L53" i="81"/>
  <c r="G53" i="81"/>
  <c r="L65" i="84"/>
  <c r="E65" i="84"/>
  <c r="G65" i="82"/>
  <c r="N65" i="82"/>
  <c r="I65" i="82"/>
  <c r="M65" i="82"/>
  <c r="F65" i="82"/>
  <c r="J53" i="81"/>
  <c r="N65" i="83"/>
  <c r="N57" i="62" s="1"/>
  <c r="K65" i="83"/>
  <c r="K57" i="62" s="1"/>
  <c r="K65" i="82"/>
  <c r="G65" i="84"/>
  <c r="H65" i="84"/>
  <c r="J65" i="84"/>
  <c r="I65" i="84"/>
  <c r="K65" i="84"/>
  <c r="F65" i="84"/>
  <c r="N65" i="84"/>
  <c r="M65" i="84"/>
  <c r="J65" i="82"/>
  <c r="J49" i="62"/>
  <c r="J208" i="62" s="1"/>
  <c r="F49" i="62"/>
  <c r="F208" i="62" s="1"/>
  <c r="M49" i="62"/>
  <c r="M208" i="62" s="1"/>
  <c r="H49" i="62"/>
  <c r="H208" i="62" s="1"/>
  <c r="I49" i="62"/>
  <c r="I208" i="62" s="1"/>
  <c r="E49" i="62"/>
  <c r="E208" i="62" s="1"/>
  <c r="K49" i="62"/>
  <c r="K208" i="62" s="1"/>
  <c r="G49" i="62"/>
  <c r="G208" i="62" s="1"/>
  <c r="N49" i="62"/>
  <c r="N208" i="62" s="1"/>
  <c r="L49" i="62"/>
  <c r="L208" i="62" s="1"/>
  <c r="I47" i="62"/>
  <c r="I206" i="62" s="1"/>
  <c r="M47" i="62"/>
  <c r="M206" i="62" s="1"/>
  <c r="L47" i="62"/>
  <c r="L206" i="62" s="1"/>
  <c r="J47" i="62"/>
  <c r="J206" i="62" s="1"/>
  <c r="K47" i="62"/>
  <c r="K206" i="62" s="1"/>
  <c r="D96" i="84"/>
  <c r="D40" i="62" s="1"/>
  <c r="H210" i="84"/>
  <c r="H98" i="62" s="1"/>
  <c r="N210" i="84"/>
  <c r="N98" i="62" s="1"/>
  <c r="M210" i="84"/>
  <c r="M98" i="62" s="1"/>
  <c r="L210" i="84"/>
  <c r="L98" i="62" s="1"/>
  <c r="G210" i="84"/>
  <c r="G98" i="62" s="1"/>
  <c r="J210" i="84"/>
  <c r="J98" i="62" s="1"/>
  <c r="E210" i="84"/>
  <c r="E194" i="84" s="1"/>
  <c r="K210" i="84"/>
  <c r="K98" i="62" s="1"/>
  <c r="I210" i="84"/>
  <c r="I98" i="62" s="1"/>
  <c r="H11" i="68"/>
  <c r="H26" i="40" s="1"/>
  <c r="E194" i="82"/>
  <c r="E120" i="82" s="1"/>
  <c r="E11" i="68"/>
  <c r="E26" i="40" s="1"/>
  <c r="F11" i="68"/>
  <c r="F26" i="40" s="1"/>
  <c r="E98" i="82"/>
  <c r="E12" i="68"/>
  <c r="F194" i="84"/>
  <c r="D194" i="84"/>
  <c r="D98" i="62"/>
  <c r="I107" i="62"/>
  <c r="D194" i="82"/>
  <c r="D120" i="82" s="1"/>
  <c r="D96" i="62"/>
  <c r="F194" i="82"/>
  <c r="F120" i="82" s="1"/>
  <c r="F105" i="62"/>
  <c r="L194" i="82"/>
  <c r="L120" i="82" s="1"/>
  <c r="L105" i="62"/>
  <c r="E180" i="81"/>
  <c r="E93" i="62"/>
  <c r="J102" i="62"/>
  <c r="D180" i="81"/>
  <c r="D93" i="62"/>
  <c r="M20" i="62"/>
  <c r="M198" i="62" s="1"/>
  <c r="E20" i="62"/>
  <c r="E198" i="62" s="1"/>
  <c r="K20" i="62"/>
  <c r="K198" i="62" s="1"/>
  <c r="H20" i="62"/>
  <c r="H198" i="62" s="1"/>
  <c r="J20" i="62"/>
  <c r="J198" i="62" s="1"/>
  <c r="N20" i="62"/>
  <c r="N198" i="62" s="1"/>
  <c r="F20" i="62"/>
  <c r="F198" i="62" s="1"/>
  <c r="G20" i="62"/>
  <c r="G198" i="62" s="1"/>
  <c r="L20" i="62"/>
  <c r="L198" i="62" s="1"/>
  <c r="I20" i="62"/>
  <c r="I198" i="62" s="1"/>
  <c r="M194" i="82"/>
  <c r="M120" i="82" s="1"/>
  <c r="F180" i="81"/>
  <c r="N194" i="82"/>
  <c r="N120" i="82" s="1"/>
  <c r="M180" i="81"/>
  <c r="L180" i="81"/>
  <c r="N43" i="82"/>
  <c r="L43" i="82"/>
  <c r="K43" i="82"/>
  <c r="G43" i="82"/>
  <c r="F43" i="82"/>
  <c r="H104" i="62"/>
  <c r="H55" i="68"/>
  <c r="D101" i="62"/>
  <c r="D56" i="40" s="1"/>
  <c r="D76" i="40" s="1"/>
  <c r="K104" i="62"/>
  <c r="I104" i="62"/>
  <c r="M104" i="62"/>
  <c r="M180" i="78"/>
  <c r="M106" i="78" s="1"/>
  <c r="J104" i="62"/>
  <c r="D180" i="78"/>
  <c r="D106" i="78" s="1"/>
  <c r="F104" i="62"/>
  <c r="F180" i="78"/>
  <c r="F106" i="78" s="1"/>
  <c r="L104" i="62"/>
  <c r="L180" i="78"/>
  <c r="L106" i="78" s="1"/>
  <c r="E104" i="62"/>
  <c r="E180" i="78"/>
  <c r="E106" i="78" s="1"/>
  <c r="N180" i="78"/>
  <c r="N106" i="78" s="1"/>
  <c r="G107" i="68"/>
  <c r="F107" i="68"/>
  <c r="I107" i="68"/>
  <c r="E107" i="68"/>
  <c r="E121" i="68" s="1"/>
  <c r="E129" i="62" s="1"/>
  <c r="H107" i="68"/>
  <c r="J107" i="68"/>
  <c r="D180" i="48"/>
  <c r="N196" i="48"/>
  <c r="N99" i="62" s="1"/>
  <c r="E196" i="48"/>
  <c r="E99" i="62" s="1"/>
  <c r="G196" i="48"/>
  <c r="G99" i="62" s="1"/>
  <c r="I196" i="48"/>
  <c r="I99" i="62" s="1"/>
  <c r="M196" i="48"/>
  <c r="M99" i="62" s="1"/>
  <c r="L196" i="48"/>
  <c r="L99" i="62" s="1"/>
  <c r="H196" i="48"/>
  <c r="H99" i="62" s="1"/>
  <c r="F196" i="48"/>
  <c r="F99" i="62" s="1"/>
  <c r="F92" i="62" s="1"/>
  <c r="F55" i="40" s="1"/>
  <c r="F75" i="40" s="1"/>
  <c r="J196" i="48"/>
  <c r="J99" i="62" s="1"/>
  <c r="K196" i="48"/>
  <c r="K99" i="62" s="1"/>
  <c r="G116" i="53"/>
  <c r="K116" i="53"/>
  <c r="M116" i="53"/>
  <c r="E116" i="53"/>
  <c r="J116" i="53"/>
  <c r="I116" i="53"/>
  <c r="L116" i="53"/>
  <c r="N116" i="53"/>
  <c r="H116" i="53"/>
  <c r="F116" i="53"/>
  <c r="F50" i="62"/>
  <c r="F209" i="62" s="1"/>
  <c r="E50" i="62"/>
  <c r="E209" i="62" s="1"/>
  <c r="L102" i="53"/>
  <c r="M102" i="53"/>
  <c r="E102" i="53"/>
  <c r="N102" i="53"/>
  <c r="H102" i="53"/>
  <c r="J102" i="53"/>
  <c r="F102" i="53"/>
  <c r="I102" i="53"/>
  <c r="G102" i="53"/>
  <c r="K102" i="53"/>
  <c r="G108" i="62"/>
  <c r="G101" i="62" s="1"/>
  <c r="G56" i="40" s="1"/>
  <c r="G76" i="40" s="1"/>
  <c r="E108" i="62"/>
  <c r="F108" i="62"/>
  <c r="M108" i="62"/>
  <c r="J108" i="62"/>
  <c r="I108" i="62"/>
  <c r="N108" i="62"/>
  <c r="N101" i="62" s="1"/>
  <c r="N56" i="40" s="1"/>
  <c r="N76" i="40" s="1"/>
  <c r="K108" i="62"/>
  <c r="H108" i="62"/>
  <c r="L108" i="62"/>
  <c r="D215" i="48"/>
  <c r="D22" i="62"/>
  <c r="G30" i="48"/>
  <c r="G71" i="48"/>
  <c r="L71" i="48"/>
  <c r="H71" i="48"/>
  <c r="I71" i="48"/>
  <c r="G304" i="81" l="1"/>
  <c r="G222" i="62" s="1"/>
  <c r="I302" i="81"/>
  <c r="H305" i="81"/>
  <c r="H309" i="81"/>
  <c r="H308" i="81"/>
  <c r="H307" i="81"/>
  <c r="H306" i="81"/>
  <c r="O202" i="62"/>
  <c r="G304" i="48"/>
  <c r="G228" i="62" s="1"/>
  <c r="F221" i="62"/>
  <c r="F35" i="40" s="1"/>
  <c r="G264" i="82"/>
  <c r="G225" i="62" s="1"/>
  <c r="I263" i="82"/>
  <c r="H265" i="82"/>
  <c r="H269" i="82"/>
  <c r="H268" i="82"/>
  <c r="H267" i="82"/>
  <c r="H266" i="82"/>
  <c r="I317" i="84"/>
  <c r="H319" i="84"/>
  <c r="H323" i="84"/>
  <c r="H322" i="84"/>
  <c r="H321" i="84"/>
  <c r="H320" i="84"/>
  <c r="I303" i="48"/>
  <c r="H305" i="48"/>
  <c r="H309" i="48"/>
  <c r="H308" i="48"/>
  <c r="H307" i="48"/>
  <c r="H306" i="48"/>
  <c r="G249" i="78"/>
  <c r="G224" i="62" s="1"/>
  <c r="I248" i="78"/>
  <c r="H250" i="78"/>
  <c r="H254" i="78"/>
  <c r="H253" i="78"/>
  <c r="H251" i="78"/>
  <c r="H252" i="78"/>
  <c r="V59" i="62"/>
  <c r="U58" i="62"/>
  <c r="S59" i="62"/>
  <c r="P221" i="48"/>
  <c r="Q221" i="48"/>
  <c r="P253" i="48"/>
  <c r="Q253" i="48"/>
  <c r="R221" i="48"/>
  <c r="R253" i="48"/>
  <c r="AA56" i="62"/>
  <c r="R58" i="62"/>
  <c r="Q33" i="40"/>
  <c r="R166" i="53"/>
  <c r="AB135" i="53"/>
  <c r="AB166" i="53"/>
  <c r="W202" i="62"/>
  <c r="R202" i="62"/>
  <c r="S202" i="62"/>
  <c r="AB202" i="62"/>
  <c r="I55" i="62"/>
  <c r="I214" i="62"/>
  <c r="F55" i="62"/>
  <c r="F214" i="62"/>
  <c r="D53" i="62"/>
  <c r="D212" i="62"/>
  <c r="J56" i="62"/>
  <c r="J215" i="62"/>
  <c r="G53" i="62"/>
  <c r="G212" i="62"/>
  <c r="M58" i="62"/>
  <c r="M217" i="62"/>
  <c r="I58" i="62"/>
  <c r="I217" i="62"/>
  <c r="K56" i="62"/>
  <c r="K215" i="62"/>
  <c r="F56" i="62"/>
  <c r="F215" i="62"/>
  <c r="G56" i="62"/>
  <c r="G215" i="62"/>
  <c r="L53" i="62"/>
  <c r="L212" i="62"/>
  <c r="L56" i="62"/>
  <c r="L215" i="62"/>
  <c r="E56" i="62"/>
  <c r="E215" i="62"/>
  <c r="M6" i="80"/>
  <c r="M7" i="80" s="1"/>
  <c r="M213" i="62"/>
  <c r="L6" i="80"/>
  <c r="L7" i="80" s="1"/>
  <c r="L213" i="62"/>
  <c r="H6" i="80"/>
  <c r="H7" i="80" s="1"/>
  <c r="H213" i="62"/>
  <c r="E55" i="62"/>
  <c r="E214" i="62"/>
  <c r="G58" i="62"/>
  <c r="G217" i="62"/>
  <c r="J53" i="62"/>
  <c r="J212" i="62"/>
  <c r="I53" i="62"/>
  <c r="I212" i="62"/>
  <c r="J58" i="62"/>
  <c r="J217" i="62"/>
  <c r="M56" i="62"/>
  <c r="M215" i="62"/>
  <c r="E58" i="62"/>
  <c r="E217" i="62"/>
  <c r="K53" i="62"/>
  <c r="K212" i="62"/>
  <c r="E53" i="62"/>
  <c r="E212" i="62"/>
  <c r="I6" i="80"/>
  <c r="I7" i="80" s="1"/>
  <c r="I213" i="62"/>
  <c r="G54" i="62"/>
  <c r="G213" i="62"/>
  <c r="G55" i="62"/>
  <c r="G214" i="62"/>
  <c r="F54" i="62"/>
  <c r="F213" i="62"/>
  <c r="M55" i="62"/>
  <c r="M214" i="62"/>
  <c r="K58" i="62"/>
  <c r="K217" i="62"/>
  <c r="M53" i="62"/>
  <c r="M212" i="62"/>
  <c r="H56" i="62"/>
  <c r="H215" i="62"/>
  <c r="F58" i="62"/>
  <c r="F217" i="62"/>
  <c r="H58" i="62"/>
  <c r="H217" i="62"/>
  <c r="I56" i="62"/>
  <c r="I215" i="62"/>
  <c r="L58" i="62"/>
  <c r="L217" i="62"/>
  <c r="H53" i="62"/>
  <c r="H212" i="62"/>
  <c r="F53" i="62"/>
  <c r="F212" i="62"/>
  <c r="J6" i="80"/>
  <c r="J7" i="80" s="1"/>
  <c r="J213" i="62"/>
  <c r="K6" i="80"/>
  <c r="K7" i="80" s="1"/>
  <c r="K213" i="62"/>
  <c r="H55" i="62"/>
  <c r="H214" i="62"/>
  <c r="K55" i="62"/>
  <c r="K214" i="62"/>
  <c r="L55" i="62"/>
  <c r="L214" i="62"/>
  <c r="J55" i="62"/>
  <c r="J214" i="62"/>
  <c r="E54" i="62"/>
  <c r="E213" i="62"/>
  <c r="O267" i="84"/>
  <c r="E267" i="84"/>
  <c r="Q267" i="84"/>
  <c r="E235" i="84"/>
  <c r="H235" i="84"/>
  <c r="N267" i="84"/>
  <c r="D267" i="84"/>
  <c r="J235" i="84"/>
  <c r="G267" i="84"/>
  <c r="K267" i="84"/>
  <c r="L267" i="84"/>
  <c r="O235" i="84"/>
  <c r="N235" i="84"/>
  <c r="M235" i="84"/>
  <c r="P267" i="84"/>
  <c r="F235" i="84"/>
  <c r="Q235" i="84"/>
  <c r="I235" i="84"/>
  <c r="I267" i="84"/>
  <c r="M267" i="84"/>
  <c r="Q59" i="62"/>
  <c r="Q218" i="62"/>
  <c r="Y59" i="62"/>
  <c r="Y218" i="62"/>
  <c r="R59" i="62"/>
  <c r="R218" i="62"/>
  <c r="P59" i="62"/>
  <c r="P218" i="62"/>
  <c r="U59" i="62"/>
  <c r="U218" i="62"/>
  <c r="T59" i="62"/>
  <c r="T218" i="62"/>
  <c r="AA59" i="62"/>
  <c r="AA218" i="62"/>
  <c r="W59" i="62"/>
  <c r="W218" i="62"/>
  <c r="X59" i="62"/>
  <c r="X218" i="62"/>
  <c r="O59" i="62"/>
  <c r="O218" i="62"/>
  <c r="N58" i="62"/>
  <c r="N217" i="62"/>
  <c r="S58" i="62"/>
  <c r="Z58" i="62"/>
  <c r="Z217" i="62"/>
  <c r="G235" i="84"/>
  <c r="H267" i="84"/>
  <c r="K235" i="84"/>
  <c r="V58" i="62"/>
  <c r="V217" i="62"/>
  <c r="T58" i="62"/>
  <c r="T217" i="62"/>
  <c r="Q58" i="62"/>
  <c r="P58" i="62"/>
  <c r="AD140" i="62" s="1"/>
  <c r="P217" i="62"/>
  <c r="D235" i="84"/>
  <c r="D234" i="84" s="1"/>
  <c r="F267" i="84"/>
  <c r="R267" i="84"/>
  <c r="J267" i="84"/>
  <c r="N56" i="62"/>
  <c r="N215" i="62"/>
  <c r="V56" i="62"/>
  <c r="V215" i="62"/>
  <c r="Y56" i="62"/>
  <c r="Y215" i="62"/>
  <c r="Q56" i="62"/>
  <c r="Q215" i="62"/>
  <c r="Z56" i="62"/>
  <c r="Z215" i="62"/>
  <c r="P56" i="62"/>
  <c r="P215" i="62"/>
  <c r="W56" i="62"/>
  <c r="W215" i="62"/>
  <c r="R56" i="62"/>
  <c r="R215" i="62"/>
  <c r="X56" i="62"/>
  <c r="X215" i="62"/>
  <c r="P43" i="62"/>
  <c r="P202" i="62" s="1"/>
  <c r="P205" i="62"/>
  <c r="Y43" i="62"/>
  <c r="Y202" i="62" s="1"/>
  <c r="Y205" i="62"/>
  <c r="Q43" i="62"/>
  <c r="Q202" i="62" s="1"/>
  <c r="Q205" i="62"/>
  <c r="U43" i="62"/>
  <c r="U202" i="62" s="1"/>
  <c r="U205" i="62"/>
  <c r="AA43" i="62"/>
  <c r="AA202" i="62" s="1"/>
  <c r="AA205" i="62"/>
  <c r="V43" i="62"/>
  <c r="V202" i="62" s="1"/>
  <c r="V205" i="62"/>
  <c r="Z43" i="62"/>
  <c r="Z202" i="62" s="1"/>
  <c r="Z205" i="62"/>
  <c r="N55" i="62"/>
  <c r="N214" i="62"/>
  <c r="Q55" i="62"/>
  <c r="Q214" i="62"/>
  <c r="X43" i="62"/>
  <c r="X202" i="62" s="1"/>
  <c r="X205" i="62"/>
  <c r="T43" i="62"/>
  <c r="T202" i="62" s="1"/>
  <c r="T205" i="62"/>
  <c r="Z55" i="62"/>
  <c r="Z214" i="62"/>
  <c r="AA55" i="62"/>
  <c r="AA214" i="62"/>
  <c r="Y55" i="62"/>
  <c r="Y214" i="62"/>
  <c r="O6" i="80"/>
  <c r="O7" i="80" s="1"/>
  <c r="O213" i="62"/>
  <c r="Z54" i="62"/>
  <c r="Z213" i="62"/>
  <c r="AA54" i="62"/>
  <c r="AA213" i="62"/>
  <c r="X54" i="62"/>
  <c r="X213" i="62"/>
  <c r="N6" i="80"/>
  <c r="N7" i="80" s="1"/>
  <c r="N213" i="62"/>
  <c r="P54" i="62"/>
  <c r="P213" i="62"/>
  <c r="W53" i="62"/>
  <c r="W212" i="62"/>
  <c r="S53" i="62"/>
  <c r="S212" i="62"/>
  <c r="Y53" i="62"/>
  <c r="Y212" i="62"/>
  <c r="P53" i="62"/>
  <c r="P212" i="62"/>
  <c r="V53" i="62"/>
  <c r="V212" i="62"/>
  <c r="Z53" i="62"/>
  <c r="Z52" i="62" s="1"/>
  <c r="Z212" i="62"/>
  <c r="N53" i="62"/>
  <c r="N212" i="62"/>
  <c r="Q53" i="62"/>
  <c r="Q212" i="62"/>
  <c r="X53" i="62"/>
  <c r="X212" i="62"/>
  <c r="U53" i="62"/>
  <c r="U212" i="62"/>
  <c r="AA53" i="62"/>
  <c r="AA52" i="62" s="1"/>
  <c r="AA212" i="62"/>
  <c r="O53" i="62"/>
  <c r="O212" i="62"/>
  <c r="R53" i="62"/>
  <c r="R212" i="62"/>
  <c r="T53" i="62"/>
  <c r="T212" i="62"/>
  <c r="N74" i="53"/>
  <c r="AA74" i="53"/>
  <c r="AB74" i="53"/>
  <c r="Z73" i="53"/>
  <c r="AA73" i="53"/>
  <c r="AB73" i="53"/>
  <c r="Z76" i="53"/>
  <c r="AA76" i="53"/>
  <c r="AB76" i="53"/>
  <c r="Z71" i="53"/>
  <c r="AB71" i="53"/>
  <c r="AA71" i="53"/>
  <c r="Z70" i="53"/>
  <c r="AA70" i="53"/>
  <c r="AB70" i="53"/>
  <c r="AA67" i="53"/>
  <c r="AB67" i="53"/>
  <c r="Z77" i="53"/>
  <c r="AA77" i="53"/>
  <c r="AB77" i="53"/>
  <c r="Z75" i="53"/>
  <c r="AB75" i="53"/>
  <c r="AA75" i="53"/>
  <c r="N69" i="53"/>
  <c r="AB69" i="53"/>
  <c r="AA69" i="53"/>
  <c r="Z72" i="53"/>
  <c r="AB72" i="53"/>
  <c r="AA72" i="53"/>
  <c r="L235" i="84"/>
  <c r="R235" i="84"/>
  <c r="V96" i="82"/>
  <c r="V6" i="82" s="1"/>
  <c r="V7" i="82" s="1"/>
  <c r="M72" i="53"/>
  <c r="L72" i="53"/>
  <c r="T6" i="83"/>
  <c r="T7" i="83" s="1"/>
  <c r="U96" i="82"/>
  <c r="U38" i="62" s="1"/>
  <c r="U34" i="62" s="1"/>
  <c r="R33" i="40"/>
  <c r="Q287" i="81"/>
  <c r="Q162" i="62" s="1"/>
  <c r="V287" i="81"/>
  <c r="V162" i="62" s="1"/>
  <c r="O287" i="81"/>
  <c r="O162" i="62" s="1"/>
  <c r="M287" i="81"/>
  <c r="M162" i="62" s="1"/>
  <c r="T253" i="81"/>
  <c r="V221" i="81"/>
  <c r="U253" i="81"/>
  <c r="T221" i="81"/>
  <c r="W253" i="81"/>
  <c r="U221" i="81"/>
  <c r="W221" i="81"/>
  <c r="S253" i="81"/>
  <c r="V253" i="81"/>
  <c r="S221" i="81"/>
  <c r="U33" i="40"/>
  <c r="P33" i="40"/>
  <c r="T33" i="40"/>
  <c r="O33" i="40"/>
  <c r="W287" i="81"/>
  <c r="W162" i="62" s="1"/>
  <c r="H221" i="81"/>
  <c r="G221" i="81"/>
  <c r="F221" i="81"/>
  <c r="Q221" i="81"/>
  <c r="D253" i="81"/>
  <c r="D252" i="81" s="1"/>
  <c r="D76" i="62" s="1"/>
  <c r="R253" i="81"/>
  <c r="M253" i="81"/>
  <c r="D221" i="81"/>
  <c r="D220" i="81" s="1"/>
  <c r="R221" i="81"/>
  <c r="M221" i="81"/>
  <c r="P253" i="81"/>
  <c r="O253" i="81"/>
  <c r="N253" i="81"/>
  <c r="I253" i="81"/>
  <c r="P221" i="81"/>
  <c r="O221" i="81"/>
  <c r="N221" i="81"/>
  <c r="I221" i="81"/>
  <c r="L253" i="81"/>
  <c r="K253" i="81"/>
  <c r="J253" i="81"/>
  <c r="E253" i="81"/>
  <c r="L221" i="81"/>
  <c r="K221" i="81"/>
  <c r="J221" i="81"/>
  <c r="E221" i="81"/>
  <c r="H253" i="81"/>
  <c r="G253" i="81"/>
  <c r="F253" i="81"/>
  <c r="Q253" i="81"/>
  <c r="Q72" i="53"/>
  <c r="R72" i="53"/>
  <c r="I72" i="53"/>
  <c r="V33" i="40"/>
  <c r="S33" i="40"/>
  <c r="O72" i="53"/>
  <c r="K72" i="53"/>
  <c r="P72" i="53"/>
  <c r="Q6" i="83"/>
  <c r="Q7" i="83" s="1"/>
  <c r="U57" i="62"/>
  <c r="W57" i="62"/>
  <c r="U72" i="53"/>
  <c r="F69" i="53"/>
  <c r="X72" i="53"/>
  <c r="R69" i="53"/>
  <c r="R76" i="53"/>
  <c r="X76" i="53"/>
  <c r="AD145" i="53"/>
  <c r="O96" i="82"/>
  <c r="O38" i="62" s="1"/>
  <c r="O34" i="62" s="1"/>
  <c r="K74" i="53"/>
  <c r="Q96" i="82"/>
  <c r="Q38" i="62" s="1"/>
  <c r="Q34" i="62" s="1"/>
  <c r="W96" i="82"/>
  <c r="W38" i="62" s="1"/>
  <c r="W34" i="62" s="1"/>
  <c r="S96" i="82"/>
  <c r="S38" i="62" s="1"/>
  <c r="S34" i="62" s="1"/>
  <c r="S76" i="53"/>
  <c r="P76" i="53"/>
  <c r="W76" i="53"/>
  <c r="O76" i="53"/>
  <c r="M76" i="53"/>
  <c r="V76" i="53"/>
  <c r="Y76" i="53"/>
  <c r="Q76" i="53"/>
  <c r="U76" i="53"/>
  <c r="T76" i="53"/>
  <c r="S74" i="53"/>
  <c r="M74" i="53"/>
  <c r="L74" i="53"/>
  <c r="T96" i="82"/>
  <c r="T38" i="62" s="1"/>
  <c r="T34" i="62" s="1"/>
  <c r="H10" i="53"/>
  <c r="H172" i="53" s="1"/>
  <c r="R69" i="80"/>
  <c r="T72" i="53"/>
  <c r="Y72" i="53"/>
  <c r="V72" i="53"/>
  <c r="W72" i="53"/>
  <c r="J69" i="53"/>
  <c r="F10" i="53"/>
  <c r="K10" i="53"/>
  <c r="T159" i="53" s="1"/>
  <c r="R74" i="53"/>
  <c r="W73" i="53"/>
  <c r="O74" i="53"/>
  <c r="Z166" i="53"/>
  <c r="M73" i="53"/>
  <c r="U73" i="53"/>
  <c r="K73" i="53"/>
  <c r="X67" i="53"/>
  <c r="Z67" i="53"/>
  <c r="Y67" i="53"/>
  <c r="D10" i="53"/>
  <c r="H152" i="53" s="1"/>
  <c r="H151" i="53" s="1"/>
  <c r="J73" i="53"/>
  <c r="L73" i="53"/>
  <c r="R73" i="53"/>
  <c r="Q74" i="53"/>
  <c r="Z74" i="53"/>
  <c r="V73" i="53"/>
  <c r="X73" i="53"/>
  <c r="J10" i="53"/>
  <c r="S158" i="53" s="1"/>
  <c r="N73" i="53"/>
  <c r="S73" i="53"/>
  <c r="P73" i="53"/>
  <c r="Y73" i="53"/>
  <c r="G69" i="53"/>
  <c r="Z69" i="53"/>
  <c r="O73" i="53"/>
  <c r="Q73" i="53"/>
  <c r="T73" i="53"/>
  <c r="Y18" i="68"/>
  <c r="Y127" i="62" s="1"/>
  <c r="Y114" i="40" s="1"/>
  <c r="Y116" i="40" s="1"/>
  <c r="K69" i="53"/>
  <c r="S69" i="53"/>
  <c r="M69" i="53"/>
  <c r="I69" i="53"/>
  <c r="Q69" i="53"/>
  <c r="L69" i="53"/>
  <c r="O69" i="53"/>
  <c r="P69" i="53"/>
  <c r="H69" i="53"/>
  <c r="Q156" i="53"/>
  <c r="AA18" i="68"/>
  <c r="AA127" i="62" s="1"/>
  <c r="AA114" i="40" s="1"/>
  <c r="AA116" i="40" s="1"/>
  <c r="Z18" i="68"/>
  <c r="Z127" i="62" s="1"/>
  <c r="Z114" i="40" s="1"/>
  <c r="Z116" i="40" s="1"/>
  <c r="Y287" i="81"/>
  <c r="Y162" i="62" s="1"/>
  <c r="X166" i="53"/>
  <c r="U166" i="53"/>
  <c r="G135" i="53"/>
  <c r="AB18" i="68"/>
  <c r="AB127" i="62" s="1"/>
  <c r="AB114" i="40" s="1"/>
  <c r="AB116" i="40" s="1"/>
  <c r="P96" i="82"/>
  <c r="P81" i="82" s="1"/>
  <c r="T38" i="40"/>
  <c r="S39" i="40"/>
  <c r="O154" i="53"/>
  <c r="W166" i="53"/>
  <c r="T166" i="53"/>
  <c r="F166" i="53"/>
  <c r="AD153" i="53"/>
  <c r="E172" i="53"/>
  <c r="L10" i="53"/>
  <c r="U160" i="53" s="1"/>
  <c r="W75" i="53"/>
  <c r="X75" i="53"/>
  <c r="U75" i="53"/>
  <c r="Y75" i="53"/>
  <c r="V75" i="53"/>
  <c r="T75" i="53"/>
  <c r="P74" i="53"/>
  <c r="Q166" i="53"/>
  <c r="Y69" i="53"/>
  <c r="X69" i="53"/>
  <c r="T69" i="53"/>
  <c r="W69" i="53"/>
  <c r="V69" i="53"/>
  <c r="U69" i="53"/>
  <c r="N10" i="53"/>
  <c r="W162" i="53" s="1"/>
  <c r="X77" i="53"/>
  <c r="W77" i="53"/>
  <c r="U77" i="53"/>
  <c r="Y77" i="53"/>
  <c r="T77" i="53"/>
  <c r="V77" i="53"/>
  <c r="U70" i="53"/>
  <c r="W70" i="53"/>
  <c r="T70" i="53"/>
  <c r="Y70" i="53"/>
  <c r="X70" i="53"/>
  <c r="V70" i="53"/>
  <c r="W71" i="53"/>
  <c r="Y71" i="53"/>
  <c r="X71" i="53"/>
  <c r="T71" i="53"/>
  <c r="U71" i="53"/>
  <c r="V71" i="53"/>
  <c r="U74" i="53"/>
  <c r="Y74" i="53"/>
  <c r="V74" i="53"/>
  <c r="X74" i="53"/>
  <c r="W74" i="53"/>
  <c r="T74" i="53"/>
  <c r="U238" i="80"/>
  <c r="T236" i="80"/>
  <c r="T106" i="80" s="1"/>
  <c r="T107" i="80" s="1"/>
  <c r="T99" i="80" s="1"/>
  <c r="T6" i="80" s="1"/>
  <c r="T7" i="80" s="1"/>
  <c r="T88" i="62"/>
  <c r="AC18" i="68"/>
  <c r="AD136" i="53"/>
  <c r="D166" i="53"/>
  <c r="R162" i="53"/>
  <c r="R151" i="53" s="1"/>
  <c r="M172" i="53"/>
  <c r="Q161" i="53"/>
  <c r="P160" i="53"/>
  <c r="O159" i="53"/>
  <c r="N158" i="53"/>
  <c r="N151" i="53" s="1"/>
  <c r="N169" i="62" s="1"/>
  <c r="N161" i="62" s="1"/>
  <c r="N12" i="88" s="1"/>
  <c r="I172" i="53"/>
  <c r="M157" i="53"/>
  <c r="M151" i="53" s="1"/>
  <c r="M169" i="62" s="1"/>
  <c r="M161" i="62" s="1"/>
  <c r="M12" i="88" s="1"/>
  <c r="V100" i="53"/>
  <c r="W152" i="53"/>
  <c r="V67" i="53"/>
  <c r="T67" i="53"/>
  <c r="W67" i="53"/>
  <c r="U67" i="53"/>
  <c r="J166" i="53"/>
  <c r="G166" i="53"/>
  <c r="N166" i="53"/>
  <c r="P166" i="53"/>
  <c r="L166" i="53"/>
  <c r="H166" i="53"/>
  <c r="AD143" i="53"/>
  <c r="AD137" i="53"/>
  <c r="AD140" i="53"/>
  <c r="AD138" i="53"/>
  <c r="AD141" i="53"/>
  <c r="I166" i="53"/>
  <c r="K11" i="88"/>
  <c r="K123" i="40"/>
  <c r="K131" i="40" s="1"/>
  <c r="M75" i="53"/>
  <c r="R75" i="53"/>
  <c r="N75" i="53"/>
  <c r="P75" i="53"/>
  <c r="S75" i="53"/>
  <c r="L75" i="53"/>
  <c r="Q75" i="53"/>
  <c r="O75" i="53"/>
  <c r="K166" i="53"/>
  <c r="Q67" i="53"/>
  <c r="G67" i="53"/>
  <c r="F67" i="53"/>
  <c r="E67" i="53"/>
  <c r="K67" i="53"/>
  <c r="I67" i="53"/>
  <c r="M67" i="53"/>
  <c r="J67" i="53"/>
  <c r="L67" i="53"/>
  <c r="N67" i="53"/>
  <c r="P67" i="53"/>
  <c r="D67" i="53"/>
  <c r="H67" i="53"/>
  <c r="O67" i="53"/>
  <c r="R67" i="53"/>
  <c r="S67" i="53"/>
  <c r="J70" i="53"/>
  <c r="I70" i="53"/>
  <c r="P70" i="53"/>
  <c r="Q70" i="53"/>
  <c r="S70" i="53"/>
  <c r="G70" i="53"/>
  <c r="H70" i="53"/>
  <c r="O70" i="53"/>
  <c r="K70" i="53"/>
  <c r="M70" i="53"/>
  <c r="R70" i="53"/>
  <c r="L70" i="53"/>
  <c r="N70" i="53"/>
  <c r="E135" i="53"/>
  <c r="J11" i="88"/>
  <c r="J123" i="40"/>
  <c r="J131" i="40" s="1"/>
  <c r="AD142" i="53"/>
  <c r="G10" i="53"/>
  <c r="P155" i="53" s="1"/>
  <c r="E166" i="53"/>
  <c r="Q77" i="53"/>
  <c r="O77" i="53"/>
  <c r="S77" i="53"/>
  <c r="N77" i="53"/>
  <c r="P77" i="53"/>
  <c r="R77" i="53"/>
  <c r="Y100" i="53"/>
  <c r="R100" i="53"/>
  <c r="L11" i="88"/>
  <c r="L123" i="40"/>
  <c r="L131" i="40" s="1"/>
  <c r="H71" i="53"/>
  <c r="M71" i="53"/>
  <c r="O71" i="53"/>
  <c r="P71" i="53"/>
  <c r="S71" i="53"/>
  <c r="K71" i="53"/>
  <c r="N71" i="53"/>
  <c r="J71" i="53"/>
  <c r="R71" i="53"/>
  <c r="L71" i="53"/>
  <c r="Q71" i="53"/>
  <c r="I71" i="53"/>
  <c r="U100" i="53"/>
  <c r="T100" i="53"/>
  <c r="AA100" i="53"/>
  <c r="S32" i="62"/>
  <c r="S7" i="88" s="1"/>
  <c r="T161" i="70"/>
  <c r="R18" i="68"/>
  <c r="R127" i="62" s="1"/>
  <c r="R114" i="40" s="1"/>
  <c r="R116" i="40" s="1"/>
  <c r="R26" i="40"/>
  <c r="R9" i="88"/>
  <c r="R48" i="40"/>
  <c r="R67" i="40" s="1"/>
  <c r="AB9" i="88"/>
  <c r="AB48" i="40"/>
  <c r="AB67" i="40" s="1"/>
  <c r="S9" i="88"/>
  <c r="S48" i="40"/>
  <c r="S67" i="40" s="1"/>
  <c r="Q18" i="68"/>
  <c r="Q127" i="62" s="1"/>
  <c r="Q114" i="40" s="1"/>
  <c r="Q116" i="40" s="1"/>
  <c r="Q26" i="40"/>
  <c r="V18" i="68"/>
  <c r="V127" i="62" s="1"/>
  <c r="V114" i="40" s="1"/>
  <c r="V116" i="40" s="1"/>
  <c r="V26" i="40"/>
  <c r="W18" i="68"/>
  <c r="W127" i="62" s="1"/>
  <c r="W114" i="40" s="1"/>
  <c r="W116" i="40" s="1"/>
  <c r="W26" i="40"/>
  <c r="O9" i="88"/>
  <c r="O48" i="40"/>
  <c r="O67" i="40" s="1"/>
  <c r="W9" i="88"/>
  <c r="W48" i="40"/>
  <c r="W67" i="40" s="1"/>
  <c r="X18" i="68"/>
  <c r="X127" i="62" s="1"/>
  <c r="X114" i="40" s="1"/>
  <c r="X116" i="40" s="1"/>
  <c r="Q236" i="84"/>
  <c r="Q268" i="84"/>
  <c r="R268" i="84"/>
  <c r="R236" i="84"/>
  <c r="S268" i="84"/>
  <c r="S236" i="84"/>
  <c r="U69" i="78"/>
  <c r="R6" i="82"/>
  <c r="R7" i="82" s="1"/>
  <c r="AD297" i="81"/>
  <c r="V166" i="53"/>
  <c r="V82" i="53"/>
  <c r="V24" i="62" s="1"/>
  <c r="V15" i="62" s="1"/>
  <c r="V193" i="62" s="1"/>
  <c r="AD298" i="81"/>
  <c r="AB82" i="53"/>
  <c r="AB24" i="62" s="1"/>
  <c r="AB15" i="62" s="1"/>
  <c r="AB193" i="62" s="1"/>
  <c r="P6" i="80"/>
  <c r="P7" i="80" s="1"/>
  <c r="S100" i="53"/>
  <c r="AD139" i="53"/>
  <c r="AB165" i="53"/>
  <c r="AD289" i="81"/>
  <c r="AD290" i="81"/>
  <c r="AD296" i="81"/>
  <c r="T101" i="62"/>
  <c r="T56" i="40" s="1"/>
  <c r="T76" i="40" s="1"/>
  <c r="AB100" i="53"/>
  <c r="Y166" i="53"/>
  <c r="AA166" i="53"/>
  <c r="N180" i="81"/>
  <c r="Z100" i="53"/>
  <c r="AD288" i="81"/>
  <c r="S166" i="53"/>
  <c r="O166" i="53"/>
  <c r="M166" i="53"/>
  <c r="S236" i="80"/>
  <c r="S106" i="80" s="1"/>
  <c r="S107" i="80" s="1"/>
  <c r="S99" i="80" s="1"/>
  <c r="S6" i="80" s="1"/>
  <c r="S7" i="80" s="1"/>
  <c r="S88" i="62"/>
  <c r="AD295" i="81"/>
  <c r="AD293" i="81"/>
  <c r="AD294" i="81"/>
  <c r="AD289" i="48"/>
  <c r="AB151" i="53"/>
  <c r="AD144" i="53"/>
  <c r="AD146" i="53"/>
  <c r="P69" i="78"/>
  <c r="S69" i="78"/>
  <c r="W100" i="53"/>
  <c r="P100" i="53"/>
  <c r="Q100" i="53"/>
  <c r="X100" i="53"/>
  <c r="O100" i="53"/>
  <c r="Y151" i="53"/>
  <c r="Z151" i="53"/>
  <c r="AA151" i="53"/>
  <c r="X151" i="53"/>
  <c r="R34" i="62"/>
  <c r="R81" i="82"/>
  <c r="O9" i="62"/>
  <c r="O187" i="62" s="1"/>
  <c r="O69" i="78"/>
  <c r="S56" i="62"/>
  <c r="T18" i="68"/>
  <c r="T127" i="62" s="1"/>
  <c r="T114" i="40" s="1"/>
  <c r="T116" i="40" s="1"/>
  <c r="P18" i="68"/>
  <c r="P127" i="62" s="1"/>
  <c r="P114" i="40" s="1"/>
  <c r="P116" i="40" s="1"/>
  <c r="S18" i="68"/>
  <c r="S127" i="62" s="1"/>
  <c r="S114" i="40" s="1"/>
  <c r="S116" i="40" s="1"/>
  <c r="V101" i="62"/>
  <c r="V56" i="40" s="1"/>
  <c r="V76" i="40" s="1"/>
  <c r="U18" i="68"/>
  <c r="U127" i="62" s="1"/>
  <c r="U114" i="40" s="1"/>
  <c r="U116" i="40" s="1"/>
  <c r="E11" i="88"/>
  <c r="AA82" i="53"/>
  <c r="AA24" i="62" s="1"/>
  <c r="AA15" i="62" s="1"/>
  <c r="AA193" i="62" s="1"/>
  <c r="S82" i="53"/>
  <c r="S24" i="62" s="1"/>
  <c r="S15" i="62" s="1"/>
  <c r="S193" i="62" s="1"/>
  <c r="K135" i="53"/>
  <c r="J135" i="53"/>
  <c r="T82" i="53"/>
  <c r="T24" i="62" s="1"/>
  <c r="T15" i="62" s="1"/>
  <c r="T193" i="62" s="1"/>
  <c r="Y82" i="53"/>
  <c r="Y24" i="62" s="1"/>
  <c r="Y15" i="62" s="1"/>
  <c r="Y193" i="62" s="1"/>
  <c r="V9" i="62"/>
  <c r="V187" i="62" s="1"/>
  <c r="V69" i="78"/>
  <c r="W101" i="62"/>
  <c r="W56" i="40" s="1"/>
  <c r="W76" i="40" s="1"/>
  <c r="R101" i="62"/>
  <c r="R56" i="40" s="1"/>
  <c r="R76" i="40" s="1"/>
  <c r="V57" i="62"/>
  <c r="P57" i="62"/>
  <c r="Z82" i="53"/>
  <c r="Z24" i="62" s="1"/>
  <c r="Z15" i="62" s="1"/>
  <c r="Z193" i="62" s="1"/>
  <c r="G11" i="88"/>
  <c r="M135" i="53"/>
  <c r="P82" i="53"/>
  <c r="P24" i="62" s="1"/>
  <c r="P15" i="62" s="1"/>
  <c r="P193" i="62" s="1"/>
  <c r="N135" i="53"/>
  <c r="O135" i="53"/>
  <c r="O101" i="62"/>
  <c r="O56" i="40" s="1"/>
  <c r="O76" i="40" s="1"/>
  <c r="X6" i="83"/>
  <c r="X7" i="83" s="1"/>
  <c r="W6" i="78"/>
  <c r="W7" i="78" s="1"/>
  <c r="Q82" i="53"/>
  <c r="Q24" i="62" s="1"/>
  <c r="Q15" i="62" s="1"/>
  <c r="Q193" i="62" s="1"/>
  <c r="R82" i="53"/>
  <c r="R24" i="62" s="1"/>
  <c r="R15" i="62" s="1"/>
  <c r="R193" i="62" s="1"/>
  <c r="X82" i="53"/>
  <c r="X24" i="62" s="1"/>
  <c r="X15" i="62" s="1"/>
  <c r="X193" i="62" s="1"/>
  <c r="U82" i="53"/>
  <c r="U24" i="62" s="1"/>
  <c r="U15" i="62" s="1"/>
  <c r="U193" i="62" s="1"/>
  <c r="W82" i="53"/>
  <c r="W24" i="62" s="1"/>
  <c r="W15" i="62" s="1"/>
  <c r="W193" i="62" s="1"/>
  <c r="O82" i="53"/>
  <c r="O24" i="62" s="1"/>
  <c r="O15" i="62" s="1"/>
  <c r="O193" i="62" s="1"/>
  <c r="H135" i="53"/>
  <c r="I135" i="53"/>
  <c r="AA101" i="62"/>
  <c r="AA56" i="40" s="1"/>
  <c r="AA76" i="40" s="1"/>
  <c r="L135" i="53"/>
  <c r="Z101" i="62"/>
  <c r="Z56" i="40" s="1"/>
  <c r="Z76" i="40" s="1"/>
  <c r="M11" i="88"/>
  <c r="I11" i="88"/>
  <c r="X9" i="62"/>
  <c r="X187" i="62" s="1"/>
  <c r="X69" i="78"/>
  <c r="T9" i="62"/>
  <c r="T187" i="62" s="1"/>
  <c r="T69" i="78"/>
  <c r="H11" i="88"/>
  <c r="F11" i="88"/>
  <c r="R69" i="78"/>
  <c r="R9" i="62"/>
  <c r="R187" i="62" s="1"/>
  <c r="O54" i="62"/>
  <c r="X57" i="62"/>
  <c r="U101" i="62"/>
  <c r="U56" i="40" s="1"/>
  <c r="U76" i="40" s="1"/>
  <c r="T135" i="53"/>
  <c r="P101" i="62"/>
  <c r="P56" i="40" s="1"/>
  <c r="P76" i="40" s="1"/>
  <c r="AA135" i="53"/>
  <c r="X135" i="53"/>
  <c r="O236" i="84"/>
  <c r="K236" i="84"/>
  <c r="G236" i="84"/>
  <c r="N236" i="84"/>
  <c r="J236" i="84"/>
  <c r="F236" i="84"/>
  <c r="L236" i="84"/>
  <c r="N268" i="84"/>
  <c r="J268" i="84"/>
  <c r="F268" i="84"/>
  <c r="I236" i="84"/>
  <c r="M268" i="84"/>
  <c r="I268" i="84"/>
  <c r="E268" i="84"/>
  <c r="P236" i="84"/>
  <c r="H236" i="84"/>
  <c r="P268" i="84"/>
  <c r="L268" i="84"/>
  <c r="H268" i="84"/>
  <c r="K268" i="84"/>
  <c r="G268" i="84"/>
  <c r="M236" i="84"/>
  <c r="E236" i="84"/>
  <c r="O268" i="84"/>
  <c r="W55" i="62"/>
  <c r="W69" i="78"/>
  <c r="O18" i="68"/>
  <c r="O127" i="62" s="1"/>
  <c r="O114" i="40" s="1"/>
  <c r="O116" i="40" s="1"/>
  <c r="F229" i="84"/>
  <c r="AB101" i="62"/>
  <c r="AB56" i="40" s="1"/>
  <c r="AB76" i="40" s="1"/>
  <c r="Q101" i="62"/>
  <c r="Q56" i="40" s="1"/>
  <c r="Q76" i="40" s="1"/>
  <c r="X101" i="62"/>
  <c r="X56" i="40" s="1"/>
  <c r="X76" i="40" s="1"/>
  <c r="R135" i="53"/>
  <c r="P135" i="53"/>
  <c r="Q135" i="53"/>
  <c r="Y135" i="53"/>
  <c r="Y101" i="62"/>
  <c r="Y56" i="40" s="1"/>
  <c r="Y76" i="40" s="1"/>
  <c r="S101" i="62"/>
  <c r="S56" i="40" s="1"/>
  <c r="S76" i="40" s="1"/>
  <c r="O221" i="48"/>
  <c r="K221" i="48"/>
  <c r="G221" i="48"/>
  <c r="N253" i="48"/>
  <c r="J253" i="48"/>
  <c r="F253" i="48"/>
  <c r="N221" i="48"/>
  <c r="J221" i="48"/>
  <c r="F221" i="48"/>
  <c r="L221" i="48"/>
  <c r="D221" i="48"/>
  <c r="D220" i="48" s="1"/>
  <c r="D85" i="62" s="1"/>
  <c r="L253" i="48"/>
  <c r="G253" i="48"/>
  <c r="I221" i="48"/>
  <c r="K253" i="48"/>
  <c r="E253" i="48"/>
  <c r="H221" i="48"/>
  <c r="O253" i="48"/>
  <c r="I253" i="48"/>
  <c r="D253" i="48"/>
  <c r="D252" i="48" s="1"/>
  <c r="D79" i="62" s="1"/>
  <c r="M253" i="48"/>
  <c r="M221" i="48"/>
  <c r="H253" i="48"/>
  <c r="E221" i="48"/>
  <c r="Q69" i="78"/>
  <c r="S135" i="53"/>
  <c r="V135" i="53"/>
  <c r="W135" i="53"/>
  <c r="Z135" i="53"/>
  <c r="U135" i="53"/>
  <c r="X6" i="82"/>
  <c r="X7" i="82" s="1"/>
  <c r="D11" i="88"/>
  <c r="F135" i="53"/>
  <c r="X39" i="62"/>
  <c r="X81" i="83"/>
  <c r="Y97" i="84"/>
  <c r="Y96" i="84" s="1"/>
  <c r="Y40" i="62" s="1"/>
  <c r="Y97" i="83"/>
  <c r="Y96" i="83" s="1"/>
  <c r="Y84" i="48"/>
  <c r="Y41" i="62" s="1"/>
  <c r="N134" i="62"/>
  <c r="N123" i="40" s="1"/>
  <c r="N131" i="40" s="1"/>
  <c r="R6" i="83"/>
  <c r="R7" i="83" s="1"/>
  <c r="O57" i="62"/>
  <c r="AB52" i="62"/>
  <c r="AB49" i="40" s="1"/>
  <c r="AB68" i="40" s="1"/>
  <c r="S57" i="62"/>
  <c r="U56" i="62"/>
  <c r="T56" i="62"/>
  <c r="O56" i="62"/>
  <c r="Y52" i="62"/>
  <c r="X38" i="62"/>
  <c r="X81" i="82"/>
  <c r="Y97" i="82"/>
  <c r="Y96" i="82" s="1"/>
  <c r="Y84" i="80"/>
  <c r="Y84" i="78"/>
  <c r="U6" i="78"/>
  <c r="U7" i="78" s="1"/>
  <c r="U55" i="62"/>
  <c r="R6" i="78"/>
  <c r="R7" i="78" s="1"/>
  <c r="R55" i="62"/>
  <c r="X6" i="78"/>
  <c r="X7" i="78" s="1"/>
  <c r="X55" i="62"/>
  <c r="V6" i="78"/>
  <c r="V7" i="78" s="1"/>
  <c r="V55" i="62"/>
  <c r="P6" i="78"/>
  <c r="P7" i="78" s="1"/>
  <c r="P55" i="62"/>
  <c r="Q6" i="78"/>
  <c r="Q7" i="78" s="1"/>
  <c r="O6" i="78"/>
  <c r="O7" i="78" s="1"/>
  <c r="O55" i="62"/>
  <c r="T6" i="78"/>
  <c r="T7" i="78" s="1"/>
  <c r="T55" i="62"/>
  <c r="S6" i="78"/>
  <c r="S7" i="78" s="1"/>
  <c r="S55" i="62"/>
  <c r="S54" i="62"/>
  <c r="Q54" i="62"/>
  <c r="Q6" i="80"/>
  <c r="Q7" i="80" s="1"/>
  <c r="R54" i="62"/>
  <c r="R6" i="80"/>
  <c r="R7" i="80" s="1"/>
  <c r="T54" i="62"/>
  <c r="V54" i="62"/>
  <c r="U54" i="62"/>
  <c r="W54" i="62"/>
  <c r="Y84" i="81"/>
  <c r="Y35" i="62" s="1"/>
  <c r="E215" i="81"/>
  <c r="H33" i="40"/>
  <c r="G32" i="40"/>
  <c r="G33" i="40" s="1"/>
  <c r="G84" i="48"/>
  <c r="G41" i="62" s="1"/>
  <c r="H54" i="62"/>
  <c r="F33" i="40"/>
  <c r="D266" i="84"/>
  <c r="D78" i="62" s="1"/>
  <c r="E6" i="80"/>
  <c r="E7" i="80" s="1"/>
  <c r="G93" i="62"/>
  <c r="G92" i="62" s="1"/>
  <c r="G55" i="40" s="1"/>
  <c r="G75" i="40" s="1"/>
  <c r="K100" i="53"/>
  <c r="E33" i="40"/>
  <c r="I57" i="62"/>
  <c r="F6" i="80"/>
  <c r="F7" i="80" s="1"/>
  <c r="G6" i="80"/>
  <c r="G7" i="80" s="1"/>
  <c r="I194" i="82"/>
  <c r="I120" i="82" s="1"/>
  <c r="K180" i="81"/>
  <c r="H57" i="62"/>
  <c r="K54" i="62"/>
  <c r="N54" i="62"/>
  <c r="M54" i="62"/>
  <c r="M6" i="83"/>
  <c r="M7" i="83" s="1"/>
  <c r="L54" i="62"/>
  <c r="I54" i="62"/>
  <c r="H24" i="68"/>
  <c r="G180" i="78"/>
  <c r="G106" i="78" s="1"/>
  <c r="J54" i="62"/>
  <c r="D92" i="62"/>
  <c r="D55" i="40" s="1"/>
  <c r="D75" i="40" s="1"/>
  <c r="G24" i="68"/>
  <c r="K24" i="68"/>
  <c r="F121" i="68"/>
  <c r="F129" i="62" s="1"/>
  <c r="F119" i="40" s="1"/>
  <c r="K180" i="78"/>
  <c r="K106" i="78" s="1"/>
  <c r="K194" i="82"/>
  <c r="K120" i="82" s="1"/>
  <c r="I24" i="68"/>
  <c r="J24" i="68"/>
  <c r="H180" i="81"/>
  <c r="L24" i="68"/>
  <c r="M24" i="68"/>
  <c r="J180" i="81"/>
  <c r="N24" i="68"/>
  <c r="J194" i="82"/>
  <c r="J120" i="82" s="1"/>
  <c r="G194" i="84"/>
  <c r="G194" i="82"/>
  <c r="G120" i="82" s="1"/>
  <c r="I180" i="81"/>
  <c r="J180" i="78"/>
  <c r="J106" i="78" s="1"/>
  <c r="I180" i="78"/>
  <c r="I106" i="78" s="1"/>
  <c r="H180" i="78"/>
  <c r="H106" i="78" s="1"/>
  <c r="H194" i="82"/>
  <c r="H120" i="82" s="1"/>
  <c r="E57" i="62"/>
  <c r="L57" i="62"/>
  <c r="G6" i="83"/>
  <c r="G7" i="83" s="1"/>
  <c r="J57" i="62"/>
  <c r="F6" i="83"/>
  <c r="F7" i="83" s="1"/>
  <c r="K6" i="83"/>
  <c r="K7" i="83" s="1"/>
  <c r="N6" i="83"/>
  <c r="N7" i="83" s="1"/>
  <c r="E43" i="62"/>
  <c r="F43" i="62"/>
  <c r="H121" i="68"/>
  <c r="E119" i="40"/>
  <c r="H194" i="84"/>
  <c r="M92" i="62"/>
  <c r="M55" i="40" s="1"/>
  <c r="M75" i="40" s="1"/>
  <c r="E98" i="62"/>
  <c r="E92" i="62" s="1"/>
  <c r="E55" i="40" s="1"/>
  <c r="E75" i="40" s="1"/>
  <c r="H92" i="62"/>
  <c r="H55" i="40" s="1"/>
  <c r="H75" i="40" s="1"/>
  <c r="J92" i="62"/>
  <c r="J55" i="40" s="1"/>
  <c r="J75" i="40" s="1"/>
  <c r="N92" i="62"/>
  <c r="N55" i="40" s="1"/>
  <c r="N75" i="40" s="1"/>
  <c r="N194" i="84"/>
  <c r="G11" i="68"/>
  <c r="G94" i="68"/>
  <c r="I92" i="62"/>
  <c r="I55" i="40" s="1"/>
  <c r="I75" i="40" s="1"/>
  <c r="J194" i="84"/>
  <c r="K194" i="84"/>
  <c r="K92" i="62"/>
  <c r="K55" i="40" s="1"/>
  <c r="K75" i="40" s="1"/>
  <c r="L92" i="62"/>
  <c r="L55" i="40" s="1"/>
  <c r="L75" i="40" s="1"/>
  <c r="M194" i="84"/>
  <c r="L194" i="84"/>
  <c r="I194" i="84"/>
  <c r="E18" i="68"/>
  <c r="E96" i="82"/>
  <c r="G98" i="82"/>
  <c r="G96" i="82" s="1"/>
  <c r="G12" i="68"/>
  <c r="N98" i="82"/>
  <c r="N96" i="82" s="1"/>
  <c r="N12" i="68"/>
  <c r="F98" i="82"/>
  <c r="F96" i="82" s="1"/>
  <c r="F12" i="68"/>
  <c r="F18" i="68" s="1"/>
  <c r="K98" i="82"/>
  <c r="K96" i="82" s="1"/>
  <c r="K12" i="68"/>
  <c r="L98" i="82"/>
  <c r="L96" i="82" s="1"/>
  <c r="L12" i="68"/>
  <c r="M43" i="82"/>
  <c r="J43" i="82"/>
  <c r="I43" i="82"/>
  <c r="H43" i="82"/>
  <c r="E101" i="62"/>
  <c r="E56" i="40" s="1"/>
  <c r="E76" i="40" s="1"/>
  <c r="K101" i="62"/>
  <c r="K56" i="40" s="1"/>
  <c r="K76" i="40" s="1"/>
  <c r="H101" i="62"/>
  <c r="H56" i="40" s="1"/>
  <c r="H76" i="40" s="1"/>
  <c r="J101" i="62"/>
  <c r="J56" i="40" s="1"/>
  <c r="J76" i="40" s="1"/>
  <c r="M101" i="62"/>
  <c r="M56" i="40" s="1"/>
  <c r="M76" i="40" s="1"/>
  <c r="F101" i="62"/>
  <c r="F56" i="40" s="1"/>
  <c r="F76" i="40" s="1"/>
  <c r="L101" i="62"/>
  <c r="L56" i="40" s="1"/>
  <c r="L76" i="40" s="1"/>
  <c r="I101" i="62"/>
  <c r="I56" i="40" s="1"/>
  <c r="I76" i="40" s="1"/>
  <c r="K107" i="68"/>
  <c r="M107" i="68"/>
  <c r="L107" i="68"/>
  <c r="N107" i="68"/>
  <c r="L180" i="48"/>
  <c r="K180" i="48"/>
  <c r="N180" i="48"/>
  <c r="F180" i="48"/>
  <c r="J180" i="48"/>
  <c r="G180" i="48"/>
  <c r="M180" i="48"/>
  <c r="H180" i="48"/>
  <c r="I180" i="48"/>
  <c r="E180" i="48"/>
  <c r="H100" i="53"/>
  <c r="G100" i="53"/>
  <c r="N100" i="53"/>
  <c r="E100" i="53"/>
  <c r="L100" i="53"/>
  <c r="I100" i="53"/>
  <c r="J100" i="53"/>
  <c r="M100" i="53"/>
  <c r="F100" i="53"/>
  <c r="H50" i="62"/>
  <c r="L50" i="62"/>
  <c r="G50" i="62"/>
  <c r="I50" i="62"/>
  <c r="E215" i="48"/>
  <c r="E22" i="62"/>
  <c r="N71" i="48"/>
  <c r="K71" i="48"/>
  <c r="M71" i="48"/>
  <c r="J71" i="48"/>
  <c r="L30" i="48"/>
  <c r="L84" i="48" s="1"/>
  <c r="M30" i="48"/>
  <c r="M84" i="48" s="1"/>
  <c r="K30" i="48"/>
  <c r="K84" i="48" s="1"/>
  <c r="N30" i="48"/>
  <c r="J30" i="48"/>
  <c r="J84" i="48" s="1"/>
  <c r="I30" i="48"/>
  <c r="I84" i="48" s="1"/>
  <c r="F22" i="62"/>
  <c r="O168" i="53" l="1"/>
  <c r="O155" i="62" s="1"/>
  <c r="O147" i="62" s="1"/>
  <c r="O13" i="88" s="1"/>
  <c r="H304" i="81"/>
  <c r="H222" i="62" s="1"/>
  <c r="J302" i="81"/>
  <c r="I305" i="81"/>
  <c r="I310" i="81"/>
  <c r="I309" i="81"/>
  <c r="I308" i="81"/>
  <c r="I307" i="81"/>
  <c r="I306" i="81"/>
  <c r="V38" i="62"/>
  <c r="V34" i="62" s="1"/>
  <c r="V8" i="88" s="1"/>
  <c r="H304" i="48"/>
  <c r="H228" i="62" s="1"/>
  <c r="H264" i="82"/>
  <c r="H225" i="62" s="1"/>
  <c r="H249" i="78"/>
  <c r="H224" i="62" s="1"/>
  <c r="J303" i="48"/>
  <c r="I305" i="48"/>
  <c r="I310" i="48"/>
  <c r="I309" i="48"/>
  <c r="I308" i="48"/>
  <c r="I307" i="48"/>
  <c r="I306" i="48"/>
  <c r="J263" i="82"/>
  <c r="I265" i="82"/>
  <c r="I270" i="82"/>
  <c r="I269" i="82"/>
  <c r="I268" i="82"/>
  <c r="I267" i="82"/>
  <c r="I266" i="82"/>
  <c r="J248" i="78"/>
  <c r="I250" i="78"/>
  <c r="I255" i="78"/>
  <c r="I254" i="78"/>
  <c r="I252" i="78"/>
  <c r="I253" i="78"/>
  <c r="I251" i="78"/>
  <c r="H318" i="84"/>
  <c r="H227" i="62" s="1"/>
  <c r="J317" i="84"/>
  <c r="I319" i="84"/>
  <c r="I324" i="84"/>
  <c r="I323" i="84"/>
  <c r="I322" i="84"/>
  <c r="I321" i="84"/>
  <c r="I320" i="84"/>
  <c r="Q222" i="48"/>
  <c r="R222" i="48"/>
  <c r="Q254" i="48"/>
  <c r="R254" i="48"/>
  <c r="S222" i="48"/>
  <c r="S254" i="48"/>
  <c r="AD58" i="62"/>
  <c r="E155" i="62"/>
  <c r="E147" i="62" s="1"/>
  <c r="E13" i="88" s="1"/>
  <c r="G155" i="62"/>
  <c r="G147" i="62" s="1"/>
  <c r="G13" i="88" s="1"/>
  <c r="H155" i="62"/>
  <c r="H147" i="62" s="1"/>
  <c r="H13" i="88" s="1"/>
  <c r="F155" i="62"/>
  <c r="F147" i="62" s="1"/>
  <c r="F13" i="88" s="1"/>
  <c r="Q52" i="62"/>
  <c r="Q49" i="40" s="1"/>
  <c r="Q68" i="40" s="1"/>
  <c r="V81" i="82"/>
  <c r="AA66" i="53"/>
  <c r="AA28" i="62" s="1"/>
  <c r="V48" i="40"/>
  <c r="V67" i="40" s="1"/>
  <c r="Z9" i="88"/>
  <c r="AA48" i="40"/>
  <c r="AA67" i="40" s="1"/>
  <c r="Q9" i="88"/>
  <c r="Y48" i="40"/>
  <c r="Y67" i="40" s="1"/>
  <c r="X48" i="40"/>
  <c r="X67" i="40" s="1"/>
  <c r="U9" i="88"/>
  <c r="X9" i="88"/>
  <c r="V9" i="88"/>
  <c r="Y9" i="88"/>
  <c r="U48" i="40"/>
  <c r="U67" i="40" s="1"/>
  <c r="T48" i="40"/>
  <c r="T67" i="40" s="1"/>
  <c r="P9" i="88"/>
  <c r="AA9" i="88"/>
  <c r="T9" i="88"/>
  <c r="Z48" i="40"/>
  <c r="Z67" i="40" s="1"/>
  <c r="P48" i="40"/>
  <c r="P67" i="40" s="1"/>
  <c r="Q48" i="40"/>
  <c r="Q67" i="40" s="1"/>
  <c r="H43" i="62"/>
  <c r="H202" i="62" s="1"/>
  <c r="H209" i="62"/>
  <c r="I43" i="62"/>
  <c r="I9" i="88" s="1"/>
  <c r="I209" i="62"/>
  <c r="G43" i="62"/>
  <c r="G202" i="62" s="1"/>
  <c r="G209" i="62"/>
  <c r="L43" i="62"/>
  <c r="L9" i="88" s="1"/>
  <c r="L209" i="62"/>
  <c r="F9" i="88"/>
  <c r="F202" i="62"/>
  <c r="E9" i="88"/>
  <c r="E202" i="62"/>
  <c r="Z49" i="40"/>
  <c r="Z68" i="40" s="1"/>
  <c r="Z211" i="62"/>
  <c r="AB211" i="62"/>
  <c r="AA49" i="40"/>
  <c r="AA68" i="40" s="1"/>
  <c r="AA211" i="62"/>
  <c r="Y49" i="40"/>
  <c r="Y68" i="40" s="1"/>
  <c r="Y211" i="62"/>
  <c r="D155" i="62"/>
  <c r="D147" i="62" s="1"/>
  <c r="D13" i="88" s="1"/>
  <c r="AD55" i="62"/>
  <c r="AD56" i="62"/>
  <c r="AB66" i="53"/>
  <c r="AB28" i="62" s="1"/>
  <c r="AD54" i="62"/>
  <c r="AD53" i="62"/>
  <c r="AD57" i="62"/>
  <c r="O81" i="82"/>
  <c r="O6" i="82"/>
  <c r="O7" i="82" s="1"/>
  <c r="U81" i="82"/>
  <c r="U6" i="82"/>
  <c r="U7" i="82" s="1"/>
  <c r="L156" i="53"/>
  <c r="L151" i="53" s="1"/>
  <c r="L169" i="62" s="1"/>
  <c r="L161" i="62" s="1"/>
  <c r="L12" i="88" s="1"/>
  <c r="F172" i="53"/>
  <c r="J154" i="53"/>
  <c r="J151" i="53" s="1"/>
  <c r="J169" i="62" s="1"/>
  <c r="J161" i="62" s="1"/>
  <c r="J12" i="88" s="1"/>
  <c r="Y155" i="62"/>
  <c r="Y147" i="62" s="1"/>
  <c r="Y13" i="88" s="1"/>
  <c r="X155" i="62"/>
  <c r="X147" i="62" s="1"/>
  <c r="X13" i="88" s="1"/>
  <c r="AD135" i="62"/>
  <c r="W155" i="62"/>
  <c r="W147" i="62" s="1"/>
  <c r="W13" i="88" s="1"/>
  <c r="V155" i="62"/>
  <c r="V147" i="62" s="1"/>
  <c r="V13" i="88" s="1"/>
  <c r="U155" i="62"/>
  <c r="U147" i="62" s="1"/>
  <c r="U13" i="88" s="1"/>
  <c r="T155" i="62"/>
  <c r="T147" i="62" s="1"/>
  <c r="T13" i="88" s="1"/>
  <c r="R155" i="62"/>
  <c r="R147" i="62" s="1"/>
  <c r="R13" i="88" s="1"/>
  <c r="AA155" i="62"/>
  <c r="AA147" i="62" s="1"/>
  <c r="AA13" i="88" s="1"/>
  <c r="X52" i="62"/>
  <c r="W81" i="82"/>
  <c r="W6" i="82"/>
  <c r="W7" i="82" s="1"/>
  <c r="P38" i="62"/>
  <c r="P34" i="62" s="1"/>
  <c r="P8" i="88" s="1"/>
  <c r="Q6" i="82"/>
  <c r="Q7" i="82" s="1"/>
  <c r="T81" i="82"/>
  <c r="Q81" i="82"/>
  <c r="T6" i="82"/>
  <c r="T7" i="82" s="1"/>
  <c r="S81" i="82"/>
  <c r="P6" i="82"/>
  <c r="P7" i="82" s="1"/>
  <c r="S6" i="82"/>
  <c r="S7" i="82" s="1"/>
  <c r="K172" i="53"/>
  <c r="O151" i="53"/>
  <c r="N172" i="53"/>
  <c r="Z66" i="53"/>
  <c r="Z28" i="62" s="1"/>
  <c r="AD158" i="53"/>
  <c r="J172" i="53"/>
  <c r="L172" i="53"/>
  <c r="D172" i="53"/>
  <c r="Z155" i="62"/>
  <c r="Z147" i="62" s="1"/>
  <c r="Z13" i="88" s="1"/>
  <c r="T66" i="53"/>
  <c r="T28" i="62" s="1"/>
  <c r="AB175" i="53"/>
  <c r="W66" i="53"/>
  <c r="W28" i="62" s="1"/>
  <c r="S155" i="62"/>
  <c r="S147" i="62" s="1"/>
  <c r="S13" i="88" s="1"/>
  <c r="Q155" i="62"/>
  <c r="Q147" i="62" s="1"/>
  <c r="Q13" i="88" s="1"/>
  <c r="I155" i="62"/>
  <c r="I147" i="62" s="1"/>
  <c r="I13" i="88" s="1"/>
  <c r="N155" i="62"/>
  <c r="N147" i="62" s="1"/>
  <c r="N13" i="88" s="1"/>
  <c r="K155" i="62"/>
  <c r="K147" i="62" s="1"/>
  <c r="K13" i="88" s="1"/>
  <c r="P155" i="62"/>
  <c r="P147" i="62" s="1"/>
  <c r="P13" i="88" s="1"/>
  <c r="L155" i="62"/>
  <c r="L147" i="62" s="1"/>
  <c r="L13" i="88" s="1"/>
  <c r="M155" i="62"/>
  <c r="M147" i="62" s="1"/>
  <c r="M13" i="88" s="1"/>
  <c r="AB167" i="53"/>
  <c r="AB155" i="62"/>
  <c r="J155" i="62"/>
  <c r="J147" i="62" s="1"/>
  <c r="J13" i="88" s="1"/>
  <c r="U38" i="40"/>
  <c r="T39" i="40"/>
  <c r="P151" i="53"/>
  <c r="P169" i="62" s="1"/>
  <c r="P161" i="62" s="1"/>
  <c r="P12" i="88" s="1"/>
  <c r="X66" i="53"/>
  <c r="X28" i="62" s="1"/>
  <c r="V66" i="53"/>
  <c r="V28" i="62" s="1"/>
  <c r="Y66" i="53"/>
  <c r="Y28" i="62" s="1"/>
  <c r="U66" i="53"/>
  <c r="U28" i="62" s="1"/>
  <c r="T8" i="62"/>
  <c r="T186" i="62" s="1"/>
  <c r="T69" i="80"/>
  <c r="Z222" i="81"/>
  <c r="V222" i="81"/>
  <c r="Z254" i="81"/>
  <c r="V254" i="81"/>
  <c r="AC222" i="81"/>
  <c r="Y222" i="81"/>
  <c r="U222" i="81"/>
  <c r="AC254" i="81"/>
  <c r="Y254" i="81"/>
  <c r="U254" i="81"/>
  <c r="AB222" i="81"/>
  <c r="X222" i="81"/>
  <c r="T222" i="81"/>
  <c r="AB254" i="81"/>
  <c r="X254" i="81"/>
  <c r="T254" i="81"/>
  <c r="AA222" i="81"/>
  <c r="W222" i="81"/>
  <c r="AA254" i="81"/>
  <c r="W254" i="81"/>
  <c r="V238" i="80"/>
  <c r="U88" i="62"/>
  <c r="U236" i="80"/>
  <c r="U106" i="80" s="1"/>
  <c r="U107" i="80" s="1"/>
  <c r="U99" i="80" s="1"/>
  <c r="AD162" i="53"/>
  <c r="Q151" i="53"/>
  <c r="Q169" i="62" s="1"/>
  <c r="Q161" i="62" s="1"/>
  <c r="Q12" i="88" s="1"/>
  <c r="AD161" i="53"/>
  <c r="AD160" i="53"/>
  <c r="AD159" i="53"/>
  <c r="G172" i="53"/>
  <c r="K155" i="53"/>
  <c r="K151" i="53" s="1"/>
  <c r="P66" i="53"/>
  <c r="P28" i="62" s="1"/>
  <c r="S66" i="53"/>
  <c r="S28" i="62" s="1"/>
  <c r="Q66" i="53"/>
  <c r="Q28" i="62" s="1"/>
  <c r="O66" i="53"/>
  <c r="O28" i="62" s="1"/>
  <c r="R66" i="53"/>
  <c r="R28" i="62" s="1"/>
  <c r="U161" i="70"/>
  <c r="T32" i="62"/>
  <c r="T7" i="88" s="1"/>
  <c r="Y10" i="88"/>
  <c r="Y45" i="40"/>
  <c r="Y64" i="40" s="1"/>
  <c r="O10" i="88"/>
  <c r="O45" i="40"/>
  <c r="O64" i="40" s="1"/>
  <c r="R10" i="88"/>
  <c r="R45" i="40"/>
  <c r="R64" i="40" s="1"/>
  <c r="Q8" i="88"/>
  <c r="Q47" i="40"/>
  <c r="Q66" i="40" s="1"/>
  <c r="R8" i="88"/>
  <c r="R47" i="40"/>
  <c r="R66" i="40" s="1"/>
  <c r="S8" i="88"/>
  <c r="S47" i="40"/>
  <c r="S66" i="40" s="1"/>
  <c r="O8" i="88"/>
  <c r="O47" i="40"/>
  <c r="O66" i="40" s="1"/>
  <c r="W10" i="88"/>
  <c r="W45" i="40"/>
  <c r="W64" i="40" s="1"/>
  <c r="Q10" i="88"/>
  <c r="Q45" i="40"/>
  <c r="Q64" i="40" s="1"/>
  <c r="W8" i="88"/>
  <c r="W47" i="40"/>
  <c r="W66" i="40" s="1"/>
  <c r="U10" i="88"/>
  <c r="U45" i="40"/>
  <c r="U64" i="40" s="1"/>
  <c r="S10" i="88"/>
  <c r="S45" i="40"/>
  <c r="S64" i="40" s="1"/>
  <c r="AB10" i="88"/>
  <c r="AB45" i="40"/>
  <c r="AB64" i="40" s="1"/>
  <c r="V10" i="88"/>
  <c r="V45" i="40"/>
  <c r="V64" i="40" s="1"/>
  <c r="U8" i="88"/>
  <c r="U47" i="40"/>
  <c r="U66" i="40" s="1"/>
  <c r="X10" i="88"/>
  <c r="X45" i="40"/>
  <c r="X64" i="40" s="1"/>
  <c r="Z10" i="88"/>
  <c r="Z45" i="40"/>
  <c r="Z64" i="40" s="1"/>
  <c r="T10" i="88"/>
  <c r="T45" i="40"/>
  <c r="T64" i="40" s="1"/>
  <c r="AA10" i="88"/>
  <c r="AA45" i="40"/>
  <c r="AA64" i="40" s="1"/>
  <c r="T8" i="88"/>
  <c r="T47" i="40"/>
  <c r="T66" i="40" s="1"/>
  <c r="P10" i="88"/>
  <c r="P45" i="40"/>
  <c r="G229" i="84"/>
  <c r="R238" i="84" s="1"/>
  <c r="R269" i="84"/>
  <c r="S269" i="84"/>
  <c r="T269" i="84"/>
  <c r="AD138" i="62"/>
  <c r="AD139" i="62"/>
  <c r="AD136" i="62"/>
  <c r="AD152" i="53"/>
  <c r="AD137" i="62"/>
  <c r="S8" i="62"/>
  <c r="S186" i="62" s="1"/>
  <c r="S69" i="80"/>
  <c r="V151" i="53"/>
  <c r="S151" i="53"/>
  <c r="AD157" i="53"/>
  <c r="W151" i="53"/>
  <c r="U151" i="53"/>
  <c r="T151" i="53"/>
  <c r="W52" i="62"/>
  <c r="N222" i="48"/>
  <c r="J222" i="48"/>
  <c r="F222" i="48"/>
  <c r="M254" i="48"/>
  <c r="I254" i="48"/>
  <c r="E254" i="48"/>
  <c r="E252" i="48" s="1"/>
  <c r="E79" i="62" s="1"/>
  <c r="M222" i="48"/>
  <c r="I222" i="48"/>
  <c r="E222" i="48"/>
  <c r="O222" i="48"/>
  <c r="G222" i="48"/>
  <c r="O254" i="48"/>
  <c r="J254" i="48"/>
  <c r="L222" i="48"/>
  <c r="N254" i="48"/>
  <c r="H254" i="48"/>
  <c r="K222" i="48"/>
  <c r="L254" i="48"/>
  <c r="G254" i="48"/>
  <c r="P254" i="48"/>
  <c r="K254" i="48"/>
  <c r="P222" i="48"/>
  <c r="F254" i="48"/>
  <c r="H222" i="48"/>
  <c r="S222" i="81"/>
  <c r="O222" i="81"/>
  <c r="K222" i="81"/>
  <c r="G222" i="81"/>
  <c r="R222" i="81"/>
  <c r="N222" i="81"/>
  <c r="J222" i="81"/>
  <c r="F222" i="81"/>
  <c r="Q222" i="81"/>
  <c r="M222" i="81"/>
  <c r="I222" i="81"/>
  <c r="E222" i="81"/>
  <c r="P222" i="81"/>
  <c r="L222" i="81"/>
  <c r="H222" i="81"/>
  <c r="S254" i="81"/>
  <c r="O254" i="81"/>
  <c r="K254" i="81"/>
  <c r="G254" i="81"/>
  <c r="R254" i="81"/>
  <c r="N254" i="81"/>
  <c r="J254" i="81"/>
  <c r="F254" i="81"/>
  <c r="Q254" i="81"/>
  <c r="M254" i="81"/>
  <c r="I254" i="81"/>
  <c r="E254" i="81"/>
  <c r="E252" i="81" s="1"/>
  <c r="E76" i="62" s="1"/>
  <c r="P254" i="81"/>
  <c r="L254" i="81"/>
  <c r="H254" i="81"/>
  <c r="N269" i="84"/>
  <c r="J269" i="84"/>
  <c r="F269" i="84"/>
  <c r="Z237" i="84"/>
  <c r="Q269" i="84"/>
  <c r="M269" i="84"/>
  <c r="I269" i="84"/>
  <c r="P269" i="84"/>
  <c r="L269" i="84"/>
  <c r="H269" i="84"/>
  <c r="K269" i="84"/>
  <c r="G269" i="84"/>
  <c r="T237" i="84"/>
  <c r="O269" i="84"/>
  <c r="X237" i="84"/>
  <c r="V237" i="84"/>
  <c r="Y237" i="84"/>
  <c r="AB237" i="84"/>
  <c r="W237" i="84"/>
  <c r="AC237" i="84"/>
  <c r="S237" i="84"/>
  <c r="AA237" i="84"/>
  <c r="R237" i="84"/>
  <c r="U237" i="84"/>
  <c r="H237" i="84"/>
  <c r="P237" i="84"/>
  <c r="O237" i="84"/>
  <c r="M237" i="84"/>
  <c r="Q237" i="84"/>
  <c r="K237" i="84"/>
  <c r="I237" i="84"/>
  <c r="N237" i="84"/>
  <c r="G237" i="84"/>
  <c r="F237" i="84"/>
  <c r="L237" i="84"/>
  <c r="J237" i="84"/>
  <c r="U52" i="62"/>
  <c r="X34" i="62"/>
  <c r="G26" i="40"/>
  <c r="G18" i="68"/>
  <c r="Z97" i="84"/>
  <c r="Z96" i="84" s="1"/>
  <c r="Z40" i="62" s="1"/>
  <c r="Z97" i="83"/>
  <c r="Z96" i="83" s="1"/>
  <c r="Z84" i="48"/>
  <c r="Z41" i="62" s="1"/>
  <c r="Y39" i="62"/>
  <c r="Y81" i="83"/>
  <c r="Y6" i="83"/>
  <c r="Y7" i="83" s="1"/>
  <c r="N11" i="88"/>
  <c r="P52" i="62"/>
  <c r="S52" i="62"/>
  <c r="O52" i="62"/>
  <c r="Y240" i="48"/>
  <c r="X240" i="48"/>
  <c r="AC240" i="48"/>
  <c r="Z240" i="48"/>
  <c r="AA240" i="48"/>
  <c r="AB240" i="48"/>
  <c r="W254" i="84"/>
  <c r="T254" i="84"/>
  <c r="AA254" i="84"/>
  <c r="X254" i="84"/>
  <c r="U254" i="84"/>
  <c r="Z254" i="84"/>
  <c r="AB254" i="84"/>
  <c r="Y254" i="84"/>
  <c r="V254" i="84"/>
  <c r="S254" i="84"/>
  <c r="AC254" i="84"/>
  <c r="T52" i="62"/>
  <c r="Z97" i="82"/>
  <c r="Z96" i="82" s="1"/>
  <c r="Z84" i="80"/>
  <c r="Z84" i="78"/>
  <c r="Y37" i="62"/>
  <c r="Y69" i="78"/>
  <c r="Y6" i="78"/>
  <c r="Y7" i="78" s="1"/>
  <c r="Y36" i="62"/>
  <c r="Y38" i="62"/>
  <c r="Y81" i="82"/>
  <c r="Y6" i="82"/>
  <c r="Y7" i="82" s="1"/>
  <c r="V52" i="62"/>
  <c r="R52" i="62"/>
  <c r="D82" i="62"/>
  <c r="Z84" i="81"/>
  <c r="Z35" i="62" s="1"/>
  <c r="F215" i="81"/>
  <c r="F48" i="40"/>
  <c r="F67" i="40" s="1"/>
  <c r="E48" i="40"/>
  <c r="E67" i="40" s="1"/>
  <c r="N32" i="40"/>
  <c r="N33" i="40" s="1"/>
  <c r="N84" i="48"/>
  <c r="N41" i="62" s="1"/>
  <c r="I32" i="40"/>
  <c r="I33" i="40" s="1"/>
  <c r="M32" i="40"/>
  <c r="M33" i="40" s="1"/>
  <c r="K32" i="40"/>
  <c r="K33" i="40" s="1"/>
  <c r="J32" i="40"/>
  <c r="J33" i="40" s="1"/>
  <c r="L32" i="40"/>
  <c r="L33" i="40" s="1"/>
  <c r="H129" i="62"/>
  <c r="H119" i="40" s="1"/>
  <c r="F127" i="62"/>
  <c r="F114" i="40" s="1"/>
  <c r="F116" i="40" s="1"/>
  <c r="E127" i="62"/>
  <c r="E114" i="40" s="1"/>
  <c r="E116" i="40" s="1"/>
  <c r="E266" i="84"/>
  <c r="E78" i="62" s="1"/>
  <c r="E234" i="84"/>
  <c r="D84" i="62"/>
  <c r="F38" i="62"/>
  <c r="F34" i="62" s="1"/>
  <c r="F8" i="88" s="1"/>
  <c r="G38" i="62"/>
  <c r="G34" i="62" s="1"/>
  <c r="G8" i="88" s="1"/>
  <c r="E38" i="62"/>
  <c r="E34" i="62" s="1"/>
  <c r="E8" i="88" s="1"/>
  <c r="L38" i="62"/>
  <c r="K38" i="62"/>
  <c r="N38" i="62"/>
  <c r="G121" i="68"/>
  <c r="M11" i="68"/>
  <c r="M26" i="40" s="1"/>
  <c r="M94" i="68"/>
  <c r="N11" i="68"/>
  <c r="N94" i="68"/>
  <c r="K11" i="68"/>
  <c r="K94" i="68"/>
  <c r="I11" i="68"/>
  <c r="I26" i="40" s="1"/>
  <c r="I94" i="68"/>
  <c r="J11" i="68"/>
  <c r="J26" i="40" s="1"/>
  <c r="J94" i="68"/>
  <c r="L11" i="68"/>
  <c r="L94" i="68"/>
  <c r="H98" i="82"/>
  <c r="H96" i="82" s="1"/>
  <c r="H12" i="68"/>
  <c r="H18" i="68" s="1"/>
  <c r="I98" i="82"/>
  <c r="I96" i="82" s="1"/>
  <c r="I12" i="68"/>
  <c r="J98" i="82"/>
  <c r="J96" i="82" s="1"/>
  <c r="J12" i="68"/>
  <c r="M98" i="82"/>
  <c r="M96" i="82" s="1"/>
  <c r="M12" i="68"/>
  <c r="M55" i="68"/>
  <c r="J55" i="68"/>
  <c r="L55" i="68"/>
  <c r="K55" i="68"/>
  <c r="I55" i="68"/>
  <c r="N55" i="68"/>
  <c r="N50" i="62"/>
  <c r="J50" i="62"/>
  <c r="M50" i="62"/>
  <c r="K50" i="62"/>
  <c r="F215" i="48"/>
  <c r="K41" i="62"/>
  <c r="J41" i="62"/>
  <c r="M41" i="62"/>
  <c r="G22" i="62"/>
  <c r="H22" i="62"/>
  <c r="O173" i="53" l="1"/>
  <c r="V47" i="40"/>
  <c r="V66" i="40" s="1"/>
  <c r="O169" i="62"/>
  <c r="O161" i="62" s="1"/>
  <c r="O12" i="88" s="1"/>
  <c r="I304" i="81"/>
  <c r="I222" i="62" s="1"/>
  <c r="K302" i="81"/>
  <c r="J305" i="81"/>
  <c r="J311" i="81"/>
  <c r="J310" i="81"/>
  <c r="J309" i="81"/>
  <c r="J308" i="81"/>
  <c r="J307" i="81"/>
  <c r="J306" i="81"/>
  <c r="I318" i="84"/>
  <c r="I227" i="62" s="1"/>
  <c r="I304" i="48"/>
  <c r="I228" i="62" s="1"/>
  <c r="K317" i="84"/>
  <c r="J319" i="84"/>
  <c r="J325" i="84"/>
  <c r="J324" i="84"/>
  <c r="J323" i="84"/>
  <c r="J322" i="84"/>
  <c r="J321" i="84"/>
  <c r="J320" i="84"/>
  <c r="K248" i="78"/>
  <c r="J250" i="78"/>
  <c r="J256" i="78"/>
  <c r="J255" i="78"/>
  <c r="J254" i="78"/>
  <c r="J253" i="78"/>
  <c r="J252" i="78"/>
  <c r="J251" i="78"/>
  <c r="I264" i="82"/>
  <c r="I225" i="62" s="1"/>
  <c r="I249" i="78"/>
  <c r="I224" i="62" s="1"/>
  <c r="K303" i="48"/>
  <c r="J305" i="48"/>
  <c r="J311" i="48"/>
  <c r="J310" i="48"/>
  <c r="J309" i="48"/>
  <c r="J308" i="48"/>
  <c r="J307" i="48"/>
  <c r="J306" i="48"/>
  <c r="K263" i="82"/>
  <c r="J265" i="82"/>
  <c r="J271" i="82"/>
  <c r="J270" i="82"/>
  <c r="J269" i="82"/>
  <c r="J268" i="82"/>
  <c r="J267" i="82"/>
  <c r="J266" i="82"/>
  <c r="H221" i="62"/>
  <c r="H35" i="40" s="1"/>
  <c r="AD156" i="53"/>
  <c r="R223" i="48"/>
  <c r="R255" i="48"/>
  <c r="S223" i="48"/>
  <c r="S255" i="48"/>
  <c r="T223" i="48"/>
  <c r="T255" i="48"/>
  <c r="D173" i="53"/>
  <c r="D169" i="62" s="1"/>
  <c r="D161" i="62" s="1"/>
  <c r="D12" i="88" s="1"/>
  <c r="E173" i="53"/>
  <c r="E169" i="62" s="1"/>
  <c r="E161" i="62" s="1"/>
  <c r="E12" i="88" s="1"/>
  <c r="F173" i="53"/>
  <c r="F169" i="62" s="1"/>
  <c r="F161" i="62" s="1"/>
  <c r="F12" i="88" s="1"/>
  <c r="G173" i="53"/>
  <c r="G169" i="62" s="1"/>
  <c r="G161" i="62" s="1"/>
  <c r="G12" i="88" s="1"/>
  <c r="I173" i="53"/>
  <c r="I169" i="62" s="1"/>
  <c r="I161" i="62" s="1"/>
  <c r="I12" i="88" s="1"/>
  <c r="H173" i="53"/>
  <c r="H169" i="62" s="1"/>
  <c r="H161" i="62" s="1"/>
  <c r="H12" i="88" s="1"/>
  <c r="Q211" i="62"/>
  <c r="AD154" i="53"/>
  <c r="R173" i="53"/>
  <c r="R169" i="62" s="1"/>
  <c r="R161" i="62" s="1"/>
  <c r="R12" i="88" s="1"/>
  <c r="H9" i="88"/>
  <c r="L48" i="40"/>
  <c r="L67" i="40" s="1"/>
  <c r="G9" i="88"/>
  <c r="G48" i="40"/>
  <c r="G67" i="40" s="1"/>
  <c r="H48" i="40"/>
  <c r="H67" i="40" s="1"/>
  <c r="I48" i="40"/>
  <c r="I67" i="40" s="1"/>
  <c r="I202" i="62"/>
  <c r="L202" i="62"/>
  <c r="K43" i="62"/>
  <c r="K9" i="88" s="1"/>
  <c r="K209" i="62"/>
  <c r="M43" i="62"/>
  <c r="M202" i="62" s="1"/>
  <c r="M209" i="62"/>
  <c r="J43" i="62"/>
  <c r="J9" i="88" s="1"/>
  <c r="J209" i="62"/>
  <c r="N43" i="62"/>
  <c r="N202" i="62" s="1"/>
  <c r="N209" i="62"/>
  <c r="T49" i="40"/>
  <c r="T68" i="40" s="1"/>
  <c r="T211" i="62"/>
  <c r="V49" i="40"/>
  <c r="V68" i="40" s="1"/>
  <c r="V211" i="62"/>
  <c r="O49" i="40"/>
  <c r="O68" i="40" s="1"/>
  <c r="O211" i="62"/>
  <c r="W49" i="40"/>
  <c r="W68" i="40" s="1"/>
  <c r="W211" i="62"/>
  <c r="S49" i="40"/>
  <c r="S68" i="40" s="1"/>
  <c r="S211" i="62"/>
  <c r="U49" i="40"/>
  <c r="U68" i="40" s="1"/>
  <c r="U211" i="62"/>
  <c r="X49" i="40"/>
  <c r="X68" i="40" s="1"/>
  <c r="X211" i="62"/>
  <c r="R49" i="40"/>
  <c r="R68" i="40" s="1"/>
  <c r="R211" i="62"/>
  <c r="P49" i="40"/>
  <c r="P68" i="40" s="1"/>
  <c r="P211" i="62"/>
  <c r="X173" i="53"/>
  <c r="X169" i="62" s="1"/>
  <c r="X161" i="62" s="1"/>
  <c r="X12" i="88" s="1"/>
  <c r="P47" i="40"/>
  <c r="P66" i="40" s="1"/>
  <c r="V173" i="53"/>
  <c r="V169" i="62" s="1"/>
  <c r="V161" i="62" s="1"/>
  <c r="V12" i="88" s="1"/>
  <c r="U173" i="53"/>
  <c r="U169" i="62" s="1"/>
  <c r="U161" i="62" s="1"/>
  <c r="U12" i="88" s="1"/>
  <c r="T173" i="53"/>
  <c r="T169" i="62" s="1"/>
  <c r="T161" i="62" s="1"/>
  <c r="T12" i="88" s="1"/>
  <c r="H238" i="84"/>
  <c r="J270" i="84"/>
  <c r="P270" i="84"/>
  <c r="L238" i="84"/>
  <c r="Q238" i="84"/>
  <c r="I270" i="84"/>
  <c r="G270" i="84"/>
  <c r="J238" i="84"/>
  <c r="O238" i="84"/>
  <c r="H270" i="84"/>
  <c r="K238" i="84"/>
  <c r="G238" i="84"/>
  <c r="L270" i="84"/>
  <c r="M270" i="84"/>
  <c r="N270" i="84"/>
  <c r="K270" i="84"/>
  <c r="I238" i="84"/>
  <c r="N238" i="84"/>
  <c r="P238" i="84"/>
  <c r="Q270" i="84"/>
  <c r="R270" i="84"/>
  <c r="O270" i="84"/>
  <c r="M238" i="84"/>
  <c r="K169" i="62"/>
  <c r="K161" i="62" s="1"/>
  <c r="K12" i="88" s="1"/>
  <c r="Z173" i="53"/>
  <c r="Z169" i="62" s="1"/>
  <c r="Z161" i="62" s="1"/>
  <c r="Z12" i="88" s="1"/>
  <c r="AE146" i="53"/>
  <c r="AD155" i="53"/>
  <c r="V38" i="40"/>
  <c r="U39" i="40"/>
  <c r="V236" i="80"/>
  <c r="V106" i="80" s="1"/>
  <c r="V107" i="80" s="1"/>
  <c r="V99" i="80" s="1"/>
  <c r="V88" i="62"/>
  <c r="W238" i="80"/>
  <c r="AC223" i="81"/>
  <c r="AC242" i="81" s="1"/>
  <c r="Y223" i="81"/>
  <c r="Y242" i="81" s="1"/>
  <c r="U223" i="81"/>
  <c r="U242" i="81" s="1"/>
  <c r="AC255" i="81"/>
  <c r="Y255" i="81"/>
  <c r="U255" i="81"/>
  <c r="AB223" i="81"/>
  <c r="AB242" i="81" s="1"/>
  <c r="X223" i="81"/>
  <c r="X242" i="81" s="1"/>
  <c r="AB255" i="81"/>
  <c r="X255" i="81"/>
  <c r="AA223" i="81"/>
  <c r="AA242" i="81" s="1"/>
  <c r="W223" i="81"/>
  <c r="W242" i="81" s="1"/>
  <c r="AA255" i="81"/>
  <c r="W255" i="81"/>
  <c r="Z223" i="81"/>
  <c r="Z242" i="81" s="1"/>
  <c r="V223" i="81"/>
  <c r="V242" i="81" s="1"/>
  <c r="Z255" i="81"/>
  <c r="V255" i="81"/>
  <c r="U8" i="62"/>
  <c r="U186" i="62" s="1"/>
  <c r="U69" i="80"/>
  <c r="U6" i="80"/>
  <c r="U7" i="80" s="1"/>
  <c r="AA173" i="53"/>
  <c r="AA169" i="62" s="1"/>
  <c r="AA161" i="62" s="1"/>
  <c r="AA12" i="88" s="1"/>
  <c r="Y173" i="53"/>
  <c r="Y169" i="62" s="1"/>
  <c r="Y161" i="62" s="1"/>
  <c r="Y12" i="88" s="1"/>
  <c r="AB147" i="62"/>
  <c r="AB13" i="88" s="1"/>
  <c r="AE13" i="88" s="1"/>
  <c r="AB173" i="53"/>
  <c r="AB169" i="62" s="1"/>
  <c r="W173" i="53"/>
  <c r="W169" i="62" s="1"/>
  <c r="W161" i="62" s="1"/>
  <c r="W12" i="88" s="1"/>
  <c r="S173" i="53"/>
  <c r="S169" i="62" s="1"/>
  <c r="S161" i="62" s="1"/>
  <c r="S12" i="88" s="1"/>
  <c r="U32" i="62"/>
  <c r="U7" i="88" s="1"/>
  <c r="V161" i="70"/>
  <c r="X8" i="88"/>
  <c r="X47" i="40"/>
  <c r="X66" i="40" s="1"/>
  <c r="P64" i="40"/>
  <c r="H229" i="84"/>
  <c r="S270" i="84"/>
  <c r="S238" i="84"/>
  <c r="T270" i="84"/>
  <c r="T238" i="84"/>
  <c r="U270" i="84"/>
  <c r="U238" i="84"/>
  <c r="N223" i="48"/>
  <c r="J223" i="48"/>
  <c r="F223" i="48"/>
  <c r="Q255" i="48"/>
  <c r="M255" i="48"/>
  <c r="I255" i="48"/>
  <c r="Q223" i="48"/>
  <c r="M223" i="48"/>
  <c r="I223" i="48"/>
  <c r="P223" i="48"/>
  <c r="H223" i="48"/>
  <c r="L255" i="48"/>
  <c r="G255" i="48"/>
  <c r="O223" i="48"/>
  <c r="G223" i="48"/>
  <c r="P255" i="48"/>
  <c r="K255" i="48"/>
  <c r="F255" i="48"/>
  <c r="F252" i="48" s="1"/>
  <c r="F79" i="62" s="1"/>
  <c r="L223" i="48"/>
  <c r="O255" i="48"/>
  <c r="J255" i="48"/>
  <c r="K223" i="48"/>
  <c r="N255" i="48"/>
  <c r="H255" i="48"/>
  <c r="S223" i="81"/>
  <c r="O223" i="81"/>
  <c r="K223" i="81"/>
  <c r="G223" i="81"/>
  <c r="R223" i="81"/>
  <c r="N223" i="81"/>
  <c r="J223" i="81"/>
  <c r="F223" i="81"/>
  <c r="Q223" i="81"/>
  <c r="M223" i="81"/>
  <c r="I223" i="81"/>
  <c r="P223" i="81"/>
  <c r="L223" i="81"/>
  <c r="H223" i="81"/>
  <c r="T223" i="81"/>
  <c r="S255" i="81"/>
  <c r="O255" i="81"/>
  <c r="K255" i="81"/>
  <c r="G255" i="81"/>
  <c r="R255" i="81"/>
  <c r="N255" i="81"/>
  <c r="J255" i="81"/>
  <c r="F255" i="81"/>
  <c r="F252" i="81" s="1"/>
  <c r="F76" i="62" s="1"/>
  <c r="Q255" i="81"/>
  <c r="M255" i="81"/>
  <c r="I255" i="81"/>
  <c r="P255" i="81"/>
  <c r="L255" i="81"/>
  <c r="H255" i="81"/>
  <c r="T255" i="81"/>
  <c r="AA97" i="84"/>
  <c r="AA96" i="84" s="1"/>
  <c r="AA40" i="62" s="1"/>
  <c r="AA97" i="83"/>
  <c r="AA96" i="83" s="1"/>
  <c r="AA84" i="48"/>
  <c r="AA41" i="62" s="1"/>
  <c r="Z39" i="62"/>
  <c r="Z81" i="83"/>
  <c r="Z6" i="83"/>
  <c r="Z7" i="83" s="1"/>
  <c r="S242" i="48"/>
  <c r="U242" i="48"/>
  <c r="V242" i="48"/>
  <c r="X242" i="48"/>
  <c r="Y242" i="48"/>
  <c r="AA242" i="48"/>
  <c r="W242" i="48"/>
  <c r="Z242" i="48"/>
  <c r="Y34" i="62"/>
  <c r="Z36" i="62"/>
  <c r="Z38" i="62"/>
  <c r="Z81" i="82"/>
  <c r="Z6" i="82"/>
  <c r="Z7" i="82" s="1"/>
  <c r="AA97" i="82"/>
  <c r="AA96" i="82" s="1"/>
  <c r="AA84" i="80"/>
  <c r="AA84" i="78"/>
  <c r="Z37" i="62"/>
  <c r="Z6" i="78"/>
  <c r="Z7" i="78" s="1"/>
  <c r="Z69" i="78"/>
  <c r="G215" i="81"/>
  <c r="AA84" i="81"/>
  <c r="G47" i="40"/>
  <c r="G66" i="40" s="1"/>
  <c r="F47" i="40"/>
  <c r="F66" i="40" s="1"/>
  <c r="E47" i="40"/>
  <c r="E66" i="40" s="1"/>
  <c r="G129" i="62"/>
  <c r="G119" i="40" s="1"/>
  <c r="G127" i="62"/>
  <c r="G114" i="40" s="1"/>
  <c r="G116" i="40" s="1"/>
  <c r="H127" i="62"/>
  <c r="H114" i="40" s="1"/>
  <c r="H116" i="40" s="1"/>
  <c r="F266" i="84"/>
  <c r="F78" i="62" s="1"/>
  <c r="E84" i="62"/>
  <c r="M18" i="68"/>
  <c r="H38" i="62"/>
  <c r="H34" i="62" s="1"/>
  <c r="H8" i="88" s="1"/>
  <c r="K34" i="62"/>
  <c r="K8" i="88" s="1"/>
  <c r="M38" i="62"/>
  <c r="M34" i="62" s="1"/>
  <c r="M8" i="88" s="1"/>
  <c r="I38" i="62"/>
  <c r="N34" i="62"/>
  <c r="N8" i="88" s="1"/>
  <c r="J38" i="62"/>
  <c r="J34" i="62" s="1"/>
  <c r="J8" i="88" s="1"/>
  <c r="M121" i="68"/>
  <c r="J121" i="68"/>
  <c r="K121" i="68"/>
  <c r="N121" i="68"/>
  <c r="E220" i="81"/>
  <c r="I121" i="68"/>
  <c r="L121" i="68"/>
  <c r="L18" i="68"/>
  <c r="L26" i="40"/>
  <c r="K18" i="68"/>
  <c r="K26" i="40"/>
  <c r="N18" i="68"/>
  <c r="N26" i="40"/>
  <c r="J18" i="68"/>
  <c r="I18" i="68"/>
  <c r="L41" i="62"/>
  <c r="L34" i="62" s="1"/>
  <c r="L8" i="88" s="1"/>
  <c r="I41" i="62"/>
  <c r="E220" i="48"/>
  <c r="G215" i="48"/>
  <c r="I22" i="62"/>
  <c r="J264" i="82" l="1"/>
  <c r="J225" i="62" s="1"/>
  <c r="I221" i="62"/>
  <c r="I35" i="40" s="1"/>
  <c r="J304" i="81"/>
  <c r="J222" i="62" s="1"/>
  <c r="L302" i="81"/>
  <c r="K305" i="81"/>
  <c r="K312" i="81"/>
  <c r="K311" i="81"/>
  <c r="K310" i="81"/>
  <c r="K309" i="81"/>
  <c r="K308" i="81"/>
  <c r="K307" i="81"/>
  <c r="K306" i="81"/>
  <c r="J249" i="78"/>
  <c r="J224" i="62" s="1"/>
  <c r="J318" i="84"/>
  <c r="J227" i="62" s="1"/>
  <c r="L263" i="82"/>
  <c r="K265" i="82"/>
  <c r="K272" i="82"/>
  <c r="K271" i="82"/>
  <c r="K270" i="82"/>
  <c r="K269" i="82"/>
  <c r="K268" i="82"/>
  <c r="K267" i="82"/>
  <c r="K266" i="82"/>
  <c r="L303" i="48"/>
  <c r="K305" i="48"/>
  <c r="K312" i="48"/>
  <c r="K311" i="48"/>
  <c r="K310" i="48"/>
  <c r="K309" i="48"/>
  <c r="K308" i="48"/>
  <c r="K307" i="48"/>
  <c r="K306" i="48"/>
  <c r="J304" i="48"/>
  <c r="J228" i="62" s="1"/>
  <c r="L248" i="78"/>
  <c r="K250" i="78"/>
  <c r="K257" i="78"/>
  <c r="K256" i="78"/>
  <c r="K255" i="78"/>
  <c r="K254" i="78"/>
  <c r="K253" i="78"/>
  <c r="K252" i="78"/>
  <c r="K251" i="78"/>
  <c r="L317" i="84"/>
  <c r="K319" i="84"/>
  <c r="K326" i="84"/>
  <c r="K325" i="84"/>
  <c r="K324" i="84"/>
  <c r="K323" i="84"/>
  <c r="K322" i="84"/>
  <c r="K321" i="84"/>
  <c r="K320" i="84"/>
  <c r="S224" i="48"/>
  <c r="T224" i="48"/>
  <c r="S256" i="48"/>
  <c r="T256" i="48"/>
  <c r="U224" i="48"/>
  <c r="U256" i="48"/>
  <c r="J48" i="40"/>
  <c r="J67" i="40" s="1"/>
  <c r="M9" i="88"/>
  <c r="M48" i="40"/>
  <c r="M67" i="40" s="1"/>
  <c r="K48" i="40"/>
  <c r="K67" i="40" s="1"/>
  <c r="J202" i="62"/>
  <c r="K202" i="62"/>
  <c r="N9" i="88"/>
  <c r="N48" i="40"/>
  <c r="N67" i="40" s="1"/>
  <c r="V39" i="40"/>
  <c r="W38" i="40"/>
  <c r="V8" i="62"/>
  <c r="V186" i="62" s="1"/>
  <c r="V69" i="80"/>
  <c r="V6" i="80"/>
  <c r="V7" i="80" s="1"/>
  <c r="AC224" i="81"/>
  <c r="AC243" i="81" s="1"/>
  <c r="Y224" i="81"/>
  <c r="Y243" i="81" s="1"/>
  <c r="AC256" i="81"/>
  <c r="Y256" i="81"/>
  <c r="AB224" i="81"/>
  <c r="AB243" i="81" s="1"/>
  <c r="X224" i="81"/>
  <c r="X243" i="81" s="1"/>
  <c r="AB256" i="81"/>
  <c r="X256" i="81"/>
  <c r="AA224" i="81"/>
  <c r="AA243" i="81" s="1"/>
  <c r="W224" i="81"/>
  <c r="W243" i="81" s="1"/>
  <c r="AA256" i="81"/>
  <c r="W256" i="81"/>
  <c r="Z224" i="81"/>
  <c r="Z243" i="81" s="1"/>
  <c r="V224" i="81"/>
  <c r="V243" i="81" s="1"/>
  <c r="Z256" i="81"/>
  <c r="V256" i="81"/>
  <c r="X238" i="80"/>
  <c r="W236" i="80"/>
  <c r="W106" i="80" s="1"/>
  <c r="W107" i="80" s="1"/>
  <c r="W99" i="80" s="1"/>
  <c r="W88" i="62"/>
  <c r="AE162" i="53"/>
  <c r="AD155" i="62"/>
  <c r="AD147" i="62"/>
  <c r="V32" i="62"/>
  <c r="V7" i="88" s="1"/>
  <c r="W161" i="70"/>
  <c r="Y8" i="88"/>
  <c r="Y47" i="40"/>
  <c r="Y66" i="40" s="1"/>
  <c r="T271" i="84"/>
  <c r="T239" i="84"/>
  <c r="U239" i="84"/>
  <c r="U271" i="84"/>
  <c r="V239" i="84"/>
  <c r="V271" i="84"/>
  <c r="P239" i="84"/>
  <c r="O239" i="84"/>
  <c r="M271" i="84"/>
  <c r="L271" i="84"/>
  <c r="S271" i="84"/>
  <c r="J271" i="84"/>
  <c r="L239" i="84"/>
  <c r="K239" i="84"/>
  <c r="I271" i="84"/>
  <c r="H271" i="84"/>
  <c r="O271" i="84"/>
  <c r="I239" i="84"/>
  <c r="H239" i="84"/>
  <c r="N239" i="84"/>
  <c r="M239" i="84"/>
  <c r="R239" i="84"/>
  <c r="K271" i="84"/>
  <c r="R271" i="84"/>
  <c r="I229" i="84"/>
  <c r="S239" i="84"/>
  <c r="Q271" i="84"/>
  <c r="P271" i="84"/>
  <c r="J239" i="84"/>
  <c r="Q239" i="84"/>
  <c r="N271" i="84"/>
  <c r="T224" i="81"/>
  <c r="T243" i="81" s="1"/>
  <c r="P224" i="81"/>
  <c r="P243" i="81" s="1"/>
  <c r="L224" i="81"/>
  <c r="L243" i="81" s="1"/>
  <c r="H224" i="81"/>
  <c r="H243" i="81" s="1"/>
  <c r="S224" i="81"/>
  <c r="S243" i="81" s="1"/>
  <c r="O224" i="81"/>
  <c r="O243" i="81" s="1"/>
  <c r="K224" i="81"/>
  <c r="K243" i="81" s="1"/>
  <c r="G224" i="81"/>
  <c r="G243" i="81" s="1"/>
  <c r="R224" i="81"/>
  <c r="R243" i="81" s="1"/>
  <c r="N224" i="81"/>
  <c r="N243" i="81" s="1"/>
  <c r="J224" i="81"/>
  <c r="J243" i="81" s="1"/>
  <c r="M224" i="81"/>
  <c r="M243" i="81" s="1"/>
  <c r="I224" i="81"/>
  <c r="I243" i="81" s="1"/>
  <c r="U224" i="81"/>
  <c r="U243" i="81" s="1"/>
  <c r="Q224" i="81"/>
  <c r="Q243" i="81" s="1"/>
  <c r="T256" i="81"/>
  <c r="P256" i="81"/>
  <c r="L256" i="81"/>
  <c r="H256" i="81"/>
  <c r="S256" i="81"/>
  <c r="O256" i="81"/>
  <c r="K256" i="81"/>
  <c r="G256" i="81"/>
  <c r="G252" i="81" s="1"/>
  <c r="G76" i="62" s="1"/>
  <c r="R256" i="81"/>
  <c r="N256" i="81"/>
  <c r="J256" i="81"/>
  <c r="M256" i="81"/>
  <c r="I256" i="81"/>
  <c r="U256" i="81"/>
  <c r="Q256" i="81"/>
  <c r="O224" i="48"/>
  <c r="O243" i="48" s="1"/>
  <c r="K224" i="48"/>
  <c r="G224" i="48"/>
  <c r="G220" i="48" s="1"/>
  <c r="R256" i="48"/>
  <c r="N256" i="48"/>
  <c r="J256" i="48"/>
  <c r="R224" i="48"/>
  <c r="R243" i="48" s="1"/>
  <c r="N224" i="48"/>
  <c r="J224" i="48"/>
  <c r="M224" i="48"/>
  <c r="Q256" i="48"/>
  <c r="L256" i="48"/>
  <c r="G256" i="48"/>
  <c r="G252" i="48" s="1"/>
  <c r="G79" i="62" s="1"/>
  <c r="L224" i="48"/>
  <c r="P256" i="48"/>
  <c r="K256" i="48"/>
  <c r="Q224" i="48"/>
  <c r="Q243" i="48" s="1"/>
  <c r="I224" i="48"/>
  <c r="O256" i="48"/>
  <c r="I256" i="48"/>
  <c r="H256" i="48"/>
  <c r="P224" i="48"/>
  <c r="P243" i="48" s="1"/>
  <c r="H224" i="48"/>
  <c r="M256" i="48"/>
  <c r="AB97" i="84"/>
  <c r="AB96" i="84" s="1"/>
  <c r="AB40" i="62" s="1"/>
  <c r="AB97" i="83"/>
  <c r="AB96" i="83" s="1"/>
  <c r="AB84" i="48"/>
  <c r="AB41" i="62" s="1"/>
  <c r="AA39" i="62"/>
  <c r="AA81" i="83"/>
  <c r="AA6" i="83"/>
  <c r="AA7" i="83" s="1"/>
  <c r="S243" i="48"/>
  <c r="T243" i="48"/>
  <c r="V243" i="48"/>
  <c r="W243" i="48"/>
  <c r="Y243" i="48"/>
  <c r="T242" i="48"/>
  <c r="R242" i="48"/>
  <c r="AC243" i="48"/>
  <c r="AB243" i="48"/>
  <c r="AA243" i="48"/>
  <c r="AB242" i="48"/>
  <c r="AC242" i="48"/>
  <c r="S257" i="84"/>
  <c r="Z257" i="84"/>
  <c r="M257" i="84"/>
  <c r="P257" i="84"/>
  <c r="F234" i="84"/>
  <c r="F84" i="62" s="1"/>
  <c r="AB257" i="84"/>
  <c r="X257" i="84"/>
  <c r="W257" i="84"/>
  <c r="O257" i="84"/>
  <c r="V257" i="84"/>
  <c r="R257" i="84"/>
  <c r="AC257" i="84"/>
  <c r="Y257" i="84"/>
  <c r="U257" i="84"/>
  <c r="Z34" i="62"/>
  <c r="AB97" i="82"/>
  <c r="AB96" i="82" s="1"/>
  <c r="AB84" i="80"/>
  <c r="AB84" i="78"/>
  <c r="AA37" i="62"/>
  <c r="AA6" i="78"/>
  <c r="AA7" i="78" s="1"/>
  <c r="AA69" i="78"/>
  <c r="AA36" i="62"/>
  <c r="AA38" i="62"/>
  <c r="AA81" i="82"/>
  <c r="AA6" i="82"/>
  <c r="AA7" i="82" s="1"/>
  <c r="H215" i="81"/>
  <c r="F220" i="81"/>
  <c r="AA35" i="62"/>
  <c r="AC84" i="81"/>
  <c r="AB84" i="81"/>
  <c r="M47" i="40"/>
  <c r="M66" i="40" s="1"/>
  <c r="J47" i="40"/>
  <c r="J66" i="40" s="1"/>
  <c r="K47" i="40"/>
  <c r="K66" i="40" s="1"/>
  <c r="L47" i="40"/>
  <c r="L66" i="40" s="1"/>
  <c r="N47" i="40"/>
  <c r="N66" i="40" s="1"/>
  <c r="H47" i="40"/>
  <c r="H66" i="40" s="1"/>
  <c r="L129" i="62"/>
  <c r="L119" i="40" s="1"/>
  <c r="K129" i="62"/>
  <c r="K119" i="40" s="1"/>
  <c r="I129" i="62"/>
  <c r="I119" i="40" s="1"/>
  <c r="J129" i="62"/>
  <c r="J119" i="40" s="1"/>
  <c r="N129" i="62"/>
  <c r="N119" i="40" s="1"/>
  <c r="M129" i="62"/>
  <c r="M119" i="40" s="1"/>
  <c r="I127" i="62"/>
  <c r="I114" i="40" s="1"/>
  <c r="I116" i="40" s="1"/>
  <c r="J127" i="62"/>
  <c r="J114" i="40" s="1"/>
  <c r="J116" i="40" s="1"/>
  <c r="K127" i="62"/>
  <c r="K114" i="40" s="1"/>
  <c r="K116" i="40" s="1"/>
  <c r="M127" i="62"/>
  <c r="M114" i="40" s="1"/>
  <c r="M116" i="40" s="1"/>
  <c r="N127" i="62"/>
  <c r="N114" i="40" s="1"/>
  <c r="N116" i="40" s="1"/>
  <c r="L127" i="62"/>
  <c r="L114" i="40" s="1"/>
  <c r="L116" i="40" s="1"/>
  <c r="G257" i="84"/>
  <c r="K257" i="84"/>
  <c r="J257" i="84"/>
  <c r="L257" i="84"/>
  <c r="G266" i="84"/>
  <c r="G78" i="62" s="1"/>
  <c r="I257" i="84"/>
  <c r="H257" i="84"/>
  <c r="N257" i="84"/>
  <c r="E85" i="62"/>
  <c r="E82" i="62"/>
  <c r="I34" i="62"/>
  <c r="I8" i="88" s="1"/>
  <c r="F220" i="48"/>
  <c r="H215" i="48"/>
  <c r="J22" i="62"/>
  <c r="J221" i="62" l="1"/>
  <c r="J35" i="40" s="1"/>
  <c r="K304" i="81"/>
  <c r="K222" i="62" s="1"/>
  <c r="M302" i="81"/>
  <c r="L305" i="81"/>
  <c r="L313" i="81"/>
  <c r="L312" i="81"/>
  <c r="L311" i="81"/>
  <c r="L310" i="81"/>
  <c r="L309" i="81"/>
  <c r="L308" i="81"/>
  <c r="L307" i="81"/>
  <c r="L306" i="81"/>
  <c r="K318" i="84"/>
  <c r="K227" i="62" s="1"/>
  <c r="K264" i="82"/>
  <c r="K225" i="62" s="1"/>
  <c r="K304" i="48"/>
  <c r="K228" i="62" s="1"/>
  <c r="M303" i="48"/>
  <c r="L305" i="48"/>
  <c r="L313" i="48"/>
  <c r="L312" i="48"/>
  <c r="L311" i="48"/>
  <c r="L310" i="48"/>
  <c r="L309" i="48"/>
  <c r="L308" i="48"/>
  <c r="L307" i="48"/>
  <c r="L306" i="48"/>
  <c r="M317" i="84"/>
  <c r="L319" i="84"/>
  <c r="L327" i="84"/>
  <c r="L326" i="84"/>
  <c r="L325" i="84"/>
  <c r="L324" i="84"/>
  <c r="L323" i="84"/>
  <c r="L322" i="84"/>
  <c r="L321" i="84"/>
  <c r="L320" i="84"/>
  <c r="M263" i="82"/>
  <c r="L265" i="82"/>
  <c r="L273" i="82"/>
  <c r="L272" i="82"/>
  <c r="L271" i="82"/>
  <c r="L270" i="82"/>
  <c r="L269" i="82"/>
  <c r="L268" i="82"/>
  <c r="L267" i="82"/>
  <c r="L266" i="82"/>
  <c r="K249" i="78"/>
  <c r="K224" i="62" s="1"/>
  <c r="M248" i="78"/>
  <c r="L250" i="78"/>
  <c r="L258" i="78"/>
  <c r="L257" i="78"/>
  <c r="L255" i="78"/>
  <c r="L256" i="78"/>
  <c r="L254" i="78"/>
  <c r="L253" i="78"/>
  <c r="L252" i="78"/>
  <c r="L251" i="78"/>
  <c r="T225" i="48"/>
  <c r="U225" i="48"/>
  <c r="T257" i="48"/>
  <c r="V225" i="48"/>
  <c r="U257" i="48"/>
  <c r="V257" i="48"/>
  <c r="W39" i="40"/>
  <c r="X38" i="40"/>
  <c r="I215" i="81"/>
  <c r="T226" i="81" s="1"/>
  <c r="Z225" i="81"/>
  <c r="Z244" i="81" s="1"/>
  <c r="Z257" i="81"/>
  <c r="AC225" i="81"/>
  <c r="AC244" i="81" s="1"/>
  <c r="Y225" i="81"/>
  <c r="Y244" i="81" s="1"/>
  <c r="AC257" i="81"/>
  <c r="Y257" i="81"/>
  <c r="AB225" i="81"/>
  <c r="AB244" i="81" s="1"/>
  <c r="X225" i="81"/>
  <c r="X244" i="81" s="1"/>
  <c r="AB257" i="81"/>
  <c r="X257" i="81"/>
  <c r="AA225" i="81"/>
  <c r="AA244" i="81" s="1"/>
  <c r="W225" i="81"/>
  <c r="W244" i="81" s="1"/>
  <c r="AA257" i="81"/>
  <c r="W257" i="81"/>
  <c r="W8" i="62"/>
  <c r="W186" i="62" s="1"/>
  <c r="W69" i="80"/>
  <c r="W6" i="80"/>
  <c r="W7" i="80" s="1"/>
  <c r="Y238" i="80"/>
  <c r="X236" i="80"/>
  <c r="X106" i="80" s="1"/>
  <c r="X107" i="80" s="1"/>
  <c r="X99" i="80" s="1"/>
  <c r="X88" i="62"/>
  <c r="W32" i="62"/>
  <c r="W7" i="88" s="1"/>
  <c r="X161" i="70"/>
  <c r="Z8" i="88"/>
  <c r="Z47" i="40"/>
  <c r="Z66" i="40" s="1"/>
  <c r="U240" i="84"/>
  <c r="U272" i="84"/>
  <c r="V272" i="84"/>
  <c r="V240" i="84"/>
  <c r="W272" i="84"/>
  <c r="W240" i="84"/>
  <c r="K240" i="84"/>
  <c r="P240" i="84"/>
  <c r="M240" i="84"/>
  <c r="T240" i="84"/>
  <c r="J272" i="84"/>
  <c r="M272" i="84"/>
  <c r="R240" i="84"/>
  <c r="T272" i="84"/>
  <c r="S272" i="84"/>
  <c r="L240" i="84"/>
  <c r="Q240" i="84"/>
  <c r="I272" i="84"/>
  <c r="S240" i="84"/>
  <c r="N240" i="84"/>
  <c r="P272" i="84"/>
  <c r="O272" i="84"/>
  <c r="R272" i="84"/>
  <c r="I240" i="84"/>
  <c r="O240" i="84"/>
  <c r="J240" i="84"/>
  <c r="L272" i="84"/>
  <c r="K272" i="84"/>
  <c r="N272" i="84"/>
  <c r="Q272" i="84"/>
  <c r="J229" i="84"/>
  <c r="Q225" i="48"/>
  <c r="Q244" i="48" s="1"/>
  <c r="M225" i="48"/>
  <c r="I225" i="48"/>
  <c r="P257" i="48"/>
  <c r="L257" i="48"/>
  <c r="H257" i="48"/>
  <c r="H252" i="48" s="1"/>
  <c r="H79" i="62" s="1"/>
  <c r="P225" i="48"/>
  <c r="L225" i="48"/>
  <c r="H225" i="48"/>
  <c r="N225" i="48"/>
  <c r="S257" i="48"/>
  <c r="N257" i="48"/>
  <c r="I257" i="48"/>
  <c r="S225" i="48"/>
  <c r="K225" i="48"/>
  <c r="R257" i="48"/>
  <c r="M257" i="48"/>
  <c r="R225" i="48"/>
  <c r="R244" i="48" s="1"/>
  <c r="J225" i="48"/>
  <c r="Q257" i="48"/>
  <c r="K257" i="48"/>
  <c r="O225" i="48"/>
  <c r="O257" i="48"/>
  <c r="J257" i="48"/>
  <c r="U226" i="81"/>
  <c r="V225" i="81"/>
  <c r="V244" i="81" s="1"/>
  <c r="R225" i="81"/>
  <c r="R244" i="81" s="1"/>
  <c r="N225" i="81"/>
  <c r="N244" i="81" s="1"/>
  <c r="J225" i="81"/>
  <c r="J244" i="81" s="1"/>
  <c r="U225" i="81"/>
  <c r="U244" i="81" s="1"/>
  <c r="Q225" i="81"/>
  <c r="Q244" i="81" s="1"/>
  <c r="M225" i="81"/>
  <c r="M244" i="81" s="1"/>
  <c r="I225" i="81"/>
  <c r="I244" i="81" s="1"/>
  <c r="T225" i="81"/>
  <c r="T244" i="81" s="1"/>
  <c r="P225" i="81"/>
  <c r="P244" i="81" s="1"/>
  <c r="L225" i="81"/>
  <c r="L244" i="81" s="1"/>
  <c r="H225" i="81"/>
  <c r="H244" i="81" s="1"/>
  <c r="O225" i="81"/>
  <c r="O244" i="81" s="1"/>
  <c r="K225" i="81"/>
  <c r="K244" i="81" s="1"/>
  <c r="V257" i="81"/>
  <c r="R257" i="81"/>
  <c r="N257" i="81"/>
  <c r="J257" i="81"/>
  <c r="U257" i="81"/>
  <c r="Q257" i="81"/>
  <c r="M257" i="81"/>
  <c r="I257" i="81"/>
  <c r="S225" i="81"/>
  <c r="S244" i="81" s="1"/>
  <c r="T257" i="81"/>
  <c r="P257" i="81"/>
  <c r="L257" i="81"/>
  <c r="H257" i="81"/>
  <c r="H252" i="81" s="1"/>
  <c r="H76" i="62" s="1"/>
  <c r="O257" i="81"/>
  <c r="K257" i="81"/>
  <c r="S257" i="81"/>
  <c r="AC97" i="84"/>
  <c r="AC96" i="84" s="1"/>
  <c r="AC97" i="83"/>
  <c r="AC96" i="83" s="1"/>
  <c r="AC84" i="48"/>
  <c r="AB39" i="62"/>
  <c r="AB81" i="83"/>
  <c r="AB6" i="83"/>
  <c r="AB7" i="83" s="1"/>
  <c r="T244" i="48"/>
  <c r="U244" i="48"/>
  <c r="X244" i="48"/>
  <c r="Z244" i="48"/>
  <c r="U243" i="48"/>
  <c r="X243" i="48"/>
  <c r="Z243" i="48"/>
  <c r="Q258" i="84"/>
  <c r="T258" i="84"/>
  <c r="AA258" i="84"/>
  <c r="S258" i="84"/>
  <c r="K258" i="84"/>
  <c r="N258" i="84"/>
  <c r="Y258" i="84"/>
  <c r="AB258" i="84"/>
  <c r="O258" i="84"/>
  <c r="R258" i="84"/>
  <c r="T257" i="84"/>
  <c r="Q257" i="84"/>
  <c r="AA257" i="84"/>
  <c r="AA34" i="62"/>
  <c r="AB37" i="62"/>
  <c r="AB6" i="78"/>
  <c r="AB7" i="78" s="1"/>
  <c r="AB69" i="78"/>
  <c r="AB36" i="62"/>
  <c r="AB38" i="62"/>
  <c r="AB81" i="82"/>
  <c r="AB6" i="82"/>
  <c r="AB7" i="82" s="1"/>
  <c r="AC97" i="82"/>
  <c r="AC96" i="82" s="1"/>
  <c r="AC84" i="80"/>
  <c r="AC84" i="78"/>
  <c r="F82" i="62"/>
  <c r="G220" i="81"/>
  <c r="G82" i="62" s="1"/>
  <c r="AC69" i="81"/>
  <c r="AC6" i="81"/>
  <c r="AB35" i="62"/>
  <c r="I47" i="40"/>
  <c r="I66" i="40" s="1"/>
  <c r="G234" i="84"/>
  <c r="G84" i="62" s="1"/>
  <c r="H258" i="84"/>
  <c r="M258" i="84"/>
  <c r="H266" i="84"/>
  <c r="H78" i="62" s="1"/>
  <c r="J258" i="84"/>
  <c r="L258" i="84"/>
  <c r="I258" i="84"/>
  <c r="G85" i="62"/>
  <c r="F85" i="62"/>
  <c r="I215" i="48"/>
  <c r="K22" i="62"/>
  <c r="L304" i="81" l="1"/>
  <c r="L222" i="62" s="1"/>
  <c r="N302" i="81"/>
  <c r="M305" i="81"/>
  <c r="M314" i="81"/>
  <c r="M313" i="81"/>
  <c r="M312" i="81"/>
  <c r="M311" i="81"/>
  <c r="M310" i="81"/>
  <c r="M309" i="81"/>
  <c r="M308" i="81"/>
  <c r="M307" i="81"/>
  <c r="M306" i="81"/>
  <c r="L264" i="82"/>
  <c r="L225" i="62" s="1"/>
  <c r="L304" i="48"/>
  <c r="L228" i="62" s="1"/>
  <c r="K221" i="62"/>
  <c r="K35" i="40" s="1"/>
  <c r="N317" i="84"/>
  <c r="M319" i="84"/>
  <c r="M328" i="84"/>
  <c r="M327" i="84"/>
  <c r="M326" i="84"/>
  <c r="M325" i="84"/>
  <c r="M324" i="84"/>
  <c r="M323" i="84"/>
  <c r="M322" i="84"/>
  <c r="M321" i="84"/>
  <c r="M320" i="84"/>
  <c r="L249" i="78"/>
  <c r="L224" i="62" s="1"/>
  <c r="N263" i="82"/>
  <c r="M265" i="82"/>
  <c r="M274" i="82"/>
  <c r="M273" i="82"/>
  <c r="M272" i="82"/>
  <c r="M271" i="82"/>
  <c r="M270" i="82"/>
  <c r="M269" i="82"/>
  <c r="M268" i="82"/>
  <c r="M267" i="82"/>
  <c r="M266" i="82"/>
  <c r="N303" i="48"/>
  <c r="M305" i="48"/>
  <c r="M314" i="48"/>
  <c r="M313" i="48"/>
  <c r="M312" i="48"/>
  <c r="M311" i="48"/>
  <c r="M310" i="48"/>
  <c r="M309" i="48"/>
  <c r="M308" i="48"/>
  <c r="M307" i="48"/>
  <c r="M306" i="48"/>
  <c r="N248" i="78"/>
  <c r="M250" i="78"/>
  <c r="M259" i="78"/>
  <c r="M258" i="78"/>
  <c r="M257" i="78"/>
  <c r="M256" i="78"/>
  <c r="M255" i="78"/>
  <c r="M254" i="78"/>
  <c r="M253" i="78"/>
  <c r="M252" i="78"/>
  <c r="M251" i="78"/>
  <c r="L318" i="84"/>
  <c r="L227" i="62" s="1"/>
  <c r="U226" i="48"/>
  <c r="V226" i="48"/>
  <c r="U258" i="48"/>
  <c r="V258" i="48"/>
  <c r="W226" i="48"/>
  <c r="W258" i="48"/>
  <c r="J215" i="81"/>
  <c r="U227" i="81" s="1"/>
  <c r="U246" i="81" s="1"/>
  <c r="W226" i="81"/>
  <c r="S258" i="81"/>
  <c r="W258" i="81"/>
  <c r="R258" i="81"/>
  <c r="T258" i="81"/>
  <c r="V258" i="81"/>
  <c r="U258" i="81"/>
  <c r="Q258" i="81"/>
  <c r="Q226" i="81"/>
  <c r="P258" i="81"/>
  <c r="O226" i="81"/>
  <c r="J258" i="81"/>
  <c r="K258" i="81"/>
  <c r="J226" i="81"/>
  <c r="I258" i="81"/>
  <c r="I252" i="81" s="1"/>
  <c r="I76" i="62" s="1"/>
  <c r="N226" i="81"/>
  <c r="P226" i="81"/>
  <c r="N258" i="81"/>
  <c r="O258" i="81"/>
  <c r="L258" i="81"/>
  <c r="M258" i="81"/>
  <c r="V226" i="81"/>
  <c r="I226" i="81"/>
  <c r="I220" i="81" s="1"/>
  <c r="Y38" i="40"/>
  <c r="X39" i="40"/>
  <c r="K226" i="81"/>
  <c r="L226" i="81"/>
  <c r="M226" i="81"/>
  <c r="R226" i="81"/>
  <c r="S226" i="81"/>
  <c r="AA227" i="81"/>
  <c r="AA246" i="81" s="1"/>
  <c r="AA259" i="81"/>
  <c r="Z227" i="81"/>
  <c r="Z246" i="81" s="1"/>
  <c r="Z259" i="81"/>
  <c r="AC227" i="81"/>
  <c r="AC246" i="81" s="1"/>
  <c r="Y227" i="81"/>
  <c r="Y246" i="81" s="1"/>
  <c r="AC259" i="81"/>
  <c r="Y259" i="81"/>
  <c r="AB227" i="81"/>
  <c r="AB246" i="81" s="1"/>
  <c r="AB259" i="81"/>
  <c r="X8" i="62"/>
  <c r="X186" i="62" s="1"/>
  <c r="X69" i="80"/>
  <c r="X6" i="80"/>
  <c r="X7" i="80" s="1"/>
  <c r="Z238" i="80"/>
  <c r="Y88" i="62"/>
  <c r="Y236" i="80"/>
  <c r="Y106" i="80" s="1"/>
  <c r="Y107" i="80" s="1"/>
  <c r="Y99" i="80" s="1"/>
  <c r="AB226" i="81"/>
  <c r="X226" i="81"/>
  <c r="AB258" i="81"/>
  <c r="X258" i="81"/>
  <c r="AA226" i="81"/>
  <c r="AA258" i="81"/>
  <c r="Z226" i="81"/>
  <c r="Z258" i="81"/>
  <c r="AC226" i="81"/>
  <c r="Y226" i="81"/>
  <c r="AC258" i="81"/>
  <c r="Y258" i="81"/>
  <c r="X32" i="62"/>
  <c r="Y161" i="70"/>
  <c r="AA8" i="88"/>
  <c r="AA47" i="40"/>
  <c r="AA66" i="40" s="1"/>
  <c r="H220" i="81"/>
  <c r="H82" i="62" s="1"/>
  <c r="V273" i="84"/>
  <c r="V241" i="84"/>
  <c r="W273" i="84"/>
  <c r="W241" i="84"/>
  <c r="X241" i="84"/>
  <c r="X273" i="84"/>
  <c r="R273" i="84"/>
  <c r="J241" i="84"/>
  <c r="L273" i="84"/>
  <c r="K273" i="84"/>
  <c r="J273" i="84"/>
  <c r="M273" i="84"/>
  <c r="S241" i="84"/>
  <c r="N273" i="84"/>
  <c r="T241" i="84"/>
  <c r="Q241" i="84"/>
  <c r="P241" i="84"/>
  <c r="U241" i="84"/>
  <c r="O241" i="84"/>
  <c r="R241" i="84"/>
  <c r="L241" i="84"/>
  <c r="U273" i="84"/>
  <c r="T273" i="84"/>
  <c r="M241" i="84"/>
  <c r="K241" i="84"/>
  <c r="N241" i="84"/>
  <c r="Q273" i="84"/>
  <c r="P273" i="84"/>
  <c r="O273" i="84"/>
  <c r="S273" i="84"/>
  <c r="K229" i="84"/>
  <c r="X227" i="81"/>
  <c r="X246" i="81" s="1"/>
  <c r="W227" i="81"/>
  <c r="W246" i="81" s="1"/>
  <c r="V227" i="81"/>
  <c r="V246" i="81" s="1"/>
  <c r="W259" i="81"/>
  <c r="T226" i="48"/>
  <c r="P226" i="48"/>
  <c r="L226" i="48"/>
  <c r="S258" i="48"/>
  <c r="O258" i="48"/>
  <c r="K258" i="48"/>
  <c r="S226" i="48"/>
  <c r="O226" i="48"/>
  <c r="K226" i="48"/>
  <c r="M226" i="48"/>
  <c r="P258" i="48"/>
  <c r="J258" i="48"/>
  <c r="R226" i="48"/>
  <c r="J226" i="48"/>
  <c r="T258" i="48"/>
  <c r="N258" i="48"/>
  <c r="I258" i="48"/>
  <c r="I252" i="48" s="1"/>
  <c r="I79" i="62" s="1"/>
  <c r="Q226" i="48"/>
  <c r="I226" i="48"/>
  <c r="R258" i="48"/>
  <c r="M258" i="48"/>
  <c r="Q258" i="48"/>
  <c r="N226" i="48"/>
  <c r="L258" i="48"/>
  <c r="AC81" i="83"/>
  <c r="AC6" i="83"/>
  <c r="AC7" i="83" s="1"/>
  <c r="X245" i="48"/>
  <c r="AB245" i="48"/>
  <c r="AA244" i="48"/>
  <c r="P244" i="48"/>
  <c r="O244" i="48"/>
  <c r="Y244" i="48"/>
  <c r="V244" i="48"/>
  <c r="S244" i="48"/>
  <c r="AB244" i="48"/>
  <c r="AA245" i="48"/>
  <c r="AC245" i="48"/>
  <c r="Y245" i="48"/>
  <c r="AC244" i="48"/>
  <c r="W244" i="48"/>
  <c r="X259" i="84"/>
  <c r="AA259" i="84"/>
  <c r="V259" i="84"/>
  <c r="I234" i="84"/>
  <c r="X258" i="84"/>
  <c r="Z259" i="84"/>
  <c r="AC259" i="84"/>
  <c r="U259" i="84"/>
  <c r="W259" i="84"/>
  <c r="V258" i="84"/>
  <c r="U258" i="84"/>
  <c r="Z258" i="84"/>
  <c r="P258" i="84"/>
  <c r="AC258" i="84"/>
  <c r="W258" i="84"/>
  <c r="AB34" i="62"/>
  <c r="AC69" i="78"/>
  <c r="AC6" i="78"/>
  <c r="AC69" i="80"/>
  <c r="AC6" i="80"/>
  <c r="AC81" i="82"/>
  <c r="AC6" i="82"/>
  <c r="AC7" i="82" s="1"/>
  <c r="I266" i="84"/>
  <c r="I78" i="62" s="1"/>
  <c r="H234" i="84"/>
  <c r="H84" i="62" s="1"/>
  <c r="H220" i="48"/>
  <c r="J215" i="48"/>
  <c r="L22" i="62"/>
  <c r="R259" i="81" l="1"/>
  <c r="M227" i="81"/>
  <c r="M246" i="81" s="1"/>
  <c r="S259" i="81"/>
  <c r="T259" i="81"/>
  <c r="M304" i="81"/>
  <c r="M222" i="62" s="1"/>
  <c r="L259" i="81"/>
  <c r="N227" i="81"/>
  <c r="N246" i="81" s="1"/>
  <c r="Q227" i="81"/>
  <c r="Q246" i="81" s="1"/>
  <c r="N259" i="81"/>
  <c r="U259" i="81"/>
  <c r="K227" i="81"/>
  <c r="K246" i="81" s="1"/>
  <c r="P227" i="81"/>
  <c r="P246" i="81" s="1"/>
  <c r="O302" i="81"/>
  <c r="N315" i="81"/>
  <c r="N305" i="81"/>
  <c r="N314" i="81"/>
  <c r="N313" i="81"/>
  <c r="N312" i="81"/>
  <c r="N311" i="81"/>
  <c r="N310" i="81"/>
  <c r="N309" i="81"/>
  <c r="N308" i="81"/>
  <c r="N307" i="81"/>
  <c r="N306" i="81"/>
  <c r="J259" i="81"/>
  <c r="J252" i="81" s="1"/>
  <c r="J76" i="62" s="1"/>
  <c r="L227" i="81"/>
  <c r="L246" i="81" s="1"/>
  <c r="P259" i="81"/>
  <c r="K259" i="81"/>
  <c r="M259" i="81"/>
  <c r="R227" i="81"/>
  <c r="R246" i="81" s="1"/>
  <c r="O227" i="81"/>
  <c r="O246" i="81" s="1"/>
  <c r="M318" i="84"/>
  <c r="M227" i="62" s="1"/>
  <c r="M264" i="82"/>
  <c r="M225" i="62" s="1"/>
  <c r="M304" i="48"/>
  <c r="M228" i="62" s="1"/>
  <c r="O303" i="48"/>
  <c r="N315" i="48"/>
  <c r="N305" i="48"/>
  <c r="N314" i="48"/>
  <c r="N313" i="48"/>
  <c r="N312" i="48"/>
  <c r="N311" i="48"/>
  <c r="N310" i="48"/>
  <c r="N309" i="48"/>
  <c r="N308" i="48"/>
  <c r="N307" i="48"/>
  <c r="N306" i="48"/>
  <c r="L221" i="62"/>
  <c r="L35" i="40" s="1"/>
  <c r="O248" i="78"/>
  <c r="N250" i="78"/>
  <c r="N260" i="78"/>
  <c r="N259" i="78"/>
  <c r="N258" i="78"/>
  <c r="N257" i="78"/>
  <c r="N256" i="78"/>
  <c r="N255" i="78"/>
  <c r="N254" i="78"/>
  <c r="N253" i="78"/>
  <c r="N252" i="78"/>
  <c r="N251" i="78"/>
  <c r="M249" i="78"/>
  <c r="M224" i="62" s="1"/>
  <c r="O263" i="82"/>
  <c r="N275" i="82"/>
  <c r="N265" i="82"/>
  <c r="N274" i="82"/>
  <c r="N273" i="82"/>
  <c r="N272" i="82"/>
  <c r="N271" i="82"/>
  <c r="N270" i="82"/>
  <c r="N269" i="82"/>
  <c r="N268" i="82"/>
  <c r="N267" i="82"/>
  <c r="N266" i="82"/>
  <c r="O317" i="84"/>
  <c r="N329" i="84"/>
  <c r="N319" i="84"/>
  <c r="N328" i="84"/>
  <c r="N327" i="84"/>
  <c r="N326" i="84"/>
  <c r="N325" i="84"/>
  <c r="N324" i="84"/>
  <c r="N323" i="84"/>
  <c r="N322" i="84"/>
  <c r="N321" i="84"/>
  <c r="N320" i="84"/>
  <c r="V227" i="48"/>
  <c r="W227" i="48"/>
  <c r="V259" i="48"/>
  <c r="W259" i="48"/>
  <c r="X227" i="48"/>
  <c r="X259" i="48"/>
  <c r="K215" i="81"/>
  <c r="Y228" i="81" s="1"/>
  <c r="Y247" i="81" s="1"/>
  <c r="X259" i="81"/>
  <c r="O259" i="81"/>
  <c r="V259" i="81"/>
  <c r="Q259" i="81"/>
  <c r="J227" i="81"/>
  <c r="J246" i="81" s="1"/>
  <c r="S227" i="81"/>
  <c r="S246" i="81" s="1"/>
  <c r="T227" i="81"/>
  <c r="T246" i="81" s="1"/>
  <c r="Y39" i="40"/>
  <c r="Z38" i="40"/>
  <c r="Z236" i="80"/>
  <c r="Z106" i="80" s="1"/>
  <c r="Z107" i="80" s="1"/>
  <c r="Z99" i="80" s="1"/>
  <c r="AA238" i="80"/>
  <c r="Z88" i="62"/>
  <c r="AA228" i="81"/>
  <c r="AA247" i="81" s="1"/>
  <c r="AA260" i="81"/>
  <c r="Z228" i="81"/>
  <c r="Z247" i="81" s="1"/>
  <c r="Z260" i="81"/>
  <c r="AC228" i="81"/>
  <c r="AC247" i="81" s="1"/>
  <c r="AC260" i="81"/>
  <c r="AB228" i="81"/>
  <c r="AB247" i="81" s="1"/>
  <c r="AB260" i="81"/>
  <c r="Y8" i="62"/>
  <c r="Y186" i="62" s="1"/>
  <c r="Y6" i="80"/>
  <c r="Y7" i="80" s="1"/>
  <c r="Y69" i="80"/>
  <c r="Z161" i="70"/>
  <c r="Y32" i="62"/>
  <c r="X7" i="88"/>
  <c r="AB8" i="88"/>
  <c r="AB47" i="40"/>
  <c r="AB66" i="40" s="1"/>
  <c r="L229" i="84"/>
  <c r="W242" i="84"/>
  <c r="W274" i="84"/>
  <c r="X274" i="84"/>
  <c r="X242" i="84"/>
  <c r="Y274" i="84"/>
  <c r="Y242" i="84"/>
  <c r="P242" i="84"/>
  <c r="K274" i="84"/>
  <c r="Q242" i="84"/>
  <c r="V242" i="84"/>
  <c r="U242" i="84"/>
  <c r="R242" i="84"/>
  <c r="L242" i="84"/>
  <c r="S242" i="84"/>
  <c r="V274" i="84"/>
  <c r="N242" i="84"/>
  <c r="M242" i="84"/>
  <c r="R274" i="84"/>
  <c r="S274" i="84"/>
  <c r="O242" i="84"/>
  <c r="Q274" i="84"/>
  <c r="U274" i="84"/>
  <c r="T274" i="84"/>
  <c r="M274" i="84"/>
  <c r="T242" i="84"/>
  <c r="O274" i="84"/>
  <c r="K242" i="84"/>
  <c r="L274" i="84"/>
  <c r="P274" i="84"/>
  <c r="N274" i="84"/>
  <c r="T227" i="48"/>
  <c r="T246" i="48" s="1"/>
  <c r="P227" i="48"/>
  <c r="P246" i="48" s="1"/>
  <c r="L227" i="48"/>
  <c r="S259" i="48"/>
  <c r="O259" i="48"/>
  <c r="K259" i="48"/>
  <c r="S227" i="48"/>
  <c r="S246" i="48" s="1"/>
  <c r="O227" i="48"/>
  <c r="O246" i="48" s="1"/>
  <c r="K227" i="48"/>
  <c r="Q227" i="48"/>
  <c r="Q246" i="48" s="1"/>
  <c r="T259" i="48"/>
  <c r="N259" i="48"/>
  <c r="N227" i="48"/>
  <c r="R259" i="48"/>
  <c r="M259" i="48"/>
  <c r="U227" i="48"/>
  <c r="U246" i="48" s="1"/>
  <c r="M227" i="48"/>
  <c r="Q259" i="48"/>
  <c r="L259" i="48"/>
  <c r="R227" i="48"/>
  <c r="R246" i="48" s="1"/>
  <c r="J259" i="48"/>
  <c r="J252" i="48" s="1"/>
  <c r="J79" i="62" s="1"/>
  <c r="J227" i="48"/>
  <c r="U259" i="48"/>
  <c r="P259" i="48"/>
  <c r="V228" i="81"/>
  <c r="V247" i="81" s="1"/>
  <c r="M228" i="81"/>
  <c r="M247" i="81" s="1"/>
  <c r="W228" i="81"/>
  <c r="W247" i="81" s="1"/>
  <c r="Y260" i="81"/>
  <c r="V246" i="48"/>
  <c r="W246" i="48"/>
  <c r="Y246" i="48"/>
  <c r="Z246" i="48"/>
  <c r="AA246" i="48"/>
  <c r="AB246" i="48"/>
  <c r="AC246" i="48"/>
  <c r="Z245" i="48"/>
  <c r="T260" i="84"/>
  <c r="O260" i="84"/>
  <c r="Y260" i="84"/>
  <c r="Q260" i="84"/>
  <c r="S260" i="84"/>
  <c r="AB260" i="84"/>
  <c r="X260" i="84"/>
  <c r="AB259" i="84"/>
  <c r="Y259" i="84"/>
  <c r="J234" i="84"/>
  <c r="J84" i="62" s="1"/>
  <c r="J266" i="84"/>
  <c r="J78" i="62" s="1"/>
  <c r="I82" i="62"/>
  <c r="I84" i="62"/>
  <c r="H85" i="62"/>
  <c r="I220" i="48"/>
  <c r="K215" i="48"/>
  <c r="N22" i="62"/>
  <c r="M22" i="62"/>
  <c r="O228" i="81" l="1"/>
  <c r="O247" i="81" s="1"/>
  <c r="V260" i="81"/>
  <c r="M221" i="62"/>
  <c r="M35" i="40" s="1"/>
  <c r="P260" i="81"/>
  <c r="S228" i="81"/>
  <c r="S247" i="81" s="1"/>
  <c r="P302" i="81"/>
  <c r="O315" i="81"/>
  <c r="O305" i="81"/>
  <c r="O314" i="81"/>
  <c r="O313" i="81"/>
  <c r="O312" i="81"/>
  <c r="O311" i="81"/>
  <c r="O310" i="81"/>
  <c r="O309" i="81"/>
  <c r="O308" i="81"/>
  <c r="O307" i="81"/>
  <c r="O306" i="81"/>
  <c r="N304" i="81"/>
  <c r="N222" i="62" s="1"/>
  <c r="N318" i="84"/>
  <c r="N227" i="62" s="1"/>
  <c r="N304" i="48"/>
  <c r="N228" i="62" s="1"/>
  <c r="N264" i="82"/>
  <c r="N225" i="62" s="1"/>
  <c r="P317" i="84"/>
  <c r="O329" i="84"/>
  <c r="O319" i="84"/>
  <c r="O328" i="84"/>
  <c r="O327" i="84"/>
  <c r="O326" i="84"/>
  <c r="O325" i="84"/>
  <c r="O324" i="84"/>
  <c r="O323" i="84"/>
  <c r="O322" i="84"/>
  <c r="O321" i="84"/>
  <c r="O320" i="84"/>
  <c r="P263" i="82"/>
  <c r="O275" i="82"/>
  <c r="O265" i="82"/>
  <c r="O274" i="82"/>
  <c r="O273" i="82"/>
  <c r="O272" i="82"/>
  <c r="O271" i="82"/>
  <c r="O270" i="82"/>
  <c r="O269" i="82"/>
  <c r="O268" i="82"/>
  <c r="O267" i="82"/>
  <c r="O266" i="82"/>
  <c r="P248" i="78"/>
  <c r="O260" i="78"/>
  <c r="O250" i="78"/>
  <c r="O259" i="78"/>
  <c r="O258" i="78"/>
  <c r="O257" i="78"/>
  <c r="O256" i="78"/>
  <c r="O255" i="78"/>
  <c r="O254" i="78"/>
  <c r="O253" i="78"/>
  <c r="O252" i="78"/>
  <c r="O251" i="78"/>
  <c r="N249" i="78"/>
  <c r="N224" i="62" s="1"/>
  <c r="P303" i="48"/>
  <c r="O315" i="48"/>
  <c r="O305" i="48"/>
  <c r="O314" i="48"/>
  <c r="O313" i="48"/>
  <c r="O312" i="48"/>
  <c r="O311" i="48"/>
  <c r="O310" i="48"/>
  <c r="O309" i="48"/>
  <c r="O308" i="48"/>
  <c r="O307" i="48"/>
  <c r="O306" i="48"/>
  <c r="W228" i="48"/>
  <c r="X228" i="48"/>
  <c r="W260" i="48"/>
  <c r="X260" i="48"/>
  <c r="Y228" i="48"/>
  <c r="Y260" i="48"/>
  <c r="Q228" i="81"/>
  <c r="Q247" i="81" s="1"/>
  <c r="T260" i="81"/>
  <c r="K260" i="81"/>
  <c r="K252" i="81" s="1"/>
  <c r="K76" i="62" s="1"/>
  <c r="L228" i="81"/>
  <c r="L247" i="81" s="1"/>
  <c r="N228" i="81"/>
  <c r="N247" i="81" s="1"/>
  <c r="X260" i="81"/>
  <c r="U260" i="81"/>
  <c r="O260" i="81"/>
  <c r="T228" i="81"/>
  <c r="T247" i="81" s="1"/>
  <c r="R228" i="81"/>
  <c r="R247" i="81" s="1"/>
  <c r="J220" i="81"/>
  <c r="J82" i="62" s="1"/>
  <c r="L215" i="81"/>
  <c r="L229" i="81" s="1"/>
  <c r="L248" i="81" s="1"/>
  <c r="L260" i="81"/>
  <c r="N260" i="81"/>
  <c r="W260" i="81"/>
  <c r="P228" i="81"/>
  <c r="P247" i="81" s="1"/>
  <c r="U228" i="81"/>
  <c r="U247" i="81" s="1"/>
  <c r="Q260" i="81"/>
  <c r="M260" i="81"/>
  <c r="R260" i="81"/>
  <c r="S260" i="81"/>
  <c r="K228" i="81"/>
  <c r="K247" i="81" s="1"/>
  <c r="X228" i="81"/>
  <c r="X247" i="81" s="1"/>
  <c r="M229" i="84"/>
  <c r="AA38" i="40"/>
  <c r="Z39" i="40"/>
  <c r="AB238" i="80"/>
  <c r="AA88" i="62"/>
  <c r="AA236" i="80"/>
  <c r="AA106" i="80" s="1"/>
  <c r="AA107" i="80" s="1"/>
  <c r="AA99" i="80" s="1"/>
  <c r="Z8" i="62"/>
  <c r="Z186" i="62" s="1"/>
  <c r="Z6" i="80"/>
  <c r="Z7" i="80" s="1"/>
  <c r="Z69" i="80"/>
  <c r="AB229" i="81"/>
  <c r="AB248" i="81" s="1"/>
  <c r="AB261" i="81"/>
  <c r="AA229" i="81"/>
  <c r="AA248" i="81" s="1"/>
  <c r="AA261" i="81"/>
  <c r="AC229" i="81"/>
  <c r="AC248" i="81" s="1"/>
  <c r="AC261" i="81"/>
  <c r="Y7" i="88"/>
  <c r="Z32" i="62"/>
  <c r="AA161" i="70"/>
  <c r="X275" i="84"/>
  <c r="X243" i="84"/>
  <c r="Y275" i="84"/>
  <c r="Y243" i="84"/>
  <c r="Z275" i="84"/>
  <c r="Z243" i="84"/>
  <c r="U275" i="84"/>
  <c r="Q243" i="84"/>
  <c r="W275" i="84"/>
  <c r="L243" i="84"/>
  <c r="T275" i="84"/>
  <c r="S275" i="84"/>
  <c r="V243" i="84"/>
  <c r="Q275" i="84"/>
  <c r="M243" i="84"/>
  <c r="R275" i="84"/>
  <c r="V275" i="84"/>
  <c r="O275" i="84"/>
  <c r="R243" i="84"/>
  <c r="M275" i="84"/>
  <c r="W243" i="84"/>
  <c r="L275" i="84"/>
  <c r="P275" i="84"/>
  <c r="P243" i="84"/>
  <c r="N243" i="84"/>
  <c r="U243" i="84"/>
  <c r="O243" i="84"/>
  <c r="T243" i="84"/>
  <c r="S243" i="84"/>
  <c r="N275" i="84"/>
  <c r="T261" i="81"/>
  <c r="U228" i="48"/>
  <c r="Q228" i="48"/>
  <c r="Q247" i="48" s="1"/>
  <c r="M228" i="48"/>
  <c r="T260" i="48"/>
  <c r="P260" i="48"/>
  <c r="L260" i="48"/>
  <c r="T228" i="48"/>
  <c r="T247" i="48" s="1"/>
  <c r="P228" i="48"/>
  <c r="L228" i="48"/>
  <c r="S260" i="48"/>
  <c r="O260" i="48"/>
  <c r="K260" i="48"/>
  <c r="K252" i="48" s="1"/>
  <c r="K79" i="62" s="1"/>
  <c r="V228" i="48"/>
  <c r="N228" i="48"/>
  <c r="Q260" i="48"/>
  <c r="S228" i="48"/>
  <c r="S247" i="48" s="1"/>
  <c r="K228" i="48"/>
  <c r="V260" i="48"/>
  <c r="N260" i="48"/>
  <c r="R228" i="48"/>
  <c r="U260" i="48"/>
  <c r="M260" i="48"/>
  <c r="R260" i="48"/>
  <c r="O228" i="48"/>
  <c r="V247" i="48"/>
  <c r="W247" i="48"/>
  <c r="X247" i="48"/>
  <c r="Y247" i="48"/>
  <c r="Z247" i="48"/>
  <c r="AA247" i="48"/>
  <c r="X246" i="48"/>
  <c r="W261" i="84"/>
  <c r="Z261" i="84"/>
  <c r="P260" i="84"/>
  <c r="Z260" i="84"/>
  <c r="W260" i="84"/>
  <c r="P261" i="84"/>
  <c r="AA261" i="84"/>
  <c r="V261" i="84"/>
  <c r="R261" i="84"/>
  <c r="U261" i="84"/>
  <c r="AC261" i="84"/>
  <c r="Y261" i="84"/>
  <c r="AC260" i="84"/>
  <c r="AA260" i="84"/>
  <c r="R260" i="84"/>
  <c r="U260" i="84"/>
  <c r="V260" i="84"/>
  <c r="K266" i="84"/>
  <c r="K78" i="62" s="1"/>
  <c r="K261" i="84"/>
  <c r="N261" i="84"/>
  <c r="L261" i="84"/>
  <c r="M261" i="84"/>
  <c r="I85" i="62"/>
  <c r="J220" i="48"/>
  <c r="L215" i="48"/>
  <c r="O304" i="81" l="1"/>
  <c r="O222" i="62" s="1"/>
  <c r="Q302" i="81"/>
  <c r="P315" i="81"/>
  <c r="P305" i="81"/>
  <c r="P314" i="81"/>
  <c r="P313" i="81"/>
  <c r="P312" i="81"/>
  <c r="P311" i="81"/>
  <c r="P310" i="81"/>
  <c r="P309" i="81"/>
  <c r="P308" i="81"/>
  <c r="P307" i="81"/>
  <c r="P306" i="81"/>
  <c r="O249" i="78"/>
  <c r="O224" i="62" s="1"/>
  <c r="O318" i="84"/>
  <c r="O227" i="62" s="1"/>
  <c r="N221" i="62"/>
  <c r="N35" i="40" s="1"/>
  <c r="O264" i="82"/>
  <c r="O225" i="62" s="1"/>
  <c r="Q303" i="48"/>
  <c r="P315" i="48"/>
  <c r="P305" i="48"/>
  <c r="P314" i="48"/>
  <c r="P313" i="48"/>
  <c r="P312" i="48"/>
  <c r="P311" i="48"/>
  <c r="P310" i="48"/>
  <c r="P309" i="48"/>
  <c r="P308" i="48"/>
  <c r="P307" i="48"/>
  <c r="P306" i="48"/>
  <c r="O304" i="48"/>
  <c r="O228" i="62" s="1"/>
  <c r="Q248" i="78"/>
  <c r="P260" i="78"/>
  <c r="P250" i="78"/>
  <c r="P259" i="78"/>
  <c r="P258" i="78"/>
  <c r="P257" i="78"/>
  <c r="P256" i="78"/>
  <c r="P255" i="78"/>
  <c r="P254" i="78"/>
  <c r="P253" i="78"/>
  <c r="P252" i="78"/>
  <c r="P251" i="78"/>
  <c r="Q263" i="82"/>
  <c r="P275" i="82"/>
  <c r="P265" i="82"/>
  <c r="P274" i="82"/>
  <c r="P273" i="82"/>
  <c r="P272" i="82"/>
  <c r="P271" i="82"/>
  <c r="P270" i="82"/>
  <c r="P269" i="82"/>
  <c r="P268" i="82"/>
  <c r="P267" i="82"/>
  <c r="P266" i="82"/>
  <c r="Q317" i="84"/>
  <c r="P329" i="84"/>
  <c r="P319" i="84"/>
  <c r="P328" i="84"/>
  <c r="P327" i="84"/>
  <c r="P326" i="84"/>
  <c r="P325" i="84"/>
  <c r="P324" i="84"/>
  <c r="P323" i="84"/>
  <c r="P322" i="84"/>
  <c r="P321" i="84"/>
  <c r="P320" i="84"/>
  <c r="Z276" i="84"/>
  <c r="X229" i="48"/>
  <c r="X248" i="48" s="1"/>
  <c r="Y229" i="48"/>
  <c r="Y248" i="48" s="1"/>
  <c r="X261" i="48"/>
  <c r="Y261" i="48"/>
  <c r="Z229" i="48"/>
  <c r="Z248" i="48" s="1"/>
  <c r="Z261" i="48"/>
  <c r="V244" i="84"/>
  <c r="U244" i="84"/>
  <c r="AA244" i="84"/>
  <c r="O276" i="84"/>
  <c r="X229" i="81"/>
  <c r="X248" i="81" s="1"/>
  <c r="S244" i="84"/>
  <c r="P276" i="84"/>
  <c r="U276" i="84"/>
  <c r="Z244" i="84"/>
  <c r="O244" i="84"/>
  <c r="R276" i="84"/>
  <c r="W276" i="84"/>
  <c r="Y244" i="84"/>
  <c r="M244" i="84"/>
  <c r="P244" i="84"/>
  <c r="T244" i="84"/>
  <c r="R229" i="81"/>
  <c r="R248" i="81" s="1"/>
  <c r="Y229" i="81"/>
  <c r="Y248" i="81" s="1"/>
  <c r="O261" i="81"/>
  <c r="T229" i="81"/>
  <c r="T248" i="81" s="1"/>
  <c r="M215" i="81"/>
  <c r="O230" i="81" s="1"/>
  <c r="O249" i="81" s="1"/>
  <c r="Z261" i="81"/>
  <c r="M261" i="81"/>
  <c r="V229" i="81"/>
  <c r="V248" i="81" s="1"/>
  <c r="V261" i="81"/>
  <c r="Q261" i="81"/>
  <c r="W229" i="81"/>
  <c r="W248" i="81" s="1"/>
  <c r="R261" i="81"/>
  <c r="P261" i="81"/>
  <c r="U229" i="81"/>
  <c r="U248" i="81" s="1"/>
  <c r="S229" i="81"/>
  <c r="S248" i="81" s="1"/>
  <c r="N261" i="81"/>
  <c r="L261" i="81"/>
  <c r="Q229" i="81"/>
  <c r="Q248" i="81" s="1"/>
  <c r="Y261" i="81"/>
  <c r="N229" i="81"/>
  <c r="N248" i="81" s="1"/>
  <c r="O229" i="81"/>
  <c r="O248" i="81" s="1"/>
  <c r="P229" i="81"/>
  <c r="P248" i="81" s="1"/>
  <c r="S261" i="81"/>
  <c r="W261" i="81"/>
  <c r="X261" i="81"/>
  <c r="U261" i="81"/>
  <c r="M229" i="81"/>
  <c r="M248" i="81" s="1"/>
  <c r="Z229" i="81"/>
  <c r="Z248" i="81" s="1"/>
  <c r="K220" i="81"/>
  <c r="R244" i="84"/>
  <c r="X244" i="84"/>
  <c r="W244" i="84"/>
  <c r="N276" i="84"/>
  <c r="Q276" i="84"/>
  <c r="S276" i="84"/>
  <c r="AA276" i="84"/>
  <c r="Y276" i="84"/>
  <c r="N244" i="84"/>
  <c r="M276" i="84"/>
  <c r="Q244" i="84"/>
  <c r="T276" i="84"/>
  <c r="V276" i="84"/>
  <c r="X276" i="84"/>
  <c r="M256" i="84"/>
  <c r="N229" i="84"/>
  <c r="Q259" i="84" s="1"/>
  <c r="N215" i="81"/>
  <c r="S231" i="81" s="1"/>
  <c r="S250" i="81" s="1"/>
  <c r="AA230" i="81"/>
  <c r="AA249" i="81" s="1"/>
  <c r="R262" i="81"/>
  <c r="N262" i="81"/>
  <c r="AA262" i="81"/>
  <c r="V262" i="81"/>
  <c r="Z262" i="81"/>
  <c r="Y262" i="81"/>
  <c r="W262" i="81"/>
  <c r="Y230" i="81"/>
  <c r="Y249" i="81" s="1"/>
  <c r="P230" i="81"/>
  <c r="P249" i="81" s="1"/>
  <c r="Z230" i="81"/>
  <c r="Z249" i="81" s="1"/>
  <c r="AB38" i="40"/>
  <c r="AB39" i="40" s="1"/>
  <c r="AA39" i="40"/>
  <c r="S230" i="81"/>
  <c r="S249" i="81" s="1"/>
  <c r="S262" i="81"/>
  <c r="P262" i="81"/>
  <c r="Q230" i="81"/>
  <c r="Q249" i="81" s="1"/>
  <c r="R230" i="81"/>
  <c r="R249" i="81" s="1"/>
  <c r="AC230" i="81"/>
  <c r="AC249" i="81" s="1"/>
  <c r="AC262" i="81"/>
  <c r="AB230" i="81"/>
  <c r="AB249" i="81" s="1"/>
  <c r="AB262" i="81"/>
  <c r="AA8" i="62"/>
  <c r="AA186" i="62" s="1"/>
  <c r="AA69" i="80"/>
  <c r="AA6" i="80"/>
  <c r="AA7" i="80" s="1"/>
  <c r="AC231" i="81"/>
  <c r="AC250" i="81" s="1"/>
  <c r="AC263" i="81"/>
  <c r="AB88" i="62"/>
  <c r="AB236" i="80"/>
  <c r="AB106" i="80" s="1"/>
  <c r="AB107" i="80" s="1"/>
  <c r="AB99" i="80" s="1"/>
  <c r="AC238" i="80"/>
  <c r="AC236" i="80" s="1"/>
  <c r="AC106" i="80" s="1"/>
  <c r="AA32" i="62"/>
  <c r="AB161" i="70"/>
  <c r="AB32" i="62" s="1"/>
  <c r="Z7" i="88"/>
  <c r="Z245" i="84"/>
  <c r="S245" i="84"/>
  <c r="Q277" i="84"/>
  <c r="Y277" i="84"/>
  <c r="P245" i="84"/>
  <c r="W245" i="84"/>
  <c r="V245" i="84"/>
  <c r="S277" i="84"/>
  <c r="W229" i="48"/>
  <c r="W248" i="48" s="1"/>
  <c r="S229" i="48"/>
  <c r="S248" i="48" s="1"/>
  <c r="O229" i="48"/>
  <c r="O248" i="48" s="1"/>
  <c r="V261" i="48"/>
  <c r="R261" i="48"/>
  <c r="N261" i="48"/>
  <c r="V229" i="48"/>
  <c r="V248" i="48" s="1"/>
  <c r="R229" i="48"/>
  <c r="R248" i="48" s="1"/>
  <c r="N229" i="48"/>
  <c r="U261" i="48"/>
  <c r="Q261" i="48"/>
  <c r="M261" i="48"/>
  <c r="T229" i="48"/>
  <c r="T248" i="48" s="1"/>
  <c r="L229" i="48"/>
  <c r="W261" i="48"/>
  <c r="O261" i="48"/>
  <c r="Q229" i="48"/>
  <c r="Q248" i="48" s="1"/>
  <c r="T261" i="48"/>
  <c r="L261" i="48"/>
  <c r="L252" i="48" s="1"/>
  <c r="L79" i="62" s="1"/>
  <c r="P229" i="48"/>
  <c r="P248" i="48" s="1"/>
  <c r="S261" i="48"/>
  <c r="P261" i="48"/>
  <c r="U229" i="48"/>
  <c r="U248" i="48" s="1"/>
  <c r="M229" i="48"/>
  <c r="AA248" i="48"/>
  <c r="AC248" i="48"/>
  <c r="AB248" i="48"/>
  <c r="U247" i="48"/>
  <c r="R247" i="48"/>
  <c r="AB247" i="48"/>
  <c r="O247" i="48"/>
  <c r="P247" i="48"/>
  <c r="AC247" i="48"/>
  <c r="AA262" i="84"/>
  <c r="S262" i="84"/>
  <c r="O262" i="84"/>
  <c r="Z262" i="84"/>
  <c r="N262" i="84"/>
  <c r="Q262" i="84"/>
  <c r="M262" i="84"/>
  <c r="AB262" i="84"/>
  <c r="X262" i="84"/>
  <c r="T262" i="84"/>
  <c r="P262" i="84"/>
  <c r="L262" i="84"/>
  <c r="Q261" i="84"/>
  <c r="Y262" i="84"/>
  <c r="W262" i="84"/>
  <c r="R262" i="84"/>
  <c r="T261" i="84"/>
  <c r="O261" i="84"/>
  <c r="X261" i="84"/>
  <c r="S261" i="84"/>
  <c r="AB261" i="84"/>
  <c r="L220" i="81"/>
  <c r="L252" i="81"/>
  <c r="L76" i="62" s="1"/>
  <c r="L266" i="84"/>
  <c r="L78" i="62" s="1"/>
  <c r="K234" i="84"/>
  <c r="K84" i="62" s="1"/>
  <c r="M260" i="84"/>
  <c r="K260" i="84"/>
  <c r="L260" i="84"/>
  <c r="N260" i="84"/>
  <c r="K82" i="62"/>
  <c r="K220" i="48"/>
  <c r="J85" i="62"/>
  <c r="M215" i="48"/>
  <c r="D66" i="53"/>
  <c r="W230" i="81" l="1"/>
  <c r="W249" i="81" s="1"/>
  <c r="T230" i="81"/>
  <c r="T249" i="81" s="1"/>
  <c r="V230" i="81"/>
  <c r="V249" i="81" s="1"/>
  <c r="N230" i="81"/>
  <c r="N249" i="81" s="1"/>
  <c r="T262" i="81"/>
  <c r="X262" i="81"/>
  <c r="U230" i="81"/>
  <c r="U249" i="81" s="1"/>
  <c r="X230" i="81"/>
  <c r="X249" i="81" s="1"/>
  <c r="U262" i="81"/>
  <c r="M230" i="81"/>
  <c r="M249" i="81" s="1"/>
  <c r="M262" i="81"/>
  <c r="M252" i="81" s="1"/>
  <c r="M76" i="62" s="1"/>
  <c r="R302" i="81"/>
  <c r="Q315" i="81"/>
  <c r="Q305" i="81"/>
  <c r="Q314" i="81"/>
  <c r="Q313" i="81"/>
  <c r="Q312" i="81"/>
  <c r="Q311" i="81"/>
  <c r="Q310" i="81"/>
  <c r="Q309" i="81"/>
  <c r="Q308" i="81"/>
  <c r="Q307" i="81"/>
  <c r="Q306" i="81"/>
  <c r="P304" i="81"/>
  <c r="P222" i="62" s="1"/>
  <c r="O262" i="81"/>
  <c r="Q262" i="81"/>
  <c r="P318" i="84"/>
  <c r="P227" i="62" s="1"/>
  <c r="P249" i="78"/>
  <c r="P224" i="62" s="1"/>
  <c r="O221" i="62"/>
  <c r="O35" i="40" s="1"/>
  <c r="P264" i="82"/>
  <c r="P225" i="62" s="1"/>
  <c r="T277" i="84"/>
  <c r="X245" i="84"/>
  <c r="R317" i="84"/>
  <c r="Q329" i="84"/>
  <c r="Q319" i="84"/>
  <c r="Q328" i="84"/>
  <c r="Q327" i="84"/>
  <c r="Q326" i="84"/>
  <c r="Q325" i="84"/>
  <c r="Q324" i="84"/>
  <c r="Q323" i="84"/>
  <c r="Q322" i="84"/>
  <c r="Q321" i="84"/>
  <c r="Q320" i="84"/>
  <c r="R263" i="82"/>
  <c r="Q275" i="82"/>
  <c r="Q265" i="82"/>
  <c r="Q274" i="82"/>
  <c r="Q273" i="82"/>
  <c r="Q272" i="82"/>
  <c r="Q271" i="82"/>
  <c r="Q270" i="82"/>
  <c r="Q269" i="82"/>
  <c r="Q268" i="82"/>
  <c r="Q267" i="82"/>
  <c r="Q266" i="82"/>
  <c r="R248" i="78"/>
  <c r="Q260" i="78"/>
  <c r="Q250" i="78"/>
  <c r="Q259" i="78"/>
  <c r="Q258" i="78"/>
  <c r="Q257" i="78"/>
  <c r="Q256" i="78"/>
  <c r="Q255" i="78"/>
  <c r="Q254" i="78"/>
  <c r="Q253" i="78"/>
  <c r="Q252" i="78"/>
  <c r="Q251" i="78"/>
  <c r="R303" i="48"/>
  <c r="Q315" i="48"/>
  <c r="Q305" i="48"/>
  <c r="Q314" i="48"/>
  <c r="Q313" i="48"/>
  <c r="Q312" i="48"/>
  <c r="Q311" i="48"/>
  <c r="Q310" i="48"/>
  <c r="Q309" i="48"/>
  <c r="Q308" i="48"/>
  <c r="Q307" i="48"/>
  <c r="Q306" i="48"/>
  <c r="P304" i="48"/>
  <c r="P228" i="62" s="1"/>
  <c r="O245" i="84"/>
  <c r="P259" i="84"/>
  <c r="Q254" i="84"/>
  <c r="J259" i="84"/>
  <c r="K259" i="84"/>
  <c r="N259" i="84"/>
  <c r="I259" i="84"/>
  <c r="M259" i="84"/>
  <c r="R259" i="84"/>
  <c r="L259" i="84"/>
  <c r="S259" i="84"/>
  <c r="O259" i="84"/>
  <c r="T259" i="84"/>
  <c r="Y230" i="48"/>
  <c r="Z230" i="48"/>
  <c r="Y262" i="48"/>
  <c r="AA230" i="48"/>
  <c r="Z262" i="48"/>
  <c r="AA262" i="48"/>
  <c r="V263" i="81"/>
  <c r="P231" i="81"/>
  <c r="P250" i="81" s="1"/>
  <c r="Y263" i="81"/>
  <c r="U231" i="81"/>
  <c r="U250" i="81" s="1"/>
  <c r="O215" i="81"/>
  <c r="P215" i="81" s="1"/>
  <c r="W263" i="81"/>
  <c r="O231" i="81"/>
  <c r="O250" i="81" s="1"/>
  <c r="X263" i="81"/>
  <c r="W231" i="81"/>
  <c r="W250" i="81" s="1"/>
  <c r="U263" i="81"/>
  <c r="P263" i="81"/>
  <c r="N231" i="81"/>
  <c r="N250" i="81" s="1"/>
  <c r="R263" i="81"/>
  <c r="O263" i="81"/>
  <c r="X231" i="81"/>
  <c r="X250" i="81" s="1"/>
  <c r="V231" i="81"/>
  <c r="V250" i="81" s="1"/>
  <c r="Y245" i="84"/>
  <c r="T245" i="84"/>
  <c r="N277" i="84"/>
  <c r="O277" i="84"/>
  <c r="V277" i="84"/>
  <c r="P277" i="84"/>
  <c r="X277" i="84"/>
  <c r="W277" i="84"/>
  <c r="N245" i="84"/>
  <c r="U245" i="84"/>
  <c r="AB277" i="84"/>
  <c r="R277" i="84"/>
  <c r="U277" i="84"/>
  <c r="Q245" i="84"/>
  <c r="R245" i="84"/>
  <c r="AA277" i="84"/>
  <c r="AA245" i="84"/>
  <c r="AB245" i="84"/>
  <c r="Z277" i="84"/>
  <c r="P254" i="84"/>
  <c r="O229" i="84"/>
  <c r="P229" i="84" s="1"/>
  <c r="Q229" i="84" s="1"/>
  <c r="R229" i="84" s="1"/>
  <c r="K256" i="84"/>
  <c r="T256" i="84"/>
  <c r="F256" i="84"/>
  <c r="AA256" i="84"/>
  <c r="W256" i="84"/>
  <c r="N256" i="84"/>
  <c r="H256" i="84"/>
  <c r="AC256" i="84"/>
  <c r="Z256" i="84"/>
  <c r="P256" i="84"/>
  <c r="G256" i="84"/>
  <c r="R256" i="84"/>
  <c r="S256" i="84"/>
  <c r="Q256" i="84"/>
  <c r="O256" i="84"/>
  <c r="I256" i="84"/>
  <c r="L256" i="84"/>
  <c r="V256" i="84"/>
  <c r="J256" i="84"/>
  <c r="X256" i="84"/>
  <c r="Y256" i="84"/>
  <c r="AB256" i="84"/>
  <c r="U256" i="84"/>
  <c r="O254" i="84"/>
  <c r="R254" i="84"/>
  <c r="Z263" i="81"/>
  <c r="Q263" i="81"/>
  <c r="S263" i="81"/>
  <c r="T263" i="81"/>
  <c r="AB231" i="81"/>
  <c r="AB250" i="81" s="1"/>
  <c r="Y231" i="81"/>
  <c r="Y250" i="81" s="1"/>
  <c r="Z231" i="81"/>
  <c r="Z250" i="81" s="1"/>
  <c r="AA231" i="81"/>
  <c r="AA250" i="81" s="1"/>
  <c r="N263" i="81"/>
  <c r="T231" i="81"/>
  <c r="T250" i="81" s="1"/>
  <c r="AA263" i="81"/>
  <c r="AB263" i="81"/>
  <c r="Q231" i="81"/>
  <c r="Q250" i="81" s="1"/>
  <c r="R231" i="81"/>
  <c r="R250" i="81" s="1"/>
  <c r="AB8" i="62"/>
  <c r="AB186" i="62" s="1"/>
  <c r="AB69" i="80"/>
  <c r="AB6" i="80"/>
  <c r="AB7" i="80" s="1"/>
  <c r="AB7" i="88"/>
  <c r="AA7" i="88"/>
  <c r="D28" i="62"/>
  <c r="V230" i="48"/>
  <c r="R230" i="48"/>
  <c r="R249" i="48" s="1"/>
  <c r="N230" i="48"/>
  <c r="U262" i="48"/>
  <c r="Q262" i="48"/>
  <c r="M262" i="48"/>
  <c r="M252" i="48" s="1"/>
  <c r="M79" i="62" s="1"/>
  <c r="U230" i="48"/>
  <c r="U249" i="48" s="1"/>
  <c r="Q230" i="48"/>
  <c r="Q249" i="48" s="1"/>
  <c r="M230" i="48"/>
  <c r="X262" i="48"/>
  <c r="T262" i="48"/>
  <c r="P262" i="48"/>
  <c r="W230" i="48"/>
  <c r="W249" i="48" s="1"/>
  <c r="O230" i="48"/>
  <c r="O249" i="48" s="1"/>
  <c r="W262" i="48"/>
  <c r="O262" i="48"/>
  <c r="T230" i="48"/>
  <c r="T249" i="48" s="1"/>
  <c r="V262" i="48"/>
  <c r="N262" i="48"/>
  <c r="S230" i="48"/>
  <c r="S249" i="48" s="1"/>
  <c r="S262" i="48"/>
  <c r="X230" i="48"/>
  <c r="X249" i="48" s="1"/>
  <c r="R262" i="48"/>
  <c r="P230" i="48"/>
  <c r="P249" i="48" s="1"/>
  <c r="V249" i="48"/>
  <c r="Y249" i="48"/>
  <c r="Z249" i="48"/>
  <c r="AA249" i="48"/>
  <c r="AB249" i="48"/>
  <c r="AC249" i="48"/>
  <c r="M266" i="84"/>
  <c r="M78" i="62" s="1"/>
  <c r="V263" i="84"/>
  <c r="N263" i="84"/>
  <c r="Q263" i="84"/>
  <c r="T263" i="84"/>
  <c r="O263" i="84"/>
  <c r="N255" i="84"/>
  <c r="L234" i="84"/>
  <c r="L84" i="62" s="1"/>
  <c r="Z263" i="84"/>
  <c r="R263" i="84"/>
  <c r="AC263" i="84"/>
  <c r="Y263" i="84"/>
  <c r="U263" i="84"/>
  <c r="AB263" i="84"/>
  <c r="X263" i="84"/>
  <c r="P263" i="84"/>
  <c r="W263" i="84"/>
  <c r="S263" i="84"/>
  <c r="AA263" i="84"/>
  <c r="V262" i="84"/>
  <c r="U262" i="84"/>
  <c r="I255" i="84"/>
  <c r="AC262" i="84"/>
  <c r="K255" i="84"/>
  <c r="F255" i="84"/>
  <c r="G255" i="84"/>
  <c r="M255" i="84"/>
  <c r="J260" i="84"/>
  <c r="L255" i="84"/>
  <c r="J255" i="84"/>
  <c r="M220" i="81"/>
  <c r="I254" i="84"/>
  <c r="H254" i="84"/>
  <c r="D254" i="84"/>
  <c r="D253" i="84" s="1"/>
  <c r="D252" i="84" s="1"/>
  <c r="J254" i="84"/>
  <c r="M254" i="84"/>
  <c r="N254" i="84"/>
  <c r="F254" i="84"/>
  <c r="E254" i="84"/>
  <c r="G254" i="84"/>
  <c r="K254" i="84"/>
  <c r="L254" i="84"/>
  <c r="K85" i="62"/>
  <c r="L82" i="62"/>
  <c r="L220" i="48"/>
  <c r="N215" i="48"/>
  <c r="V245" i="48" s="1"/>
  <c r="D82" i="53"/>
  <c r="D67" i="62" s="1"/>
  <c r="Q304" i="81" l="1"/>
  <c r="Q222" i="62" s="1"/>
  <c r="S302" i="81"/>
  <c r="R315" i="81"/>
  <c r="R305" i="81"/>
  <c r="R314" i="81"/>
  <c r="R313" i="81"/>
  <c r="R312" i="81"/>
  <c r="R311" i="81"/>
  <c r="R310" i="81"/>
  <c r="R309" i="81"/>
  <c r="R308" i="81"/>
  <c r="R307" i="81"/>
  <c r="R306" i="81"/>
  <c r="P221" i="62"/>
  <c r="P35" i="40" s="1"/>
  <c r="Q249" i="78"/>
  <c r="Q224" i="62" s="1"/>
  <c r="Q318" i="84"/>
  <c r="Q227" i="62" s="1"/>
  <c r="Q264" i="82"/>
  <c r="Q225" i="62" s="1"/>
  <c r="S303" i="48"/>
  <c r="R315" i="48"/>
  <c r="R305" i="48"/>
  <c r="R314" i="48"/>
  <c r="R313" i="48"/>
  <c r="R312" i="48"/>
  <c r="R311" i="48"/>
  <c r="R310" i="48"/>
  <c r="R309" i="48"/>
  <c r="R308" i="48"/>
  <c r="R307" i="48"/>
  <c r="R306" i="48"/>
  <c r="Q304" i="48"/>
  <c r="Q228" i="62" s="1"/>
  <c r="S248" i="78"/>
  <c r="R260" i="78"/>
  <c r="R250" i="78"/>
  <c r="R259" i="78"/>
  <c r="R258" i="78"/>
  <c r="R257" i="78"/>
  <c r="R256" i="78"/>
  <c r="R255" i="78"/>
  <c r="R254" i="78"/>
  <c r="R253" i="78"/>
  <c r="R252" i="78"/>
  <c r="R251" i="78"/>
  <c r="S263" i="82"/>
  <c r="R275" i="82"/>
  <c r="R265" i="82"/>
  <c r="R274" i="82"/>
  <c r="R273" i="82"/>
  <c r="R272" i="82"/>
  <c r="R271" i="82"/>
  <c r="R270" i="82"/>
  <c r="R269" i="82"/>
  <c r="R268" i="82"/>
  <c r="R267" i="82"/>
  <c r="R266" i="82"/>
  <c r="S317" i="84"/>
  <c r="R329" i="84"/>
  <c r="R319" i="84"/>
  <c r="R328" i="84"/>
  <c r="R327" i="84"/>
  <c r="R326" i="84"/>
  <c r="R325" i="84"/>
  <c r="R324" i="84"/>
  <c r="R323" i="84"/>
  <c r="R322" i="84"/>
  <c r="R321" i="84"/>
  <c r="R320" i="84"/>
  <c r="W245" i="48"/>
  <c r="R245" i="48"/>
  <c r="U245" i="48"/>
  <c r="Z231" i="48"/>
  <c r="AA231" i="48"/>
  <c r="Z263" i="48"/>
  <c r="AB231" i="48"/>
  <c r="AA263" i="48"/>
  <c r="AA252" i="48" s="1"/>
  <c r="AB263" i="48"/>
  <c r="G253" i="84"/>
  <c r="Q215" i="81"/>
  <c r="R215" i="81" s="1"/>
  <c r="S215" i="81" s="1"/>
  <c r="O245" i="48"/>
  <c r="Q242" i="48"/>
  <c r="O242" i="48"/>
  <c r="P242" i="48"/>
  <c r="T245" i="48"/>
  <c r="P245" i="48"/>
  <c r="Q245" i="48"/>
  <c r="S245" i="48"/>
  <c r="S229" i="84"/>
  <c r="D89" i="62"/>
  <c r="D250" i="84"/>
  <c r="D120" i="84" s="1"/>
  <c r="D121" i="84" s="1"/>
  <c r="D113" i="84" s="1"/>
  <c r="V231" i="48"/>
  <c r="R231" i="48"/>
  <c r="N231" i="48"/>
  <c r="N250" i="48" s="1"/>
  <c r="Y263" i="48"/>
  <c r="Y252" i="48" s="1"/>
  <c r="Y79" i="62" s="1"/>
  <c r="U263" i="48"/>
  <c r="U252" i="48" s="1"/>
  <c r="U79" i="62" s="1"/>
  <c r="Q263" i="48"/>
  <c r="Q252" i="48" s="1"/>
  <c r="Q79" i="62" s="1"/>
  <c r="Y231" i="48"/>
  <c r="U231" i="48"/>
  <c r="Q231" i="48"/>
  <c r="X263" i="48"/>
  <c r="X252" i="48" s="1"/>
  <c r="X79" i="62" s="1"/>
  <c r="T263" i="48"/>
  <c r="T252" i="48" s="1"/>
  <c r="T79" i="62" s="1"/>
  <c r="P263" i="48"/>
  <c r="P252" i="48" s="1"/>
  <c r="P79" i="62" s="1"/>
  <c r="X231" i="48"/>
  <c r="P231" i="48"/>
  <c r="R263" i="48"/>
  <c r="R252" i="48" s="1"/>
  <c r="R79" i="62" s="1"/>
  <c r="W231" i="48"/>
  <c r="O231" i="48"/>
  <c r="W263" i="48"/>
  <c r="W252" i="48" s="1"/>
  <c r="W79" i="62" s="1"/>
  <c r="O263" i="48"/>
  <c r="T231" i="48"/>
  <c r="V263" i="48"/>
  <c r="V252" i="48" s="1"/>
  <c r="V79" i="62" s="1"/>
  <c r="N263" i="48"/>
  <c r="N252" i="48" s="1"/>
  <c r="N79" i="62" s="1"/>
  <c r="S231" i="48"/>
  <c r="S263" i="48"/>
  <c r="S252" i="48" s="1"/>
  <c r="S79" i="62" s="1"/>
  <c r="P240" i="48"/>
  <c r="W240" i="48"/>
  <c r="T240" i="48"/>
  <c r="U240" i="48"/>
  <c r="Q240" i="48"/>
  <c r="O240" i="48"/>
  <c r="V240" i="48"/>
  <c r="S240" i="48"/>
  <c r="R240" i="48"/>
  <c r="O215" i="48"/>
  <c r="O252" i="48"/>
  <c r="O79" i="62" s="1"/>
  <c r="N248" i="48"/>
  <c r="AC252" i="48"/>
  <c r="AC236" i="48" s="1"/>
  <c r="AB252" i="48"/>
  <c r="Z252" i="48"/>
  <c r="Y241" i="48"/>
  <c r="Y239" i="48" s="1"/>
  <c r="X241" i="48"/>
  <c r="X239" i="48" s="1"/>
  <c r="P241" i="48"/>
  <c r="R241" i="48"/>
  <c r="U241" i="48"/>
  <c r="O241" i="48"/>
  <c r="S241" i="48"/>
  <c r="AC241" i="48"/>
  <c r="AC239" i="48" s="1"/>
  <c r="AA241" i="48"/>
  <c r="AA239" i="48" s="1"/>
  <c r="V241" i="48"/>
  <c r="Q241" i="48"/>
  <c r="T241" i="48"/>
  <c r="AB241" i="48"/>
  <c r="AB239" i="48" s="1"/>
  <c r="Z241" i="48"/>
  <c r="Z239" i="48" s="1"/>
  <c r="W241" i="48"/>
  <c r="R255" i="84"/>
  <c r="N253" i="84"/>
  <c r="Z264" i="84"/>
  <c r="N264" i="84"/>
  <c r="AC264" i="84"/>
  <c r="AB234" i="84"/>
  <c r="AA264" i="84"/>
  <c r="O234" i="84"/>
  <c r="H255" i="84"/>
  <c r="H253" i="84" s="1"/>
  <c r="V255" i="84"/>
  <c r="V253" i="84" s="1"/>
  <c r="Y255" i="84"/>
  <c r="Y253" i="84" s="1"/>
  <c r="AC255" i="84"/>
  <c r="AC253" i="84" s="1"/>
  <c r="P255" i="84"/>
  <c r="P253" i="84" s="1"/>
  <c r="O255" i="84"/>
  <c r="O253" i="84" s="1"/>
  <c r="T255" i="84"/>
  <c r="T253" i="84" s="1"/>
  <c r="AA255" i="84"/>
  <c r="AA253" i="84" s="1"/>
  <c r="W255" i="84"/>
  <c r="W253" i="84" s="1"/>
  <c r="V264" i="84"/>
  <c r="U255" i="84"/>
  <c r="U253" i="84" s="1"/>
  <c r="Q234" i="84"/>
  <c r="T264" i="84"/>
  <c r="Y234" i="84"/>
  <c r="V266" i="84"/>
  <c r="V78" i="62" s="1"/>
  <c r="Q255" i="84"/>
  <c r="Q253" i="84" s="1"/>
  <c r="Z255" i="84"/>
  <c r="Z253" i="84" s="1"/>
  <c r="AB255" i="84"/>
  <c r="AB253" i="84" s="1"/>
  <c r="R266" i="84"/>
  <c r="R78" i="62" s="1"/>
  <c r="O266" i="84"/>
  <c r="O78" i="62" s="1"/>
  <c r="X266" i="84"/>
  <c r="X78" i="62" s="1"/>
  <c r="S264" i="84"/>
  <c r="P266" i="84"/>
  <c r="P78" i="62" s="1"/>
  <c r="Q266" i="84"/>
  <c r="Q78" i="62" s="1"/>
  <c r="N266" i="84"/>
  <c r="N78" i="62" s="1"/>
  <c r="Y266" i="84"/>
  <c r="Y78" i="62" s="1"/>
  <c r="S255" i="84"/>
  <c r="S253" i="84" s="1"/>
  <c r="P264" i="84"/>
  <c r="R264" i="84"/>
  <c r="Z266" i="84"/>
  <c r="AA266" i="84"/>
  <c r="AB266" i="84"/>
  <c r="AC266" i="84"/>
  <c r="AC250" i="84" s="1"/>
  <c r="E255" i="84"/>
  <c r="E253" i="84" s="1"/>
  <c r="E252" i="84" s="1"/>
  <c r="X255" i="84"/>
  <c r="X253" i="84" s="1"/>
  <c r="X264" i="84"/>
  <c r="W264" i="84"/>
  <c r="S266" i="84"/>
  <c r="S78" i="62" s="1"/>
  <c r="T266" i="84"/>
  <c r="T78" i="62" s="1"/>
  <c r="U266" i="84"/>
  <c r="U78" i="62" s="1"/>
  <c r="R253" i="84"/>
  <c r="AB264" i="84"/>
  <c r="F253" i="84"/>
  <c r="W266" i="84"/>
  <c r="W78" i="62" s="1"/>
  <c r="K253" i="84"/>
  <c r="M263" i="84"/>
  <c r="M253" i="84" s="1"/>
  <c r="M234" i="84"/>
  <c r="M84" i="62" s="1"/>
  <c r="I253" i="84"/>
  <c r="J253" i="84"/>
  <c r="L253" i="84"/>
  <c r="M82" i="62"/>
  <c r="AC252" i="81"/>
  <c r="Y252" i="81"/>
  <c r="Y76" i="62" s="1"/>
  <c r="U252" i="81"/>
  <c r="U76" i="62" s="1"/>
  <c r="Q252" i="81"/>
  <c r="Q76" i="62" s="1"/>
  <c r="AB252" i="81"/>
  <c r="X252" i="81"/>
  <c r="X76" i="62" s="1"/>
  <c r="T252" i="81"/>
  <c r="T76" i="62" s="1"/>
  <c r="P252" i="81"/>
  <c r="P76" i="62" s="1"/>
  <c r="AA252" i="81"/>
  <c r="AA76" i="62" s="1"/>
  <c r="W252" i="81"/>
  <c r="W76" i="62" s="1"/>
  <c r="S252" i="81"/>
  <c r="S76" i="62" s="1"/>
  <c r="O252" i="81"/>
  <c r="O76" i="62" s="1"/>
  <c r="Z252" i="81"/>
  <c r="Z76" i="62" s="1"/>
  <c r="V252" i="81"/>
  <c r="V76" i="62" s="1"/>
  <c r="R252" i="81"/>
  <c r="R76" i="62" s="1"/>
  <c r="N252" i="81"/>
  <c r="N76" i="62" s="1"/>
  <c r="N247" i="48"/>
  <c r="J107" i="78"/>
  <c r="J99" i="78" s="1"/>
  <c r="M244" i="48"/>
  <c r="N245" i="48"/>
  <c r="N244" i="48"/>
  <c r="K242" i="48"/>
  <c r="L242" i="48"/>
  <c r="M242" i="48"/>
  <c r="N242" i="48"/>
  <c r="D107" i="78"/>
  <c r="D99" i="78" s="1"/>
  <c r="M241" i="48"/>
  <c r="J241" i="48"/>
  <c r="L241" i="48"/>
  <c r="N241" i="48"/>
  <c r="K241" i="48"/>
  <c r="M243" i="48"/>
  <c r="N243" i="48"/>
  <c r="L243" i="48"/>
  <c r="E107" i="78"/>
  <c r="E99" i="78" s="1"/>
  <c r="G107" i="78"/>
  <c r="G99" i="78" s="1"/>
  <c r="H107" i="78"/>
  <c r="H99" i="78" s="1"/>
  <c r="H69" i="78" s="1"/>
  <c r="F107" i="78"/>
  <c r="F99" i="78" s="1"/>
  <c r="D53" i="40"/>
  <c r="D73" i="40" s="1"/>
  <c r="K107" i="78"/>
  <c r="K99" i="78" s="1"/>
  <c r="K69" i="78" s="1"/>
  <c r="M247" i="48"/>
  <c r="N240" i="48"/>
  <c r="M240" i="48"/>
  <c r="J240" i="48"/>
  <c r="K240" i="48"/>
  <c r="I240" i="48"/>
  <c r="L240" i="48"/>
  <c r="L246" i="48"/>
  <c r="M246" i="48"/>
  <c r="K246" i="48"/>
  <c r="L248" i="48"/>
  <c r="M248" i="48"/>
  <c r="K247" i="48"/>
  <c r="L247" i="48"/>
  <c r="I245" i="48"/>
  <c r="J246" i="48"/>
  <c r="N246" i="48"/>
  <c r="L245" i="48"/>
  <c r="J245" i="48"/>
  <c r="K245" i="48"/>
  <c r="M245" i="48"/>
  <c r="H244" i="48"/>
  <c r="I241" i="48"/>
  <c r="I244" i="48"/>
  <c r="J244" i="48"/>
  <c r="L244" i="48"/>
  <c r="K244" i="48"/>
  <c r="K243" i="48"/>
  <c r="J242" i="48"/>
  <c r="H240" i="48"/>
  <c r="H242" i="48"/>
  <c r="F242" i="48"/>
  <c r="G242" i="48"/>
  <c r="I242" i="48"/>
  <c r="J243" i="48"/>
  <c r="G243" i="48"/>
  <c r="I243" i="48"/>
  <c r="H243" i="48"/>
  <c r="F241" i="48"/>
  <c r="G241" i="48"/>
  <c r="H241" i="48"/>
  <c r="E241" i="48"/>
  <c r="L85" i="62"/>
  <c r="M249" i="48"/>
  <c r="N249" i="48"/>
  <c r="M220" i="48"/>
  <c r="D240" i="48"/>
  <c r="D239" i="48" s="1"/>
  <c r="F240" i="48"/>
  <c r="G240" i="48"/>
  <c r="E240" i="48"/>
  <c r="D24" i="62"/>
  <c r="D15" i="62" s="1"/>
  <c r="D53" i="48"/>
  <c r="D218" i="62" s="1"/>
  <c r="T302" i="81" l="1"/>
  <c r="S315" i="81"/>
  <c r="S305" i="81"/>
  <c r="S314" i="81"/>
  <c r="S313" i="81"/>
  <c r="S312" i="81"/>
  <c r="S311" i="81"/>
  <c r="S310" i="81"/>
  <c r="S309" i="81"/>
  <c r="S308" i="81"/>
  <c r="S307" i="81"/>
  <c r="S306" i="81"/>
  <c r="R304" i="81"/>
  <c r="R222" i="62" s="1"/>
  <c r="R304" i="48"/>
  <c r="R228" i="62" s="1"/>
  <c r="Q221" i="62"/>
  <c r="Q35" i="40" s="1"/>
  <c r="T317" i="84"/>
  <c r="S329" i="84"/>
  <c r="S319" i="84"/>
  <c r="S328" i="84"/>
  <c r="S327" i="84"/>
  <c r="S326" i="84"/>
  <c r="S325" i="84"/>
  <c r="S324" i="84"/>
  <c r="S323" i="84"/>
  <c r="S322" i="84"/>
  <c r="S321" i="84"/>
  <c r="S320" i="84"/>
  <c r="T263" i="82"/>
  <c r="S275" i="82"/>
  <c r="S265" i="82"/>
  <c r="S274" i="82"/>
  <c r="S273" i="82"/>
  <c r="S272" i="82"/>
  <c r="S271" i="82"/>
  <c r="S270" i="82"/>
  <c r="S269" i="82"/>
  <c r="S268" i="82"/>
  <c r="S267" i="82"/>
  <c r="S266" i="82"/>
  <c r="T248" i="78"/>
  <c r="S260" i="78"/>
  <c r="S250" i="78"/>
  <c r="S259" i="78"/>
  <c r="S258" i="78"/>
  <c r="S257" i="78"/>
  <c r="S256" i="78"/>
  <c r="S255" i="78"/>
  <c r="S254" i="78"/>
  <c r="S253" i="78"/>
  <c r="S252" i="78"/>
  <c r="S251" i="78"/>
  <c r="R318" i="84"/>
  <c r="R227" i="62" s="1"/>
  <c r="R264" i="82"/>
  <c r="R225" i="62" s="1"/>
  <c r="R249" i="78"/>
  <c r="R224" i="62" s="1"/>
  <c r="T303" i="48"/>
  <c r="S315" i="48"/>
  <c r="S305" i="48"/>
  <c r="S314" i="48"/>
  <c r="S313" i="48"/>
  <c r="S312" i="48"/>
  <c r="S311" i="48"/>
  <c r="S310" i="48"/>
  <c r="S309" i="48"/>
  <c r="S308" i="48"/>
  <c r="S307" i="48"/>
  <c r="S306" i="48"/>
  <c r="D10" i="88"/>
  <c r="D193" i="62"/>
  <c r="W239" i="48"/>
  <c r="T229" i="84"/>
  <c r="U229" i="84" s="1"/>
  <c r="U239" i="48"/>
  <c r="S239" i="48"/>
  <c r="F252" i="84"/>
  <c r="AA78" i="62"/>
  <c r="Z79" i="62"/>
  <c r="E89" i="62"/>
  <c r="E250" i="84"/>
  <c r="E120" i="84" s="1"/>
  <c r="E121" i="84" s="1"/>
  <c r="E113" i="84" s="1"/>
  <c r="Z78" i="62"/>
  <c r="D238" i="48"/>
  <c r="AB76" i="62"/>
  <c r="AA79" i="62"/>
  <c r="AB79" i="62"/>
  <c r="AB236" i="48"/>
  <c r="AB78" i="62"/>
  <c r="O239" i="48"/>
  <c r="R239" i="48"/>
  <c r="Q239" i="48"/>
  <c r="P239" i="48"/>
  <c r="V239" i="48"/>
  <c r="T239" i="48"/>
  <c r="N234" i="84"/>
  <c r="N84" i="62" s="1"/>
  <c r="P215" i="48"/>
  <c r="AB250" i="48"/>
  <c r="AB220" i="48"/>
  <c r="Y250" i="48"/>
  <c r="Y220" i="48"/>
  <c r="R250" i="48"/>
  <c r="R220" i="48"/>
  <c r="S250" i="48"/>
  <c r="S220" i="48"/>
  <c r="P250" i="48"/>
  <c r="P220" i="48"/>
  <c r="AC250" i="48"/>
  <c r="AC220" i="48"/>
  <c r="O250" i="48"/>
  <c r="O220" i="48"/>
  <c r="V250" i="48"/>
  <c r="V220" i="48"/>
  <c r="W250" i="48"/>
  <c r="W220" i="48"/>
  <c r="T250" i="48"/>
  <c r="T220" i="48"/>
  <c r="Q250" i="48"/>
  <c r="Q220" i="48"/>
  <c r="Z250" i="48"/>
  <c r="Z220" i="48"/>
  <c r="AA250" i="48"/>
  <c r="AA220" i="48"/>
  <c r="X250" i="48"/>
  <c r="X220" i="48"/>
  <c r="U250" i="48"/>
  <c r="U220" i="48"/>
  <c r="Y264" i="84"/>
  <c r="X234" i="84"/>
  <c r="X84" i="62" s="1"/>
  <c r="O264" i="84"/>
  <c r="Q264" i="84"/>
  <c r="W234" i="84"/>
  <c r="W84" i="62" s="1"/>
  <c r="T234" i="84"/>
  <c r="T84" i="62" s="1"/>
  <c r="AA234" i="84"/>
  <c r="AA84" i="62" s="1"/>
  <c r="W67" i="62"/>
  <c r="W53" i="40" s="1"/>
  <c r="W73" i="40" s="1"/>
  <c r="V234" i="84"/>
  <c r="V84" i="62" s="1"/>
  <c r="R67" i="62"/>
  <c r="R53" i="40" s="1"/>
  <c r="S67" i="62"/>
  <c r="S53" i="40" s="1"/>
  <c r="V67" i="62"/>
  <c r="V53" i="40" s="1"/>
  <c r="V73" i="40" s="1"/>
  <c r="P234" i="84"/>
  <c r="P84" i="62" s="1"/>
  <c r="Q67" i="62"/>
  <c r="Q53" i="40" s="1"/>
  <c r="Q73" i="40" s="1"/>
  <c r="T67" i="62"/>
  <c r="T53" i="40" s="1"/>
  <c r="T73" i="40" s="1"/>
  <c r="R234" i="84"/>
  <c r="R84" i="62" s="1"/>
  <c r="S234" i="84"/>
  <c r="S84" i="62" s="1"/>
  <c r="Y67" i="62"/>
  <c r="Y53" i="40" s="1"/>
  <c r="Y73" i="40" s="1"/>
  <c r="U67" i="62"/>
  <c r="U53" i="40" s="1"/>
  <c r="U73" i="40" s="1"/>
  <c r="Z234" i="84"/>
  <c r="Z84" i="62" s="1"/>
  <c r="O67" i="62"/>
  <c r="O53" i="40" s="1"/>
  <c r="U264" i="84"/>
  <c r="U234" i="84"/>
  <c r="U84" i="62" s="1"/>
  <c r="X67" i="62"/>
  <c r="X53" i="40" s="1"/>
  <c r="X73" i="40" s="1"/>
  <c r="AC234" i="84"/>
  <c r="P67" i="62"/>
  <c r="P53" i="40" s="1"/>
  <c r="Y84" i="62"/>
  <c r="Q84" i="62"/>
  <c r="O84" i="62"/>
  <c r="AB84" i="62"/>
  <c r="T215" i="81"/>
  <c r="U215" i="81" s="1"/>
  <c r="AA220" i="81"/>
  <c r="W220" i="81"/>
  <c r="AB220" i="81"/>
  <c r="R220" i="81"/>
  <c r="Q220" i="81"/>
  <c r="U220" i="81"/>
  <c r="P220" i="81"/>
  <c r="V220" i="81"/>
  <c r="Y220" i="81"/>
  <c r="AC220" i="81"/>
  <c r="T220" i="81"/>
  <c r="Z220" i="81"/>
  <c r="S220" i="81"/>
  <c r="O220" i="81"/>
  <c r="X220" i="81"/>
  <c r="D45" i="40"/>
  <c r="D64" i="40" s="1"/>
  <c r="N220" i="81"/>
  <c r="M107" i="78"/>
  <c r="M99" i="78" s="1"/>
  <c r="M69" i="78" s="1"/>
  <c r="L107" i="78"/>
  <c r="L99" i="78" s="1"/>
  <c r="L69" i="78" s="1"/>
  <c r="I107" i="78"/>
  <c r="I99" i="78" s="1"/>
  <c r="I69" i="78" s="1"/>
  <c r="N107" i="78"/>
  <c r="N99" i="78" s="1"/>
  <c r="N69" i="78" s="1"/>
  <c r="D69" i="78"/>
  <c r="D6" i="78"/>
  <c r="D7" i="78" s="1"/>
  <c r="D9" i="62"/>
  <c r="D187" i="62" s="1"/>
  <c r="D121" i="82"/>
  <c r="D113" i="82" s="1"/>
  <c r="D81" i="82" s="1"/>
  <c r="M85" i="62"/>
  <c r="D6" i="84"/>
  <c r="D7" i="84" s="1"/>
  <c r="D81" i="84"/>
  <c r="D12" i="62"/>
  <c r="D190" i="62" s="1"/>
  <c r="E69" i="78"/>
  <c r="E6" i="78"/>
  <c r="E7" i="78" s="1"/>
  <c r="E9" i="62"/>
  <c r="E187" i="62" s="1"/>
  <c r="J6" i="78"/>
  <c r="J7" i="78" s="1"/>
  <c r="J69" i="78"/>
  <c r="F9" i="62"/>
  <c r="F187" i="62" s="1"/>
  <c r="F69" i="78"/>
  <c r="G6" i="78"/>
  <c r="G7" i="78" s="1"/>
  <c r="G69" i="78"/>
  <c r="G9" i="62"/>
  <c r="G187" i="62" s="1"/>
  <c r="G121" i="82"/>
  <c r="G113" i="82" s="1"/>
  <c r="G6" i="82" s="1"/>
  <c r="G7" i="82" s="1"/>
  <c r="H6" i="78"/>
  <c r="H7" i="78" s="1"/>
  <c r="H9" i="62"/>
  <c r="H187" i="62" s="1"/>
  <c r="F6" i="78"/>
  <c r="F7" i="78" s="1"/>
  <c r="J9" i="62"/>
  <c r="J187" i="62" s="1"/>
  <c r="L121" i="82"/>
  <c r="L113" i="82" s="1"/>
  <c r="L6" i="82" s="1"/>
  <c r="L7" i="82" s="1"/>
  <c r="K6" i="78"/>
  <c r="K7" i="78" s="1"/>
  <c r="K9" i="62"/>
  <c r="K187" i="62" s="1"/>
  <c r="L239" i="48"/>
  <c r="M239" i="48"/>
  <c r="N239" i="48"/>
  <c r="K239" i="48"/>
  <c r="J239" i="48"/>
  <c r="F239" i="48"/>
  <c r="I239" i="48"/>
  <c r="H239" i="48"/>
  <c r="E239" i="48"/>
  <c r="G239" i="48"/>
  <c r="D59" i="62"/>
  <c r="N220" i="48"/>
  <c r="E53" i="48"/>
  <c r="E218" i="62" s="1"/>
  <c r="S304" i="81" l="1"/>
  <c r="S222" i="62" s="1"/>
  <c r="U302" i="81"/>
  <c r="T315" i="81"/>
  <c r="T305" i="81"/>
  <c r="T314" i="81"/>
  <c r="T313" i="81"/>
  <c r="T312" i="81"/>
  <c r="T311" i="81"/>
  <c r="T310" i="81"/>
  <c r="T309" i="81"/>
  <c r="T308" i="81"/>
  <c r="T307" i="81"/>
  <c r="T306" i="81"/>
  <c r="S249" i="78"/>
  <c r="S224" i="62" s="1"/>
  <c r="S318" i="84"/>
  <c r="S227" i="62" s="1"/>
  <c r="Z67" i="62"/>
  <c r="Z53" i="40" s="1"/>
  <c r="Z73" i="40" s="1"/>
  <c r="S264" i="82"/>
  <c r="S225" i="62" s="1"/>
  <c r="R221" i="62"/>
  <c r="R35" i="40" s="1"/>
  <c r="U303" i="48"/>
  <c r="T305" i="48"/>
  <c r="T315" i="48"/>
  <c r="T314" i="48"/>
  <c r="T313" i="48"/>
  <c r="T312" i="48"/>
  <c r="T311" i="48"/>
  <c r="T310" i="48"/>
  <c r="T309" i="48"/>
  <c r="T308" i="48"/>
  <c r="T307" i="48"/>
  <c r="T306" i="48"/>
  <c r="S304" i="48"/>
  <c r="S228" i="62" s="1"/>
  <c r="U248" i="78"/>
  <c r="T260" i="78"/>
  <c r="T250" i="78"/>
  <c r="T259" i="78"/>
  <c r="T258" i="78"/>
  <c r="T257" i="78"/>
  <c r="T256" i="78"/>
  <c r="T255" i="78"/>
  <c r="T254" i="78"/>
  <c r="T253" i="78"/>
  <c r="T252" i="78"/>
  <c r="T251" i="78"/>
  <c r="U263" i="82"/>
  <c r="T275" i="82"/>
  <c r="T265" i="82"/>
  <c r="T274" i="82"/>
  <c r="T273" i="82"/>
  <c r="T272" i="82"/>
  <c r="T271" i="82"/>
  <c r="T270" i="82"/>
  <c r="T269" i="82"/>
  <c r="T268" i="82"/>
  <c r="T267" i="82"/>
  <c r="T266" i="82"/>
  <c r="U317" i="84"/>
  <c r="T329" i="84"/>
  <c r="T319" i="84"/>
  <c r="T328" i="84"/>
  <c r="T327" i="84"/>
  <c r="T326" i="84"/>
  <c r="T325" i="84"/>
  <c r="T324" i="84"/>
  <c r="T323" i="84"/>
  <c r="T322" i="84"/>
  <c r="T321" i="84"/>
  <c r="T320" i="84"/>
  <c r="AA67" i="62"/>
  <c r="AA53" i="40" s="1"/>
  <c r="AA73" i="40" s="1"/>
  <c r="P73" i="40"/>
  <c r="O73" i="40"/>
  <c r="S73" i="40"/>
  <c r="R73" i="40"/>
  <c r="V229" i="84"/>
  <c r="W229" i="84" s="1"/>
  <c r="AB67" i="62"/>
  <c r="AB53" i="40" s="1"/>
  <c r="AB73" i="40" s="1"/>
  <c r="E238" i="48"/>
  <c r="F238" i="48" s="1"/>
  <c r="D236" i="48"/>
  <c r="D106" i="48" s="1"/>
  <c r="D90" i="62"/>
  <c r="G252" i="84"/>
  <c r="F250" i="84"/>
  <c r="F120" i="84" s="1"/>
  <c r="F121" i="84" s="1"/>
  <c r="F113" i="84" s="1"/>
  <c r="F81" i="84" s="1"/>
  <c r="F89" i="62"/>
  <c r="D52" i="62"/>
  <c r="Q215" i="48"/>
  <c r="R215" i="48" s="1"/>
  <c r="Q85" i="62"/>
  <c r="AC106" i="48"/>
  <c r="AC107" i="48" s="1"/>
  <c r="AC99" i="48" s="1"/>
  <c r="AB85" i="62"/>
  <c r="AB106" i="48"/>
  <c r="AB107" i="48" s="1"/>
  <c r="AB99" i="48" s="1"/>
  <c r="U85" i="62"/>
  <c r="S85" i="62"/>
  <c r="X85" i="62"/>
  <c r="Z85" i="62"/>
  <c r="T85" i="62"/>
  <c r="V85" i="62"/>
  <c r="P85" i="62"/>
  <c r="R85" i="62"/>
  <c r="Y85" i="62"/>
  <c r="AA85" i="62"/>
  <c r="W85" i="62"/>
  <c r="O85" i="62"/>
  <c r="AC120" i="84"/>
  <c r="AC121" i="84" s="1"/>
  <c r="AC113" i="84" s="1"/>
  <c r="AC6" i="84" s="1"/>
  <c r="AC7" i="84" s="1"/>
  <c r="E81" i="84"/>
  <c r="E12" i="62"/>
  <c r="E190" i="62" s="1"/>
  <c r="E6" i="84"/>
  <c r="E7" i="84" s="1"/>
  <c r="T82" i="62"/>
  <c r="N82" i="62"/>
  <c r="O82" i="62"/>
  <c r="U82" i="62"/>
  <c r="W82" i="62"/>
  <c r="X82" i="62"/>
  <c r="P82" i="62"/>
  <c r="AB82" i="62"/>
  <c r="S82" i="62"/>
  <c r="Y82" i="62"/>
  <c r="Q82" i="62"/>
  <c r="AA82" i="62"/>
  <c r="Z82" i="62"/>
  <c r="V82" i="62"/>
  <c r="R82" i="62"/>
  <c r="V215" i="81"/>
  <c r="W215" i="81" s="1"/>
  <c r="X215" i="81" s="1"/>
  <c r="N121" i="82"/>
  <c r="N113" i="82" s="1"/>
  <c r="N10" i="62" s="1"/>
  <c r="N188" i="62" s="1"/>
  <c r="M6" i="78"/>
  <c r="M7" i="78" s="1"/>
  <c r="M9" i="62"/>
  <c r="M187" i="62" s="1"/>
  <c r="J121" i="82"/>
  <c r="J113" i="82" s="1"/>
  <c r="M121" i="82"/>
  <c r="M113" i="82" s="1"/>
  <c r="M6" i="82" s="1"/>
  <c r="M7" i="82" s="1"/>
  <c r="I9" i="62"/>
  <c r="I187" i="62" s="1"/>
  <c r="I6" i="78"/>
  <c r="I7" i="78" s="1"/>
  <c r="L9" i="62"/>
  <c r="L187" i="62" s="1"/>
  <c r="L6" i="78"/>
  <c r="L7" i="78" s="1"/>
  <c r="D6" i="82"/>
  <c r="D7" i="82" s="1"/>
  <c r="D10" i="62"/>
  <c r="D188" i="62" s="1"/>
  <c r="N9" i="62"/>
  <c r="N187" i="62" s="1"/>
  <c r="N6" i="78"/>
  <c r="N7" i="78" s="1"/>
  <c r="I121" i="82"/>
  <c r="I113" i="82" s="1"/>
  <c r="F121" i="82"/>
  <c r="F113" i="82" s="1"/>
  <c r="E121" i="82"/>
  <c r="E113" i="82" s="1"/>
  <c r="H121" i="82"/>
  <c r="H113" i="82" s="1"/>
  <c r="K121" i="82"/>
  <c r="K113" i="82" s="1"/>
  <c r="E59" i="62"/>
  <c r="E52" i="62" s="1"/>
  <c r="E211" i="62" s="1"/>
  <c r="L81" i="82"/>
  <c r="G81" i="82"/>
  <c r="G10" i="62"/>
  <c r="G188" i="62" s="1"/>
  <c r="L10" i="62"/>
  <c r="L188" i="62" s="1"/>
  <c r="D107" i="48"/>
  <c r="D99" i="48" s="1"/>
  <c r="N85" i="62"/>
  <c r="F53" i="48"/>
  <c r="F218" i="62" s="1"/>
  <c r="V302" i="81" l="1"/>
  <c r="U315" i="81"/>
  <c r="U305" i="81"/>
  <c r="U314" i="81"/>
  <c r="U313" i="81"/>
  <c r="U312" i="81"/>
  <c r="U311" i="81"/>
  <c r="U310" i="81"/>
  <c r="U309" i="81"/>
  <c r="U308" i="81"/>
  <c r="U307" i="81"/>
  <c r="U306" i="81"/>
  <c r="T304" i="81"/>
  <c r="T222" i="62" s="1"/>
  <c r="T318" i="84"/>
  <c r="T227" i="62" s="1"/>
  <c r="T249" i="78"/>
  <c r="T224" i="62" s="1"/>
  <c r="S221" i="62"/>
  <c r="S35" i="40" s="1"/>
  <c r="T304" i="48"/>
  <c r="T228" i="62" s="1"/>
  <c r="T264" i="82"/>
  <c r="T225" i="62" s="1"/>
  <c r="V317" i="84"/>
  <c r="U329" i="84"/>
  <c r="U319" i="84"/>
  <c r="U328" i="84"/>
  <c r="U327" i="84"/>
  <c r="U326" i="84"/>
  <c r="U325" i="84"/>
  <c r="U324" i="84"/>
  <c r="U323" i="84"/>
  <c r="U322" i="84"/>
  <c r="U321" i="84"/>
  <c r="U320" i="84"/>
  <c r="V263" i="82"/>
  <c r="U275" i="82"/>
  <c r="U265" i="82"/>
  <c r="U274" i="82"/>
  <c r="U273" i="82"/>
  <c r="U272" i="82"/>
  <c r="U271" i="82"/>
  <c r="U270" i="82"/>
  <c r="U269" i="82"/>
  <c r="U268" i="82"/>
  <c r="U267" i="82"/>
  <c r="U266" i="82"/>
  <c r="V248" i="78"/>
  <c r="U260" i="78"/>
  <c r="U250" i="78"/>
  <c r="U259" i="78"/>
  <c r="U258" i="78"/>
  <c r="U257" i="78"/>
  <c r="U256" i="78"/>
  <c r="U255" i="78"/>
  <c r="U254" i="78"/>
  <c r="U253" i="78"/>
  <c r="U252" i="78"/>
  <c r="U251" i="78"/>
  <c r="V303" i="48"/>
  <c r="U315" i="48"/>
  <c r="U305" i="48"/>
  <c r="U314" i="48"/>
  <c r="U313" i="48"/>
  <c r="U312" i="48"/>
  <c r="U311" i="48"/>
  <c r="U310" i="48"/>
  <c r="U309" i="48"/>
  <c r="U308" i="48"/>
  <c r="U307" i="48"/>
  <c r="U306" i="48"/>
  <c r="D49" i="40"/>
  <c r="D68" i="40" s="1"/>
  <c r="D211" i="62"/>
  <c r="F6" i="84"/>
  <c r="F7" i="84" s="1"/>
  <c r="F12" i="62"/>
  <c r="F190" i="62" s="1"/>
  <c r="X229" i="84"/>
  <c r="Y229" i="84" s="1"/>
  <c r="Z229" i="84" s="1"/>
  <c r="AA229" i="84" s="1"/>
  <c r="G238" i="48"/>
  <c r="F236" i="48"/>
  <c r="F106" i="48" s="1"/>
  <c r="F107" i="48" s="1"/>
  <c r="F99" i="48" s="1"/>
  <c r="F69" i="48" s="1"/>
  <c r="F90" i="62"/>
  <c r="H252" i="84"/>
  <c r="G250" i="84"/>
  <c r="G120" i="84" s="1"/>
  <c r="G121" i="84" s="1"/>
  <c r="G113" i="84" s="1"/>
  <c r="G89" i="62"/>
  <c r="E90" i="62"/>
  <c r="E236" i="48"/>
  <c r="E106" i="48" s="1"/>
  <c r="E107" i="48" s="1"/>
  <c r="E99" i="48" s="1"/>
  <c r="E69" i="48" s="1"/>
  <c r="S215" i="48"/>
  <c r="AC69" i="48"/>
  <c r="AC6" i="48"/>
  <c r="AC7" i="48" s="1"/>
  <c r="AB13" i="62"/>
  <c r="AB191" i="62" s="1"/>
  <c r="AB69" i="48"/>
  <c r="AB6" i="48"/>
  <c r="AB7" i="48" s="1"/>
  <c r="AC81" i="84"/>
  <c r="Y215" i="81"/>
  <c r="E49" i="40"/>
  <c r="E68" i="40" s="1"/>
  <c r="H6" i="82"/>
  <c r="H7" i="82" s="1"/>
  <c r="H10" i="62"/>
  <c r="H188" i="62" s="1"/>
  <c r="E6" i="82"/>
  <c r="E7" i="82" s="1"/>
  <c r="E10" i="62"/>
  <c r="E188" i="62" s="1"/>
  <c r="E81" i="82"/>
  <c r="J6" i="82"/>
  <c r="J7" i="82" s="1"/>
  <c r="J81" i="82"/>
  <c r="J10" i="62"/>
  <c r="J188" i="62" s="1"/>
  <c r="K6" i="82"/>
  <c r="K7" i="82" s="1"/>
  <c r="K81" i="82"/>
  <c r="K10" i="62"/>
  <c r="K188" i="62" s="1"/>
  <c r="F6" i="82"/>
  <c r="F7" i="82" s="1"/>
  <c r="F10" i="62"/>
  <c r="F188" i="62" s="1"/>
  <c r="F81" i="82"/>
  <c r="N6" i="82"/>
  <c r="N7" i="82" s="1"/>
  <c r="N81" i="82"/>
  <c r="I6" i="82"/>
  <c r="I7" i="82" s="1"/>
  <c r="I10" i="62"/>
  <c r="I188" i="62" s="1"/>
  <c r="I81" i="82"/>
  <c r="M81" i="82"/>
  <c r="M10" i="62"/>
  <c r="M188" i="62" s="1"/>
  <c r="H81" i="82"/>
  <c r="F59" i="62"/>
  <c r="F52" i="62" s="1"/>
  <c r="F211" i="62" s="1"/>
  <c r="G53" i="48"/>
  <c r="G218" i="62" s="1"/>
  <c r="U304" i="81" l="1"/>
  <c r="U222" i="62" s="1"/>
  <c r="W302" i="81"/>
  <c r="V315" i="81"/>
  <c r="V305" i="81"/>
  <c r="V314" i="81"/>
  <c r="V313" i="81"/>
  <c r="V312" i="81"/>
  <c r="V311" i="81"/>
  <c r="V310" i="81"/>
  <c r="V309" i="81"/>
  <c r="V308" i="81"/>
  <c r="V307" i="81"/>
  <c r="V306" i="81"/>
  <c r="U249" i="78"/>
  <c r="U224" i="62" s="1"/>
  <c r="U318" i="84"/>
  <c r="U227" i="62" s="1"/>
  <c r="T221" i="62"/>
  <c r="T35" i="40" s="1"/>
  <c r="U264" i="82"/>
  <c r="U225" i="62" s="1"/>
  <c r="W303" i="48"/>
  <c r="V315" i="48"/>
  <c r="V305" i="48"/>
  <c r="V314" i="48"/>
  <c r="V313" i="48"/>
  <c r="V312" i="48"/>
  <c r="V311" i="48"/>
  <c r="V310" i="48"/>
  <c r="V309" i="48"/>
  <c r="V308" i="48"/>
  <c r="V307" i="48"/>
  <c r="V306" i="48"/>
  <c r="U304" i="48"/>
  <c r="U228" i="62" s="1"/>
  <c r="W248" i="78"/>
  <c r="V260" i="78"/>
  <c r="V250" i="78"/>
  <c r="V259" i="78"/>
  <c r="V258" i="78"/>
  <c r="V257" i="78"/>
  <c r="V256" i="78"/>
  <c r="V255" i="78"/>
  <c r="V254" i="78"/>
  <c r="V253" i="78"/>
  <c r="V252" i="78"/>
  <c r="V251" i="78"/>
  <c r="W263" i="82"/>
  <c r="V275" i="82"/>
  <c r="V265" i="82"/>
  <c r="V274" i="82"/>
  <c r="V273" i="82"/>
  <c r="V272" i="82"/>
  <c r="V271" i="82"/>
  <c r="V270" i="82"/>
  <c r="V269" i="82"/>
  <c r="V268" i="82"/>
  <c r="V267" i="82"/>
  <c r="V266" i="82"/>
  <c r="W317" i="84"/>
  <c r="V329" i="84"/>
  <c r="V319" i="84"/>
  <c r="V328" i="84"/>
  <c r="V327" i="84"/>
  <c r="V326" i="84"/>
  <c r="V325" i="84"/>
  <c r="V324" i="84"/>
  <c r="V323" i="84"/>
  <c r="V322" i="84"/>
  <c r="V321" i="84"/>
  <c r="V320" i="84"/>
  <c r="F6" i="48"/>
  <c r="F7" i="48" s="1"/>
  <c r="AB229" i="84"/>
  <c r="AC229" i="84" s="1"/>
  <c r="I252" i="84"/>
  <c r="H89" i="62"/>
  <c r="H250" i="84"/>
  <c r="H120" i="84" s="1"/>
  <c r="H121" i="84" s="1"/>
  <c r="H113" i="84" s="1"/>
  <c r="G6" i="84"/>
  <c r="G7" i="84" s="1"/>
  <c r="G12" i="62"/>
  <c r="G190" i="62" s="1"/>
  <c r="G81" i="84"/>
  <c r="H238" i="48"/>
  <c r="G236" i="48"/>
  <c r="G106" i="48" s="1"/>
  <c r="G107" i="48" s="1"/>
  <c r="G99" i="48" s="1"/>
  <c r="G69" i="48" s="1"/>
  <c r="G90" i="62"/>
  <c r="T215" i="48"/>
  <c r="Z215" i="81"/>
  <c r="AA215" i="81" s="1"/>
  <c r="F49" i="40"/>
  <c r="F68" i="40" s="1"/>
  <c r="G59" i="62"/>
  <c r="G52" i="62" s="1"/>
  <c r="G211" i="62" s="1"/>
  <c r="E6" i="48"/>
  <c r="E7" i="48" s="1"/>
  <c r="H53" i="48"/>
  <c r="H218" i="62" s="1"/>
  <c r="V304" i="81" l="1"/>
  <c r="V222" i="62" s="1"/>
  <c r="X302" i="81"/>
  <c r="W315" i="81"/>
  <c r="W305" i="81"/>
  <c r="W314" i="81"/>
  <c r="W313" i="81"/>
  <c r="W312" i="81"/>
  <c r="W311" i="81"/>
  <c r="W310" i="81"/>
  <c r="W309" i="81"/>
  <c r="W308" i="81"/>
  <c r="W307" i="81"/>
  <c r="W306" i="81"/>
  <c r="V318" i="84"/>
  <c r="V227" i="62" s="1"/>
  <c r="V249" i="78"/>
  <c r="V224" i="62" s="1"/>
  <c r="U221" i="62"/>
  <c r="U35" i="40" s="1"/>
  <c r="V264" i="82"/>
  <c r="V225" i="62" s="1"/>
  <c r="X317" i="84"/>
  <c r="W329" i="84"/>
  <c r="W319" i="84"/>
  <c r="W328" i="84"/>
  <c r="W327" i="84"/>
  <c r="W326" i="84"/>
  <c r="W325" i="84"/>
  <c r="W324" i="84"/>
  <c r="W323" i="84"/>
  <c r="W322" i="84"/>
  <c r="W321" i="84"/>
  <c r="W320" i="84"/>
  <c r="X263" i="82"/>
  <c r="W275" i="82"/>
  <c r="W265" i="82"/>
  <c r="W274" i="82"/>
  <c r="W273" i="82"/>
  <c r="W272" i="82"/>
  <c r="W271" i="82"/>
  <c r="W270" i="82"/>
  <c r="W269" i="82"/>
  <c r="W268" i="82"/>
  <c r="W267" i="82"/>
  <c r="W266" i="82"/>
  <c r="X248" i="78"/>
  <c r="W260" i="78"/>
  <c r="W250" i="78"/>
  <c r="W259" i="78"/>
  <c r="W258" i="78"/>
  <c r="W257" i="78"/>
  <c r="W256" i="78"/>
  <c r="W255" i="78"/>
  <c r="W254" i="78"/>
  <c r="W253" i="78"/>
  <c r="W252" i="78"/>
  <c r="W251" i="78"/>
  <c r="X303" i="48"/>
  <c r="W315" i="48"/>
  <c r="W305" i="48"/>
  <c r="W314" i="48"/>
  <c r="W313" i="48"/>
  <c r="W312" i="48"/>
  <c r="W311" i="48"/>
  <c r="W310" i="48"/>
  <c r="W309" i="48"/>
  <c r="W308" i="48"/>
  <c r="W307" i="48"/>
  <c r="W306" i="48"/>
  <c r="V304" i="48"/>
  <c r="V228" i="62" s="1"/>
  <c r="G6" i="48"/>
  <c r="G7" i="48" s="1"/>
  <c r="J252" i="84"/>
  <c r="I89" i="62"/>
  <c r="I250" i="84"/>
  <c r="I120" i="84" s="1"/>
  <c r="I121" i="84" s="1"/>
  <c r="I113" i="84" s="1"/>
  <c r="I238" i="48"/>
  <c r="H236" i="48"/>
  <c r="H106" i="48" s="1"/>
  <c r="H107" i="48" s="1"/>
  <c r="H99" i="48" s="1"/>
  <c r="H69" i="48" s="1"/>
  <c r="H90" i="62"/>
  <c r="H12" i="62"/>
  <c r="H190" i="62" s="1"/>
  <c r="H6" i="84"/>
  <c r="H7" i="84" s="1"/>
  <c r="H81" i="84"/>
  <c r="U215" i="48"/>
  <c r="AB215" i="81"/>
  <c r="AC215" i="81" s="1"/>
  <c r="G49" i="40"/>
  <c r="G68" i="40" s="1"/>
  <c r="H59" i="62"/>
  <c r="H52" i="62" s="1"/>
  <c r="H211" i="62" s="1"/>
  <c r="I53" i="48"/>
  <c r="I218" i="62" s="1"/>
  <c r="W249" i="78" l="1"/>
  <c r="W224" i="62" s="1"/>
  <c r="W318" i="84"/>
  <c r="W227" i="62" s="1"/>
  <c r="W304" i="81"/>
  <c r="W222" i="62" s="1"/>
  <c r="Y302" i="81"/>
  <c r="X315" i="81"/>
  <c r="X305" i="81"/>
  <c r="X314" i="81"/>
  <c r="X313" i="81"/>
  <c r="X312" i="81"/>
  <c r="X311" i="81"/>
  <c r="X310" i="81"/>
  <c r="X309" i="81"/>
  <c r="X308" i="81"/>
  <c r="X307" i="81"/>
  <c r="X306" i="81"/>
  <c r="V221" i="62"/>
  <c r="V35" i="40" s="1"/>
  <c r="W264" i="82"/>
  <c r="W225" i="62" s="1"/>
  <c r="Y303" i="48"/>
  <c r="X315" i="48"/>
  <c r="X305" i="48"/>
  <c r="X314" i="48"/>
  <c r="X313" i="48"/>
  <c r="X312" i="48"/>
  <c r="X311" i="48"/>
  <c r="X310" i="48"/>
  <c r="X309" i="48"/>
  <c r="X308" i="48"/>
  <c r="X307" i="48"/>
  <c r="X306" i="48"/>
  <c r="W304" i="48"/>
  <c r="W228" i="62" s="1"/>
  <c r="Y248" i="78"/>
  <c r="X260" i="78"/>
  <c r="X250" i="78"/>
  <c r="X259" i="78"/>
  <c r="X258" i="78"/>
  <c r="X257" i="78"/>
  <c r="X256" i="78"/>
  <c r="X255" i="78"/>
  <c r="X254" i="78"/>
  <c r="X253" i="78"/>
  <c r="X252" i="78"/>
  <c r="X251" i="78"/>
  <c r="Y263" i="82"/>
  <c r="X275" i="82"/>
  <c r="X265" i="82"/>
  <c r="X274" i="82"/>
  <c r="X273" i="82"/>
  <c r="X272" i="82"/>
  <c r="X271" i="82"/>
  <c r="X270" i="82"/>
  <c r="X269" i="82"/>
  <c r="X268" i="82"/>
  <c r="X267" i="82"/>
  <c r="X266" i="82"/>
  <c r="Y317" i="84"/>
  <c r="X329" i="84"/>
  <c r="X319" i="84"/>
  <c r="X328" i="84"/>
  <c r="X327" i="84"/>
  <c r="X326" i="84"/>
  <c r="X325" i="84"/>
  <c r="X324" i="84"/>
  <c r="X323" i="84"/>
  <c r="X322" i="84"/>
  <c r="X321" i="84"/>
  <c r="X320" i="84"/>
  <c r="O242" i="81"/>
  <c r="P242" i="81"/>
  <c r="K242" i="81"/>
  <c r="H242" i="81"/>
  <c r="M242" i="81"/>
  <c r="S242" i="81"/>
  <c r="T242" i="81"/>
  <c r="N242" i="81"/>
  <c r="G242" i="81"/>
  <c r="R242" i="81"/>
  <c r="J242" i="81"/>
  <c r="L242" i="81"/>
  <c r="F242" i="81"/>
  <c r="Q242" i="81"/>
  <c r="I242" i="81"/>
  <c r="AB241" i="81"/>
  <c r="Y241" i="81"/>
  <c r="AA241" i="81"/>
  <c r="AC241" i="81"/>
  <c r="Z241" i="81"/>
  <c r="H6" i="48"/>
  <c r="H7" i="48" s="1"/>
  <c r="K252" i="84"/>
  <c r="J250" i="84"/>
  <c r="J120" i="84" s="1"/>
  <c r="J121" i="84" s="1"/>
  <c r="J113" i="84" s="1"/>
  <c r="J89" i="62"/>
  <c r="J238" i="48"/>
  <c r="I90" i="62"/>
  <c r="I236" i="48"/>
  <c r="I106" i="48" s="1"/>
  <c r="I107" i="48" s="1"/>
  <c r="I99" i="48" s="1"/>
  <c r="I69" i="48" s="1"/>
  <c r="I12" i="62"/>
  <c r="I190" i="62" s="1"/>
  <c r="I81" i="84"/>
  <c r="I6" i="84"/>
  <c r="I7" i="84" s="1"/>
  <c r="V215" i="48"/>
  <c r="T245" i="81"/>
  <c r="AC245" i="81"/>
  <c r="R245" i="81"/>
  <c r="P245" i="81"/>
  <c r="O245" i="81"/>
  <c r="AA245" i="81"/>
  <c r="N245" i="81"/>
  <c r="J245" i="81"/>
  <c r="V245" i="81"/>
  <c r="Q245" i="81"/>
  <c r="Z245" i="81"/>
  <c r="X245" i="81"/>
  <c r="W245" i="81"/>
  <c r="K245" i="81"/>
  <c r="U245" i="81"/>
  <c r="S245" i="81"/>
  <c r="P241" i="81"/>
  <c r="X241" i="81"/>
  <c r="L241" i="81"/>
  <c r="Q241" i="81"/>
  <c r="E241" i="81"/>
  <c r="R241" i="81"/>
  <c r="H241" i="81"/>
  <c r="J241" i="81"/>
  <c r="T241" i="81"/>
  <c r="O241" i="81"/>
  <c r="N241" i="81"/>
  <c r="M241" i="81"/>
  <c r="V241" i="81"/>
  <c r="U241" i="81"/>
  <c r="S241" i="81"/>
  <c r="G241" i="81"/>
  <c r="I241" i="81"/>
  <c r="K241" i="81"/>
  <c r="F241" i="81"/>
  <c r="W241" i="81"/>
  <c r="I245" i="81"/>
  <c r="Y245" i="81"/>
  <c r="H240" i="81"/>
  <c r="G240" i="81"/>
  <c r="O240" i="81"/>
  <c r="P240" i="81"/>
  <c r="K240" i="81"/>
  <c r="Q240" i="81"/>
  <c r="S240" i="81"/>
  <c r="D240" i="81"/>
  <c r="D239" i="81" s="1"/>
  <c r="D238" i="81" s="1"/>
  <c r="U240" i="81"/>
  <c r="L240" i="81"/>
  <c r="I240" i="81"/>
  <c r="N240" i="81"/>
  <c r="J240" i="81"/>
  <c r="W240" i="81"/>
  <c r="V240" i="81"/>
  <c r="V239" i="81" s="1"/>
  <c r="M240" i="81"/>
  <c r="E240" i="81"/>
  <c r="R240" i="81"/>
  <c r="F240" i="81"/>
  <c r="T240" i="81"/>
  <c r="AB245" i="81"/>
  <c r="M245" i="81"/>
  <c r="L245" i="81"/>
  <c r="H49" i="40"/>
  <c r="H68" i="40" s="1"/>
  <c r="I59" i="62"/>
  <c r="I52" i="62" s="1"/>
  <c r="I211" i="62" s="1"/>
  <c r="J53" i="48"/>
  <c r="J218" i="62" s="1"/>
  <c r="W221" i="62" l="1"/>
  <c r="W35" i="40" s="1"/>
  <c r="X304" i="81"/>
  <c r="X222" i="62" s="1"/>
  <c r="Z302" i="81"/>
  <c r="Y315" i="81"/>
  <c r="Y305" i="81"/>
  <c r="Y314" i="81"/>
  <c r="Y313" i="81"/>
  <c r="Y312" i="81"/>
  <c r="Y311" i="81"/>
  <c r="Y310" i="81"/>
  <c r="Y309" i="81"/>
  <c r="Y308" i="81"/>
  <c r="Y307" i="81"/>
  <c r="Y306" i="81"/>
  <c r="Z317" i="84"/>
  <c r="Y329" i="84"/>
  <c r="Y319" i="84"/>
  <c r="Y328" i="84"/>
  <c r="Y327" i="84"/>
  <c r="Y326" i="84"/>
  <c r="Y325" i="84"/>
  <c r="Y324" i="84"/>
  <c r="Y323" i="84"/>
  <c r="Y322" i="84"/>
  <c r="Y321" i="84"/>
  <c r="Y320" i="84"/>
  <c r="Z263" i="82"/>
  <c r="Y275" i="82"/>
  <c r="Y265" i="82"/>
  <c r="Y274" i="82"/>
  <c r="Y273" i="82"/>
  <c r="Y272" i="82"/>
  <c r="Y271" i="82"/>
  <c r="Y270" i="82"/>
  <c r="Y269" i="82"/>
  <c r="Y268" i="82"/>
  <c r="Y267" i="82"/>
  <c r="Y266" i="82"/>
  <c r="Z248" i="78"/>
  <c r="Y260" i="78"/>
  <c r="Y250" i="78"/>
  <c r="Y259" i="78"/>
  <c r="Y258" i="78"/>
  <c r="Y257" i="78"/>
  <c r="Y256" i="78"/>
  <c r="Y255" i="78"/>
  <c r="Y254" i="78"/>
  <c r="Y253" i="78"/>
  <c r="Y252" i="78"/>
  <c r="Y251" i="78"/>
  <c r="X318" i="84"/>
  <c r="X227" i="62" s="1"/>
  <c r="X264" i="82"/>
  <c r="X225" i="62" s="1"/>
  <c r="X249" i="78"/>
  <c r="X224" i="62" s="1"/>
  <c r="Z303" i="48"/>
  <c r="Y315" i="48"/>
  <c r="Y305" i="48"/>
  <c r="Y314" i="48"/>
  <c r="Y313" i="48"/>
  <c r="Y312" i="48"/>
  <c r="Y311" i="48"/>
  <c r="Y310" i="48"/>
  <c r="Y309" i="48"/>
  <c r="Y308" i="48"/>
  <c r="Y307" i="48"/>
  <c r="Y306" i="48"/>
  <c r="X304" i="48"/>
  <c r="X228" i="62" s="1"/>
  <c r="H239" i="81"/>
  <c r="Y239" i="81"/>
  <c r="I6" i="48"/>
  <c r="I7" i="48" s="1"/>
  <c r="G239" i="81"/>
  <c r="AB239" i="81"/>
  <c r="AC239" i="81"/>
  <c r="AA239" i="81"/>
  <c r="Z239" i="81"/>
  <c r="I239" i="81"/>
  <c r="T239" i="81"/>
  <c r="D87" i="62"/>
  <c r="D81" i="62" s="1"/>
  <c r="D236" i="81"/>
  <c r="K238" i="48"/>
  <c r="J236" i="48"/>
  <c r="J106" i="48" s="1"/>
  <c r="J107" i="48" s="1"/>
  <c r="J99" i="48" s="1"/>
  <c r="J69" i="48" s="1"/>
  <c r="J90" i="62"/>
  <c r="J6" i="84"/>
  <c r="J7" i="84" s="1"/>
  <c r="J12" i="62"/>
  <c r="J190" i="62" s="1"/>
  <c r="J81" i="84"/>
  <c r="L252" i="84"/>
  <c r="K250" i="84"/>
  <c r="K120" i="84" s="1"/>
  <c r="K121" i="84" s="1"/>
  <c r="K113" i="84" s="1"/>
  <c r="K89" i="62"/>
  <c r="W215" i="48"/>
  <c r="W239" i="81"/>
  <c r="Q239" i="81"/>
  <c r="X239" i="81"/>
  <c r="P239" i="81"/>
  <c r="M239" i="81"/>
  <c r="J239" i="81"/>
  <c r="O239" i="81"/>
  <c r="E239" i="81"/>
  <c r="R239" i="81"/>
  <c r="F239" i="81"/>
  <c r="S239" i="81"/>
  <c r="N239" i="81"/>
  <c r="U239" i="81"/>
  <c r="L239" i="81"/>
  <c r="K239" i="81"/>
  <c r="I49" i="40"/>
  <c r="I68" i="40" s="1"/>
  <c r="J59" i="62"/>
  <c r="J52" i="62" s="1"/>
  <c r="J211" i="62" s="1"/>
  <c r="K53" i="48"/>
  <c r="K218" i="62" s="1"/>
  <c r="Y249" i="78" l="1"/>
  <c r="Y224" i="62" s="1"/>
  <c r="Y264" i="82"/>
  <c r="Y225" i="62" s="1"/>
  <c r="Y318" i="84"/>
  <c r="Y227" i="62" s="1"/>
  <c r="Y304" i="81"/>
  <c r="Y222" i="62" s="1"/>
  <c r="Y221" i="62" s="1"/>
  <c r="Y35" i="40" s="1"/>
  <c r="AA302" i="81"/>
  <c r="Z315" i="81"/>
  <c r="Z305" i="81"/>
  <c r="Z314" i="81"/>
  <c r="Z313" i="81"/>
  <c r="Z312" i="81"/>
  <c r="Z311" i="81"/>
  <c r="Z310" i="81"/>
  <c r="Z309" i="81"/>
  <c r="Z308" i="81"/>
  <c r="Z307" i="81"/>
  <c r="Z306" i="81"/>
  <c r="Y304" i="48"/>
  <c r="Y228" i="62" s="1"/>
  <c r="AA303" i="48"/>
  <c r="Z315" i="48"/>
  <c r="Z305" i="48"/>
  <c r="Z314" i="48"/>
  <c r="Z313" i="48"/>
  <c r="Z312" i="48"/>
  <c r="Z311" i="48"/>
  <c r="Z310" i="48"/>
  <c r="Z309" i="48"/>
  <c r="Z308" i="48"/>
  <c r="Z307" i="48"/>
  <c r="Z306" i="48"/>
  <c r="X221" i="62"/>
  <c r="X35" i="40" s="1"/>
  <c r="AA248" i="78"/>
  <c r="Z260" i="78"/>
  <c r="Z250" i="78"/>
  <c r="Z259" i="78"/>
  <c r="Z258" i="78"/>
  <c r="Z257" i="78"/>
  <c r="Z256" i="78"/>
  <c r="Z255" i="78"/>
  <c r="Z254" i="78"/>
  <c r="Z253" i="78"/>
  <c r="Z252" i="78"/>
  <c r="Z251" i="78"/>
  <c r="AA263" i="82"/>
  <c r="Z275" i="82"/>
  <c r="Z265" i="82"/>
  <c r="Z274" i="82"/>
  <c r="Z273" i="82"/>
  <c r="Z272" i="82"/>
  <c r="Z271" i="82"/>
  <c r="Z270" i="82"/>
  <c r="Z269" i="82"/>
  <c r="Z268" i="82"/>
  <c r="Z267" i="82"/>
  <c r="Z266" i="82"/>
  <c r="AA317" i="84"/>
  <c r="Z329" i="84"/>
  <c r="Z319" i="84"/>
  <c r="Z328" i="84"/>
  <c r="Z327" i="84"/>
  <c r="Z326" i="84"/>
  <c r="Z325" i="84"/>
  <c r="Z324" i="84"/>
  <c r="Z323" i="84"/>
  <c r="Z322" i="84"/>
  <c r="Z321" i="84"/>
  <c r="Z320" i="84"/>
  <c r="J6" i="48"/>
  <c r="J7" i="48" s="1"/>
  <c r="K6" i="84"/>
  <c r="K7" i="84" s="1"/>
  <c r="K12" i="62"/>
  <c r="K190" i="62" s="1"/>
  <c r="K81" i="84"/>
  <c r="M252" i="84"/>
  <c r="L89" i="62"/>
  <c r="L250" i="84"/>
  <c r="L120" i="84" s="1"/>
  <c r="L121" i="84" s="1"/>
  <c r="L113" i="84" s="1"/>
  <c r="L238" i="48"/>
  <c r="K236" i="48"/>
  <c r="K106" i="48" s="1"/>
  <c r="K107" i="48" s="1"/>
  <c r="K99" i="48" s="1"/>
  <c r="K69" i="48" s="1"/>
  <c r="K90" i="62"/>
  <c r="E238" i="81"/>
  <c r="X215" i="48"/>
  <c r="D106" i="81"/>
  <c r="D107" i="81" s="1"/>
  <c r="D99" i="81" s="1"/>
  <c r="D120" i="62"/>
  <c r="D122" i="62" s="1"/>
  <c r="D54" i="40"/>
  <c r="D74" i="40" s="1"/>
  <c r="D78" i="40" s="1"/>
  <c r="J49" i="40"/>
  <c r="J68" i="40" s="1"/>
  <c r="K59" i="62"/>
  <c r="K52" i="62" s="1"/>
  <c r="K211" i="62" s="1"/>
  <c r="L53" i="48"/>
  <c r="L218" i="62" s="1"/>
  <c r="Z304" i="81" l="1"/>
  <c r="Z222" i="62" s="1"/>
  <c r="AB302" i="81"/>
  <c r="AA315" i="81"/>
  <c r="AA305" i="81"/>
  <c r="AA314" i="81"/>
  <c r="AA313" i="81"/>
  <c r="AA312" i="81"/>
  <c r="AA311" i="81"/>
  <c r="AA310" i="81"/>
  <c r="AA309" i="81"/>
  <c r="AA308" i="81"/>
  <c r="AA307" i="81"/>
  <c r="AA306" i="81"/>
  <c r="Z318" i="84"/>
  <c r="Z227" i="62" s="1"/>
  <c r="Z304" i="48"/>
  <c r="Z228" i="62" s="1"/>
  <c r="Z264" i="82"/>
  <c r="Z225" i="62" s="1"/>
  <c r="AB317" i="84"/>
  <c r="AA329" i="84"/>
  <c r="AA319" i="84"/>
  <c r="AA328" i="84"/>
  <c r="AA327" i="84"/>
  <c r="AA326" i="84"/>
  <c r="AA325" i="84"/>
  <c r="AA324" i="84"/>
  <c r="AA323" i="84"/>
  <c r="AA322" i="84"/>
  <c r="AA321" i="84"/>
  <c r="AA320" i="84"/>
  <c r="AB263" i="82"/>
  <c r="AA275" i="82"/>
  <c r="AA265" i="82"/>
  <c r="AA274" i="82"/>
  <c r="AA273" i="82"/>
  <c r="AA272" i="82"/>
  <c r="AA271" i="82"/>
  <c r="AA270" i="82"/>
  <c r="AA269" i="82"/>
  <c r="AA268" i="82"/>
  <c r="AA267" i="82"/>
  <c r="AA266" i="82"/>
  <c r="AB248" i="78"/>
  <c r="AA260" i="78"/>
  <c r="AA250" i="78"/>
  <c r="AA259" i="78"/>
  <c r="AA258" i="78"/>
  <c r="AA257" i="78"/>
  <c r="AA256" i="78"/>
  <c r="AA255" i="78"/>
  <c r="AA254" i="78"/>
  <c r="AA253" i="78"/>
  <c r="AA252" i="78"/>
  <c r="AA251" i="78"/>
  <c r="Z249" i="78"/>
  <c r="Z224" i="62" s="1"/>
  <c r="Z221" i="62" s="1"/>
  <c r="Z35" i="40" s="1"/>
  <c r="AB303" i="48"/>
  <c r="AA315" i="48"/>
  <c r="AA305" i="48"/>
  <c r="AA314" i="48"/>
  <c r="AA313" i="48"/>
  <c r="AA312" i="48"/>
  <c r="AA311" i="48"/>
  <c r="AA310" i="48"/>
  <c r="AA309" i="48"/>
  <c r="AA308" i="48"/>
  <c r="AA307" i="48"/>
  <c r="AA306" i="48"/>
  <c r="K6" i="48"/>
  <c r="K7" i="48" s="1"/>
  <c r="N252" i="84"/>
  <c r="M89" i="62"/>
  <c r="M250" i="84"/>
  <c r="M120" i="84" s="1"/>
  <c r="M121" i="84" s="1"/>
  <c r="M113" i="84" s="1"/>
  <c r="E236" i="81"/>
  <c r="E106" i="81" s="1"/>
  <c r="E107" i="81" s="1"/>
  <c r="E99" i="81" s="1"/>
  <c r="E69" i="81" s="1"/>
  <c r="E87" i="62"/>
  <c r="E81" i="62" s="1"/>
  <c r="E54" i="40" s="1"/>
  <c r="E74" i="40" s="1"/>
  <c r="M238" i="48"/>
  <c r="L236" i="48"/>
  <c r="L106" i="48" s="1"/>
  <c r="L107" i="48" s="1"/>
  <c r="L99" i="48" s="1"/>
  <c r="L69" i="48" s="1"/>
  <c r="L90" i="62"/>
  <c r="L12" i="62"/>
  <c r="L190" i="62" s="1"/>
  <c r="L81" i="84"/>
  <c r="L6" i="84"/>
  <c r="L7" i="84" s="1"/>
  <c r="F238" i="81"/>
  <c r="Y215" i="48"/>
  <c r="D69" i="81"/>
  <c r="D7" i="62"/>
  <c r="D185" i="62" s="1"/>
  <c r="D6" i="81"/>
  <c r="D7" i="81" s="1"/>
  <c r="D58" i="40"/>
  <c r="K49" i="40"/>
  <c r="K68" i="40" s="1"/>
  <c r="L59" i="62"/>
  <c r="L52" i="62" s="1"/>
  <c r="L211" i="62" s="1"/>
  <c r="M53" i="48"/>
  <c r="M218" i="62" s="1"/>
  <c r="AA304" i="81" l="1"/>
  <c r="AA222" i="62" s="1"/>
  <c r="AC302" i="81"/>
  <c r="AB315" i="81"/>
  <c r="AB305" i="81"/>
  <c r="AB314" i="81"/>
  <c r="AB313" i="81"/>
  <c r="AB312" i="81"/>
  <c r="AB311" i="81"/>
  <c r="AB310" i="81"/>
  <c r="AB309" i="81"/>
  <c r="AB308" i="81"/>
  <c r="AB307" i="81"/>
  <c r="AB306" i="81"/>
  <c r="AA249" i="78"/>
  <c r="AA224" i="62" s="1"/>
  <c r="AA318" i="84"/>
  <c r="AA227" i="62" s="1"/>
  <c r="AA264" i="82"/>
  <c r="AA225" i="62" s="1"/>
  <c r="AC303" i="48"/>
  <c r="AB305" i="48"/>
  <c r="AB315" i="48"/>
  <c r="AB314" i="48"/>
  <c r="AB313" i="48"/>
  <c r="AB312" i="48"/>
  <c r="AB311" i="48"/>
  <c r="AB310" i="48"/>
  <c r="AB309" i="48"/>
  <c r="AB308" i="48"/>
  <c r="AB307" i="48"/>
  <c r="AB306" i="48"/>
  <c r="AA304" i="48"/>
  <c r="AA228" i="62" s="1"/>
  <c r="AC248" i="78"/>
  <c r="AB260" i="78"/>
  <c r="AB250" i="78"/>
  <c r="AB259" i="78"/>
  <c r="AB258" i="78"/>
  <c r="AB257" i="78"/>
  <c r="AB256" i="78"/>
  <c r="AB255" i="78"/>
  <c r="AB254" i="78"/>
  <c r="AB253" i="78"/>
  <c r="AB252" i="78"/>
  <c r="AB251" i="78"/>
  <c r="AC263" i="82"/>
  <c r="AB275" i="82"/>
  <c r="AB265" i="82"/>
  <c r="AB274" i="82"/>
  <c r="AB273" i="82"/>
  <c r="AB272" i="82"/>
  <c r="AB271" i="82"/>
  <c r="AB270" i="82"/>
  <c r="AB269" i="82"/>
  <c r="AB268" i="82"/>
  <c r="AB267" i="82"/>
  <c r="AB266" i="82"/>
  <c r="AC317" i="84"/>
  <c r="AB329" i="84"/>
  <c r="AB319" i="84"/>
  <c r="AB328" i="84"/>
  <c r="AB327" i="84"/>
  <c r="AB326" i="84"/>
  <c r="AB325" i="84"/>
  <c r="AB324" i="84"/>
  <c r="AB323" i="84"/>
  <c r="AB322" i="84"/>
  <c r="AB321" i="84"/>
  <c r="AB320" i="84"/>
  <c r="L6" i="48"/>
  <c r="L7" i="48" s="1"/>
  <c r="N238" i="48"/>
  <c r="M90" i="62"/>
  <c r="M236" i="48"/>
  <c r="M106" i="48" s="1"/>
  <c r="M107" i="48" s="1"/>
  <c r="M99" i="48" s="1"/>
  <c r="M69" i="48" s="1"/>
  <c r="O252" i="84"/>
  <c r="N250" i="84"/>
  <c r="N120" i="84" s="1"/>
  <c r="N121" i="84" s="1"/>
  <c r="N113" i="84" s="1"/>
  <c r="N89" i="62"/>
  <c r="F236" i="81"/>
  <c r="F106" i="81" s="1"/>
  <c r="F107" i="81" s="1"/>
  <c r="F99" i="81" s="1"/>
  <c r="F7" i="62" s="1"/>
  <c r="F185" i="62" s="1"/>
  <c r="F87" i="62"/>
  <c r="F81" i="62" s="1"/>
  <c r="F54" i="40" s="1"/>
  <c r="F74" i="40" s="1"/>
  <c r="G238" i="81"/>
  <c r="M6" i="84"/>
  <c r="M7" i="84" s="1"/>
  <c r="M12" i="62"/>
  <c r="M190" i="62" s="1"/>
  <c r="M81" i="84"/>
  <c r="E7" i="62"/>
  <c r="E185" i="62" s="1"/>
  <c r="Z215" i="48"/>
  <c r="AA215" i="48" s="1"/>
  <c r="AB215" i="48" s="1"/>
  <c r="E6" i="81"/>
  <c r="E7" i="81" s="1"/>
  <c r="L49" i="40"/>
  <c r="L68" i="40" s="1"/>
  <c r="M59" i="62"/>
  <c r="M52" i="62" s="1"/>
  <c r="M211" i="62" s="1"/>
  <c r="N53" i="48"/>
  <c r="N218" i="62" s="1"/>
  <c r="AB318" i="84" l="1"/>
  <c r="AB227" i="62" s="1"/>
  <c r="AB249" i="78"/>
  <c r="AB224" i="62" s="1"/>
  <c r="AA221" i="62"/>
  <c r="AA35" i="40" s="1"/>
  <c r="AB304" i="81"/>
  <c r="AB222" i="62" s="1"/>
  <c r="AC315" i="81"/>
  <c r="AC305" i="81"/>
  <c r="AC314" i="81"/>
  <c r="AC313" i="81"/>
  <c r="AC311" i="81"/>
  <c r="AC312" i="81"/>
  <c r="AC310" i="81"/>
  <c r="AC309" i="81"/>
  <c r="AC308" i="81"/>
  <c r="AC307" i="81"/>
  <c r="AC306" i="81"/>
  <c r="AB264" i="82"/>
  <c r="AB225" i="62" s="1"/>
  <c r="AC329" i="84"/>
  <c r="AC319" i="84"/>
  <c r="AC328" i="84"/>
  <c r="AC327" i="84"/>
  <c r="AC326" i="84"/>
  <c r="AC325" i="84"/>
  <c r="AC324" i="84"/>
  <c r="AC323" i="84"/>
  <c r="AC322" i="84"/>
  <c r="AC321" i="84"/>
  <c r="AC320" i="84"/>
  <c r="AC318" i="84" s="1"/>
  <c r="AC275" i="82"/>
  <c r="AC265" i="82"/>
  <c r="AC274" i="82"/>
  <c r="AC273" i="82"/>
  <c r="AC272" i="82"/>
  <c r="AC271" i="82"/>
  <c r="AC270" i="82"/>
  <c r="AC269" i="82"/>
  <c r="AC268" i="82"/>
  <c r="AC267" i="82"/>
  <c r="AC266" i="82"/>
  <c r="AC260" i="78"/>
  <c r="AC250" i="78"/>
  <c r="AC259" i="78"/>
  <c r="AC258" i="78"/>
  <c r="AC257" i="78"/>
  <c r="AC256" i="78"/>
  <c r="AC255" i="78"/>
  <c r="AC253" i="78"/>
  <c r="AC254" i="78"/>
  <c r="AC252" i="78"/>
  <c r="AC251" i="78"/>
  <c r="AC315" i="48"/>
  <c r="AC305" i="48"/>
  <c r="AC314" i="48"/>
  <c r="AC313" i="48"/>
  <c r="AC312" i="48"/>
  <c r="AC311" i="48"/>
  <c r="AC310" i="48"/>
  <c r="AC309" i="48"/>
  <c r="AC308" i="48"/>
  <c r="AC307" i="48"/>
  <c r="AC306" i="48"/>
  <c r="AB304" i="48"/>
  <c r="AB228" i="62" s="1"/>
  <c r="M6" i="48"/>
  <c r="M7" i="48" s="1"/>
  <c r="F69" i="81"/>
  <c r="F6" i="81"/>
  <c r="F7" i="81" s="1"/>
  <c r="N12" i="62"/>
  <c r="N190" i="62" s="1"/>
  <c r="N81" i="84"/>
  <c r="N6" i="84"/>
  <c r="N7" i="84" s="1"/>
  <c r="O238" i="48"/>
  <c r="P238" i="48" s="1"/>
  <c r="N236" i="48"/>
  <c r="N106" i="48" s="1"/>
  <c r="N107" i="48" s="1"/>
  <c r="N99" i="48" s="1"/>
  <c r="N69" i="48" s="1"/>
  <c r="N90" i="62"/>
  <c r="P252" i="84"/>
  <c r="Q252" i="84" s="1"/>
  <c r="O250" i="84"/>
  <c r="O120" i="84" s="1"/>
  <c r="O121" i="84" s="1"/>
  <c r="O113" i="84" s="1"/>
  <c r="O89" i="62"/>
  <c r="G87" i="62"/>
  <c r="G81" i="62" s="1"/>
  <c r="G54" i="40" s="1"/>
  <c r="G74" i="40" s="1"/>
  <c r="G236" i="81"/>
  <c r="G106" i="81" s="1"/>
  <c r="G107" i="81" s="1"/>
  <c r="G99" i="81" s="1"/>
  <c r="H238" i="81"/>
  <c r="AC215" i="48"/>
  <c r="M49" i="40"/>
  <c r="M68" i="40" s="1"/>
  <c r="N59" i="62"/>
  <c r="B3" i="40"/>
  <c r="B3" i="39"/>
  <c r="AB221" i="62" l="1"/>
  <c r="AB35" i="40" s="1"/>
  <c r="AC304" i="81"/>
  <c r="AC304" i="48"/>
  <c r="AC264" i="82"/>
  <c r="AC249" i="78"/>
  <c r="AD141" i="62"/>
  <c r="AD59" i="62"/>
  <c r="N6" i="48"/>
  <c r="N7" i="48" s="1"/>
  <c r="Q238" i="48"/>
  <c r="P90" i="62"/>
  <c r="P236" i="48"/>
  <c r="P106" i="48" s="1"/>
  <c r="P107" i="48" s="1"/>
  <c r="P99" i="48" s="1"/>
  <c r="Q89" i="62"/>
  <c r="R252" i="84"/>
  <c r="Q250" i="84"/>
  <c r="Q120" i="84" s="1"/>
  <c r="Q121" i="84" s="1"/>
  <c r="Q113" i="84" s="1"/>
  <c r="H87" i="62"/>
  <c r="H81" i="62" s="1"/>
  <c r="H54" i="40" s="1"/>
  <c r="H74" i="40" s="1"/>
  <c r="H236" i="81"/>
  <c r="H106" i="81" s="1"/>
  <c r="H107" i="81" s="1"/>
  <c r="H99" i="81" s="1"/>
  <c r="I238" i="81"/>
  <c r="O6" i="84"/>
  <c r="O7" i="84" s="1"/>
  <c r="O12" i="62"/>
  <c r="O190" i="62" s="1"/>
  <c r="O81" i="84"/>
  <c r="O236" i="48"/>
  <c r="O106" i="48" s="1"/>
  <c r="O107" i="48" s="1"/>
  <c r="O99" i="48" s="1"/>
  <c r="O90" i="62"/>
  <c r="G7" i="62"/>
  <c r="G185" i="62" s="1"/>
  <c r="G69" i="81"/>
  <c r="G6" i="81"/>
  <c r="G7" i="81" s="1"/>
  <c r="P89" i="62"/>
  <c r="P250" i="84"/>
  <c r="P120" i="84" s="1"/>
  <c r="P121" i="84" s="1"/>
  <c r="P113" i="84" s="1"/>
  <c r="N52" i="62"/>
  <c r="B3" i="31"/>
  <c r="N49" i="40" l="1"/>
  <c r="N68" i="40" s="1"/>
  <c r="N211" i="62"/>
  <c r="P13" i="62"/>
  <c r="P191" i="62" s="1"/>
  <c r="P6" i="48"/>
  <c r="P7" i="48" s="1"/>
  <c r="P69" i="48"/>
  <c r="Q90" i="62"/>
  <c r="R238" i="48"/>
  <c r="Q236" i="48"/>
  <c r="Q106" i="48" s="1"/>
  <c r="Q107" i="48" s="1"/>
  <c r="Q99" i="48" s="1"/>
  <c r="Q6" i="84"/>
  <c r="Q7" i="84" s="1"/>
  <c r="Q12" i="62"/>
  <c r="Q190" i="62" s="1"/>
  <c r="Q81" i="84"/>
  <c r="R89" i="62"/>
  <c r="S252" i="84"/>
  <c r="T252" i="84" s="1"/>
  <c r="R250" i="84"/>
  <c r="R120" i="84" s="1"/>
  <c r="R121" i="84" s="1"/>
  <c r="R113" i="84" s="1"/>
  <c r="P81" i="84"/>
  <c r="P6" i="84"/>
  <c r="P7" i="84" s="1"/>
  <c r="P12" i="62"/>
  <c r="P190" i="62" s="1"/>
  <c r="O69" i="48"/>
  <c r="O6" i="48"/>
  <c r="O7" i="48" s="1"/>
  <c r="O13" i="62"/>
  <c r="O191" i="62" s="1"/>
  <c r="J238" i="81"/>
  <c r="I236" i="81"/>
  <c r="I106" i="81" s="1"/>
  <c r="I107" i="81" s="1"/>
  <c r="I99" i="81" s="1"/>
  <c r="I87" i="62"/>
  <c r="I81" i="62" s="1"/>
  <c r="I54" i="40" s="1"/>
  <c r="I74" i="40" s="1"/>
  <c r="H6" i="81"/>
  <c r="H7" i="81" s="1"/>
  <c r="H7" i="62"/>
  <c r="H185" i="62" s="1"/>
  <c r="H69" i="81"/>
  <c r="B3" i="26"/>
  <c r="T89" i="62" l="1"/>
  <c r="U252" i="84"/>
  <c r="T250" i="84"/>
  <c r="T120" i="84" s="1"/>
  <c r="T121" i="84" s="1"/>
  <c r="T113" i="84" s="1"/>
  <c r="Q6" i="48"/>
  <c r="Q7" i="48" s="1"/>
  <c r="Q13" i="62"/>
  <c r="Q191" i="62" s="1"/>
  <c r="Q69" i="48"/>
  <c r="R90" i="62"/>
  <c r="R236" i="48"/>
  <c r="R106" i="48" s="1"/>
  <c r="R107" i="48" s="1"/>
  <c r="R99" i="48" s="1"/>
  <c r="S238" i="48"/>
  <c r="R12" i="62"/>
  <c r="R190" i="62" s="1"/>
  <c r="R6" i="84"/>
  <c r="R7" i="84" s="1"/>
  <c r="R81" i="84"/>
  <c r="S89" i="62"/>
  <c r="S250" i="84"/>
  <c r="S120" i="84" s="1"/>
  <c r="S121" i="84" s="1"/>
  <c r="S113" i="84" s="1"/>
  <c r="I69" i="81"/>
  <c r="I7" i="62"/>
  <c r="I185" i="62" s="1"/>
  <c r="I6" i="81"/>
  <c r="I7" i="81" s="1"/>
  <c r="K238" i="81"/>
  <c r="J236" i="81"/>
  <c r="J106" i="81" s="1"/>
  <c r="J107" i="81" s="1"/>
  <c r="J99" i="81" s="1"/>
  <c r="J87" i="62"/>
  <c r="J81" i="62" s="1"/>
  <c r="J54" i="40" s="1"/>
  <c r="J74" i="40" s="1"/>
  <c r="E66" i="53"/>
  <c r="T6" i="84" l="1"/>
  <c r="T7" i="84" s="1"/>
  <c r="T81" i="84"/>
  <c r="T12" i="62"/>
  <c r="T190" i="62" s="1"/>
  <c r="V252" i="84"/>
  <c r="U89" i="62"/>
  <c r="U250" i="84"/>
  <c r="U120" i="84" s="1"/>
  <c r="U121" i="84" s="1"/>
  <c r="U113" i="84" s="1"/>
  <c r="S236" i="48"/>
  <c r="S106" i="48" s="1"/>
  <c r="S107" i="48" s="1"/>
  <c r="S99" i="48" s="1"/>
  <c r="T238" i="48"/>
  <c r="U238" i="48" s="1"/>
  <c r="S90" i="62"/>
  <c r="R6" i="48"/>
  <c r="R7" i="48" s="1"/>
  <c r="R13" i="62"/>
  <c r="R191" i="62" s="1"/>
  <c r="R69" i="48"/>
  <c r="S12" i="62"/>
  <c r="S190" i="62" s="1"/>
  <c r="S6" i="84"/>
  <c r="S7" i="84" s="1"/>
  <c r="S81" i="84"/>
  <c r="J69" i="81"/>
  <c r="J6" i="81"/>
  <c r="J7" i="81" s="1"/>
  <c r="J7" i="62"/>
  <c r="J185" i="62" s="1"/>
  <c r="L238" i="81"/>
  <c r="K87" i="62"/>
  <c r="K81" i="62" s="1"/>
  <c r="K54" i="40" s="1"/>
  <c r="K74" i="40" s="1"/>
  <c r="K236" i="81"/>
  <c r="K106" i="81" s="1"/>
  <c r="K107" i="81" s="1"/>
  <c r="K99" i="81" s="1"/>
  <c r="E28" i="62"/>
  <c r="E13" i="62"/>
  <c r="E82" i="53"/>
  <c r="E67" i="62" s="1"/>
  <c r="E120" i="62" s="1"/>
  <c r="E122" i="62" s="1"/>
  <c r="F66" i="53"/>
  <c r="F28" i="62" s="1"/>
  <c r="E6" i="62" l="1"/>
  <c r="E5" i="88" s="1"/>
  <c r="E191" i="62"/>
  <c r="U90" i="62"/>
  <c r="U236" i="48"/>
  <c r="U106" i="48" s="1"/>
  <c r="U107" i="48" s="1"/>
  <c r="U99" i="48" s="1"/>
  <c r="V238" i="48"/>
  <c r="V250" i="84"/>
  <c r="V120" i="84" s="1"/>
  <c r="V121" i="84" s="1"/>
  <c r="V113" i="84" s="1"/>
  <c r="V89" i="62"/>
  <c r="W252" i="84"/>
  <c r="U81" i="84"/>
  <c r="U6" i="84"/>
  <c r="U7" i="84" s="1"/>
  <c r="U12" i="62"/>
  <c r="U190" i="62" s="1"/>
  <c r="T236" i="48"/>
  <c r="T106" i="48" s="1"/>
  <c r="T107" i="48" s="1"/>
  <c r="T99" i="48" s="1"/>
  <c r="T90" i="62"/>
  <c r="S6" i="48"/>
  <c r="S7" i="48" s="1"/>
  <c r="S13" i="62"/>
  <c r="S191" i="62" s="1"/>
  <c r="S69" i="48"/>
  <c r="K69" i="81"/>
  <c r="K6" i="81"/>
  <c r="K7" i="81" s="1"/>
  <c r="K7" i="62"/>
  <c r="K185" i="62" s="1"/>
  <c r="M238" i="81"/>
  <c r="L87" i="62"/>
  <c r="L81" i="62" s="1"/>
  <c r="L54" i="40" s="1"/>
  <c r="L74" i="40" s="1"/>
  <c r="L236" i="81"/>
  <c r="L106" i="81" s="1"/>
  <c r="L107" i="81" s="1"/>
  <c r="L99" i="81" s="1"/>
  <c r="E53" i="40"/>
  <c r="E73" i="40" s="1"/>
  <c r="F13" i="62"/>
  <c r="F82" i="53"/>
  <c r="F67" i="62" s="1"/>
  <c r="F120" i="62" s="1"/>
  <c r="F122" i="62" s="1"/>
  <c r="G66" i="53"/>
  <c r="G28" i="62" s="1"/>
  <c r="E24" i="62"/>
  <c r="E44" i="40" l="1"/>
  <c r="E63" i="40" s="1"/>
  <c r="E184" i="62"/>
  <c r="F6" i="62"/>
  <c r="F184" i="62" s="1"/>
  <c r="F191" i="62"/>
  <c r="W238" i="48"/>
  <c r="V90" i="62"/>
  <c r="V236" i="48"/>
  <c r="V106" i="48" s="1"/>
  <c r="V107" i="48" s="1"/>
  <c r="V99" i="48" s="1"/>
  <c r="U69" i="48"/>
  <c r="U13" i="62"/>
  <c r="U191" i="62" s="1"/>
  <c r="U6" i="48"/>
  <c r="U7" i="48" s="1"/>
  <c r="W89" i="62"/>
  <c r="X252" i="84"/>
  <c r="W250" i="84"/>
  <c r="W120" i="84" s="1"/>
  <c r="W121" i="84" s="1"/>
  <c r="W113" i="84" s="1"/>
  <c r="V12" i="62"/>
  <c r="V190" i="62" s="1"/>
  <c r="V6" i="84"/>
  <c r="V7" i="84" s="1"/>
  <c r="V81" i="84"/>
  <c r="T69" i="48"/>
  <c r="T6" i="48"/>
  <c r="T7" i="48" s="1"/>
  <c r="T13" i="62"/>
  <c r="T191" i="62" s="1"/>
  <c r="N238" i="81"/>
  <c r="M236" i="81"/>
  <c r="M106" i="81" s="1"/>
  <c r="M107" i="81" s="1"/>
  <c r="M99" i="81" s="1"/>
  <c r="M87" i="62"/>
  <c r="M81" i="62" s="1"/>
  <c r="M54" i="40" s="1"/>
  <c r="M74" i="40" s="1"/>
  <c r="L7" i="62"/>
  <c r="L185" i="62" s="1"/>
  <c r="L6" i="81"/>
  <c r="L7" i="81" s="1"/>
  <c r="L69" i="81"/>
  <c r="E58" i="40"/>
  <c r="F53" i="40"/>
  <c r="F73" i="40" s="1"/>
  <c r="E15" i="62"/>
  <c r="G13" i="62"/>
  <c r="G82" i="53"/>
  <c r="G67" i="62" s="1"/>
  <c r="G120" i="62" s="1"/>
  <c r="G122" i="62" s="1"/>
  <c r="F24" i="62"/>
  <c r="H66" i="53"/>
  <c r="H28" i="62" s="1"/>
  <c r="F44" i="40" l="1"/>
  <c r="F63" i="40" s="1"/>
  <c r="F5" i="88"/>
  <c r="G6" i="62"/>
  <c r="G5" i="88" s="1"/>
  <c r="G191" i="62"/>
  <c r="E10" i="88"/>
  <c r="E193" i="62"/>
  <c r="V13" i="62"/>
  <c r="V191" i="62" s="1"/>
  <c r="V69" i="48"/>
  <c r="V6" i="48"/>
  <c r="V7" i="48" s="1"/>
  <c r="W236" i="48"/>
  <c r="W106" i="48" s="1"/>
  <c r="W107" i="48" s="1"/>
  <c r="W99" i="48" s="1"/>
  <c r="W90" i="62"/>
  <c r="X238" i="48"/>
  <c r="W6" i="84"/>
  <c r="W7" i="84" s="1"/>
  <c r="W81" i="84"/>
  <c r="W12" i="62"/>
  <c r="W190" i="62" s="1"/>
  <c r="Y252" i="84"/>
  <c r="X89" i="62"/>
  <c r="X250" i="84"/>
  <c r="X120" i="84" s="1"/>
  <c r="X121" i="84" s="1"/>
  <c r="X113" i="84" s="1"/>
  <c r="O238" i="81"/>
  <c r="N236" i="81"/>
  <c r="N106" i="81" s="1"/>
  <c r="N107" i="81" s="1"/>
  <c r="N99" i="81" s="1"/>
  <c r="N87" i="62"/>
  <c r="N81" i="62" s="1"/>
  <c r="N54" i="40" s="1"/>
  <c r="N74" i="40" s="1"/>
  <c r="M6" i="81"/>
  <c r="M7" i="81" s="1"/>
  <c r="M69" i="81"/>
  <c r="M7" i="62"/>
  <c r="M185" i="62" s="1"/>
  <c r="F58" i="40"/>
  <c r="E78" i="40"/>
  <c r="G53" i="40"/>
  <c r="G73" i="40" s="1"/>
  <c r="E45" i="40"/>
  <c r="E64" i="40" s="1"/>
  <c r="F15" i="62"/>
  <c r="H13" i="62"/>
  <c r="H82" i="53"/>
  <c r="H67" i="62" s="1"/>
  <c r="H120" i="62" s="1"/>
  <c r="H122" i="62" s="1"/>
  <c r="I66" i="53"/>
  <c r="I28" i="62" s="1"/>
  <c r="G24" i="62"/>
  <c r="G44" i="40" l="1"/>
  <c r="G63" i="40" s="1"/>
  <c r="G184" i="62"/>
  <c r="H6" i="62"/>
  <c r="H184" i="62" s="1"/>
  <c r="H191" i="62"/>
  <c r="F10" i="88"/>
  <c r="F193" i="62"/>
  <c r="W69" i="48"/>
  <c r="W6" i="48"/>
  <c r="W7" i="48" s="1"/>
  <c r="W13" i="62"/>
  <c r="W191" i="62" s="1"/>
  <c r="Y238" i="48"/>
  <c r="Z238" i="48" s="1"/>
  <c r="X236" i="48"/>
  <c r="X106" i="48" s="1"/>
  <c r="X107" i="48" s="1"/>
  <c r="X99" i="48" s="1"/>
  <c r="X90" i="62"/>
  <c r="Z252" i="84"/>
  <c r="Y89" i="62"/>
  <c r="Y250" i="84"/>
  <c r="Y120" i="84" s="1"/>
  <c r="Y121" i="84" s="1"/>
  <c r="Y113" i="84" s="1"/>
  <c r="X6" i="84"/>
  <c r="X7" i="84" s="1"/>
  <c r="X12" i="62"/>
  <c r="X190" i="62" s="1"/>
  <c r="X81" i="84"/>
  <c r="N7" i="62"/>
  <c r="N185" i="62" s="1"/>
  <c r="N6" i="81"/>
  <c r="N7" i="81" s="1"/>
  <c r="N69" i="81"/>
  <c r="P238" i="81"/>
  <c r="O87" i="62"/>
  <c r="O81" i="62" s="1"/>
  <c r="O236" i="81"/>
  <c r="O106" i="81" s="1"/>
  <c r="O107" i="81" s="1"/>
  <c r="O99" i="81" s="1"/>
  <c r="G58" i="40"/>
  <c r="F78" i="40"/>
  <c r="H53" i="40"/>
  <c r="H73" i="40" s="1"/>
  <c r="F45" i="40"/>
  <c r="F64" i="40" s="1"/>
  <c r="G15" i="62"/>
  <c r="I13" i="62"/>
  <c r="I82" i="53"/>
  <c r="I67" i="62" s="1"/>
  <c r="I120" i="62" s="1"/>
  <c r="I122" i="62" s="1"/>
  <c r="H24" i="62"/>
  <c r="J66" i="53"/>
  <c r="J28" i="62" s="1"/>
  <c r="Z90" i="62" l="1"/>
  <c r="AA238" i="48"/>
  <c r="Z236" i="48"/>
  <c r="Z106" i="48" s="1"/>
  <c r="Z107" i="48" s="1"/>
  <c r="Z99" i="48" s="1"/>
  <c r="H5" i="88"/>
  <c r="H44" i="40"/>
  <c r="H63" i="40" s="1"/>
  <c r="I6" i="62"/>
  <c r="I44" i="40" s="1"/>
  <c r="I63" i="40" s="1"/>
  <c r="I191" i="62"/>
  <c r="G10" i="88"/>
  <c r="G193" i="62"/>
  <c r="Y90" i="62"/>
  <c r="Y236" i="48"/>
  <c r="Y106" i="48" s="1"/>
  <c r="Y107" i="48" s="1"/>
  <c r="Y99" i="48" s="1"/>
  <c r="X6" i="48"/>
  <c r="X7" i="48" s="1"/>
  <c r="X69" i="48"/>
  <c r="X13" i="62"/>
  <c r="X191" i="62" s="1"/>
  <c r="Y6" i="84"/>
  <c r="Y7" i="84" s="1"/>
  <c r="Y12" i="62"/>
  <c r="Y190" i="62" s="1"/>
  <c r="Y81" i="84"/>
  <c r="Z89" i="62"/>
  <c r="AA252" i="84"/>
  <c r="Z250" i="84"/>
  <c r="Z120" i="84" s="1"/>
  <c r="Z121" i="84" s="1"/>
  <c r="Z113" i="84" s="1"/>
  <c r="O120" i="62"/>
  <c r="O122" i="62" s="1"/>
  <c r="O54" i="40"/>
  <c r="Q238" i="81"/>
  <c r="P87" i="62"/>
  <c r="P81" i="62" s="1"/>
  <c r="P236" i="81"/>
  <c r="P106" i="81" s="1"/>
  <c r="P107" i="81" s="1"/>
  <c r="P99" i="81" s="1"/>
  <c r="O69" i="81"/>
  <c r="O6" i="81"/>
  <c r="O7" i="81" s="1"/>
  <c r="O7" i="62"/>
  <c r="G78" i="40"/>
  <c r="H58" i="40"/>
  <c r="I53" i="40"/>
  <c r="I73" i="40" s="1"/>
  <c r="G45" i="40"/>
  <c r="G64" i="40" s="1"/>
  <c r="H15" i="62"/>
  <c r="J13" i="62"/>
  <c r="J82" i="53"/>
  <c r="J67" i="62" s="1"/>
  <c r="J120" i="62" s="1"/>
  <c r="J122" i="62" s="1"/>
  <c r="I24" i="62"/>
  <c r="K66" i="53"/>
  <c r="K28" i="62" s="1"/>
  <c r="M66" i="53"/>
  <c r="M28" i="62" s="1"/>
  <c r="N66" i="53"/>
  <c r="L66" i="53"/>
  <c r="L28" i="62" s="1"/>
  <c r="Z69" i="48" l="1"/>
  <c r="Z6" i="48"/>
  <c r="Z7" i="48" s="1"/>
  <c r="Z13" i="62"/>
  <c r="Z191" i="62" s="1"/>
  <c r="AA90" i="62"/>
  <c r="AA236" i="48"/>
  <c r="AA106" i="48" s="1"/>
  <c r="AA107" i="48" s="1"/>
  <c r="AA99" i="48" s="1"/>
  <c r="I5" i="88"/>
  <c r="J6" i="62"/>
  <c r="J5" i="88" s="1"/>
  <c r="J191" i="62"/>
  <c r="I184" i="62"/>
  <c r="O6" i="62"/>
  <c r="O5" i="88" s="1"/>
  <c r="O185" i="62"/>
  <c r="H10" i="88"/>
  <c r="H193" i="62"/>
  <c r="Y13" i="62"/>
  <c r="Y191" i="62" s="1"/>
  <c r="Y69" i="48"/>
  <c r="Y6" i="48"/>
  <c r="Y7" i="48" s="1"/>
  <c r="Z6" i="84"/>
  <c r="Z7" i="84" s="1"/>
  <c r="Z12" i="62"/>
  <c r="Z190" i="62" s="1"/>
  <c r="Z81" i="84"/>
  <c r="AA89" i="62"/>
  <c r="AA250" i="84"/>
  <c r="AA120" i="84" s="1"/>
  <c r="AA121" i="84" s="1"/>
  <c r="AA113" i="84" s="1"/>
  <c r="AB252" i="84"/>
  <c r="AE66" i="53"/>
  <c r="AB170" i="53"/>
  <c r="P120" i="62"/>
  <c r="P122" i="62" s="1"/>
  <c r="P54" i="40"/>
  <c r="O74" i="40"/>
  <c r="O78" i="40" s="1"/>
  <c r="O58" i="40"/>
  <c r="P69" i="81"/>
  <c r="P7" i="62"/>
  <c r="P6" i="81"/>
  <c r="P7" i="81" s="1"/>
  <c r="R238" i="81"/>
  <c r="Q236" i="81"/>
  <c r="Q106" i="81" s="1"/>
  <c r="Q107" i="81" s="1"/>
  <c r="Q99" i="81" s="1"/>
  <c r="Q87" i="62"/>
  <c r="Q81" i="62" s="1"/>
  <c r="N28" i="62"/>
  <c r="AD142" i="62" s="1"/>
  <c r="H78" i="40"/>
  <c r="I58" i="40"/>
  <c r="J53" i="40"/>
  <c r="J73" i="40" s="1"/>
  <c r="H45" i="40"/>
  <c r="H64" i="40" s="1"/>
  <c r="I15" i="62"/>
  <c r="N13" i="62"/>
  <c r="M13" i="62"/>
  <c r="K13" i="62"/>
  <c r="L13" i="62"/>
  <c r="N82" i="53"/>
  <c r="N67" i="62" s="1"/>
  <c r="N120" i="62" s="1"/>
  <c r="N122" i="62" s="1"/>
  <c r="M82" i="53"/>
  <c r="M67" i="62" s="1"/>
  <c r="M120" i="62" s="1"/>
  <c r="M122" i="62" s="1"/>
  <c r="L82" i="53"/>
  <c r="L67" i="62" s="1"/>
  <c r="L120" i="62" s="1"/>
  <c r="L122" i="62" s="1"/>
  <c r="K82" i="53"/>
  <c r="K67" i="62" s="1"/>
  <c r="K120" i="62" s="1"/>
  <c r="K122" i="62" s="1"/>
  <c r="J24" i="62"/>
  <c r="AA13" i="62" l="1"/>
  <c r="AA191" i="62" s="1"/>
  <c r="AA69" i="48"/>
  <c r="AA6" i="48"/>
  <c r="AA7" i="48" s="1"/>
  <c r="K6" i="62"/>
  <c r="K184" i="62" s="1"/>
  <c r="K191" i="62"/>
  <c r="J44" i="40"/>
  <c r="J63" i="40" s="1"/>
  <c r="M6" i="62"/>
  <c r="M5" i="88" s="1"/>
  <c r="M191" i="62"/>
  <c r="J184" i="62"/>
  <c r="N6" i="62"/>
  <c r="N184" i="62" s="1"/>
  <c r="N191" i="62"/>
  <c r="L6" i="62"/>
  <c r="L184" i="62" s="1"/>
  <c r="L191" i="62"/>
  <c r="P6" i="62"/>
  <c r="P5" i="88" s="1"/>
  <c r="P185" i="62"/>
  <c r="O44" i="40"/>
  <c r="O63" i="40" s="1"/>
  <c r="O184" i="62"/>
  <c r="I10" i="88"/>
  <c r="I193" i="62"/>
  <c r="AB89" i="62"/>
  <c r="AB250" i="84"/>
  <c r="AB120" i="84" s="1"/>
  <c r="AB121" i="84" s="1"/>
  <c r="AB113" i="84" s="1"/>
  <c r="AA12" i="62"/>
  <c r="AA190" i="62" s="1"/>
  <c r="AA6" i="84"/>
  <c r="AA7" i="84" s="1"/>
  <c r="AA81" i="84"/>
  <c r="AB161" i="62"/>
  <c r="AB12" i="88" s="1"/>
  <c r="AE12" i="88" s="1"/>
  <c r="AE142" i="62"/>
  <c r="AF142" i="62" s="1"/>
  <c r="Q120" i="62"/>
  <c r="Q122" i="62" s="1"/>
  <c r="Q54" i="40"/>
  <c r="P74" i="40"/>
  <c r="P78" i="40" s="1"/>
  <c r="P58" i="40"/>
  <c r="Q7" i="62"/>
  <c r="Q69" i="81"/>
  <c r="Q6" i="81"/>
  <c r="Q7" i="81" s="1"/>
  <c r="S238" i="81"/>
  <c r="T238" i="81" s="1"/>
  <c r="R236" i="81"/>
  <c r="R106" i="81" s="1"/>
  <c r="R107" i="81" s="1"/>
  <c r="R99" i="81" s="1"/>
  <c r="R87" i="62"/>
  <c r="R81" i="62" s="1"/>
  <c r="I78" i="40"/>
  <c r="J58" i="40"/>
  <c r="K53" i="40"/>
  <c r="K73" i="40" s="1"/>
  <c r="M53" i="40"/>
  <c r="M73" i="40" s="1"/>
  <c r="N53" i="40"/>
  <c r="N73" i="40" s="1"/>
  <c r="L53" i="40"/>
  <c r="L73" i="40" s="1"/>
  <c r="I45" i="40"/>
  <c r="I64" i="40" s="1"/>
  <c r="J15" i="62"/>
  <c r="K24" i="62"/>
  <c r="M44" i="40" l="1"/>
  <c r="M63" i="40" s="1"/>
  <c r="N5" i="88"/>
  <c r="K44" i="40"/>
  <c r="K63" i="40" s="1"/>
  <c r="M184" i="62"/>
  <c r="K5" i="88"/>
  <c r="N44" i="40"/>
  <c r="N63" i="40" s="1"/>
  <c r="L5" i="88"/>
  <c r="L44" i="40"/>
  <c r="L63" i="40" s="1"/>
  <c r="Q6" i="62"/>
  <c r="Q5" i="88" s="1"/>
  <c r="Q185" i="62"/>
  <c r="P44" i="40"/>
  <c r="P63" i="40" s="1"/>
  <c r="P184" i="62"/>
  <c r="J10" i="88"/>
  <c r="J193" i="62"/>
  <c r="AB6" i="84"/>
  <c r="AB7" i="84" s="1"/>
  <c r="AB81" i="84"/>
  <c r="AB12" i="62"/>
  <c r="AB190" i="62" s="1"/>
  <c r="T87" i="62"/>
  <c r="T81" i="62" s="1"/>
  <c r="U238" i="81"/>
  <c r="T236" i="81"/>
  <c r="T106" i="81" s="1"/>
  <c r="T107" i="81" s="1"/>
  <c r="T99" i="81" s="1"/>
  <c r="R120" i="62"/>
  <c r="R122" i="62" s="1"/>
  <c r="R54" i="40"/>
  <c r="Q58" i="40"/>
  <c r="Q74" i="40"/>
  <c r="Q78" i="40" s="1"/>
  <c r="S87" i="62"/>
  <c r="S81" i="62" s="1"/>
  <c r="S236" i="81"/>
  <c r="S106" i="81" s="1"/>
  <c r="S107" i="81" s="1"/>
  <c r="S99" i="81" s="1"/>
  <c r="R7" i="62"/>
  <c r="R6" i="81"/>
  <c r="R7" i="81" s="1"/>
  <c r="R69" i="81"/>
  <c r="J78" i="40"/>
  <c r="L58" i="40"/>
  <c r="M58" i="40"/>
  <c r="N58" i="40"/>
  <c r="K58" i="40"/>
  <c r="J45" i="40"/>
  <c r="J64" i="40" s="1"/>
  <c r="K15" i="62"/>
  <c r="L24" i="62"/>
  <c r="Q44" i="40" l="1"/>
  <c r="Q63" i="40" s="1"/>
  <c r="Q184" i="62"/>
  <c r="R6" i="62"/>
  <c r="R5" i="88" s="1"/>
  <c r="R185" i="62"/>
  <c r="K10" i="88"/>
  <c r="K193" i="62"/>
  <c r="T7" i="62"/>
  <c r="T6" i="81"/>
  <c r="T7" i="81" s="1"/>
  <c r="T69" i="81"/>
  <c r="V238" i="81"/>
  <c r="U236" i="81"/>
  <c r="U106" i="81" s="1"/>
  <c r="U107" i="81" s="1"/>
  <c r="U99" i="81" s="1"/>
  <c r="U87" i="62"/>
  <c r="U81" i="62" s="1"/>
  <c r="T120" i="62"/>
  <c r="T122" i="62" s="1"/>
  <c r="T54" i="40"/>
  <c r="S120" i="62"/>
  <c r="S122" i="62" s="1"/>
  <c r="S54" i="40"/>
  <c r="R74" i="40"/>
  <c r="R78" i="40" s="1"/>
  <c r="R58" i="40"/>
  <c r="S7" i="62"/>
  <c r="S6" i="81"/>
  <c r="S7" i="81" s="1"/>
  <c r="S69" i="81"/>
  <c r="N78" i="40"/>
  <c r="L78" i="40"/>
  <c r="K78" i="40"/>
  <c r="M78" i="40"/>
  <c r="K45" i="40"/>
  <c r="K64" i="40" s="1"/>
  <c r="L15" i="62"/>
  <c r="N24" i="62"/>
  <c r="M24" i="62"/>
  <c r="D30" i="48"/>
  <c r="D71" i="48"/>
  <c r="S6" i="62" l="1"/>
  <c r="S185" i="62"/>
  <c r="T6" i="62"/>
  <c r="T184" i="62" s="1"/>
  <c r="T185" i="62"/>
  <c r="R44" i="40"/>
  <c r="R63" i="40" s="1"/>
  <c r="R184" i="62"/>
  <c r="L10" i="88"/>
  <c r="L193" i="62"/>
  <c r="T58" i="40"/>
  <c r="T74" i="40"/>
  <c r="T78" i="40" s="1"/>
  <c r="V87" i="62"/>
  <c r="V81" i="62" s="1"/>
  <c r="W238" i="81"/>
  <c r="X238" i="81" s="1"/>
  <c r="V236" i="81"/>
  <c r="V106" i="81" s="1"/>
  <c r="V107" i="81" s="1"/>
  <c r="V99" i="81" s="1"/>
  <c r="U120" i="62"/>
  <c r="U122" i="62" s="1"/>
  <c r="U54" i="40"/>
  <c r="U7" i="62"/>
  <c r="U69" i="81"/>
  <c r="U6" i="81"/>
  <c r="U7" i="81" s="1"/>
  <c r="S74" i="40"/>
  <c r="S78" i="40" s="1"/>
  <c r="S58" i="40"/>
  <c r="D32" i="40"/>
  <c r="D33" i="40" s="1"/>
  <c r="D84" i="48"/>
  <c r="D41" i="62" s="1"/>
  <c r="D34" i="62" s="1"/>
  <c r="D8" i="88" s="1"/>
  <c r="D11" i="68"/>
  <c r="L45" i="40"/>
  <c r="L64" i="40" s="1"/>
  <c r="M15" i="62"/>
  <c r="N15" i="62"/>
  <c r="D50" i="62"/>
  <c r="D209" i="62" s="1"/>
  <c r="D13" i="62"/>
  <c r="D191" i="62" s="1"/>
  <c r="T44" i="40" l="1"/>
  <c r="S44" i="40"/>
  <c r="S63" i="40" s="1"/>
  <c r="S184" i="62"/>
  <c r="S5" i="88"/>
  <c r="T5" i="88"/>
  <c r="U6" i="62"/>
  <c r="U184" i="62" s="1"/>
  <c r="U185" i="62"/>
  <c r="M10" i="88"/>
  <c r="M193" i="62"/>
  <c r="N10" i="88"/>
  <c r="N193" i="62"/>
  <c r="Y238" i="81"/>
  <c r="X236" i="81"/>
  <c r="X106" i="81" s="1"/>
  <c r="X107" i="81" s="1"/>
  <c r="X99" i="81" s="1"/>
  <c r="X87" i="62"/>
  <c r="X81" i="62" s="1"/>
  <c r="W87" i="62"/>
  <c r="W81" i="62" s="1"/>
  <c r="W236" i="81"/>
  <c r="W106" i="81" s="1"/>
  <c r="W107" i="81" s="1"/>
  <c r="W99" i="81" s="1"/>
  <c r="U58" i="40"/>
  <c r="U74" i="40"/>
  <c r="U78" i="40" s="1"/>
  <c r="V120" i="62"/>
  <c r="V122" i="62" s="1"/>
  <c r="V54" i="40"/>
  <c r="T63" i="40"/>
  <c r="V69" i="81"/>
  <c r="V7" i="62"/>
  <c r="V6" i="81"/>
  <c r="V7" i="81" s="1"/>
  <c r="D26" i="40"/>
  <c r="D18" i="68"/>
  <c r="D127" i="62" s="1"/>
  <c r="D114" i="40" s="1"/>
  <c r="D116" i="40" s="1"/>
  <c r="D43" i="62"/>
  <c r="D47" i="40"/>
  <c r="D66" i="40" s="1"/>
  <c r="D6" i="62"/>
  <c r="M45" i="40"/>
  <c r="M64" i="40" s="1"/>
  <c r="N45" i="40"/>
  <c r="N64" i="40" s="1"/>
  <c r="D69" i="48"/>
  <c r="D6" i="48"/>
  <c r="D7" i="48" s="1"/>
  <c r="D9" i="88" l="1"/>
  <c r="D202" i="62"/>
  <c r="V6" i="62"/>
  <c r="V184" i="62" s="1"/>
  <c r="V185" i="62"/>
  <c r="U44" i="40"/>
  <c r="U63" i="40" s="1"/>
  <c r="D5" i="88"/>
  <c r="D184" i="62"/>
  <c r="U5" i="88"/>
  <c r="X54" i="40"/>
  <c r="X120" i="62"/>
  <c r="X122" i="62" s="1"/>
  <c r="X7" i="62"/>
  <c r="X6" i="81"/>
  <c r="X7" i="81" s="1"/>
  <c r="X69" i="81"/>
  <c r="Z238" i="81"/>
  <c r="Y236" i="81"/>
  <c r="Y106" i="81" s="1"/>
  <c r="Y107" i="81" s="1"/>
  <c r="Y99" i="81" s="1"/>
  <c r="Y87" i="62"/>
  <c r="Y81" i="62" s="1"/>
  <c r="W6" i="81"/>
  <c r="W7" i="81" s="1"/>
  <c r="W69" i="81"/>
  <c r="W7" i="62"/>
  <c r="W120" i="62"/>
  <c r="W122" i="62" s="1"/>
  <c r="W54" i="40"/>
  <c r="V58" i="40"/>
  <c r="V74" i="40"/>
  <c r="V78" i="40" s="1"/>
  <c r="D48" i="40"/>
  <c r="D67" i="40" s="1"/>
  <c r="D44" i="40"/>
  <c r="D63" i="40" s="1"/>
  <c r="V44" i="40" l="1"/>
  <c r="V63" i="40" s="1"/>
  <c r="X6" i="62"/>
  <c r="X184" i="62" s="1"/>
  <c r="X185" i="62"/>
  <c r="V5" i="88"/>
  <c r="W6" i="62"/>
  <c r="W184" i="62" s="1"/>
  <c r="W185" i="62"/>
  <c r="Y54" i="40"/>
  <c r="Y120" i="62"/>
  <c r="Y122" i="62" s="1"/>
  <c r="Y69" i="81"/>
  <c r="Y6" i="81"/>
  <c r="Y7" i="81" s="1"/>
  <c r="Y7" i="62"/>
  <c r="Z87" i="62"/>
  <c r="Z81" i="62" s="1"/>
  <c r="AA238" i="81"/>
  <c r="Z236" i="81"/>
  <c r="Z106" i="81" s="1"/>
  <c r="Z107" i="81" s="1"/>
  <c r="Z99" i="81" s="1"/>
  <c r="X58" i="40"/>
  <c r="X74" i="40"/>
  <c r="X78" i="40" s="1"/>
  <c r="W58" i="40"/>
  <c r="W74" i="40"/>
  <c r="W78" i="40" s="1"/>
  <c r="X44" i="40" l="1"/>
  <c r="W5" i="88"/>
  <c r="W44" i="40"/>
  <c r="W63" i="40" s="1"/>
  <c r="X5" i="88"/>
  <c r="Y6" i="62"/>
  <c r="Y184" i="62" s="1"/>
  <c r="Y185" i="62"/>
  <c r="Z54" i="40"/>
  <c r="Z120" i="62"/>
  <c r="Z122" i="62" s="1"/>
  <c r="Y58" i="40"/>
  <c r="Y74" i="40"/>
  <c r="Y78" i="40" s="1"/>
  <c r="Z7" i="62"/>
  <c r="Z69" i="81"/>
  <c r="Z6" i="81"/>
  <c r="Z7" i="81" s="1"/>
  <c r="AB238" i="81"/>
  <c r="AC238" i="81" s="1"/>
  <c r="AC236" i="81" s="1"/>
  <c r="AC106" i="81" s="1"/>
  <c r="AA87" i="62"/>
  <c r="AA81" i="62" s="1"/>
  <c r="AA236" i="81"/>
  <c r="AA106" i="81" s="1"/>
  <c r="AA107" i="81" s="1"/>
  <c r="AA99" i="81" s="1"/>
  <c r="X63" i="40"/>
  <c r="Y44" i="40" l="1"/>
  <c r="Y63" i="40" s="1"/>
  <c r="Y5" i="88"/>
  <c r="Z6" i="62"/>
  <c r="Z184" i="62" s="1"/>
  <c r="Z185" i="62"/>
  <c r="AA7" i="62"/>
  <c r="AA69" i="81"/>
  <c r="AA6" i="81"/>
  <c r="AA7" i="81" s="1"/>
  <c r="AA120" i="62"/>
  <c r="AA122" i="62" s="1"/>
  <c r="AA54" i="40"/>
  <c r="AB236" i="81"/>
  <c r="AB87" i="62"/>
  <c r="AB81" i="62" s="1"/>
  <c r="Z58" i="40"/>
  <c r="Z74" i="40"/>
  <c r="Z78" i="40" s="1"/>
  <c r="Z44" i="40" l="1"/>
  <c r="Z63" i="40" s="1"/>
  <c r="Z5" i="88"/>
  <c r="AA6" i="62"/>
  <c r="AA184" i="62" s="1"/>
  <c r="AA185" i="62"/>
  <c r="AB106" i="81"/>
  <c r="AB107" i="81" s="1"/>
  <c r="AB99" i="81" s="1"/>
  <c r="AB120" i="62"/>
  <c r="AB122" i="62" s="1"/>
  <c r="AB54" i="40"/>
  <c r="AA58" i="40"/>
  <c r="AA74" i="40"/>
  <c r="AA78" i="40" s="1"/>
  <c r="AA44" i="40" l="1"/>
  <c r="AA63" i="40" s="1"/>
  <c r="AA5" i="88"/>
  <c r="AB7" i="62"/>
  <c r="AB6" i="81"/>
  <c r="AB7" i="81" s="1"/>
  <c r="AB69" i="81"/>
  <c r="AB58" i="40"/>
  <c r="AB74" i="40"/>
  <c r="AB78" i="40" s="1"/>
  <c r="AB6" i="62" l="1"/>
  <c r="AB185" i="62"/>
  <c r="AB44" i="40" l="1"/>
  <c r="AB63" i="40" s="1"/>
  <c r="AB184" i="62"/>
  <c r="AB5" i="88"/>
  <c r="D102" i="53" l="1"/>
  <c r="D116" i="53" l="1"/>
  <c r="D100" i="53" s="1"/>
  <c r="D98" i="53" l="1"/>
  <c r="D31" i="62" s="1"/>
  <c r="E98" i="53" l="1"/>
  <c r="E31" i="62" s="1"/>
  <c r="E6" i="88" s="1"/>
  <c r="E14" i="88" s="1"/>
  <c r="D27" i="62"/>
  <c r="D6" i="88"/>
  <c r="D14" i="88" s="1"/>
  <c r="F98" i="53" l="1"/>
  <c r="G98" i="53" s="1"/>
  <c r="E27" i="62"/>
  <c r="E61" i="62" s="1"/>
  <c r="D20" i="88"/>
  <c r="D127" i="40"/>
  <c r="D129" i="40" s="1"/>
  <c r="D132" i="40" s="1"/>
  <c r="D46" i="40"/>
  <c r="D61" i="62"/>
  <c r="E127" i="40"/>
  <c r="E129" i="40" s="1"/>
  <c r="E132" i="40" s="1"/>
  <c r="E20" i="88"/>
  <c r="D15" i="88" l="1"/>
  <c r="D63" i="62"/>
  <c r="D50" i="40"/>
  <c r="D117" i="40" s="1"/>
  <c r="D65" i="40"/>
  <c r="D69" i="40" s="1"/>
  <c r="E46" i="40"/>
  <c r="E50" i="40" s="1"/>
  <c r="E117" i="40" s="1"/>
  <c r="F31" i="62"/>
  <c r="F6" i="88" s="1"/>
  <c r="F14" i="88" s="1"/>
  <c r="H98" i="53"/>
  <c r="G31" i="62"/>
  <c r="E15" i="88"/>
  <c r="E63" i="62"/>
  <c r="E65" i="40" l="1"/>
  <c r="E69" i="40" s="1"/>
  <c r="F27" i="62"/>
  <c r="F46" i="40" s="1"/>
  <c r="G6" i="88"/>
  <c r="G14" i="88" s="1"/>
  <c r="G27" i="62"/>
  <c r="I98" i="53"/>
  <c r="H31" i="62"/>
  <c r="F127" i="40"/>
  <c r="F129" i="40" s="1"/>
  <c r="F132" i="40" s="1"/>
  <c r="F20" i="88"/>
  <c r="F61" i="62" l="1"/>
  <c r="F15" i="88" s="1"/>
  <c r="H6" i="88"/>
  <c r="H14" i="88" s="1"/>
  <c r="H27" i="62"/>
  <c r="J98" i="53"/>
  <c r="I31" i="62"/>
  <c r="G46" i="40"/>
  <c r="G61" i="62"/>
  <c r="F65" i="40"/>
  <c r="F69" i="40" s="1"/>
  <c r="F50" i="40"/>
  <c r="F117" i="40" s="1"/>
  <c r="G127" i="40"/>
  <c r="G129" i="40" s="1"/>
  <c r="G132" i="40" s="1"/>
  <c r="G20" i="88"/>
  <c r="F63" i="62" l="1"/>
  <c r="K98" i="53"/>
  <c r="J31" i="62"/>
  <c r="H46" i="40"/>
  <c r="H61" i="62"/>
  <c r="H127" i="40"/>
  <c r="H129" i="40" s="1"/>
  <c r="H132" i="40" s="1"/>
  <c r="H20" i="88"/>
  <c r="G15" i="88"/>
  <c r="G63" i="62"/>
  <c r="G65" i="40"/>
  <c r="G69" i="40" s="1"/>
  <c r="G50" i="40"/>
  <c r="G117" i="40" s="1"/>
  <c r="I6" i="88"/>
  <c r="I14" i="88" s="1"/>
  <c r="I27" i="62"/>
  <c r="I127" i="40" l="1"/>
  <c r="I129" i="40" s="1"/>
  <c r="I132" i="40" s="1"/>
  <c r="I20" i="88"/>
  <c r="H65" i="40"/>
  <c r="H69" i="40" s="1"/>
  <c r="H50" i="40"/>
  <c r="H117" i="40" s="1"/>
  <c r="J6" i="88"/>
  <c r="J14" i="88" s="1"/>
  <c r="J27" i="62"/>
  <c r="L98" i="53"/>
  <c r="K31" i="62"/>
  <c r="I46" i="40"/>
  <c r="I61" i="62"/>
  <c r="H15" i="88"/>
  <c r="H63" i="62"/>
  <c r="M98" i="53" l="1"/>
  <c r="L31" i="62"/>
  <c r="K6" i="88"/>
  <c r="K14" i="88" s="1"/>
  <c r="K27" i="62"/>
  <c r="J46" i="40"/>
  <c r="J61" i="62"/>
  <c r="I15" i="88"/>
  <c r="I63" i="62"/>
  <c r="I65" i="40"/>
  <c r="I69" i="40" s="1"/>
  <c r="I50" i="40"/>
  <c r="I117" i="40" s="1"/>
  <c r="J127" i="40"/>
  <c r="J129" i="40" s="1"/>
  <c r="J132" i="40" s="1"/>
  <c r="J20" i="88"/>
  <c r="K46" i="40" l="1"/>
  <c r="K61" i="62"/>
  <c r="K127" i="40"/>
  <c r="K129" i="40" s="1"/>
  <c r="K132" i="40" s="1"/>
  <c r="K20" i="88"/>
  <c r="J15" i="88"/>
  <c r="J63" i="62"/>
  <c r="L6" i="88"/>
  <c r="L14" i="88" s="1"/>
  <c r="L27" i="62"/>
  <c r="J65" i="40"/>
  <c r="J69" i="40" s="1"/>
  <c r="J50" i="40"/>
  <c r="J117" i="40" s="1"/>
  <c r="N98" i="53"/>
  <c r="M31" i="62"/>
  <c r="M6" i="88" l="1"/>
  <c r="M14" i="88" s="1"/>
  <c r="M27" i="62"/>
  <c r="L46" i="40"/>
  <c r="L61" i="62"/>
  <c r="L127" i="40"/>
  <c r="L129" i="40" s="1"/>
  <c r="L132" i="40" s="1"/>
  <c r="L20" i="88"/>
  <c r="K15" i="88"/>
  <c r="K63" i="62"/>
  <c r="N31" i="62"/>
  <c r="O98" i="53"/>
  <c r="K65" i="40"/>
  <c r="K69" i="40" s="1"/>
  <c r="K50" i="40"/>
  <c r="K117" i="40" s="1"/>
  <c r="L15" i="88" l="1"/>
  <c r="L63" i="62"/>
  <c r="P98" i="53"/>
  <c r="O31" i="62"/>
  <c r="M46" i="40"/>
  <c r="M61" i="62"/>
  <c r="L65" i="40"/>
  <c r="L69" i="40" s="1"/>
  <c r="L50" i="40"/>
  <c r="L117" i="40" s="1"/>
  <c r="N6" i="88"/>
  <c r="N14" i="88" s="1"/>
  <c r="N27" i="62"/>
  <c r="M127" i="40"/>
  <c r="M129" i="40" s="1"/>
  <c r="M132" i="40" s="1"/>
  <c r="M20" i="88"/>
  <c r="O6" i="88" l="1"/>
  <c r="O14" i="88" s="1"/>
  <c r="O27" i="62"/>
  <c r="Q98" i="53"/>
  <c r="P31" i="62"/>
  <c r="M15" i="88"/>
  <c r="M63" i="62"/>
  <c r="N46" i="40"/>
  <c r="N61" i="62"/>
  <c r="N127" i="40"/>
  <c r="N129" i="40" s="1"/>
  <c r="N132" i="40" s="1"/>
  <c r="N20" i="88"/>
  <c r="M65" i="40"/>
  <c r="M69" i="40" s="1"/>
  <c r="M50" i="40"/>
  <c r="M117" i="40" s="1"/>
  <c r="N15" i="88" l="1"/>
  <c r="N63" i="62"/>
  <c r="P6" i="88"/>
  <c r="P14" i="88" s="1"/>
  <c r="P27" i="62"/>
  <c r="R98" i="53"/>
  <c r="Q31" i="62"/>
  <c r="O46" i="40"/>
  <c r="O61" i="62"/>
  <c r="N65" i="40"/>
  <c r="N69" i="40" s="1"/>
  <c r="N50" i="40"/>
  <c r="N117" i="40" s="1"/>
  <c r="O127" i="40"/>
  <c r="O129" i="40" s="1"/>
  <c r="O132" i="40" s="1"/>
  <c r="O20" i="88"/>
  <c r="O15" i="88" l="1"/>
  <c r="O63" i="62"/>
  <c r="P46" i="40"/>
  <c r="P61" i="62"/>
  <c r="P127" i="40"/>
  <c r="P129" i="40" s="1"/>
  <c r="P132" i="40" s="1"/>
  <c r="P20" i="88"/>
  <c r="O50" i="40"/>
  <c r="O117" i="40" s="1"/>
  <c r="O65" i="40"/>
  <c r="O69" i="40" s="1"/>
  <c r="Q6" i="88"/>
  <c r="Q14" i="88" s="1"/>
  <c r="Q27" i="62"/>
  <c r="S98" i="53"/>
  <c r="R31" i="62"/>
  <c r="S31" i="62" l="1"/>
  <c r="S27" i="62" s="1"/>
  <c r="T98" i="53"/>
  <c r="P15" i="88"/>
  <c r="P63" i="62"/>
  <c r="R6" i="88"/>
  <c r="R14" i="88" s="1"/>
  <c r="R27" i="62"/>
  <c r="P65" i="40"/>
  <c r="P69" i="40" s="1"/>
  <c r="P50" i="40"/>
  <c r="P117" i="40" s="1"/>
  <c r="Q46" i="40"/>
  <c r="Q61" i="62"/>
  <c r="Q127" i="40"/>
  <c r="Q129" i="40" s="1"/>
  <c r="Q132" i="40" s="1"/>
  <c r="Q20" i="88"/>
  <c r="S6" i="88" l="1"/>
  <c r="S14" i="88" s="1"/>
  <c r="S20" i="88" s="1"/>
  <c r="U98" i="53"/>
  <c r="T31" i="62"/>
  <c r="Q63" i="62"/>
  <c r="Q15" i="88"/>
  <c r="R46" i="40"/>
  <c r="R61" i="62"/>
  <c r="R127" i="40"/>
  <c r="R129" i="40" s="1"/>
  <c r="R132" i="40" s="1"/>
  <c r="R20" i="88"/>
  <c r="S61" i="62"/>
  <c r="S46" i="40"/>
  <c r="Q50" i="40"/>
  <c r="Q117" i="40" s="1"/>
  <c r="Q65" i="40"/>
  <c r="Q69" i="40" s="1"/>
  <c r="S127" i="40" l="1"/>
  <c r="S129" i="40" s="1"/>
  <c r="S132" i="40" s="1"/>
  <c r="T27" i="62"/>
  <c r="T6" i="88"/>
  <c r="T14" i="88" s="1"/>
  <c r="V98" i="53"/>
  <c r="U31" i="62"/>
  <c r="S65" i="40"/>
  <c r="S69" i="40" s="1"/>
  <c r="S50" i="40"/>
  <c r="S117" i="40" s="1"/>
  <c r="R15" i="88"/>
  <c r="R63" i="62"/>
  <c r="R50" i="40"/>
  <c r="R117" i="40" s="1"/>
  <c r="R65" i="40"/>
  <c r="R69" i="40" s="1"/>
  <c r="S15" i="88"/>
  <c r="S63" i="62"/>
  <c r="W98" i="53" l="1"/>
  <c r="V31" i="62"/>
  <c r="T127" i="40"/>
  <c r="T129" i="40" s="1"/>
  <c r="T132" i="40" s="1"/>
  <c r="T20" i="88"/>
  <c r="U6" i="88"/>
  <c r="U14" i="88" s="1"/>
  <c r="U27" i="62"/>
  <c r="T46" i="40"/>
  <c r="T61" i="62"/>
  <c r="T15" i="88" l="1"/>
  <c r="T63" i="62"/>
  <c r="T65" i="40"/>
  <c r="T69" i="40" s="1"/>
  <c r="T50" i="40"/>
  <c r="T117" i="40" s="1"/>
  <c r="U61" i="62"/>
  <c r="U46" i="40"/>
  <c r="V6" i="88"/>
  <c r="V14" i="88" s="1"/>
  <c r="V27" i="62"/>
  <c r="U127" i="40"/>
  <c r="U129" i="40" s="1"/>
  <c r="U132" i="40" s="1"/>
  <c r="U20" i="88"/>
  <c r="W31" i="62"/>
  <c r="X98" i="53"/>
  <c r="V20" i="88" l="1"/>
  <c r="V127" i="40"/>
  <c r="V129" i="40" s="1"/>
  <c r="V132" i="40" s="1"/>
  <c r="U65" i="40"/>
  <c r="U69" i="40" s="1"/>
  <c r="U50" i="40"/>
  <c r="U117" i="40" s="1"/>
  <c r="U15" i="88"/>
  <c r="U63" i="62"/>
  <c r="W6" i="88"/>
  <c r="W14" i="88" s="1"/>
  <c r="W27" i="62"/>
  <c r="X31" i="62"/>
  <c r="Y98" i="53"/>
  <c r="V46" i="40"/>
  <c r="V61" i="62"/>
  <c r="W127" i="40" l="1"/>
  <c r="W129" i="40" s="1"/>
  <c r="W132" i="40" s="1"/>
  <c r="W20" i="88"/>
  <c r="V65" i="40"/>
  <c r="V69" i="40" s="1"/>
  <c r="V50" i="40"/>
  <c r="V117" i="40" s="1"/>
  <c r="Y31" i="62"/>
  <c r="Z98" i="53"/>
  <c r="X27" i="62"/>
  <c r="X6" i="88"/>
  <c r="X14" i="88" s="1"/>
  <c r="V63" i="62"/>
  <c r="V15" i="88"/>
  <c r="W46" i="40"/>
  <c r="W61" i="62"/>
  <c r="X20" i="88" l="1"/>
  <c r="X127" i="40"/>
  <c r="X129" i="40" s="1"/>
  <c r="X132" i="40" s="1"/>
  <c r="X61" i="62"/>
  <c r="X46" i="40"/>
  <c r="Z31" i="62"/>
  <c r="AA98" i="53"/>
  <c r="W15" i="88"/>
  <c r="W63" i="62"/>
  <c r="W50" i="40"/>
  <c r="W117" i="40" s="1"/>
  <c r="W65" i="40"/>
  <c r="W69" i="40" s="1"/>
  <c r="Y27" i="62"/>
  <c r="Y6" i="88"/>
  <c r="Y14" i="88" s="1"/>
  <c r="Y127" i="40" l="1"/>
  <c r="Y129" i="40" s="1"/>
  <c r="Y132" i="40" s="1"/>
  <c r="Y20" i="88"/>
  <c r="X50" i="40"/>
  <c r="X117" i="40" s="1"/>
  <c r="X65" i="40"/>
  <c r="X69" i="40" s="1"/>
  <c r="Y46" i="40"/>
  <c r="Y61" i="62"/>
  <c r="X63" i="62"/>
  <c r="X15" i="88"/>
  <c r="AA31" i="62"/>
  <c r="AB98" i="53"/>
  <c r="AB31" i="62" s="1"/>
  <c r="Z27" i="62"/>
  <c r="Z6" i="88"/>
  <c r="Z14" i="88" s="1"/>
  <c r="Z20" i="88" l="1"/>
  <c r="Z127" i="40"/>
  <c r="Z129" i="40" s="1"/>
  <c r="Z132" i="40" s="1"/>
  <c r="Y63" i="62"/>
  <c r="Y15" i="88"/>
  <c r="Z46" i="40"/>
  <c r="Z65" i="40" s="1"/>
  <c r="Z61" i="62"/>
  <c r="AB6" i="88"/>
  <c r="AB14" i="88" s="1"/>
  <c r="AB27" i="62"/>
  <c r="AA6" i="88"/>
  <c r="AA14" i="88" s="1"/>
  <c r="AA27" i="62"/>
  <c r="Y50" i="40"/>
  <c r="Y117" i="40" s="1"/>
  <c r="Y65" i="40"/>
  <c r="Y69" i="40" s="1"/>
  <c r="AB46" i="40" l="1"/>
  <c r="AB61" i="62"/>
  <c r="AB127" i="40"/>
  <c r="AB129" i="40" s="1"/>
  <c r="AB132" i="40" s="1"/>
  <c r="AB20" i="88"/>
  <c r="AA46" i="40"/>
  <c r="AA61" i="62"/>
  <c r="Z15" i="88"/>
  <c r="Z63" i="62"/>
  <c r="AA127" i="40"/>
  <c r="AA129" i="40" s="1"/>
  <c r="AA132" i="40" s="1"/>
  <c r="AA20" i="88"/>
  <c r="Z69" i="40"/>
  <c r="Z50" i="40"/>
  <c r="Z117" i="40" s="1"/>
  <c r="D21" i="88" l="1"/>
  <c r="D130" i="40" s="1"/>
  <c r="AB63" i="62"/>
  <c r="AB15" i="88"/>
  <c r="AA15" i="88"/>
  <c r="AA63" i="62"/>
  <c r="AA65" i="40"/>
  <c r="AA69" i="40" s="1"/>
  <c r="AA50" i="40"/>
  <c r="AA117" i="40" s="1"/>
  <c r="AB65" i="40"/>
  <c r="AB69" i="40" s="1"/>
  <c r="AB50" i="40"/>
  <c r="AB117" i="40" s="1"/>
  <c r="G318" i="84"/>
  <c r="G227" i="62" s="1"/>
  <c r="G221" i="62" s="1"/>
  <c r="G35" i="40" s="1"/>
</calcChain>
</file>

<file path=xl/sharedStrings.xml><?xml version="1.0" encoding="utf-8"?>
<sst xmlns="http://schemas.openxmlformats.org/spreadsheetml/2006/main" count="4014" uniqueCount="718">
  <si>
    <t xml:space="preserve"> </t>
  </si>
  <si>
    <t>CAPEX</t>
  </si>
  <si>
    <t>OPEX</t>
  </si>
  <si>
    <t>Germany</t>
  </si>
  <si>
    <t>[%]</t>
  </si>
  <si>
    <t>[years]</t>
  </si>
  <si>
    <t>[km/year]</t>
  </si>
  <si>
    <t>[EUR/km]</t>
  </si>
  <si>
    <t>[%/year]</t>
  </si>
  <si>
    <t>[units]</t>
  </si>
  <si>
    <t>[EUR/kg]</t>
  </si>
  <si>
    <t>France</t>
  </si>
  <si>
    <t>Italy</t>
  </si>
  <si>
    <t>Netherlands</t>
  </si>
  <si>
    <t>Norway</t>
  </si>
  <si>
    <t>Latvia</t>
  </si>
  <si>
    <t>[EUR/year]</t>
  </si>
  <si>
    <t>CO2 emissions</t>
  </si>
  <si>
    <t>[EUR/unit]</t>
  </si>
  <si>
    <t>Fuel consumption</t>
  </si>
  <si>
    <t>[km/day]</t>
  </si>
  <si>
    <t>Trains</t>
  </si>
  <si>
    <t>Cars</t>
  </si>
  <si>
    <t>[days/year]</t>
  </si>
  <si>
    <t>Buses</t>
  </si>
  <si>
    <t>Please select</t>
  </si>
  <si>
    <t>Self-produced, on-site production (electrolyser)</t>
  </si>
  <si>
    <t>Self-produced, off-site production (electrolyser)</t>
  </si>
  <si>
    <t>Self-produced, off-site production (SMR)</t>
  </si>
  <si>
    <t>Not self-produced, on-site production (electrolyser)</t>
  </si>
  <si>
    <t>On-site</t>
  </si>
  <si>
    <t>Residual value</t>
  </si>
  <si>
    <t>UNIT</t>
  </si>
  <si>
    <t>Maintenance costs</t>
  </si>
  <si>
    <t>Total costs</t>
  </si>
  <si>
    <t>Technical availability</t>
  </si>
  <si>
    <t>[EUR / unit]</t>
  </si>
  <si>
    <t>Not self-produced, off-site production (SMR)</t>
  </si>
  <si>
    <t>Self-produced, on-site production (SMR)</t>
  </si>
  <si>
    <t>Not self-produced, on-site production (SMR)</t>
  </si>
  <si>
    <t>Not self-produced, off-site production (electrolyser)</t>
  </si>
  <si>
    <t>Off-site industrial by-product</t>
  </si>
  <si>
    <t>On-site industrial by-product</t>
  </si>
  <si>
    <t>Owner and operator of refuelling infrastructure</t>
  </si>
  <si>
    <t>Owner but not operator of refuelling infrastructure</t>
  </si>
  <si>
    <t>Refuelling infrastructure built and operated by third party</t>
  </si>
  <si>
    <t>Base case</t>
  </si>
  <si>
    <t>Niche case</t>
  </si>
  <si>
    <t>Optimistic case</t>
  </si>
  <si>
    <t>Own assumptions</t>
  </si>
  <si>
    <t>Garbage trucks</t>
  </si>
  <si>
    <t>SUM</t>
  </si>
  <si>
    <t>[km/year/unit]</t>
  </si>
  <si>
    <t>Off-site</t>
  </si>
  <si>
    <t xml:space="preserve">Selected Scenario: </t>
  </si>
  <si>
    <t>Buses - Solo (12 m)</t>
  </si>
  <si>
    <t>Buses - Articulated (18 m)</t>
  </si>
  <si>
    <t>Total depreciation cost vehicles each year</t>
  </si>
  <si>
    <t>Total Capex vehicles</t>
  </si>
  <si>
    <t>Total Capex vehicles w/o residual value</t>
  </si>
  <si>
    <t>Purchasing costs</t>
  </si>
  <si>
    <t>Own assumption</t>
  </si>
  <si>
    <t>Resulting total annual mileage</t>
  </si>
  <si>
    <t>Total maintenance costs</t>
  </si>
  <si>
    <t>Trains - H2</t>
  </si>
  <si>
    <t>Trains - Benchmark diesel</t>
  </si>
  <si>
    <t>Cars - H2</t>
  </si>
  <si>
    <t>Cars - Benchmark diesel</t>
  </si>
  <si>
    <t>Garbage trucks - H2</t>
  </si>
  <si>
    <t>Garbage trucks - Benchmark diesel</t>
  </si>
  <si>
    <t xml:space="preserve">Garbage trucks </t>
  </si>
  <si>
    <t xml:space="preserve">Trains </t>
  </si>
  <si>
    <t>[EUR / kg H2]</t>
  </si>
  <si>
    <t>Electricity costs</t>
  </si>
  <si>
    <t>Water costs</t>
  </si>
  <si>
    <t>Transportation costs</t>
  </si>
  <si>
    <t>Buses - Articulated (18 m) - Benchmark diesel</t>
  </si>
  <si>
    <t>CAPEX Storage</t>
  </si>
  <si>
    <t>[kg H2 / year]</t>
  </si>
  <si>
    <t>Own price</t>
  </si>
  <si>
    <t>Please type in the hydrogen price</t>
  </si>
  <si>
    <t>[kg H2/ km]</t>
  </si>
  <si>
    <t>Availability increases also for vehicles bought in prev. years</t>
  </si>
  <si>
    <t xml:space="preserve"> Downtime costs</t>
  </si>
  <si>
    <t xml:space="preserve"> Financing costs</t>
  </si>
  <si>
    <t xml:space="preserve"> Fuel costs</t>
  </si>
  <si>
    <t xml:space="preserve"> Vehicle maintenance costs</t>
  </si>
  <si>
    <t xml:space="preserve"> Vehicle depreciation costs </t>
  </si>
  <si>
    <t>Total downtime costs</t>
  </si>
  <si>
    <t>Downtime costs cars</t>
  </si>
  <si>
    <t>Downtime costs garbage trucks</t>
  </si>
  <si>
    <t>Downtime costs trains</t>
  </si>
  <si>
    <t>Total infrastructure depreciation &amp; maintenance</t>
  </si>
  <si>
    <t>Fuel costs cars</t>
  </si>
  <si>
    <t>Fuel costs garbage trucks</t>
  </si>
  <si>
    <t>Fuel costs trains</t>
  </si>
  <si>
    <t>Total vehicle maintenance costs</t>
  </si>
  <si>
    <t>Maintenance costs cars</t>
  </si>
  <si>
    <t>Maintenance costs garbage trucks</t>
  </si>
  <si>
    <t>Maintenance costs trains</t>
  </si>
  <si>
    <t>TCO</t>
  </si>
  <si>
    <t>Financing costs cars</t>
  </si>
  <si>
    <t>Financing costs garbage trucks</t>
  </si>
  <si>
    <t>Financing costs trains</t>
  </si>
  <si>
    <t xml:space="preserve">Total financing costs </t>
  </si>
  <si>
    <t>Total fuel costs (vehicles)</t>
  </si>
  <si>
    <t>Total Costs</t>
  </si>
  <si>
    <t>Total vehicle depreciation costs</t>
  </si>
  <si>
    <t>Depreciation cars</t>
  </si>
  <si>
    <t>Depreciation garbage trucks</t>
  </si>
  <si>
    <t>Depreciation trains</t>
  </si>
  <si>
    <t>[l / kg H2]</t>
  </si>
  <si>
    <t xml:space="preserve">OPEX </t>
  </si>
  <si>
    <t>Total distance covered by fleet per year</t>
  </si>
  <si>
    <t>[EUR / kWh]</t>
  </si>
  <si>
    <t>[kWh / kg H2]</t>
  </si>
  <si>
    <t>Expected days in operation</t>
  </si>
  <si>
    <t>Expected daily mileage</t>
  </si>
  <si>
    <t>[% of CAPEX per year]</t>
  </si>
  <si>
    <t>Natural gas price</t>
  </si>
  <si>
    <t>New units deployed each year</t>
  </si>
  <si>
    <t>Vehicles deployed 2018</t>
  </si>
  <si>
    <t>Vehicles deployed 2019</t>
  </si>
  <si>
    <t>Vehicles deployed 2020</t>
  </si>
  <si>
    <t>Vehicles deployed 2021</t>
  </si>
  <si>
    <t>Vehicles deployed 2022</t>
  </si>
  <si>
    <t>Vehicles deployed 2023</t>
  </si>
  <si>
    <t>Vehicles deployed 2024</t>
  </si>
  <si>
    <t>Vehicles deployed 2025</t>
  </si>
  <si>
    <t>Vehicles deployed 2026</t>
  </si>
  <si>
    <t>Vehicles deployed 2027</t>
  </si>
  <si>
    <t>Vehicles deployed 2028</t>
  </si>
  <si>
    <t>Total number of units in operation</t>
  </si>
  <si>
    <t>Actual distance covered by each vehicle considering reduced availability</t>
  </si>
  <si>
    <t>Remaining distance to be covered by replacement vehicles (downtime)</t>
  </si>
  <si>
    <t>Fuel consumption for vehicles bought at certain year is equal over lifetime</t>
  </si>
  <si>
    <t>Maintenance costs/km for vehicles bought at certain year are equal over lifetime</t>
  </si>
  <si>
    <t>Total amount of H2 required per year</t>
  </si>
  <si>
    <t>Total fuel costs</t>
  </si>
  <si>
    <t>Required base calculations</t>
  </si>
  <si>
    <t>Total vehicle financing costs</t>
  </si>
  <si>
    <t>Calculations - Vehicle Costs</t>
  </si>
  <si>
    <t>Capex - Equipment cost</t>
  </si>
  <si>
    <t>Capex - Other costs</t>
  </si>
  <si>
    <t>Total Capex</t>
  </si>
  <si>
    <t>Calculated with PMT formula and repayment rate</t>
  </si>
  <si>
    <t>Actual distance covered by each vehicle considering availability</t>
  </si>
  <si>
    <t>Total amount of diesel required per year</t>
  </si>
  <si>
    <t>Diesel price</t>
  </si>
  <si>
    <t>[EUR / l diesel]</t>
  </si>
  <si>
    <t xml:space="preserve">Hydrogen </t>
  </si>
  <si>
    <t>Diesel</t>
  </si>
  <si>
    <t>[l / year]</t>
  </si>
  <si>
    <t>Diesel refuelling infrastructure - CAPEX</t>
  </si>
  <si>
    <t>Diesel refuelling infrastructure - OPEX</t>
  </si>
  <si>
    <t>[EUR / l diesel daily capacity]</t>
  </si>
  <si>
    <t>CAPEX investment</t>
  </si>
  <si>
    <t>Total depreciation cost each year</t>
  </si>
  <si>
    <t>Infra deployed 2018</t>
  </si>
  <si>
    <t>Infra deployed 2019</t>
  </si>
  <si>
    <t>Infra deployed 2020</t>
  </si>
  <si>
    <t>Infra deployed 2021</t>
  </si>
  <si>
    <t>Infra deployed 2022</t>
  </si>
  <si>
    <t>Infra deployed 2023</t>
  </si>
  <si>
    <t>Infra deployed 2024</t>
  </si>
  <si>
    <t>Infra deployed 2025</t>
  </si>
  <si>
    <t>Infra deployed 2026</t>
  </si>
  <si>
    <t>Infra deployed 2027</t>
  </si>
  <si>
    <t>Infra deployed 2028</t>
  </si>
  <si>
    <t>OPEX costs 2018</t>
  </si>
  <si>
    <t>OPEX costs 2020</t>
  </si>
  <si>
    <t>OPEX costs 2021</t>
  </si>
  <si>
    <t>OPEX costs 2022</t>
  </si>
  <si>
    <t>OPEX costs 2023</t>
  </si>
  <si>
    <t>OPEX costs 2024</t>
  </si>
  <si>
    <t>OPEX costs 2025</t>
  </si>
  <si>
    <t>OPEX costs 2026</t>
  </si>
  <si>
    <t>OPEX costs 2027</t>
  </si>
  <si>
    <t>OPEX costs 2028</t>
  </si>
  <si>
    <t>Total costs (without infrastructure)</t>
  </si>
  <si>
    <t>TCO (without infrastrucutre)</t>
  </si>
  <si>
    <t>[EUR / year]</t>
  </si>
  <si>
    <t>Total costs (including infrastructure)</t>
  </si>
  <si>
    <t>TCO (inlcuding infrastrucutre)</t>
  </si>
  <si>
    <t>Electrolyser - Water consumption</t>
  </si>
  <si>
    <t>700 bar</t>
  </si>
  <si>
    <t>Type 1: ~80 kg H2 per day</t>
  </si>
  <si>
    <t>Type 2: ~212 kg H2 per day</t>
  </si>
  <si>
    <t>Type 3: ~420 kg H2 per day</t>
  </si>
  <si>
    <t>Type 4: ~1,000 kg H2 per day</t>
  </si>
  <si>
    <t>350 bar</t>
  </si>
  <si>
    <t>[kg CO2 / l diesel]</t>
  </si>
  <si>
    <t>Hydrogen</t>
  </si>
  <si>
    <t>OPEX HRS (700 bar)</t>
  </si>
  <si>
    <t>OPEX HRS (350 bar)</t>
  </si>
  <si>
    <t>Total CAPEX 700 bar</t>
  </si>
  <si>
    <t>Total CAPEX 350 bar</t>
  </si>
  <si>
    <t>Financing (CAPEX)</t>
  </si>
  <si>
    <t>Depreciation (CAPEX)</t>
  </si>
  <si>
    <t>Total OPEX</t>
  </si>
  <si>
    <t>TOTAL OPEX</t>
  </si>
  <si>
    <t>INFRASTRUCTURE - Diesel</t>
  </si>
  <si>
    <t>Infrastructure deployed 2018</t>
  </si>
  <si>
    <t>Total equipment costs (700 bar)</t>
  </si>
  <si>
    <t>Total equipment costs (350 bar)</t>
  </si>
  <si>
    <t xml:space="preserve">Electrolyser </t>
  </si>
  <si>
    <t>Compressor skid</t>
  </si>
  <si>
    <t>Filling station</t>
  </si>
  <si>
    <t>Storage</t>
  </si>
  <si>
    <t>Other costs</t>
  </si>
  <si>
    <t>H. Feedstock cost assumptions</t>
  </si>
  <si>
    <t>Total CAPEX HRS</t>
  </si>
  <si>
    <t>Depreciation HRS</t>
  </si>
  <si>
    <t>Financing costs HRS</t>
  </si>
  <si>
    <t>OPEX HRS (w/o financing)</t>
  </si>
  <si>
    <t>Hydrogen Refuelling Infrastructure</t>
  </si>
  <si>
    <t xml:space="preserve">CAPEX Compressor kid </t>
  </si>
  <si>
    <t>CAPEX Electrolyser</t>
  </si>
  <si>
    <t>CAPEX Filling station</t>
  </si>
  <si>
    <t>CAPEX Other costs</t>
  </si>
  <si>
    <t>OPEX Electrolyser</t>
  </si>
  <si>
    <t>OPEX Other costs</t>
  </si>
  <si>
    <t xml:space="preserve">   On-site</t>
  </si>
  <si>
    <t xml:space="preserve">   Off-site</t>
  </si>
  <si>
    <t>OPEX Compressor skid / Filling Stations</t>
  </si>
  <si>
    <t>OPEX Storage</t>
  </si>
  <si>
    <t xml:space="preserve">  CAPEX Electrolyser 0.25 - 2.5</t>
  </si>
  <si>
    <t xml:space="preserve">  CAPEX Electrolyser 4 - 7.5</t>
  </si>
  <si>
    <t xml:space="preserve">  CAPEX Electrolyser 15+</t>
  </si>
  <si>
    <t xml:space="preserve">  Electrolyser</t>
  </si>
  <si>
    <t xml:space="preserve">  Compressor skid</t>
  </si>
  <si>
    <t xml:space="preserve">  Filling station</t>
  </si>
  <si>
    <t xml:space="preserve">  Storage</t>
  </si>
  <si>
    <t xml:space="preserve">  Other costs</t>
  </si>
  <si>
    <t>Infrastructure deployed 2019</t>
  </si>
  <si>
    <t>Infrastructure deployed 2020</t>
  </si>
  <si>
    <t>Infrastructure deployed 2021</t>
  </si>
  <si>
    <t>Infrastructure deployed 2022</t>
  </si>
  <si>
    <t>Infrastructure deployed 2023</t>
  </si>
  <si>
    <t>Infrastructure deployed 2024</t>
  </si>
  <si>
    <t>Infrastructure deployed 2025</t>
  </si>
  <si>
    <t>Infrastructure deployed 2026</t>
  </si>
  <si>
    <t>Infrastructure deployed 2027</t>
  </si>
  <si>
    <t>Infrastructure deployed 2028</t>
  </si>
  <si>
    <t>Gas costs</t>
  </si>
  <si>
    <t>Busse Tool</t>
  </si>
  <si>
    <t>[kg CO2 / kg H2]</t>
  </si>
  <si>
    <t>[kg CO2 / kWh]</t>
  </si>
  <si>
    <t>Electrolysis</t>
  </si>
  <si>
    <t>SMR</t>
  </si>
  <si>
    <t>Own Assumption</t>
  </si>
  <si>
    <t>Hydrogen Production Infrastructure</t>
  </si>
  <si>
    <t>Calculations - Refuelling Infrastructure</t>
  </si>
  <si>
    <t>Calculations - Production Infrastructure</t>
  </si>
  <si>
    <t>Financing costs production</t>
  </si>
  <si>
    <t>Depreciation production</t>
  </si>
  <si>
    <t>Total CAPEX production</t>
  </si>
  <si>
    <t>Island</t>
  </si>
  <si>
    <t>Sweden</t>
  </si>
  <si>
    <t>Belgium</t>
  </si>
  <si>
    <t>Finland</t>
  </si>
  <si>
    <t>Slovakia</t>
  </si>
  <si>
    <t>Austria</t>
  </si>
  <si>
    <t>Lithuania</t>
  </si>
  <si>
    <t>Portugal</t>
  </si>
  <si>
    <t>Spain</t>
  </si>
  <si>
    <t>Denmark</t>
  </si>
  <si>
    <t>Hungary</t>
  </si>
  <si>
    <t>Slovenia</t>
  </si>
  <si>
    <t>Croatia</t>
  </si>
  <si>
    <t>UK</t>
  </si>
  <si>
    <t>Luxembourg</t>
  </si>
  <si>
    <t>Ireland</t>
  </si>
  <si>
    <t>Romania</t>
  </si>
  <si>
    <t>Czech Republic</t>
  </si>
  <si>
    <t>Bulgaria</t>
  </si>
  <si>
    <t>Greece</t>
  </si>
  <si>
    <t>Cyprus</t>
  </si>
  <si>
    <t>Poland</t>
  </si>
  <si>
    <t>Malta</t>
  </si>
  <si>
    <t>Estonia</t>
  </si>
  <si>
    <t>Country</t>
  </si>
  <si>
    <t>Total CO2 emissions</t>
  </si>
  <si>
    <t>[kg CO2 / yearl]</t>
  </si>
  <si>
    <t>Total amount of H2 consumed</t>
  </si>
  <si>
    <t>Carbon footprint energy mix</t>
  </si>
  <si>
    <t>Carbon footprint SMR</t>
  </si>
  <si>
    <t>Carbon footprint own assumption</t>
  </si>
  <si>
    <t xml:space="preserve">Infrastructure CAPEX </t>
  </si>
  <si>
    <t>Infrastrucutre Depreciation (CAPEX)</t>
  </si>
  <si>
    <t>Infrastructure OPEX</t>
  </si>
  <si>
    <t>NOx emissions</t>
  </si>
  <si>
    <t>[mg NOx / km]</t>
  </si>
  <si>
    <t xml:space="preserve"> (DEFRA) / Robin</t>
  </si>
  <si>
    <t>[g CO2 / kWh]</t>
  </si>
  <si>
    <t>On-site electrolysis (own production)</t>
  </si>
  <si>
    <t>Off-site electrolysis (own production - incl. delivery)</t>
  </si>
  <si>
    <t>Off-site SMR (external production - incl. delivery)</t>
  </si>
  <si>
    <t>Only applicable if own production selected in section above!</t>
  </si>
  <si>
    <t>Electricity price evolution over time</t>
  </si>
  <si>
    <t>Water price evolution over time</t>
  </si>
  <si>
    <t>Natural gas price evolution over time</t>
  </si>
  <si>
    <t xml:space="preserve">Water price </t>
  </si>
  <si>
    <t xml:space="preserve">Electricity price </t>
  </si>
  <si>
    <t>OPEX costs 2019</t>
  </si>
  <si>
    <t>OPEX (without financing)</t>
  </si>
  <si>
    <t>Total infrastructure financing costs</t>
  </si>
  <si>
    <t>Total OPEX (including finance)</t>
  </si>
  <si>
    <t>Fuel Price</t>
  </si>
  <si>
    <t>Electrolyser efficiency</t>
  </si>
  <si>
    <t>Highest electrolyser efficiency deployed</t>
  </si>
  <si>
    <t xml:space="preserve">Final electrolyser efficiency </t>
  </si>
  <si>
    <t>Used for subsequent price calculations ("Winner takes it all")</t>
  </si>
  <si>
    <t>Final hydrogen prices</t>
  </si>
  <si>
    <t>E. Installation schedule - "Green" hydrogen production facilities</t>
  </si>
  <si>
    <t xml:space="preserve">Diesel </t>
  </si>
  <si>
    <t>Financing production</t>
  </si>
  <si>
    <t>Infrastructure depreciation production</t>
  </si>
  <si>
    <t>Infrastructure depreciation HRS</t>
  </si>
  <si>
    <t>Infrastructure depreciation garbage trucks</t>
  </si>
  <si>
    <t>Infrastructure depreciation trains</t>
  </si>
  <si>
    <t>Infrastructure maintenance garbage trucks</t>
  </si>
  <si>
    <t>Infrastructure maintenance trains</t>
  </si>
  <si>
    <t>Delivery vans (small)</t>
  </si>
  <si>
    <t>Delivery vans (large)</t>
  </si>
  <si>
    <t>Delivery Vans (small)</t>
  </si>
  <si>
    <t>Delivery Vans (large)</t>
  </si>
  <si>
    <t>Delivery vans (small) - H2</t>
  </si>
  <si>
    <t>Delivery vans (small) - Benchmark diesel</t>
  </si>
  <si>
    <t>Delivery vans (large) - H2</t>
  </si>
  <si>
    <t>Delivery vans (large) - Benchmark diesel</t>
  </si>
  <si>
    <t>Downtime costs delivery vans (large)</t>
  </si>
  <si>
    <t>Downtime costs delivery vans (small)</t>
  </si>
  <si>
    <t>Financing costs delivery vans (small)</t>
  </si>
  <si>
    <t>Financing costs delivery vans (large)</t>
  </si>
  <si>
    <t>Fuel costs delivery vans (small)</t>
  </si>
  <si>
    <t>Fuel costs delivery vans (large)</t>
  </si>
  <si>
    <t>Maintenance costs delivery vans (small)</t>
  </si>
  <si>
    <t>Maintenance costs delivery vans (large)</t>
  </si>
  <si>
    <t>Depreciation delivery vans (small)</t>
  </si>
  <si>
    <t>Depreciation delivery vans (large)</t>
  </si>
  <si>
    <t>Downtime costs buses (12m)</t>
  </si>
  <si>
    <t>Downtime costs buses (18m)</t>
  </si>
  <si>
    <t>Financing costs buses (12m)</t>
  </si>
  <si>
    <t>Financing costs buses (18m)</t>
  </si>
  <si>
    <t>Fuel costs buses (12m)</t>
  </si>
  <si>
    <t>Fuel costs buses (18m)</t>
  </si>
  <si>
    <t>Maintenance costs buses (12m)</t>
  </si>
  <si>
    <t>Maintenance costs buses (18m)</t>
  </si>
  <si>
    <t>Depreciation buses (12m)</t>
  </si>
  <si>
    <t>Depreciation buses (18m)</t>
  </si>
  <si>
    <t>Financing costs infrastructure buses (12m)</t>
  </si>
  <si>
    <t>Financing costs infrastructure buses (18m)</t>
  </si>
  <si>
    <t>Infrastructure depreciation buses (12m)</t>
  </si>
  <si>
    <t>Infrastructure depreciation buses (18m)</t>
  </si>
  <si>
    <t>Infrastructure maintenance buses (12m)</t>
  </si>
  <si>
    <t>Infrastructure maintenance buses (18m)</t>
  </si>
  <si>
    <t>Diesel price evolution over time</t>
  </si>
  <si>
    <t>[EUR / l water]</t>
  </si>
  <si>
    <t>Hydrogen / Hybrid</t>
  </si>
  <si>
    <t>Fuel costs (hydrogen)</t>
  </si>
  <si>
    <t>Fuel costs (electricity)</t>
  </si>
  <si>
    <t>[t CO2 / year]</t>
  </si>
  <si>
    <t>Total NOx emissions saved</t>
  </si>
  <si>
    <t>Total emissions saved by using H2 instead of diesel</t>
  </si>
  <si>
    <t>Total amount of electricity required per year</t>
  </si>
  <si>
    <t>[kWh / year]</t>
  </si>
  <si>
    <t>[kWh / km]</t>
  </si>
  <si>
    <t>Buses - Solo (12 m) - H2</t>
  </si>
  <si>
    <t>Buses - Solo (12 m) - Benchmark diesel</t>
  </si>
  <si>
    <t>Buses - Articulated (18 m) - H2</t>
  </si>
  <si>
    <t>Financing costs infrastructure garbage trucks</t>
  </si>
  <si>
    <t>Financing costs infrastructure trains</t>
  </si>
  <si>
    <t>Total amount of electricity consumed (hybrids)</t>
  </si>
  <si>
    <t>Total NOx emissions - Buses 12m</t>
  </si>
  <si>
    <t>Total NOx emissions  - Buses 18m</t>
  </si>
  <si>
    <t>Total NOx emissions - Delivery vans (small)</t>
  </si>
  <si>
    <t>Total NOx emissions - Delivery vans (large)</t>
  </si>
  <si>
    <t>Total NOx emissions - Garbage trucks</t>
  </si>
  <si>
    <t>Total NOx emissions - Cars</t>
  </si>
  <si>
    <t>Total NOx emissions - Trains</t>
  </si>
  <si>
    <t>Total NOx emissions - Fleet</t>
  </si>
  <si>
    <t>[hours]</t>
  </si>
  <si>
    <t>[units in operation]</t>
  </si>
  <si>
    <t>[kg H2 / km]</t>
  </si>
  <si>
    <t>[l diesel / km]</t>
  </si>
  <si>
    <t>[kWh/km]</t>
  </si>
  <si>
    <t>[mg NOx /year]</t>
  </si>
  <si>
    <t>[kg NOx / year]</t>
  </si>
  <si>
    <t>Fixed OPEX Production (w/o financing)</t>
  </si>
  <si>
    <t>Fixed OPEX</t>
  </si>
  <si>
    <t>Electrolyser - Electricity consumption  (0 - 2.5 MW)</t>
  </si>
  <si>
    <t>Electrolyser - Electricity consumption (4 - 7.5 MW)</t>
  </si>
  <si>
    <t>Electrolyser - Electricity consumption (15+ MW)</t>
  </si>
  <si>
    <t xml:space="preserve">Compressor skid/filling station - Electricity consumption </t>
  </si>
  <si>
    <t>Wenn kein eigener Electrolyser, dann keine efficiency, dann keine Kosten für eigene Produktion</t>
  </si>
  <si>
    <t>Calculated with PMT formula substracted repayment rate</t>
  </si>
  <si>
    <t>[EUR / km]</t>
  </si>
  <si>
    <t>Calculations - Fuel Price</t>
  </si>
  <si>
    <t>Calculations - Environmental Analysis</t>
  </si>
  <si>
    <t>Detailed Business Case Tool</t>
  </si>
  <si>
    <t>D. Installation schedule - Hydrogen refuelling stations (HRS)</t>
  </si>
  <si>
    <t>Buses 
(12m)</t>
  </si>
  <si>
    <t>Buses 
(18m)</t>
  </si>
  <si>
    <t>A. Cost scenario</t>
  </si>
  <si>
    <t>B. Deployment schedule - Vehicles</t>
  </si>
  <si>
    <t>C. Use case specifications - Vehicles</t>
  </si>
  <si>
    <t>Resulting total number of vehicles deployed per year</t>
  </si>
  <si>
    <t>Please select the cost scenario to be applied</t>
  </si>
  <si>
    <t>Please select the number of units of each vehicle type to be deployed each year</t>
  </si>
  <si>
    <t>Please specify the use case for each vehicle type deployed</t>
  </si>
  <si>
    <t>All input fields are marked in light grey colour!</t>
  </si>
  <si>
    <t>Please select the number of HRS of each type to be installed each year</t>
  </si>
  <si>
    <r>
      <t>On-site</t>
    </r>
    <r>
      <rPr>
        <sz val="11"/>
        <color theme="0"/>
        <rFont val="Arial Narrow"/>
        <family val="2"/>
        <scheme val="minor"/>
      </rPr>
      <t xml:space="preserve"> PEM electrolyser system</t>
    </r>
  </si>
  <si>
    <r>
      <t>Off-site</t>
    </r>
    <r>
      <rPr>
        <sz val="11"/>
        <color theme="0"/>
        <rFont val="Arial Narrow"/>
        <family val="2"/>
        <scheme val="minor"/>
      </rPr>
      <t xml:space="preserve"> PEM electrolyser system</t>
    </r>
  </si>
  <si>
    <t>Refer to "Introduction" sheet on how to use any other type or capacity for calculations based on your own detailed cost assumptions!</t>
  </si>
  <si>
    <t>Please select the number of "green" hydrogen production facilities of each type to be installed each year</t>
  </si>
  <si>
    <t>Please insert your individual hydrogen price</t>
  </si>
  <si>
    <t>Please select your hydrogen supply source as basis for hydrogen cost calculations</t>
  </si>
  <si>
    <t>To insert vehicle-specific diesel prices please use the "Detailed Input - Vehicles" sheet</t>
  </si>
  <si>
    <t>Please indicate main inputs required for Capex financing cost calculations</t>
  </si>
  <si>
    <t>J. Environmental analysis assumptions</t>
  </si>
  <si>
    <t>F. Infrastructure lifetime assumption</t>
  </si>
  <si>
    <t>G. Hydrogen cost assumptions</t>
  </si>
  <si>
    <t>I. Financing cost assumptions</t>
  </si>
  <si>
    <t>Depreciation period for HRS and H2 production facilities</t>
  </si>
  <si>
    <t>CO2 footprint of conventional diesel (WTW)</t>
  </si>
  <si>
    <t>Please indicate main inputs required for the environmental analysis</t>
  </si>
  <si>
    <t>Main hydrogen production method</t>
  </si>
  <si>
    <t>Country of residency</t>
  </si>
  <si>
    <t>Expected annual CO2 footprint reduction for grid electricity</t>
  </si>
  <si>
    <t>Environmental analysis</t>
  </si>
  <si>
    <t>TOTAL OPEX HRS - Fixed and variable!</t>
  </si>
  <si>
    <t>Total infrastructure depreciation &amp; Opex</t>
  </si>
  <si>
    <t>Infrastructure Opex HRS (fixed and variable)</t>
  </si>
  <si>
    <t>Infrastructure Opex production (only fixed)</t>
  </si>
  <si>
    <t>Annual OPEX for facilities installed in respective year</t>
  </si>
  <si>
    <t>Total km driven by fleet (incl. downtime km)</t>
  </si>
  <si>
    <t>Electrolyser (0 - 2.5 MW)</t>
  </si>
  <si>
    <t>Electrolyser (4 - 7.5 MW)</t>
  </si>
  <si>
    <t>Electrolyser (15+ MW)</t>
  </si>
  <si>
    <t>Compressor Skid / Filling Station</t>
  </si>
  <si>
    <t>Assumptions - Opex</t>
  </si>
  <si>
    <t>Availability of electrolyser</t>
  </si>
  <si>
    <t>Average daily utilization rate of electrolyser</t>
  </si>
  <si>
    <t>Expected stack lifetime</t>
  </si>
  <si>
    <t>Additional OPEX to be considered for each stack replacement required</t>
  </si>
  <si>
    <t>Resulting number of stack replacements required</t>
  </si>
  <si>
    <t>Resulting additional OPEX for stack replacements</t>
  </si>
  <si>
    <t>Total resulting fixed Opex - Electrolyser (0 - 2.5 MW)</t>
  </si>
  <si>
    <t>Total resulting fixed Opex - Electrolyser (15+ MW)</t>
  </si>
  <si>
    <t>Total resulting fixed Opex - Electrolyser (4 - 7.5 MW)</t>
  </si>
  <si>
    <r>
      <t xml:space="preserve">Variable OPEX - </t>
    </r>
    <r>
      <rPr>
        <i/>
        <sz val="11"/>
        <color theme="1"/>
        <rFont val="Arial Narrow"/>
        <family val="2"/>
        <scheme val="minor"/>
      </rPr>
      <t>Used for calculation of H2 costs if electrolysis selected as H2 supply source</t>
    </r>
  </si>
  <si>
    <t>Assunptions - Capex on-site systems</t>
  </si>
  <si>
    <t>Assumptions - Capex off-site systems</t>
  </si>
  <si>
    <t>------------------------------------------------------------------------------------------------------------------------------------------------------------------------------------------------------------------------------------------------------------------------------------</t>
  </si>
  <si>
    <t xml:space="preserve">Selected scenario: </t>
  </si>
  <si>
    <t>Transport costs for H2 delivery to HRS (external production by SMR)</t>
  </si>
  <si>
    <t>Transport costs for H2 delivery to HRS (own off-site production by electrolysis)</t>
  </si>
  <si>
    <t>Assumptions - Diesel refuelling infrastructure costs</t>
  </si>
  <si>
    <r>
      <t>Assumptions - H2 transport costs</t>
    </r>
    <r>
      <rPr>
        <i/>
        <sz val="11"/>
        <color theme="0"/>
        <rFont val="Arial Narrow"/>
        <family val="2"/>
        <scheme val="minor"/>
      </rPr>
      <t xml:space="preserve"> (considered in H2 costs)</t>
    </r>
  </si>
  <si>
    <t>Assumptions - HRS Opex</t>
  </si>
  <si>
    <t>Assumptions - Capex HRS 700 bar</t>
  </si>
  <si>
    <t>Assumptions - Capex HRS 350 bar</t>
  </si>
  <si>
    <t>Equipment cost</t>
  </si>
  <si>
    <t>Total amount of diesel considered for environmental analysis</t>
  </si>
  <si>
    <t>B. Total annual costs</t>
  </si>
  <si>
    <t>Hydrogen vehicle fleet</t>
  </si>
  <si>
    <t xml:space="preserve"> Infrastructure depreciation &amp; Opex</t>
  </si>
  <si>
    <t>Diesel vehicle fleet (benchmark)</t>
  </si>
  <si>
    <t>Total CO2 emissions saved by using H2 instead of diesel</t>
  </si>
  <si>
    <t>Total NOx emissions saved by using H2 instead of diesel</t>
  </si>
  <si>
    <t>Total TCO</t>
  </si>
  <si>
    <t>D. Environmental analysis</t>
  </si>
  <si>
    <t>C. TCO</t>
  </si>
  <si>
    <t>Spreadsheets</t>
  </si>
  <si>
    <r>
      <rPr>
        <b/>
        <sz val="11"/>
        <color theme="1"/>
        <rFont val="Arial Narrow"/>
        <family val="2"/>
        <scheme val="minor"/>
      </rPr>
      <t xml:space="preserve">    Introduction</t>
    </r>
    <r>
      <rPr>
        <sz val="11"/>
        <color theme="1"/>
        <rFont val="Arial Narrow"/>
        <family val="2"/>
        <scheme val="minor"/>
      </rPr>
      <t xml:space="preserve"> - Purpose of the tool and utilization instructions</t>
    </r>
  </si>
  <si>
    <r>
      <rPr>
        <b/>
        <sz val="11"/>
        <color theme="1"/>
        <rFont val="Arial Narrow"/>
        <family val="2"/>
        <scheme val="minor"/>
      </rPr>
      <t xml:space="preserve">    Basic Input</t>
    </r>
    <r>
      <rPr>
        <sz val="11"/>
        <color theme="1"/>
        <rFont val="Arial Narrow"/>
        <family val="2"/>
        <scheme val="minor"/>
      </rPr>
      <t xml:space="preserve"> - Basic data input options required to compute results</t>
    </r>
  </si>
  <si>
    <r>
      <rPr>
        <b/>
        <sz val="11"/>
        <color theme="1"/>
        <rFont val="Arial Narrow"/>
        <family val="2"/>
        <scheme val="minor"/>
      </rPr>
      <t xml:space="preserve">    Detailed Input - Vehicles</t>
    </r>
    <r>
      <rPr>
        <sz val="11"/>
        <color theme="1"/>
        <rFont val="Arial Narrow"/>
        <family val="2"/>
        <scheme val="minor"/>
      </rPr>
      <t xml:space="preserve"> - Detailed assumptions and data input options for all vehicle-related input data </t>
    </r>
  </si>
  <si>
    <r>
      <rPr>
        <b/>
        <sz val="11"/>
        <color theme="1"/>
        <rFont val="Arial Narrow"/>
        <family val="2"/>
        <scheme val="minor"/>
      </rPr>
      <t xml:space="preserve">    Detailed Input - HRS</t>
    </r>
    <r>
      <rPr>
        <sz val="11"/>
        <color theme="1"/>
        <rFont val="Arial Narrow"/>
        <family val="2"/>
        <scheme val="minor"/>
      </rPr>
      <t xml:space="preserve"> - Detailed assumptions and data input options for all input data on hydrogen refuelling stations (HRS)</t>
    </r>
  </si>
  <si>
    <r>
      <rPr>
        <b/>
        <sz val="11"/>
        <color theme="1"/>
        <rFont val="Arial Narrow"/>
        <family val="2"/>
        <scheme val="minor"/>
      </rPr>
      <t xml:space="preserve">    Detailed Input - Production</t>
    </r>
    <r>
      <rPr>
        <sz val="11"/>
        <color theme="1"/>
        <rFont val="Arial Narrow"/>
        <family val="2"/>
        <scheme val="minor"/>
      </rPr>
      <t xml:space="preserve"> - Detailed assumptions and data input options for all input data on "green" hydrogen production facilities</t>
    </r>
  </si>
  <si>
    <t>BACKGROUND AND CONTEXT</t>
  </si>
  <si>
    <t>Link</t>
  </si>
  <si>
    <t>1. Overall purpose of the Detailed Business Case Tool</t>
  </si>
  <si>
    <t>2. Structure of the Detailed Business Case Tool</t>
  </si>
  <si>
    <r>
      <rPr>
        <b/>
        <sz val="11"/>
        <color theme="1"/>
        <rFont val="Arial Narrow"/>
        <family val="2"/>
        <scheme val="minor"/>
      </rPr>
      <t>Contents</t>
    </r>
    <r>
      <rPr>
        <sz val="11"/>
        <color theme="1"/>
        <rFont val="Arial Narrow"/>
        <family val="2"/>
        <scheme val="minor"/>
      </rPr>
      <t xml:space="preserve"> - provides easy navigation through the spreadsheets</t>
    </r>
  </si>
  <si>
    <r>
      <rPr>
        <b/>
        <sz val="11"/>
        <color theme="1"/>
        <rFont val="Arial Narrow"/>
        <family val="2"/>
        <scheme val="minor"/>
      </rPr>
      <t>Basic Input</t>
    </r>
    <r>
      <rPr>
        <sz val="11"/>
        <color theme="1"/>
        <rFont val="Arial Narrow"/>
        <family val="2"/>
        <scheme val="minor"/>
      </rPr>
      <t xml:space="preserve"> - allows filling in of main required assumptions and selection of options to calculate results</t>
    </r>
  </si>
  <si>
    <t>OPEX (HRS - 700 bar) - Fixed and variable</t>
  </si>
  <si>
    <t>OPEX (HRS - 350 bar) - Fixed and variable</t>
  </si>
  <si>
    <t xml:space="preserve">Results generated by the Detailed Business Case Tool are illustrated in the "Results" sheet and in both graphic (i.e. charts) and dashboard (i.e. table) presentation modes. These results are split into 4 categories: </t>
  </si>
  <si>
    <t>3. Results and main assumptions of the Detailed Business Case Tool</t>
  </si>
  <si>
    <t>4. Additional instructions</t>
  </si>
  <si>
    <t>Total</t>
  </si>
  <si>
    <t>Total of distance covered by FC vehicles</t>
  </si>
  <si>
    <t>Distance covered by fleet</t>
  </si>
  <si>
    <t>Hydrogen consumption</t>
  </si>
  <si>
    <t>Total annual amount of H2 required</t>
  </si>
  <si>
    <t>[kg H2 / day]</t>
  </si>
  <si>
    <t>Vehicles in operation</t>
  </si>
  <si>
    <t xml:space="preserve">Type A: 0.25 MW - ~max. kg H2 per day: </t>
  </si>
  <si>
    <t xml:space="preserve">Type B: 0.5 MW - ~max. kg H2 per day: </t>
  </si>
  <si>
    <t xml:space="preserve">Type C: 1 MW - ~max. kg H2 per day: </t>
  </si>
  <si>
    <t xml:space="preserve">Type D: 1.5 MW - ~max. kg H2 per day: </t>
  </si>
  <si>
    <t xml:space="preserve">Type E: 2.5 MW  - ~max. kg H2 per day: </t>
  </si>
  <si>
    <t xml:space="preserve">Type F: 4 MW  - ~max. kg H2 per day: </t>
  </si>
  <si>
    <t xml:space="preserve">Type G: 7.5 MW  - ~max. kg H2 per day: </t>
  </si>
  <si>
    <t xml:space="preserve">Type H: 15 MW - ~ max. kg H2 per day: </t>
  </si>
  <si>
    <t xml:space="preserve">Type I: 1 MW - ~max. kg H2 per day: </t>
  </si>
  <si>
    <t xml:space="preserve">Type J: 1.5 MW - ~ max. kg H2 per day: </t>
  </si>
  <si>
    <t xml:space="preserve">Type K: 2.5 MW  - ~max. kg H2 per day: </t>
  </si>
  <si>
    <t xml:space="preserve">Type L: 4 MW - ~max. kg H2 per day: </t>
  </si>
  <si>
    <t xml:space="preserve">Type M: 7.5 MW - ~max. kg H2 per day: </t>
  </si>
  <si>
    <t xml:space="preserve">Type N: 15 MW  - ~max. kg H2 per day: </t>
  </si>
  <si>
    <t>Total amount of H2 produced - daily</t>
  </si>
  <si>
    <t>Total amount of H2 produced - annually</t>
  </si>
  <si>
    <t>Total additional distance covered by replacement vehicles</t>
  </si>
  <si>
    <t>Resulting WTW CO2 footprint - Electricity</t>
  </si>
  <si>
    <t>Weighted Average Cost of Capital (WACC)</t>
  </si>
  <si>
    <t>Share of RES electricity used in H2 production</t>
  </si>
  <si>
    <t>Hydrogen production (own production from installed production facilities)</t>
  </si>
  <si>
    <t>Please indicate your feedstock cost assumptions used for fuel cost calculations</t>
  </si>
  <si>
    <t>Own assumption WTW CO2 footprint - H2</t>
  </si>
  <si>
    <t>Own assumption WTW CO2 footprint - Electricity</t>
  </si>
  <si>
    <r>
      <rPr>
        <b/>
        <sz val="11"/>
        <color theme="1"/>
        <rFont val="Arial Narrow"/>
        <family val="2"/>
        <scheme val="minor"/>
      </rPr>
      <t xml:space="preserve">    Results</t>
    </r>
    <r>
      <rPr>
        <sz val="11"/>
        <color theme="1"/>
        <rFont val="Arial Narrow"/>
        <family val="2"/>
        <scheme val="minor"/>
      </rPr>
      <t xml:space="preserve"> -</t>
    </r>
    <r>
      <rPr>
        <sz val="11"/>
        <rFont val="Arial Narrow"/>
        <family val="2"/>
        <scheme val="minor"/>
      </rPr>
      <t xml:space="preserve"> Illustration of main operational parameters</t>
    </r>
    <r>
      <rPr>
        <sz val="11"/>
        <color theme="1"/>
        <rFont val="Arial Narrow"/>
        <family val="2"/>
        <scheme val="minor"/>
      </rPr>
      <t>, cost and environmental analysis results</t>
    </r>
  </si>
  <si>
    <t>A. Main operational parameters</t>
  </si>
  <si>
    <r>
      <rPr>
        <b/>
        <sz val="11"/>
        <color theme="1"/>
        <rFont val="Arial Narrow"/>
        <family val="2"/>
        <scheme val="minor"/>
      </rPr>
      <t>Results</t>
    </r>
    <r>
      <rPr>
        <sz val="11"/>
        <color theme="1"/>
        <rFont val="Arial Narrow"/>
        <family val="2"/>
        <scheme val="minor"/>
      </rPr>
      <t xml:space="preserve"> - illustrates main results of the tool - </t>
    </r>
    <r>
      <rPr>
        <sz val="11"/>
        <rFont val="Arial Narrow"/>
        <family val="2"/>
        <scheme val="minor"/>
      </rPr>
      <t xml:space="preserve">main operational parameters, </t>
    </r>
    <r>
      <rPr>
        <sz val="11"/>
        <color theme="1"/>
        <rFont val="Arial Narrow"/>
        <family val="2"/>
        <scheme val="minor"/>
      </rPr>
      <t>TCO and total cost development and high level emission analysis</t>
    </r>
  </si>
  <si>
    <t>Facility Opex</t>
  </si>
  <si>
    <t>Depreciation period</t>
  </si>
  <si>
    <r>
      <t xml:space="preserve">This tool was developed in the context of the "Study on Development of Business Cases for Fuel Cells and Hydrogen Applications for European Regions and Cities" funded by the Fuel Cells and Hydrogen Joint Undertaking (FCH JU). It aims at providing European cities and regions with a high level indicative analysis of costs for the deployment of different sizes of selected fuel cell (FC) vehicle fleets and installation of associated hydrogen refuelling stations (HRS) and "green" hydrogen production facilities using electrolysis. 
The tool is based on a number of assumptions, projections and framework conditions discussed and developed jointly with the participants during the study. All provided input data has been compiled based on latest available studies and has been validated in interviews with relevant industry stakeholders. It represents the currently best available knowledge based on standardised cost assumptions, but cannot replace individual cost analyses considering local characteristics that can highly influence deployment costs. Where reasonably feasible, expected future cost developments have been included in the tool input data in different scenarios; nevertheless, it needs to be highlighted that future cost developments are highly uncertain given the </t>
    </r>
    <r>
      <rPr>
        <sz val="12"/>
        <rFont val="Arial Narrow"/>
        <family val="2"/>
        <scheme val="minor"/>
      </rPr>
      <t>maturity</t>
    </r>
    <r>
      <rPr>
        <sz val="12"/>
        <color theme="1"/>
        <rFont val="Arial Narrow"/>
        <family val="2"/>
        <scheme val="minor"/>
      </rPr>
      <t xml:space="preserve"> of the market for hydrogen and fuel cell applications. The purpose of the tool is to assess roll-out costs for selected different types of FC vehicles for individual deploying entities (public or private) by applying the methodology and general framework of the study to individual local conditions. Hence, the results need to be seen within the context of this particular study and the perspective it has established.
The tool provides a high level assessment that can contribute to a preliminary, indicative evaluation of the costs of deploying FC vehicle fleets and related infrastructure. Whereas a number of options is included in the tool allowing for individual customisation, the tool itself (especially included cost input data) does not automatically reflect specific circumstances of individual countries or the operational parameters of individual local operation setups. Therefore, the results cannot substitute the computation of detailed business cases for individual locations and operational model setups (based on quotes from suppliers) and the consideration of all associated specific risks and costs.
The FCH JU or Roland Berger </t>
    </r>
    <r>
      <rPr>
        <sz val="12"/>
        <rFont val="Arial Narrow"/>
        <family val="2"/>
        <scheme val="minor"/>
      </rPr>
      <t>consultants</t>
    </r>
    <r>
      <rPr>
        <sz val="12"/>
        <color theme="1"/>
        <rFont val="Arial Narrow"/>
        <family val="2"/>
        <scheme val="minor"/>
      </rPr>
      <t xml:space="preserve"> involved in the study do not accept any liability for the results displayed by the tool. </t>
    </r>
  </si>
  <si>
    <r>
      <rPr>
        <b/>
        <sz val="11"/>
        <color theme="1"/>
        <rFont val="Arial Narrow"/>
        <family val="2"/>
        <scheme val="minor"/>
      </rPr>
      <t>Introduction</t>
    </r>
    <r>
      <rPr>
        <sz val="11"/>
        <color theme="1"/>
        <rFont val="Arial Narrow"/>
        <family val="2"/>
        <scheme val="minor"/>
      </rPr>
      <t xml:space="preserve"> - facilitates overall introduction of the tool and utilisation instructions</t>
    </r>
  </si>
  <si>
    <r>
      <rPr>
        <b/>
        <sz val="11"/>
        <color theme="1"/>
        <rFont val="Arial Narrow"/>
        <family val="2"/>
        <scheme val="minor"/>
      </rPr>
      <t>Detailed Input - Vehicles</t>
    </r>
    <r>
      <rPr>
        <sz val="11"/>
        <color theme="1"/>
        <rFont val="Arial Narrow"/>
        <family val="2"/>
        <scheme val="minor"/>
      </rPr>
      <t xml:space="preserve"> - allows for further customisation of all detailed assumptions for all input data on FC vehicles</t>
    </r>
  </si>
  <si>
    <r>
      <rPr>
        <b/>
        <sz val="11"/>
        <color theme="1"/>
        <rFont val="Arial Narrow"/>
        <family val="2"/>
        <scheme val="minor"/>
      </rPr>
      <t>Detailed Input - HRS</t>
    </r>
    <r>
      <rPr>
        <sz val="11"/>
        <color theme="1"/>
        <rFont val="Arial Narrow"/>
        <family val="2"/>
        <scheme val="minor"/>
      </rPr>
      <t xml:space="preserve"> - allows for further customisation of all detailed assumptions for all input data on hydrogen refuelling stations (HRS)</t>
    </r>
  </si>
  <si>
    <r>
      <rPr>
        <b/>
        <sz val="11"/>
        <color theme="1"/>
        <rFont val="Arial Narrow"/>
        <family val="2"/>
        <scheme val="minor"/>
      </rPr>
      <t>Detailed Input - Production</t>
    </r>
    <r>
      <rPr>
        <sz val="11"/>
        <color theme="1"/>
        <rFont val="Arial Narrow"/>
        <family val="2"/>
        <scheme val="minor"/>
      </rPr>
      <t xml:space="preserve"> - allows for further customisation of all detailed assumptions for all input data on "green" hydrogen production facilities</t>
    </r>
  </si>
  <si>
    <r>
      <t>To receive analysis results, all input fields in the "Basic input" sheet need to be filled out by the user. Please make sure that information provided in the different sections of the "Basic input" sheet is consistent with each other (e.g. select the same source of H2 supply for H2 cost assumptions and environmental analysis assumptions). If only information in the "Basic input" sheet is provided, calculations will rely on the standard cost assumptions included in the tool (visible on the "Detailed Input" sheets).
All data inputs can either be changed directly in the respective cell or own assumptions can be inserted in separate cells; main required data inputs can be found on the "Basic input" sheet, all other inputs can be customised using the "Detailed input" sheets. In this way, also othe</t>
    </r>
    <r>
      <rPr>
        <sz val="11"/>
        <rFont val="Arial Narrow"/>
        <family val="2"/>
        <scheme val="minor"/>
      </rPr>
      <t>r types and capacities of HRS and production facilities than the default settings in the tool can be considered in the calculations if</t>
    </r>
    <r>
      <rPr>
        <sz val="11"/>
        <color theme="1"/>
        <rFont val="Arial Narrow"/>
        <family val="2"/>
        <scheme val="minor"/>
      </rPr>
      <t xml:space="preserve"> the user inserts the respective cost data as "own assumption". Please note that the shown infrastructure Capex cost split needs to be maintained and in order to allow for correct calculation of Opex costs. Thereby, the tool allows for a maximum flexibility of adjusting calculation inputs.
All input fields that can be changed by the user are marked in light grey colour (as indicated at the top of each page). All other input and calculation fields are protected. Input fields can be found in "Input" sheets only. Some input fields already contain input values in red font which base on standard assumptions used in the study so far. All these values can also be changed by the user.
In case of further questions, please do not hesitate to get in touch with us: </t>
    </r>
    <r>
      <rPr>
        <b/>
        <sz val="11"/>
        <color theme="1"/>
        <rFont val="Arial Narrow"/>
        <family val="2"/>
        <scheme val="minor"/>
      </rPr>
      <t>simon.lange@rolandberger.com</t>
    </r>
    <r>
      <rPr>
        <sz val="11"/>
        <color theme="1"/>
        <rFont val="Arial Narrow"/>
        <family val="2"/>
        <scheme val="minor"/>
      </rPr>
      <t xml:space="preserve"> or </t>
    </r>
    <r>
      <rPr>
        <b/>
        <sz val="11"/>
        <color theme="1"/>
        <rFont val="Arial Narrow"/>
        <family val="2"/>
        <scheme val="minor"/>
      </rPr>
      <t>johannes.pfister@rolandberger.com</t>
    </r>
  </si>
  <si>
    <t>Own assumption WTW CO2 footprint - H2 from SMR</t>
  </si>
  <si>
    <t>WTW CO2 footprint - H2 from SMR</t>
  </si>
  <si>
    <t>NPV</t>
  </si>
  <si>
    <t>NPV Analysis</t>
  </si>
  <si>
    <t>[EUR/yr]</t>
  </si>
  <si>
    <t>Check</t>
  </si>
  <si>
    <t>Time Period</t>
  </si>
  <si>
    <t>Discount factor</t>
  </si>
  <si>
    <t>Capex</t>
  </si>
  <si>
    <t>CashFlow to Equity</t>
  </si>
  <si>
    <t>Financing costs</t>
  </si>
  <si>
    <t>Discounted costs</t>
  </si>
  <si>
    <t>Cash Flow to equity</t>
  </si>
  <si>
    <t>Capex buses (12m)</t>
  </si>
  <si>
    <t>Capex buses (18m)</t>
  </si>
  <si>
    <t>Capex cars</t>
  </si>
  <si>
    <t>Capex garbage trucks</t>
  </si>
  <si>
    <t>Capex trains</t>
  </si>
  <si>
    <t>Capex HRS</t>
  </si>
  <si>
    <t>Capex Production</t>
  </si>
  <si>
    <t>Capex delivery vans (small)</t>
  </si>
  <si>
    <t>Capex delivery vans (large)</t>
  </si>
  <si>
    <t>CHECK</t>
  </si>
  <si>
    <t>Total Repayment Rate</t>
  </si>
  <si>
    <t>Total repayment (Hydrogen)</t>
  </si>
  <si>
    <t>Repayment Schedule</t>
  </si>
  <si>
    <t>Total Repayment</t>
  </si>
  <si>
    <t>Repayment buses (12m)</t>
  </si>
  <si>
    <t>Repayment buses (18m)</t>
  </si>
  <si>
    <t>Repayment cars</t>
  </si>
  <si>
    <t>Repayment delivery vans (small)</t>
  </si>
  <si>
    <t>Repayment delivery vans (large)</t>
  </si>
  <si>
    <t>Repayment garbage trucks</t>
  </si>
  <si>
    <t>Repayment trains</t>
  </si>
  <si>
    <t>Repayment HRS</t>
  </si>
  <si>
    <t>Repayment Production</t>
  </si>
  <si>
    <t>Residual Value</t>
  </si>
  <si>
    <t>Residual Value buses (12m)</t>
  </si>
  <si>
    <t>Residual Value buses (18m)</t>
  </si>
  <si>
    <t>Residual Value cars</t>
  </si>
  <si>
    <t>Residual Value delivery vans (small)</t>
  </si>
  <si>
    <t>Residual Value delivery vans (large)</t>
  </si>
  <si>
    <t>Residual Value garbage trucks</t>
  </si>
  <si>
    <t>Residual Value trains</t>
  </si>
  <si>
    <t>Residual Value HRS</t>
  </si>
  <si>
    <t>Residual Value Production</t>
  </si>
  <si>
    <t>Total CAPEX HRS w/o residual value</t>
  </si>
  <si>
    <t>Residual Value Timetable</t>
  </si>
  <si>
    <t>Total Residual Value</t>
  </si>
  <si>
    <t>Repayment Schedule &amp; Residual Value Hydrogen</t>
  </si>
  <si>
    <t>WACC</t>
  </si>
  <si>
    <t>Total units in operations (all vehicles)</t>
  </si>
  <si>
    <t>∑ Total repayment 2018-2042</t>
  </si>
  <si>
    <t>∑ Total Capex 2018-2042</t>
  </si>
  <si>
    <t>Fixed OPEX Production (w/o financing) Input</t>
  </si>
  <si>
    <t>Total units in operations</t>
  </si>
  <si>
    <t>OPEX (without financing) over Train operations</t>
  </si>
  <si>
    <t xml:space="preserve">Repayment </t>
  </si>
  <si>
    <t>residual value</t>
  </si>
  <si>
    <t>depreciaton</t>
  </si>
  <si>
    <t>Delta Depreciation-Capex end 2042</t>
  </si>
  <si>
    <t>Depreciation</t>
  </si>
  <si>
    <t>Debt repayment / (issuance)</t>
  </si>
  <si>
    <t>E. Capex</t>
  </si>
  <si>
    <t>[EUR]</t>
  </si>
  <si>
    <t>Delta Repayment project end</t>
  </si>
  <si>
    <t>Delta Residual Value project end</t>
  </si>
  <si>
    <t>Assumption</t>
  </si>
  <si>
    <t>Item</t>
  </si>
  <si>
    <t>Type 5: ~200 kg H2 per day</t>
  </si>
  <si>
    <t>Type 6: ~600 kg H2 per day</t>
  </si>
  <si>
    <t>Type 7: ~1,500 kg H2 per day</t>
  </si>
  <si>
    <t>Type 8: ~3,000 kg H2 per day</t>
  </si>
  <si>
    <t>Type 9: ~6,000 kg H2 per day</t>
  </si>
  <si>
    <t>Price of CO2 (theoretical)</t>
  </si>
  <si>
    <t>Total costs savings by CO2 emissions saved (theoretical)</t>
  </si>
  <si>
    <t>Maintenance costs vehicles</t>
  </si>
  <si>
    <t>Purchasing costs vehicles</t>
  </si>
  <si>
    <t>Infrastructure divestment value (after project end)</t>
  </si>
  <si>
    <t>Interest rate financing costs</t>
  </si>
  <si>
    <t>Other costs HRS</t>
  </si>
  <si>
    <t>OPEX HRS</t>
  </si>
  <si>
    <r>
      <rPr>
        <sz val="11"/>
        <color theme="1"/>
        <rFont val="Arial"/>
        <family val="2"/>
      </rPr>
      <t>∆</t>
    </r>
    <r>
      <rPr>
        <sz val="11"/>
        <color theme="1"/>
        <rFont val="Arial Narrow"/>
        <family val="2"/>
      </rPr>
      <t xml:space="preserve"> Costs Hydrogen Fleet - Diesel Fleet (surplus/savings)</t>
    </r>
  </si>
  <si>
    <t>A theoretical value for the user to enable monetarization of the CO2 savings (e.g. theoretical value of a tax on C02 emissions to set incentives for investments in a Hydrogen fleet, to outweigh increased costs)</t>
  </si>
  <si>
    <t>Comments own assumptions</t>
  </si>
  <si>
    <t>Repayment rate infrastructure</t>
  </si>
  <si>
    <t>TOTAL Fincancing costs</t>
  </si>
  <si>
    <t>Downtime Costs buses (12m)</t>
  </si>
  <si>
    <t>Downtime Costs buses (18m)</t>
  </si>
  <si>
    <t>Downtime Costs cars</t>
  </si>
  <si>
    <t>Downtime Costs delivery vans (small)</t>
  </si>
  <si>
    <t>Downtime Costs delivery vans (large)</t>
  </si>
  <si>
    <t>Downtime Costs garbage trucks</t>
  </si>
  <si>
    <t>Downtime Costs trains</t>
  </si>
  <si>
    <t>TOTAL Downtime Costs</t>
  </si>
  <si>
    <t>Total Depreciation</t>
  </si>
  <si>
    <t>Distance to be covered buses (12m) [km]</t>
  </si>
  <si>
    <t>TOTAL Distance to be covered</t>
  </si>
  <si>
    <t>Distance to be covered buses (18m) [km]</t>
  </si>
  <si>
    <t>Distance to be covered cars [km]</t>
  </si>
  <si>
    <t>Distance to be covered delivery vans (small) [km]</t>
  </si>
  <si>
    <t>Distance to be covered delivery vans (large) [km]</t>
  </si>
  <si>
    <t>Distance to be covered garbage trucks [km]</t>
  </si>
  <si>
    <t>Distance to be covered trains [km]</t>
  </si>
  <si>
    <t>Total Maintenance Costs</t>
  </si>
  <si>
    <t>Maintenance Costs buses (12m)</t>
  </si>
  <si>
    <t>Maintenance Costs buses (18m)</t>
  </si>
  <si>
    <t>Maintenance Costs cars</t>
  </si>
  <si>
    <t>Maintenance Costs delivery vans (small)</t>
  </si>
  <si>
    <t>Maintenance Costs delivery vans (large)</t>
  </si>
  <si>
    <t>Maintenance Costs garbage trucks</t>
  </si>
  <si>
    <t>Maintenance Costs trains</t>
  </si>
  <si>
    <t>CHECK - TCO</t>
  </si>
  <si>
    <t>1) WACC used for discount</t>
  </si>
  <si>
    <t>Actual daily amount of H2 required - Buses</t>
  </si>
  <si>
    <t>Actual daily amount of H2 required - Cars</t>
  </si>
  <si>
    <t>Actual daily amount of H2 required - Delivery vans</t>
  </si>
  <si>
    <t>Actual daily amount of H2 required - Garbage trucks</t>
  </si>
  <si>
    <t>Actual daily amount of H2 required - Trains</t>
  </si>
  <si>
    <t>Linked to depreciation period of infrastructure, should life cycle of infrastrucutre exceed project end, all outstanding repayments are repaid in the year of project end (end of all deployed vehicles life cycles)</t>
  </si>
  <si>
    <t>Total Maximum Hydrogen consumption [kg H2 / year]</t>
  </si>
  <si>
    <t>Maximum Hydrogen Consumption buses (12m)</t>
  </si>
  <si>
    <t>Maximum Hydrogen Consumption buses (18m)</t>
  </si>
  <si>
    <t>Maximum Hydrogen Consumption cars</t>
  </si>
  <si>
    <t>Maximum Hydrogen Consumption delivery vans (small)</t>
  </si>
  <si>
    <t>Maximum Hydrogen Consumption delivery vans (large)</t>
  </si>
  <si>
    <t>Maximum Hydrogen Consumption garbage trucks</t>
  </si>
  <si>
    <t>Maximum Hydrogen Consumption trains</t>
  </si>
  <si>
    <t>Total distance to be covered by fleet</t>
  </si>
  <si>
    <t>Maximum amount of H2 required per year</t>
  </si>
  <si>
    <t>Distance to be coverd by fleet</t>
  </si>
  <si>
    <t>Total Distance to be covered by fleet</t>
  </si>
  <si>
    <t>Total dostance to be covered by fleet</t>
  </si>
  <si>
    <t>Maximum Hydogen cosumption</t>
  </si>
  <si>
    <r>
      <t>2</t>
    </r>
    <r>
      <rPr>
        <b/>
        <vertAlign val="superscript"/>
        <sz val="11"/>
        <color theme="6"/>
        <rFont val="Arial Narrow"/>
        <family val="2"/>
        <scheme val="minor"/>
      </rPr>
      <t>nd</t>
    </r>
    <r>
      <rPr>
        <b/>
        <sz val="11"/>
        <color theme="6"/>
        <rFont val="Arial Narrow"/>
        <family val="2"/>
        <scheme val="minor"/>
      </rPr>
      <t xml:space="preserve"> Updated Version, March 2018</t>
    </r>
  </si>
  <si>
    <t>BELOW YOU WILL FIND THE GENERAL ASSUMPTIONS OF THE TOOL. ALL ASSUMPTIONS ARE BASED ON INSIGHTS GAINED IN THE COURSE OF THE PROJECT
Should you not agree with assumptions made by the project team, you can use the input fields to make your own assumptions</t>
  </si>
  <si>
    <t>Overall perspective on FCH deployment costs</t>
  </si>
  <si>
    <t>Input data and calculations in the tool base on the assumption that all equipment is purchased and operated by the same entity (or different entities belonging to the same group) and therefore focus on Capex and Opex costs only. Commercial models of e.g. HRS operation by an external supplier/ operator are not reflected so that e.g. profit margins are not included that would reflect such model. To accomodate for this, input data needs to be adjusted.</t>
  </si>
  <si>
    <r>
      <rPr>
        <b/>
        <sz val="11"/>
        <rFont val="Arial Narrow"/>
        <family val="2"/>
        <scheme val="minor"/>
      </rPr>
      <t>A. Main operational parameters</t>
    </r>
    <r>
      <rPr>
        <sz val="11"/>
        <color theme="1"/>
        <rFont val="Arial Narrow"/>
        <family val="2"/>
        <scheme val="minor"/>
      </rPr>
      <t xml:space="preserve">
Use case results contain a number of different indicators to illustrate the use case implications of the selections made in the "Basic input" sheet:
</t>
    </r>
    <r>
      <rPr>
        <b/>
        <sz val="11"/>
        <color theme="1"/>
        <rFont val="Arial Narrow"/>
        <family val="2"/>
        <scheme val="minor"/>
      </rPr>
      <t>1. Vehicles in operation</t>
    </r>
    <r>
      <rPr>
        <sz val="11"/>
        <color theme="1"/>
        <rFont val="Arial Narrow"/>
        <family val="2"/>
        <scheme val="minor"/>
      </rPr>
      <t xml:space="preserve"> illustrates the number of vehicles of each type in operation each year depending on the indicated vehicle lifetime and deployment schedule
</t>
    </r>
    <r>
      <rPr>
        <b/>
        <sz val="11"/>
        <color theme="1"/>
        <rFont val="Arial Narrow"/>
        <family val="2"/>
        <scheme val="minor"/>
      </rPr>
      <t>2. Distance covered by fleet</t>
    </r>
    <r>
      <rPr>
        <sz val="11"/>
        <color theme="1"/>
        <rFont val="Arial Narrow"/>
        <family val="2"/>
        <scheme val="minor"/>
      </rPr>
      <t xml:space="preserve"> illustrates the total km driven by FC vehicles and diesel replacement vehicles in case of reduced technical availability (see explanation on "downtime costs" below)
</t>
    </r>
    <r>
      <rPr>
        <b/>
        <sz val="11"/>
        <color theme="1"/>
        <rFont val="Arial Narrow"/>
        <family val="2"/>
        <scheme val="minor"/>
      </rPr>
      <t>3. Hydrogen consumption</t>
    </r>
    <r>
      <rPr>
        <sz val="11"/>
        <color theme="1"/>
        <rFont val="Arial Narrow"/>
        <family val="2"/>
        <scheme val="minor"/>
      </rPr>
      <t xml:space="preserve"> illustrates a) the total amount of H2 required by the deployed fleet per year and b) the maximum daily consumption for each vehicle type based on the indicated number of expected days in operation in the "Basic input" sheet. This information can be used as an orientation for the HRS capacity needed to refuel the selected vehicle fleet
</t>
    </r>
    <r>
      <rPr>
        <b/>
        <sz val="11"/>
        <color theme="1"/>
        <rFont val="Arial Narrow"/>
        <family val="2"/>
        <scheme val="minor"/>
      </rPr>
      <t>4. Hydrogen production</t>
    </r>
    <r>
      <rPr>
        <sz val="11"/>
        <color theme="1"/>
        <rFont val="Arial Narrow"/>
        <family val="2"/>
        <scheme val="minor"/>
      </rPr>
      <t xml:space="preserve"> illustrates the total amount of H2 produced daily and annually from own production facilities (if installation has been indicated in the "Basic input" sheet) considering electrolyser availability, expected electrolyser utilisation rate and maximum production capacity of each electrolyser installed. This information can be used as an orientation on which capacity of production facilities needs to be installed in order to fuel the selected vehicle fleet. Nevertheless, please note that the determination of actual production capacity needs is more complex and depends on a number of other factors (e.g. installed storage capacity)</t>
    </r>
  </si>
  <si>
    <r>
      <rPr>
        <b/>
        <sz val="11"/>
        <color theme="1"/>
        <rFont val="Arial Narrow"/>
        <family val="2"/>
        <scheme val="minor"/>
      </rPr>
      <t>B. Total annual costs</t>
    </r>
    <r>
      <rPr>
        <sz val="11"/>
        <color theme="1"/>
        <rFont val="Arial Narrow"/>
        <family val="2"/>
        <scheme val="minor"/>
      </rPr>
      <t xml:space="preserve">
Based on the basic input data provided by the user (e.g. vehicle deployment and infrastructure installation schedule for the next 10 years) total annual costs associated with FC vehicle fleet deployment are compiled for all relevant cost categories and illustrated for a maximum 25-year period (2018 to 2042). Total costs include all costs for all different vehicle types that have been selected for deployment (if any). For a benchmark comparison, all costs are also calculated for deployment for the same vehicle fleet consisting of conventional diesel vehicles. Main cost categories of the calculation include:
</t>
    </r>
    <r>
      <rPr>
        <b/>
        <sz val="11"/>
        <color theme="1"/>
        <rFont val="Arial Narrow"/>
        <family val="2"/>
        <scheme val="minor"/>
      </rPr>
      <t>1. Downtime costs</t>
    </r>
    <r>
      <rPr>
        <sz val="11"/>
        <color theme="1"/>
        <rFont val="Arial Narrow"/>
        <family val="2"/>
        <scheme val="minor"/>
      </rPr>
      <t xml:space="preserve"> - Costs that occur for necessary replacement of FC vehicles  due to their lower technical availability compared to conventional diesel vehicles. FC vehicles might not be able to fully (=100% availability) service the desired total annual mileage due to reduced technical availability that occurs from a lack of full technological maturity; this is especially relevant for vehicles in defined operational duty cycles (e.g. buses, trains, garbage trucks). It is assumed that all mileage that cannot be serviced by the FC vehicle is serviced by a conventional diesel vehicle in order to reduce overall deployment costs.
</t>
    </r>
    <r>
      <rPr>
        <b/>
        <sz val="11"/>
        <color theme="1"/>
        <rFont val="Arial Narrow"/>
        <family val="2"/>
        <scheme val="minor"/>
      </rPr>
      <t>2. Financing costs</t>
    </r>
    <r>
      <rPr>
        <sz val="11"/>
        <color theme="1"/>
        <rFont val="Arial Narrow"/>
        <family val="2"/>
        <scheme val="minor"/>
      </rPr>
      <t xml:space="preserve"> - Costs that occur for the financing of all Capex investments made (for vehicles, HRS and production facilities). Financing costs are calculated based on the individual Weighted Average Cost of Capital (WACC) and repayment period (period after which e.g. an external loan has been fully amortized) that is equal to the selected depreciation period.
</t>
    </r>
    <r>
      <rPr>
        <b/>
        <sz val="11"/>
        <color theme="1"/>
        <rFont val="Arial Narrow"/>
        <family val="2"/>
        <scheme val="minor"/>
      </rPr>
      <t>3. Infrastructure depreciation and Opex</t>
    </r>
    <r>
      <rPr>
        <sz val="11"/>
        <color theme="1"/>
        <rFont val="Arial Narrow"/>
        <family val="2"/>
        <scheme val="minor"/>
      </rPr>
      <t xml:space="preserve"> - Costs that occur for depreciation of all infrastructure Capex (for HRS and hydrogen production facilities) based on the indicated infrastructure lifetime as well as for infrastructure operations. Please note that for HRS fixed (e.g. regular maintenance) and variable (e.g. electricity costs for compression and cooling) Opex is included in this cost position, for production facilities only fixed Opex costs (for regular maintenance etc.) as variable Opex costs are included in the calculation of respective H2 fuel costs. </t>
    </r>
    <r>
      <rPr>
        <b/>
        <sz val="11"/>
        <color theme="1"/>
        <rFont val="Arial Narrow"/>
        <family val="2"/>
        <scheme val="minor"/>
      </rPr>
      <t>For any vehicle deployment, installation of a respective HRS should be indicated in the "Basic input" sheet to include these costs in the calculation!</t>
    </r>
    <r>
      <rPr>
        <sz val="11"/>
        <color theme="1"/>
        <rFont val="Arial Narrow"/>
        <family val="2"/>
        <scheme val="minor"/>
      </rPr>
      <t xml:space="preserve">
</t>
    </r>
    <r>
      <rPr>
        <b/>
        <sz val="11"/>
        <color theme="1"/>
        <rFont val="Arial Narrow"/>
        <family val="2"/>
        <scheme val="minor"/>
      </rPr>
      <t>4. Fuel costs</t>
    </r>
    <r>
      <rPr>
        <sz val="11"/>
        <color theme="1"/>
        <rFont val="Arial Narrow"/>
        <family val="2"/>
        <scheme val="minor"/>
      </rPr>
      <t xml:space="preserve"> - Costs that occur for the fuel consumed by the vehicles deployed (note that fuel consumption is assumed to remain the same over the entire lifetime of a vehicle - e.g. a vehicle deployed in 2018 will have the fuel consumption indicated for 2018 throughout its entire lifetime). For H2 costs, different options exist in the "Basic Input" sheet: 
a) On-site electrolysis (own production): Costs for H2 produced from electrolysis on site of the HRS - H2 costs are calculated based on the electricity and water consumed for H2 production only
b) Off-site electrolysis (own production - incl. delivery): Costs for H2 produced from electrolysis at a central location distant to the HRS - H2 costs additionally include delivery costs from the production site to the HRS
c) Off-site SMR (external production - incl. delivery): Costs for H2 produced by an external supplier from centralized SMR and delivered to the HRS based on gas feedstock costs, delivery costs and all associated costs of the external supplier
d) Own price: Costs for H2 are based on any other total price as indicated by the user (an individual price quote needs to be inserted)
</t>
    </r>
    <r>
      <rPr>
        <b/>
        <sz val="11"/>
        <color theme="1"/>
        <rFont val="Arial Narrow"/>
        <family val="2"/>
        <scheme val="minor"/>
      </rPr>
      <t>If on- or off-site electrolysis are selected to compute H2 costs, installation of respective H2 production facilities should be indicated in the "Basic input" sheet to include these costs in the calculation!</t>
    </r>
    <r>
      <rPr>
        <sz val="11"/>
        <color theme="1"/>
        <rFont val="Arial Narrow"/>
        <family val="2"/>
        <scheme val="minor"/>
      </rPr>
      <t xml:space="preserve">
</t>
    </r>
    <r>
      <rPr>
        <b/>
        <sz val="11"/>
        <color theme="1"/>
        <rFont val="Arial Narrow"/>
        <family val="2"/>
        <scheme val="minor"/>
      </rPr>
      <t>5. Vehicle maintenance costs</t>
    </r>
    <r>
      <rPr>
        <sz val="11"/>
        <color theme="1"/>
        <rFont val="Arial Narrow"/>
        <family val="2"/>
        <scheme val="minor"/>
      </rPr>
      <t xml:space="preserve"> - Costs that occur for regular vehicle maintenance (preventive and corrective).
</t>
    </r>
    <r>
      <rPr>
        <b/>
        <sz val="11"/>
        <color theme="1"/>
        <rFont val="Arial Narrow"/>
        <family val="2"/>
        <scheme val="minor"/>
      </rPr>
      <t>6. Vehicle depreciation costs</t>
    </r>
    <r>
      <rPr>
        <sz val="11"/>
        <color theme="1"/>
        <rFont val="Arial Narrow"/>
        <family val="2"/>
        <scheme val="minor"/>
      </rPr>
      <t xml:space="preserve"> - Costs that occur for depreciation of all vehicle Capex based on the indicated vehicle lifetime. Vehicle Capex should include all component replacement costs that might be necessary during the lifetime of the FC system of the vehicle (e.g. for FC stacks, batteries etc.).</t>
    </r>
  </si>
  <si>
    <t>F. Cash Flow analysis</t>
  </si>
  <si>
    <r>
      <t>NPV (</t>
    </r>
    <r>
      <rPr>
        <b/>
        <sz val="11"/>
        <rFont val="Arial"/>
        <family val="2"/>
      </rPr>
      <t>∑</t>
    </r>
    <r>
      <rPr>
        <b/>
        <sz val="11"/>
        <rFont val="Arial Narrow"/>
        <family val="2"/>
      </rPr>
      <t xml:space="preserve"> </t>
    </r>
    <r>
      <rPr>
        <b/>
        <sz val="11"/>
        <rFont val="Arial Narrow"/>
        <family val="2"/>
        <scheme val="minor"/>
      </rPr>
      <t>discounted Cash Flows until project end - max. 2042)</t>
    </r>
    <r>
      <rPr>
        <b/>
        <vertAlign val="superscript"/>
        <sz val="11"/>
        <rFont val="Arial Narrow"/>
        <family val="2"/>
        <scheme val="minor"/>
      </rPr>
      <t>1)</t>
    </r>
  </si>
  <si>
    <t xml:space="preserve">For each year, the total Capex costs for the vehicles, HRS and production infrastructure purchased in that year are highlighted based on the selections made in the deployment schedule. </t>
  </si>
  <si>
    <t>Depreciation period vehicles</t>
  </si>
  <si>
    <t>Repayment period vehicles</t>
  </si>
  <si>
    <t>Max. 15 years and individually adjustable for each vehicle type. Indicated assumptions base on alignments made in the coalition for preliminary business cases. Depreciation rates base on Capex w/o residual value in equal yearly values over lifecycle (depreciation period).</t>
  </si>
  <si>
    <t>Based on WACC (reflecting individual project financing structure equity/debt)</t>
  </si>
  <si>
    <t>Based on individual assumptions made for each vehicle type based on available studies and industry interviews. Cost development scenarios developed based on same sources.</t>
  </si>
  <si>
    <t>Technical availability vehicles</t>
  </si>
  <si>
    <t>Fuel consumption vehicles</t>
  </si>
  <si>
    <t>Indicated fuel consumption [kg H2/km] in the year of purchase is the assumed fuel consumption over the full operation cycle of the vehicle.</t>
  </si>
  <si>
    <t>Technical availability assumptions made for the years 2018-2028 based on available studies and industry interviews. From 2028, assumpion is that all vehicles can be run at 100% availability. It is assumed that technical availability indicated for each year can be reached by all vehicles deployed (independent of year of purchase) due to ongoing optimisation of vehicle configuration and improvement of spare part availability.</t>
  </si>
  <si>
    <t>Linked to depreciation period of vehicle (the financing has to be fully repaid at project end, meaning at theoretical divestment of vehicles).</t>
  </si>
  <si>
    <t>Lifecycle of the vehicles sets the operation period of the infrastructure. At least 1 vehicle needs to be deployed during 2018-2028 to enable the consideration of the infrastructure investment in the overall cost calculation. The investment in infrastructure can also be made in a time period prior to vehicle deployment. 
With project end (end of all deployed vehicles life cycles) the infrastructure will be divested with a value of 0, meaning no divestment costs/earnings will be assumed should the life cycle of the infrastructure exceed the project period.</t>
  </si>
  <si>
    <t>Assumptions made based on available studies and industry interviews. Cost development scenarios developed based on same sources.</t>
  </si>
  <si>
    <t>Assumptions made based on available studies and industry interviews.</t>
  </si>
  <si>
    <t>Fixed percentage [%] of Capex per year, not changing over lifecycle, based on industry interviews.</t>
  </si>
  <si>
    <t>Based on average water costs in Germany</t>
  </si>
  <si>
    <t>Based on average electricity costs for large consumption bandwith in the EU (source: Eurostat)</t>
  </si>
  <si>
    <t>Based on average natural gas costs for large consumption bandwith in the EU (source: Eurostat)</t>
  </si>
  <si>
    <t>CO2 costs</t>
  </si>
  <si>
    <t>Based on average consumer prices in the EU (source: Statista)</t>
  </si>
  <si>
    <t>For SMR, based on results of the FCH JU study on commercialisation of fuel cell buses (2015); for electrolysis, calculations made based on electricity and water prices as well as electrolyser feedstock consumption; for off-site production including delivery costs.</t>
  </si>
  <si>
    <t>Equipment costs HRS</t>
  </si>
  <si>
    <t>Hydrogen fuel price</t>
  </si>
  <si>
    <t>Electricity price</t>
  </si>
  <si>
    <t>Water price</t>
  </si>
  <si>
    <t>Hydrogen transport costs</t>
  </si>
  <si>
    <t>Based on results of the FCH JU study on commercialisation of fuel cell buses (2015) for assumed 100 km truck-in delivery (offsite SMR) or local offsite production by electrolysis</t>
  </si>
  <si>
    <t>CAPEX and OPEX diesel refuelling infrastructure</t>
  </si>
  <si>
    <t>Based on results of FCH JU study "Urban buses: Alternative powertrains for Europe"</t>
  </si>
  <si>
    <t>[EUR / ton]</t>
  </si>
  <si>
    <t>Cash Flow</t>
  </si>
  <si>
    <t>CashFlow components: Vehicle cash-effective items (downtime costs, maintenance costs, fuel costs, financing costs, debt repayment, residual value, Capex), Infrastructure cash-effective items (Opex HRS, Opex production, financing costs, debt repayment, residual value, Capex)</t>
  </si>
  <si>
    <r>
      <t>The Detailed Business Case Tool was developed in the context of the "Study on Development of Business Cases for Fuel Cells and Hydrogen Applications for European Regions and Cities"  to illustrate potential TCO (Total Cost of Ownership) development and high level evolution of total costs for rollout of different sizes of FC vehicle fleets and deployment of associated hydrogen refuelling and production infrastructure considering selected specific local framework conditions. Thereby, the tool provides a good first indication of the effect of different levers on the overall cost development for 7 different types of FC vehicles and associated infrastructure (HRS and H2 production): 
1. Urban buses (solo and articulated types)
2. Cars (medium-sized saloon)
3. Delivery Vans (small and large types - types N1-I and N1-III according to EU definition)
4. Garbage trucks
5. Trains (regional transport passenger trains).
The different "Detailed Input" sheets contain all cost assumptions for vehicles, HRS and H2 production facilities. Please note that most of the FC vehicles included in the tool are in an early development stage with no or very limited deployment experience (this mainly relates to large delivery vans, garbage trucks and trains); therefore, current and future costs are difficult to forecast. Also for HRS and H2 production facilities cost figures can vary significantly depending on specific local requirements -</t>
    </r>
    <r>
      <rPr>
        <b/>
        <sz val="12"/>
        <color theme="1"/>
        <rFont val="Arial Narrow"/>
        <family val="2"/>
        <scheme val="minor"/>
      </rPr>
      <t>Therefore, assumptions included in the tool need to be treated with caution and should be validated individually for each deployment project.</t>
    </r>
    <r>
      <rPr>
        <sz val="12"/>
        <color theme="1"/>
        <rFont val="Arial Narrow"/>
        <family val="2"/>
        <scheme val="minor"/>
      </rPr>
      <t xml:space="preserve">
</t>
    </r>
    <r>
      <rPr>
        <b/>
        <sz val="12"/>
        <color theme="1"/>
        <rFont val="Arial Narrow"/>
        <family val="2"/>
        <scheme val="minor"/>
      </rPr>
      <t>ADAPTATION TO SPECIFIC CASE IS REQUIRED</t>
    </r>
    <r>
      <rPr>
        <sz val="12"/>
        <color theme="1"/>
        <rFont val="Arial Narrow"/>
        <family val="2"/>
        <scheme val="minor"/>
      </rPr>
      <t xml:space="preserve"> - Costs are computed based on basic input parameters filled out by the user in the "Basic Input" sheet. In order to receive a result, this data needs to be filled out by each user in order to apply the cost analysis to </t>
    </r>
    <r>
      <rPr>
        <sz val="12"/>
        <rFont val="Arial Narrow"/>
        <family val="2"/>
        <scheme val="minor"/>
      </rPr>
      <t>the</t>
    </r>
    <r>
      <rPr>
        <sz val="12"/>
        <color theme="1"/>
        <rFont val="Arial Narrow"/>
        <family val="2"/>
        <scheme val="minor"/>
      </rPr>
      <t xml:space="preserve"> specific circumstances (e.g. deployment scheme, feedstock prices, financing costs, etc). The basic cost calculation will then rely on the standard cost data included in the tool. In order to further customise the calculation, users can input their own cost data assumptions for vehicles, HRS and hydrogen production facilities in the "Detailed Input" sheets. If the parameters are not changed by the user, the tool automatically calculates based on the general cost projections for FC vehicles and hydrogen infrastructure that have been generated during the study. Real market prices can be higher or lower than figures provided by default in the tool. </t>
    </r>
    <r>
      <rPr>
        <b/>
        <sz val="12"/>
        <color theme="1"/>
        <rFont val="Arial Narrow"/>
        <family val="2"/>
        <scheme val="minor"/>
      </rPr>
      <t>Users need to pay special attention to the inputs inserted in order to make sure that all information is consistent and calculations provide realistic results</t>
    </r>
    <r>
      <rPr>
        <sz val="12"/>
        <color theme="1"/>
        <rFont val="Arial Narrow"/>
        <family val="2"/>
        <scheme val="minor"/>
      </rPr>
      <t xml:space="preserve"> (e.g. for each vehicle deployment also an HRS installation should be indicated to include HRS costs in the cost calculation)!
</t>
    </r>
    <r>
      <rPr>
        <b/>
        <sz val="12"/>
        <color theme="1"/>
        <rFont val="Arial Narrow"/>
        <family val="2"/>
        <scheme val="minor"/>
      </rPr>
      <t>HIGH LEVEL ASSESSMENT</t>
    </r>
    <r>
      <rPr>
        <sz val="12"/>
        <color theme="1"/>
        <rFont val="Arial Narrow"/>
        <family val="2"/>
        <scheme val="minor"/>
      </rPr>
      <t xml:space="preserve"> - Whereas a number of options is included in the tool allowing for individual customisation, the tool only provides a high level assessment that shall contribute to a preliminary, indicative evaluation of the costs of deploying FC vehicle fleets in different locations, revenue streams are not calculated, the tool reflects a mere cost driven perspective. The tool itself does not automatically reflect specific circumstances of individual countries or the parameters of individual local operation setups. Therefore, the results generated by this tool are indicative and do not substitute development of detailed business cases for individual locations (based on real quotes from potential suppliers) and taking into consideration all individual associated risks and costs (e.g. for prolonged permitting processes, infrastructure configurations differing from the standard assumptions included in the tool, project and stakeholder management etc.).
</t>
    </r>
    <r>
      <rPr>
        <b/>
        <sz val="12"/>
        <color theme="1"/>
        <rFont val="Arial Narrow"/>
        <family val="2"/>
        <scheme val="minor"/>
      </rPr>
      <t>SAVE A CLEAN VERSION OF THE TOOL</t>
    </r>
    <r>
      <rPr>
        <sz val="12"/>
        <color theme="1"/>
        <rFont val="Arial Narrow"/>
        <family val="2"/>
        <scheme val="minor"/>
      </rPr>
      <t xml:space="preserve"> - Please save a clean original version of the tool. Overwriting default data may lead to a loss thereof. Once default data has been overwritten with user data, reverting to the default standard input data and tool configuration may not be possible any more.</t>
    </r>
  </si>
  <si>
    <t xml:space="preserve">Cash Flow </t>
  </si>
  <si>
    <t>Please note: As the tool does not include revenue streams, cash flows and resulting NPV will always be negative. The analysis shows a cost driven perspective on the investment needs of the project.</t>
  </si>
  <si>
    <r>
      <t xml:space="preserve">PLEASE READ THIS INTRODUCTION CAREFULLY BEFORE INSERTING DATA OR MODIFYING THE TOOL 
</t>
    </r>
    <r>
      <rPr>
        <b/>
        <sz val="14"/>
        <color rgb="FFFF0000"/>
        <rFont val="Arial Narrow"/>
        <family val="2"/>
        <scheme val="minor"/>
      </rPr>
      <t>Please save a clean version of this tool before inputting data in order to be able to revert to default input data</t>
    </r>
  </si>
  <si>
    <r>
      <rPr>
        <b/>
        <sz val="11"/>
        <color theme="1"/>
        <rFont val="Arial Narrow"/>
        <family val="2"/>
        <scheme val="minor"/>
      </rPr>
      <t>C. TCO development</t>
    </r>
    <r>
      <rPr>
        <sz val="11"/>
        <color theme="1"/>
        <rFont val="Arial Narrow"/>
        <family val="2"/>
        <scheme val="minor"/>
      </rPr>
      <t xml:space="preserve">
Total costs compiled for FC and diesel vehicles are also presented using the Total Cost of Ownership (TCO) approach. To this end, all incurring costs in the timeframe from 2018 to 2028 are divided by the total number of kilometres driven by the selected vehicle fleet to compute overall fleet TCO. Comparison with a conventional diesel vehicle fleet is available for better understanding of the impact of assumptions considered. 
The TCO development is graphically illustrated in 3 different charts that immediately adapt to input changes to show their effects: The first two charts show a TCO breakdown for all cost categories listed above, both for FC and conventional diesel vehicle fleets. The third chart shows a comparison of total TCO between FC and conventional diesel vehicle fleets. 
TCO is presented for specific years, reflecting the costs incurred within that specific year. Hence, TCO is not an average over the total lifetime of the vehicles, but applicable to a specific year.</t>
    </r>
  </si>
  <si>
    <r>
      <rPr>
        <b/>
        <sz val="11"/>
        <color theme="1"/>
        <rFont val="Arial Narrow"/>
        <family val="2"/>
        <scheme val="minor"/>
      </rPr>
      <t xml:space="preserve">D. Environmental analysis
</t>
    </r>
    <r>
      <rPr>
        <sz val="11"/>
        <color theme="1"/>
        <rFont val="Arial Narrow"/>
        <family val="2"/>
        <scheme val="minor"/>
      </rPr>
      <t xml:space="preserve">Savings of CO2 and NOx emissions representing main pollution factors for regions and cities are calculated based on the assumption that all deployed FC vehicles replace conventional diesel vehicles. If emission savings are realised, results are negative (-). If additional emissions are caused as for conventional diesel vehicles, the indicated result will be positive (only applicable for CO2 emissions depending on selected H2 production method). CO2 emissions are assessed from a Well-to-Wheel (WTW) perspective.
CO2 emission savings depend on the production pathway of the H2 used. Therefore, the "Basic input" sheet includes a number of options to be selected to compute a sensible environmental analysis; all options can be individually adjusted using own user assumptions - </t>
    </r>
    <r>
      <rPr>
        <b/>
        <sz val="11"/>
        <color theme="1"/>
        <rFont val="Arial Narrow"/>
        <family val="2"/>
        <scheme val="minor"/>
      </rPr>
      <t>Make sure that the main H2 production method as selected in section J of the "Basic input" sheet is consistent with the assumptions used to compute H2 fuel costs</t>
    </r>
    <r>
      <rPr>
        <sz val="11"/>
        <color theme="1"/>
        <rFont val="Arial Narrow"/>
        <family val="2"/>
        <scheme val="minor"/>
      </rPr>
      <t xml:space="preserve"> (e.g. if "Electrolysis" is selected, installation of a production facility should be indicated and one of the two electrolysis options should be selected in section G to compute H2 fuel costs). For CO2 emissions of H2 produced from electrolysis, the CO2 footprint of the electricity used is decisive. Users can select their country of residence to determine their individual CO2 grid electricity footprint and indicate additional use of RES electricity if applicable.
As FC vehicles cause no NOx emissions, it is assumed that all NOx emissions caused by conventional diesel vehicles can be saved. Assumptions for NOx emissions of the different vehicle types can be found and adjusted in the "Detailed input - vehicles" sheet. Standard assumptions included are based on emission factors as published by the European Environmental Agency and should reflect "real world emissions" of vehicles as compared to emissions in defined testing environments. Nevertheless, it needs to be highlighted that these emission factors are hard to assess and can vary significantly e.g. between different models of the same type of vehicle produced by different OEMs.
In addition, the theoretical cost benefits of saved CO2 emissions are highlighted based on the assumption for the cost of each ton of CO2 as indicated in the "Basic input sheet". These are compared against the cost premium that the selected FCH deployment project has over a comparable project relying on conventional vehicles. This way, it can be highlighted what the cost of one ton of CO2 would need to be to reach cost parity between FCH and conventional projects.</t>
    </r>
  </si>
  <si>
    <t>Assumptions mainly based on FCH JU "Study on early business cases for H2 in energy storage and more broadly power to H2 applications" (2017) as well as industry interviews.
Stack replacment costs for electrolysers are included in the fixed OPEX costs.</t>
  </si>
  <si>
    <r>
      <rPr>
        <b/>
        <sz val="11"/>
        <color theme="1"/>
        <rFont val="Arial Narrow"/>
        <family val="2"/>
        <scheme val="minor"/>
      </rPr>
      <t>F. Cash Flows and NPV</t>
    </r>
    <r>
      <rPr>
        <sz val="11"/>
        <color theme="1"/>
        <rFont val="Arial Narrow"/>
        <family val="2"/>
        <scheme val="minor"/>
      </rPr>
      <t xml:space="preserve">
This section highlights the cash flows for Capex and Opex over the entire project lifetime. Project lifetime is assumed to be the period in which vehicles are in operation. In addition, the project NPV is presented based on the discounted costs. As this analysis only considers the project costs and not the revenue streams, the cash flows and resulting NPV will always be negative. The analysis shows a cost driven perspective on how much investment would be needed to realise the project not taking revenues into account. The cash flow analysis gives the user a first indication if adaptions of existing revenue models would be necessary and enables a first indicative assessment of the need for either an upfront (and/) or a continuous subsidy scheme to make the project financially viable.</t>
    </r>
  </si>
  <si>
    <t>Assumptions on production facilities (CAPEX, OPEX, stack lifetime and replacements, feedstock consumption etc.</t>
  </si>
  <si>
    <t>Maintenance costs in [EUR/km] in the year of purchase are the assumed maintenance costs over the full operation cycle of the vehicle; maintance costs are an average value over vehicle operation cycle taking increasing/decreasing effects into account. The maintenance costs include any equipment replacement (e.g. fuel cell stack) necesscary during the project lifetime.</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</si>
</sst>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0.0%"/>
    <numFmt numFmtId="165" formatCode=";;;"/>
    <numFmt numFmtId="166" formatCode="[$-409]mmm\ dd\,\ yyyy;@"/>
    <numFmt numFmtId="167" formatCode="[$-409]mm\/dd\/yyyy;@"/>
    <numFmt numFmtId="168" formatCode="[$-407]dd/\ mmm/\ yyyy;@"/>
    <numFmt numFmtId="169" formatCode="[$-407]dd/mm/yyyy;@"/>
    <numFmt numFmtId="170" formatCode="#,##0_ ;\-#,##0\ "/>
    <numFmt numFmtId="171" formatCode="#,##0.00_ ;\-#,##0.00\ "/>
    <numFmt numFmtId="172" formatCode="[$EUR]\ #,##0.00;[$EUR]\ \-#,##0.00"/>
    <numFmt numFmtId="173" formatCode="[$EUR]\ #0;[$EUR]\ \-#0"/>
    <numFmt numFmtId="174" formatCode="_-* #,##0.00\ _l_e_i_-;\-* #,##0.00\ _l_e_i_-;_-* &quot;-&quot;??\ _l_e_i_-;_-@_-"/>
    <numFmt numFmtId="175" formatCode="_(* #,##0.00_);_(* \(#,##0.00\);_(* &quot;-&quot;??_);_(@_)"/>
    <numFmt numFmtId="176" formatCode="_-&quot;€&quot;\ * #,##0.00_-;_-&quot;€&quot;\ * #,##0.00\-;_-&quot;€&quot;\ * &quot;-&quot;??_-;_-@_-"/>
    <numFmt numFmtId="177" formatCode="#,##0.0_ ;\-#,##0.0\ "/>
    <numFmt numFmtId="178" formatCode="#,##0.000_ ;\-#,##0.000\ "/>
    <numFmt numFmtId="179" formatCode="0.000"/>
    <numFmt numFmtId="180" formatCode="0.0"/>
    <numFmt numFmtId="181" formatCode="0.00000"/>
    <numFmt numFmtId="182" formatCode="0.0000"/>
    <numFmt numFmtId="183" formatCode="#,##0.0"/>
    <numFmt numFmtId="184" formatCode="0.000%"/>
    <numFmt numFmtId="185" formatCode="#,##0.00000_ ;\-#,##0.00000\ "/>
  </numFmts>
  <fonts count="130" x14ac:knownFonts="1">
    <font>
      <sz val="11"/>
      <color theme="1"/>
      <name val="Arial Narrow"/>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Narrow"/>
      <family val="2"/>
      <scheme val="minor"/>
    </font>
    <font>
      <b/>
      <sz val="18"/>
      <color theme="3"/>
      <name val="Arial Narrow"/>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27"/>
      <name val="Arial Narrow"/>
      <family val="2"/>
      <scheme val="major"/>
    </font>
    <font>
      <sz val="10"/>
      <color theme="1"/>
      <name val="Arial Narrow"/>
      <family val="2"/>
      <scheme val="major"/>
    </font>
    <font>
      <sz val="21"/>
      <color theme="3"/>
      <name val="Arial Narrow"/>
      <family val="2"/>
    </font>
    <font>
      <b/>
      <sz val="11"/>
      <name val="Arial Narrow"/>
      <family val="2"/>
      <scheme val="major"/>
    </font>
    <font>
      <b/>
      <sz val="11"/>
      <color theme="0"/>
      <name val="Arial Narrow"/>
      <family val="2"/>
      <scheme val="major"/>
    </font>
    <font>
      <b/>
      <sz val="11"/>
      <color theme="6"/>
      <name val="Arial Narrow"/>
      <family val="2"/>
      <scheme val="major"/>
    </font>
    <font>
      <b/>
      <sz val="11"/>
      <color theme="1"/>
      <name val="Arial Narrow"/>
      <family val="2"/>
      <scheme val="major"/>
    </font>
    <font>
      <sz val="11"/>
      <color indexed="8"/>
      <name val="Arial Narrow"/>
      <family val="2"/>
      <scheme val="minor"/>
    </font>
    <font>
      <sz val="11"/>
      <color theme="2"/>
      <name val="Arial Narrow"/>
      <family val="2"/>
      <scheme val="minor"/>
    </font>
    <font>
      <sz val="11"/>
      <color theme="9"/>
      <name val="Arial Narrow"/>
      <family val="2"/>
      <scheme val="minor"/>
    </font>
    <font>
      <b/>
      <sz val="11"/>
      <color theme="1"/>
      <name val="Arial Narrow"/>
      <family val="2"/>
      <scheme val="minor"/>
    </font>
    <font>
      <sz val="11"/>
      <name val="Arial Narrow"/>
      <family val="2"/>
      <scheme val="minor"/>
    </font>
    <font>
      <b/>
      <sz val="11"/>
      <name val="Arial Narrow"/>
      <family val="2"/>
      <scheme val="minor"/>
    </font>
    <font>
      <b/>
      <i/>
      <sz val="11"/>
      <name val="Arial Narrow"/>
      <family val="2"/>
      <scheme val="minor"/>
    </font>
    <font>
      <sz val="10"/>
      <color theme="1"/>
      <name val="Arial"/>
      <family val="2"/>
      <charset val="238"/>
    </font>
    <font>
      <sz val="10"/>
      <name val="Arial"/>
      <family val="2"/>
      <charset val="238"/>
    </font>
    <font>
      <sz val="10"/>
      <name val="Arial"/>
      <family val="2"/>
    </font>
    <font>
      <sz val="10"/>
      <color indexed="8"/>
      <name val="Arial"/>
      <family val="2"/>
    </font>
    <font>
      <b/>
      <i/>
      <sz val="10"/>
      <name val="Arial"/>
      <family val="2"/>
    </font>
    <font>
      <sz val="10"/>
      <name val="Arial Narrow"/>
      <family val="2"/>
    </font>
    <font>
      <sz val="11"/>
      <name val="Arial Narrow"/>
      <family val="2"/>
      <scheme val="major"/>
    </font>
    <font>
      <sz val="11"/>
      <color theme="0"/>
      <name val="Arial Narrow"/>
      <family val="2"/>
      <scheme val="minor"/>
    </font>
    <font>
      <sz val="10"/>
      <color theme="5"/>
      <name val="Arial"/>
      <family val="2"/>
    </font>
    <font>
      <b/>
      <sz val="11"/>
      <color theme="0"/>
      <name val="Arial Narrow"/>
      <family val="2"/>
      <scheme val="minor"/>
    </font>
    <font>
      <sz val="11"/>
      <name val="Arial"/>
      <family val="2"/>
    </font>
    <font>
      <b/>
      <sz val="11"/>
      <color rgb="FFFF0000"/>
      <name val="Arial Narrow"/>
      <family val="2"/>
      <scheme val="minor"/>
    </font>
    <font>
      <sz val="11"/>
      <color theme="1"/>
      <name val="Arial"/>
      <family val="2"/>
    </font>
    <font>
      <b/>
      <sz val="10"/>
      <color rgb="FFFF0000"/>
      <name val="Arial"/>
      <family val="2"/>
    </font>
    <font>
      <u/>
      <sz val="10"/>
      <color theme="10"/>
      <name val="Arial"/>
      <family val="2"/>
    </font>
    <font>
      <sz val="12"/>
      <name val="Arial"/>
      <family val="2"/>
    </font>
    <font>
      <sz val="14"/>
      <name val="Arial"/>
      <family val="2"/>
    </font>
    <font>
      <b/>
      <sz val="11"/>
      <color rgb="FFC00000"/>
      <name val="Arial Narrow"/>
      <family val="2"/>
      <scheme val="minor"/>
    </font>
    <font>
      <sz val="11"/>
      <color theme="3"/>
      <name val="Arial Narrow"/>
      <family val="2"/>
      <scheme val="minor"/>
    </font>
    <font>
      <b/>
      <sz val="16"/>
      <color theme="1"/>
      <name val="Arial Narrow"/>
      <family val="2"/>
      <scheme val="minor"/>
    </font>
    <font>
      <b/>
      <sz val="16"/>
      <name val="Arial Narrow"/>
      <family val="2"/>
      <scheme val="major"/>
    </font>
    <font>
      <sz val="11"/>
      <color theme="6"/>
      <name val="Arial Narrow"/>
      <family val="2"/>
      <scheme val="minor"/>
    </font>
    <font>
      <b/>
      <sz val="14"/>
      <name val="Arial Narrow"/>
      <family val="2"/>
      <scheme val="major"/>
    </font>
    <font>
      <b/>
      <sz val="11"/>
      <color theme="4"/>
      <name val="Arial Narrow"/>
      <family val="2"/>
      <scheme val="minor"/>
    </font>
    <font>
      <sz val="11"/>
      <color theme="4"/>
      <name val="Arial Narrow"/>
      <family val="2"/>
      <scheme val="minor"/>
    </font>
    <font>
      <sz val="10"/>
      <color rgb="FFC00000"/>
      <name val="Arial"/>
      <family val="2"/>
    </font>
    <font>
      <sz val="11"/>
      <color rgb="FFC00000"/>
      <name val="Arial Narrow"/>
      <family val="2"/>
      <scheme val="minor"/>
    </font>
    <font>
      <b/>
      <sz val="16"/>
      <name val="Arial Narrow"/>
      <family val="2"/>
      <scheme val="minor"/>
    </font>
    <font>
      <b/>
      <sz val="14"/>
      <color theme="1"/>
      <name val="Arial Narrow"/>
      <family val="2"/>
      <scheme val="minor"/>
    </font>
    <font>
      <b/>
      <u/>
      <sz val="14"/>
      <color theme="1"/>
      <name val="Arial Narrow"/>
      <family val="2"/>
      <scheme val="minor"/>
    </font>
    <font>
      <sz val="27"/>
      <name val="Arial Narrow"/>
      <family val="2"/>
      <scheme val="minor"/>
    </font>
    <font>
      <b/>
      <sz val="10"/>
      <color theme="1"/>
      <name val="Arial Narrow"/>
      <family val="2"/>
      <scheme val="minor"/>
    </font>
    <font>
      <b/>
      <sz val="10"/>
      <color rgb="FFFF0000"/>
      <name val="Arial Narrow"/>
      <family val="2"/>
      <scheme val="minor"/>
    </font>
    <font>
      <i/>
      <sz val="11"/>
      <color theme="1"/>
      <name val="Arial Narrow"/>
      <family val="2"/>
      <scheme val="minor"/>
    </font>
    <font>
      <sz val="12"/>
      <color rgb="FFFF0000"/>
      <name val="Arial"/>
      <family val="2"/>
    </font>
    <font>
      <b/>
      <i/>
      <sz val="11"/>
      <color theme="4"/>
      <name val="Arial Narrow"/>
      <family val="2"/>
      <scheme val="minor"/>
    </font>
    <font>
      <b/>
      <sz val="11"/>
      <color theme="1"/>
      <name val="Arial"/>
      <family val="2"/>
    </font>
    <font>
      <b/>
      <sz val="11"/>
      <name val="Arial"/>
      <family val="2"/>
    </font>
    <font>
      <sz val="11"/>
      <color theme="0"/>
      <name val="Arial"/>
      <family val="2"/>
    </font>
    <font>
      <b/>
      <sz val="11"/>
      <color theme="6"/>
      <name val="Arial Narrow"/>
      <family val="2"/>
      <scheme val="minor"/>
    </font>
    <font>
      <b/>
      <sz val="13"/>
      <color theme="1"/>
      <name val="Arial Narrow"/>
      <family val="2"/>
      <scheme val="minor"/>
    </font>
    <font>
      <b/>
      <sz val="15"/>
      <name val="Arial Narrow"/>
      <family val="2"/>
      <scheme val="minor"/>
    </font>
    <font>
      <sz val="10"/>
      <color theme="1"/>
      <name val="Arial Narrow"/>
      <family val="2"/>
      <scheme val="minor"/>
    </font>
    <font>
      <sz val="11"/>
      <color rgb="FFFF0000"/>
      <name val="Arial"/>
      <family val="2"/>
    </font>
    <font>
      <b/>
      <sz val="15"/>
      <color theme="0"/>
      <name val="Arial Narrow"/>
      <family val="2"/>
      <scheme val="minor"/>
    </font>
    <font>
      <sz val="12"/>
      <color rgb="FFFF0000"/>
      <name val="Arial Narrow"/>
      <family val="2"/>
      <scheme val="minor"/>
    </font>
    <font>
      <sz val="12"/>
      <name val="Arial Narrow"/>
      <family val="2"/>
      <scheme val="minor"/>
    </font>
    <font>
      <sz val="10"/>
      <name val="Arial Narrow"/>
      <family val="2"/>
      <scheme val="minor"/>
    </font>
    <font>
      <sz val="11"/>
      <color rgb="FFFFFF00"/>
      <name val="Arial Narrow"/>
      <family val="2"/>
      <scheme val="minor"/>
    </font>
    <font>
      <sz val="10"/>
      <color theme="4"/>
      <name val="Arial"/>
      <family val="2"/>
    </font>
    <font>
      <sz val="11"/>
      <name val="Calibri"/>
      <family val="2"/>
    </font>
    <font>
      <b/>
      <sz val="11"/>
      <color rgb="FFFFFFFF"/>
      <name val="Calibri"/>
      <family val="2"/>
      <charset val="161"/>
    </font>
    <font>
      <sz val="11"/>
      <color rgb="FF000000"/>
      <name val="Calibri"/>
      <family val="2"/>
      <charset val="161"/>
    </font>
    <font>
      <b/>
      <sz val="13"/>
      <color theme="0"/>
      <name val="Arial Narrow"/>
      <family val="2"/>
      <scheme val="minor"/>
    </font>
    <font>
      <b/>
      <i/>
      <sz val="11"/>
      <color theme="1"/>
      <name val="Arial Narrow"/>
      <family val="2"/>
      <scheme val="minor"/>
    </font>
    <font>
      <b/>
      <sz val="10"/>
      <name val="Arial"/>
      <family val="2"/>
    </font>
    <font>
      <sz val="21"/>
      <color theme="3"/>
      <name val="Arial Narrow"/>
      <family val="2"/>
      <scheme val="minor"/>
    </font>
    <font>
      <sz val="10"/>
      <color theme="5"/>
      <name val="Arial Narrow"/>
      <family val="2"/>
      <scheme val="minor"/>
    </font>
    <font>
      <sz val="10"/>
      <color rgb="FFC00000"/>
      <name val="Arial Narrow"/>
      <family val="2"/>
      <scheme val="minor"/>
    </font>
    <font>
      <b/>
      <sz val="10"/>
      <color theme="5"/>
      <name val="Arial Narrow"/>
      <family val="2"/>
      <scheme val="minor"/>
    </font>
    <font>
      <b/>
      <sz val="10"/>
      <color rgb="FFC00000"/>
      <name val="Arial Narrow"/>
      <family val="2"/>
      <scheme val="minor"/>
    </font>
    <font>
      <b/>
      <sz val="10"/>
      <color theme="0"/>
      <name val="Arial Narrow"/>
      <family val="2"/>
      <scheme val="minor"/>
    </font>
    <font>
      <sz val="10"/>
      <color theme="0"/>
      <name val="Arial Narrow"/>
      <family val="2"/>
      <scheme val="minor"/>
    </font>
    <font>
      <b/>
      <sz val="11"/>
      <color theme="0"/>
      <name val="Arial"/>
      <family val="2"/>
    </font>
    <font>
      <sz val="11"/>
      <color rgb="FFC00000"/>
      <name val="Arial"/>
      <family val="2"/>
    </font>
    <font>
      <sz val="11"/>
      <color theme="5"/>
      <name val="Arial Narrow"/>
      <family val="2"/>
      <scheme val="minor"/>
    </font>
    <font>
      <i/>
      <sz val="11"/>
      <color theme="0"/>
      <name val="Arial Narrow"/>
      <family val="2"/>
      <scheme val="minor"/>
    </font>
    <font>
      <b/>
      <sz val="10"/>
      <color theme="4"/>
      <name val="Arial"/>
      <family val="2"/>
    </font>
    <font>
      <sz val="12"/>
      <color theme="1"/>
      <name val="Arial Narrow"/>
      <family val="2"/>
      <scheme val="minor"/>
    </font>
    <font>
      <b/>
      <sz val="12"/>
      <color theme="1"/>
      <name val="Arial Narrow"/>
      <family val="2"/>
      <scheme val="minor"/>
    </font>
    <font>
      <b/>
      <sz val="14"/>
      <color theme="3"/>
      <name val="Arial Narrow"/>
      <family val="2"/>
      <scheme val="minor"/>
    </font>
    <font>
      <b/>
      <sz val="14"/>
      <color rgb="FFFF0000"/>
      <name val="Arial Narrow"/>
      <family val="2"/>
      <scheme val="minor"/>
    </font>
    <font>
      <b/>
      <sz val="15"/>
      <color theme="1"/>
      <name val="Arial Narrow"/>
      <family val="2"/>
      <scheme val="minor"/>
    </font>
    <font>
      <sz val="11"/>
      <color theme="9" tint="-0.24994659260841701"/>
      <name val="Arial Narrow"/>
      <family val="2"/>
      <scheme val="minor"/>
    </font>
    <font>
      <sz val="14"/>
      <name val="Arial Narrow"/>
      <family val="2"/>
      <scheme val="minor"/>
    </font>
    <font>
      <b/>
      <sz val="11"/>
      <color theme="0" tint="-0.14999847407452621"/>
      <name val="Arial Narrow"/>
      <family val="2"/>
      <scheme val="minor"/>
    </font>
    <font>
      <sz val="11"/>
      <color theme="0" tint="-0.14999847407452621"/>
      <name val="Arial Narrow"/>
      <family val="2"/>
      <scheme val="minor"/>
    </font>
    <font>
      <sz val="11"/>
      <color theme="0" tint="-0.249977111117893"/>
      <name val="Arial Narrow"/>
      <family val="2"/>
      <scheme val="minor"/>
    </font>
    <font>
      <b/>
      <sz val="11"/>
      <color theme="0" tint="-0.249977111117893"/>
      <name val="Arial Narrow"/>
      <family val="2"/>
      <scheme val="minor"/>
    </font>
    <font>
      <sz val="11"/>
      <color theme="0" tint="-0.34998626667073579"/>
      <name val="Arial Narrow"/>
      <family val="2"/>
      <scheme val="minor"/>
    </font>
    <font>
      <b/>
      <sz val="11"/>
      <color theme="0" tint="-0.34998626667073579"/>
      <name val="Arial Narrow"/>
      <family val="2"/>
      <scheme val="minor"/>
    </font>
    <font>
      <sz val="11"/>
      <color rgb="FFFF0000"/>
      <name val="Arial Narrow"/>
      <family val="2"/>
      <scheme val="minor"/>
    </font>
    <font>
      <sz val="9"/>
      <color theme="1"/>
      <name val="Arial Narrow"/>
      <family val="2"/>
      <scheme val="minor"/>
    </font>
    <font>
      <sz val="11"/>
      <color theme="1"/>
      <name val="Arial Narrow"/>
      <family val="2"/>
    </font>
    <font>
      <b/>
      <vertAlign val="superscript"/>
      <sz val="11"/>
      <name val="Arial Narrow"/>
      <family val="2"/>
      <scheme val="minor"/>
    </font>
    <font>
      <b/>
      <vertAlign val="superscript"/>
      <sz val="11"/>
      <color theme="6"/>
      <name val="Arial Narrow"/>
      <family val="2"/>
      <scheme val="minor"/>
    </font>
    <font>
      <b/>
      <sz val="11"/>
      <name val="Arial Narrow"/>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6"/>
        <bgColor indexed="64"/>
      </patternFill>
    </fill>
    <fill>
      <patternFill patternType="solid">
        <fgColor theme="0"/>
        <bgColor indexed="64"/>
      </patternFill>
    </fill>
    <fill>
      <patternFill patternType="solid">
        <fgColor theme="9"/>
        <bgColor indexed="64"/>
      </patternFill>
    </fill>
    <fill>
      <patternFill patternType="solid">
        <fgColor theme="4"/>
        <bgColor indexed="64"/>
      </patternFill>
    </fill>
    <fill>
      <patternFill patternType="solid">
        <fgColor theme="8"/>
        <bgColor indexed="64"/>
      </patternFill>
    </fill>
    <fill>
      <patternFill patternType="solid">
        <fgColor rgb="FFFFC000"/>
        <bgColor indexed="64"/>
      </patternFill>
    </fill>
    <fill>
      <patternFill patternType="solid">
        <fgColor theme="5"/>
      </patternFill>
    </fill>
    <fill>
      <patternFill patternType="solid">
        <fgColor theme="3"/>
        <bgColor indexed="64"/>
      </patternFill>
    </fill>
    <fill>
      <patternFill patternType="solid">
        <fgColor rgb="FF0099DC"/>
      </patternFill>
    </fill>
    <fill>
      <patternFill patternType="solid">
        <fgColor rgb="FFFFFFFF"/>
      </patternFill>
    </fill>
    <fill>
      <patternFill patternType="solid">
        <fgColor rgb="FFF0F5FF"/>
      </patternFill>
    </fill>
    <fill>
      <patternFill patternType="solid">
        <fgColor theme="0" tint="-0.34998626667073579"/>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right/>
      <top style="thin">
        <color indexed="64"/>
      </top>
      <bottom style="medium">
        <color indexed="64"/>
      </bottom>
      <diagonal/>
    </border>
    <border>
      <left style="thick">
        <color theme="0"/>
      </left>
      <right style="thick">
        <color theme="0"/>
      </right>
      <top/>
      <bottom style="thin">
        <color indexed="64"/>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bottom/>
      <diagonal/>
    </border>
    <border>
      <left/>
      <right/>
      <top style="thin">
        <color indexed="64"/>
      </top>
      <bottom/>
      <diagonal/>
    </border>
    <border>
      <left style="thin">
        <color rgb="FFDADCDD"/>
      </left>
      <right style="thin">
        <color rgb="FFDADCDD"/>
      </right>
      <top style="thin">
        <color rgb="FFDADCDD"/>
      </top>
      <bottom style="thin">
        <color rgb="FFDADCDD"/>
      </bottom>
      <diagonal/>
    </border>
    <border>
      <left/>
      <right/>
      <top style="thin">
        <color theme="0"/>
      </top>
      <bottom/>
      <diagonal/>
    </border>
    <border>
      <left style="thin">
        <color theme="3"/>
      </left>
      <right style="thin">
        <color theme="3"/>
      </right>
      <top style="thin">
        <color theme="0"/>
      </top>
      <bottom style="thin">
        <color theme="3"/>
      </bottom>
      <diagonal/>
    </border>
    <border>
      <left style="thin">
        <color theme="0"/>
      </left>
      <right style="thin">
        <color theme="6"/>
      </right>
      <top style="thin">
        <color theme="0"/>
      </top>
      <bottom style="thin">
        <color theme="6"/>
      </bottom>
      <diagonal/>
    </border>
    <border>
      <left style="thin">
        <color theme="6"/>
      </left>
      <right style="thin">
        <color theme="6"/>
      </right>
      <top style="thin">
        <color theme="0"/>
      </top>
      <bottom style="thin">
        <color theme="6"/>
      </bottom>
      <diagonal/>
    </border>
    <border>
      <left style="thin">
        <color theme="0"/>
      </left>
      <right style="thin">
        <color theme="6"/>
      </right>
      <top style="thin">
        <color theme="6"/>
      </top>
      <bottom style="thin">
        <color theme="6"/>
      </bottom>
      <diagonal/>
    </border>
    <border>
      <left style="thin">
        <color theme="6"/>
      </left>
      <right style="thin">
        <color theme="6"/>
      </right>
      <top style="thin">
        <color theme="6"/>
      </top>
      <bottom style="thin">
        <color theme="6"/>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theme="9"/>
      </left>
      <right/>
      <top style="medium">
        <color theme="9"/>
      </top>
      <bottom/>
      <diagonal/>
    </border>
    <border>
      <left/>
      <right style="medium">
        <color theme="9"/>
      </right>
      <top style="medium">
        <color theme="9"/>
      </top>
      <bottom/>
      <diagonal/>
    </border>
    <border>
      <left/>
      <right/>
      <top style="medium">
        <color theme="9"/>
      </top>
      <bottom/>
      <diagonal/>
    </border>
    <border>
      <left/>
      <right/>
      <top/>
      <bottom style="medium">
        <color auto="1"/>
      </bottom>
      <diagonal/>
    </border>
    <border>
      <left style="thin">
        <color theme="3"/>
      </left>
      <right style="thin">
        <color theme="3"/>
      </right>
      <top style="thin">
        <color theme="3"/>
      </top>
      <bottom style="thin">
        <color theme="3"/>
      </bottom>
      <diagonal/>
    </border>
    <border>
      <left/>
      <right/>
      <top/>
      <bottom style="medium">
        <color theme="9"/>
      </bottom>
      <diagonal/>
    </border>
    <border>
      <left/>
      <right/>
      <top style="medium">
        <color auto="1"/>
      </top>
      <bottom style="medium">
        <color auto="1"/>
      </bottom>
      <diagonal/>
    </border>
    <border>
      <left/>
      <right/>
      <top style="medium">
        <color auto="1"/>
      </top>
      <bottom/>
      <diagonal/>
    </border>
    <border>
      <left/>
      <right/>
      <top/>
      <bottom style="hair">
        <color auto="1"/>
      </bottom>
      <diagonal/>
    </border>
    <border>
      <left/>
      <right/>
      <top style="hair">
        <color auto="1"/>
      </top>
      <bottom style="hair">
        <color auto="1"/>
      </bottom>
      <diagonal/>
    </border>
  </borders>
  <cellStyleXfs count="161">
    <xf numFmtId="0" fontId="0" fillId="0" borderId="0">
      <alignment vertical="top"/>
    </xf>
    <xf numFmtId="171" fontId="12" fillId="0" borderId="0" applyFont="0" applyFill="0" applyBorder="0" applyAlignment="0" applyProtection="0"/>
    <xf numFmtId="170" fontId="12" fillId="0" borderId="0" applyFont="0" applyFill="0" applyBorder="0" applyAlignment="0" applyProtection="0"/>
    <xf numFmtId="172" fontId="12" fillId="0" borderId="0" applyFont="0" applyFill="0" applyBorder="0" applyAlignment="0" applyProtection="0"/>
    <xf numFmtId="173" fontId="12" fillId="0" borderId="0" applyFont="0" applyFill="0" applyBorder="0" applyAlignment="0" applyProtection="0"/>
    <xf numFmtId="164" fontId="12" fillId="0" borderId="0" applyFont="0" applyFill="0" applyBorder="0" applyAlignment="0" applyProtection="0"/>
    <xf numFmtId="0" fontId="13" fillId="0" borderId="0" applyNumberFormat="0" applyFill="0" applyBorder="0" applyAlignment="0" applyProtection="0"/>
    <xf numFmtId="0" fontId="14" fillId="0" borderId="1" applyNumberFormat="0" applyFill="0" applyAlignment="0" applyProtection="0"/>
    <xf numFmtId="0" fontId="15" fillId="0" borderId="2"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4" applyNumberFormat="0" applyAlignment="0" applyProtection="0"/>
    <xf numFmtId="0" fontId="21" fillId="6" borderId="5" applyNumberFormat="0" applyAlignment="0" applyProtection="0"/>
    <xf numFmtId="0" fontId="22" fillId="6" borderId="4" applyNumberFormat="0" applyAlignment="0" applyProtection="0"/>
    <xf numFmtId="0" fontId="23" fillId="0" borderId="6" applyNumberFormat="0" applyFill="0" applyAlignment="0" applyProtection="0"/>
    <xf numFmtId="0" fontId="24" fillId="7" borderId="7" applyNumberFormat="0" applyAlignment="0" applyProtection="0"/>
    <xf numFmtId="0" fontId="25" fillId="0" borderId="0" applyNumberFormat="0" applyFill="0" applyBorder="0" applyAlignment="0" applyProtection="0"/>
    <xf numFmtId="0" fontId="12" fillId="8" borderId="8" applyNumberFormat="0" applyFon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28"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28"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28"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28"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8"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28" fillId="27" borderId="0" applyNumberFormat="0" applyBorder="0" applyAlignment="0" applyProtection="0"/>
    <xf numFmtId="49" fontId="29" fillId="0" borderId="0">
      <alignment horizontal="left" vertical="top"/>
    </xf>
    <xf numFmtId="0" fontId="31" fillId="0" borderId="0">
      <alignment horizontal="left" vertical="top"/>
    </xf>
    <xf numFmtId="3" fontId="35" fillId="28" borderId="0" applyNumberFormat="0" applyProtection="0">
      <alignment vertical="top"/>
    </xf>
    <xf numFmtId="3" fontId="32" fillId="28" borderId="10" applyNumberFormat="0" applyProtection="0">
      <alignment vertical="top"/>
    </xf>
    <xf numFmtId="1" fontId="32" fillId="0" borderId="12" applyNumberFormat="0" applyFill="0" applyProtection="0">
      <alignment vertical="top" wrapText="1"/>
    </xf>
    <xf numFmtId="0" fontId="33" fillId="29" borderId="0" applyProtection="0">
      <alignment horizontal="center" vertical="center"/>
    </xf>
    <xf numFmtId="0" fontId="34" fillId="0" borderId="0" applyProtection="0">
      <alignment vertical="center"/>
    </xf>
    <xf numFmtId="49" fontId="12" fillId="0" borderId="0" applyFont="0" applyFill="0" applyBorder="0" applyProtection="0">
      <alignment horizontal="left" vertical="top"/>
    </xf>
    <xf numFmtId="4" fontId="12" fillId="0" borderId="0" applyFont="0" applyFill="0" applyBorder="0" applyProtection="0">
      <alignment horizontal="right" vertical="top"/>
    </xf>
    <xf numFmtId="3" fontId="12" fillId="0" borderId="0" applyFont="0" applyFill="0" applyBorder="0" applyProtection="0">
      <alignment horizontal="right" vertical="top"/>
    </xf>
    <xf numFmtId="164" fontId="12" fillId="0" borderId="0" applyFont="0" applyFill="0" applyBorder="0" applyProtection="0">
      <alignment horizontal="right" vertical="top"/>
    </xf>
    <xf numFmtId="166" fontId="12" fillId="0" borderId="0" applyFont="0" applyFill="0" applyBorder="0" applyProtection="0">
      <alignment vertical="top"/>
    </xf>
    <xf numFmtId="168" fontId="12" fillId="0" borderId="0" applyFont="0" applyFill="0" applyBorder="0" applyProtection="0">
      <alignment vertical="top"/>
    </xf>
    <xf numFmtId="167" fontId="12" fillId="0" borderId="0" applyFont="0" applyFill="0" applyBorder="0" applyProtection="0">
      <alignment vertical="top"/>
    </xf>
    <xf numFmtId="169" fontId="12" fillId="0" borderId="0" applyFont="0" applyFill="0" applyBorder="0" applyProtection="0">
      <alignment vertical="top"/>
    </xf>
    <xf numFmtId="165" fontId="12" fillId="0" borderId="0" applyFont="0" applyFill="0" applyBorder="0" applyProtection="0">
      <alignment vertical="top"/>
    </xf>
    <xf numFmtId="0" fontId="12" fillId="0" borderId="11" applyNumberFormat="0" applyFont="0" applyFill="0" applyProtection="0">
      <alignment vertical="top"/>
    </xf>
    <xf numFmtId="0" fontId="12" fillId="0" borderId="0" applyNumberFormat="0" applyFill="0" applyBorder="0" applyProtection="0">
      <alignment vertical="top"/>
    </xf>
    <xf numFmtId="0" fontId="36" fillId="0" borderId="0">
      <alignment vertical="top"/>
    </xf>
    <xf numFmtId="0" fontId="12" fillId="0" borderId="0" applyNumberFormat="0" applyFill="0" applyBorder="0" applyProtection="0">
      <alignment vertical="top"/>
    </xf>
    <xf numFmtId="4" fontId="12" fillId="0" borderId="0" applyNumberFormat="0" applyFill="0" applyBorder="0" applyAlignment="0" applyProtection="0">
      <alignment horizontal="right" vertical="top"/>
    </xf>
    <xf numFmtId="4" fontId="37" fillId="0" borderId="0" applyNumberFormat="0" applyFill="0" applyBorder="0" applyAlignment="0" applyProtection="0">
      <alignment horizontal="right" vertical="top"/>
    </xf>
    <xf numFmtId="0" fontId="38" fillId="0" borderId="0" applyNumberFormat="0" applyFill="0" applyBorder="0" applyAlignment="0" applyProtection="0">
      <alignment vertical="top"/>
    </xf>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0" fillId="0" borderId="0"/>
    <xf numFmtId="0" fontId="44" fillId="0" borderId="0"/>
    <xf numFmtId="0" fontId="10" fillId="0" borderId="0"/>
    <xf numFmtId="0" fontId="10" fillId="0" borderId="0"/>
    <xf numFmtId="175" fontId="46" fillId="0" borderId="0" applyFont="0" applyFill="0" applyBorder="0" applyAlignment="0" applyProtection="0"/>
    <xf numFmtId="0" fontId="44" fillId="0" borderId="0"/>
    <xf numFmtId="0" fontId="10" fillId="0" borderId="0"/>
    <xf numFmtId="0" fontId="45" fillId="0" borderId="0"/>
    <xf numFmtId="0" fontId="45" fillId="0" borderId="0"/>
    <xf numFmtId="0" fontId="44" fillId="0" borderId="0"/>
    <xf numFmtId="175" fontId="45" fillId="0" borderId="0" applyFont="0" applyFill="0" applyBorder="0" applyAlignment="0" applyProtection="0"/>
    <xf numFmtId="0" fontId="12" fillId="0" borderId="0"/>
    <xf numFmtId="0" fontId="12" fillId="0" borderId="0"/>
    <xf numFmtId="0" fontId="12" fillId="0" borderId="0"/>
    <xf numFmtId="0" fontId="45" fillId="0" borderId="0"/>
    <xf numFmtId="174" fontId="10" fillId="0" borderId="0" applyFont="0" applyFill="0" applyBorder="0" applyAlignment="0" applyProtection="0"/>
    <xf numFmtId="9" fontId="10" fillId="0" borderId="0" applyFont="0" applyFill="0" applyBorder="0" applyAlignment="0" applyProtection="0"/>
    <xf numFmtId="0" fontId="44" fillId="0" borderId="0"/>
    <xf numFmtId="9" fontId="44" fillId="0" borderId="0" applyFont="0" applyFill="0" applyBorder="0" applyAlignment="0" applyProtection="0"/>
    <xf numFmtId="0" fontId="10" fillId="0" borderId="0"/>
    <xf numFmtId="174" fontId="44" fillId="0" borderId="0" applyFont="0" applyFill="0" applyBorder="0" applyAlignment="0" applyProtection="0"/>
    <xf numFmtId="0" fontId="44" fillId="0" borderId="0"/>
    <xf numFmtId="0" fontId="45" fillId="0" borderId="0"/>
    <xf numFmtId="0" fontId="45" fillId="0" borderId="0"/>
    <xf numFmtId="175" fontId="12" fillId="0" borderId="0" applyFont="0" applyFill="0" applyBorder="0" applyAlignment="0" applyProtection="0"/>
    <xf numFmtId="0" fontId="10" fillId="0" borderId="0"/>
    <xf numFmtId="0" fontId="10" fillId="0" borderId="0"/>
    <xf numFmtId="0" fontId="44" fillId="0" borderId="0"/>
    <xf numFmtId="0" fontId="10" fillId="0" borderId="0"/>
    <xf numFmtId="0" fontId="43" fillId="0" borderId="0"/>
    <xf numFmtId="9" fontId="46" fillId="0" borderId="0" applyFont="0" applyFill="0" applyBorder="0" applyAlignment="0" applyProtection="0"/>
    <xf numFmtId="175" fontId="47" fillId="0" borderId="0" applyFont="0" applyFill="0" applyBorder="0" applyAlignment="0" applyProtection="0"/>
    <xf numFmtId="0" fontId="48" fillId="0" borderId="0">
      <alignment vertical="top" wrapText="1"/>
    </xf>
    <xf numFmtId="0" fontId="48" fillId="0" borderId="0">
      <alignment vertical="top" wrapText="1"/>
    </xf>
    <xf numFmtId="0" fontId="43" fillId="0" borderId="0"/>
    <xf numFmtId="0" fontId="45" fillId="0" borderId="0"/>
    <xf numFmtId="0" fontId="10" fillId="0" borderId="0"/>
    <xf numFmtId="0" fontId="43" fillId="0" borderId="0"/>
    <xf numFmtId="174" fontId="44" fillId="0" borderId="0" applyFont="0" applyFill="0" applyBorder="0" applyAlignment="0" applyProtection="0"/>
    <xf numFmtId="174" fontId="44" fillId="0" borderId="0" applyFont="0" applyFill="0" applyBorder="0" applyAlignment="0" applyProtection="0"/>
    <xf numFmtId="0" fontId="45" fillId="0" borderId="0"/>
    <xf numFmtId="9" fontId="45" fillId="0" borderId="0" applyFont="0" applyFill="0" applyBorder="0" applyAlignment="0" applyProtection="0"/>
    <xf numFmtId="0" fontId="44" fillId="0" borderId="0"/>
    <xf numFmtId="0" fontId="45" fillId="0" borderId="0"/>
    <xf numFmtId="0" fontId="45" fillId="0" borderId="0"/>
    <xf numFmtId="0" fontId="44" fillId="0" borderId="0"/>
    <xf numFmtId="0" fontId="43" fillId="0" borderId="0"/>
    <xf numFmtId="0" fontId="43" fillId="0" borderId="0"/>
    <xf numFmtId="0" fontId="43" fillId="0" borderId="0"/>
    <xf numFmtId="0" fontId="43" fillId="0" borderId="0"/>
    <xf numFmtId="0" fontId="43" fillId="0" borderId="0"/>
    <xf numFmtId="174" fontId="10" fillId="0" borderId="0" applyFont="0" applyFill="0" applyBorder="0" applyAlignment="0" applyProtection="0"/>
    <xf numFmtId="0" fontId="10" fillId="0" borderId="0"/>
    <xf numFmtId="164" fontId="44" fillId="0" borderId="0" applyFont="0" applyFill="0" applyBorder="0" applyAlignment="0" applyProtection="0"/>
    <xf numFmtId="0" fontId="12" fillId="0" borderId="0"/>
    <xf numFmtId="176" fontId="12" fillId="0" borderId="0" applyFont="0" applyFill="0" applyBorder="0" applyAlignment="0" applyProtection="0"/>
    <xf numFmtId="0" fontId="9" fillId="0" borderId="0"/>
    <xf numFmtId="0" fontId="9" fillId="0" borderId="0"/>
    <xf numFmtId="0" fontId="9" fillId="0" borderId="0"/>
    <xf numFmtId="0" fontId="9" fillId="0" borderId="0"/>
    <xf numFmtId="17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74" fontId="9" fillId="0" borderId="0" applyFont="0" applyFill="0" applyBorder="0" applyAlignment="0" applyProtection="0"/>
    <xf numFmtId="0" fontId="9" fillId="0" borderId="0"/>
    <xf numFmtId="0" fontId="28" fillId="35" borderId="0" applyNumberFormat="0" applyBorder="0" applyAlignment="0" applyProtection="0"/>
    <xf numFmtId="0" fontId="45" fillId="0" borderId="0"/>
    <xf numFmtId="0" fontId="8" fillId="0" borderId="0"/>
    <xf numFmtId="9" fontId="8" fillId="0" borderId="0" applyFont="0" applyFill="0" applyBorder="0" applyAlignment="0" applyProtection="0"/>
    <xf numFmtId="0" fontId="57" fillId="0" borderId="0" applyNumberFormat="0" applyFill="0" applyBorder="0" applyAlignment="0" applyProtection="0">
      <alignment vertical="top"/>
      <protection locked="0"/>
    </xf>
    <xf numFmtId="0" fontId="6" fillId="0" borderId="0"/>
    <xf numFmtId="43" fontId="45" fillId="0" borderId="0" applyFont="0" applyFill="0" applyBorder="0" applyAlignment="0" applyProtection="0"/>
    <xf numFmtId="44" fontId="45" fillId="0" borderId="0" applyFont="0" applyFill="0" applyBorder="0" applyAlignment="0" applyProtection="0"/>
    <xf numFmtId="42" fontId="45" fillId="0" borderId="0" applyFont="0" applyFill="0" applyBorder="0" applyAlignment="0" applyProtection="0"/>
    <xf numFmtId="43" fontId="45" fillId="0" borderId="0" applyFont="0" applyFill="0" applyBorder="0" applyAlignment="0" applyProtection="0"/>
    <xf numFmtId="41" fontId="45" fillId="0" borderId="0" applyFont="0" applyFill="0" applyBorder="0" applyAlignment="0" applyProtection="0"/>
    <xf numFmtId="0" fontId="93" fillId="0" borderId="0"/>
    <xf numFmtId="0" fontId="94" fillId="37" borderId="22">
      <alignment horizontal="center"/>
    </xf>
    <xf numFmtId="0" fontId="95" fillId="38" borderId="22"/>
    <xf numFmtId="0" fontId="95" fillId="39" borderId="22"/>
    <xf numFmtId="44"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cellStyleXfs>
  <cellXfs count="907">
    <xf numFmtId="0" fontId="0" fillId="0" borderId="0" xfId="0">
      <alignment vertical="top"/>
    </xf>
    <xf numFmtId="0" fontId="50" fillId="30" borderId="0" xfId="0" applyFont="1" applyFill="1" applyBorder="1" applyProtection="1">
      <alignment vertical="top"/>
    </xf>
    <xf numFmtId="0" fontId="0" fillId="0" borderId="0" xfId="0" applyFill="1" applyBorder="1" applyProtection="1">
      <alignment vertical="top"/>
    </xf>
    <xf numFmtId="0" fontId="96" fillId="31" borderId="0" xfId="141" applyFont="1" applyFill="1" applyAlignment="1">
      <alignment vertical="center"/>
    </xf>
    <xf numFmtId="0" fontId="31" fillId="0" borderId="0" xfId="43" applyProtection="1">
      <alignment horizontal="left" vertical="top"/>
    </xf>
    <xf numFmtId="49" fontId="29" fillId="0" borderId="0" xfId="42" applyProtection="1">
      <alignment horizontal="left" vertical="top"/>
    </xf>
    <xf numFmtId="14" fontId="41" fillId="0" borderId="0" xfId="68" applyNumberFormat="1" applyFont="1" applyFill="1" applyProtection="1"/>
    <xf numFmtId="9" fontId="45" fillId="0" borderId="28" xfId="139" applyNumberFormat="1" applyFont="1" applyFill="1" applyBorder="1" applyAlignment="1" applyProtection="1">
      <alignment horizontal="center" vertical="center"/>
    </xf>
    <xf numFmtId="171" fontId="79" fillId="0" borderId="11" xfId="1" applyNumberFormat="1" applyFont="1" applyBorder="1" applyAlignment="1">
      <alignment vertical="top"/>
    </xf>
    <xf numFmtId="1" fontId="45" fillId="0" borderId="28" xfId="139" applyNumberFormat="1" applyFont="1" applyFill="1" applyBorder="1" applyAlignment="1" applyProtection="1">
      <alignment horizontal="center" vertical="center"/>
    </xf>
    <xf numFmtId="0" fontId="0" fillId="0" borderId="0" xfId="0" applyFill="1" applyProtection="1">
      <alignment vertical="top"/>
    </xf>
    <xf numFmtId="171" fontId="55" fillId="0" borderId="0" xfId="1" applyNumberFormat="1" applyFont="1" applyAlignment="1">
      <alignment horizontal="right" vertical="top" wrapText="1"/>
    </xf>
    <xf numFmtId="0" fontId="79" fillId="0" borderId="0" xfId="141" applyFont="1" applyAlignment="1">
      <alignment horizontal="right" vertical="center"/>
    </xf>
    <xf numFmtId="0" fontId="79" fillId="0" borderId="0" xfId="141" applyFont="1" applyAlignment="1">
      <alignment vertical="center"/>
    </xf>
    <xf numFmtId="0" fontId="0" fillId="0" borderId="0" xfId="0" applyFill="1" applyAlignment="1" applyProtection="1">
      <alignment vertical="top" wrapText="1"/>
    </xf>
    <xf numFmtId="0" fontId="0" fillId="0" borderId="0" xfId="0" applyProtection="1">
      <alignment vertical="top"/>
    </xf>
    <xf numFmtId="0" fontId="30" fillId="0" borderId="0" xfId="0" applyFont="1">
      <alignment vertical="top"/>
    </xf>
    <xf numFmtId="0" fontId="31" fillId="0" borderId="0" xfId="43">
      <alignment horizontal="left" vertical="top"/>
    </xf>
    <xf numFmtId="0" fontId="39" fillId="0" borderId="0" xfId="0" applyFont="1">
      <alignment vertical="top"/>
    </xf>
    <xf numFmtId="0" fontId="40" fillId="28" borderId="0" xfId="0" applyFont="1" applyFill="1">
      <alignment vertical="top"/>
    </xf>
    <xf numFmtId="0" fontId="0" fillId="0" borderId="0" xfId="0" applyAlignment="1">
      <alignment vertical="top" wrapText="1"/>
    </xf>
    <xf numFmtId="0" fontId="0" fillId="0" borderId="0" xfId="0" applyFill="1">
      <alignment vertical="top"/>
    </xf>
    <xf numFmtId="0" fontId="0" fillId="0" borderId="0" xfId="0" applyFont="1" applyFill="1">
      <alignment vertical="top"/>
    </xf>
    <xf numFmtId="0" fontId="0" fillId="30" borderId="0" xfId="0" applyFill="1">
      <alignment vertical="top"/>
    </xf>
    <xf numFmtId="49" fontId="29" fillId="0" borderId="0" xfId="42" applyFill="1">
      <alignment horizontal="left" vertical="top"/>
    </xf>
    <xf numFmtId="0" fontId="30" fillId="0" borderId="0" xfId="0" applyFont="1" applyFill="1">
      <alignment vertical="top"/>
    </xf>
    <xf numFmtId="0" fontId="31" fillId="0" borderId="0" xfId="43" applyFill="1">
      <alignment horizontal="left" vertical="top"/>
    </xf>
    <xf numFmtId="0" fontId="42" fillId="0" borderId="0" xfId="68" applyFont="1" applyFill="1" applyAlignment="1">
      <alignment horizontal="left"/>
    </xf>
    <xf numFmtId="0" fontId="39" fillId="0" borderId="0" xfId="0" applyFont="1" applyFill="1">
      <alignment vertical="top"/>
    </xf>
    <xf numFmtId="9" fontId="51" fillId="0" borderId="0" xfId="0" applyNumberFormat="1" applyFont="1" applyFill="1" applyAlignment="1">
      <alignment horizontal="center" vertical="center"/>
    </xf>
    <xf numFmtId="0" fontId="51" fillId="0" borderId="0" xfId="0" applyFont="1" applyFill="1" applyAlignment="1">
      <alignment horizontal="center" vertical="center"/>
    </xf>
    <xf numFmtId="178" fontId="0" fillId="0" borderId="0" xfId="0" applyNumberFormat="1" applyFill="1">
      <alignment vertical="top"/>
    </xf>
    <xf numFmtId="0" fontId="0" fillId="0" borderId="0" xfId="0" applyFill="1" applyBorder="1">
      <alignment vertical="top"/>
    </xf>
    <xf numFmtId="170" fontId="0" fillId="0" borderId="0" xfId="1" applyNumberFormat="1" applyFont="1" applyFill="1" applyBorder="1" applyAlignment="1">
      <alignment vertical="top"/>
    </xf>
    <xf numFmtId="0" fontId="0" fillId="0" borderId="0" xfId="0" applyFont="1" applyFill="1" applyBorder="1">
      <alignment vertical="top"/>
    </xf>
    <xf numFmtId="0" fontId="0" fillId="0" borderId="0" xfId="0" applyFill="1" applyBorder="1" applyAlignment="1">
      <alignment horizontal="right" vertical="top"/>
    </xf>
    <xf numFmtId="0" fontId="40" fillId="0" borderId="0" xfId="0" applyFont="1" applyFill="1" applyBorder="1">
      <alignment vertical="top"/>
    </xf>
    <xf numFmtId="2" fontId="0" fillId="0" borderId="0" xfId="0" applyNumberFormat="1" applyFill="1" applyBorder="1">
      <alignment vertical="top"/>
    </xf>
    <xf numFmtId="0" fontId="50" fillId="0" borderId="0" xfId="0" applyFont="1" applyFill="1">
      <alignment vertical="top"/>
    </xf>
    <xf numFmtId="0" fontId="0" fillId="0" borderId="0" xfId="0">
      <alignment vertical="top"/>
    </xf>
    <xf numFmtId="0" fontId="31" fillId="0" borderId="0" xfId="43">
      <alignment horizontal="left" vertical="top"/>
    </xf>
    <xf numFmtId="0" fontId="0" fillId="0" borderId="0" xfId="0" applyFill="1">
      <alignment vertical="top"/>
    </xf>
    <xf numFmtId="0" fontId="39" fillId="0" borderId="0" xfId="0" applyFont="1" applyFill="1">
      <alignment vertical="top"/>
    </xf>
    <xf numFmtId="170" fontId="0" fillId="0" borderId="0" xfId="1" applyNumberFormat="1" applyFont="1" applyFill="1" applyAlignment="1">
      <alignment vertical="top"/>
    </xf>
    <xf numFmtId="0" fontId="53" fillId="30" borderId="0" xfId="141" applyFont="1" applyFill="1" applyBorder="1" applyAlignment="1">
      <alignment horizontal="left" vertical="top" wrapText="1"/>
    </xf>
    <xf numFmtId="0" fontId="55" fillId="0" borderId="0" xfId="141" applyFont="1" applyAlignment="1">
      <alignment horizontal="left" vertical="top" wrapText="1"/>
    </xf>
    <xf numFmtId="0" fontId="27" fillId="0" borderId="0" xfId="141" applyFont="1" applyAlignment="1">
      <alignment vertical="center"/>
    </xf>
    <xf numFmtId="0" fontId="56" fillId="0" borderId="0" xfId="141" applyFont="1" applyAlignment="1" applyProtection="1">
      <alignment vertical="center"/>
    </xf>
    <xf numFmtId="0" fontId="58" fillId="0" borderId="0" xfId="141" applyFont="1" applyAlignment="1">
      <alignment vertical="center"/>
    </xf>
    <xf numFmtId="0" fontId="0" fillId="0" borderId="0" xfId="0" applyFill="1" applyAlignment="1">
      <alignment horizontal="right" vertical="top"/>
    </xf>
    <xf numFmtId="0" fontId="55" fillId="0" borderId="0" xfId="141" applyFont="1" applyFill="1" applyAlignment="1">
      <alignment horizontal="left" vertical="top" wrapText="1"/>
    </xf>
    <xf numFmtId="0" fontId="53" fillId="0" borderId="0" xfId="141" applyFont="1" applyFill="1" applyBorder="1" applyAlignment="1">
      <alignment horizontal="left" vertical="top" wrapText="1"/>
    </xf>
    <xf numFmtId="0" fontId="53" fillId="0" borderId="0" xfId="141" applyFont="1" applyFill="1" applyAlignment="1">
      <alignment horizontal="left" vertical="top" wrapText="1"/>
    </xf>
    <xf numFmtId="170" fontId="27" fillId="0" borderId="0" xfId="141" applyNumberFormat="1" applyFont="1" applyAlignment="1">
      <alignment vertical="center"/>
    </xf>
    <xf numFmtId="0" fontId="0" fillId="0" borderId="0" xfId="0" applyFill="1" applyAlignment="1">
      <alignment vertical="top" wrapText="1"/>
    </xf>
    <xf numFmtId="0" fontId="39" fillId="0" borderId="0" xfId="0" applyFont="1" applyFill="1" applyBorder="1">
      <alignment vertical="top"/>
    </xf>
    <xf numFmtId="0" fontId="61" fillId="0" borderId="0" xfId="0" applyFont="1" applyFill="1" applyBorder="1">
      <alignment vertical="top"/>
    </xf>
    <xf numFmtId="0" fontId="0" fillId="30" borderId="0" xfId="0" applyFill="1" applyAlignment="1"/>
    <xf numFmtId="0" fontId="54" fillId="30" borderId="0" xfId="0" applyFont="1" applyFill="1">
      <alignment vertical="top"/>
    </xf>
    <xf numFmtId="0" fontId="62" fillId="0" borderId="0" xfId="0" applyFont="1" applyFill="1" applyAlignment="1">
      <alignment horizontal="center" vertical="center"/>
    </xf>
    <xf numFmtId="0" fontId="63" fillId="0" borderId="0" xfId="45" applyNumberFormat="1" applyFont="1" applyFill="1" applyBorder="1" applyAlignment="1">
      <alignment horizontal="center" vertical="center"/>
    </xf>
    <xf numFmtId="170" fontId="7" fillId="0" borderId="0" xfId="1" applyNumberFormat="1" applyFont="1" applyFill="1" applyAlignment="1">
      <alignment vertical="center"/>
    </xf>
    <xf numFmtId="0" fontId="65" fillId="0" borderId="0" xfId="45" applyNumberFormat="1" applyFont="1" applyFill="1" applyBorder="1" applyAlignment="1">
      <alignment horizontal="center" vertical="center"/>
    </xf>
    <xf numFmtId="0" fontId="39" fillId="0" borderId="0" xfId="0" applyFont="1" applyFill="1" applyAlignment="1">
      <alignment vertical="top" wrapText="1"/>
    </xf>
    <xf numFmtId="170" fontId="0" fillId="0" borderId="0" xfId="0" applyNumberFormat="1" applyFont="1" applyFill="1" applyBorder="1">
      <alignment vertical="top"/>
    </xf>
    <xf numFmtId="0" fontId="52" fillId="0" borderId="0" xfId="0" applyFont="1" applyFill="1" applyBorder="1">
      <alignment vertical="top"/>
    </xf>
    <xf numFmtId="0" fontId="39" fillId="0" borderId="0" xfId="0" applyFont="1" applyFill="1" applyAlignment="1">
      <alignment horizontal="right" vertical="top"/>
    </xf>
    <xf numFmtId="0" fontId="39" fillId="0" borderId="0" xfId="0" applyFont="1" applyFill="1" applyBorder="1" applyAlignment="1">
      <alignment horizontal="right" vertical="top"/>
    </xf>
    <xf numFmtId="0" fontId="0" fillId="30" borderId="0" xfId="0" applyFill="1" applyBorder="1">
      <alignment vertical="top"/>
    </xf>
    <xf numFmtId="0" fontId="52" fillId="30" borderId="0" xfId="0" applyFont="1" applyFill="1" applyBorder="1">
      <alignment vertical="top"/>
    </xf>
    <xf numFmtId="0" fontId="0" fillId="34" borderId="0" xfId="0" applyFill="1">
      <alignment vertical="top"/>
    </xf>
    <xf numFmtId="0" fontId="45" fillId="0" borderId="0" xfId="141" applyFont="1" applyAlignment="1">
      <alignment horizontal="right" vertical="center"/>
    </xf>
    <xf numFmtId="0" fontId="0" fillId="0" borderId="0" xfId="0" applyFont="1" applyFill="1" applyBorder="1" applyAlignment="1">
      <alignment horizontal="right" vertical="top"/>
    </xf>
    <xf numFmtId="0" fontId="71" fillId="0" borderId="0" xfId="0" applyFont="1" applyFill="1" applyAlignment="1">
      <alignment horizontal="right" vertical="top"/>
    </xf>
    <xf numFmtId="0" fontId="0" fillId="0" borderId="0" xfId="0" applyAlignment="1">
      <alignment horizontal="right" vertical="top" wrapText="1"/>
    </xf>
    <xf numFmtId="0" fontId="0" fillId="0" borderId="0" xfId="0" applyFill="1" applyAlignment="1">
      <alignment horizontal="right" vertical="top" wrapText="1"/>
    </xf>
    <xf numFmtId="0" fontId="52" fillId="30" borderId="0" xfId="0" applyFont="1" applyFill="1" applyBorder="1" applyAlignment="1">
      <alignment horizontal="right" vertical="top"/>
    </xf>
    <xf numFmtId="0" fontId="0" fillId="0" borderId="0" xfId="0" applyFont="1" applyFill="1" applyAlignment="1">
      <alignment vertical="top" wrapText="1"/>
    </xf>
    <xf numFmtId="0" fontId="40" fillId="30" borderId="0" xfId="141" applyFont="1" applyFill="1" applyBorder="1" applyAlignment="1">
      <alignment horizontal="left" vertical="top" wrapText="1"/>
    </xf>
    <xf numFmtId="0" fontId="40" fillId="30" borderId="0" xfId="141" applyFont="1" applyFill="1" applyAlignment="1">
      <alignment horizontal="left" vertical="top" wrapText="1"/>
    </xf>
    <xf numFmtId="0" fontId="12" fillId="0" borderId="0" xfId="141" applyFont="1" applyAlignment="1">
      <alignment horizontal="left" vertical="top" wrapText="1"/>
    </xf>
    <xf numFmtId="49" fontId="73" fillId="0" borderId="0" xfId="42" applyFont="1" applyAlignment="1">
      <alignment horizontal="left" vertical="top" wrapText="1"/>
    </xf>
    <xf numFmtId="0" fontId="74" fillId="0" borderId="0" xfId="141" applyFont="1" applyAlignment="1">
      <alignment vertical="center"/>
    </xf>
    <xf numFmtId="0" fontId="75" fillId="0" borderId="0" xfId="141" applyFont="1" applyAlignment="1" applyProtection="1">
      <alignment vertical="center"/>
    </xf>
    <xf numFmtId="170" fontId="12" fillId="0" borderId="0" xfId="0" applyNumberFormat="1" applyFont="1" applyFill="1" applyBorder="1">
      <alignment vertical="top"/>
    </xf>
    <xf numFmtId="0" fontId="40" fillId="0" borderId="0" xfId="141" applyFont="1" applyFill="1" applyBorder="1" applyAlignment="1">
      <alignment horizontal="left" vertical="top" wrapText="1"/>
    </xf>
    <xf numFmtId="0" fontId="40" fillId="0" borderId="0" xfId="141" applyFont="1" applyFill="1" applyAlignment="1">
      <alignment horizontal="left" vertical="top" wrapText="1"/>
    </xf>
    <xf numFmtId="0" fontId="12" fillId="0" borderId="0" xfId="141" applyFont="1" applyFill="1" applyAlignment="1">
      <alignment horizontal="left" vertical="top" wrapText="1"/>
    </xf>
    <xf numFmtId="0" fontId="74" fillId="0" borderId="0" xfId="141" applyFont="1" applyFill="1" applyAlignment="1">
      <alignment vertical="center"/>
    </xf>
    <xf numFmtId="0" fontId="70" fillId="0" borderId="0" xfId="141" applyFont="1" applyFill="1" applyAlignment="1">
      <alignment vertical="center"/>
    </xf>
    <xf numFmtId="0" fontId="65" fillId="0" borderId="0" xfId="45" applyNumberFormat="1" applyFont="1" applyFill="1" applyBorder="1" applyAlignment="1">
      <alignment horizontal="right" vertical="center"/>
    </xf>
    <xf numFmtId="0" fontId="39" fillId="30" borderId="0" xfId="0" applyFont="1" applyFill="1">
      <alignment vertical="top"/>
    </xf>
    <xf numFmtId="0" fontId="77" fillId="0" borderId="0" xfId="141" applyFont="1" applyAlignment="1">
      <alignment vertical="center"/>
    </xf>
    <xf numFmtId="0" fontId="39" fillId="0" borderId="0" xfId="0" applyFont="1" applyAlignment="1">
      <alignment vertical="top" wrapText="1"/>
    </xf>
    <xf numFmtId="0" fontId="58" fillId="0" borderId="0" xfId="141" applyFont="1" applyFill="1" applyAlignment="1">
      <alignment vertical="center"/>
    </xf>
    <xf numFmtId="0" fontId="45" fillId="0" borderId="0" xfId="141" applyFont="1" applyFill="1" applyAlignment="1">
      <alignment horizontal="right" vertical="center"/>
    </xf>
    <xf numFmtId="0" fontId="41" fillId="0" borderId="0" xfId="0" applyFont="1" applyFill="1" applyBorder="1">
      <alignment vertical="top"/>
    </xf>
    <xf numFmtId="170" fontId="41" fillId="0" borderId="0" xfId="0" applyNumberFormat="1" applyFont="1" applyFill="1" applyBorder="1">
      <alignment vertical="top"/>
    </xf>
    <xf numFmtId="0" fontId="0" fillId="0" borderId="0" xfId="0" applyFont="1" applyFill="1" applyAlignment="1">
      <alignment horizontal="right" vertical="top"/>
    </xf>
    <xf numFmtId="0" fontId="41" fillId="0" borderId="0" xfId="0" applyFont="1" applyFill="1">
      <alignment vertical="top"/>
    </xf>
    <xf numFmtId="0" fontId="61" fillId="0" borderId="0" xfId="0" applyFont="1" applyFill="1">
      <alignment vertical="top"/>
    </xf>
    <xf numFmtId="170" fontId="39" fillId="0" borderId="0" xfId="0" applyNumberFormat="1" applyFont="1" applyFill="1" applyBorder="1">
      <alignment vertical="top"/>
    </xf>
    <xf numFmtId="0" fontId="39" fillId="0" borderId="0" xfId="141" applyFont="1" applyAlignment="1">
      <alignment horizontal="left" vertical="top" wrapText="1"/>
    </xf>
    <xf numFmtId="0" fontId="61" fillId="0" borderId="0" xfId="141" applyFont="1" applyFill="1" applyAlignment="1">
      <alignment horizontal="left" vertical="top" wrapText="1"/>
    </xf>
    <xf numFmtId="171" fontId="39" fillId="0" borderId="0" xfId="1" applyFont="1" applyFill="1" applyAlignment="1">
      <alignment vertical="top"/>
    </xf>
    <xf numFmtId="171" fontId="0" fillId="0" borderId="0" xfId="1" applyFont="1" applyFill="1" applyAlignment="1">
      <alignment vertical="top"/>
    </xf>
    <xf numFmtId="170" fontId="39" fillId="0" borderId="0" xfId="1" applyNumberFormat="1" applyFont="1" applyAlignment="1">
      <alignment horizontal="right" vertical="top" wrapText="1"/>
    </xf>
    <xf numFmtId="0" fontId="0" fillId="0" borderId="0" xfId="0" applyAlignment="1">
      <alignment horizontal="right" vertical="top"/>
    </xf>
    <xf numFmtId="0" fontId="79" fillId="0" borderId="0" xfId="141" applyFont="1" applyFill="1" applyAlignment="1">
      <alignment horizontal="left" vertical="top" wrapText="1"/>
    </xf>
    <xf numFmtId="0" fontId="80" fillId="0" borderId="0" xfId="141" applyFont="1" applyFill="1" applyAlignment="1">
      <alignment horizontal="left" vertical="top" wrapText="1"/>
    </xf>
    <xf numFmtId="0" fontId="79" fillId="0" borderId="0" xfId="141" applyFont="1" applyAlignment="1">
      <alignment horizontal="left" vertical="top" wrapText="1"/>
    </xf>
    <xf numFmtId="0" fontId="59" fillId="0" borderId="0" xfId="141" applyFont="1" applyFill="1" applyAlignment="1">
      <alignment vertical="center"/>
    </xf>
    <xf numFmtId="170" fontId="39" fillId="0" borderId="0" xfId="1" applyNumberFormat="1" applyFont="1" applyFill="1" applyBorder="1" applyAlignment="1">
      <alignment vertical="top"/>
    </xf>
    <xf numFmtId="0" fontId="55" fillId="0" borderId="0" xfId="141" applyFont="1" applyAlignment="1">
      <alignment horizontal="right" vertical="top" wrapText="1"/>
    </xf>
    <xf numFmtId="170" fontId="79" fillId="0" borderId="0" xfId="1" applyNumberFormat="1" applyFont="1" applyAlignment="1">
      <alignment horizontal="right" vertical="top" wrapText="1"/>
    </xf>
    <xf numFmtId="170" fontId="55" fillId="0" borderId="0" xfId="1" applyNumberFormat="1" applyFont="1" applyAlignment="1">
      <alignment horizontal="right" vertical="top" wrapText="1"/>
    </xf>
    <xf numFmtId="170" fontId="55" fillId="0" borderId="0" xfId="1" applyNumberFormat="1" applyFont="1" applyFill="1" applyAlignment="1">
      <alignment horizontal="right" vertical="top" wrapText="1"/>
    </xf>
    <xf numFmtId="170" fontId="79" fillId="0" borderId="0" xfId="1" applyNumberFormat="1" applyFont="1" applyFill="1" applyAlignment="1">
      <alignment horizontal="right" vertical="top" wrapText="1"/>
    </xf>
    <xf numFmtId="0" fontId="0" fillId="30" borderId="0" xfId="0" applyFont="1" applyFill="1" applyBorder="1">
      <alignment vertical="top"/>
    </xf>
    <xf numFmtId="170" fontId="55" fillId="0" borderId="0" xfId="1" applyNumberFormat="1" applyFont="1" applyAlignment="1">
      <alignment vertical="center"/>
    </xf>
    <xf numFmtId="170" fontId="79" fillId="0" borderId="0" xfId="1" applyNumberFormat="1" applyFont="1" applyAlignment="1">
      <alignment vertical="center"/>
    </xf>
    <xf numFmtId="170" fontId="55" fillId="0" borderId="0" xfId="1" applyNumberFormat="1" applyFont="1" applyFill="1" applyAlignment="1">
      <alignment vertical="center"/>
    </xf>
    <xf numFmtId="0" fontId="55" fillId="0" borderId="0" xfId="141" applyFont="1" applyAlignment="1">
      <alignment horizontal="right" vertical="center"/>
    </xf>
    <xf numFmtId="0" fontId="81" fillId="0" borderId="0" xfId="141" applyFont="1" applyAlignment="1">
      <alignment vertical="center"/>
    </xf>
    <xf numFmtId="0" fontId="0" fillId="0" borderId="0" xfId="0" applyNumberFormat="1" applyFont="1" applyFill="1" applyBorder="1" applyAlignment="1">
      <alignment horizontal="right" vertical="top"/>
    </xf>
    <xf numFmtId="0" fontId="0" fillId="0" borderId="0" xfId="0" applyFont="1" applyAlignment="1">
      <alignment vertical="top" wrapText="1"/>
    </xf>
    <xf numFmtId="170" fontId="52" fillId="0" borderId="0" xfId="1" applyNumberFormat="1" applyFont="1" applyFill="1" applyBorder="1" applyAlignment="1">
      <alignment vertical="top"/>
    </xf>
    <xf numFmtId="170" fontId="12" fillId="0" borderId="0" xfId="1" applyNumberFormat="1" applyFont="1" applyFill="1" applyAlignment="1">
      <alignment vertical="center"/>
    </xf>
    <xf numFmtId="170" fontId="12" fillId="0" borderId="0" xfId="1" applyNumberFormat="1" applyFont="1" applyAlignment="1">
      <alignment vertical="center"/>
    </xf>
    <xf numFmtId="170" fontId="39" fillId="0" borderId="0" xfId="1" applyNumberFormat="1" applyFont="1" applyAlignment="1">
      <alignment vertical="center"/>
    </xf>
    <xf numFmtId="0" fontId="12" fillId="0" borderId="0" xfId="0" applyFont="1" applyFill="1" applyBorder="1">
      <alignment vertical="top"/>
    </xf>
    <xf numFmtId="170" fontId="82" fillId="0" borderId="0" xfId="0" applyNumberFormat="1" applyFont="1" applyFill="1" applyBorder="1">
      <alignment vertical="top"/>
    </xf>
    <xf numFmtId="170" fontId="64" fillId="0" borderId="0" xfId="0" applyNumberFormat="1" applyFont="1" applyFill="1" applyBorder="1">
      <alignment vertical="top"/>
    </xf>
    <xf numFmtId="0" fontId="41" fillId="28" borderId="0" xfId="141" applyFont="1" applyFill="1" applyAlignment="1">
      <alignment vertical="center"/>
    </xf>
    <xf numFmtId="0" fontId="70" fillId="28" borderId="0" xfId="141" applyFont="1" applyFill="1" applyAlignment="1">
      <alignment vertical="center"/>
    </xf>
    <xf numFmtId="0" fontId="64" fillId="0" borderId="0" xfId="141" applyFont="1" applyFill="1" applyBorder="1" applyAlignment="1">
      <alignment horizontal="left" vertical="top" wrapText="1"/>
    </xf>
    <xf numFmtId="0" fontId="64" fillId="0" borderId="0" xfId="141" applyFont="1" applyAlignment="1">
      <alignment horizontal="left" vertical="top" wrapText="1"/>
    </xf>
    <xf numFmtId="0" fontId="82" fillId="0" borderId="0" xfId="141" applyFont="1" applyFill="1" applyBorder="1" applyAlignment="1">
      <alignment horizontal="left" vertical="top" wrapText="1"/>
    </xf>
    <xf numFmtId="0" fontId="82" fillId="0" borderId="0" xfId="141" applyFont="1" applyAlignment="1">
      <alignment horizontal="left" vertical="top" wrapText="1"/>
    </xf>
    <xf numFmtId="170" fontId="82" fillId="0" borderId="0" xfId="0" applyNumberFormat="1" applyFont="1" applyFill="1" applyBorder="1" applyAlignment="1">
      <alignment horizontal="right" vertical="top"/>
    </xf>
    <xf numFmtId="170" fontId="12" fillId="0" borderId="0" xfId="0" applyNumberFormat="1" applyFont="1" applyFill="1" applyBorder="1" applyAlignment="1">
      <alignment horizontal="right" vertical="top"/>
    </xf>
    <xf numFmtId="170" fontId="39" fillId="0" borderId="0" xfId="0" applyNumberFormat="1" applyFont="1" applyFill="1" applyBorder="1" applyAlignment="1">
      <alignment horizontal="right" vertical="top"/>
    </xf>
    <xf numFmtId="0" fontId="12" fillId="0" borderId="0" xfId="141" applyFont="1" applyAlignment="1">
      <alignment horizontal="right" vertical="top" wrapText="1"/>
    </xf>
    <xf numFmtId="170" fontId="39" fillId="0" borderId="0" xfId="1" applyNumberFormat="1" applyFont="1" applyFill="1" applyBorder="1" applyAlignment="1">
      <alignment horizontal="right" vertical="top"/>
    </xf>
    <xf numFmtId="0" fontId="40" fillId="0" borderId="0" xfId="0" applyFont="1" applyFill="1">
      <alignment vertical="top"/>
    </xf>
    <xf numFmtId="0" fontId="0" fillId="0" borderId="0" xfId="0" applyFont="1" applyAlignment="1">
      <alignment horizontal="right" vertical="top" wrapText="1"/>
    </xf>
    <xf numFmtId="0" fontId="40" fillId="0" borderId="0" xfId="0" applyNumberFormat="1" applyFont="1" applyFill="1" applyBorder="1" applyAlignment="1">
      <alignment horizontal="left" vertical="top"/>
    </xf>
    <xf numFmtId="170" fontId="40" fillId="0" borderId="0" xfId="0" applyNumberFormat="1" applyFont="1" applyFill="1" applyBorder="1" applyAlignment="1">
      <alignment horizontal="right" vertical="top"/>
    </xf>
    <xf numFmtId="170" fontId="40" fillId="0" borderId="0" xfId="0" applyNumberFormat="1" applyFont="1" applyFill="1" applyBorder="1">
      <alignment vertical="top"/>
    </xf>
    <xf numFmtId="0" fontId="40" fillId="0" borderId="0" xfId="141" applyFont="1" applyAlignment="1">
      <alignment horizontal="left" vertical="top" wrapText="1"/>
    </xf>
    <xf numFmtId="170" fontId="40" fillId="0" borderId="0" xfId="141" applyNumberFormat="1" applyFont="1" applyAlignment="1">
      <alignment horizontal="right" vertical="top" wrapText="1"/>
    </xf>
    <xf numFmtId="170" fontId="40" fillId="0" borderId="0" xfId="141" applyNumberFormat="1" applyFont="1" applyFill="1" applyAlignment="1">
      <alignment horizontal="right" vertical="top" wrapText="1"/>
    </xf>
    <xf numFmtId="0" fontId="83" fillId="0" borderId="0" xfId="141" applyFont="1" applyAlignment="1">
      <alignment vertical="center"/>
    </xf>
    <xf numFmtId="0" fontId="84" fillId="0" borderId="0" xfId="141" applyFont="1" applyAlignment="1">
      <alignment vertical="center"/>
    </xf>
    <xf numFmtId="170" fontId="85" fillId="0" borderId="0" xfId="1" applyNumberFormat="1" applyFont="1" applyAlignment="1">
      <alignment horizontal="right" vertical="top"/>
    </xf>
    <xf numFmtId="171" fontId="85" fillId="0" borderId="0" xfId="1" applyNumberFormat="1" applyFont="1" applyAlignment="1">
      <alignment horizontal="right" vertical="top"/>
    </xf>
    <xf numFmtId="0" fontId="40" fillId="30" borderId="0" xfId="0" applyFont="1" applyFill="1" applyBorder="1">
      <alignment vertical="top"/>
    </xf>
    <xf numFmtId="0" fontId="0" fillId="0" borderId="0" xfId="141" applyFont="1" applyFill="1" applyAlignment="1">
      <alignment horizontal="left" vertical="top" wrapText="1"/>
    </xf>
    <xf numFmtId="170" fontId="12" fillId="0" borderId="0" xfId="1" applyNumberFormat="1" applyFont="1" applyAlignment="1">
      <alignment horizontal="right" vertical="top"/>
    </xf>
    <xf numFmtId="0" fontId="86" fillId="0" borderId="0" xfId="141" applyFont="1" applyAlignment="1">
      <alignment vertical="center"/>
    </xf>
    <xf numFmtId="171" fontId="12" fillId="0" borderId="0" xfId="1" applyNumberFormat="1" applyFont="1" applyAlignment="1">
      <alignment horizontal="right" vertical="top"/>
    </xf>
    <xf numFmtId="0" fontId="53" fillId="0" borderId="0" xfId="141" applyFont="1" applyAlignment="1">
      <alignment vertical="center"/>
    </xf>
    <xf numFmtId="0" fontId="83" fillId="31" borderId="0" xfId="141" applyFont="1" applyFill="1" applyAlignment="1">
      <alignment vertical="center"/>
    </xf>
    <xf numFmtId="0" fontId="87" fillId="31" borderId="0" xfId="141" applyFont="1" applyFill="1" applyAlignment="1">
      <alignment vertical="center"/>
    </xf>
    <xf numFmtId="0" fontId="12" fillId="0" borderId="0" xfId="141" applyFont="1" applyAlignment="1">
      <alignment horizontal="left" vertical="center" wrapText="1"/>
    </xf>
    <xf numFmtId="0" fontId="40" fillId="0" borderId="0" xfId="141" applyFont="1" applyFill="1" applyAlignment="1">
      <alignment horizontal="left" vertical="center" wrapText="1"/>
    </xf>
    <xf numFmtId="0" fontId="39" fillId="0" borderId="11" xfId="58" applyFont="1" applyFill="1" applyAlignment="1">
      <alignment vertical="center"/>
    </xf>
    <xf numFmtId="0" fontId="39" fillId="0" borderId="11" xfId="58" applyFont="1" applyAlignment="1">
      <alignment vertical="center"/>
    </xf>
    <xf numFmtId="0" fontId="40" fillId="30" borderId="0" xfId="141" applyFont="1" applyFill="1" applyAlignment="1">
      <alignment horizontal="left" vertical="center" wrapText="1"/>
    </xf>
    <xf numFmtId="2" fontId="39" fillId="0" borderId="11" xfId="58" applyNumberFormat="1" applyFont="1" applyAlignment="1">
      <alignment vertical="center"/>
    </xf>
    <xf numFmtId="0" fontId="82" fillId="28" borderId="0" xfId="141" applyFont="1" applyFill="1" applyAlignment="1">
      <alignment vertical="center"/>
    </xf>
    <xf numFmtId="170" fontId="39" fillId="0" borderId="11" xfId="1" applyNumberFormat="1" applyFont="1" applyBorder="1" applyAlignment="1">
      <alignment vertical="center"/>
    </xf>
    <xf numFmtId="0" fontId="55" fillId="0" borderId="11" xfId="58" applyFont="1" applyFill="1">
      <alignment vertical="top"/>
    </xf>
    <xf numFmtId="170" fontId="55" fillId="0" borderId="11" xfId="58" applyNumberFormat="1" applyFont="1">
      <alignment vertical="top"/>
    </xf>
    <xf numFmtId="0" fontId="79" fillId="0" borderId="11" xfId="58" applyFont="1" applyFill="1">
      <alignment vertical="top"/>
    </xf>
    <xf numFmtId="0" fontId="79" fillId="0" borderId="11" xfId="58" applyFont="1">
      <alignment vertical="top"/>
    </xf>
    <xf numFmtId="2" fontId="79" fillId="0" borderId="11" xfId="58" applyNumberFormat="1" applyFont="1">
      <alignment vertical="top"/>
    </xf>
    <xf numFmtId="0" fontId="8" fillId="0" borderId="0" xfId="141"/>
    <xf numFmtId="170" fontId="39" fillId="0" borderId="0" xfId="1" applyNumberFormat="1" applyFont="1" applyFill="1" applyAlignment="1">
      <alignment vertical="center"/>
    </xf>
    <xf numFmtId="0" fontId="39" fillId="0" borderId="11" xfId="58" applyFont="1" applyFill="1">
      <alignment vertical="top"/>
    </xf>
    <xf numFmtId="170" fontId="39" fillId="0" borderId="11" xfId="58" applyNumberFormat="1" applyFont="1">
      <alignment vertical="top"/>
    </xf>
    <xf numFmtId="0" fontId="52" fillId="0" borderId="0" xfId="0" applyFont="1" applyFill="1" applyBorder="1" applyAlignment="1">
      <alignment horizontal="right" vertical="top"/>
    </xf>
    <xf numFmtId="0" fontId="41" fillId="0" borderId="0" xfId="141" applyFont="1" applyFill="1" applyAlignment="1">
      <alignment vertical="center"/>
    </xf>
    <xf numFmtId="0" fontId="39" fillId="0" borderId="11" xfId="58" applyFont="1" applyFill="1" applyAlignment="1">
      <alignment horizontal="right" vertical="top"/>
    </xf>
    <xf numFmtId="0" fontId="41" fillId="0" borderId="11" xfId="58" applyFont="1" applyFill="1">
      <alignment vertical="top"/>
    </xf>
    <xf numFmtId="170" fontId="39" fillId="0" borderId="11" xfId="58" applyNumberFormat="1" applyFont="1" applyFill="1">
      <alignment vertical="top"/>
    </xf>
    <xf numFmtId="0" fontId="8" fillId="0" borderId="0" xfId="141" applyFill="1"/>
    <xf numFmtId="170" fontId="79" fillId="0" borderId="0" xfId="1" applyNumberFormat="1" applyFont="1" applyFill="1" applyAlignment="1">
      <alignment vertical="center"/>
    </xf>
    <xf numFmtId="0" fontId="0" fillId="0" borderId="0" xfId="0" applyFont="1" applyFill="1" applyBorder="1" applyAlignment="1">
      <alignment vertical="top"/>
    </xf>
    <xf numFmtId="0" fontId="70" fillId="0" borderId="0" xfId="141" applyFont="1" applyFill="1" applyAlignment="1">
      <alignment horizontal="right" vertical="center"/>
    </xf>
    <xf numFmtId="0" fontId="70" fillId="28" borderId="0" xfId="141" applyFont="1" applyFill="1" applyAlignment="1">
      <alignment horizontal="right" vertical="center"/>
    </xf>
    <xf numFmtId="0" fontId="40" fillId="0" borderId="0" xfId="0" applyNumberFormat="1" applyFont="1" applyFill="1" applyBorder="1" applyAlignment="1">
      <alignment horizontal="right" vertical="top"/>
    </xf>
    <xf numFmtId="170" fontId="64" fillId="0" borderId="0" xfId="0" applyNumberFormat="1" applyFont="1" applyFill="1" applyBorder="1" applyAlignment="1">
      <alignment horizontal="right" vertical="top"/>
    </xf>
    <xf numFmtId="170" fontId="12" fillId="0" borderId="11" xfId="58" applyNumberFormat="1" applyFont="1" applyFill="1">
      <alignment vertical="top"/>
    </xf>
    <xf numFmtId="0" fontId="12" fillId="0" borderId="0" xfId="58" applyFont="1" applyFill="1" applyBorder="1">
      <alignment vertical="top"/>
    </xf>
    <xf numFmtId="0" fontId="41" fillId="0" borderId="0" xfId="141" applyFont="1" applyFill="1" applyBorder="1" applyAlignment="1">
      <alignment horizontal="left" vertical="top" wrapText="1"/>
    </xf>
    <xf numFmtId="0" fontId="39" fillId="0" borderId="0" xfId="141" applyFont="1" applyFill="1" applyAlignment="1">
      <alignment horizontal="left" vertical="top" wrapText="1"/>
    </xf>
    <xf numFmtId="0" fontId="39" fillId="0" borderId="21" xfId="58" applyFont="1" applyFill="1" applyBorder="1" applyAlignment="1">
      <alignment vertical="center"/>
    </xf>
    <xf numFmtId="0" fontId="39" fillId="0" borderId="21" xfId="58" applyFont="1" applyBorder="1" applyAlignment="1">
      <alignment vertical="center"/>
    </xf>
    <xf numFmtId="2" fontId="39" fillId="0" borderId="21" xfId="58" applyNumberFormat="1" applyFont="1" applyBorder="1" applyAlignment="1">
      <alignment vertical="center"/>
    </xf>
    <xf numFmtId="0" fontId="40" fillId="0" borderId="0" xfId="141" applyFont="1" applyFill="1" applyBorder="1" applyAlignment="1">
      <alignment horizontal="left" vertical="center" wrapText="1"/>
    </xf>
    <xf numFmtId="0" fontId="39" fillId="0" borderId="0" xfId="58" applyFont="1" applyFill="1" applyBorder="1" applyAlignment="1">
      <alignment vertical="center"/>
    </xf>
    <xf numFmtId="0" fontId="39" fillId="0" borderId="0" xfId="58" applyFont="1" applyBorder="1" applyAlignment="1">
      <alignment vertical="center"/>
    </xf>
    <xf numFmtId="2" fontId="39" fillId="0" borderId="0" xfId="58" applyNumberFormat="1" applyFont="1" applyBorder="1" applyAlignment="1">
      <alignment vertical="center"/>
    </xf>
    <xf numFmtId="0" fontId="40" fillId="30" borderId="0" xfId="141" applyFont="1" applyFill="1" applyBorder="1" applyAlignment="1">
      <alignment horizontal="left" vertical="center" wrapText="1"/>
    </xf>
    <xf numFmtId="0" fontId="12" fillId="0" borderId="0" xfId="141" applyFont="1" applyBorder="1" applyAlignment="1">
      <alignment horizontal="left" vertical="center" wrapText="1"/>
    </xf>
    <xf numFmtId="0" fontId="41" fillId="0" borderId="0" xfId="58" applyFont="1" applyFill="1" applyBorder="1">
      <alignment vertical="top"/>
    </xf>
    <xf numFmtId="0" fontId="70" fillId="0" borderId="0" xfId="58" applyFont="1" applyFill="1" applyBorder="1">
      <alignment vertical="top"/>
    </xf>
    <xf numFmtId="0" fontId="12" fillId="0" borderId="0" xfId="141" applyFont="1" applyFill="1" applyBorder="1" applyAlignment="1">
      <alignment horizontal="left" vertical="top" wrapText="1"/>
    </xf>
    <xf numFmtId="170" fontId="39" fillId="0" borderId="21" xfId="58" applyNumberFormat="1" applyFont="1" applyFill="1" applyBorder="1">
      <alignment vertical="top"/>
    </xf>
    <xf numFmtId="0" fontId="12" fillId="0" borderId="0" xfId="141" applyFont="1" applyBorder="1" applyAlignment="1">
      <alignment horizontal="left" vertical="top" wrapText="1"/>
    </xf>
    <xf numFmtId="0" fontId="0" fillId="0" borderId="0" xfId="141" applyFont="1" applyAlignment="1">
      <alignment horizontal="left" vertical="top" wrapText="1"/>
    </xf>
    <xf numFmtId="0" fontId="39" fillId="33" borderId="0" xfId="141" applyFont="1" applyFill="1" applyAlignment="1">
      <alignment horizontal="left" vertical="top" wrapText="1"/>
    </xf>
    <xf numFmtId="0" fontId="82" fillId="28" borderId="0" xfId="141" applyFont="1" applyFill="1" applyBorder="1" applyAlignment="1">
      <alignment vertical="center"/>
    </xf>
    <xf numFmtId="0" fontId="70" fillId="28" borderId="0" xfId="141" applyFont="1" applyFill="1" applyBorder="1" applyAlignment="1">
      <alignment vertical="center"/>
    </xf>
    <xf numFmtId="49" fontId="73" fillId="0" borderId="0" xfId="42" applyFont="1" applyAlignment="1">
      <alignment horizontal="left" vertical="top"/>
    </xf>
    <xf numFmtId="0" fontId="40" fillId="30" borderId="0" xfId="141" applyFont="1" applyFill="1" applyBorder="1" applyAlignment="1">
      <alignment horizontal="left" vertical="top"/>
    </xf>
    <xf numFmtId="0" fontId="40" fillId="30" borderId="0" xfId="141" applyFont="1" applyFill="1" applyAlignment="1">
      <alignment horizontal="left" vertical="top"/>
    </xf>
    <xf numFmtId="0" fontId="12" fillId="0" borderId="0" xfId="141" applyFont="1" applyAlignment="1">
      <alignment horizontal="left" vertical="top"/>
    </xf>
    <xf numFmtId="0" fontId="83" fillId="0" borderId="0" xfId="141" applyFont="1" applyAlignment="1">
      <alignment horizontal="right" vertical="center"/>
    </xf>
    <xf numFmtId="0" fontId="0" fillId="0" borderId="0" xfId="141" applyFont="1" applyAlignment="1">
      <alignment horizontal="left" vertical="top"/>
    </xf>
    <xf numFmtId="170" fontId="0" fillId="0" borderId="0" xfId="1" applyNumberFormat="1" applyFont="1" applyFill="1" applyAlignment="1">
      <alignment vertical="center"/>
    </xf>
    <xf numFmtId="170" fontId="0" fillId="0" borderId="0" xfId="1" applyNumberFormat="1" applyFont="1" applyAlignment="1">
      <alignment vertical="center"/>
    </xf>
    <xf numFmtId="0" fontId="0" fillId="0" borderId="0" xfId="141" applyFont="1" applyAlignment="1">
      <alignment horizontal="right" vertical="center"/>
    </xf>
    <xf numFmtId="0" fontId="50" fillId="0" borderId="0" xfId="141" applyFont="1" applyAlignment="1">
      <alignment vertical="center"/>
    </xf>
    <xf numFmtId="0" fontId="88" fillId="0" borderId="0" xfId="141" applyFont="1" applyAlignment="1">
      <alignment vertical="center"/>
    </xf>
    <xf numFmtId="0" fontId="89" fillId="0" borderId="0" xfId="141" applyFont="1" applyAlignment="1">
      <alignment vertical="center"/>
    </xf>
    <xf numFmtId="170" fontId="0" fillId="0" borderId="0" xfId="1" applyNumberFormat="1" applyFont="1" applyAlignment="1">
      <alignment horizontal="right" vertical="center"/>
    </xf>
    <xf numFmtId="0" fontId="0" fillId="0" borderId="0" xfId="1" applyNumberFormat="1" applyFont="1" applyAlignment="1">
      <alignment horizontal="right" vertical="center"/>
    </xf>
    <xf numFmtId="0" fontId="0" fillId="0" borderId="0" xfId="0" applyFont="1" applyFill="1" applyAlignment="1">
      <alignment horizontal="right" vertical="top" wrapText="1"/>
    </xf>
    <xf numFmtId="170" fontId="39" fillId="0" borderId="0" xfId="1" applyNumberFormat="1" applyFont="1" applyAlignment="1">
      <alignment horizontal="right" vertical="center"/>
    </xf>
    <xf numFmtId="170" fontId="12" fillId="0" borderId="11" xfId="58" applyNumberFormat="1" applyFont="1">
      <alignment vertical="top"/>
    </xf>
    <xf numFmtId="0" fontId="12" fillId="0" borderId="11" xfId="58" applyFont="1" applyFill="1" applyAlignment="1">
      <alignment horizontal="right" vertical="top"/>
    </xf>
    <xf numFmtId="0" fontId="72" fillId="0" borderId="0" xfId="0" applyFont="1" applyFill="1" applyAlignment="1">
      <alignment horizontal="left" vertical="top"/>
    </xf>
    <xf numFmtId="0" fontId="61" fillId="0" borderId="0" xfId="0" applyFont="1" applyFill="1" applyAlignment="1">
      <alignment horizontal="right" vertical="top"/>
    </xf>
    <xf numFmtId="170" fontId="61" fillId="0" borderId="0" xfId="1" applyNumberFormat="1" applyFont="1" applyFill="1" applyAlignment="1">
      <alignment vertical="top"/>
    </xf>
    <xf numFmtId="0" fontId="64" fillId="0" borderId="0" xfId="0" applyFont="1" applyFill="1">
      <alignment vertical="top"/>
    </xf>
    <xf numFmtId="171" fontId="64" fillId="0" borderId="0" xfId="1" applyFont="1" applyFill="1" applyAlignment="1">
      <alignment vertical="top"/>
    </xf>
    <xf numFmtId="179" fontId="0" fillId="30" borderId="0" xfId="0" applyNumberFormat="1" applyFill="1">
      <alignment vertical="top"/>
    </xf>
    <xf numFmtId="0" fontId="50" fillId="0" borderId="0" xfId="0" applyFont="1" applyFill="1" applyBorder="1" applyProtection="1">
      <alignment vertical="top"/>
    </xf>
    <xf numFmtId="179" fontId="39" fillId="30" borderId="0" xfId="0" applyNumberFormat="1" applyFont="1" applyFill="1">
      <alignment vertical="top"/>
    </xf>
    <xf numFmtId="1" fontId="39" fillId="30" borderId="0" xfId="0" applyNumberFormat="1" applyFont="1" applyFill="1">
      <alignment vertical="top"/>
    </xf>
    <xf numFmtId="179" fontId="0" fillId="34" borderId="0" xfId="0" applyNumberFormat="1" applyFill="1">
      <alignment vertical="top"/>
    </xf>
    <xf numFmtId="170" fontId="39" fillId="0" borderId="0" xfId="1" applyNumberFormat="1" applyFont="1" applyAlignment="1">
      <alignment vertical="top"/>
    </xf>
    <xf numFmtId="0" fontId="39" fillId="0" borderId="0" xfId="0" applyFont="1" applyAlignment="1">
      <alignment horizontal="right" vertical="top"/>
    </xf>
    <xf numFmtId="170" fontId="39" fillId="0" borderId="0" xfId="1" applyNumberFormat="1" applyFont="1" applyAlignment="1">
      <alignment horizontal="right" vertical="top"/>
    </xf>
    <xf numFmtId="170" fontId="12" fillId="0" borderId="0" xfId="1" applyNumberFormat="1" applyFont="1" applyAlignment="1">
      <alignment horizontal="right" vertical="top" wrapText="1"/>
    </xf>
    <xf numFmtId="170" fontId="79" fillId="0" borderId="11" xfId="1" applyNumberFormat="1" applyFont="1" applyBorder="1" applyAlignment="1">
      <alignment vertical="top"/>
    </xf>
    <xf numFmtId="170" fontId="39" fillId="0" borderId="0" xfId="141" applyNumberFormat="1" applyFont="1" applyAlignment="1">
      <alignment horizontal="right" vertical="top" wrapText="1"/>
    </xf>
    <xf numFmtId="2" fontId="39" fillId="0" borderId="0" xfId="0" applyNumberFormat="1" applyFont="1" applyFill="1">
      <alignment vertical="top"/>
    </xf>
    <xf numFmtId="2" fontId="0" fillId="0" borderId="0" xfId="0" applyNumberFormat="1" applyFont="1" applyFill="1">
      <alignment vertical="top"/>
    </xf>
    <xf numFmtId="0" fontId="39" fillId="0" borderId="11" xfId="58" applyFont="1">
      <alignment vertical="top"/>
    </xf>
    <xf numFmtId="170" fontId="39" fillId="0" borderId="11" xfId="1" applyNumberFormat="1" applyFont="1" applyFill="1" applyBorder="1" applyAlignment="1">
      <alignment vertical="top"/>
    </xf>
    <xf numFmtId="0" fontId="91" fillId="0" borderId="0" xfId="141" applyFont="1" applyFill="1" applyAlignment="1">
      <alignment horizontal="left" vertical="top" wrapText="1"/>
    </xf>
    <xf numFmtId="170" fontId="39" fillId="0" borderId="0" xfId="1" applyNumberFormat="1" applyFont="1" applyFill="1" applyAlignment="1">
      <alignment horizontal="right" vertical="top" wrapText="1"/>
    </xf>
    <xf numFmtId="170" fontId="0" fillId="0" borderId="0" xfId="0" applyNumberFormat="1" applyFont="1" applyFill="1" applyBorder="1" applyAlignment="1">
      <alignment horizontal="right" vertical="top"/>
    </xf>
    <xf numFmtId="0" fontId="40" fillId="0" borderId="0" xfId="141" applyFont="1" applyFill="1" applyBorder="1" applyAlignment="1">
      <alignment horizontal="left" vertical="top"/>
    </xf>
    <xf numFmtId="170" fontId="39" fillId="0" borderId="0" xfId="1" applyNumberFormat="1" applyFont="1" applyFill="1" applyAlignment="1">
      <alignment vertical="top"/>
    </xf>
    <xf numFmtId="0" fontId="0" fillId="0" borderId="0" xfId="0" applyFill="1">
      <alignment vertical="top"/>
    </xf>
    <xf numFmtId="49" fontId="73" fillId="30" borderId="0" xfId="42" applyFont="1" applyFill="1" applyAlignment="1">
      <alignment horizontal="left" vertical="top" wrapText="1"/>
    </xf>
    <xf numFmtId="0" fontId="39" fillId="30" borderId="0" xfId="141" applyFont="1" applyFill="1" applyAlignment="1">
      <alignment horizontal="left" vertical="top" wrapText="1"/>
    </xf>
    <xf numFmtId="0" fontId="8" fillId="30" borderId="0" xfId="141" applyFill="1"/>
    <xf numFmtId="0" fontId="91" fillId="30" borderId="0" xfId="141" applyFont="1" applyFill="1" applyAlignment="1">
      <alignment horizontal="left" vertical="top" wrapText="1"/>
    </xf>
    <xf numFmtId="0" fontId="74" fillId="30" borderId="0" xfId="141" applyFont="1" applyFill="1" applyAlignment="1">
      <alignment vertical="center"/>
    </xf>
    <xf numFmtId="0" fontId="41" fillId="30" borderId="0" xfId="141" applyFont="1" applyFill="1" applyBorder="1" applyAlignment="1">
      <alignment horizontal="left" vertical="top" wrapText="1"/>
    </xf>
    <xf numFmtId="0" fontId="82" fillId="30" borderId="0" xfId="141" applyFont="1" applyFill="1" applyBorder="1" applyAlignment="1">
      <alignment horizontal="left" vertical="top" wrapText="1"/>
    </xf>
    <xf numFmtId="0" fontId="12" fillId="30" borderId="0" xfId="141" applyFont="1" applyFill="1" applyAlignment="1">
      <alignment horizontal="left" vertical="top" wrapText="1"/>
    </xf>
    <xf numFmtId="0" fontId="64" fillId="30" borderId="0" xfId="141" applyFont="1" applyFill="1" applyBorder="1" applyAlignment="1">
      <alignment horizontal="left" vertical="top" wrapText="1"/>
    </xf>
    <xf numFmtId="0" fontId="0" fillId="0" borderId="0" xfId="0">
      <alignment vertical="top"/>
    </xf>
    <xf numFmtId="0" fontId="0" fillId="0" borderId="0" xfId="0" applyFill="1">
      <alignment vertical="top"/>
    </xf>
    <xf numFmtId="0" fontId="0" fillId="0" borderId="0" xfId="0" applyFont="1" applyFill="1" applyAlignment="1">
      <alignment vertical="top" wrapText="1"/>
    </xf>
    <xf numFmtId="0" fontId="0" fillId="0" borderId="0" xfId="0" applyFont="1" applyAlignment="1">
      <alignment vertical="top" wrapText="1"/>
    </xf>
    <xf numFmtId="49" fontId="29" fillId="0" borderId="0" xfId="42">
      <alignment horizontal="left" vertical="top"/>
    </xf>
    <xf numFmtId="1" fontId="41" fillId="0" borderId="0" xfId="68" applyNumberFormat="1" applyFont="1" applyFill="1" applyProtection="1"/>
    <xf numFmtId="0" fontId="0" fillId="30" borderId="0" xfId="0" applyFill="1" applyBorder="1" applyProtection="1">
      <alignment vertical="top"/>
    </xf>
    <xf numFmtId="9" fontId="68" fillId="28" borderId="13" xfId="139" applyNumberFormat="1" applyFont="1" applyFill="1" applyBorder="1" applyAlignment="1" applyProtection="1">
      <alignment horizontal="center" vertical="center"/>
      <protection locked="0"/>
    </xf>
    <xf numFmtId="9" fontId="68" fillId="28" borderId="13" xfId="1" applyNumberFormat="1" applyFont="1" applyFill="1" applyBorder="1" applyAlignment="1" applyProtection="1">
      <alignment horizontal="center" vertical="center"/>
      <protection locked="0"/>
    </xf>
    <xf numFmtId="170" fontId="68" fillId="28" borderId="13" xfId="1" applyNumberFormat="1" applyFont="1" applyFill="1" applyBorder="1" applyAlignment="1" applyProtection="1">
      <alignment horizontal="center" vertical="center"/>
      <protection locked="0"/>
    </xf>
    <xf numFmtId="164" fontId="68" fillId="28" borderId="13" xfId="139" applyNumberFormat="1" applyFont="1" applyFill="1" applyBorder="1" applyAlignment="1" applyProtection="1">
      <alignment horizontal="center" vertical="center"/>
      <protection locked="0"/>
    </xf>
    <xf numFmtId="0" fontId="68" fillId="28" borderId="13" xfId="139" applyFont="1" applyFill="1" applyBorder="1" applyAlignment="1" applyProtection="1">
      <alignment horizontal="center" vertical="center"/>
      <protection locked="0"/>
    </xf>
    <xf numFmtId="180" fontId="68" fillId="28" borderId="13" xfId="139"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right" vertical="center"/>
    </xf>
    <xf numFmtId="0" fontId="0" fillId="0" borderId="0" xfId="0" quotePrefix="1" applyFont="1" applyFill="1" applyBorder="1" applyAlignment="1" applyProtection="1">
      <alignment horizontal="left" vertical="center"/>
    </xf>
    <xf numFmtId="0" fontId="42" fillId="0" borderId="0" xfId="68" applyFont="1" applyFill="1" applyAlignment="1" applyProtection="1">
      <alignment horizontal="left"/>
    </xf>
    <xf numFmtId="0" fontId="41" fillId="0" borderId="0" xfId="68" applyFont="1" applyFill="1" applyProtection="1"/>
    <xf numFmtId="0" fontId="42" fillId="0" borderId="0" xfId="68" applyFont="1" applyFill="1" applyAlignment="1" applyProtection="1">
      <alignment horizontal="right"/>
    </xf>
    <xf numFmtId="1" fontId="51" fillId="0" borderId="0" xfId="0" applyNumberFormat="1" applyFont="1" applyFill="1" applyAlignment="1" applyProtection="1">
      <alignment horizontal="center" vertical="center"/>
    </xf>
    <xf numFmtId="0" fontId="0" fillId="0" borderId="0" xfId="0" applyFill="1" applyAlignment="1" applyProtection="1">
      <alignment vertical="center"/>
    </xf>
    <xf numFmtId="0" fontId="39" fillId="0" borderId="0" xfId="0" applyFont="1" applyFill="1" applyAlignment="1" applyProtection="1">
      <alignment vertical="center"/>
    </xf>
    <xf numFmtId="0" fontId="39" fillId="0" borderId="0" xfId="0" applyFont="1" applyFill="1" applyBorder="1" applyAlignment="1" applyProtection="1">
      <alignment vertical="center"/>
    </xf>
    <xf numFmtId="2" fontId="40" fillId="30" borderId="0" xfId="0" applyNumberFormat="1" applyFont="1" applyFill="1" applyBorder="1" applyAlignment="1" applyProtection="1">
      <alignment horizontal="center" vertical="center"/>
    </xf>
    <xf numFmtId="0" fontId="67" fillId="0" borderId="0" xfId="0" applyFont="1" applyFill="1" applyBorder="1" applyProtection="1">
      <alignment vertical="top"/>
    </xf>
    <xf numFmtId="0" fontId="41" fillId="0" borderId="0" xfId="68" applyFont="1" applyFill="1" applyBorder="1" applyProtection="1"/>
    <xf numFmtId="0" fontId="50" fillId="0" borderId="0" xfId="0" applyFont="1" applyFill="1" applyBorder="1" applyAlignment="1" applyProtection="1">
      <alignment horizontal="right" vertical="center" indent="1"/>
    </xf>
    <xf numFmtId="0" fontId="52" fillId="0" borderId="0" xfId="68" applyNumberFormat="1" applyFont="1" applyFill="1" applyBorder="1" applyAlignment="1" applyProtection="1">
      <alignment horizontal="center" vertical="center"/>
    </xf>
    <xf numFmtId="0" fontId="68" fillId="35" borderId="14" xfId="139" applyFont="1" applyBorder="1" applyAlignment="1" applyProtection="1">
      <alignment horizontal="center" vertical="center"/>
      <protection locked="0"/>
    </xf>
    <xf numFmtId="0" fontId="68" fillId="35" borderId="13" xfId="139" applyFont="1" applyBorder="1" applyAlignment="1" applyProtection="1">
      <alignment horizontal="center" vertical="center"/>
      <protection locked="0"/>
    </xf>
    <xf numFmtId="164" fontId="68" fillId="35" borderId="13" xfId="5" applyFont="1" applyFill="1" applyBorder="1" applyAlignment="1" applyProtection="1">
      <alignment horizontal="center" vertical="center"/>
      <protection locked="0"/>
    </xf>
    <xf numFmtId="2" fontId="68" fillId="28" borderId="0" xfId="5" applyNumberFormat="1" applyFont="1" applyFill="1" applyBorder="1" applyAlignment="1" applyProtection="1">
      <alignment horizontal="center" vertical="center"/>
      <protection locked="0"/>
    </xf>
    <xf numFmtId="164" fontId="68" fillId="28" borderId="13" xfId="5" applyFont="1" applyFill="1" applyBorder="1" applyAlignment="1" applyProtection="1">
      <alignment horizontal="center" vertical="center"/>
      <protection locked="0"/>
    </xf>
    <xf numFmtId="9" fontId="100" fillId="0" borderId="0" xfId="0" applyNumberFormat="1" applyFont="1" applyFill="1" applyAlignment="1" applyProtection="1">
      <alignment horizontal="center" vertical="center"/>
    </xf>
    <xf numFmtId="0" fontId="100" fillId="0" borderId="0" xfId="0" applyFont="1" applyFill="1" applyAlignment="1" applyProtection="1">
      <alignment horizontal="center" vertical="center"/>
    </xf>
    <xf numFmtId="0" fontId="0" fillId="0" borderId="0" xfId="0" applyFont="1" applyFill="1" applyAlignment="1" applyProtection="1">
      <alignment vertical="center"/>
    </xf>
    <xf numFmtId="2" fontId="90" fillId="0" borderId="20" xfId="139" applyNumberFormat="1" applyFont="1" applyFill="1" applyBorder="1" applyAlignment="1" applyProtection="1">
      <alignment horizontal="center" vertical="center"/>
    </xf>
    <xf numFmtId="9" fontId="100" fillId="0" borderId="0" xfId="0"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4" fontId="101" fillId="0" borderId="13" xfId="5" applyFont="1" applyFill="1" applyBorder="1" applyAlignment="1" applyProtection="1">
      <alignment horizontal="center" vertical="center"/>
    </xf>
    <xf numFmtId="179" fontId="90" fillId="0" borderId="13" xfId="139" applyNumberFormat="1" applyFont="1" applyFill="1" applyBorder="1" applyAlignment="1" applyProtection="1">
      <alignment horizontal="center" vertical="center"/>
    </xf>
    <xf numFmtId="9" fontId="102" fillId="0" borderId="0" xfId="0" applyNumberFormat="1" applyFont="1" applyFill="1" applyAlignment="1" applyProtection="1">
      <alignment horizontal="center" vertical="center"/>
    </xf>
    <xf numFmtId="164" fontId="101" fillId="0" borderId="0" xfId="5" applyFont="1" applyFill="1" applyBorder="1" applyAlignment="1" applyProtection="1">
      <alignment horizontal="center" vertical="center"/>
    </xf>
    <xf numFmtId="0" fontId="103" fillId="30" borderId="18" xfId="139" applyFont="1" applyFill="1" applyBorder="1" applyAlignment="1" applyProtection="1">
      <alignment horizontal="center" vertical="center"/>
    </xf>
    <xf numFmtId="0" fontId="103" fillId="30" borderId="16" xfId="139" applyFont="1" applyFill="1" applyBorder="1" applyAlignment="1" applyProtection="1">
      <alignment horizontal="center" vertical="center"/>
    </xf>
    <xf numFmtId="2" fontId="105" fillId="0" borderId="0" xfId="139" applyNumberFormat="1" applyFont="1" applyFill="1" applyBorder="1" applyAlignment="1" applyProtection="1">
      <alignment horizontal="center" vertical="center"/>
    </xf>
    <xf numFmtId="9" fontId="101" fillId="0" borderId="0" xfId="139" applyNumberFormat="1" applyFont="1" applyFill="1" applyBorder="1" applyAlignment="1" applyProtection="1">
      <alignment horizontal="center" vertical="center"/>
    </xf>
    <xf numFmtId="9" fontId="101" fillId="0" borderId="13" xfId="139" applyNumberFormat="1" applyFont="1" applyFill="1" applyBorder="1" applyAlignment="1" applyProtection="1">
      <alignment horizontal="center" vertical="center"/>
    </xf>
    <xf numFmtId="0" fontId="106" fillId="29" borderId="15" xfId="68" applyNumberFormat="1" applyFont="1" applyFill="1" applyBorder="1" applyAlignment="1" applyProtection="1">
      <alignment horizontal="center" vertical="center"/>
    </xf>
    <xf numFmtId="0" fontId="24" fillId="29" borderId="15" xfId="68" applyNumberFormat="1" applyFont="1" applyFill="1" applyBorder="1" applyAlignment="1" applyProtection="1">
      <alignment horizontal="center" vertical="center"/>
    </xf>
    <xf numFmtId="0" fontId="107" fillId="28" borderId="0" xfId="0" applyFont="1" applyFill="1" applyAlignment="1" applyProtection="1">
      <alignment horizontal="center" vertical="center"/>
      <protection locked="0"/>
    </xf>
    <xf numFmtId="0" fontId="0" fillId="0" borderId="0" xfId="0" applyFont="1" applyFill="1" applyAlignment="1" applyProtection="1">
      <alignment vertical="center" wrapText="1"/>
    </xf>
    <xf numFmtId="0" fontId="42" fillId="0" borderId="0" xfId="68" applyFont="1" applyFill="1" applyAlignment="1" applyProtection="1">
      <alignment horizontal="left" vertical="center"/>
    </xf>
    <xf numFmtId="0" fontId="42" fillId="0" borderId="0" xfId="68" applyFont="1" applyFill="1" applyAlignment="1" applyProtection="1">
      <alignment horizontal="right" vertical="center"/>
    </xf>
    <xf numFmtId="1" fontId="41" fillId="0" borderId="0" xfId="68" applyNumberFormat="1" applyFont="1" applyFill="1" applyAlignment="1" applyProtection="1">
      <alignment vertical="center"/>
    </xf>
    <xf numFmtId="14" fontId="41" fillId="0" borderId="0" xfId="68" applyNumberFormat="1" applyFont="1" applyFill="1" applyAlignment="1" applyProtection="1">
      <alignment vertical="center"/>
    </xf>
    <xf numFmtId="49" fontId="73" fillId="0" borderId="0" xfId="42" applyFont="1" applyAlignment="1" applyProtection="1">
      <alignment horizontal="left" vertical="center"/>
    </xf>
    <xf numFmtId="0" fontId="99" fillId="0" borderId="0" xfId="43" applyFont="1" applyAlignment="1">
      <alignment horizontal="left" vertical="center"/>
    </xf>
    <xf numFmtId="0" fontId="0" fillId="0" borderId="0" xfId="0" applyFont="1" applyAlignment="1">
      <alignment vertical="center"/>
    </xf>
    <xf numFmtId="0" fontId="52" fillId="0" borderId="0" xfId="0" applyFont="1" applyFill="1" applyAlignment="1" applyProtection="1">
      <alignment vertical="center"/>
    </xf>
    <xf numFmtId="0" fontId="0" fillId="0" borderId="0" xfId="0" applyFont="1" applyFill="1" applyAlignment="1" applyProtection="1">
      <alignment horizontal="right" vertical="center"/>
    </xf>
    <xf numFmtId="0" fontId="60" fillId="28" borderId="0" xfId="0" applyFont="1" applyFill="1" applyAlignment="1" applyProtection="1">
      <alignment horizontal="center" vertical="center"/>
    </xf>
    <xf numFmtId="0" fontId="41" fillId="0" borderId="0" xfId="68" applyFont="1" applyFill="1" applyAlignment="1" applyProtection="1">
      <alignment vertical="center"/>
    </xf>
    <xf numFmtId="0" fontId="52" fillId="29" borderId="0" xfId="0" applyFont="1" applyFill="1" applyAlignment="1" applyProtection="1">
      <alignment vertical="center"/>
    </xf>
    <xf numFmtId="0" fontId="50" fillId="29" borderId="0" xfId="0" applyFont="1" applyFill="1" applyAlignment="1" applyProtection="1">
      <alignment vertical="center"/>
    </xf>
    <xf numFmtId="0" fontId="50" fillId="29" borderId="0" xfId="0" applyFont="1" applyFill="1" applyAlignment="1" applyProtection="1">
      <alignment horizontal="right" vertical="center"/>
    </xf>
    <xf numFmtId="0" fontId="50" fillId="0" borderId="0" xfId="0" applyFont="1" applyFill="1" applyAlignment="1" applyProtection="1">
      <alignment vertical="center"/>
    </xf>
    <xf numFmtId="0" fontId="50" fillId="0" borderId="0" xfId="0" applyFont="1" applyFill="1" applyAlignment="1" applyProtection="1">
      <alignment horizontal="right" vertical="center"/>
    </xf>
    <xf numFmtId="0" fontId="41" fillId="0" borderId="0" xfId="0" applyFont="1" applyFill="1" applyAlignment="1" applyProtection="1">
      <alignment vertical="center"/>
    </xf>
    <xf numFmtId="0" fontId="0" fillId="0" borderId="0" xfId="0" applyFont="1" applyFill="1" applyBorder="1" applyAlignment="1" applyProtection="1">
      <alignment vertical="center"/>
    </xf>
    <xf numFmtId="0" fontId="0" fillId="0" borderId="0" xfId="0" applyFont="1" applyFill="1" applyBorder="1" applyAlignment="1" applyProtection="1">
      <alignment horizontal="left" vertical="center"/>
    </xf>
    <xf numFmtId="1" fontId="52" fillId="0" borderId="0" xfId="68" applyNumberFormat="1" applyFont="1" applyFill="1" applyAlignment="1" applyProtection="1">
      <alignment vertical="center"/>
    </xf>
    <xf numFmtId="0" fontId="0" fillId="0" borderId="0" xfId="0" applyFont="1" applyAlignment="1" applyProtection="1">
      <alignment vertical="center"/>
    </xf>
    <xf numFmtId="2" fontId="0" fillId="0" borderId="0" xfId="0" applyNumberFormat="1" applyFont="1" applyAlignment="1" applyProtection="1">
      <alignment vertical="center"/>
    </xf>
    <xf numFmtId="0" fontId="40" fillId="0" borderId="0" xfId="0" applyFont="1" applyFill="1" applyAlignment="1" applyProtection="1">
      <alignment vertical="center"/>
    </xf>
    <xf numFmtId="0" fontId="40" fillId="0" borderId="0" xfId="0" applyFont="1" applyFill="1" applyBorder="1" applyAlignment="1" applyProtection="1">
      <alignment vertical="center"/>
    </xf>
    <xf numFmtId="0" fontId="0" fillId="0" borderId="0" xfId="0" applyFont="1" applyFill="1" applyAlignment="1" applyProtection="1">
      <alignment horizontal="right" vertical="center" wrapText="1"/>
    </xf>
    <xf numFmtId="170" fontId="0" fillId="0" borderId="0" xfId="1" applyNumberFormat="1" applyFont="1" applyFill="1" applyAlignment="1" applyProtection="1">
      <alignment horizontal="right" vertical="center"/>
    </xf>
    <xf numFmtId="1" fontId="42" fillId="0" borderId="0" xfId="68" applyNumberFormat="1" applyFont="1" applyFill="1" applyAlignment="1" applyProtection="1">
      <alignment vertical="center"/>
    </xf>
    <xf numFmtId="0" fontId="50" fillId="0" borderId="0" xfId="0" applyFont="1" applyFill="1" applyBorder="1" applyAlignment="1" applyProtection="1">
      <alignment vertical="center"/>
    </xf>
    <xf numFmtId="0" fontId="50" fillId="30" borderId="0" xfId="0" applyFont="1" applyFill="1" applyBorder="1" applyAlignment="1" applyProtection="1">
      <alignment vertical="center"/>
    </xf>
    <xf numFmtId="0" fontId="67" fillId="0" borderId="0" xfId="0" applyFont="1" applyFill="1" applyBorder="1" applyAlignment="1" applyProtection="1">
      <alignment vertical="center"/>
    </xf>
    <xf numFmtId="0" fontId="0" fillId="30" borderId="0" xfId="0" applyFont="1" applyFill="1" applyBorder="1" applyAlignment="1" applyProtection="1">
      <alignment vertical="center"/>
    </xf>
    <xf numFmtId="0" fontId="41" fillId="0" borderId="0" xfId="68" applyFont="1" applyFill="1" applyBorder="1" applyAlignment="1" applyProtection="1">
      <alignment vertical="center"/>
    </xf>
    <xf numFmtId="0" fontId="40" fillId="0" borderId="0" xfId="0" applyFont="1" applyFill="1" applyBorder="1" applyAlignment="1" applyProtection="1">
      <alignment horizontal="right" vertical="center"/>
    </xf>
    <xf numFmtId="0" fontId="0" fillId="0" borderId="0" xfId="0" applyFont="1" applyFill="1" applyBorder="1" applyAlignment="1" applyProtection="1">
      <alignment horizontal="right" vertical="center" indent="1"/>
    </xf>
    <xf numFmtId="0" fontId="50" fillId="0" borderId="0" xfId="0" applyFont="1" applyFill="1" applyAlignment="1" applyProtection="1">
      <alignment horizontal="right" vertical="center" indent="1"/>
    </xf>
    <xf numFmtId="0" fontId="0" fillId="0" borderId="0" xfId="0" applyFont="1" applyAlignment="1" applyProtection="1">
      <alignment horizontal="right" vertical="center" indent="1"/>
    </xf>
    <xf numFmtId="0" fontId="0" fillId="0" borderId="0" xfId="0" applyFont="1" applyFill="1" applyAlignment="1" applyProtection="1">
      <alignment horizontal="right" vertical="center" wrapText="1" indent="1"/>
    </xf>
    <xf numFmtId="0" fontId="0" fillId="0" borderId="0" xfId="0" applyFont="1" applyFill="1" applyAlignment="1" applyProtection="1">
      <alignment horizontal="right" vertical="center" indent="1"/>
    </xf>
    <xf numFmtId="170" fontId="5" fillId="0" borderId="0" xfId="1" applyNumberFormat="1" applyFont="1" applyFill="1" applyAlignment="1" applyProtection="1">
      <alignment horizontal="right" vertical="center"/>
    </xf>
    <xf numFmtId="2" fontId="5" fillId="0" borderId="0" xfId="0" applyNumberFormat="1" applyFont="1" applyFill="1" applyAlignment="1" applyProtection="1">
      <alignment vertical="center"/>
    </xf>
    <xf numFmtId="2" fontId="5" fillId="0" borderId="0" xfId="0" quotePrefix="1" applyNumberFormat="1" applyFont="1" applyFill="1" applyAlignment="1" applyProtection="1">
      <alignment vertical="center"/>
    </xf>
    <xf numFmtId="0" fontId="106" fillId="29" borderId="17" xfId="68" applyNumberFormat="1" applyFont="1" applyFill="1" applyBorder="1" applyAlignment="1" applyProtection="1">
      <alignment horizontal="center" vertical="center"/>
    </xf>
    <xf numFmtId="0" fontId="24" fillId="29" borderId="17" xfId="68" applyNumberFormat="1" applyFont="1" applyFill="1" applyBorder="1" applyAlignment="1" applyProtection="1">
      <alignment horizontal="center" vertical="center"/>
    </xf>
    <xf numFmtId="0" fontId="24" fillId="29" borderId="18" xfId="68" applyNumberFormat="1" applyFont="1" applyFill="1" applyBorder="1" applyAlignment="1" applyProtection="1">
      <alignment horizontal="center" vertical="center"/>
    </xf>
    <xf numFmtId="0" fontId="24" fillId="29" borderId="0" xfId="68" applyNumberFormat="1" applyFont="1" applyFill="1" applyAlignment="1" applyProtection="1">
      <alignment horizontal="center" vertical="center"/>
    </xf>
    <xf numFmtId="170" fontId="24" fillId="29" borderId="16" xfId="1" applyNumberFormat="1" applyFont="1" applyFill="1" applyBorder="1" applyAlignment="1" applyProtection="1">
      <alignment horizontal="center" vertical="center"/>
    </xf>
    <xf numFmtId="14" fontId="104" fillId="29" borderId="0" xfId="68" applyNumberFormat="1" applyFont="1" applyFill="1" applyAlignment="1" applyProtection="1">
      <alignment horizontal="center" vertical="center"/>
    </xf>
    <xf numFmtId="49" fontId="73" fillId="0" borderId="0" xfId="42" applyFont="1" applyFill="1" applyAlignment="1" applyProtection="1">
      <alignment horizontal="left" vertical="center" wrapText="1"/>
    </xf>
    <xf numFmtId="49" fontId="73" fillId="0" borderId="0" xfId="42" applyFont="1" applyFill="1" applyAlignment="1" applyProtection="1">
      <alignment horizontal="left" vertical="center"/>
    </xf>
    <xf numFmtId="0" fontId="85" fillId="0" borderId="0" xfId="0" applyFont="1" applyFill="1" applyAlignment="1" applyProtection="1">
      <alignment horizontal="right" vertical="center"/>
    </xf>
    <xf numFmtId="0" fontId="99" fillId="0" borderId="0" xfId="43" applyFont="1" applyAlignment="1" applyProtection="1">
      <alignment horizontal="left" vertical="center" wrapText="1"/>
    </xf>
    <xf numFmtId="0" fontId="99" fillId="0" borderId="0" xfId="43" applyFont="1" applyAlignment="1" applyProtection="1">
      <alignment horizontal="left" vertical="center"/>
    </xf>
    <xf numFmtId="0" fontId="99" fillId="0" borderId="0" xfId="43" applyFont="1" applyFill="1" applyAlignment="1" applyProtection="1">
      <alignment horizontal="right" vertical="center"/>
    </xf>
    <xf numFmtId="0" fontId="39" fillId="0" borderId="0" xfId="0" applyFont="1" applyFill="1" applyAlignment="1" applyProtection="1">
      <alignment horizontal="right" vertical="center"/>
    </xf>
    <xf numFmtId="0" fontId="52" fillId="31" borderId="0" xfId="0" applyFont="1" applyFill="1" applyAlignment="1" applyProtection="1">
      <alignment vertical="center" wrapText="1"/>
    </xf>
    <xf numFmtId="0" fontId="52" fillId="31" borderId="0" xfId="0" applyFont="1" applyFill="1" applyAlignment="1" applyProtection="1">
      <alignment vertical="center"/>
    </xf>
    <xf numFmtId="0" fontId="50" fillId="31" borderId="0" xfId="0" applyFont="1" applyFill="1" applyAlignment="1" applyProtection="1">
      <alignment horizontal="right" vertical="center"/>
    </xf>
    <xf numFmtId="0" fontId="50" fillId="31" borderId="0" xfId="0" applyFont="1" applyFill="1" applyAlignment="1" applyProtection="1">
      <alignment vertical="center"/>
    </xf>
    <xf numFmtId="1" fontId="52" fillId="31" borderId="0" xfId="68" applyNumberFormat="1" applyFont="1" applyFill="1" applyAlignment="1" applyProtection="1">
      <alignment vertical="center"/>
    </xf>
    <xf numFmtId="0" fontId="52" fillId="0" borderId="0" xfId="0" applyFont="1" applyFill="1" applyAlignment="1" applyProtection="1">
      <alignment vertical="center" wrapText="1"/>
    </xf>
    <xf numFmtId="0" fontId="97" fillId="0" borderId="0" xfId="0" applyFont="1" applyFill="1" applyBorder="1" applyAlignment="1" applyProtection="1">
      <alignment vertical="center" wrapText="1"/>
    </xf>
    <xf numFmtId="0" fontId="42" fillId="0" borderId="0" xfId="68" applyFont="1" applyFill="1" applyAlignment="1" applyProtection="1">
      <alignment horizontal="right" vertical="center" wrapText="1"/>
    </xf>
    <xf numFmtId="0" fontId="39" fillId="0" borderId="0" xfId="0" applyFont="1" applyFill="1" applyAlignment="1" applyProtection="1">
      <alignment vertical="center" wrapText="1"/>
    </xf>
    <xf numFmtId="0" fontId="97" fillId="0" borderId="0" xfId="0" applyFont="1" applyFill="1" applyAlignment="1" applyProtection="1">
      <alignment horizontal="left" vertical="center"/>
    </xf>
    <xf numFmtId="0" fontId="0" fillId="0" borderId="0" xfId="0" applyFont="1" applyFill="1" applyAlignment="1" applyProtection="1">
      <alignment horizontal="left" vertical="center"/>
    </xf>
    <xf numFmtId="0" fontId="39" fillId="0" borderId="0" xfId="0" applyFont="1" applyFill="1" applyAlignment="1" applyProtection="1">
      <alignment horizontal="left" vertical="center"/>
    </xf>
    <xf numFmtId="0" fontId="97" fillId="0" borderId="0" xfId="0" applyFont="1" applyFill="1" applyBorder="1" applyAlignment="1" applyProtection="1">
      <alignment vertical="center"/>
    </xf>
    <xf numFmtId="0" fontId="0" fillId="0" borderId="0" xfId="0" applyFont="1" applyFill="1" applyBorder="1" applyAlignment="1" applyProtection="1">
      <alignment vertical="center" wrapText="1"/>
    </xf>
    <xf numFmtId="170" fontId="0" fillId="0" borderId="0" xfId="1" applyNumberFormat="1" applyFont="1" applyFill="1" applyBorder="1" applyAlignment="1" applyProtection="1">
      <alignment vertical="center"/>
    </xf>
    <xf numFmtId="0" fontId="0" fillId="30" borderId="0" xfId="0" applyFont="1" applyFill="1" applyBorder="1" applyAlignment="1" applyProtection="1">
      <alignment vertical="center" wrapText="1"/>
    </xf>
    <xf numFmtId="0" fontId="76" fillId="0" borderId="0" xfId="0" applyFont="1" applyFill="1" applyBorder="1" applyAlignment="1" applyProtection="1">
      <alignment vertical="center"/>
    </xf>
    <xf numFmtId="0" fontId="0" fillId="0" borderId="0" xfId="0" applyFont="1" applyFill="1" applyAlignment="1" applyProtection="1">
      <alignment horizontal="left" vertical="center"/>
      <protection locked="0"/>
    </xf>
    <xf numFmtId="0" fontId="39" fillId="0" borderId="0" xfId="0" applyFont="1" applyFill="1" applyBorder="1" applyAlignment="1" applyProtection="1">
      <alignment horizontal="left" vertical="center"/>
    </xf>
    <xf numFmtId="0" fontId="39" fillId="30" borderId="0" xfId="0" applyFont="1" applyFill="1" applyAlignment="1" applyProtection="1">
      <alignment vertical="center" wrapText="1"/>
    </xf>
    <xf numFmtId="0" fontId="97" fillId="0" borderId="0" xfId="0" applyFont="1" applyFill="1" applyAlignment="1" applyProtection="1">
      <alignment vertical="center"/>
    </xf>
    <xf numFmtId="170" fontId="0" fillId="0" borderId="0" xfId="1" applyNumberFormat="1" applyFont="1" applyFill="1" applyAlignment="1" applyProtection="1">
      <alignment vertical="center"/>
    </xf>
    <xf numFmtId="0" fontId="52" fillId="30" borderId="0" xfId="0" applyFont="1" applyFill="1" applyAlignment="1" applyProtection="1">
      <alignment vertical="center" wrapText="1"/>
    </xf>
    <xf numFmtId="0" fontId="52" fillId="30" borderId="0" xfId="0" applyFont="1" applyFill="1" applyAlignment="1" applyProtection="1">
      <alignment vertical="center"/>
    </xf>
    <xf numFmtId="0" fontId="50" fillId="30" borderId="0" xfId="0" applyFont="1" applyFill="1" applyAlignment="1" applyProtection="1">
      <alignment horizontal="right" vertical="center"/>
    </xf>
    <xf numFmtId="0" fontId="39" fillId="0" borderId="0" xfId="0" applyFont="1" applyFill="1" applyAlignment="1" applyProtection="1">
      <alignment horizontal="left" vertical="center" wrapText="1"/>
    </xf>
    <xf numFmtId="0" fontId="67" fillId="0" borderId="0" xfId="0" applyFont="1" applyFill="1" applyAlignment="1" applyProtection="1">
      <alignment vertical="center"/>
    </xf>
    <xf numFmtId="0" fontId="0" fillId="30" borderId="0" xfId="0" applyNumberFormat="1" applyFont="1" applyFill="1" applyBorder="1" applyAlignment="1" applyProtection="1">
      <alignment horizontal="right" vertical="center"/>
    </xf>
    <xf numFmtId="0" fontId="67" fillId="0" borderId="0" xfId="0" applyFont="1" applyFill="1" applyBorder="1" applyAlignment="1" applyProtection="1">
      <alignment horizontal="right" vertical="center"/>
    </xf>
    <xf numFmtId="1" fontId="41" fillId="0" borderId="0" xfId="68" applyNumberFormat="1" applyFont="1" applyFill="1" applyBorder="1" applyAlignment="1" applyProtection="1">
      <alignment vertical="center"/>
    </xf>
    <xf numFmtId="1" fontId="42" fillId="0" borderId="0" xfId="68" applyNumberFormat="1" applyFont="1" applyFill="1" applyBorder="1" applyAlignment="1" applyProtection="1">
      <alignment vertical="center"/>
    </xf>
    <xf numFmtId="0" fontId="66" fillId="0" borderId="0" xfId="0" applyFont="1" applyFill="1" applyAlignment="1" applyProtection="1">
      <alignment vertical="center" wrapText="1"/>
    </xf>
    <xf numFmtId="0" fontId="78" fillId="0" borderId="0" xfId="68" applyFont="1" applyFill="1" applyAlignment="1" applyProtection="1">
      <alignment horizontal="right" vertical="center"/>
    </xf>
    <xf numFmtId="0" fontId="66" fillId="0" borderId="0" xfId="0" applyFont="1" applyFill="1" applyAlignment="1" applyProtection="1">
      <alignment horizontal="right" vertical="center"/>
    </xf>
    <xf numFmtId="0" fontId="50" fillId="0" borderId="0" xfId="0" applyFont="1" applyFill="1" applyBorder="1" applyAlignment="1" applyProtection="1">
      <alignment vertical="center" wrapText="1"/>
    </xf>
    <xf numFmtId="0" fontId="50" fillId="0" borderId="0" xfId="0" applyFont="1" applyFill="1" applyBorder="1" applyAlignment="1" applyProtection="1">
      <alignment horizontal="right" vertical="center"/>
    </xf>
    <xf numFmtId="164" fontId="0" fillId="0" borderId="0" xfId="5" applyFont="1" applyFill="1" applyBorder="1" applyAlignment="1" applyProtection="1">
      <alignment vertical="center"/>
    </xf>
    <xf numFmtId="0" fontId="39" fillId="0" borderId="0" xfId="0" applyFont="1" applyFill="1" applyAlignment="1" applyProtection="1">
      <alignment horizontal="right" vertical="center" indent="1"/>
    </xf>
    <xf numFmtId="0" fontId="68" fillId="28" borderId="18" xfId="0" applyFont="1" applyFill="1" applyBorder="1" applyAlignment="1" applyProtection="1">
      <alignment horizontal="center" vertical="center"/>
      <protection locked="0"/>
    </xf>
    <xf numFmtId="170" fontId="24" fillId="29" borderId="23" xfId="1" applyNumberFormat="1" applyFont="1" applyFill="1" applyBorder="1" applyAlignment="1" applyProtection="1">
      <alignment horizontal="center" vertical="center"/>
    </xf>
    <xf numFmtId="170" fontId="24" fillId="29" borderId="19" xfId="1" applyNumberFormat="1" applyFont="1" applyFill="1" applyBorder="1" applyAlignment="1" applyProtection="1">
      <alignment horizontal="center" vertical="center"/>
    </xf>
    <xf numFmtId="0" fontId="104" fillId="29" borderId="0" xfId="68" applyNumberFormat="1" applyFont="1" applyFill="1" applyAlignment="1" applyProtection="1">
      <alignment horizontal="center" vertical="center"/>
    </xf>
    <xf numFmtId="0" fontId="106" fillId="36" borderId="15" xfId="68" applyNumberFormat="1" applyFont="1" applyFill="1" applyBorder="1" applyAlignment="1" applyProtection="1">
      <alignment horizontal="center" vertical="center"/>
    </xf>
    <xf numFmtId="0" fontId="0" fillId="0" borderId="23" xfId="0" applyNumberFormat="1" applyFont="1" applyFill="1" applyBorder="1" applyAlignment="1" applyProtection="1">
      <alignment horizontal="right" vertical="center" indent="1"/>
    </xf>
    <xf numFmtId="0" fontId="83" fillId="0" borderId="0" xfId="0" applyFont="1" applyFill="1" applyAlignment="1" applyProtection="1">
      <alignment horizontal="right" vertical="center"/>
    </xf>
    <xf numFmtId="0" fontId="66" fillId="30" borderId="0" xfId="0" applyFont="1" applyFill="1" applyBorder="1" applyAlignment="1" applyProtection="1">
      <alignment horizontal="left" vertical="center"/>
    </xf>
    <xf numFmtId="0" fontId="66" fillId="30" borderId="0" xfId="0" applyFont="1" applyFill="1" applyBorder="1" applyAlignment="1" applyProtection="1">
      <alignment horizontal="right" vertical="center"/>
    </xf>
    <xf numFmtId="0" fontId="0" fillId="0" borderId="0" xfId="0" applyFont="1" applyAlignment="1" applyProtection="1">
      <alignment horizontal="right" vertical="center" wrapText="1" indent="1"/>
    </xf>
    <xf numFmtId="0" fontId="66" fillId="30" borderId="0" xfId="0" applyFont="1" applyFill="1" applyBorder="1" applyAlignment="1" applyProtection="1">
      <alignment horizontal="right" vertical="center" indent="1"/>
    </xf>
    <xf numFmtId="2" fontId="69" fillId="28" borderId="13" xfId="139" applyNumberFormat="1" applyFont="1" applyFill="1" applyBorder="1" applyAlignment="1" applyProtection="1">
      <alignment horizontal="center" vertical="center"/>
      <protection locked="0"/>
    </xf>
    <xf numFmtId="0" fontId="69" fillId="28" borderId="13" xfId="139" applyFont="1" applyFill="1" applyBorder="1" applyAlignment="1" applyProtection="1">
      <alignment horizontal="center" vertical="center"/>
      <protection locked="0"/>
    </xf>
    <xf numFmtId="0" fontId="12" fillId="0" borderId="0" xfId="0" applyFont="1" applyFill="1" applyAlignment="1" applyProtection="1">
      <alignment vertical="center" wrapText="1"/>
    </xf>
    <xf numFmtId="0" fontId="12" fillId="0" borderId="0" xfId="0" applyFont="1" applyFill="1" applyAlignment="1" applyProtection="1">
      <alignment vertical="center"/>
    </xf>
    <xf numFmtId="0" fontId="12" fillId="0" borderId="0" xfId="0" applyFont="1" applyFill="1" applyAlignment="1" applyProtection="1">
      <alignment horizontal="right" vertical="center"/>
    </xf>
    <xf numFmtId="0" fontId="12" fillId="0" borderId="0" xfId="0" applyFont="1" applyFill="1" applyBorder="1" applyAlignment="1" applyProtection="1">
      <alignment vertical="center"/>
    </xf>
    <xf numFmtId="0" fontId="12" fillId="30" borderId="0" xfId="0" applyFont="1" applyFill="1" applyBorder="1" applyAlignment="1" applyProtection="1">
      <alignment vertical="center"/>
    </xf>
    <xf numFmtId="0" fontId="24" fillId="31" borderId="15" xfId="68" applyNumberFormat="1" applyFont="1" applyFill="1" applyBorder="1" applyAlignment="1" applyProtection="1">
      <alignment horizontal="center" vertical="center"/>
    </xf>
    <xf numFmtId="0" fontId="12" fillId="0" borderId="0" xfId="0" applyFont="1" applyAlignment="1" applyProtection="1">
      <alignment vertical="center"/>
    </xf>
    <xf numFmtId="0" fontId="39" fillId="31" borderId="0" xfId="141" applyFont="1" applyFill="1" applyAlignment="1" applyProtection="1">
      <alignment vertical="center"/>
    </xf>
    <xf numFmtId="0" fontId="67" fillId="0" borderId="0" xfId="0" applyFont="1" applyFill="1" applyAlignment="1" applyProtection="1">
      <alignment horizontal="right" vertical="center"/>
    </xf>
    <xf numFmtId="1" fontId="66" fillId="0" borderId="0" xfId="68" applyNumberFormat="1" applyFont="1" applyFill="1" applyAlignment="1" applyProtection="1">
      <alignment vertical="center"/>
    </xf>
    <xf numFmtId="0" fontId="66" fillId="0" borderId="0" xfId="0" applyFont="1" applyFill="1" applyAlignment="1" applyProtection="1">
      <alignment vertical="center"/>
    </xf>
    <xf numFmtId="0" fontId="52" fillId="36" borderId="0" xfId="0" applyFont="1" applyFill="1" applyBorder="1" applyAlignment="1" applyProtection="1">
      <alignment horizontal="left" vertical="center" indent="1"/>
    </xf>
    <xf numFmtId="0" fontId="12" fillId="0" borderId="0" xfId="0" applyFont="1" applyFill="1" applyBorder="1" applyAlignment="1" applyProtection="1">
      <alignment horizontal="right" vertical="center"/>
    </xf>
    <xf numFmtId="0" fontId="12" fillId="0" borderId="0" xfId="0" applyFont="1" applyFill="1" applyBorder="1" applyAlignment="1" applyProtection="1">
      <alignment horizontal="right" vertical="center" indent="1"/>
    </xf>
    <xf numFmtId="9" fontId="12" fillId="0" borderId="0" xfId="5" applyNumberFormat="1" applyFont="1" applyFill="1" applyAlignment="1" applyProtection="1">
      <alignment vertical="center"/>
    </xf>
    <xf numFmtId="0" fontId="12" fillId="0" borderId="0" xfId="0" applyFont="1" applyFill="1" applyAlignment="1" applyProtection="1">
      <alignment horizontal="right" vertical="center" indent="1"/>
    </xf>
    <xf numFmtId="0" fontId="67" fillId="31" borderId="0" xfId="0" applyFont="1" applyFill="1" applyAlignment="1" applyProtection="1">
      <alignment vertical="center"/>
    </xf>
    <xf numFmtId="0" fontId="67" fillId="31" borderId="0" xfId="0" applyFont="1" applyFill="1" applyAlignment="1" applyProtection="1">
      <alignment horizontal="right" vertical="center"/>
    </xf>
    <xf numFmtId="1" fontId="110" fillId="0" borderId="0" xfId="68" applyNumberFormat="1" applyFont="1" applyFill="1" applyAlignment="1" applyProtection="1">
      <alignment vertical="center"/>
    </xf>
    <xf numFmtId="0" fontId="110" fillId="0" borderId="0" xfId="0" applyFont="1" applyFill="1" applyAlignment="1" applyProtection="1">
      <alignment vertical="center"/>
    </xf>
    <xf numFmtId="0" fontId="92" fillId="0" borderId="0" xfId="0" applyFont="1" applyFill="1" applyAlignment="1" applyProtection="1">
      <alignment vertical="center"/>
    </xf>
    <xf numFmtId="170" fontId="45" fillId="0" borderId="0" xfId="1" applyNumberFormat="1" applyFont="1" applyFill="1" applyBorder="1" applyAlignment="1" applyProtection="1">
      <alignment vertical="center"/>
    </xf>
    <xf numFmtId="0" fontId="5" fillId="0" borderId="0" xfId="0" applyFont="1" applyFill="1" applyBorder="1" applyAlignment="1" applyProtection="1">
      <alignment vertical="center"/>
    </xf>
    <xf numFmtId="2" fontId="5" fillId="0" borderId="0" xfId="0" applyNumberFormat="1" applyFont="1" applyFill="1" applyBorder="1" applyAlignment="1" applyProtection="1">
      <alignment vertical="center"/>
    </xf>
    <xf numFmtId="0" fontId="5" fillId="0" borderId="0" xfId="0" applyFont="1" applyFill="1" applyAlignment="1" applyProtection="1">
      <alignment vertical="center"/>
    </xf>
    <xf numFmtId="179" fontId="5" fillId="0" borderId="0" xfId="0" applyNumberFormat="1" applyFont="1" applyFill="1" applyAlignment="1" applyProtection="1">
      <alignment vertical="center"/>
    </xf>
    <xf numFmtId="9" fontId="5" fillId="0" borderId="0" xfId="5" applyNumberFormat="1" applyFont="1" applyFill="1" applyAlignment="1" applyProtection="1">
      <alignment vertical="center"/>
    </xf>
    <xf numFmtId="0" fontId="50" fillId="0" borderId="0" xfId="0" applyFont="1" applyFill="1" applyBorder="1" applyAlignment="1" applyProtection="1">
      <alignment horizontal="left" vertical="center"/>
    </xf>
    <xf numFmtId="179" fontId="5" fillId="30" borderId="0" xfId="0" applyNumberFormat="1" applyFont="1" applyFill="1" applyAlignment="1" applyProtection="1">
      <alignment vertical="center"/>
    </xf>
    <xf numFmtId="0" fontId="52" fillId="29" borderId="0" xfId="0" applyFont="1" applyFill="1" applyBorder="1" applyAlignment="1" applyProtection="1">
      <alignment horizontal="left" vertical="center" indent="1"/>
    </xf>
    <xf numFmtId="179" fontId="5" fillId="0" borderId="0" xfId="0" applyNumberFormat="1" applyFont="1" applyFill="1" applyBorder="1" applyAlignment="1" applyProtection="1">
      <alignment vertical="center"/>
    </xf>
    <xf numFmtId="0" fontId="28" fillId="0" borderId="0" xfId="0" applyFont="1" applyFill="1" applyAlignment="1" applyProtection="1">
      <alignment vertical="center"/>
    </xf>
    <xf numFmtId="182" fontId="5" fillId="0" borderId="0" xfId="0" applyNumberFormat="1" applyFont="1" applyFill="1" applyAlignment="1" applyProtection="1">
      <alignment vertical="center"/>
    </xf>
    <xf numFmtId="170" fontId="45" fillId="32" borderId="0" xfId="1"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2" fontId="5" fillId="0" borderId="0"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32" borderId="0" xfId="0" applyFont="1" applyFill="1" applyAlignment="1" applyProtection="1">
      <alignment horizontal="center" vertical="center"/>
    </xf>
    <xf numFmtId="0" fontId="5" fillId="32" borderId="0" xfId="0" applyFont="1" applyFill="1" applyBorder="1" applyAlignment="1" applyProtection="1">
      <alignment horizontal="center" vertical="center"/>
    </xf>
    <xf numFmtId="9" fontId="5" fillId="0" borderId="0" xfId="5" applyNumberFormat="1" applyFont="1" applyFill="1" applyAlignment="1" applyProtection="1">
      <alignment horizontal="center" vertical="center"/>
    </xf>
    <xf numFmtId="0" fontId="67" fillId="31" borderId="0" xfId="0" applyFont="1" applyFill="1" applyAlignment="1" applyProtection="1">
      <alignment horizontal="right" vertical="center" indent="1"/>
    </xf>
    <xf numFmtId="0" fontId="67" fillId="0" borderId="0" xfId="0" applyFont="1" applyFill="1" applyAlignment="1" applyProtection="1">
      <alignment horizontal="right" vertical="center" indent="1"/>
    </xf>
    <xf numFmtId="0" fontId="68" fillId="30" borderId="0" xfId="139" applyFont="1" applyFill="1" applyAlignment="1" applyProtection="1">
      <alignment horizontal="center" vertical="center"/>
    </xf>
    <xf numFmtId="181" fontId="5" fillId="0" borderId="0" xfId="5" applyNumberFormat="1" applyFont="1" applyFill="1" applyAlignment="1" applyProtection="1">
      <alignment vertical="center"/>
    </xf>
    <xf numFmtId="0" fontId="68" fillId="28" borderId="0" xfId="0" applyFont="1" applyFill="1" applyBorder="1" applyAlignment="1" applyProtection="1">
      <alignment horizontal="center" vertical="center"/>
      <protection locked="0"/>
    </xf>
    <xf numFmtId="9" fontId="68" fillId="28" borderId="0" xfId="0" applyNumberFormat="1" applyFont="1" applyFill="1" applyBorder="1" applyAlignment="1" applyProtection="1">
      <alignment horizontal="center" vertical="center"/>
      <protection locked="0"/>
    </xf>
    <xf numFmtId="9" fontId="68" fillId="28" borderId="0" xfId="5" applyNumberFormat="1" applyFont="1" applyFill="1" applyAlignment="1" applyProtection="1">
      <alignment horizontal="center" vertical="center"/>
      <protection locked="0"/>
    </xf>
    <xf numFmtId="0" fontId="60" fillId="0" borderId="0" xfId="0" applyFont="1" applyFill="1" applyAlignment="1" applyProtection="1">
      <alignment horizontal="center" vertical="center"/>
    </xf>
    <xf numFmtId="0" fontId="61" fillId="0" borderId="0" xfId="0" applyFont="1" applyFill="1" applyBorder="1" applyAlignment="1" applyProtection="1">
      <alignment horizontal="left" vertical="center" indent="1"/>
    </xf>
    <xf numFmtId="0" fontId="52" fillId="31" borderId="33" xfId="0" applyFont="1" applyFill="1" applyBorder="1" applyAlignment="1" applyProtection="1">
      <alignment vertical="center" wrapText="1"/>
    </xf>
    <xf numFmtId="0" fontId="52" fillId="31" borderId="35" xfId="0" applyFont="1" applyFill="1" applyBorder="1" applyAlignment="1" applyProtection="1">
      <alignment vertical="center" wrapText="1"/>
    </xf>
    <xf numFmtId="0" fontId="0" fillId="31" borderId="34" xfId="0" applyFill="1" applyBorder="1" applyProtection="1">
      <alignment vertical="top"/>
    </xf>
    <xf numFmtId="0" fontId="12" fillId="0" borderId="29" xfId="115" applyFont="1" applyFill="1" applyBorder="1" applyAlignment="1" applyProtection="1">
      <alignment vertical="center"/>
    </xf>
    <xf numFmtId="0" fontId="12" fillId="0" borderId="0" xfId="115" applyFont="1" applyFill="1" applyBorder="1" applyAlignment="1" applyProtection="1">
      <alignment vertical="center"/>
    </xf>
    <xf numFmtId="0" fontId="0" fillId="0" borderId="30" xfId="0" applyBorder="1" applyProtection="1">
      <alignment vertical="top"/>
    </xf>
    <xf numFmtId="0" fontId="0" fillId="0" borderId="29" xfId="115" applyFont="1" applyFill="1" applyBorder="1" applyAlignment="1" applyProtection="1">
      <alignment vertical="center"/>
    </xf>
    <xf numFmtId="0" fontId="0" fillId="0" borderId="0" xfId="115" applyFont="1" applyFill="1" applyBorder="1" applyAlignment="1" applyProtection="1">
      <alignment vertical="center"/>
    </xf>
    <xf numFmtId="0" fontId="0" fillId="0" borderId="31" xfId="115" applyFont="1" applyFill="1" applyBorder="1" applyAlignment="1" applyProtection="1">
      <alignment vertical="center"/>
    </xf>
    <xf numFmtId="0" fontId="0" fillId="0" borderId="36" xfId="115" applyFont="1" applyFill="1" applyBorder="1" applyAlignment="1" applyProtection="1">
      <alignment vertical="center"/>
    </xf>
    <xf numFmtId="0" fontId="0" fillId="0" borderId="32" xfId="0" applyBorder="1" applyProtection="1">
      <alignment vertical="top"/>
    </xf>
    <xf numFmtId="0" fontId="0" fillId="0" borderId="30" xfId="0" applyBorder="1" applyAlignment="1" applyProtection="1">
      <alignment vertical="top" wrapText="1"/>
    </xf>
    <xf numFmtId="0" fontId="0" fillId="0" borderId="32" xfId="0" applyBorder="1" applyAlignment="1" applyProtection="1">
      <alignment vertical="top" wrapText="1"/>
    </xf>
    <xf numFmtId="0" fontId="0" fillId="0" borderId="0" xfId="0" applyBorder="1" applyAlignment="1" applyProtection="1">
      <alignment vertical="top" wrapText="1"/>
    </xf>
    <xf numFmtId="0" fontId="52" fillId="31" borderId="35" xfId="0" applyFont="1" applyFill="1" applyBorder="1" applyAlignment="1" applyProtection="1">
      <alignment horizontal="center" vertical="center" wrapText="1"/>
    </xf>
    <xf numFmtId="0" fontId="0" fillId="0" borderId="29" xfId="0" applyFont="1" applyFill="1" applyBorder="1" applyAlignment="1" applyProtection="1">
      <alignment vertical="center" wrapText="1"/>
    </xf>
    <xf numFmtId="0" fontId="0" fillId="0" borderId="30" xfId="0" applyFont="1" applyFill="1" applyBorder="1" applyAlignment="1" applyProtection="1">
      <alignment vertical="center"/>
    </xf>
    <xf numFmtId="0" fontId="52" fillId="31" borderId="33" xfId="0" applyFont="1" applyFill="1" applyBorder="1" applyAlignment="1" applyProtection="1">
      <alignment horizontal="left" vertical="center" wrapText="1"/>
    </xf>
    <xf numFmtId="0" fontId="52" fillId="31" borderId="35" xfId="0" applyFont="1" applyFill="1" applyBorder="1" applyAlignment="1" applyProtection="1">
      <alignment horizontal="left" vertical="center" wrapText="1"/>
    </xf>
    <xf numFmtId="0" fontId="52" fillId="31" borderId="34" xfId="0" applyFont="1" applyFill="1" applyBorder="1" applyAlignment="1" applyProtection="1">
      <alignment horizontal="left" vertical="center" wrapText="1"/>
    </xf>
    <xf numFmtId="0" fontId="0" fillId="0" borderId="29" xfId="0" applyBorder="1">
      <alignment vertical="top"/>
    </xf>
    <xf numFmtId="0" fontId="0" fillId="0" borderId="0" xfId="0" applyBorder="1">
      <alignment vertical="top"/>
    </xf>
    <xf numFmtId="0" fontId="0" fillId="0" borderId="30" xfId="0" applyFont="1" applyBorder="1" applyAlignment="1">
      <alignment vertical="center"/>
    </xf>
    <xf numFmtId="1" fontId="52" fillId="0" borderId="30" xfId="68" applyNumberFormat="1" applyFont="1" applyFill="1" applyBorder="1" applyAlignment="1" applyProtection="1">
      <alignment vertical="center"/>
    </xf>
    <xf numFmtId="14" fontId="41" fillId="0" borderId="30" xfId="68" applyNumberFormat="1" applyFont="1" applyFill="1" applyBorder="1" applyAlignment="1" applyProtection="1">
      <alignment vertical="center"/>
    </xf>
    <xf numFmtId="0" fontId="0" fillId="0" borderId="32" xfId="0" applyFont="1" applyFill="1" applyBorder="1" applyAlignment="1" applyProtection="1">
      <alignment vertical="center" wrapText="1"/>
    </xf>
    <xf numFmtId="0" fontId="0" fillId="0" borderId="29" xfId="115" applyFont="1" applyFill="1" applyBorder="1" applyAlignment="1" applyProtection="1">
      <alignment horizontal="left" vertical="center" indent="1"/>
    </xf>
    <xf numFmtId="0" fontId="0" fillId="0" borderId="31" xfId="115" applyFont="1" applyFill="1" applyBorder="1" applyAlignment="1" applyProtection="1">
      <alignment horizontal="left" vertical="center" indent="1"/>
    </xf>
    <xf numFmtId="0" fontId="0" fillId="0" borderId="0" xfId="0" applyBorder="1" applyProtection="1">
      <alignment vertical="top"/>
    </xf>
    <xf numFmtId="0" fontId="0" fillId="0" borderId="36" xfId="0" applyBorder="1" applyProtection="1">
      <alignment vertical="top"/>
    </xf>
    <xf numFmtId="0" fontId="0" fillId="0" borderId="30" xfId="0" applyFont="1" applyBorder="1" applyAlignment="1" applyProtection="1">
      <alignment vertical="center"/>
    </xf>
    <xf numFmtId="1" fontId="52" fillId="0" borderId="32" xfId="68" applyNumberFormat="1" applyFont="1" applyFill="1" applyBorder="1" applyAlignment="1" applyProtection="1">
      <alignment vertical="center"/>
    </xf>
    <xf numFmtId="0" fontId="115" fillId="0" borderId="0" xfId="0" applyFont="1" applyFill="1" applyAlignment="1" applyProtection="1">
      <alignment horizontal="right" vertical="center"/>
    </xf>
    <xf numFmtId="0" fontId="115" fillId="0" borderId="0" xfId="0" applyFont="1" applyFill="1" applyAlignment="1" applyProtection="1">
      <alignment horizontal="left" vertical="center"/>
    </xf>
    <xf numFmtId="0" fontId="0" fillId="0" borderId="0" xfId="0" applyFill="1" applyAlignment="1" applyProtection="1">
      <alignment vertical="center" wrapText="1"/>
    </xf>
    <xf numFmtId="49" fontId="29" fillId="0" borderId="0" xfId="42" applyAlignment="1" applyProtection="1">
      <alignment horizontal="left" vertical="center"/>
    </xf>
    <xf numFmtId="0" fontId="0" fillId="0" borderId="0" xfId="0" applyFill="1" applyBorder="1" applyAlignment="1" applyProtection="1">
      <alignment vertical="center"/>
    </xf>
    <xf numFmtId="170" fontId="0" fillId="0" borderId="0" xfId="1" applyNumberFormat="1" applyFont="1" applyFill="1" applyAlignment="1" applyProtection="1">
      <alignment horizontal="left" vertical="center"/>
      <protection locked="0"/>
    </xf>
    <xf numFmtId="0" fontId="0" fillId="0" borderId="29" xfId="0" applyFont="1" applyFill="1" applyBorder="1" applyAlignment="1" applyProtection="1">
      <alignment horizontal="left" vertical="center" indent="1"/>
    </xf>
    <xf numFmtId="0" fontId="0" fillId="0" borderId="29" xfId="0" applyFont="1" applyFill="1" applyBorder="1" applyAlignment="1" applyProtection="1">
      <alignment horizontal="left" vertical="center" wrapText="1" indent="1"/>
    </xf>
    <xf numFmtId="1" fontId="42" fillId="0" borderId="30" xfId="68" applyNumberFormat="1" applyFont="1" applyFill="1" applyBorder="1" applyAlignment="1" applyProtection="1">
      <alignment vertical="center"/>
    </xf>
    <xf numFmtId="0" fontId="0" fillId="0" borderId="30" xfId="0" applyFont="1" applyFill="1" applyBorder="1" applyAlignment="1" applyProtection="1">
      <alignment horizontal="right" vertical="center"/>
    </xf>
    <xf numFmtId="1" fontId="41" fillId="0" borderId="30" xfId="68" applyNumberFormat="1" applyFont="1" applyFill="1" applyBorder="1" applyAlignment="1" applyProtection="1">
      <alignment vertical="center"/>
    </xf>
    <xf numFmtId="0" fontId="0" fillId="30" borderId="32" xfId="0" applyFont="1" applyFill="1" applyBorder="1" applyAlignment="1" applyProtection="1">
      <alignment vertical="center"/>
    </xf>
    <xf numFmtId="0" fontId="31" fillId="0" borderId="0" xfId="43" applyAlignment="1" applyProtection="1">
      <alignment horizontal="left" vertical="center"/>
    </xf>
    <xf numFmtId="0" fontId="0" fillId="0" borderId="0" xfId="0" applyAlignment="1" applyProtection="1">
      <alignment vertical="center"/>
    </xf>
    <xf numFmtId="0" fontId="39" fillId="31" borderId="0" xfId="0" applyFont="1" applyFill="1" applyAlignment="1" applyProtection="1">
      <alignment vertical="center"/>
    </xf>
    <xf numFmtId="0" fontId="0" fillId="0" borderId="0" xfId="0" applyFill="1" applyAlignment="1" applyProtection="1">
      <alignment horizontal="left" vertical="center" indent="1"/>
    </xf>
    <xf numFmtId="0" fontId="0" fillId="0" borderId="0" xfId="0" applyFill="1" applyAlignment="1" applyProtection="1">
      <alignment horizontal="right" vertical="center"/>
    </xf>
    <xf numFmtId="0" fontId="39" fillId="0" borderId="11" xfId="58" applyFont="1" applyFill="1" applyAlignment="1" applyProtection="1">
      <alignment vertical="center"/>
    </xf>
    <xf numFmtId="0" fontId="39" fillId="0" borderId="21" xfId="58" applyFont="1" applyFill="1" applyBorder="1" applyAlignment="1" applyProtection="1">
      <alignment vertical="center"/>
    </xf>
    <xf numFmtId="0" fontId="39" fillId="0" borderId="21" xfId="58" applyFont="1" applyFill="1" applyBorder="1" applyAlignment="1" applyProtection="1">
      <alignment horizontal="right" vertical="center"/>
    </xf>
    <xf numFmtId="170" fontId="5" fillId="0" borderId="0" xfId="1" applyNumberFormat="1" applyFont="1" applyFill="1" applyAlignment="1" applyProtection="1">
      <alignment vertical="center"/>
    </xf>
    <xf numFmtId="0" fontId="0" fillId="0" borderId="0" xfId="0" applyFill="1" applyAlignment="1" applyProtection="1">
      <alignment horizontal="left" vertical="center"/>
    </xf>
    <xf numFmtId="0" fontId="27" fillId="0" borderId="0" xfId="0" applyFont="1" applyFill="1" applyAlignment="1" applyProtection="1">
      <alignment vertical="center"/>
    </xf>
    <xf numFmtId="0" fontId="39" fillId="0" borderId="11" xfId="58" applyFont="1" applyFill="1" applyAlignment="1" applyProtection="1">
      <alignment horizontal="right" vertical="center"/>
    </xf>
    <xf numFmtId="171" fontId="98" fillId="0" borderId="0" xfId="1" applyFont="1" applyFill="1" applyAlignment="1" applyProtection="1">
      <alignment vertical="center"/>
    </xf>
    <xf numFmtId="171" fontId="5" fillId="0" borderId="0" xfId="1" applyFont="1" applyAlignment="1" applyProtection="1">
      <alignment vertical="center"/>
    </xf>
    <xf numFmtId="171" fontId="45" fillId="0" borderId="0" xfId="1" applyFont="1" applyFill="1" applyAlignment="1" applyProtection="1">
      <alignment vertical="center"/>
    </xf>
    <xf numFmtId="171" fontId="45" fillId="0" borderId="0" xfId="1" applyFont="1" applyFill="1" applyAlignment="1" applyProtection="1">
      <alignment horizontal="right" vertical="center"/>
    </xf>
    <xf numFmtId="0" fontId="39" fillId="0" borderId="11" xfId="58" applyFont="1" applyAlignment="1" applyProtection="1">
      <alignment vertical="center"/>
    </xf>
    <xf numFmtId="0" fontId="39" fillId="0" borderId="11" xfId="58" applyFont="1" applyAlignment="1" applyProtection="1">
      <alignment horizontal="right" vertical="center"/>
    </xf>
    <xf numFmtId="171" fontId="27" fillId="0" borderId="11" xfId="1" applyFont="1" applyBorder="1" applyAlignment="1" applyProtection="1">
      <alignment horizontal="right" vertical="center"/>
    </xf>
    <xf numFmtId="0" fontId="0" fillId="0" borderId="0" xfId="0" applyAlignment="1" applyProtection="1">
      <alignment horizontal="right" vertical="center"/>
    </xf>
    <xf numFmtId="171" fontId="5" fillId="0" borderId="0" xfId="1" applyFont="1" applyAlignment="1" applyProtection="1">
      <alignment horizontal="right" vertical="center"/>
    </xf>
    <xf numFmtId="0" fontId="40" fillId="0" borderId="0" xfId="0" applyFont="1" applyFill="1" applyBorder="1" applyAlignment="1" applyProtection="1">
      <alignment horizontal="left" vertical="center"/>
    </xf>
    <xf numFmtId="10" fontId="0" fillId="0" borderId="0" xfId="0" applyNumberFormat="1" applyFill="1" applyBorder="1" applyAlignment="1" applyProtection="1">
      <alignment vertical="center"/>
    </xf>
    <xf numFmtId="9" fontId="0" fillId="0" borderId="0" xfId="0" applyNumberFormat="1" applyFill="1" applyBorder="1" applyAlignment="1" applyProtection="1">
      <alignment vertical="center"/>
    </xf>
    <xf numFmtId="0" fontId="0" fillId="31" borderId="0" xfId="0" applyFill="1" applyBorder="1" applyAlignment="1" applyProtection="1">
      <alignment vertical="center"/>
    </xf>
    <xf numFmtId="170" fontId="27" fillId="0" borderId="11" xfId="1" applyNumberFormat="1" applyFont="1" applyBorder="1" applyAlignment="1" applyProtection="1">
      <alignment horizontal="right" vertical="center"/>
    </xf>
    <xf numFmtId="171" fontId="45" fillId="0" borderId="0" xfId="1" applyNumberFormat="1" applyFont="1" applyFill="1" applyAlignment="1" applyProtection="1">
      <alignment horizontal="right" vertical="center"/>
    </xf>
    <xf numFmtId="164" fontId="69" fillId="28" borderId="13" xfId="139" applyNumberFormat="1" applyFont="1" applyFill="1" applyBorder="1" applyAlignment="1" applyProtection="1">
      <alignment horizontal="center" vertical="center"/>
      <protection locked="0"/>
    </xf>
    <xf numFmtId="0" fontId="83" fillId="0" borderId="0" xfId="0" applyFont="1" applyFill="1" applyAlignment="1" applyProtection="1">
      <alignment horizontal="left" vertical="center"/>
    </xf>
    <xf numFmtId="0" fontId="39" fillId="0" borderId="0" xfId="0" applyFont="1" applyFill="1" applyAlignment="1" applyProtection="1">
      <alignment horizontal="left" vertical="center" indent="2"/>
    </xf>
    <xf numFmtId="0" fontId="111" fillId="0" borderId="38" xfId="0" applyFont="1" applyBorder="1" applyAlignment="1">
      <alignment vertical="top" wrapText="1"/>
    </xf>
    <xf numFmtId="0" fontId="0" fillId="0" borderId="30" xfId="0" applyFont="1" applyFill="1" applyBorder="1" applyAlignment="1" applyProtection="1">
      <alignment vertical="center" wrapText="1"/>
    </xf>
    <xf numFmtId="0" fontId="40" fillId="0" borderId="0" xfId="0" applyFont="1" applyFill="1" applyBorder="1" applyAlignment="1" applyProtection="1">
      <alignment horizontal="right" vertical="center" indent="1"/>
    </xf>
    <xf numFmtId="171" fontId="40" fillId="30" borderId="24" xfId="1" applyFont="1" applyFill="1" applyBorder="1" applyAlignment="1" applyProtection="1">
      <alignment horizontal="center" vertical="center"/>
    </xf>
    <xf numFmtId="171" fontId="50" fillId="0" borderId="14" xfId="1" applyFont="1" applyFill="1" applyBorder="1" applyAlignment="1" applyProtection="1">
      <alignment horizontal="center" vertical="center"/>
      <protection locked="0"/>
    </xf>
    <xf numFmtId="171" fontId="105" fillId="0" borderId="0" xfId="1" applyFont="1" applyFill="1" applyBorder="1" applyAlignment="1" applyProtection="1">
      <alignment horizontal="center" vertical="center"/>
    </xf>
    <xf numFmtId="171" fontId="28" fillId="30" borderId="13" xfId="1" applyFont="1" applyFill="1" applyBorder="1" applyAlignment="1" applyProtection="1">
      <alignment horizontal="center" vertical="center"/>
      <protection locked="0"/>
    </xf>
    <xf numFmtId="171" fontId="45" fillId="0" borderId="37" xfId="1" applyFont="1" applyFill="1" applyBorder="1" applyAlignment="1" applyProtection="1">
      <alignment horizontal="center" vertical="center"/>
    </xf>
    <xf numFmtId="171" fontId="28" fillId="0" borderId="13" xfId="1" applyFont="1" applyFill="1" applyBorder="1" applyAlignment="1" applyProtection="1">
      <alignment horizontal="center" vertical="center"/>
    </xf>
    <xf numFmtId="178" fontId="68" fillId="28" borderId="13" xfId="1" applyNumberFormat="1" applyFont="1" applyFill="1" applyBorder="1" applyAlignment="1" applyProtection="1">
      <alignment horizontal="center" vertical="center"/>
      <protection locked="0"/>
    </xf>
    <xf numFmtId="178" fontId="45" fillId="30" borderId="27" xfId="1" applyNumberFormat="1" applyFont="1" applyFill="1" applyBorder="1" applyAlignment="1" applyProtection="1">
      <alignment horizontal="center" vertical="center"/>
    </xf>
    <xf numFmtId="178" fontId="45" fillId="30" borderId="28" xfId="1" applyNumberFormat="1" applyFont="1" applyFill="1" applyBorder="1" applyAlignment="1" applyProtection="1">
      <alignment horizontal="center" vertical="center"/>
    </xf>
    <xf numFmtId="178" fontId="68" fillId="28" borderId="20" xfId="1" applyNumberFormat="1" applyFont="1" applyFill="1" applyBorder="1" applyAlignment="1" applyProtection="1">
      <alignment horizontal="center" vertical="center"/>
      <protection locked="0"/>
    </xf>
    <xf numFmtId="178" fontId="45" fillId="30" borderId="25" xfId="1" applyNumberFormat="1" applyFont="1" applyFill="1" applyBorder="1" applyAlignment="1" applyProtection="1">
      <alignment horizontal="center" vertical="center"/>
    </xf>
    <xf numFmtId="178" fontId="45" fillId="30" borderId="26" xfId="1"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52" fillId="29" borderId="0" xfId="0" applyFont="1" applyFill="1" applyBorder="1" applyAlignment="1" applyProtection="1">
      <alignment horizontal="left" vertical="center" indent="1"/>
    </xf>
    <xf numFmtId="9" fontId="4" fillId="0" borderId="0" xfId="5" applyNumberFormat="1" applyFont="1" applyAlignment="1">
      <alignment horizontal="center" vertical="top"/>
    </xf>
    <xf numFmtId="0" fontId="52" fillId="29" borderId="15" xfId="68" applyNumberFormat="1" applyFont="1" applyFill="1" applyBorder="1" applyAlignment="1" applyProtection="1">
      <alignment horizontal="center" vertical="center" wrapText="1"/>
      <protection locked="0"/>
    </xf>
    <xf numFmtId="0" fontId="52" fillId="31" borderId="0" xfId="141" applyFont="1" applyFill="1" applyAlignment="1" applyProtection="1">
      <alignment vertical="center"/>
      <protection locked="0"/>
    </xf>
    <xf numFmtId="0" fontId="66" fillId="31" borderId="0" xfId="0" applyFont="1" applyFill="1" applyAlignment="1" applyProtection="1">
      <alignment vertical="center"/>
      <protection locked="0"/>
    </xf>
    <xf numFmtId="0" fontId="68" fillId="0" borderId="13" xfId="139" applyFont="1" applyFill="1" applyBorder="1" applyAlignment="1" applyProtection="1">
      <alignment horizontal="center" vertical="center"/>
    </xf>
    <xf numFmtId="0" fontId="39" fillId="0" borderId="39" xfId="0" applyFont="1" applyBorder="1">
      <alignment vertical="top"/>
    </xf>
    <xf numFmtId="0" fontId="39" fillId="0" borderId="0" xfId="0" applyFont="1" applyBorder="1">
      <alignment vertical="top"/>
    </xf>
    <xf numFmtId="0" fontId="116" fillId="0" borderId="40" xfId="0" applyFont="1" applyBorder="1">
      <alignment vertical="top"/>
    </xf>
    <xf numFmtId="170" fontId="39" fillId="0" borderId="39" xfId="0" applyNumberFormat="1" applyFont="1" applyBorder="1">
      <alignment vertical="top"/>
    </xf>
    <xf numFmtId="184" fontId="12" fillId="0" borderId="0" xfId="5" applyNumberFormat="1" applyFont="1" applyFill="1" applyBorder="1" applyAlignment="1">
      <alignment horizontal="right" vertical="top"/>
    </xf>
    <xf numFmtId="0" fontId="12" fillId="0" borderId="0" xfId="0" applyFont="1">
      <alignment vertical="top"/>
    </xf>
    <xf numFmtId="49" fontId="73" fillId="0" borderId="0" xfId="42" applyFont="1">
      <alignment horizontal="left" vertical="top"/>
    </xf>
    <xf numFmtId="0" fontId="85" fillId="0" borderId="0" xfId="0" applyFont="1">
      <alignment vertical="top"/>
    </xf>
    <xf numFmtId="0" fontId="117" fillId="0" borderId="0" xfId="141" applyFont="1" applyFill="1" applyAlignment="1">
      <alignment vertical="center"/>
    </xf>
    <xf numFmtId="0" fontId="39" fillId="0" borderId="0" xfId="141" applyFont="1" applyAlignment="1">
      <alignment vertical="center"/>
    </xf>
    <xf numFmtId="0" fontId="39" fillId="0" borderId="0" xfId="141" applyFont="1" applyAlignment="1">
      <alignment horizontal="right" vertical="center"/>
    </xf>
    <xf numFmtId="0" fontId="12" fillId="0" borderId="39" xfId="0" applyFont="1" applyBorder="1">
      <alignment vertical="top"/>
    </xf>
    <xf numFmtId="170" fontId="12" fillId="0" borderId="39" xfId="0" applyNumberFormat="1" applyFont="1" applyBorder="1">
      <alignment vertical="top"/>
    </xf>
    <xf numFmtId="0" fontId="12" fillId="0" borderId="40" xfId="0" applyFont="1" applyBorder="1">
      <alignment vertical="top"/>
    </xf>
    <xf numFmtId="0" fontId="12" fillId="0" borderId="0" xfId="0" applyFont="1" applyBorder="1">
      <alignment vertical="top"/>
    </xf>
    <xf numFmtId="0" fontId="12" fillId="0" borderId="36" xfId="0" applyFont="1" applyBorder="1">
      <alignment vertical="top"/>
    </xf>
    <xf numFmtId="170" fontId="12" fillId="0" borderId="0" xfId="0" applyNumberFormat="1" applyFont="1" applyBorder="1">
      <alignment vertical="top"/>
    </xf>
    <xf numFmtId="164" fontId="12" fillId="0" borderId="0" xfId="0" applyNumberFormat="1" applyFont="1" applyBorder="1">
      <alignment vertical="top"/>
    </xf>
    <xf numFmtId="2" fontId="12" fillId="0" borderId="0" xfId="0" applyNumberFormat="1" applyFont="1" applyBorder="1">
      <alignment vertical="top"/>
    </xf>
    <xf numFmtId="170" fontId="12" fillId="0" borderId="36" xfId="1" applyNumberFormat="1" applyFont="1" applyBorder="1" applyAlignment="1">
      <alignment horizontal="right" vertical="top" wrapText="1"/>
    </xf>
    <xf numFmtId="0" fontId="0" fillId="0" borderId="0" xfId="0" applyFont="1">
      <alignment vertical="top"/>
    </xf>
    <xf numFmtId="0" fontId="0" fillId="0" borderId="0" xfId="0" applyFont="1" applyBorder="1">
      <alignment vertical="top"/>
    </xf>
    <xf numFmtId="0" fontId="39" fillId="0" borderId="40" xfId="0" applyFont="1" applyBorder="1">
      <alignment vertical="top"/>
    </xf>
    <xf numFmtId="170" fontId="39" fillId="0" borderId="0" xfId="0" applyNumberFormat="1" applyFont="1" applyBorder="1">
      <alignment vertical="top"/>
    </xf>
    <xf numFmtId="0" fontId="0" fillId="0" borderId="36" xfId="0" applyFont="1" applyBorder="1">
      <alignment vertical="top"/>
    </xf>
    <xf numFmtId="170" fontId="79" fillId="0" borderId="0" xfId="1" applyNumberFormat="1" applyFont="1" applyBorder="1" applyAlignment="1">
      <alignment vertical="top"/>
    </xf>
    <xf numFmtId="0" fontId="79" fillId="0" borderId="40" xfId="58" applyFont="1" applyFill="1" applyBorder="1">
      <alignment vertical="top"/>
    </xf>
    <xf numFmtId="0" fontId="79" fillId="0" borderId="40" xfId="58" applyFont="1" applyBorder="1">
      <alignment vertical="top"/>
    </xf>
    <xf numFmtId="170" fontId="41" fillId="0" borderId="0" xfId="0" applyNumberFormat="1" applyFont="1" applyFill="1" applyBorder="1" applyAlignment="1">
      <alignment horizontal="right" vertical="top"/>
    </xf>
    <xf numFmtId="0" fontId="41" fillId="0" borderId="0" xfId="141" applyFont="1" applyAlignment="1">
      <alignment horizontal="left" vertical="top" wrapText="1"/>
    </xf>
    <xf numFmtId="170" fontId="41" fillId="0" borderId="0" xfId="141" applyNumberFormat="1" applyFont="1" applyAlignment="1">
      <alignment horizontal="right" vertical="top" wrapText="1"/>
    </xf>
    <xf numFmtId="0" fontId="39" fillId="0" borderId="39" xfId="141" applyFont="1" applyFill="1" applyBorder="1" applyAlignment="1">
      <alignment horizontal="left" vertical="top" wrapText="1"/>
    </xf>
    <xf numFmtId="0" fontId="39" fillId="0" borderId="39" xfId="141" applyFont="1" applyBorder="1" applyAlignment="1">
      <alignment horizontal="left" vertical="top" wrapText="1"/>
    </xf>
    <xf numFmtId="170" fontId="12" fillId="0" borderId="0" xfId="141" applyNumberFormat="1" applyFont="1" applyAlignment="1">
      <alignment horizontal="left" vertical="top" wrapText="1"/>
    </xf>
    <xf numFmtId="0" fontId="118" fillId="0" borderId="0" xfId="141" applyFont="1" applyFill="1" applyAlignment="1">
      <alignment vertical="center"/>
    </xf>
    <xf numFmtId="0" fontId="119" fillId="0" borderId="0" xfId="141" applyFont="1" applyFill="1" applyAlignment="1">
      <alignment vertical="center"/>
    </xf>
    <xf numFmtId="9" fontId="45" fillId="30" borderId="0" xfId="5" applyNumberFormat="1" applyFont="1" applyFill="1" applyAlignment="1" applyProtection="1">
      <alignment horizontal="center" vertical="center"/>
      <protection locked="0"/>
    </xf>
    <xf numFmtId="9" fontId="45" fillId="30" borderId="0" xfId="5" applyNumberFormat="1" applyFont="1" applyFill="1" applyAlignment="1" applyProtection="1">
      <alignment vertical="center"/>
    </xf>
    <xf numFmtId="1" fontId="45" fillId="30" borderId="0" xfId="5" applyNumberFormat="1" applyFont="1" applyFill="1" applyAlignment="1" applyProtection="1">
      <alignment horizontal="center" vertical="center"/>
      <protection locked="0"/>
    </xf>
    <xf numFmtId="0" fontId="45" fillId="0" borderId="0" xfId="0" applyFont="1" applyFill="1" applyAlignment="1" applyProtection="1">
      <alignment vertical="center"/>
    </xf>
    <xf numFmtId="9" fontId="5" fillId="30" borderId="0" xfId="0" applyNumberFormat="1" applyFont="1" applyFill="1" applyAlignment="1" applyProtection="1">
      <alignment vertical="center"/>
    </xf>
    <xf numFmtId="1" fontId="5" fillId="30" borderId="0" xfId="0" applyNumberFormat="1" applyFont="1" applyFill="1" applyAlignment="1" applyProtection="1">
      <alignment vertical="center"/>
    </xf>
    <xf numFmtId="0" fontId="45" fillId="30" borderId="0" xfId="0" applyFont="1" applyFill="1" applyAlignment="1" applyProtection="1">
      <alignment vertical="center"/>
    </xf>
    <xf numFmtId="170" fontId="45" fillId="30" borderId="0" xfId="1" applyNumberFormat="1" applyFont="1" applyFill="1" applyAlignment="1" applyProtection="1">
      <alignment horizontal="center" vertical="center"/>
      <protection locked="0"/>
    </xf>
    <xf numFmtId="170" fontId="12" fillId="0" borderId="0" xfId="141" applyNumberFormat="1" applyFont="1" applyAlignment="1">
      <alignment horizontal="right" vertical="top" wrapText="1"/>
    </xf>
    <xf numFmtId="170" fontId="120" fillId="0" borderId="0" xfId="0" applyNumberFormat="1" applyFont="1" applyFill="1" applyBorder="1" applyAlignment="1">
      <alignment horizontal="right" vertical="top"/>
    </xf>
    <xf numFmtId="0" fontId="121" fillId="0" borderId="0" xfId="141" applyFont="1" applyFill="1" applyAlignment="1">
      <alignment vertical="center"/>
    </xf>
    <xf numFmtId="0" fontId="39" fillId="0" borderId="0" xfId="141" applyFont="1" applyFill="1" applyBorder="1" applyAlignment="1">
      <alignment horizontal="left" vertical="top" wrapText="1"/>
    </xf>
    <xf numFmtId="0" fontId="39" fillId="0" borderId="0" xfId="141" applyFont="1" applyBorder="1" applyAlignment="1">
      <alignment horizontal="left" vertical="top" wrapText="1"/>
    </xf>
    <xf numFmtId="170" fontId="39" fillId="0" borderId="0" xfId="141" applyNumberFormat="1" applyFont="1" applyBorder="1" applyAlignment="1">
      <alignment horizontal="left" vertical="top" wrapText="1"/>
    </xf>
    <xf numFmtId="170" fontId="39" fillId="0" borderId="39" xfId="141" applyNumberFormat="1" applyFont="1" applyBorder="1" applyAlignment="1">
      <alignment horizontal="right" vertical="top" wrapText="1"/>
    </xf>
    <xf numFmtId="170" fontId="0" fillId="0" borderId="0" xfId="1" applyNumberFormat="1" applyFont="1" applyAlignment="1">
      <alignment horizontal="right" vertical="top" wrapText="1"/>
    </xf>
    <xf numFmtId="170" fontId="120" fillId="0" borderId="0" xfId="1" applyNumberFormat="1" applyFont="1" applyFill="1" applyBorder="1" applyAlignment="1">
      <alignment vertical="top"/>
    </xf>
    <xf numFmtId="3" fontId="39" fillId="0" borderId="0" xfId="0" applyNumberFormat="1" applyFont="1">
      <alignment vertical="top"/>
    </xf>
    <xf numFmtId="170" fontId="0" fillId="0" borderId="0" xfId="0" applyNumberFormat="1" applyFont="1" applyAlignment="1">
      <alignment vertical="top" wrapText="1"/>
    </xf>
    <xf numFmtId="170" fontId="55" fillId="0" borderId="0" xfId="141" applyNumberFormat="1" applyFont="1" applyAlignment="1">
      <alignment horizontal="right" vertical="top" wrapText="1"/>
    </xf>
    <xf numFmtId="182" fontId="0" fillId="30" borderId="0" xfId="0" applyNumberFormat="1" applyFill="1">
      <alignment vertical="top"/>
    </xf>
    <xf numFmtId="0" fontId="39" fillId="0" borderId="0" xfId="0" applyNumberFormat="1" applyFont="1" applyFill="1" applyBorder="1" applyAlignment="1">
      <alignment horizontal="right" vertical="top"/>
    </xf>
    <xf numFmtId="170" fontId="27" fillId="0" borderId="0" xfId="1" applyNumberFormat="1" applyFont="1" applyBorder="1" applyAlignment="1" applyProtection="1">
      <alignment horizontal="right" vertical="center"/>
    </xf>
    <xf numFmtId="170" fontId="122" fillId="0" borderId="0" xfId="1" applyNumberFormat="1" applyFont="1" applyFill="1" applyBorder="1" applyAlignment="1">
      <alignment vertical="top"/>
    </xf>
    <xf numFmtId="170" fontId="0" fillId="0" borderId="0" xfId="0" applyNumberFormat="1" applyAlignment="1">
      <alignment vertical="top" wrapText="1"/>
    </xf>
    <xf numFmtId="170" fontId="55" fillId="0" borderId="0" xfId="141" applyNumberFormat="1" applyFont="1" applyAlignment="1">
      <alignment horizontal="left" vertical="top" wrapText="1"/>
    </xf>
    <xf numFmtId="170" fontId="0" fillId="0" borderId="0" xfId="0" applyNumberFormat="1" applyFill="1" applyBorder="1">
      <alignment vertical="top"/>
    </xf>
    <xf numFmtId="170" fontId="39" fillId="0" borderId="0" xfId="0" applyNumberFormat="1" applyFont="1">
      <alignment vertical="top"/>
    </xf>
    <xf numFmtId="170" fontId="12" fillId="0" borderId="0" xfId="0" applyNumberFormat="1" applyFont="1">
      <alignment vertical="top"/>
    </xf>
    <xf numFmtId="0" fontId="39" fillId="0" borderId="0" xfId="0" applyFont="1" applyAlignment="1">
      <alignment horizontal="right" vertical="top" wrapText="1"/>
    </xf>
    <xf numFmtId="0" fontId="41" fillId="30" borderId="0" xfId="0" applyFont="1" applyFill="1" applyBorder="1">
      <alignment vertical="top"/>
    </xf>
    <xf numFmtId="170" fontId="123" fillId="0" borderId="0" xfId="1" applyNumberFormat="1" applyFont="1" applyAlignment="1">
      <alignment vertical="top"/>
    </xf>
    <xf numFmtId="0" fontId="123" fillId="30" borderId="0" xfId="0" applyFont="1" applyFill="1" applyBorder="1" applyAlignment="1">
      <alignment horizontal="right" vertical="top"/>
    </xf>
    <xf numFmtId="0" fontId="39" fillId="0" borderId="0" xfId="0" applyFont="1" applyFill="1" applyBorder="1" applyAlignment="1">
      <alignment vertical="top"/>
    </xf>
    <xf numFmtId="170" fontId="27" fillId="0" borderId="0" xfId="141" applyNumberFormat="1" applyFont="1"/>
    <xf numFmtId="170" fontId="3" fillId="0" borderId="0" xfId="1" applyNumberFormat="1" applyFont="1" applyFill="1" applyAlignment="1">
      <alignment vertical="center"/>
    </xf>
    <xf numFmtId="171" fontId="25" fillId="28" borderId="20" xfId="1" applyFont="1" applyFill="1" applyBorder="1" applyAlignment="1" applyProtection="1">
      <alignment horizontal="center" vertical="center"/>
      <protection locked="0"/>
    </xf>
    <xf numFmtId="171" fontId="25" fillId="0" borderId="13" xfId="1" applyFont="1" applyFill="1" applyBorder="1" applyAlignment="1" applyProtection="1">
      <alignment horizontal="center" vertical="center"/>
      <protection locked="0"/>
    </xf>
    <xf numFmtId="170" fontId="45" fillId="0" borderId="0" xfId="1" applyNumberFormat="1"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2" fontId="25" fillId="28" borderId="0" xfId="0" applyNumberFormat="1" applyFont="1" applyFill="1" applyAlignment="1" applyProtection="1">
      <alignment horizontal="right" vertical="center"/>
      <protection locked="0"/>
    </xf>
    <xf numFmtId="0" fontId="5" fillId="0" borderId="0" xfId="0" applyFont="1" applyFill="1" applyAlignment="1" applyProtection="1">
      <alignment horizontal="right" vertical="center"/>
    </xf>
    <xf numFmtId="179" fontId="5" fillId="30" borderId="0" xfId="0" applyNumberFormat="1" applyFont="1" applyFill="1" applyAlignment="1" applyProtection="1">
      <alignment horizontal="right" vertical="center"/>
    </xf>
    <xf numFmtId="179" fontId="25" fillId="28" borderId="0" xfId="0" applyNumberFormat="1" applyFont="1" applyFill="1" applyAlignment="1" applyProtection="1">
      <alignment horizontal="right" vertical="center"/>
      <protection locked="0"/>
    </xf>
    <xf numFmtId="9" fontId="68" fillId="28" borderId="0" xfId="5" applyNumberFormat="1" applyFont="1" applyFill="1" applyAlignment="1" applyProtection="1">
      <alignment horizontal="right" vertical="center"/>
      <protection locked="0"/>
    </xf>
    <xf numFmtId="9" fontId="5" fillId="0" borderId="0" xfId="5" applyNumberFormat="1" applyFont="1" applyFill="1" applyAlignment="1" applyProtection="1">
      <alignment horizontal="right" vertical="center"/>
    </xf>
    <xf numFmtId="1" fontId="68" fillId="28" borderId="0" xfId="5" applyNumberFormat="1" applyFont="1" applyFill="1" applyAlignment="1" applyProtection="1">
      <alignment horizontal="right" vertical="center"/>
      <protection locked="0"/>
    </xf>
    <xf numFmtId="0" fontId="45" fillId="0" borderId="0" xfId="0" applyFont="1" applyFill="1" applyAlignment="1" applyProtection="1">
      <alignment horizontal="right" vertical="center"/>
    </xf>
    <xf numFmtId="179" fontId="5" fillId="0" borderId="0" xfId="0" applyNumberFormat="1" applyFont="1" applyFill="1" applyAlignment="1" applyProtection="1">
      <alignment horizontal="right" vertical="center"/>
    </xf>
    <xf numFmtId="9" fontId="25" fillId="28" borderId="0" xfId="5" applyNumberFormat="1" applyFont="1" applyFill="1" applyAlignment="1" applyProtection="1">
      <alignment horizontal="right" vertical="center"/>
      <protection locked="0"/>
    </xf>
    <xf numFmtId="179" fontId="5" fillId="0" borderId="0" xfId="0" applyNumberFormat="1" applyFont="1" applyFill="1" applyBorder="1" applyAlignment="1" applyProtection="1">
      <alignment horizontal="right" vertical="center"/>
    </xf>
    <xf numFmtId="9" fontId="25" fillId="28" borderId="0" xfId="0" applyNumberFormat="1" applyFont="1" applyFill="1" applyAlignment="1" applyProtection="1">
      <alignment horizontal="right" vertical="center"/>
      <protection locked="0"/>
    </xf>
    <xf numFmtId="2" fontId="5" fillId="0" borderId="0" xfId="0" applyNumberFormat="1" applyFont="1" applyFill="1" applyAlignment="1" applyProtection="1">
      <alignment horizontal="right" vertical="center"/>
    </xf>
    <xf numFmtId="182" fontId="5" fillId="0" borderId="0" xfId="0" applyNumberFormat="1" applyFont="1" applyFill="1" applyAlignment="1" applyProtection="1">
      <alignment horizontal="right" vertical="center"/>
    </xf>
    <xf numFmtId="182" fontId="25" fillId="28" borderId="0" xfId="0" applyNumberFormat="1" applyFont="1" applyFill="1" applyAlignment="1" applyProtection="1">
      <alignment horizontal="right" vertical="center"/>
      <protection locked="0"/>
    </xf>
    <xf numFmtId="170" fontId="45" fillId="32" borderId="0" xfId="1" applyNumberFormat="1" applyFont="1" applyFill="1" applyBorder="1" applyAlignment="1" applyProtection="1">
      <alignment horizontal="right" vertical="center"/>
    </xf>
    <xf numFmtId="0" fontId="5" fillId="32" borderId="0" xfId="0" applyFont="1" applyFill="1" applyAlignment="1" applyProtection="1">
      <alignment horizontal="right" vertical="center"/>
    </xf>
    <xf numFmtId="0" fontId="5" fillId="32" borderId="0" xfId="0" applyFont="1" applyFill="1" applyBorder="1" applyAlignment="1" applyProtection="1">
      <alignment horizontal="right" vertical="center"/>
    </xf>
    <xf numFmtId="182" fontId="5" fillId="32" borderId="0" xfId="0" applyNumberFormat="1" applyFont="1" applyFill="1" applyBorder="1" applyAlignment="1" applyProtection="1">
      <alignment horizontal="right" vertical="center"/>
    </xf>
    <xf numFmtId="180" fontId="25" fillId="28" borderId="0" xfId="0" applyNumberFormat="1" applyFont="1" applyFill="1" applyAlignment="1" applyProtection="1">
      <alignment horizontal="right" vertical="center"/>
      <protection locked="0"/>
    </xf>
    <xf numFmtId="9" fontId="4" fillId="0" borderId="0" xfId="5" applyNumberFormat="1" applyFont="1" applyAlignment="1">
      <alignment horizontal="right" vertical="top"/>
    </xf>
    <xf numFmtId="170" fontId="68" fillId="28" borderId="0" xfId="1" applyNumberFormat="1" applyFont="1" applyFill="1" applyAlignment="1" applyProtection="1">
      <alignment horizontal="right" vertical="center"/>
      <protection locked="0"/>
    </xf>
    <xf numFmtId="170" fontId="124" fillId="28" borderId="0" xfId="1" applyNumberFormat="1" applyFont="1" applyFill="1" applyAlignment="1" applyProtection="1">
      <alignment horizontal="right" vertical="center"/>
      <protection locked="0"/>
    </xf>
    <xf numFmtId="3" fontId="0" fillId="0" borderId="0" xfId="0" applyNumberFormat="1" applyFont="1" applyFill="1" applyAlignment="1" applyProtection="1">
      <alignment horizontal="right" vertical="center"/>
    </xf>
    <xf numFmtId="3" fontId="0" fillId="30" borderId="0" xfId="0" applyNumberFormat="1" applyFont="1" applyFill="1" applyAlignment="1" applyProtection="1">
      <alignment horizontal="right" vertical="center"/>
    </xf>
    <xf numFmtId="170" fontId="0" fillId="30" borderId="0" xfId="1" applyNumberFormat="1" applyFont="1" applyFill="1" applyAlignment="1" applyProtection="1">
      <alignment horizontal="right" vertical="center"/>
    </xf>
    <xf numFmtId="170" fontId="5" fillId="28" borderId="0" xfId="1" applyNumberFormat="1" applyFont="1" applyFill="1" applyAlignment="1" applyProtection="1">
      <alignment horizontal="right" vertical="center"/>
      <protection locked="0"/>
    </xf>
    <xf numFmtId="170" fontId="25" fillId="28" borderId="0" xfId="1" applyNumberFormat="1" applyFont="1" applyFill="1" applyAlignment="1" applyProtection="1">
      <alignment horizontal="right" vertical="center"/>
      <protection locked="0"/>
    </xf>
    <xf numFmtId="170" fontId="25" fillId="28" borderId="0" xfId="1" applyNumberFormat="1" applyFont="1" applyFill="1" applyAlignment="1" applyProtection="1">
      <alignment vertical="center"/>
      <protection locked="0"/>
    </xf>
    <xf numFmtId="0" fontId="42" fillId="0" borderId="0" xfId="68" applyFont="1" applyFill="1" applyAlignment="1" applyProtection="1">
      <alignment horizontal="left" vertical="center"/>
      <protection locked="0"/>
    </xf>
    <xf numFmtId="0" fontId="42" fillId="0" borderId="0" xfId="68" applyFont="1" applyFill="1" applyAlignment="1" applyProtection="1">
      <alignment horizontal="right" vertical="center"/>
      <protection locked="0"/>
    </xf>
    <xf numFmtId="1" fontId="41" fillId="0" borderId="0" xfId="68" applyNumberFormat="1" applyFont="1" applyFill="1" applyAlignment="1" applyProtection="1">
      <alignment vertical="center"/>
      <protection locked="0"/>
    </xf>
    <xf numFmtId="1" fontId="100" fillId="0" borderId="0" xfId="0" applyNumberFormat="1" applyFont="1" applyFill="1" applyAlignment="1" applyProtection="1">
      <alignment horizontal="center" vertical="center"/>
      <protection locked="0"/>
    </xf>
    <xf numFmtId="14" fontId="41" fillId="0" borderId="0" xfId="68" applyNumberFormat="1" applyFont="1" applyFill="1" applyAlignment="1" applyProtection="1">
      <alignment vertical="center"/>
      <protection locked="0"/>
    </xf>
    <xf numFmtId="49" fontId="73" fillId="0" borderId="0" xfId="42" applyFont="1" applyAlignment="1" applyProtection="1">
      <alignment horizontal="left" vertical="center"/>
      <protection locked="0"/>
    </xf>
    <xf numFmtId="0" fontId="0" fillId="0" borderId="0" xfId="0" applyFont="1" applyFill="1" applyAlignment="1" applyProtection="1">
      <alignment vertical="center"/>
      <protection locked="0"/>
    </xf>
    <xf numFmtId="0" fontId="99" fillId="0" borderId="0" xfId="43" applyFont="1" applyAlignment="1" applyProtection="1">
      <alignment horizontal="left" vertical="center"/>
      <protection locked="0"/>
    </xf>
    <xf numFmtId="0" fontId="0" fillId="0" borderId="0" xfId="0" applyFont="1" applyAlignment="1" applyProtection="1">
      <alignment vertical="center"/>
      <protection locked="0"/>
    </xf>
    <xf numFmtId="0" fontId="52" fillId="0" borderId="0" xfId="0" applyFont="1" applyFill="1" applyAlignment="1" applyProtection="1">
      <alignment vertical="center"/>
      <protection locked="0"/>
    </xf>
    <xf numFmtId="0" fontId="0" fillId="0" borderId="0" xfId="0" applyFont="1" applyFill="1" applyAlignment="1" applyProtection="1">
      <alignment horizontal="right" vertical="center"/>
      <protection locked="0"/>
    </xf>
    <xf numFmtId="0" fontId="50" fillId="0" borderId="0" xfId="0" applyFont="1" applyFill="1" applyAlignment="1" applyProtection="1">
      <alignment horizontal="right" vertical="center"/>
      <protection locked="0"/>
    </xf>
    <xf numFmtId="0" fontId="50" fillId="0" borderId="0" xfId="0" applyFont="1" applyFill="1" applyAlignment="1" applyProtection="1">
      <alignment vertical="center"/>
      <protection locked="0"/>
    </xf>
    <xf numFmtId="1" fontId="52" fillId="0" borderId="0" xfId="68" applyNumberFormat="1" applyFont="1" applyFill="1" applyAlignment="1" applyProtection="1">
      <alignment vertical="center"/>
      <protection locked="0"/>
    </xf>
    <xf numFmtId="9" fontId="100" fillId="0" borderId="0" xfId="0" applyNumberFormat="1" applyFont="1" applyFill="1" applyAlignment="1" applyProtection="1">
      <alignment horizontal="center" vertical="center"/>
      <protection locked="0"/>
    </xf>
    <xf numFmtId="9" fontId="90" fillId="0" borderId="0" xfId="0" applyNumberFormat="1" applyFont="1" applyFill="1" applyAlignment="1" applyProtection="1">
      <alignment horizontal="center" vertical="center"/>
      <protection locked="0"/>
    </xf>
    <xf numFmtId="0" fontId="0" fillId="0" borderId="0" xfId="0" applyFont="1" applyFill="1" applyAlignment="1" applyProtection="1">
      <alignment vertical="center" wrapText="1"/>
      <protection locked="0"/>
    </xf>
    <xf numFmtId="0" fontId="39" fillId="0"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30" borderId="0" xfId="0" applyFont="1" applyFill="1" applyBorder="1" applyAlignment="1" applyProtection="1">
      <alignment vertical="center"/>
      <protection locked="0"/>
    </xf>
    <xf numFmtId="170" fontId="0" fillId="30" borderId="0" xfId="1" applyNumberFormat="1" applyFont="1" applyFill="1" applyBorder="1" applyAlignment="1" applyProtection="1">
      <alignment vertical="center"/>
      <protection locked="0"/>
    </xf>
    <xf numFmtId="10" fontId="0" fillId="30" borderId="0" xfId="0" applyNumberFormat="1" applyFont="1" applyFill="1" applyBorder="1" applyAlignment="1" applyProtection="1">
      <alignment vertical="center"/>
      <protection locked="0"/>
    </xf>
    <xf numFmtId="0" fontId="0" fillId="0" borderId="0" xfId="0" applyFont="1" applyFill="1" applyBorder="1" applyAlignment="1" applyProtection="1">
      <alignment vertical="center"/>
      <protection locked="0"/>
    </xf>
    <xf numFmtId="0" fontId="52" fillId="0" borderId="14" xfId="68" applyNumberFormat="1" applyFont="1" applyFill="1" applyBorder="1" applyAlignment="1" applyProtection="1">
      <alignment vertical="center" wrapText="1"/>
      <protection locked="0"/>
    </xf>
    <xf numFmtId="0" fontId="69" fillId="0" borderId="16" xfId="0" applyFont="1" applyFill="1" applyBorder="1" applyAlignment="1" applyProtection="1">
      <alignment vertical="center"/>
      <protection locked="0"/>
    </xf>
    <xf numFmtId="170" fontId="52" fillId="0" borderId="13" xfId="1" applyNumberFormat="1" applyFont="1" applyFill="1" applyBorder="1" applyAlignment="1" applyProtection="1">
      <alignment vertical="center"/>
      <protection locked="0"/>
    </xf>
    <xf numFmtId="170" fontId="0" fillId="0" borderId="0" xfId="1" applyNumberFormat="1" applyFont="1" applyFill="1" applyBorder="1" applyAlignment="1" applyProtection="1">
      <alignment vertical="center"/>
      <protection locked="0"/>
    </xf>
    <xf numFmtId="10" fontId="0" fillId="0" borderId="0" xfId="0" applyNumberFormat="1" applyFont="1" applyFill="1" applyBorder="1" applyAlignment="1" applyProtection="1">
      <alignment vertical="center"/>
      <protection locked="0"/>
    </xf>
    <xf numFmtId="0" fontId="39" fillId="0" borderId="0" xfId="0" applyFont="1" applyFill="1" applyAlignment="1" applyProtection="1">
      <alignment vertical="center"/>
      <protection locked="0"/>
    </xf>
    <xf numFmtId="177" fontId="0" fillId="0" borderId="0" xfId="1" applyNumberFormat="1" applyFont="1" applyFill="1" applyAlignment="1" applyProtection="1">
      <alignment vertical="center"/>
      <protection locked="0"/>
    </xf>
    <xf numFmtId="0" fontId="0" fillId="30" borderId="0" xfId="0" applyFont="1" applyFill="1" applyBorder="1" applyAlignment="1" applyProtection="1">
      <alignment horizontal="right" vertical="center"/>
      <protection locked="0"/>
    </xf>
    <xf numFmtId="0" fontId="50" fillId="30" borderId="0" xfId="0" applyFont="1" applyFill="1" applyBorder="1" applyAlignment="1" applyProtection="1">
      <alignment vertical="center"/>
      <protection locked="0"/>
    </xf>
    <xf numFmtId="0" fontId="50" fillId="0" borderId="0" xfId="0" applyFont="1" applyFill="1" applyBorder="1" applyAlignment="1" applyProtection="1">
      <alignment vertical="center"/>
      <protection locked="0"/>
    </xf>
    <xf numFmtId="0" fontId="39" fillId="0" borderId="0" xfId="0" applyFont="1" applyFill="1" applyBorder="1" applyAlignment="1" applyProtection="1">
      <alignment vertical="center" wrapText="1"/>
      <protection locked="0"/>
    </xf>
    <xf numFmtId="0" fontId="39" fillId="0" borderId="0" xfId="0" applyFont="1" applyFill="1" applyBorder="1" applyAlignment="1" applyProtection="1">
      <alignment horizontal="left" vertical="center"/>
      <protection locked="0"/>
    </xf>
    <xf numFmtId="0" fontId="39" fillId="0" borderId="0" xfId="0" applyFont="1" applyFill="1" applyBorder="1" applyAlignment="1" applyProtection="1">
      <alignment horizontal="right" vertical="center" indent="1"/>
      <protection locked="0"/>
    </xf>
    <xf numFmtId="0" fontId="27" fillId="0" borderId="0" xfId="0" applyFont="1" applyFill="1" applyBorder="1" applyAlignment="1" applyProtection="1">
      <alignment vertical="center"/>
      <protection locked="0"/>
    </xf>
    <xf numFmtId="0" fontId="0" fillId="0" borderId="0" xfId="0" applyFont="1" applyFill="1" applyBorder="1" applyAlignment="1" applyProtection="1">
      <alignment horizontal="right" vertical="center"/>
      <protection locked="0"/>
    </xf>
    <xf numFmtId="170" fontId="50" fillId="0" borderId="0" xfId="1" applyNumberFormat="1" applyFont="1" applyFill="1" applyBorder="1" applyAlignment="1" applyProtection="1">
      <alignment vertical="center"/>
      <protection locked="0"/>
    </xf>
    <xf numFmtId="170" fontId="50" fillId="30" borderId="0" xfId="1" applyNumberFormat="1" applyFont="1" applyFill="1" applyBorder="1" applyAlignment="1" applyProtection="1">
      <alignment vertical="center"/>
      <protection locked="0"/>
    </xf>
    <xf numFmtId="0" fontId="39" fillId="30" borderId="0" xfId="0" applyFont="1" applyFill="1" applyAlignment="1" applyProtection="1">
      <alignment vertical="center"/>
      <protection locked="0"/>
    </xf>
    <xf numFmtId="0" fontId="0" fillId="30" borderId="0" xfId="0" applyFont="1" applyFill="1" applyAlignment="1" applyProtection="1">
      <alignment horizontal="right" vertical="center"/>
      <protection locked="0"/>
    </xf>
    <xf numFmtId="170" fontId="0" fillId="30" borderId="0" xfId="1" applyNumberFormat="1" applyFont="1" applyFill="1" applyAlignment="1" applyProtection="1">
      <alignment vertical="center"/>
      <protection locked="0"/>
    </xf>
    <xf numFmtId="1" fontId="41" fillId="30" borderId="0" xfId="68" applyNumberFormat="1" applyFont="1" applyFill="1" applyAlignment="1" applyProtection="1">
      <alignment vertical="center"/>
      <protection locked="0"/>
    </xf>
    <xf numFmtId="0" fontId="50" fillId="30" borderId="0" xfId="0" applyFont="1" applyFill="1" applyAlignment="1" applyProtection="1">
      <alignment vertical="center"/>
      <protection locked="0"/>
    </xf>
    <xf numFmtId="0" fontId="0" fillId="30" borderId="0" xfId="0" applyFont="1" applyFill="1" applyAlignment="1" applyProtection="1">
      <alignment vertical="center"/>
      <protection locked="0"/>
    </xf>
    <xf numFmtId="1" fontId="40" fillId="30" borderId="0" xfId="68" applyNumberFormat="1" applyFont="1" applyFill="1" applyAlignment="1" applyProtection="1">
      <alignment vertical="center"/>
      <protection locked="0"/>
    </xf>
    <xf numFmtId="170" fontId="0" fillId="0" borderId="0" xfId="1" applyNumberFormat="1" applyFont="1" applyFill="1" applyAlignment="1" applyProtection="1">
      <alignment vertical="center"/>
      <protection locked="0"/>
    </xf>
    <xf numFmtId="1" fontId="40" fillId="0" borderId="0" xfId="68" applyNumberFormat="1" applyFont="1" applyFill="1" applyAlignment="1" applyProtection="1">
      <alignment vertical="center"/>
      <protection locked="0"/>
    </xf>
    <xf numFmtId="0" fontId="39" fillId="0" borderId="0" xfId="0" applyFont="1" applyFill="1" applyAlignment="1" applyProtection="1">
      <alignment horizontal="left" vertical="center"/>
      <protection locked="0"/>
    </xf>
    <xf numFmtId="0" fontId="0" fillId="0" borderId="0" xfId="0" applyFont="1" applyFill="1" applyAlignment="1" applyProtection="1">
      <alignment horizontal="right" vertical="center" indent="1"/>
      <protection locked="0"/>
    </xf>
    <xf numFmtId="0" fontId="24" fillId="0" borderId="0" xfId="68" applyNumberFormat="1" applyFont="1" applyFill="1" applyAlignment="1" applyProtection="1">
      <alignment horizontal="center" vertical="center"/>
      <protection locked="0"/>
    </xf>
    <xf numFmtId="1" fontId="42" fillId="0" borderId="0" xfId="68" applyNumberFormat="1" applyFont="1" applyFill="1" applyAlignment="1" applyProtection="1">
      <alignment vertical="center"/>
      <protection locked="0"/>
    </xf>
    <xf numFmtId="0" fontId="40" fillId="0" borderId="0" xfId="0" applyFont="1" applyFill="1" applyAlignment="1" applyProtection="1">
      <alignment vertical="center"/>
      <protection locked="0"/>
    </xf>
    <xf numFmtId="0" fontId="40" fillId="0" borderId="0" xfId="0" applyFont="1" applyFill="1" applyBorder="1" applyAlignment="1" applyProtection="1">
      <alignment horizontal="right" vertical="center"/>
      <protection locked="0"/>
    </xf>
    <xf numFmtId="0" fontId="40" fillId="0" borderId="0" xfId="45" applyNumberFormat="1" applyFont="1" applyFill="1" applyBorder="1" applyAlignment="1" applyProtection="1">
      <alignment vertical="center" wrapText="1"/>
      <protection locked="0"/>
    </xf>
    <xf numFmtId="0" fontId="0" fillId="0" borderId="0" xfId="0" applyFont="1" applyFill="1" applyBorder="1" applyAlignment="1" applyProtection="1">
      <alignment horizontal="right" vertical="center" indent="1"/>
      <protection locked="0"/>
    </xf>
    <xf numFmtId="0" fontId="40" fillId="0" borderId="0" xfId="45" applyNumberFormat="1" applyFont="1" applyFill="1" applyBorder="1" applyAlignment="1" applyProtection="1">
      <alignment vertical="center"/>
      <protection locked="0"/>
    </xf>
    <xf numFmtId="0" fontId="40" fillId="0" borderId="0" xfId="45" applyNumberFormat="1" applyFont="1" applyFill="1" applyBorder="1" applyAlignment="1" applyProtection="1">
      <alignment horizontal="right" vertical="center"/>
      <protection locked="0"/>
    </xf>
    <xf numFmtId="170" fontId="40" fillId="0" borderId="0" xfId="45" applyNumberFormat="1" applyFont="1" applyFill="1" applyBorder="1" applyAlignment="1" applyProtection="1">
      <alignment vertical="center"/>
      <protection locked="0"/>
    </xf>
    <xf numFmtId="1" fontId="52" fillId="30" borderId="0" xfId="68" applyNumberFormat="1" applyFont="1" applyFill="1" applyAlignment="1" applyProtection="1">
      <alignment vertical="center"/>
      <protection locked="0"/>
    </xf>
    <xf numFmtId="0" fontId="39" fillId="0" borderId="0" xfId="0" applyFont="1" applyFill="1" applyAlignment="1" applyProtection="1">
      <alignment horizontal="left" vertical="center" wrapText="1"/>
      <protection locked="0"/>
    </xf>
    <xf numFmtId="0" fontId="39" fillId="30" borderId="0" xfId="0" applyFont="1" applyFill="1" applyAlignment="1" applyProtection="1">
      <alignment horizontal="left" vertical="center" wrapText="1"/>
      <protection locked="0"/>
    </xf>
    <xf numFmtId="0" fontId="67" fillId="0" borderId="0" xfId="0" applyFont="1" applyFill="1" applyBorder="1" applyAlignment="1" applyProtection="1">
      <alignment vertical="center"/>
      <protection locked="0"/>
    </xf>
    <xf numFmtId="0" fontId="67" fillId="0" borderId="0" xfId="0" applyFont="1" applyFill="1" applyBorder="1" applyAlignment="1" applyProtection="1">
      <alignment horizontal="right" vertical="center" wrapText="1"/>
      <protection locked="0"/>
    </xf>
    <xf numFmtId="0" fontId="78" fillId="0" borderId="0" xfId="0" applyFont="1" applyFill="1" applyBorder="1" applyAlignment="1" applyProtection="1">
      <alignment vertical="center"/>
      <protection locked="0"/>
    </xf>
    <xf numFmtId="0" fontId="66" fillId="0" borderId="0" xfId="0" applyFont="1" applyFill="1" applyAlignment="1" applyProtection="1">
      <alignment horizontal="right" vertical="center"/>
      <protection locked="0"/>
    </xf>
    <xf numFmtId="0" fontId="52" fillId="0" borderId="0" xfId="68" applyNumberFormat="1" applyFont="1" applyFill="1" applyBorder="1" applyAlignment="1" applyProtection="1">
      <alignment horizontal="center" vertical="center"/>
      <protection locked="0"/>
    </xf>
    <xf numFmtId="0" fontId="78" fillId="0" borderId="0" xfId="68" applyFont="1" applyFill="1" applyAlignment="1" applyProtection="1">
      <alignment horizontal="right" vertical="center"/>
      <protection locked="0"/>
    </xf>
    <xf numFmtId="164" fontId="0" fillId="0" borderId="0" xfId="0" applyNumberFormat="1" applyFont="1" applyFill="1" applyBorder="1" applyAlignment="1" applyProtection="1">
      <alignment vertical="center" wrapText="1"/>
      <protection locked="0"/>
    </xf>
    <xf numFmtId="164" fontId="0" fillId="30" borderId="0" xfId="0" applyNumberFormat="1" applyFont="1" applyFill="1" applyBorder="1" applyAlignment="1" applyProtection="1">
      <alignment vertical="center" wrapText="1"/>
      <protection locked="0"/>
    </xf>
    <xf numFmtId="0" fontId="50" fillId="0" borderId="0" xfId="0" applyFont="1" applyFill="1" applyBorder="1" applyAlignment="1" applyProtection="1">
      <alignment vertical="center" wrapText="1"/>
      <protection locked="0"/>
    </xf>
    <xf numFmtId="2" fontId="42" fillId="0" borderId="0" xfId="68" applyNumberFormat="1" applyFont="1" applyFill="1" applyAlignment="1" applyProtection="1">
      <alignment horizontal="right" vertical="center"/>
      <protection locked="0"/>
    </xf>
    <xf numFmtId="1" fontId="51" fillId="0" borderId="0" xfId="0" applyNumberFormat="1" applyFont="1" applyFill="1" applyAlignment="1" applyProtection="1">
      <alignment horizontal="center" vertical="center"/>
      <protection locked="0"/>
    </xf>
    <xf numFmtId="49" fontId="29" fillId="0" borderId="0" xfId="42" applyAlignment="1" applyProtection="1">
      <alignment horizontal="left" vertical="center"/>
      <protection locked="0"/>
    </xf>
    <xf numFmtId="2" fontId="0" fillId="0" borderId="0" xfId="0" applyNumberFormat="1" applyFill="1" applyAlignment="1" applyProtection="1">
      <alignment vertical="center"/>
      <protection locked="0"/>
    </xf>
    <xf numFmtId="0" fontId="0" fillId="0" borderId="0" xfId="0" applyFill="1" applyAlignment="1" applyProtection="1">
      <alignment vertical="center"/>
      <protection locked="0"/>
    </xf>
    <xf numFmtId="0" fontId="31" fillId="0" borderId="0" xfId="43" applyAlignment="1" applyProtection="1">
      <alignment horizontal="left" vertical="center"/>
      <protection locked="0"/>
    </xf>
    <xf numFmtId="2" fontId="0" fillId="0" borderId="0" xfId="0" applyNumberFormat="1" applyAlignment="1" applyProtection="1">
      <alignment vertical="center"/>
      <protection locked="0"/>
    </xf>
    <xf numFmtId="0" fontId="0" fillId="0" borderId="0" xfId="0" applyAlignment="1" applyProtection="1">
      <alignment vertical="center"/>
      <protection locked="0"/>
    </xf>
    <xf numFmtId="2" fontId="0" fillId="0" borderId="0" xfId="0" applyNumberFormat="1" applyFont="1" applyFill="1" applyAlignment="1" applyProtection="1">
      <alignment horizontal="right" vertical="center"/>
      <protection locked="0"/>
    </xf>
    <xf numFmtId="2" fontId="0" fillId="0" borderId="0" xfId="0" applyNumberFormat="1" applyFont="1" applyFill="1" applyAlignment="1" applyProtection="1">
      <alignment vertical="center"/>
      <protection locked="0"/>
    </xf>
    <xf numFmtId="0" fontId="12" fillId="0" borderId="0" xfId="0" applyFont="1" applyFill="1" applyAlignment="1" applyProtection="1">
      <alignment vertical="center"/>
      <protection locked="0"/>
    </xf>
    <xf numFmtId="2" fontId="12" fillId="0" borderId="0" xfId="0" applyNumberFormat="1" applyFont="1" applyFill="1" applyAlignment="1" applyProtection="1">
      <alignment horizontal="right" vertical="center"/>
      <protection locked="0"/>
    </xf>
    <xf numFmtId="0" fontId="115" fillId="0" borderId="0" xfId="0" applyFont="1" applyFill="1" applyAlignment="1" applyProtection="1">
      <alignment horizontal="left" vertical="center"/>
      <protection locked="0"/>
    </xf>
    <xf numFmtId="0" fontId="0" fillId="0" borderId="0" xfId="0" applyFill="1" applyBorder="1" applyAlignment="1" applyProtection="1">
      <alignment vertical="center"/>
      <protection locked="0"/>
    </xf>
    <xf numFmtId="0" fontId="41" fillId="0" borderId="0" xfId="68" applyFont="1" applyFill="1" applyAlignment="1" applyProtection="1">
      <alignment vertical="center"/>
      <protection locked="0"/>
    </xf>
    <xf numFmtId="10" fontId="0" fillId="0" borderId="0" xfId="0" applyNumberFormat="1" applyFill="1" applyBorder="1" applyAlignment="1" applyProtection="1">
      <alignment vertical="center"/>
      <protection locked="0"/>
    </xf>
    <xf numFmtId="0" fontId="0" fillId="0" borderId="0" xfId="58" applyFont="1" applyFill="1" applyBorder="1" applyAlignment="1" applyProtection="1">
      <alignment vertical="center"/>
      <protection locked="0"/>
    </xf>
    <xf numFmtId="170" fontId="0" fillId="0" borderId="0" xfId="58" applyNumberFormat="1" applyFont="1" applyFill="1" applyBorder="1" applyAlignment="1" applyProtection="1">
      <alignment vertical="center"/>
      <protection locked="0"/>
    </xf>
    <xf numFmtId="10" fontId="0" fillId="0" borderId="0" xfId="58" applyNumberFormat="1" applyFont="1" applyFill="1" applyBorder="1" applyAlignment="1" applyProtection="1">
      <alignment vertical="center"/>
      <protection locked="0"/>
    </xf>
    <xf numFmtId="2" fontId="0" fillId="0" borderId="0" xfId="58" applyNumberFormat="1" applyFont="1" applyFill="1" applyBorder="1" applyAlignment="1" applyProtection="1">
      <alignment vertical="center"/>
      <protection locked="0"/>
    </xf>
    <xf numFmtId="0" fontId="63" fillId="0" borderId="0" xfId="45" applyNumberFormat="1" applyFont="1" applyFill="1" applyBorder="1" applyAlignment="1" applyProtection="1">
      <alignment horizontal="center" vertical="center"/>
      <protection locked="0"/>
    </xf>
    <xf numFmtId="0" fontId="0" fillId="0" borderId="0" xfId="0" applyFont="1" applyAlignment="1" applyProtection="1">
      <alignment horizontal="right" vertical="center"/>
      <protection locked="0"/>
    </xf>
    <xf numFmtId="171" fontId="40" fillId="0" borderId="0" xfId="1" applyNumberFormat="1" applyFont="1" applyFill="1" applyAlignment="1" applyProtection="1">
      <alignment horizontal="right" vertical="center"/>
      <protection locked="0"/>
    </xf>
    <xf numFmtId="0" fontId="0" fillId="0" borderId="0" xfId="0" applyAlignment="1" applyProtection="1">
      <alignment horizontal="right" vertical="center"/>
      <protection locked="0"/>
    </xf>
    <xf numFmtId="171" fontId="40" fillId="0" borderId="0" xfId="1" applyFont="1" applyFill="1" applyAlignment="1" applyProtection="1">
      <alignment horizontal="right" vertical="center"/>
      <protection locked="0"/>
    </xf>
    <xf numFmtId="0" fontId="0" fillId="30" borderId="0" xfId="0" applyFill="1" applyBorder="1" applyAlignment="1" applyProtection="1">
      <alignment vertical="center"/>
      <protection locked="0"/>
    </xf>
    <xf numFmtId="178" fontId="0" fillId="0" borderId="0" xfId="0" applyNumberFormat="1" applyFill="1" applyBorder="1" applyAlignment="1" applyProtection="1">
      <alignment vertical="center"/>
      <protection locked="0"/>
    </xf>
    <xf numFmtId="164" fontId="0" fillId="0" borderId="0" xfId="5" applyFont="1" applyFill="1" applyBorder="1" applyAlignment="1" applyProtection="1">
      <alignment vertical="center"/>
      <protection locked="0"/>
    </xf>
    <xf numFmtId="0" fontId="49" fillId="0" borderId="0" xfId="58" applyNumberFormat="1" applyFont="1" applyFill="1" applyBorder="1" applyAlignment="1" applyProtection="1">
      <alignment vertical="center"/>
      <protection locked="0"/>
    </xf>
    <xf numFmtId="0" fontId="32" fillId="0" borderId="0" xfId="45" applyNumberFormat="1" applyFont="1" applyFill="1" applyBorder="1" applyAlignment="1" applyProtection="1">
      <alignment vertical="center"/>
      <protection locked="0"/>
    </xf>
    <xf numFmtId="14" fontId="41" fillId="0" borderId="0" xfId="68" applyNumberFormat="1" applyFont="1" applyFill="1" applyProtection="1">
      <protection locked="0"/>
    </xf>
    <xf numFmtId="0" fontId="0" fillId="0" borderId="0" xfId="0" applyFill="1" applyProtection="1">
      <alignment vertical="top"/>
      <protection locked="0"/>
    </xf>
    <xf numFmtId="0" fontId="0" fillId="0" borderId="0" xfId="0" applyProtection="1">
      <alignment vertical="top"/>
      <protection locked="0"/>
    </xf>
    <xf numFmtId="0" fontId="12" fillId="0" borderId="0" xfId="141" applyFont="1" applyAlignment="1" applyProtection="1">
      <alignment horizontal="left" vertical="center" wrapText="1"/>
      <protection locked="0"/>
    </xf>
    <xf numFmtId="0" fontId="12" fillId="0" borderId="0" xfId="0" applyFont="1" applyFill="1" applyBorder="1" applyAlignment="1" applyProtection="1">
      <alignment vertical="center"/>
      <protection locked="0"/>
    </xf>
    <xf numFmtId="0" fontId="12" fillId="0" borderId="0" xfId="0" applyFont="1" applyFill="1" applyAlignment="1" applyProtection="1">
      <alignment horizontal="right" vertical="center"/>
      <protection locked="0"/>
    </xf>
    <xf numFmtId="1" fontId="41" fillId="0" borderId="0" xfId="68" applyNumberFormat="1" applyFont="1" applyFill="1" applyProtection="1">
      <protection locked="0"/>
    </xf>
    <xf numFmtId="1" fontId="66" fillId="0" borderId="0" xfId="68" applyNumberFormat="1" applyFont="1" applyFill="1" applyAlignment="1" applyProtection="1">
      <alignment vertical="center"/>
      <protection locked="0"/>
    </xf>
    <xf numFmtId="0" fontId="66" fillId="0" borderId="0" xfId="0" applyFont="1" applyFill="1" applyAlignment="1" applyProtection="1">
      <alignment vertical="center"/>
      <protection locked="0"/>
    </xf>
    <xf numFmtId="0" fontId="67" fillId="0" borderId="0" xfId="0" applyFont="1" applyFill="1" applyAlignment="1" applyProtection="1">
      <alignment vertical="center"/>
      <protection locked="0"/>
    </xf>
    <xf numFmtId="164" fontId="12" fillId="0" borderId="0" xfId="5" applyFont="1" applyFill="1" applyBorder="1" applyAlignment="1" applyProtection="1">
      <alignment vertical="center"/>
      <protection locked="0"/>
    </xf>
    <xf numFmtId="9" fontId="12" fillId="0" borderId="0" xfId="5" applyNumberFormat="1" applyFont="1" applyFill="1" applyAlignment="1" applyProtection="1">
      <alignment vertical="center"/>
      <protection locked="0"/>
    </xf>
    <xf numFmtId="170" fontId="45" fillId="0" borderId="0" xfId="1" applyNumberFormat="1" applyFont="1" applyFill="1" applyBorder="1" applyAlignment="1" applyProtection="1">
      <alignment vertical="center"/>
      <protection locked="0"/>
    </xf>
    <xf numFmtId="0" fontId="28" fillId="0" borderId="0" xfId="0" applyFont="1" applyFill="1" applyAlignment="1" applyProtection="1">
      <alignment vertical="center"/>
      <protection locked="0"/>
    </xf>
    <xf numFmtId="0" fontId="5" fillId="0" borderId="0" xfId="0" applyFont="1" applyFill="1" applyAlignment="1" applyProtection="1">
      <alignment vertical="center"/>
      <protection locked="0"/>
    </xf>
    <xf numFmtId="9" fontId="5" fillId="0" borderId="0" xfId="5" applyNumberFormat="1" applyFont="1" applyFill="1" applyAlignment="1" applyProtection="1">
      <alignment vertical="center"/>
      <protection locked="0"/>
    </xf>
    <xf numFmtId="0" fontId="5" fillId="0" borderId="0" xfId="0" applyFont="1" applyFill="1" applyBorder="1" applyAlignment="1" applyProtection="1">
      <alignment vertical="center"/>
      <protection locked="0"/>
    </xf>
    <xf numFmtId="1" fontId="110" fillId="0" borderId="0" xfId="68" applyNumberFormat="1" applyFont="1" applyFill="1" applyAlignment="1" applyProtection="1">
      <alignment vertical="center"/>
      <protection locked="0"/>
    </xf>
    <xf numFmtId="0" fontId="110" fillId="0" borderId="0" xfId="0" applyFont="1" applyFill="1" applyAlignment="1" applyProtection="1">
      <alignment vertical="center"/>
      <protection locked="0"/>
    </xf>
    <xf numFmtId="0" fontId="92" fillId="0" borderId="0" xfId="0" applyFont="1" applyFill="1" applyAlignment="1" applyProtection="1">
      <alignment vertical="center"/>
      <protection locked="0"/>
    </xf>
    <xf numFmtId="0" fontId="68" fillId="0" borderId="0" xfId="139" applyFont="1" applyFill="1" applyAlignment="1" applyProtection="1">
      <alignment horizontal="center" vertical="center"/>
      <protection locked="0"/>
    </xf>
    <xf numFmtId="181" fontId="5" fillId="0" borderId="0" xfId="5" applyNumberFormat="1" applyFont="1" applyFill="1" applyAlignment="1" applyProtection="1">
      <alignment vertical="center"/>
      <protection locked="0"/>
    </xf>
    <xf numFmtId="0" fontId="0" fillId="0" borderId="0" xfId="0" applyFill="1" applyAlignment="1" applyProtection="1">
      <alignment horizontal="right" vertical="top"/>
      <protection locked="0"/>
    </xf>
    <xf numFmtId="1" fontId="108" fillId="0" borderId="0" xfId="0" applyNumberFormat="1" applyFont="1" applyFill="1" applyAlignment="1" applyProtection="1">
      <alignment horizontal="center" vertical="center"/>
      <protection locked="0"/>
    </xf>
    <xf numFmtId="2" fontId="0" fillId="0" borderId="0" xfId="0" applyNumberFormat="1" applyFont="1" applyAlignment="1" applyProtection="1">
      <alignment vertical="center"/>
      <protection locked="0"/>
    </xf>
    <xf numFmtId="0" fontId="66" fillId="30" borderId="0" xfId="0" applyFont="1" applyFill="1" applyBorder="1" applyAlignment="1" applyProtection="1">
      <alignment horizontal="left" vertical="center"/>
      <protection locked="0"/>
    </xf>
    <xf numFmtId="0" fontId="66" fillId="30" borderId="0" xfId="0" applyFont="1" applyFill="1" applyBorder="1" applyAlignment="1" applyProtection="1">
      <alignment horizontal="right" vertical="center"/>
      <protection locked="0"/>
    </xf>
    <xf numFmtId="0" fontId="66" fillId="30" borderId="0" xfId="0" applyFont="1" applyFill="1" applyBorder="1" applyAlignment="1" applyProtection="1">
      <alignment horizontal="right" vertical="center" indent="1"/>
      <protection locked="0"/>
    </xf>
    <xf numFmtId="0" fontId="66" fillId="0" borderId="0" xfId="0" applyFont="1" applyFill="1" applyBorder="1" applyAlignment="1" applyProtection="1">
      <alignment horizontal="center" vertical="center"/>
      <protection locked="0"/>
    </xf>
    <xf numFmtId="0" fontId="0" fillId="0" borderId="0" xfId="0" applyFont="1" applyFill="1" applyAlignment="1" applyProtection="1">
      <alignment horizontal="right" vertical="center" wrapText="1" indent="1"/>
      <protection locked="0"/>
    </xf>
    <xf numFmtId="170" fontId="0" fillId="0" borderId="0" xfId="1" applyNumberFormat="1" applyFont="1" applyFill="1" applyAlignment="1" applyProtection="1">
      <alignment horizontal="right" vertical="center"/>
      <protection locked="0"/>
    </xf>
    <xf numFmtId="0" fontId="66" fillId="0" borderId="0" xfId="0" applyFont="1" applyFill="1" applyBorder="1" applyAlignment="1" applyProtection="1">
      <alignment horizontal="right" vertical="center"/>
      <protection locked="0"/>
    </xf>
    <xf numFmtId="0" fontId="66" fillId="30" borderId="0" xfId="0" applyFont="1" applyFill="1" applyBorder="1" applyAlignment="1" applyProtection="1">
      <alignment vertical="center"/>
      <protection locked="0"/>
    </xf>
    <xf numFmtId="164" fontId="41" fillId="30" borderId="0" xfId="5" applyFont="1" applyFill="1" applyBorder="1" applyAlignment="1" applyProtection="1">
      <alignment horizontal="right" vertical="center"/>
      <protection locked="0"/>
    </xf>
    <xf numFmtId="0" fontId="0" fillId="0" borderId="0" xfId="0" applyFont="1" applyFill="1" applyAlignment="1" applyProtection="1">
      <alignment horizontal="right" vertical="center" wrapText="1"/>
      <protection locked="0"/>
    </xf>
    <xf numFmtId="9" fontId="100" fillId="0" borderId="0" xfId="0" applyNumberFormat="1" applyFont="1" applyFill="1" applyBorder="1" applyAlignment="1" applyProtection="1">
      <alignment horizontal="center" vertical="center"/>
      <protection locked="0"/>
    </xf>
    <xf numFmtId="0" fontId="50" fillId="29" borderId="0" xfId="0" applyFont="1" applyFill="1" applyAlignment="1" applyProtection="1">
      <alignment vertical="center"/>
      <protection locked="0"/>
    </xf>
    <xf numFmtId="9" fontId="101" fillId="0" borderId="0" xfId="139" applyNumberFormat="1" applyFont="1" applyFill="1" applyBorder="1" applyAlignment="1" applyProtection="1">
      <alignment horizontal="center" vertical="center"/>
      <protection locked="0"/>
    </xf>
    <xf numFmtId="0" fontId="125" fillId="0" borderId="0" xfId="0" applyFont="1" applyFill="1" applyBorder="1" applyAlignment="1" applyProtection="1">
      <alignment vertical="center"/>
    </xf>
    <xf numFmtId="183" fontId="50" fillId="0" borderId="0" xfId="1" applyNumberFormat="1" applyFont="1" applyFill="1" applyBorder="1" applyAlignment="1" applyProtection="1">
      <alignment vertical="center"/>
    </xf>
    <xf numFmtId="183" fontId="50" fillId="0" borderId="0" xfId="0" applyNumberFormat="1" applyFont="1" applyFill="1" applyBorder="1" applyAlignment="1" applyProtection="1">
      <alignment vertical="center"/>
    </xf>
    <xf numFmtId="0" fontId="12" fillId="0" borderId="11" xfId="58" applyFont="1" applyAlignment="1" applyProtection="1">
      <alignment horizontal="right" vertical="center"/>
    </xf>
    <xf numFmtId="0" fontId="126" fillId="0" borderId="11" xfId="58" applyFont="1" applyAlignment="1" applyProtection="1">
      <alignment vertical="center"/>
    </xf>
    <xf numFmtId="3" fontId="68" fillId="28" borderId="13" xfId="5" applyNumberFormat="1" applyFont="1" applyFill="1" applyBorder="1" applyAlignment="1" applyProtection="1">
      <alignment horizontal="center" vertical="center"/>
      <protection locked="0"/>
    </xf>
    <xf numFmtId="3" fontId="25" fillId="28" borderId="0" xfId="0" applyNumberFormat="1" applyFont="1" applyFill="1" applyBorder="1" applyAlignment="1" applyProtection="1">
      <alignment horizontal="right" vertical="center"/>
      <protection locked="0"/>
    </xf>
    <xf numFmtId="185" fontId="40" fillId="0" borderId="0" xfId="141" applyNumberFormat="1" applyFont="1" applyFill="1" applyAlignment="1">
      <alignment horizontal="right" vertical="top" wrapText="1"/>
    </xf>
    <xf numFmtId="178" fontId="40" fillId="0" borderId="0" xfId="141" applyNumberFormat="1" applyFont="1" applyFill="1" applyAlignment="1">
      <alignment horizontal="right" vertical="top" wrapText="1"/>
    </xf>
    <xf numFmtId="185" fontId="40" fillId="0" borderId="0" xfId="0" applyNumberFormat="1" applyFont="1" applyFill="1" applyBorder="1" applyAlignment="1">
      <alignment horizontal="right" vertical="top"/>
    </xf>
    <xf numFmtId="0" fontId="96" fillId="40" borderId="0" xfId="141" applyFont="1" applyFill="1" applyAlignment="1">
      <alignment vertical="center"/>
    </xf>
    <xf numFmtId="0" fontId="83" fillId="40" borderId="0" xfId="141" applyFont="1" applyFill="1" applyAlignment="1">
      <alignment vertical="center"/>
    </xf>
    <xf numFmtId="3" fontId="55" fillId="0" borderId="0" xfId="141" applyNumberFormat="1" applyFont="1" applyAlignment="1">
      <alignment horizontal="left" vertical="top" wrapText="1"/>
    </xf>
    <xf numFmtId="2" fontId="55" fillId="0" borderId="0" xfId="141" applyNumberFormat="1" applyFont="1" applyAlignment="1">
      <alignment horizontal="left" vertical="top" wrapText="1"/>
    </xf>
    <xf numFmtId="3" fontId="79" fillId="0" borderId="0" xfId="141" applyNumberFormat="1" applyFont="1" applyAlignment="1">
      <alignment horizontal="left" vertical="top" wrapText="1"/>
    </xf>
    <xf numFmtId="2" fontId="79" fillId="0" borderId="0" xfId="141" applyNumberFormat="1" applyFont="1" applyAlignment="1">
      <alignment horizontal="left" vertical="top" wrapText="1"/>
    </xf>
    <xf numFmtId="170" fontId="0" fillId="0" borderId="0" xfId="1" applyNumberFormat="1" applyFont="1" applyFill="1" applyAlignment="1" applyProtection="1">
      <alignment horizontal="left" vertical="center"/>
    </xf>
    <xf numFmtId="3" fontId="0" fillId="30" borderId="0" xfId="0" applyNumberFormat="1" applyFont="1" applyFill="1" applyAlignment="1" applyProtection="1">
      <alignment horizontal="left" vertical="center" wrapText="1"/>
    </xf>
    <xf numFmtId="171" fontId="98" fillId="0" borderId="23" xfId="1" applyFont="1" applyFill="1" applyBorder="1" applyAlignment="1" applyProtection="1">
      <alignment horizontal="center" vertical="center"/>
    </xf>
    <xf numFmtId="171" fontId="45" fillId="0" borderId="0" xfId="1" applyFont="1" applyFill="1" applyAlignment="1" applyProtection="1">
      <alignment horizontal="center" vertical="center"/>
    </xf>
    <xf numFmtId="0" fontId="124" fillId="0" borderId="0" xfId="0" applyFont="1">
      <alignment vertical="top"/>
    </xf>
    <xf numFmtId="171" fontId="124" fillId="0" borderId="0" xfId="1" applyFont="1" applyFill="1" applyAlignment="1" applyProtection="1">
      <alignment horizontal="right" vertical="center"/>
      <protection locked="0"/>
    </xf>
    <xf numFmtId="0" fontId="0" fillId="0" borderId="29" xfId="0" applyBorder="1" applyAlignment="1">
      <alignment horizontal="left" vertical="top" wrapText="1" indent="1"/>
    </xf>
    <xf numFmtId="0" fontId="0" fillId="0" borderId="0" xfId="0" applyBorder="1" applyAlignment="1">
      <alignment horizontal="left" vertical="top" wrapText="1" indent="1"/>
    </xf>
    <xf numFmtId="3" fontId="5" fillId="0" borderId="0" xfId="0" applyNumberFormat="1" applyFont="1" applyFill="1" applyAlignment="1" applyProtection="1">
      <alignment horizontal="right"/>
    </xf>
    <xf numFmtId="3" fontId="27" fillId="0" borderId="11" xfId="1" applyNumberFormat="1" applyFont="1" applyFill="1" applyBorder="1" applyAlignment="1" applyProtection="1">
      <alignment horizontal="right"/>
    </xf>
    <xf numFmtId="3" fontId="5" fillId="0" borderId="0" xfId="1" applyNumberFormat="1" applyFont="1" applyFill="1" applyBorder="1" applyAlignment="1" applyProtection="1">
      <alignment horizontal="right"/>
    </xf>
    <xf numFmtId="3" fontId="5" fillId="0" borderId="0" xfId="1" applyNumberFormat="1" applyFont="1" applyFill="1" applyAlignment="1" applyProtection="1">
      <alignment horizontal="right"/>
    </xf>
    <xf numFmtId="3" fontId="0" fillId="0" borderId="0" xfId="0" applyNumberFormat="1" applyFill="1" applyAlignment="1" applyProtection="1">
      <alignment horizontal="right"/>
    </xf>
    <xf numFmtId="170" fontId="27" fillId="0" borderId="11" xfId="1" applyNumberFormat="1" applyFont="1" applyFill="1" applyBorder="1" applyAlignment="1" applyProtection="1">
      <alignment horizontal="right" vertical="center"/>
    </xf>
    <xf numFmtId="3" fontId="27" fillId="0" borderId="11" xfId="1" applyNumberFormat="1" applyFont="1" applyBorder="1" applyAlignment="1" applyProtection="1">
      <alignment horizontal="right" vertical="center"/>
    </xf>
    <xf numFmtId="3" fontId="2" fillId="0" borderId="11" xfId="1" applyNumberFormat="1" applyFont="1" applyBorder="1" applyAlignment="1" applyProtection="1">
      <alignment horizontal="right" vertical="center"/>
    </xf>
    <xf numFmtId="3" fontId="5" fillId="0" borderId="0" xfId="1" applyNumberFormat="1" applyFont="1" applyFill="1" applyBorder="1" applyAlignment="1" applyProtection="1">
      <alignment horizontal="right" vertical="center"/>
    </xf>
    <xf numFmtId="3" fontId="5" fillId="0" borderId="0" xfId="1" applyNumberFormat="1" applyFont="1" applyFill="1" applyBorder="1" applyAlignment="1" applyProtection="1">
      <alignment vertical="center"/>
    </xf>
    <xf numFmtId="0" fontId="39" fillId="0" borderId="40" xfId="58" applyFont="1" applyBorder="1" applyAlignment="1" applyProtection="1">
      <alignment vertical="center"/>
    </xf>
    <xf numFmtId="0" fontId="39" fillId="0" borderId="40" xfId="58" applyFont="1" applyBorder="1" applyAlignment="1" applyProtection="1">
      <alignment horizontal="right" vertical="center"/>
    </xf>
    <xf numFmtId="3" fontId="28" fillId="0" borderId="0" xfId="1" applyNumberFormat="1" applyFont="1" applyFill="1" applyBorder="1" applyAlignment="1" applyProtection="1">
      <alignment horizontal="right" vertical="center"/>
    </xf>
    <xf numFmtId="3" fontId="27" fillId="0" borderId="0" xfId="1" applyNumberFormat="1" applyFont="1" applyBorder="1" applyAlignment="1" applyProtection="1">
      <alignment horizontal="right" vertical="center"/>
    </xf>
    <xf numFmtId="3" fontId="12" fillId="0" borderId="0" xfId="141" applyNumberFormat="1" applyFont="1" applyAlignment="1">
      <alignment horizontal="right" vertical="top" wrapText="1"/>
    </xf>
    <xf numFmtId="9" fontId="1" fillId="0" borderId="0" xfId="5" applyNumberFormat="1" applyFont="1" applyFill="1" applyAlignment="1" applyProtection="1">
      <alignment horizontal="right" vertical="center"/>
    </xf>
    <xf numFmtId="0" fontId="82" fillId="0" borderId="0" xfId="0" applyFont="1" applyFill="1" applyAlignment="1" applyProtection="1">
      <alignment horizontal="left" vertical="center"/>
    </xf>
    <xf numFmtId="0" fontId="0" fillId="30" borderId="30" xfId="0" applyFont="1" applyFill="1" applyBorder="1" applyAlignment="1" applyProtection="1">
      <alignment vertical="center"/>
    </xf>
    <xf numFmtId="0" fontId="41" fillId="0" borderId="11" xfId="58" applyFont="1" applyAlignment="1" applyProtection="1">
      <alignment vertical="center"/>
    </xf>
    <xf numFmtId="0" fontId="39" fillId="0" borderId="29" xfId="0" applyFont="1" applyBorder="1" applyAlignment="1">
      <alignment horizontal="left" vertical="top" wrapText="1" indent="1"/>
    </xf>
    <xf numFmtId="0" fontId="124" fillId="0" borderId="0" xfId="0" applyFont="1" applyAlignment="1" applyProtection="1">
      <alignment vertical="top" wrapText="1"/>
    </xf>
    <xf numFmtId="0" fontId="0" fillId="0" borderId="29" xfId="0" applyBorder="1" applyProtection="1">
      <alignment vertical="top"/>
    </xf>
    <xf numFmtId="0" fontId="0" fillId="0" borderId="41" xfId="0" applyBorder="1" applyProtection="1">
      <alignment vertical="top"/>
    </xf>
    <xf numFmtId="0" fontId="0" fillId="0" borderId="41" xfId="0" applyBorder="1" applyAlignment="1" applyProtection="1">
      <alignment vertical="top" wrapText="1"/>
    </xf>
    <xf numFmtId="0" fontId="0" fillId="0" borderId="42" xfId="0" applyBorder="1" applyProtection="1">
      <alignment vertical="top"/>
    </xf>
    <xf numFmtId="0" fontId="0" fillId="0" borderId="42" xfId="0" applyBorder="1" applyAlignment="1" applyProtection="1">
      <alignment vertical="top" wrapText="1"/>
    </xf>
    <xf numFmtId="0" fontId="0" fillId="0" borderId="31" xfId="0" applyBorder="1" applyProtection="1">
      <alignment vertical="top"/>
    </xf>
    <xf numFmtId="0" fontId="0" fillId="0" borderId="36" xfId="0" applyBorder="1" applyAlignment="1" applyProtection="1">
      <alignment vertical="top" wrapText="1"/>
    </xf>
    <xf numFmtId="0" fontId="0" fillId="0" borderId="32" xfId="0" applyFont="1" applyBorder="1" applyAlignment="1" applyProtection="1">
      <alignment vertical="center"/>
    </xf>
    <xf numFmtId="0" fontId="0" fillId="0" borderId="41" xfId="0" applyBorder="1" applyAlignment="1" applyProtection="1">
      <alignment vertical="top" wrapText="1"/>
      <protection locked="0"/>
    </xf>
    <xf numFmtId="0" fontId="0" fillId="0" borderId="42" xfId="0" applyBorder="1" applyAlignment="1" applyProtection="1">
      <alignment vertical="top" wrapText="1"/>
      <protection locked="0"/>
    </xf>
    <xf numFmtId="0" fontId="124" fillId="0" borderId="42" xfId="0" quotePrefix="1" applyFont="1" applyBorder="1" applyAlignment="1" applyProtection="1">
      <alignment vertical="top" wrapText="1"/>
      <protection locked="0"/>
    </xf>
    <xf numFmtId="170" fontId="45" fillId="0" borderId="0" xfId="1" applyNumberFormat="1" applyFont="1" applyFill="1" applyBorder="1" applyAlignment="1" applyProtection="1">
      <alignment horizontal="right" vertical="center"/>
      <protection locked="0"/>
    </xf>
    <xf numFmtId="0" fontId="125" fillId="0" borderId="40" xfId="58" applyFont="1" applyBorder="1" applyAlignment="1" applyProtection="1">
      <alignment vertical="center"/>
    </xf>
    <xf numFmtId="0" fontId="111" fillId="0" borderId="29" xfId="0" applyFont="1" applyBorder="1" applyAlignment="1" applyProtection="1">
      <alignment horizontal="left" vertical="top" wrapText="1" indent="1"/>
    </xf>
    <xf numFmtId="0" fontId="111" fillId="0" borderId="0" xfId="0" applyFont="1" applyBorder="1" applyAlignment="1" applyProtection="1">
      <alignment horizontal="left" vertical="top" wrapText="1" indent="1"/>
    </xf>
    <xf numFmtId="0" fontId="111" fillId="0" borderId="31" xfId="0" applyFont="1" applyBorder="1" applyAlignment="1" applyProtection="1">
      <alignment horizontal="left" vertical="top" wrapText="1" indent="1"/>
    </xf>
    <xf numFmtId="0" fontId="111" fillId="0" borderId="36" xfId="0" applyFont="1" applyBorder="1" applyAlignment="1" applyProtection="1">
      <alignment horizontal="left" vertical="top" wrapText="1" indent="1"/>
    </xf>
    <xf numFmtId="0" fontId="0" fillId="0" borderId="29" xfId="0" applyBorder="1" applyAlignment="1">
      <alignment horizontal="left" vertical="top" wrapText="1" indent="1"/>
    </xf>
    <xf numFmtId="0" fontId="0" fillId="0" borderId="0" xfId="0" applyBorder="1" applyAlignment="1">
      <alignment horizontal="left" vertical="top" wrapText="1" indent="1"/>
    </xf>
    <xf numFmtId="0" fontId="0" fillId="0" borderId="30" xfId="0" applyBorder="1" applyAlignment="1">
      <alignment horizontal="left" vertical="top" wrapText="1" indent="1"/>
    </xf>
    <xf numFmtId="0" fontId="0" fillId="0" borderId="31" xfId="0" applyBorder="1" applyAlignment="1">
      <alignment horizontal="left" vertical="top" wrapText="1" indent="1"/>
    </xf>
    <xf numFmtId="0" fontId="0" fillId="0" borderId="36" xfId="0" applyBorder="1" applyAlignment="1">
      <alignment horizontal="left" vertical="top" wrapText="1" indent="1"/>
    </xf>
    <xf numFmtId="0" fontId="0" fillId="0" borderId="32" xfId="0" applyBorder="1" applyAlignment="1">
      <alignment horizontal="left" vertical="top" wrapText="1" indent="1"/>
    </xf>
    <xf numFmtId="0" fontId="0" fillId="0" borderId="29" xfId="0" applyFont="1" applyFill="1" applyBorder="1" applyAlignment="1" applyProtection="1">
      <alignment horizontal="left" vertical="top" wrapText="1" indent="1"/>
    </xf>
    <xf numFmtId="0" fontId="0" fillId="0" borderId="0" xfId="0" applyFont="1" applyFill="1" applyBorder="1" applyAlignment="1" applyProtection="1">
      <alignment horizontal="left" vertical="top" wrapText="1" indent="1"/>
    </xf>
    <xf numFmtId="0" fontId="0" fillId="0" borderId="30" xfId="0" applyFont="1" applyFill="1" applyBorder="1" applyAlignment="1" applyProtection="1">
      <alignment horizontal="left" vertical="top" wrapText="1" indent="1"/>
    </xf>
    <xf numFmtId="0" fontId="113" fillId="0" borderId="0" xfId="0" applyFont="1" applyAlignment="1">
      <alignment horizontal="left" vertical="center" wrapText="1"/>
    </xf>
    <xf numFmtId="0" fontId="111" fillId="0" borderId="29" xfId="0" applyFont="1" applyBorder="1" applyAlignment="1">
      <alignment horizontal="left" vertical="top" wrapText="1" indent="1"/>
    </xf>
    <xf numFmtId="0" fontId="111" fillId="0" borderId="0" xfId="0" applyFont="1" applyBorder="1" applyAlignment="1">
      <alignment horizontal="left" vertical="top" wrapText="1" indent="1"/>
    </xf>
    <xf numFmtId="0" fontId="111" fillId="0" borderId="31" xfId="0" applyFont="1" applyBorder="1" applyAlignment="1">
      <alignment horizontal="left" vertical="top" wrapText="1" indent="1"/>
    </xf>
    <xf numFmtId="0" fontId="111" fillId="0" borderId="36" xfId="0" applyFont="1" applyBorder="1" applyAlignment="1">
      <alignment horizontal="left" vertical="top" wrapText="1" indent="1"/>
    </xf>
    <xf numFmtId="0" fontId="113" fillId="0" borderId="0" xfId="0" applyFont="1" applyAlignment="1" applyProtection="1">
      <alignment horizontal="left" vertical="center" wrapText="1"/>
    </xf>
    <xf numFmtId="0" fontId="52" fillId="36" borderId="0" xfId="0" applyFont="1" applyFill="1" applyAlignment="1" applyProtection="1">
      <alignment horizontal="center" vertical="center" wrapText="1"/>
      <protection locked="0"/>
    </xf>
    <xf numFmtId="0" fontId="60" fillId="28" borderId="0" xfId="0" applyFont="1" applyFill="1" applyBorder="1" applyAlignment="1" applyProtection="1">
      <alignment horizontal="left" vertical="center"/>
      <protection locked="0"/>
    </xf>
    <xf numFmtId="0" fontId="60" fillId="28" borderId="0" xfId="0" applyFont="1" applyFill="1" applyAlignment="1" applyProtection="1">
      <alignment horizontal="left" vertical="center" wrapText="1"/>
      <protection locked="0"/>
    </xf>
    <xf numFmtId="0" fontId="103" fillId="35" borderId="18" xfId="139" applyFont="1" applyBorder="1" applyAlignment="1" applyProtection="1">
      <alignment horizontal="center" vertical="center"/>
      <protection locked="0"/>
    </xf>
    <xf numFmtId="0" fontId="103" fillId="35" borderId="16" xfId="139" applyFont="1" applyBorder="1" applyAlignment="1" applyProtection="1">
      <alignment horizontal="center" vertical="center"/>
      <protection locked="0"/>
    </xf>
    <xf numFmtId="0" fontId="103" fillId="28" borderId="18" xfId="139" applyFont="1" applyFill="1" applyBorder="1" applyAlignment="1" applyProtection="1">
      <alignment horizontal="center" vertical="center"/>
      <protection locked="0"/>
    </xf>
    <xf numFmtId="0" fontId="103" fillId="28" borderId="16" xfId="139" applyFont="1" applyFill="1" applyBorder="1" applyAlignment="1" applyProtection="1">
      <alignment horizontal="center" vertical="center"/>
      <protection locked="0"/>
    </xf>
    <xf numFmtId="0" fontId="52" fillId="36" borderId="0" xfId="0" applyFont="1" applyFill="1" applyBorder="1" applyAlignment="1" applyProtection="1">
      <alignment horizontal="center" vertical="center" wrapText="1"/>
      <protection locked="0"/>
    </xf>
    <xf numFmtId="0" fontId="39" fillId="0" borderId="0" xfId="0" applyFont="1" applyFill="1" applyAlignment="1" applyProtection="1">
      <alignment horizontal="center" vertical="center"/>
      <protection locked="0"/>
    </xf>
    <xf numFmtId="0" fontId="41" fillId="0" borderId="0" xfId="0" applyFont="1" applyFill="1" applyAlignment="1" applyProtection="1">
      <alignment horizontal="center" vertical="center"/>
    </xf>
    <xf numFmtId="0" fontId="52" fillId="29" borderId="0" xfId="0" applyFont="1" applyFill="1" applyBorder="1" applyAlignment="1" applyProtection="1">
      <alignment horizontal="left" vertical="center" indent="1"/>
    </xf>
    <xf numFmtId="0" fontId="52" fillId="36" borderId="0" xfId="0" applyFont="1" applyFill="1" applyBorder="1" applyAlignment="1" applyProtection="1">
      <alignment horizontal="left" vertical="center" indent="1"/>
    </xf>
    <xf numFmtId="0" fontId="66" fillId="36" borderId="0" xfId="0" applyFont="1" applyFill="1" applyBorder="1" applyAlignment="1" applyProtection="1">
      <alignment horizontal="center" vertical="center"/>
    </xf>
    <xf numFmtId="0" fontId="52" fillId="36" borderId="0" xfId="0" applyFont="1" applyFill="1" applyAlignment="1" applyProtection="1">
      <alignment horizontal="center" vertical="center"/>
    </xf>
    <xf numFmtId="0" fontId="52" fillId="36" borderId="0" xfId="0" applyFont="1" applyFill="1" applyBorder="1" applyAlignment="1" applyProtection="1">
      <alignment horizontal="center" vertical="center" wrapText="1"/>
    </xf>
  </cellXfs>
  <cellStyles count="161">
    <cellStyle name="??" xfId="92"/>
    <cellStyle name="?? 2" xfId="93"/>
    <cellStyle name="&lt;Hidden entry&gt;" xfId="57"/>
    <cellStyle name="12/31/2000" xfId="55"/>
    <cellStyle name="20% - Accent1" xfId="24" builtinId="30" hidden="1"/>
    <cellStyle name="20% - Accent2" xfId="27" builtinId="34" hidden="1"/>
    <cellStyle name="20% - Accent3" xfId="30" builtinId="38" hidden="1"/>
    <cellStyle name="20% - Accent4" xfId="33" builtinId="42" hidden="1"/>
    <cellStyle name="20% - Accent5" xfId="36" builtinId="46" hidden="1"/>
    <cellStyle name="20% - Accent6" xfId="39" builtinId="50" hidden="1"/>
    <cellStyle name="31. Dez. 2000" xfId="54"/>
    <cellStyle name="31.12.2000" xfId="56"/>
    <cellStyle name="40% - Accent1" xfId="25" builtinId="31" hidden="1"/>
    <cellStyle name="40% - Accent2" xfId="28" builtinId="35" hidden="1"/>
    <cellStyle name="40% - Accent3" xfId="31" builtinId="39" hidden="1"/>
    <cellStyle name="40% - Accent4" xfId="34" builtinId="43" hidden="1"/>
    <cellStyle name="40% - Accent5" xfId="37" builtinId="47" hidden="1"/>
    <cellStyle name="40% - Accent6" xfId="40" builtinId="51" hidden="1"/>
    <cellStyle name="60% - Accent1" xfId="26" builtinId="32" hidden="1"/>
    <cellStyle name="60% - Accent2" xfId="29" builtinId="36" hidden="1"/>
    <cellStyle name="60% - Accent3" xfId="32" builtinId="40" hidden="1"/>
    <cellStyle name="60% - Accent4" xfId="35" builtinId="44" hidden="1"/>
    <cellStyle name="60% - Accent5" xfId="38" builtinId="48" hidden="1"/>
    <cellStyle name="60% - Accent6" xfId="41" builtinId="52" hidden="1"/>
    <cellStyle name="9 (number, no decimals)" xfId="51"/>
    <cellStyle name="9.00 (number, two decimals)" xfId="50"/>
    <cellStyle name="9.9% (percent, one decimal)" xfId="52"/>
    <cellStyle name="Accent1" xfId="23" builtinId="29" hidden="1"/>
    <cellStyle name="Accent2" xfId="139" builtinId="33"/>
    <cellStyle name="Action Title" xfId="42"/>
    <cellStyle name="Bad" xfId="12" builtinId="27" hidden="1"/>
    <cellStyle name="Calculation" xfId="16" builtinId="22" hidden="1"/>
    <cellStyle name="Check Cell" xfId="18" builtinId="23" hidden="1"/>
    <cellStyle name="Comma" xfId="1" builtinId="3" customBuiltin="1"/>
    <cellStyle name="Comma [0]" xfId="2" builtinId="6" customBuiltin="1"/>
    <cellStyle name="Comma [0] 2" xfId="149"/>
    <cellStyle name="Comma 10" xfId="155"/>
    <cellStyle name="Comma 11" xfId="158"/>
    <cellStyle name="Comma 12" xfId="145"/>
    <cellStyle name="Comma 13" xfId="160"/>
    <cellStyle name="Comma 2" xfId="90"/>
    <cellStyle name="Comma 2 2" xfId="101"/>
    <cellStyle name="Comma 3" xfId="94"/>
    <cellStyle name="Comma 4" xfId="80"/>
    <cellStyle name="Comma 4 2" xfId="108"/>
    <cellStyle name="Comma 5" xfId="74"/>
    <cellStyle name="Comma 6" xfId="121"/>
    <cellStyle name="Comma 6 2" xfId="137"/>
    <cellStyle name="Comma 7" xfId="85"/>
    <cellStyle name="Comma 8" xfId="130"/>
    <cellStyle name="Comma 9" xfId="148"/>
    <cellStyle name="Currency" xfId="3" builtinId="4" customBuiltin="1"/>
    <cellStyle name="Currency [0]" xfId="4" builtinId="7" customBuiltin="1"/>
    <cellStyle name="Currency [0] 2" xfId="147"/>
    <cellStyle name="Currency 2" xfId="125"/>
    <cellStyle name="Currency 3" xfId="146"/>
    <cellStyle name="Currency 4" xfId="154"/>
    <cellStyle name="Currency 5" xfId="157"/>
    <cellStyle name="Currency 6" xfId="156"/>
    <cellStyle name="Currency 7" xfId="159"/>
    <cellStyle name="Dec 31, 2000" xfId="53"/>
    <cellStyle name="Dezimal 2" xfId="109"/>
    <cellStyle name="Even" xfId="152"/>
    <cellStyle name="Explanatory Text" xfId="21" builtinId="53" hidden="1"/>
    <cellStyle name="Followed Hyperlink" xfId="61" builtinId="9" customBuiltin="1"/>
    <cellStyle name="Formula" xfId="62"/>
    <cellStyle name="Formula Link" xfId="64"/>
    <cellStyle name="Good" xfId="11" builtinId="26" hidden="1"/>
    <cellStyle name="Header" xfId="151"/>
    <cellStyle name="Heading 1" xfId="7" builtinId="16" hidden="1"/>
    <cellStyle name="Heading 2" xfId="8" builtinId="17" hidden="1"/>
    <cellStyle name="Heading 3" xfId="9" builtinId="18" hidden="1"/>
    <cellStyle name="Heading 4" xfId="10" builtinId="19" hidden="1"/>
    <cellStyle name="Headline" xfId="46"/>
    <cellStyle name="Hyperlink" xfId="59" builtinId="8" customBuiltin="1"/>
    <cellStyle name="Hyperlink 2" xfId="143"/>
    <cellStyle name="Input" xfId="14" builtinId="20" hidden="1"/>
    <cellStyle name="Input" xfId="63" builtinId="20" customBuiltin="1"/>
    <cellStyle name="Linked Cell" xfId="17" builtinId="24" hidden="1"/>
    <cellStyle name="Navigator" xfId="47"/>
    <cellStyle name="Neutral" xfId="13" builtinId="28" hidden="1"/>
    <cellStyle name="Normal" xfId="0" builtinId="0" customBuiltin="1"/>
    <cellStyle name="Normal 10" xfId="87"/>
    <cellStyle name="Normal 10 2" xfId="105"/>
    <cellStyle name="Normal 10 3" xfId="115"/>
    <cellStyle name="Normal 11" xfId="122"/>
    <cellStyle name="Normal 11 2" xfId="138"/>
    <cellStyle name="Normal 12" xfId="70"/>
    <cellStyle name="Normal 13" xfId="124"/>
    <cellStyle name="Normal 14" xfId="126"/>
    <cellStyle name="Normal 15" xfId="141"/>
    <cellStyle name="Normal 15 2" xfId="144"/>
    <cellStyle name="Normal 2" xfId="65"/>
    <cellStyle name="Normal 2 2" xfId="84"/>
    <cellStyle name="Normal 2 2 2" xfId="102"/>
    <cellStyle name="Normal 2 3" xfId="79"/>
    <cellStyle name="Normal 2 3 2" xfId="106"/>
    <cellStyle name="Normal 2 3 2 2" xfId="136"/>
    <cellStyle name="Normal 2 4" xfId="89"/>
    <cellStyle name="Normal 2 4 2" xfId="132"/>
    <cellStyle name="Normal 2 5" xfId="71"/>
    <cellStyle name="Normal 2 6" xfId="150"/>
    <cellStyle name="Normal 3" xfId="67"/>
    <cellStyle name="Normal 3 2" xfId="73"/>
    <cellStyle name="Normal 3 2 2" xfId="95"/>
    <cellStyle name="Normal 3 2 2 2" xfId="133"/>
    <cellStyle name="Normal 3 2 3" xfId="128"/>
    <cellStyle name="Normal 3 3" xfId="96"/>
    <cellStyle name="Normal 3 3 2" xfId="134"/>
    <cellStyle name="Normal 3 4" xfId="72"/>
    <cellStyle name="Normal 3 5" xfId="127"/>
    <cellStyle name="Normal 4" xfId="68"/>
    <cellStyle name="Normal 4 2" xfId="103"/>
    <cellStyle name="Normal 4 3" xfId="76"/>
    <cellStyle name="Normal 4 4" xfId="129"/>
    <cellStyle name="Normal 4 5" xfId="140"/>
    <cellStyle name="Normal 5" xfId="69"/>
    <cellStyle name="Normal 5 2" xfId="83"/>
    <cellStyle name="Normal 5 3" xfId="112"/>
    <cellStyle name="Normal 5 4" xfId="75"/>
    <cellStyle name="Normal 6" xfId="77"/>
    <cellStyle name="Normal 6 2" xfId="91"/>
    <cellStyle name="Normal 6 3" xfId="113"/>
    <cellStyle name="Normal 7" xfId="78"/>
    <cellStyle name="Normal 7 2" xfId="97"/>
    <cellStyle name="Normal 7 3" xfId="114"/>
    <cellStyle name="Normal 8" xfId="81"/>
    <cellStyle name="Normal 8 2" xfId="98"/>
    <cellStyle name="Normal 8 2 2" xfId="135"/>
    <cellStyle name="Normal 9" xfId="82"/>
    <cellStyle name="Normal 9 2" xfId="99"/>
    <cellStyle name="Normal 9 2 2" xfId="107"/>
    <cellStyle name="Normal 9 2 2 2" xfId="118"/>
    <cellStyle name="Normal 9 2 3" xfId="116"/>
    <cellStyle name="Normal 9 3" xfId="104"/>
    <cellStyle name="Normal 9 3 2" xfId="117"/>
    <cellStyle name="Normal 9 4" xfId="119"/>
    <cellStyle name="Normal 9 4 2" xfId="120"/>
    <cellStyle name="Note" xfId="20" builtinId="10" hidden="1"/>
    <cellStyle name="Odd" xfId="153"/>
    <cellStyle name="Output" xfId="15" builtinId="21" hidden="1"/>
    <cellStyle name="Percent" xfId="5" builtinId="5" customBuiltin="1"/>
    <cellStyle name="Percent 2" xfId="66"/>
    <cellStyle name="Percent 2 2" xfId="88"/>
    <cellStyle name="Percent 3" xfId="100"/>
    <cellStyle name="Percent 4" xfId="111"/>
    <cellStyle name="Percent 5" xfId="123"/>
    <cellStyle name="Percent 6" xfId="86"/>
    <cellStyle name="Percent 7" xfId="131"/>
    <cellStyle name="Percent 8" xfId="142"/>
    <cellStyle name="rbCheck" xfId="60"/>
    <cellStyle name="Standard 2" xfId="110"/>
    <cellStyle name="Sticker" xfId="48"/>
    <cellStyle name="Subtitle" xfId="43"/>
    <cellStyle name="Subtotal" xfId="58"/>
    <cellStyle name="Text" xfId="49"/>
    <cellStyle name="Title" xfId="6" builtinId="15" hidden="1"/>
    <cellStyle name="Total" xfId="22" builtinId="25" hidden="1"/>
    <cellStyle name="Total Column" xfId="44"/>
    <cellStyle name="Total Row" xfId="45"/>
    <cellStyle name="Warning Text" xfId="19" builtinId="11" hidden="1"/>
  </cellStyles>
  <dxfs count="45">
    <dxf>
      <font>
        <color theme="1"/>
      </font>
    </dxf>
    <dxf>
      <font>
        <color theme="1"/>
      </font>
    </dxf>
    <dxf>
      <font>
        <color theme="1"/>
      </font>
    </dxf>
    <dxf>
      <font>
        <color theme="1"/>
      </font>
    </dxf>
    <dxf>
      <font>
        <color theme="1"/>
      </font>
    </dxf>
    <dxf>
      <fill>
        <patternFill>
          <bgColor theme="5"/>
        </patternFill>
      </fill>
    </dxf>
    <dxf>
      <font>
        <color rgb="FFC00000"/>
      </font>
    </dxf>
    <dxf>
      <font>
        <b/>
        <i val="0"/>
        <color rgb="FFFF0000"/>
      </font>
      <fill>
        <patternFill>
          <bgColor theme="0"/>
        </patternFill>
      </fill>
    </dxf>
    <dxf>
      <font>
        <b/>
        <i val="0"/>
        <color rgb="FFFF0000"/>
      </font>
      <fill>
        <patternFill>
          <bgColor theme="0"/>
        </patternFill>
      </fill>
    </dxf>
    <dxf>
      <font>
        <color auto="1"/>
      </font>
      <border>
        <left style="thin">
          <color theme="3"/>
        </left>
        <right style="thin">
          <color theme="3"/>
        </right>
        <top style="thin">
          <color theme="3"/>
        </top>
        <bottom style="thin">
          <color theme="3"/>
        </bottom>
        <vertical/>
        <horizontal/>
      </border>
    </dxf>
    <dxf>
      <font>
        <color auto="1"/>
      </font>
      <border>
        <left style="thin">
          <color theme="3"/>
        </left>
        <right style="thin">
          <color theme="3"/>
        </right>
        <top style="thin">
          <color theme="3"/>
        </top>
        <bottom style="thin">
          <color theme="3"/>
        </bottom>
        <vertical/>
        <horizontal/>
      </border>
    </dxf>
    <dxf>
      <font>
        <color auto="1"/>
      </font>
      <border>
        <left style="thin">
          <color theme="3"/>
        </left>
        <right style="thin">
          <color theme="3"/>
        </right>
        <top style="thin">
          <color theme="3"/>
        </top>
        <bottom style="thin">
          <color theme="3"/>
        </bottom>
        <vertical/>
        <horizontal/>
      </border>
    </dxf>
    <dxf>
      <font>
        <color theme="0"/>
      </font>
      <fill>
        <patternFill>
          <bgColor rgb="FFC00000"/>
        </patternFill>
      </fill>
    </dxf>
    <dxf>
      <font>
        <color theme="1"/>
      </font>
    </dxf>
    <dxf>
      <font>
        <color auto="1"/>
      </font>
      <border>
        <left style="thin">
          <color theme="3"/>
        </left>
        <right style="thin">
          <color theme="3"/>
        </right>
        <top style="thin">
          <color theme="3"/>
        </top>
        <bottom style="thin">
          <color theme="3"/>
        </bottom>
        <vertical/>
        <horizontal/>
      </border>
    </dxf>
    <dxf>
      <font>
        <color theme="1"/>
      </font>
    </dxf>
    <dxf>
      <font>
        <color rgb="FFC00000"/>
      </font>
      <fill>
        <patternFill>
          <bgColor theme="5"/>
        </patternFill>
      </fill>
    </dxf>
    <dxf>
      <font>
        <color theme="1"/>
      </font>
    </dxf>
    <dxf>
      <font>
        <color rgb="FFC00000"/>
      </font>
      <fill>
        <patternFill>
          <bgColor theme="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dxf>
    <dxf>
      <font>
        <color theme="1"/>
      </font>
    </dxf>
    <dxf>
      <border>
        <bottom style="thin">
          <color auto="1"/>
        </bottom>
      </border>
    </dxf>
    <dxf>
      <border>
        <bottom style="thin">
          <color auto="1"/>
        </bottom>
      </border>
    </dxf>
    <dxf>
      <border>
        <bottom style="thin">
          <color auto="1"/>
        </bottom>
      </border>
    </dxf>
    <dxf>
      <border>
        <top style="thin">
          <color auto="1"/>
        </top>
        <bottom style="medium">
          <color auto="1"/>
        </bottom>
      </border>
    </dxf>
    <dxf>
      <border>
        <top style="thin">
          <color auto="1"/>
        </top>
        <bottom style="medium">
          <color auto="1"/>
        </bottom>
      </border>
    </dxf>
    <dxf>
      <border>
        <top style="thin">
          <color auto="1"/>
        </top>
        <bottom style="medium">
          <color auto="1"/>
        </bottom>
      </border>
    </dxf>
    <dxf>
      <font>
        <b/>
        <i val="0"/>
      </font>
      <fill>
        <patternFill>
          <bgColor theme="5"/>
        </patternFill>
      </fill>
    </dxf>
    <dxf>
      <font>
        <b/>
        <i val="0"/>
        <strike val="0"/>
      </font>
    </dxf>
    <dxf>
      <font>
        <b/>
        <i val="0"/>
        <strike val="0"/>
      </font>
      <fill>
        <patternFill>
          <bgColor theme="5"/>
        </patternFill>
      </fill>
      <border>
        <top style="thin">
          <color auto="1"/>
        </top>
        <bottom style="double">
          <color auto="1"/>
        </bottom>
      </border>
    </dxf>
    <dxf>
      <font>
        <b/>
        <i val="0"/>
      </font>
      <border>
        <bottom style="thin">
          <color auto="1"/>
        </bottom>
        <vertical style="thick">
          <color theme="0"/>
        </vertical>
      </border>
    </dxf>
    <dxf>
      <font>
        <b/>
        <i val="0"/>
      </font>
      <fill>
        <patternFill>
          <bgColor theme="5"/>
        </patternFill>
      </fill>
      <border>
        <top style="thin">
          <color auto="1"/>
        </top>
        <bottom style="double">
          <color auto="1"/>
        </bottom>
      </border>
    </dxf>
    <dxf>
      <font>
        <b/>
        <i val="0"/>
        <strike val="0"/>
      </font>
      <border diagonalUp="0" diagonalDown="0">
        <left/>
        <right/>
        <top/>
        <bottom style="thin">
          <color auto="1"/>
        </bottom>
        <vertical style="thick">
          <color theme="0"/>
        </vertical>
        <horizontal/>
      </border>
    </dxf>
    <dxf>
      <font>
        <b val="0"/>
        <i val="0"/>
        <strike val="0"/>
        <u val="none"/>
      </font>
      <border diagonalUp="0" diagonalDown="0">
        <left/>
        <right/>
        <top/>
        <bottom/>
        <vertical/>
        <horizontal/>
      </border>
    </dxf>
  </dxfs>
  <tableStyles count="2" defaultTableStyle="RB Data Table" defaultPivotStyle="RB Pivot Table">
    <tableStyle name="RB Data Table" pivot="0" count="3">
      <tableStyleElement type="wholeTable" dxfId="44"/>
      <tableStyleElement type="headerRow" dxfId="43"/>
      <tableStyleElement type="totalRow" dxfId="42"/>
    </tableStyle>
    <tableStyle name="RB Pivot Table" table="0" count="10">
      <tableStyleElement type="headerRow" dxfId="41"/>
      <tableStyleElement type="totalRow" dxfId="40"/>
      <tableStyleElement type="firstColumn" dxfId="39"/>
      <tableStyleElement type="lastColumn" dxfId="38"/>
      <tableStyleElement type="firstSubtotalRow" dxfId="37"/>
      <tableStyleElement type="secondSubtotalRow" dxfId="36"/>
      <tableStyleElement type="thirdSubtotalRow" dxfId="35"/>
      <tableStyleElement type="firstRowSubheading" dxfId="34"/>
      <tableStyleElement type="secondRowSubheading" dxfId="33"/>
      <tableStyleElement type="thirdRowSubheading" dxfId="32"/>
    </tableStyle>
  </tableStyles>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9"/>
    </mc:Choice>
    <mc:Fallback>
      <c:style val="9"/>
    </mc:Fallback>
  </mc:AlternateContent>
  <c:chart>
    <c:title>
      <c:tx>
        <c:rich>
          <a:bodyPr/>
          <a:lstStyle/>
          <a:p>
            <a:pPr>
              <a:defRPr/>
            </a:pPr>
            <a:r>
              <a:rPr lang="de-DE"/>
              <a:t>TCO comparison - Hydrogen and diesel vehicle fleet</a:t>
            </a:r>
          </a:p>
        </c:rich>
      </c:tx>
      <c:layout/>
      <c:overlay val="0"/>
    </c:title>
    <c:autoTitleDeleted val="0"/>
    <c:plotArea>
      <c:layout/>
      <c:barChart>
        <c:barDir val="col"/>
        <c:grouping val="clustered"/>
        <c:varyColors val="0"/>
        <c:ser>
          <c:idx val="0"/>
          <c:order val="0"/>
          <c:tx>
            <c:strRef>
              <c:f>Results!$B$62:$C$62</c:f>
              <c:strCache>
                <c:ptCount val="1"/>
                <c:pt idx="0">
                  <c:v>Hydrogen vehicle fleet [EUR/km]</c:v>
                </c:pt>
              </c:strCache>
            </c:strRef>
          </c:tx>
          <c:invertIfNegative val="0"/>
          <c:dLbls>
            <c:spPr>
              <a:noFill/>
              <a:ln>
                <a:noFill/>
              </a:ln>
              <a:effectLst/>
            </c:spPr>
            <c:txPr>
              <a:bodyPr/>
              <a:lstStyle/>
              <a:p>
                <a:pPr>
                  <a:defRPr>
                    <a:solidFill>
                      <a:schemeClr val="bg1"/>
                    </a:solidFill>
                  </a:defRPr>
                </a:pPr>
                <a:endParaRPr lang="de-DE"/>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Results!$D$69:$AB$69</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0-65D4-45E0-A4C1-9551D9434FF5}"/>
            </c:ext>
          </c:extLst>
        </c:ser>
        <c:ser>
          <c:idx val="1"/>
          <c:order val="1"/>
          <c:tx>
            <c:strRef>
              <c:f>Results!$B$71:$C$71</c:f>
              <c:strCache>
                <c:ptCount val="1"/>
                <c:pt idx="0">
                  <c:v>Diesel vehicle fleet (benchmark) [EUR/km]</c:v>
                </c:pt>
              </c:strCache>
            </c:strRef>
          </c:tx>
          <c:invertIfNegative val="0"/>
          <c:dLbls>
            <c:numFmt formatCode="#,##0.00" sourceLinked="0"/>
            <c:spPr>
              <a:noFill/>
              <a:ln>
                <a:noFill/>
              </a:ln>
              <a:effectLst/>
            </c:sp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Results!$D$78:$AB$78</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1-65D4-45E0-A4C1-9551D9434FF5}"/>
            </c:ext>
          </c:extLst>
        </c:ser>
        <c:dLbls>
          <c:showLegendKey val="0"/>
          <c:showVal val="0"/>
          <c:showCatName val="0"/>
          <c:showSerName val="0"/>
          <c:showPercent val="0"/>
          <c:showBubbleSize val="0"/>
        </c:dLbls>
        <c:gapWidth val="40"/>
        <c:axId val="685340160"/>
        <c:axId val="2583360"/>
      </c:barChart>
      <c:catAx>
        <c:axId val="685340160"/>
        <c:scaling>
          <c:orientation val="minMax"/>
        </c:scaling>
        <c:delete val="0"/>
        <c:axPos val="b"/>
        <c:numFmt formatCode="General" sourceLinked="1"/>
        <c:majorTickMark val="out"/>
        <c:minorTickMark val="none"/>
        <c:tickLblPos val="nextTo"/>
        <c:crossAx val="2583360"/>
        <c:crosses val="autoZero"/>
        <c:auto val="1"/>
        <c:lblAlgn val="ctr"/>
        <c:lblOffset val="100"/>
        <c:noMultiLvlLbl val="0"/>
      </c:catAx>
      <c:valAx>
        <c:axId val="2583360"/>
        <c:scaling>
          <c:orientation val="minMax"/>
        </c:scaling>
        <c:delete val="0"/>
        <c:axPos val="l"/>
        <c:majorGridlines/>
        <c:numFmt formatCode="#,##0.00_ ;\-#,##0.00\ " sourceLinked="1"/>
        <c:majorTickMark val="out"/>
        <c:minorTickMark val="none"/>
        <c:tickLblPos val="nextTo"/>
        <c:crossAx val="68534016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de-DE"/>
              <a:t>TCO Split - Hydrogen vehicle fleet</a:t>
            </a:r>
          </a:p>
        </c:rich>
      </c:tx>
      <c:layout/>
      <c:overlay val="0"/>
    </c:title>
    <c:autoTitleDeleted val="0"/>
    <c:plotArea>
      <c:layout/>
      <c:barChart>
        <c:barDir val="col"/>
        <c:grouping val="stacked"/>
        <c:varyColors val="0"/>
        <c:ser>
          <c:idx val="0"/>
          <c:order val="0"/>
          <c:tx>
            <c:strRef>
              <c:f>Results!$B$63</c:f>
              <c:strCache>
                <c:ptCount val="1"/>
                <c:pt idx="0">
                  <c:v> Downtime costs</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Results!$D$63:$AB$63</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0-4AEA-48CA-8427-826E7277FCEA}"/>
            </c:ext>
          </c:extLst>
        </c:ser>
        <c:ser>
          <c:idx val="1"/>
          <c:order val="1"/>
          <c:tx>
            <c:strRef>
              <c:f>Results!$B$64</c:f>
              <c:strCache>
                <c:ptCount val="1"/>
                <c:pt idx="0">
                  <c:v> Financing costs</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Results!$D$64:$AB$64</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1-4AEA-48CA-8427-826E7277FCEA}"/>
            </c:ext>
          </c:extLst>
        </c:ser>
        <c:ser>
          <c:idx val="2"/>
          <c:order val="2"/>
          <c:tx>
            <c:strRef>
              <c:f>Results!$B$65</c:f>
              <c:strCache>
                <c:ptCount val="1"/>
                <c:pt idx="0">
                  <c:v> Infrastructure depreciation &amp; Opex</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Results!$D$65:$AB$65</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2-4AEA-48CA-8427-826E7277FCEA}"/>
            </c:ext>
          </c:extLst>
        </c:ser>
        <c:ser>
          <c:idx val="3"/>
          <c:order val="3"/>
          <c:tx>
            <c:strRef>
              <c:f>Results!$B$66</c:f>
              <c:strCache>
                <c:ptCount val="1"/>
                <c:pt idx="0">
                  <c:v> Fuel costs</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Results!$D$66:$AB$66</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3-4AEA-48CA-8427-826E7277FCEA}"/>
            </c:ext>
          </c:extLst>
        </c:ser>
        <c:ser>
          <c:idx val="4"/>
          <c:order val="4"/>
          <c:tx>
            <c:strRef>
              <c:f>Results!$B$67</c:f>
              <c:strCache>
                <c:ptCount val="1"/>
                <c:pt idx="0">
                  <c:v> Vehicle maintenance costs</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Results!$D$67:$AB$67</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4-4AEA-48CA-8427-826E7277FCEA}"/>
            </c:ext>
          </c:extLst>
        </c:ser>
        <c:ser>
          <c:idx val="5"/>
          <c:order val="5"/>
          <c:tx>
            <c:strRef>
              <c:f>Results!$B$68</c:f>
              <c:strCache>
                <c:ptCount val="1"/>
                <c:pt idx="0">
                  <c:v> Vehicle depreciation costs </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Results!$D$68:$AB$68</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5-4AEA-48CA-8427-826E7277FCEA}"/>
            </c:ext>
          </c:extLst>
        </c:ser>
        <c:dLbls>
          <c:showLegendKey val="0"/>
          <c:showVal val="0"/>
          <c:showCatName val="0"/>
          <c:showSerName val="0"/>
          <c:showPercent val="0"/>
          <c:showBubbleSize val="0"/>
        </c:dLbls>
        <c:gapWidth val="150"/>
        <c:overlap val="100"/>
        <c:axId val="685341184"/>
        <c:axId val="2585664"/>
      </c:barChart>
      <c:catAx>
        <c:axId val="685341184"/>
        <c:scaling>
          <c:orientation val="minMax"/>
        </c:scaling>
        <c:delete val="0"/>
        <c:axPos val="b"/>
        <c:numFmt formatCode="General" sourceLinked="1"/>
        <c:majorTickMark val="out"/>
        <c:minorTickMark val="none"/>
        <c:tickLblPos val="nextTo"/>
        <c:crossAx val="2585664"/>
        <c:crosses val="autoZero"/>
        <c:auto val="1"/>
        <c:lblAlgn val="ctr"/>
        <c:lblOffset val="100"/>
        <c:noMultiLvlLbl val="0"/>
      </c:catAx>
      <c:valAx>
        <c:axId val="2585664"/>
        <c:scaling>
          <c:orientation val="minMax"/>
        </c:scaling>
        <c:delete val="0"/>
        <c:axPos val="l"/>
        <c:majorGridlines/>
        <c:numFmt formatCode="#,##0.00_ ;\-#,##0.00\ " sourceLinked="1"/>
        <c:majorTickMark val="out"/>
        <c:minorTickMark val="none"/>
        <c:tickLblPos val="nextTo"/>
        <c:crossAx val="68534118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de-DE"/>
              <a:t>TCO Split - Diesel vehicle fleet</a:t>
            </a:r>
          </a:p>
        </c:rich>
      </c:tx>
      <c:layout/>
      <c:overlay val="0"/>
    </c:title>
    <c:autoTitleDeleted val="0"/>
    <c:plotArea>
      <c:layout/>
      <c:barChart>
        <c:barDir val="col"/>
        <c:grouping val="stacked"/>
        <c:varyColors val="0"/>
        <c:ser>
          <c:idx val="0"/>
          <c:order val="0"/>
          <c:tx>
            <c:strRef>
              <c:f>Results!$B$72</c:f>
              <c:strCache>
                <c:ptCount val="1"/>
                <c:pt idx="0">
                  <c:v> Downtime costs</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Results!$D$72:$AB$72</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0-0694-4B53-89B5-90AB915D534C}"/>
            </c:ext>
          </c:extLst>
        </c:ser>
        <c:ser>
          <c:idx val="1"/>
          <c:order val="1"/>
          <c:tx>
            <c:strRef>
              <c:f>Results!$B$73</c:f>
              <c:strCache>
                <c:ptCount val="1"/>
                <c:pt idx="0">
                  <c:v> Financing costs</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Results!$D$73:$AB$73</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1-0694-4B53-89B5-90AB915D534C}"/>
            </c:ext>
          </c:extLst>
        </c:ser>
        <c:ser>
          <c:idx val="2"/>
          <c:order val="2"/>
          <c:tx>
            <c:strRef>
              <c:f>Results!$B$74</c:f>
              <c:strCache>
                <c:ptCount val="1"/>
                <c:pt idx="0">
                  <c:v> Infrastructure depreciation &amp; Opex</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Results!$D$74:$AB$74</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2-0694-4B53-89B5-90AB915D534C}"/>
            </c:ext>
          </c:extLst>
        </c:ser>
        <c:ser>
          <c:idx val="3"/>
          <c:order val="3"/>
          <c:tx>
            <c:strRef>
              <c:f>Results!$B$75</c:f>
              <c:strCache>
                <c:ptCount val="1"/>
                <c:pt idx="0">
                  <c:v> Fuel costs</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Results!$D$75:$AB$75</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3-0694-4B53-89B5-90AB915D534C}"/>
            </c:ext>
          </c:extLst>
        </c:ser>
        <c:ser>
          <c:idx val="4"/>
          <c:order val="4"/>
          <c:tx>
            <c:strRef>
              <c:f>Results!$B$76</c:f>
              <c:strCache>
                <c:ptCount val="1"/>
                <c:pt idx="0">
                  <c:v> Vehicle maintenance costs</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Results!$D$76:$AB$76</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4-0694-4B53-89B5-90AB915D534C}"/>
            </c:ext>
          </c:extLst>
        </c:ser>
        <c:ser>
          <c:idx val="5"/>
          <c:order val="5"/>
          <c:tx>
            <c:strRef>
              <c:f>Results!$B$77</c:f>
              <c:strCache>
                <c:ptCount val="1"/>
                <c:pt idx="0">
                  <c:v> Vehicle depreciation costs </c:v>
                </c:pt>
              </c:strCache>
            </c:strRef>
          </c:tx>
          <c:invertIfNegative val="0"/>
          <c:cat>
            <c:numRef>
              <c:f>Results!$D$60:$AB$60</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Results!$D$77:$AB$77</c:f>
              <c:numCache>
                <c:formatCode>#,##0.00_ ;\-#,##0.00\ </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5-0694-4B53-89B5-90AB915D534C}"/>
            </c:ext>
          </c:extLst>
        </c:ser>
        <c:dLbls>
          <c:showLegendKey val="0"/>
          <c:showVal val="0"/>
          <c:showCatName val="0"/>
          <c:showSerName val="0"/>
          <c:showPercent val="0"/>
          <c:showBubbleSize val="0"/>
        </c:dLbls>
        <c:gapWidth val="150"/>
        <c:overlap val="100"/>
        <c:axId val="685928448"/>
        <c:axId val="2587968"/>
      </c:barChart>
      <c:catAx>
        <c:axId val="685928448"/>
        <c:scaling>
          <c:orientation val="minMax"/>
        </c:scaling>
        <c:delete val="0"/>
        <c:axPos val="b"/>
        <c:numFmt formatCode="General" sourceLinked="1"/>
        <c:majorTickMark val="out"/>
        <c:minorTickMark val="none"/>
        <c:tickLblPos val="nextTo"/>
        <c:crossAx val="2587968"/>
        <c:crosses val="autoZero"/>
        <c:auto val="1"/>
        <c:lblAlgn val="ctr"/>
        <c:lblOffset val="100"/>
        <c:noMultiLvlLbl val="0"/>
      </c:catAx>
      <c:valAx>
        <c:axId val="2587968"/>
        <c:scaling>
          <c:orientation val="minMax"/>
        </c:scaling>
        <c:delete val="0"/>
        <c:axPos val="l"/>
        <c:majorGridlines/>
        <c:numFmt formatCode="#,##0.00_ ;\-#,##0.00\ " sourceLinked="1"/>
        <c:majorTickMark val="out"/>
        <c:minorTickMark val="none"/>
        <c:tickLblPos val="nextTo"/>
        <c:crossAx val="68592844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de-DE" sz="1800" b="1"/>
              <a:t>Project Total</a:t>
            </a:r>
            <a:r>
              <a:rPr lang="de-DE" sz="1800" b="1" baseline="0"/>
              <a:t> Cash Flow [EUR m]</a:t>
            </a:r>
            <a:endParaRPr lang="de-DE" sz="1800" b="1"/>
          </a:p>
        </c:rich>
      </c:tx>
      <c:layout/>
      <c:overlay val="0"/>
      <c:spPr>
        <a:noFill/>
        <a:ln>
          <a:noFill/>
        </a:ln>
        <a:effectLst/>
      </c:spPr>
    </c:title>
    <c:autoTitleDeleted val="0"/>
    <c:plotArea>
      <c:layout/>
      <c:barChart>
        <c:barDir val="col"/>
        <c:grouping val="stacked"/>
        <c:varyColors val="0"/>
        <c:ser>
          <c:idx val="0"/>
          <c:order val="0"/>
          <c:tx>
            <c:v>CAPEX</c:v>
          </c:tx>
          <c:spPr>
            <a:solidFill>
              <a:schemeClr val="accent3"/>
            </a:solidFill>
            <a:ln>
              <a:noFill/>
            </a:ln>
            <a:effectLst/>
          </c:spPr>
          <c:invertIfNegative val="0"/>
          <c:cat>
            <c:numRef>
              <c:f>Results!$D$125:$AB$125</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Results!$D$131:$AB$131</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0-4E2B-4956-96B6-72B6BA099743}"/>
            </c:ext>
          </c:extLst>
        </c:ser>
        <c:ser>
          <c:idx val="1"/>
          <c:order val="1"/>
          <c:tx>
            <c:v>Cash Flow excl. CAPEX</c:v>
          </c:tx>
          <c:spPr>
            <a:solidFill>
              <a:schemeClr val="accent6"/>
            </a:solidFill>
            <a:ln>
              <a:noFill/>
            </a:ln>
            <a:effectLst/>
          </c:spPr>
          <c:invertIfNegative val="0"/>
          <c:cat>
            <c:numRef>
              <c:f>Results!$D$125:$AB$125</c:f>
              <c:numCache>
                <c:formatCode>General</c:formatCode>
                <c:ptCount val="25"/>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numCache>
            </c:numRef>
          </c:cat>
          <c:val>
            <c:numRef>
              <c:f>Results!$D$132:$AB$132</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xmlns:c16r2="http://schemas.microsoft.com/office/drawing/2015/06/chart">
            <c:ext xmlns:c16="http://schemas.microsoft.com/office/drawing/2014/chart" uri="{C3380CC4-5D6E-409C-BE32-E72D297353CC}">
              <c16:uniqueId val="{00000001-4E2B-4956-96B6-72B6BA099743}"/>
            </c:ext>
          </c:extLst>
        </c:ser>
        <c:dLbls>
          <c:showLegendKey val="0"/>
          <c:showVal val="0"/>
          <c:showCatName val="0"/>
          <c:showSerName val="0"/>
          <c:showPercent val="0"/>
          <c:showBubbleSize val="0"/>
        </c:dLbls>
        <c:gapWidth val="25"/>
        <c:overlap val="100"/>
        <c:axId val="685929984"/>
        <c:axId val="134579904"/>
      </c:barChart>
      <c:catAx>
        <c:axId val="685929984"/>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4579904"/>
        <c:crosses val="autoZero"/>
        <c:auto val="1"/>
        <c:lblAlgn val="ctr"/>
        <c:lblOffset val="100"/>
        <c:noMultiLvlLbl val="0"/>
      </c:catAx>
      <c:valAx>
        <c:axId val="1345799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859299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Basic input'!A1"/><Relationship Id="rId7" Type="http://schemas.openxmlformats.org/officeDocument/2006/relationships/hyperlink" Target="#'Detailed input - Production'!A1"/><Relationship Id="rId2" Type="http://schemas.openxmlformats.org/officeDocument/2006/relationships/hyperlink" Target="#Introduction!A1"/><Relationship Id="rId1" Type="http://schemas.openxmlformats.org/officeDocument/2006/relationships/image" Target="../media/image1.jpeg"/><Relationship Id="rId6" Type="http://schemas.openxmlformats.org/officeDocument/2006/relationships/hyperlink" Target="#'Detailed input - HRS'!A1"/><Relationship Id="rId5" Type="http://schemas.openxmlformats.org/officeDocument/2006/relationships/hyperlink" Target="#'Detailed input - Vehicles'!A1"/><Relationship Id="rId4" Type="http://schemas.openxmlformats.org/officeDocument/2006/relationships/hyperlink" Target="#Results!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137584</xdr:colOff>
      <xdr:row>0</xdr:row>
      <xdr:rowOff>63503</xdr:rowOff>
    </xdr:from>
    <xdr:to>
      <xdr:col>2</xdr:col>
      <xdr:colOff>1587500</xdr:colOff>
      <xdr:row>5</xdr:row>
      <xdr:rowOff>132280</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0167" y="63503"/>
          <a:ext cx="1449916" cy="1495410"/>
        </a:xfrm>
        <a:prstGeom prst="rect">
          <a:avLst/>
        </a:prstGeom>
      </xdr:spPr>
    </xdr:pic>
    <xdr:clientData/>
  </xdr:twoCellAnchor>
  <xdr:twoCellAnchor>
    <xdr:from>
      <xdr:col>2</xdr:col>
      <xdr:colOff>529165</xdr:colOff>
      <xdr:row>8</xdr:row>
      <xdr:rowOff>116418</xdr:rowOff>
    </xdr:from>
    <xdr:to>
      <xdr:col>2</xdr:col>
      <xdr:colOff>1201630</xdr:colOff>
      <xdr:row>8</xdr:row>
      <xdr:rowOff>249768</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xmlns="" id="{00000000-0008-0000-0000-000003000000}"/>
            </a:ext>
          </a:extLst>
        </xdr:cNvPr>
        <xdr:cNvSpPr/>
      </xdr:nvSpPr>
      <xdr:spPr>
        <a:xfrm>
          <a:off x="7651748" y="2190751"/>
          <a:ext cx="672465" cy="13335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529150</xdr:colOff>
      <xdr:row>9</xdr:row>
      <xdr:rowOff>116413</xdr:rowOff>
    </xdr:from>
    <xdr:to>
      <xdr:col>2</xdr:col>
      <xdr:colOff>1201615</xdr:colOff>
      <xdr:row>9</xdr:row>
      <xdr:rowOff>249763</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xmlns="" id="{00000000-0008-0000-0000-000004000000}"/>
            </a:ext>
          </a:extLst>
        </xdr:cNvPr>
        <xdr:cNvSpPr/>
      </xdr:nvSpPr>
      <xdr:spPr>
        <a:xfrm>
          <a:off x="7651733" y="2518830"/>
          <a:ext cx="672465" cy="13335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529150</xdr:colOff>
      <xdr:row>10</xdr:row>
      <xdr:rowOff>84664</xdr:rowOff>
    </xdr:from>
    <xdr:to>
      <xdr:col>2</xdr:col>
      <xdr:colOff>1201615</xdr:colOff>
      <xdr:row>10</xdr:row>
      <xdr:rowOff>218014</xdr:rowOff>
    </xdr:to>
    <xdr:sp macro="" textlink="">
      <xdr:nvSpPr>
        <xdr:cNvPr id="5" name="Rounded Rectangle 4">
          <a:hlinkClick xmlns:r="http://schemas.openxmlformats.org/officeDocument/2006/relationships" r:id="rId4"/>
          <a:extLst>
            <a:ext uri="{FF2B5EF4-FFF2-40B4-BE49-F238E27FC236}">
              <a16:creationId xmlns:a16="http://schemas.microsoft.com/office/drawing/2014/main" xmlns="" id="{00000000-0008-0000-0000-000005000000}"/>
            </a:ext>
          </a:extLst>
        </xdr:cNvPr>
        <xdr:cNvSpPr/>
      </xdr:nvSpPr>
      <xdr:spPr>
        <a:xfrm>
          <a:off x="7651733" y="2815164"/>
          <a:ext cx="672465" cy="13335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533388</xdr:colOff>
      <xdr:row>11</xdr:row>
      <xdr:rowOff>88892</xdr:rowOff>
    </xdr:from>
    <xdr:to>
      <xdr:col>2</xdr:col>
      <xdr:colOff>1205853</xdr:colOff>
      <xdr:row>11</xdr:row>
      <xdr:rowOff>222242</xdr:rowOff>
    </xdr:to>
    <xdr:sp macro="" textlink="">
      <xdr:nvSpPr>
        <xdr:cNvPr id="6" name="Rounded Rectangle 5">
          <a:hlinkClick xmlns:r="http://schemas.openxmlformats.org/officeDocument/2006/relationships" r:id="rId5"/>
          <a:extLst>
            <a:ext uri="{FF2B5EF4-FFF2-40B4-BE49-F238E27FC236}">
              <a16:creationId xmlns:a16="http://schemas.microsoft.com/office/drawing/2014/main" xmlns="" id="{00000000-0008-0000-0000-000006000000}"/>
            </a:ext>
          </a:extLst>
        </xdr:cNvPr>
        <xdr:cNvSpPr/>
      </xdr:nvSpPr>
      <xdr:spPr>
        <a:xfrm>
          <a:off x="7655971" y="3147475"/>
          <a:ext cx="672465" cy="13335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537626</xdr:colOff>
      <xdr:row>12</xdr:row>
      <xdr:rowOff>93119</xdr:rowOff>
    </xdr:from>
    <xdr:to>
      <xdr:col>2</xdr:col>
      <xdr:colOff>1210091</xdr:colOff>
      <xdr:row>12</xdr:row>
      <xdr:rowOff>226469</xdr:rowOff>
    </xdr:to>
    <xdr:sp macro="" textlink="">
      <xdr:nvSpPr>
        <xdr:cNvPr id="7" name="Rounded Rectangle 6">
          <a:hlinkClick xmlns:r="http://schemas.openxmlformats.org/officeDocument/2006/relationships" r:id="rId6"/>
          <a:extLst>
            <a:ext uri="{FF2B5EF4-FFF2-40B4-BE49-F238E27FC236}">
              <a16:creationId xmlns:a16="http://schemas.microsoft.com/office/drawing/2014/main" xmlns="" id="{00000000-0008-0000-0000-000007000000}"/>
            </a:ext>
          </a:extLst>
        </xdr:cNvPr>
        <xdr:cNvSpPr/>
      </xdr:nvSpPr>
      <xdr:spPr>
        <a:xfrm>
          <a:off x="7660209" y="3479786"/>
          <a:ext cx="672465" cy="13335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541864</xdr:colOff>
      <xdr:row>13</xdr:row>
      <xdr:rowOff>86764</xdr:rowOff>
    </xdr:from>
    <xdr:to>
      <xdr:col>2</xdr:col>
      <xdr:colOff>1214329</xdr:colOff>
      <xdr:row>13</xdr:row>
      <xdr:rowOff>220114</xdr:rowOff>
    </xdr:to>
    <xdr:sp macro="" textlink="">
      <xdr:nvSpPr>
        <xdr:cNvPr id="8" name="Rounded Rectangle 7">
          <a:hlinkClick xmlns:r="http://schemas.openxmlformats.org/officeDocument/2006/relationships" r:id="rId7"/>
          <a:extLst>
            <a:ext uri="{FF2B5EF4-FFF2-40B4-BE49-F238E27FC236}">
              <a16:creationId xmlns:a16="http://schemas.microsoft.com/office/drawing/2014/main" xmlns="" id="{00000000-0008-0000-0000-000008000000}"/>
            </a:ext>
          </a:extLst>
        </xdr:cNvPr>
        <xdr:cNvSpPr/>
      </xdr:nvSpPr>
      <xdr:spPr>
        <a:xfrm>
          <a:off x="7664447" y="3801514"/>
          <a:ext cx="672465" cy="133350"/>
        </a:xfrm>
        <a:prstGeom prst="roundRect">
          <a:avLst/>
        </a:prstGeom>
        <a:solidFill>
          <a:schemeClr val="accent6"/>
        </a:solidFill>
      </xdr:spPr>
      <xdr:style>
        <a:lnRef idx="0">
          <a:schemeClr val="accent1"/>
        </a:lnRef>
        <a:fillRef idx="3">
          <a:schemeClr val="accent1"/>
        </a:fillRef>
        <a:effectRef idx="3">
          <a:schemeClr val="accent1"/>
        </a:effectRef>
        <a:fontRef idx="minor">
          <a:schemeClr val="lt1"/>
        </a:fontRef>
      </xdr:style>
      <xdr:txBody>
        <a:bodyPr vertOverflow="clip" rtlCol="0" anchor="ctr"/>
        <a:lstStyle/>
        <a:p>
          <a:pPr algn="ct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23812</xdr:colOff>
      <xdr:row>80</xdr:row>
      <xdr:rowOff>1</xdr:rowOff>
    </xdr:from>
    <xdr:to>
      <xdr:col>21</xdr:col>
      <xdr:colOff>309562</xdr:colOff>
      <xdr:row>94</xdr:row>
      <xdr:rowOff>154782</xdr:rowOff>
    </xdr:to>
    <xdr:graphicFrame macro="">
      <xdr:nvGraphicFramePr>
        <xdr:cNvPr id="2" name="Chart 1">
          <a:extLst>
            <a:ext uri="{FF2B5EF4-FFF2-40B4-BE49-F238E27FC236}">
              <a16:creationId xmlns:a16="http://schemas.microsoft.com/office/drawing/2014/main" xmlns=""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11552</xdr:colOff>
      <xdr:row>95</xdr:row>
      <xdr:rowOff>202407</xdr:rowOff>
    </xdr:from>
    <xdr:to>
      <xdr:col>9</xdr:col>
      <xdr:colOff>607219</xdr:colOff>
      <xdr:row>110</xdr:row>
      <xdr:rowOff>0</xdr:rowOff>
    </xdr:to>
    <xdr:graphicFrame macro="">
      <xdr:nvGraphicFramePr>
        <xdr:cNvPr id="5" name="Chart 4">
          <a:extLst>
            <a:ext uri="{FF2B5EF4-FFF2-40B4-BE49-F238E27FC236}">
              <a16:creationId xmlns:a16="http://schemas.microsoft.com/office/drawing/2014/main" xmlns=""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738188</xdr:colOff>
      <xdr:row>96</xdr:row>
      <xdr:rowOff>0</xdr:rowOff>
    </xdr:from>
    <xdr:to>
      <xdr:col>21</xdr:col>
      <xdr:colOff>297658</xdr:colOff>
      <xdr:row>110</xdr:row>
      <xdr:rowOff>0</xdr:rowOff>
    </xdr:to>
    <xdr:graphicFrame macro="">
      <xdr:nvGraphicFramePr>
        <xdr:cNvPr id="6" name="Chart 5">
          <a:extLst>
            <a:ext uri="{FF2B5EF4-FFF2-40B4-BE49-F238E27FC236}">
              <a16:creationId xmlns:a16="http://schemas.microsoft.com/office/drawing/2014/main" xmlns=""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271460</xdr:colOff>
      <xdr:row>132</xdr:row>
      <xdr:rowOff>104773</xdr:rowOff>
    </xdr:from>
    <xdr:to>
      <xdr:col>17</xdr:col>
      <xdr:colOff>797717</xdr:colOff>
      <xdr:row>156</xdr:row>
      <xdr:rowOff>166686</xdr:rowOff>
    </xdr:to>
    <xdr:graphicFrame macro="">
      <xdr:nvGraphicFramePr>
        <xdr:cNvPr id="7" name="Chart 6">
          <a:extLst>
            <a:ext uri="{FF2B5EF4-FFF2-40B4-BE49-F238E27FC236}">
              <a16:creationId xmlns:a16="http://schemas.microsoft.com/office/drawing/2014/main" xmlns="" id="{8249ECBD-143C-4B2D-A794-35DC85B8D1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134471</xdr:colOff>
      <xdr:row>6</xdr:row>
      <xdr:rowOff>0</xdr:rowOff>
    </xdr:from>
    <xdr:to>
      <xdr:col>27</xdr:col>
      <xdr:colOff>102441</xdr:colOff>
      <xdr:row>13</xdr:row>
      <xdr:rowOff>155523</xdr:rowOff>
    </xdr:to>
    <xdr:pic>
      <xdr:nvPicPr>
        <xdr:cNvPr id="2" name="table">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a:stretch>
          <a:fillRect/>
        </a:stretch>
      </xdr:blipFill>
      <xdr:spPr>
        <a:xfrm>
          <a:off x="17527121" y="6844553"/>
          <a:ext cx="9131020" cy="16241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706769/AppData/Local/Microsoft/Windows/Temporary%20Internet%20Files/Content.Outlook/7JN10SSU/Copy%20of%20171025_Detailed%20Business%20Cases_v13_F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 FC Bus"/>
      <sheetName val="INFO"/>
      <sheetName val="Basic input"/>
      <sheetName val="Detailed input - Vehicles"/>
      <sheetName val="Detailed input - HRS"/>
      <sheetName val="Detailed input - Prod."/>
      <sheetName val="Results"/>
      <sheetName val="Calculations &gt;&gt;&gt;"/>
      <sheetName val="Results (intern)"/>
      <sheetName val="Buses"/>
      <sheetName val="Cars"/>
      <sheetName val="Delivery vans"/>
      <sheetName val="Garbage trucks"/>
      <sheetName val="Environmental Assessment"/>
      <sheetName val="Trains"/>
      <sheetName val="H2 Infrastructure"/>
      <sheetName val="H2 Price"/>
      <sheetName val="Assumptions &gt;&gt;&gt;"/>
      <sheetName val="Dropdowns"/>
    </sheetNames>
    <sheetDataSet>
      <sheetData sheetId="0"/>
      <sheetData sheetId="1"/>
      <sheetData sheetId="2">
        <row r="10">
          <cell r="C10" t="str">
            <v>Niche case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G2">
            <v>1</v>
          </cell>
        </row>
        <row r="3">
          <cell r="G3">
            <v>2</v>
          </cell>
        </row>
        <row r="4">
          <cell r="G4">
            <v>3</v>
          </cell>
        </row>
        <row r="5">
          <cell r="G5">
            <v>4</v>
          </cell>
        </row>
        <row r="6">
          <cell r="G6">
            <v>5</v>
          </cell>
        </row>
        <row r="7">
          <cell r="G7">
            <v>6</v>
          </cell>
        </row>
        <row r="8">
          <cell r="G8">
            <v>7</v>
          </cell>
        </row>
        <row r="9">
          <cell r="G9">
            <v>8</v>
          </cell>
        </row>
        <row r="10">
          <cell r="G10">
            <v>9</v>
          </cell>
        </row>
        <row r="11">
          <cell r="G11">
            <v>10</v>
          </cell>
        </row>
        <row r="12">
          <cell r="G12">
            <v>11</v>
          </cell>
        </row>
        <row r="13">
          <cell r="G13">
            <v>12</v>
          </cell>
        </row>
        <row r="14">
          <cell r="G14">
            <v>13</v>
          </cell>
        </row>
        <row r="15">
          <cell r="G15">
            <v>14</v>
          </cell>
        </row>
        <row r="16">
          <cell r="G16">
            <v>15</v>
          </cell>
        </row>
        <row r="17">
          <cell r="G17">
            <v>16</v>
          </cell>
        </row>
        <row r="18">
          <cell r="G18">
            <v>17</v>
          </cell>
        </row>
        <row r="19">
          <cell r="G19">
            <v>18</v>
          </cell>
        </row>
        <row r="20">
          <cell r="G20">
            <v>19</v>
          </cell>
        </row>
        <row r="21">
          <cell r="G21">
            <v>20</v>
          </cell>
        </row>
        <row r="22">
          <cell r="G22">
            <v>21</v>
          </cell>
        </row>
        <row r="23">
          <cell r="G23">
            <v>22</v>
          </cell>
        </row>
        <row r="24">
          <cell r="G24">
            <v>23</v>
          </cell>
        </row>
        <row r="25">
          <cell r="G25">
            <v>24</v>
          </cell>
        </row>
        <row r="26">
          <cell r="G26">
            <v>25</v>
          </cell>
        </row>
        <row r="27">
          <cell r="G27">
            <v>26</v>
          </cell>
        </row>
        <row r="28">
          <cell r="G28">
            <v>27</v>
          </cell>
        </row>
        <row r="29">
          <cell r="G29">
            <v>28</v>
          </cell>
        </row>
        <row r="30">
          <cell r="G30">
            <v>29</v>
          </cell>
        </row>
        <row r="31">
          <cell r="G31">
            <v>30</v>
          </cell>
        </row>
        <row r="32">
          <cell r="G32">
            <v>31</v>
          </cell>
        </row>
        <row r="33">
          <cell r="G33">
            <v>32</v>
          </cell>
        </row>
        <row r="34">
          <cell r="G34">
            <v>33</v>
          </cell>
        </row>
        <row r="35">
          <cell r="G35">
            <v>34</v>
          </cell>
        </row>
        <row r="36">
          <cell r="G36">
            <v>35</v>
          </cell>
        </row>
        <row r="37">
          <cell r="G37">
            <v>36</v>
          </cell>
        </row>
        <row r="38">
          <cell r="G38">
            <v>37</v>
          </cell>
        </row>
        <row r="39">
          <cell r="G39">
            <v>38</v>
          </cell>
        </row>
        <row r="40">
          <cell r="G40">
            <v>39</v>
          </cell>
        </row>
        <row r="41">
          <cell r="G41">
            <v>40</v>
          </cell>
        </row>
        <row r="42">
          <cell r="G42">
            <v>41</v>
          </cell>
        </row>
        <row r="43">
          <cell r="G43">
            <v>42</v>
          </cell>
        </row>
        <row r="44">
          <cell r="G44">
            <v>43</v>
          </cell>
        </row>
        <row r="45">
          <cell r="G45">
            <v>44</v>
          </cell>
        </row>
        <row r="46">
          <cell r="G46">
            <v>45</v>
          </cell>
        </row>
        <row r="47">
          <cell r="G47">
            <v>46</v>
          </cell>
        </row>
        <row r="48">
          <cell r="G48">
            <v>47</v>
          </cell>
        </row>
        <row r="49">
          <cell r="G49">
            <v>48</v>
          </cell>
        </row>
        <row r="50">
          <cell r="G50">
            <v>49</v>
          </cell>
        </row>
        <row r="51">
          <cell r="G51">
            <v>50</v>
          </cell>
        </row>
        <row r="52">
          <cell r="G52">
            <v>51</v>
          </cell>
        </row>
        <row r="53">
          <cell r="G53">
            <v>52</v>
          </cell>
        </row>
        <row r="54">
          <cell r="G54">
            <v>53</v>
          </cell>
        </row>
        <row r="55">
          <cell r="G55">
            <v>54</v>
          </cell>
        </row>
        <row r="56">
          <cell r="G56">
            <v>55</v>
          </cell>
        </row>
        <row r="57">
          <cell r="G57">
            <v>56</v>
          </cell>
        </row>
        <row r="58">
          <cell r="G58">
            <v>57</v>
          </cell>
        </row>
        <row r="59">
          <cell r="G59">
            <v>58</v>
          </cell>
        </row>
        <row r="60">
          <cell r="G60">
            <v>59</v>
          </cell>
        </row>
        <row r="61">
          <cell r="G61">
            <v>60</v>
          </cell>
        </row>
        <row r="62">
          <cell r="G62">
            <v>61</v>
          </cell>
        </row>
        <row r="63">
          <cell r="G63">
            <v>62</v>
          </cell>
        </row>
        <row r="64">
          <cell r="G64">
            <v>63</v>
          </cell>
        </row>
        <row r="65">
          <cell r="G65">
            <v>64</v>
          </cell>
        </row>
        <row r="66">
          <cell r="G66">
            <v>65</v>
          </cell>
        </row>
        <row r="67">
          <cell r="G67">
            <v>66</v>
          </cell>
        </row>
        <row r="68">
          <cell r="G68">
            <v>67</v>
          </cell>
        </row>
        <row r="69">
          <cell r="G69">
            <v>68</v>
          </cell>
        </row>
        <row r="70">
          <cell r="G70">
            <v>69</v>
          </cell>
        </row>
        <row r="71">
          <cell r="G71">
            <v>70</v>
          </cell>
        </row>
        <row r="72">
          <cell r="G72">
            <v>71</v>
          </cell>
        </row>
        <row r="73">
          <cell r="G73">
            <v>72</v>
          </cell>
        </row>
        <row r="74">
          <cell r="G74">
            <v>73</v>
          </cell>
        </row>
        <row r="75">
          <cell r="G75">
            <v>74</v>
          </cell>
        </row>
        <row r="76">
          <cell r="G76">
            <v>75</v>
          </cell>
        </row>
        <row r="77">
          <cell r="G77">
            <v>76</v>
          </cell>
        </row>
        <row r="78">
          <cell r="G78">
            <v>77</v>
          </cell>
        </row>
        <row r="79">
          <cell r="G79">
            <v>78</v>
          </cell>
        </row>
        <row r="80">
          <cell r="G80">
            <v>79</v>
          </cell>
        </row>
        <row r="81">
          <cell r="G81">
            <v>80</v>
          </cell>
        </row>
        <row r="82">
          <cell r="G82">
            <v>81</v>
          </cell>
        </row>
        <row r="83">
          <cell r="G83">
            <v>82</v>
          </cell>
        </row>
        <row r="84">
          <cell r="G84">
            <v>83</v>
          </cell>
        </row>
        <row r="85">
          <cell r="G85">
            <v>84</v>
          </cell>
        </row>
        <row r="86">
          <cell r="G86">
            <v>85</v>
          </cell>
        </row>
        <row r="87">
          <cell r="G87">
            <v>86</v>
          </cell>
        </row>
        <row r="88">
          <cell r="G88">
            <v>87</v>
          </cell>
        </row>
        <row r="89">
          <cell r="G89">
            <v>88</v>
          </cell>
        </row>
        <row r="90">
          <cell r="G90">
            <v>89</v>
          </cell>
        </row>
        <row r="91">
          <cell r="G91">
            <v>90</v>
          </cell>
        </row>
        <row r="92">
          <cell r="G92">
            <v>91</v>
          </cell>
        </row>
        <row r="93">
          <cell r="G93">
            <v>92</v>
          </cell>
        </row>
        <row r="94">
          <cell r="G94">
            <v>93</v>
          </cell>
        </row>
        <row r="95">
          <cell r="G95">
            <v>94</v>
          </cell>
        </row>
        <row r="96">
          <cell r="G96">
            <v>95</v>
          </cell>
        </row>
        <row r="97">
          <cell r="G97">
            <v>96</v>
          </cell>
        </row>
        <row r="98">
          <cell r="G98">
            <v>97</v>
          </cell>
        </row>
        <row r="99">
          <cell r="G99">
            <v>98</v>
          </cell>
        </row>
        <row r="100">
          <cell r="G100">
            <v>99</v>
          </cell>
        </row>
        <row r="101">
          <cell r="G101">
            <v>100</v>
          </cell>
        </row>
        <row r="102">
          <cell r="G102">
            <v>101</v>
          </cell>
        </row>
        <row r="103">
          <cell r="G103">
            <v>102</v>
          </cell>
        </row>
        <row r="104">
          <cell r="G104">
            <v>103</v>
          </cell>
        </row>
        <row r="105">
          <cell r="G105">
            <v>104</v>
          </cell>
        </row>
        <row r="106">
          <cell r="G106">
            <v>105</v>
          </cell>
        </row>
        <row r="107">
          <cell r="G107">
            <v>106</v>
          </cell>
        </row>
        <row r="108">
          <cell r="G108">
            <v>107</v>
          </cell>
        </row>
        <row r="109">
          <cell r="G109">
            <v>108</v>
          </cell>
        </row>
        <row r="110">
          <cell r="G110">
            <v>109</v>
          </cell>
        </row>
        <row r="111">
          <cell r="G111">
            <v>110</v>
          </cell>
        </row>
        <row r="112">
          <cell r="G112">
            <v>111</v>
          </cell>
        </row>
        <row r="113">
          <cell r="G113">
            <v>112</v>
          </cell>
        </row>
        <row r="114">
          <cell r="G114">
            <v>113</v>
          </cell>
        </row>
        <row r="115">
          <cell r="G115">
            <v>114</v>
          </cell>
        </row>
        <row r="116">
          <cell r="G116">
            <v>115</v>
          </cell>
        </row>
        <row r="117">
          <cell r="G117">
            <v>116</v>
          </cell>
        </row>
        <row r="118">
          <cell r="G118">
            <v>117</v>
          </cell>
        </row>
        <row r="119">
          <cell r="G119">
            <v>118</v>
          </cell>
        </row>
        <row r="120">
          <cell r="G120">
            <v>119</v>
          </cell>
        </row>
        <row r="121">
          <cell r="G121">
            <v>120</v>
          </cell>
        </row>
        <row r="122">
          <cell r="G122">
            <v>121</v>
          </cell>
        </row>
        <row r="123">
          <cell r="G123">
            <v>122</v>
          </cell>
        </row>
        <row r="124">
          <cell r="G124">
            <v>123</v>
          </cell>
        </row>
        <row r="125">
          <cell r="G125">
            <v>124</v>
          </cell>
        </row>
        <row r="126">
          <cell r="G126">
            <v>125</v>
          </cell>
        </row>
        <row r="127">
          <cell r="G127">
            <v>126</v>
          </cell>
        </row>
        <row r="128">
          <cell r="G128">
            <v>127</v>
          </cell>
        </row>
        <row r="129">
          <cell r="G129">
            <v>128</v>
          </cell>
        </row>
        <row r="130">
          <cell r="G130">
            <v>129</v>
          </cell>
        </row>
        <row r="131">
          <cell r="G131">
            <v>130</v>
          </cell>
        </row>
        <row r="132">
          <cell r="G132">
            <v>131</v>
          </cell>
        </row>
        <row r="133">
          <cell r="G133">
            <v>132</v>
          </cell>
        </row>
        <row r="134">
          <cell r="G134">
            <v>133</v>
          </cell>
        </row>
        <row r="135">
          <cell r="G135">
            <v>134</v>
          </cell>
        </row>
        <row r="136">
          <cell r="G136">
            <v>135</v>
          </cell>
        </row>
        <row r="137">
          <cell r="G137">
            <v>136</v>
          </cell>
        </row>
        <row r="138">
          <cell r="G138">
            <v>137</v>
          </cell>
        </row>
        <row r="139">
          <cell r="G139">
            <v>138</v>
          </cell>
        </row>
        <row r="140">
          <cell r="G140">
            <v>139</v>
          </cell>
        </row>
        <row r="141">
          <cell r="G141">
            <v>140</v>
          </cell>
        </row>
        <row r="142">
          <cell r="G142">
            <v>141</v>
          </cell>
        </row>
        <row r="143">
          <cell r="G143">
            <v>142</v>
          </cell>
        </row>
        <row r="144">
          <cell r="G144">
            <v>143</v>
          </cell>
        </row>
        <row r="145">
          <cell r="G145">
            <v>144</v>
          </cell>
        </row>
        <row r="146">
          <cell r="G146">
            <v>145</v>
          </cell>
        </row>
        <row r="147">
          <cell r="G147">
            <v>146</v>
          </cell>
        </row>
        <row r="148">
          <cell r="G148">
            <v>147</v>
          </cell>
        </row>
        <row r="149">
          <cell r="G149">
            <v>148</v>
          </cell>
        </row>
        <row r="150">
          <cell r="G150">
            <v>149</v>
          </cell>
        </row>
        <row r="151">
          <cell r="G151">
            <v>150</v>
          </cell>
        </row>
        <row r="152">
          <cell r="G152">
            <v>151</v>
          </cell>
        </row>
        <row r="153">
          <cell r="G153">
            <v>152</v>
          </cell>
        </row>
        <row r="154">
          <cell r="G154">
            <v>153</v>
          </cell>
        </row>
        <row r="155">
          <cell r="G155">
            <v>154</v>
          </cell>
        </row>
        <row r="156">
          <cell r="G156">
            <v>155</v>
          </cell>
        </row>
        <row r="157">
          <cell r="G157">
            <v>156</v>
          </cell>
        </row>
        <row r="158">
          <cell r="G158">
            <v>157</v>
          </cell>
        </row>
        <row r="159">
          <cell r="G159">
            <v>158</v>
          </cell>
        </row>
        <row r="160">
          <cell r="G160">
            <v>159</v>
          </cell>
        </row>
        <row r="161">
          <cell r="G161">
            <v>160</v>
          </cell>
        </row>
        <row r="162">
          <cell r="G162">
            <v>161</v>
          </cell>
        </row>
        <row r="163">
          <cell r="G163">
            <v>162</v>
          </cell>
        </row>
        <row r="164">
          <cell r="G164">
            <v>163</v>
          </cell>
        </row>
        <row r="165">
          <cell r="G165">
            <v>164</v>
          </cell>
        </row>
        <row r="166">
          <cell r="G166">
            <v>165</v>
          </cell>
        </row>
        <row r="167">
          <cell r="G167">
            <v>166</v>
          </cell>
        </row>
        <row r="168">
          <cell r="G168">
            <v>167</v>
          </cell>
        </row>
        <row r="169">
          <cell r="G169">
            <v>168</v>
          </cell>
        </row>
        <row r="170">
          <cell r="G170">
            <v>169</v>
          </cell>
        </row>
        <row r="171">
          <cell r="G171">
            <v>170</v>
          </cell>
        </row>
        <row r="172">
          <cell r="G172">
            <v>171</v>
          </cell>
        </row>
        <row r="173">
          <cell r="G173">
            <v>172</v>
          </cell>
        </row>
        <row r="174">
          <cell r="G174">
            <v>173</v>
          </cell>
        </row>
        <row r="175">
          <cell r="G175">
            <v>174</v>
          </cell>
        </row>
        <row r="176">
          <cell r="G176">
            <v>175</v>
          </cell>
        </row>
        <row r="177">
          <cell r="G177">
            <v>176</v>
          </cell>
        </row>
        <row r="178">
          <cell r="G178">
            <v>177</v>
          </cell>
        </row>
        <row r="179">
          <cell r="G179">
            <v>178</v>
          </cell>
        </row>
        <row r="180">
          <cell r="G180">
            <v>179</v>
          </cell>
        </row>
        <row r="181">
          <cell r="G181">
            <v>180</v>
          </cell>
        </row>
        <row r="182">
          <cell r="G182">
            <v>181</v>
          </cell>
        </row>
        <row r="183">
          <cell r="G183">
            <v>182</v>
          </cell>
        </row>
        <row r="184">
          <cell r="G184">
            <v>183</v>
          </cell>
        </row>
        <row r="185">
          <cell r="G185">
            <v>184</v>
          </cell>
        </row>
        <row r="186">
          <cell r="G186">
            <v>185</v>
          </cell>
        </row>
        <row r="187">
          <cell r="G187">
            <v>186</v>
          </cell>
        </row>
        <row r="188">
          <cell r="G188">
            <v>187</v>
          </cell>
        </row>
        <row r="189">
          <cell r="G189">
            <v>188</v>
          </cell>
        </row>
        <row r="190">
          <cell r="G190">
            <v>189</v>
          </cell>
        </row>
        <row r="191">
          <cell r="G191">
            <v>190</v>
          </cell>
        </row>
        <row r="192">
          <cell r="G192">
            <v>191</v>
          </cell>
        </row>
        <row r="193">
          <cell r="G193">
            <v>192</v>
          </cell>
        </row>
        <row r="194">
          <cell r="G194">
            <v>193</v>
          </cell>
        </row>
        <row r="195">
          <cell r="G195">
            <v>194</v>
          </cell>
        </row>
        <row r="196">
          <cell r="G196">
            <v>195</v>
          </cell>
        </row>
        <row r="197">
          <cell r="G197">
            <v>196</v>
          </cell>
        </row>
        <row r="198">
          <cell r="G198">
            <v>197</v>
          </cell>
        </row>
        <row r="199">
          <cell r="G199">
            <v>198</v>
          </cell>
        </row>
        <row r="200">
          <cell r="G200">
            <v>199</v>
          </cell>
        </row>
        <row r="201">
          <cell r="G201">
            <v>200</v>
          </cell>
        </row>
        <row r="202">
          <cell r="G202">
            <v>201</v>
          </cell>
        </row>
        <row r="203">
          <cell r="G203">
            <v>202</v>
          </cell>
        </row>
        <row r="204">
          <cell r="G204">
            <v>203</v>
          </cell>
        </row>
        <row r="205">
          <cell r="G205">
            <v>204</v>
          </cell>
        </row>
        <row r="206">
          <cell r="G206">
            <v>205</v>
          </cell>
        </row>
        <row r="207">
          <cell r="G207">
            <v>206</v>
          </cell>
        </row>
        <row r="208">
          <cell r="G208">
            <v>207</v>
          </cell>
        </row>
        <row r="209">
          <cell r="G209">
            <v>208</v>
          </cell>
        </row>
        <row r="210">
          <cell r="G210">
            <v>209</v>
          </cell>
        </row>
        <row r="211">
          <cell r="G211">
            <v>210</v>
          </cell>
        </row>
        <row r="212">
          <cell r="G212">
            <v>211</v>
          </cell>
        </row>
        <row r="213">
          <cell r="G213">
            <v>212</v>
          </cell>
        </row>
        <row r="214">
          <cell r="G214">
            <v>213</v>
          </cell>
        </row>
        <row r="215">
          <cell r="G215">
            <v>214</v>
          </cell>
        </row>
        <row r="216">
          <cell r="G216">
            <v>215</v>
          </cell>
        </row>
        <row r="217">
          <cell r="G217">
            <v>216</v>
          </cell>
        </row>
        <row r="218">
          <cell r="G218">
            <v>217</v>
          </cell>
        </row>
        <row r="219">
          <cell r="G219">
            <v>218</v>
          </cell>
        </row>
        <row r="220">
          <cell r="G220">
            <v>219</v>
          </cell>
        </row>
        <row r="221">
          <cell r="G221">
            <v>220</v>
          </cell>
        </row>
        <row r="222">
          <cell r="G222">
            <v>221</v>
          </cell>
        </row>
        <row r="223">
          <cell r="G223">
            <v>222</v>
          </cell>
        </row>
        <row r="224">
          <cell r="G224">
            <v>223</v>
          </cell>
        </row>
        <row r="225">
          <cell r="G225">
            <v>224</v>
          </cell>
        </row>
        <row r="226">
          <cell r="G226">
            <v>225</v>
          </cell>
        </row>
        <row r="227">
          <cell r="G227">
            <v>226</v>
          </cell>
        </row>
        <row r="228">
          <cell r="G228">
            <v>227</v>
          </cell>
        </row>
        <row r="229">
          <cell r="G229">
            <v>228</v>
          </cell>
        </row>
        <row r="230">
          <cell r="G230">
            <v>229</v>
          </cell>
        </row>
        <row r="231">
          <cell r="G231">
            <v>230</v>
          </cell>
        </row>
        <row r="232">
          <cell r="G232">
            <v>231</v>
          </cell>
        </row>
        <row r="233">
          <cell r="G233">
            <v>232</v>
          </cell>
        </row>
        <row r="234">
          <cell r="G234">
            <v>233</v>
          </cell>
        </row>
        <row r="235">
          <cell r="G235">
            <v>234</v>
          </cell>
        </row>
        <row r="236">
          <cell r="G236">
            <v>235</v>
          </cell>
        </row>
        <row r="237">
          <cell r="G237">
            <v>236</v>
          </cell>
        </row>
        <row r="238">
          <cell r="G238">
            <v>237</v>
          </cell>
        </row>
        <row r="239">
          <cell r="G239">
            <v>238</v>
          </cell>
        </row>
        <row r="240">
          <cell r="G240">
            <v>239</v>
          </cell>
        </row>
        <row r="241">
          <cell r="G241">
            <v>240</v>
          </cell>
        </row>
        <row r="242">
          <cell r="G242">
            <v>241</v>
          </cell>
        </row>
        <row r="243">
          <cell r="G243">
            <v>242</v>
          </cell>
        </row>
        <row r="244">
          <cell r="G244">
            <v>243</v>
          </cell>
        </row>
        <row r="245">
          <cell r="G245">
            <v>244</v>
          </cell>
        </row>
        <row r="246">
          <cell r="G246">
            <v>245</v>
          </cell>
        </row>
        <row r="247">
          <cell r="G247">
            <v>246</v>
          </cell>
        </row>
        <row r="248">
          <cell r="G248">
            <v>247</v>
          </cell>
        </row>
        <row r="249">
          <cell r="G249">
            <v>248</v>
          </cell>
        </row>
        <row r="250">
          <cell r="G250">
            <v>249</v>
          </cell>
        </row>
        <row r="251">
          <cell r="G251">
            <v>250</v>
          </cell>
        </row>
        <row r="252">
          <cell r="G252">
            <v>251</v>
          </cell>
        </row>
        <row r="253">
          <cell r="G253">
            <v>252</v>
          </cell>
        </row>
        <row r="254">
          <cell r="G254">
            <v>253</v>
          </cell>
        </row>
        <row r="255">
          <cell r="G255">
            <v>254</v>
          </cell>
        </row>
        <row r="256">
          <cell r="G256">
            <v>255</v>
          </cell>
        </row>
        <row r="257">
          <cell r="G257">
            <v>256</v>
          </cell>
        </row>
        <row r="258">
          <cell r="G258">
            <v>257</v>
          </cell>
        </row>
        <row r="259">
          <cell r="G259">
            <v>258</v>
          </cell>
        </row>
        <row r="260">
          <cell r="G260">
            <v>259</v>
          </cell>
        </row>
        <row r="261">
          <cell r="G261">
            <v>260</v>
          </cell>
        </row>
        <row r="262">
          <cell r="G262">
            <v>261</v>
          </cell>
        </row>
        <row r="263">
          <cell r="G263">
            <v>262</v>
          </cell>
        </row>
        <row r="264">
          <cell r="G264">
            <v>263</v>
          </cell>
        </row>
        <row r="265">
          <cell r="G265">
            <v>264</v>
          </cell>
        </row>
        <row r="266">
          <cell r="G266">
            <v>265</v>
          </cell>
        </row>
        <row r="267">
          <cell r="G267">
            <v>266</v>
          </cell>
        </row>
        <row r="268">
          <cell r="G268">
            <v>267</v>
          </cell>
        </row>
        <row r="269">
          <cell r="G269">
            <v>268</v>
          </cell>
        </row>
        <row r="270">
          <cell r="G270">
            <v>269</v>
          </cell>
        </row>
        <row r="271">
          <cell r="G271">
            <v>270</v>
          </cell>
        </row>
        <row r="272">
          <cell r="G272">
            <v>271</v>
          </cell>
        </row>
        <row r="273">
          <cell r="G273">
            <v>272</v>
          </cell>
        </row>
        <row r="274">
          <cell r="G274">
            <v>273</v>
          </cell>
        </row>
        <row r="275">
          <cell r="G275">
            <v>274</v>
          </cell>
        </row>
        <row r="276">
          <cell r="G276">
            <v>275</v>
          </cell>
        </row>
        <row r="277">
          <cell r="G277">
            <v>276</v>
          </cell>
        </row>
        <row r="278">
          <cell r="G278">
            <v>277</v>
          </cell>
        </row>
        <row r="279">
          <cell r="G279">
            <v>278</v>
          </cell>
        </row>
        <row r="280">
          <cell r="G280">
            <v>279</v>
          </cell>
        </row>
        <row r="281">
          <cell r="G281">
            <v>280</v>
          </cell>
        </row>
        <row r="282">
          <cell r="G282">
            <v>281</v>
          </cell>
        </row>
        <row r="283">
          <cell r="G283">
            <v>282</v>
          </cell>
        </row>
        <row r="284">
          <cell r="G284">
            <v>283</v>
          </cell>
        </row>
        <row r="285">
          <cell r="G285">
            <v>284</v>
          </cell>
        </row>
        <row r="286">
          <cell r="G286">
            <v>285</v>
          </cell>
        </row>
        <row r="287">
          <cell r="G287">
            <v>286</v>
          </cell>
        </row>
        <row r="288">
          <cell r="G288">
            <v>287</v>
          </cell>
        </row>
        <row r="289">
          <cell r="G289">
            <v>288</v>
          </cell>
        </row>
        <row r="290">
          <cell r="G290">
            <v>289</v>
          </cell>
        </row>
        <row r="291">
          <cell r="G291">
            <v>290</v>
          </cell>
        </row>
        <row r="292">
          <cell r="G292">
            <v>291</v>
          </cell>
        </row>
        <row r="293">
          <cell r="G293">
            <v>292</v>
          </cell>
        </row>
        <row r="294">
          <cell r="G294">
            <v>293</v>
          </cell>
        </row>
        <row r="295">
          <cell r="G295">
            <v>294</v>
          </cell>
        </row>
        <row r="296">
          <cell r="G296">
            <v>295</v>
          </cell>
        </row>
        <row r="297">
          <cell r="G297">
            <v>296</v>
          </cell>
        </row>
        <row r="298">
          <cell r="G298">
            <v>297</v>
          </cell>
        </row>
        <row r="299">
          <cell r="G299">
            <v>298</v>
          </cell>
        </row>
        <row r="300">
          <cell r="G300">
            <v>299</v>
          </cell>
        </row>
        <row r="301">
          <cell r="G301">
            <v>300</v>
          </cell>
        </row>
        <row r="302">
          <cell r="G302">
            <v>301</v>
          </cell>
        </row>
        <row r="303">
          <cell r="G303">
            <v>302</v>
          </cell>
        </row>
        <row r="304">
          <cell r="G304">
            <v>303</v>
          </cell>
        </row>
        <row r="305">
          <cell r="G305">
            <v>304</v>
          </cell>
        </row>
        <row r="306">
          <cell r="G306">
            <v>305</v>
          </cell>
        </row>
        <row r="307">
          <cell r="G307">
            <v>306</v>
          </cell>
        </row>
        <row r="308">
          <cell r="G308">
            <v>307</v>
          </cell>
        </row>
        <row r="309">
          <cell r="G309">
            <v>308</v>
          </cell>
        </row>
        <row r="310">
          <cell r="G310">
            <v>309</v>
          </cell>
        </row>
        <row r="311">
          <cell r="G311">
            <v>310</v>
          </cell>
        </row>
        <row r="312">
          <cell r="G312">
            <v>311</v>
          </cell>
        </row>
        <row r="313">
          <cell r="G313">
            <v>312</v>
          </cell>
        </row>
        <row r="314">
          <cell r="G314">
            <v>313</v>
          </cell>
        </row>
        <row r="315">
          <cell r="G315">
            <v>314</v>
          </cell>
        </row>
        <row r="316">
          <cell r="G316">
            <v>315</v>
          </cell>
        </row>
        <row r="317">
          <cell r="G317">
            <v>316</v>
          </cell>
        </row>
        <row r="318">
          <cell r="G318">
            <v>317</v>
          </cell>
        </row>
        <row r="319">
          <cell r="G319">
            <v>318</v>
          </cell>
        </row>
        <row r="320">
          <cell r="G320">
            <v>319</v>
          </cell>
        </row>
        <row r="321">
          <cell r="G321">
            <v>320</v>
          </cell>
        </row>
        <row r="322">
          <cell r="G322">
            <v>321</v>
          </cell>
        </row>
        <row r="323">
          <cell r="G323">
            <v>322</v>
          </cell>
        </row>
        <row r="324">
          <cell r="G324">
            <v>323</v>
          </cell>
        </row>
        <row r="325">
          <cell r="G325">
            <v>324</v>
          </cell>
        </row>
        <row r="326">
          <cell r="G326">
            <v>325</v>
          </cell>
        </row>
        <row r="327">
          <cell r="G327">
            <v>326</v>
          </cell>
        </row>
        <row r="328">
          <cell r="G328">
            <v>327</v>
          </cell>
        </row>
        <row r="329">
          <cell r="G329">
            <v>328</v>
          </cell>
        </row>
        <row r="330">
          <cell r="G330">
            <v>329</v>
          </cell>
        </row>
        <row r="331">
          <cell r="G331">
            <v>330</v>
          </cell>
        </row>
        <row r="332">
          <cell r="G332">
            <v>331</v>
          </cell>
        </row>
        <row r="333">
          <cell r="G333">
            <v>332</v>
          </cell>
        </row>
        <row r="334">
          <cell r="G334">
            <v>333</v>
          </cell>
        </row>
        <row r="335">
          <cell r="G335">
            <v>334</v>
          </cell>
        </row>
        <row r="336">
          <cell r="G336">
            <v>335</v>
          </cell>
        </row>
        <row r="337">
          <cell r="G337">
            <v>336</v>
          </cell>
        </row>
        <row r="338">
          <cell r="G338">
            <v>337</v>
          </cell>
        </row>
        <row r="339">
          <cell r="G339">
            <v>338</v>
          </cell>
        </row>
        <row r="340">
          <cell r="G340">
            <v>339</v>
          </cell>
        </row>
        <row r="341">
          <cell r="G341">
            <v>340</v>
          </cell>
        </row>
        <row r="342">
          <cell r="G342">
            <v>341</v>
          </cell>
        </row>
        <row r="343">
          <cell r="G343">
            <v>342</v>
          </cell>
        </row>
        <row r="344">
          <cell r="G344">
            <v>343</v>
          </cell>
        </row>
        <row r="345">
          <cell r="G345">
            <v>344</v>
          </cell>
        </row>
        <row r="346">
          <cell r="G346">
            <v>345</v>
          </cell>
        </row>
        <row r="347">
          <cell r="G347">
            <v>346</v>
          </cell>
        </row>
        <row r="348">
          <cell r="G348">
            <v>347</v>
          </cell>
        </row>
        <row r="349">
          <cell r="G349">
            <v>348</v>
          </cell>
        </row>
        <row r="350">
          <cell r="G350">
            <v>349</v>
          </cell>
        </row>
        <row r="351">
          <cell r="G351">
            <v>350</v>
          </cell>
        </row>
        <row r="352">
          <cell r="G352">
            <v>351</v>
          </cell>
        </row>
        <row r="353">
          <cell r="G353">
            <v>352</v>
          </cell>
        </row>
        <row r="354">
          <cell r="G354">
            <v>353</v>
          </cell>
        </row>
        <row r="355">
          <cell r="G355">
            <v>354</v>
          </cell>
        </row>
        <row r="356">
          <cell r="G356">
            <v>355</v>
          </cell>
        </row>
        <row r="357">
          <cell r="G357">
            <v>356</v>
          </cell>
        </row>
        <row r="358">
          <cell r="G358">
            <v>357</v>
          </cell>
        </row>
        <row r="359">
          <cell r="G359">
            <v>358</v>
          </cell>
        </row>
        <row r="360">
          <cell r="G360">
            <v>359</v>
          </cell>
        </row>
        <row r="361">
          <cell r="G361">
            <v>360</v>
          </cell>
        </row>
        <row r="362">
          <cell r="G362">
            <v>361</v>
          </cell>
        </row>
        <row r="363">
          <cell r="G363">
            <v>362</v>
          </cell>
        </row>
        <row r="364">
          <cell r="G364">
            <v>363</v>
          </cell>
        </row>
        <row r="365">
          <cell r="G365">
            <v>364</v>
          </cell>
        </row>
        <row r="366">
          <cell r="G366">
            <v>365</v>
          </cell>
        </row>
        <row r="367">
          <cell r="G367">
            <v>366</v>
          </cell>
        </row>
        <row r="368">
          <cell r="G368">
            <v>367</v>
          </cell>
        </row>
        <row r="369">
          <cell r="G369">
            <v>368</v>
          </cell>
        </row>
        <row r="370">
          <cell r="G370">
            <v>369</v>
          </cell>
        </row>
        <row r="371">
          <cell r="G371">
            <v>370</v>
          </cell>
        </row>
        <row r="372">
          <cell r="G372">
            <v>371</v>
          </cell>
        </row>
        <row r="373">
          <cell r="G373">
            <v>372</v>
          </cell>
        </row>
        <row r="374">
          <cell r="G374">
            <v>373</v>
          </cell>
        </row>
        <row r="375">
          <cell r="G375">
            <v>374</v>
          </cell>
        </row>
        <row r="376">
          <cell r="G376">
            <v>375</v>
          </cell>
        </row>
        <row r="377">
          <cell r="G377">
            <v>376</v>
          </cell>
        </row>
        <row r="378">
          <cell r="G378">
            <v>377</v>
          </cell>
        </row>
        <row r="379">
          <cell r="G379">
            <v>378</v>
          </cell>
        </row>
        <row r="380">
          <cell r="G380">
            <v>379</v>
          </cell>
        </row>
        <row r="381">
          <cell r="G381">
            <v>380</v>
          </cell>
        </row>
        <row r="382">
          <cell r="G382">
            <v>381</v>
          </cell>
        </row>
        <row r="383">
          <cell r="G383">
            <v>382</v>
          </cell>
        </row>
        <row r="384">
          <cell r="G384">
            <v>383</v>
          </cell>
        </row>
        <row r="385">
          <cell r="G385">
            <v>384</v>
          </cell>
        </row>
        <row r="386">
          <cell r="G386">
            <v>385</v>
          </cell>
        </row>
        <row r="387">
          <cell r="G387">
            <v>386</v>
          </cell>
        </row>
        <row r="388">
          <cell r="G388">
            <v>387</v>
          </cell>
        </row>
        <row r="389">
          <cell r="G389">
            <v>388</v>
          </cell>
        </row>
        <row r="390">
          <cell r="G390">
            <v>389</v>
          </cell>
        </row>
        <row r="391">
          <cell r="G391">
            <v>390</v>
          </cell>
        </row>
        <row r="392">
          <cell r="G392">
            <v>391</v>
          </cell>
        </row>
        <row r="393">
          <cell r="G393">
            <v>392</v>
          </cell>
        </row>
        <row r="394">
          <cell r="G394">
            <v>393</v>
          </cell>
        </row>
        <row r="395">
          <cell r="G395">
            <v>394</v>
          </cell>
        </row>
        <row r="396">
          <cell r="G396">
            <v>395</v>
          </cell>
        </row>
        <row r="397">
          <cell r="G397">
            <v>396</v>
          </cell>
        </row>
        <row r="398">
          <cell r="G398">
            <v>397</v>
          </cell>
        </row>
        <row r="399">
          <cell r="G399">
            <v>398</v>
          </cell>
        </row>
        <row r="400">
          <cell r="G400">
            <v>399</v>
          </cell>
        </row>
        <row r="401">
          <cell r="G401">
            <v>400</v>
          </cell>
        </row>
        <row r="402">
          <cell r="G402">
            <v>401</v>
          </cell>
        </row>
        <row r="403">
          <cell r="G403">
            <v>402</v>
          </cell>
        </row>
        <row r="404">
          <cell r="G404">
            <v>403</v>
          </cell>
        </row>
        <row r="405">
          <cell r="G405">
            <v>404</v>
          </cell>
        </row>
        <row r="406">
          <cell r="G406">
            <v>405</v>
          </cell>
        </row>
        <row r="407">
          <cell r="G407">
            <v>406</v>
          </cell>
        </row>
        <row r="408">
          <cell r="G408">
            <v>407</v>
          </cell>
        </row>
        <row r="409">
          <cell r="G409">
            <v>408</v>
          </cell>
        </row>
        <row r="410">
          <cell r="G410">
            <v>409</v>
          </cell>
        </row>
        <row r="411">
          <cell r="G411">
            <v>410</v>
          </cell>
        </row>
        <row r="412">
          <cell r="G412">
            <v>411</v>
          </cell>
        </row>
        <row r="413">
          <cell r="G413">
            <v>412</v>
          </cell>
        </row>
        <row r="414">
          <cell r="G414">
            <v>413</v>
          </cell>
        </row>
        <row r="415">
          <cell r="G415">
            <v>414</v>
          </cell>
        </row>
        <row r="416">
          <cell r="G416">
            <v>415</v>
          </cell>
        </row>
        <row r="417">
          <cell r="G417">
            <v>416</v>
          </cell>
        </row>
        <row r="418">
          <cell r="G418">
            <v>417</v>
          </cell>
        </row>
        <row r="419">
          <cell r="G419">
            <v>418</v>
          </cell>
        </row>
        <row r="420">
          <cell r="G420">
            <v>419</v>
          </cell>
        </row>
        <row r="421">
          <cell r="G421">
            <v>420</v>
          </cell>
        </row>
        <row r="422">
          <cell r="G422">
            <v>421</v>
          </cell>
        </row>
        <row r="423">
          <cell r="G423">
            <v>422</v>
          </cell>
        </row>
        <row r="424">
          <cell r="G424">
            <v>423</v>
          </cell>
        </row>
        <row r="425">
          <cell r="G425">
            <v>424</v>
          </cell>
        </row>
        <row r="426">
          <cell r="G426">
            <v>425</v>
          </cell>
        </row>
        <row r="427">
          <cell r="G427">
            <v>426</v>
          </cell>
        </row>
        <row r="428">
          <cell r="G428">
            <v>427</v>
          </cell>
        </row>
        <row r="429">
          <cell r="G429">
            <v>428</v>
          </cell>
        </row>
        <row r="430">
          <cell r="G430">
            <v>429</v>
          </cell>
        </row>
        <row r="431">
          <cell r="G431">
            <v>430</v>
          </cell>
        </row>
        <row r="432">
          <cell r="G432">
            <v>431</v>
          </cell>
        </row>
        <row r="433">
          <cell r="G433">
            <v>432</v>
          </cell>
        </row>
        <row r="434">
          <cell r="G434">
            <v>433</v>
          </cell>
        </row>
        <row r="435">
          <cell r="G435">
            <v>434</v>
          </cell>
        </row>
        <row r="436">
          <cell r="G436">
            <v>435</v>
          </cell>
        </row>
        <row r="437">
          <cell r="G437">
            <v>436</v>
          </cell>
        </row>
        <row r="438">
          <cell r="G438">
            <v>437</v>
          </cell>
        </row>
        <row r="439">
          <cell r="G439">
            <v>438</v>
          </cell>
        </row>
        <row r="440">
          <cell r="G440">
            <v>439</v>
          </cell>
        </row>
        <row r="441">
          <cell r="G441">
            <v>440</v>
          </cell>
        </row>
        <row r="442">
          <cell r="G442">
            <v>441</v>
          </cell>
        </row>
        <row r="443">
          <cell r="G443">
            <v>442</v>
          </cell>
        </row>
        <row r="444">
          <cell r="G444">
            <v>443</v>
          </cell>
        </row>
        <row r="445">
          <cell r="G445">
            <v>444</v>
          </cell>
        </row>
        <row r="446">
          <cell r="G446">
            <v>445</v>
          </cell>
        </row>
        <row r="447">
          <cell r="G447">
            <v>446</v>
          </cell>
        </row>
        <row r="448">
          <cell r="G448">
            <v>447</v>
          </cell>
        </row>
        <row r="449">
          <cell r="G449">
            <v>448</v>
          </cell>
        </row>
        <row r="450">
          <cell r="G450">
            <v>449</v>
          </cell>
        </row>
        <row r="451">
          <cell r="G451">
            <v>450</v>
          </cell>
        </row>
        <row r="452">
          <cell r="G452">
            <v>451</v>
          </cell>
        </row>
        <row r="453">
          <cell r="G453">
            <v>452</v>
          </cell>
        </row>
        <row r="454">
          <cell r="G454">
            <v>453</v>
          </cell>
        </row>
        <row r="455">
          <cell r="G455">
            <v>454</v>
          </cell>
        </row>
        <row r="456">
          <cell r="G456">
            <v>455</v>
          </cell>
        </row>
        <row r="457">
          <cell r="G457">
            <v>456</v>
          </cell>
        </row>
        <row r="458">
          <cell r="G458">
            <v>457</v>
          </cell>
        </row>
        <row r="459">
          <cell r="G459">
            <v>458</v>
          </cell>
        </row>
        <row r="460">
          <cell r="G460">
            <v>459</v>
          </cell>
        </row>
        <row r="461">
          <cell r="G461">
            <v>460</v>
          </cell>
        </row>
        <row r="462">
          <cell r="G462">
            <v>461</v>
          </cell>
        </row>
        <row r="463">
          <cell r="G463">
            <v>462</v>
          </cell>
        </row>
        <row r="464">
          <cell r="G464">
            <v>463</v>
          </cell>
        </row>
        <row r="465">
          <cell r="G465">
            <v>464</v>
          </cell>
        </row>
        <row r="466">
          <cell r="G466">
            <v>465</v>
          </cell>
        </row>
        <row r="467">
          <cell r="G467">
            <v>466</v>
          </cell>
        </row>
        <row r="468">
          <cell r="G468">
            <v>467</v>
          </cell>
        </row>
        <row r="469">
          <cell r="G469">
            <v>468</v>
          </cell>
        </row>
        <row r="470">
          <cell r="G470">
            <v>469</v>
          </cell>
        </row>
        <row r="471">
          <cell r="G471">
            <v>470</v>
          </cell>
        </row>
        <row r="472">
          <cell r="G472">
            <v>471</v>
          </cell>
        </row>
        <row r="473">
          <cell r="G473">
            <v>472</v>
          </cell>
        </row>
        <row r="474">
          <cell r="G474">
            <v>473</v>
          </cell>
        </row>
        <row r="475">
          <cell r="G475">
            <v>474</v>
          </cell>
        </row>
        <row r="476">
          <cell r="G476">
            <v>475</v>
          </cell>
        </row>
        <row r="477">
          <cell r="G477">
            <v>476</v>
          </cell>
        </row>
        <row r="478">
          <cell r="G478">
            <v>477</v>
          </cell>
        </row>
        <row r="479">
          <cell r="G479">
            <v>478</v>
          </cell>
        </row>
        <row r="480">
          <cell r="G480">
            <v>479</v>
          </cell>
        </row>
        <row r="481">
          <cell r="G481">
            <v>480</v>
          </cell>
        </row>
        <row r="482">
          <cell r="G482">
            <v>481</v>
          </cell>
        </row>
        <row r="483">
          <cell r="G483">
            <v>482</v>
          </cell>
        </row>
        <row r="484">
          <cell r="G484">
            <v>483</v>
          </cell>
        </row>
        <row r="485">
          <cell r="G485">
            <v>484</v>
          </cell>
        </row>
        <row r="486">
          <cell r="G486">
            <v>485</v>
          </cell>
        </row>
        <row r="487">
          <cell r="G487">
            <v>486</v>
          </cell>
        </row>
        <row r="488">
          <cell r="G488">
            <v>487</v>
          </cell>
        </row>
        <row r="489">
          <cell r="G489">
            <v>488</v>
          </cell>
        </row>
        <row r="490">
          <cell r="G490">
            <v>489</v>
          </cell>
        </row>
        <row r="491">
          <cell r="G491">
            <v>490</v>
          </cell>
        </row>
        <row r="492">
          <cell r="G492">
            <v>491</v>
          </cell>
        </row>
        <row r="493">
          <cell r="G493">
            <v>492</v>
          </cell>
        </row>
        <row r="494">
          <cell r="G494">
            <v>493</v>
          </cell>
        </row>
        <row r="495">
          <cell r="G495">
            <v>494</v>
          </cell>
        </row>
        <row r="496">
          <cell r="G496">
            <v>495</v>
          </cell>
        </row>
        <row r="497">
          <cell r="G497">
            <v>496</v>
          </cell>
        </row>
        <row r="498">
          <cell r="G498">
            <v>497</v>
          </cell>
        </row>
        <row r="499">
          <cell r="G499">
            <v>498</v>
          </cell>
        </row>
        <row r="500">
          <cell r="G500">
            <v>499</v>
          </cell>
        </row>
        <row r="501">
          <cell r="G501">
            <v>500</v>
          </cell>
        </row>
        <row r="502">
          <cell r="G502">
            <v>501</v>
          </cell>
        </row>
        <row r="503">
          <cell r="G503">
            <v>502</v>
          </cell>
        </row>
        <row r="504">
          <cell r="G504">
            <v>503</v>
          </cell>
        </row>
        <row r="505">
          <cell r="G505">
            <v>504</v>
          </cell>
        </row>
        <row r="506">
          <cell r="G506">
            <v>505</v>
          </cell>
        </row>
        <row r="507">
          <cell r="G507">
            <v>506</v>
          </cell>
        </row>
        <row r="508">
          <cell r="G508">
            <v>507</v>
          </cell>
        </row>
        <row r="509">
          <cell r="G509">
            <v>508</v>
          </cell>
        </row>
        <row r="510">
          <cell r="G510">
            <v>509</v>
          </cell>
        </row>
        <row r="511">
          <cell r="G511">
            <v>510</v>
          </cell>
        </row>
        <row r="512">
          <cell r="G512">
            <v>511</v>
          </cell>
        </row>
        <row r="513">
          <cell r="G513">
            <v>512</v>
          </cell>
        </row>
        <row r="514">
          <cell r="G514">
            <v>513</v>
          </cell>
        </row>
        <row r="515">
          <cell r="G515">
            <v>514</v>
          </cell>
        </row>
        <row r="516">
          <cell r="G516">
            <v>515</v>
          </cell>
        </row>
        <row r="517">
          <cell r="G517">
            <v>516</v>
          </cell>
        </row>
        <row r="518">
          <cell r="G518">
            <v>517</v>
          </cell>
        </row>
        <row r="519">
          <cell r="G519">
            <v>518</v>
          </cell>
        </row>
        <row r="520">
          <cell r="G520">
            <v>519</v>
          </cell>
        </row>
        <row r="521">
          <cell r="G521">
            <v>520</v>
          </cell>
        </row>
        <row r="522">
          <cell r="G522">
            <v>521</v>
          </cell>
        </row>
        <row r="523">
          <cell r="G523">
            <v>522</v>
          </cell>
        </row>
        <row r="524">
          <cell r="G524">
            <v>523</v>
          </cell>
        </row>
        <row r="525">
          <cell r="G525">
            <v>524</v>
          </cell>
        </row>
        <row r="526">
          <cell r="G526">
            <v>525</v>
          </cell>
        </row>
        <row r="527">
          <cell r="G527">
            <v>526</v>
          </cell>
        </row>
        <row r="528">
          <cell r="G528">
            <v>527</v>
          </cell>
        </row>
        <row r="529">
          <cell r="G529">
            <v>528</v>
          </cell>
        </row>
        <row r="530">
          <cell r="G530">
            <v>529</v>
          </cell>
        </row>
        <row r="531">
          <cell r="G531">
            <v>530</v>
          </cell>
        </row>
        <row r="532">
          <cell r="G532">
            <v>531</v>
          </cell>
        </row>
        <row r="533">
          <cell r="G533">
            <v>532</v>
          </cell>
        </row>
        <row r="534">
          <cell r="G534">
            <v>533</v>
          </cell>
        </row>
        <row r="535">
          <cell r="G535">
            <v>534</v>
          </cell>
        </row>
        <row r="536">
          <cell r="G536">
            <v>535</v>
          </cell>
        </row>
        <row r="537">
          <cell r="G537">
            <v>536</v>
          </cell>
        </row>
        <row r="538">
          <cell r="G538">
            <v>537</v>
          </cell>
        </row>
        <row r="539">
          <cell r="G539">
            <v>538</v>
          </cell>
        </row>
        <row r="540">
          <cell r="G540">
            <v>539</v>
          </cell>
        </row>
        <row r="541">
          <cell r="G541">
            <v>540</v>
          </cell>
        </row>
        <row r="542">
          <cell r="G542">
            <v>541</v>
          </cell>
        </row>
        <row r="543">
          <cell r="G543">
            <v>542</v>
          </cell>
        </row>
        <row r="544">
          <cell r="G544">
            <v>543</v>
          </cell>
        </row>
        <row r="545">
          <cell r="G545">
            <v>544</v>
          </cell>
        </row>
        <row r="546">
          <cell r="G546">
            <v>545</v>
          </cell>
        </row>
        <row r="547">
          <cell r="G547">
            <v>546</v>
          </cell>
        </row>
        <row r="548">
          <cell r="G548">
            <v>547</v>
          </cell>
        </row>
        <row r="549">
          <cell r="G549">
            <v>548</v>
          </cell>
        </row>
        <row r="550">
          <cell r="G550">
            <v>549</v>
          </cell>
        </row>
        <row r="551">
          <cell r="G551">
            <v>550</v>
          </cell>
        </row>
        <row r="552">
          <cell r="G552">
            <v>551</v>
          </cell>
        </row>
        <row r="553">
          <cell r="G553">
            <v>552</v>
          </cell>
        </row>
        <row r="554">
          <cell r="G554">
            <v>553</v>
          </cell>
        </row>
        <row r="555">
          <cell r="G555">
            <v>554</v>
          </cell>
        </row>
        <row r="556">
          <cell r="G556">
            <v>555</v>
          </cell>
        </row>
        <row r="557">
          <cell r="G557">
            <v>556</v>
          </cell>
        </row>
        <row r="558">
          <cell r="G558">
            <v>557</v>
          </cell>
        </row>
        <row r="559">
          <cell r="G559">
            <v>558</v>
          </cell>
        </row>
        <row r="560">
          <cell r="G560">
            <v>559</v>
          </cell>
        </row>
        <row r="561">
          <cell r="G561">
            <v>560</v>
          </cell>
        </row>
        <row r="562">
          <cell r="G562">
            <v>561</v>
          </cell>
        </row>
        <row r="563">
          <cell r="G563">
            <v>562</v>
          </cell>
        </row>
        <row r="564">
          <cell r="G564">
            <v>563</v>
          </cell>
        </row>
        <row r="565">
          <cell r="G565">
            <v>564</v>
          </cell>
        </row>
        <row r="566">
          <cell r="G566">
            <v>565</v>
          </cell>
        </row>
        <row r="567">
          <cell r="G567">
            <v>566</v>
          </cell>
        </row>
        <row r="568">
          <cell r="G568">
            <v>567</v>
          </cell>
        </row>
        <row r="569">
          <cell r="G569">
            <v>568</v>
          </cell>
        </row>
        <row r="570">
          <cell r="G570">
            <v>569</v>
          </cell>
        </row>
        <row r="571">
          <cell r="G571">
            <v>570</v>
          </cell>
        </row>
        <row r="572">
          <cell r="G572">
            <v>571</v>
          </cell>
        </row>
        <row r="573">
          <cell r="G573">
            <v>572</v>
          </cell>
        </row>
        <row r="574">
          <cell r="G574">
            <v>573</v>
          </cell>
        </row>
        <row r="575">
          <cell r="G575">
            <v>574</v>
          </cell>
        </row>
        <row r="576">
          <cell r="G576">
            <v>575</v>
          </cell>
        </row>
        <row r="577">
          <cell r="G577">
            <v>576</v>
          </cell>
        </row>
        <row r="578">
          <cell r="G578">
            <v>577</v>
          </cell>
        </row>
        <row r="579">
          <cell r="G579">
            <v>578</v>
          </cell>
        </row>
        <row r="580">
          <cell r="G580">
            <v>579</v>
          </cell>
        </row>
        <row r="581">
          <cell r="G581">
            <v>580</v>
          </cell>
        </row>
        <row r="582">
          <cell r="G582">
            <v>581</v>
          </cell>
        </row>
        <row r="583">
          <cell r="G583">
            <v>582</v>
          </cell>
        </row>
        <row r="584">
          <cell r="G584">
            <v>583</v>
          </cell>
        </row>
        <row r="585">
          <cell r="G585">
            <v>584</v>
          </cell>
        </row>
        <row r="586">
          <cell r="G586">
            <v>585</v>
          </cell>
        </row>
        <row r="587">
          <cell r="G587">
            <v>586</v>
          </cell>
        </row>
        <row r="588">
          <cell r="G588">
            <v>587</v>
          </cell>
        </row>
        <row r="589">
          <cell r="G589">
            <v>588</v>
          </cell>
        </row>
        <row r="590">
          <cell r="G590">
            <v>589</v>
          </cell>
        </row>
        <row r="591">
          <cell r="G591">
            <v>590</v>
          </cell>
        </row>
        <row r="592">
          <cell r="G592">
            <v>591</v>
          </cell>
        </row>
        <row r="593">
          <cell r="G593">
            <v>592</v>
          </cell>
        </row>
        <row r="594">
          <cell r="G594">
            <v>593</v>
          </cell>
        </row>
        <row r="595">
          <cell r="G595">
            <v>594</v>
          </cell>
        </row>
        <row r="596">
          <cell r="G596">
            <v>595</v>
          </cell>
        </row>
        <row r="597">
          <cell r="G597">
            <v>596</v>
          </cell>
        </row>
        <row r="598">
          <cell r="G598">
            <v>597</v>
          </cell>
        </row>
        <row r="599">
          <cell r="G599">
            <v>598</v>
          </cell>
        </row>
        <row r="600">
          <cell r="G600">
            <v>599</v>
          </cell>
        </row>
        <row r="601">
          <cell r="G601">
            <v>600</v>
          </cell>
        </row>
        <row r="602">
          <cell r="G602">
            <v>601</v>
          </cell>
        </row>
        <row r="603">
          <cell r="G603">
            <v>602</v>
          </cell>
        </row>
        <row r="604">
          <cell r="G604">
            <v>603</v>
          </cell>
        </row>
        <row r="605">
          <cell r="G605">
            <v>604</v>
          </cell>
        </row>
        <row r="606">
          <cell r="G606">
            <v>605</v>
          </cell>
        </row>
        <row r="607">
          <cell r="G607">
            <v>606</v>
          </cell>
        </row>
        <row r="608">
          <cell r="G608">
            <v>607</v>
          </cell>
        </row>
        <row r="609">
          <cell r="G609">
            <v>608</v>
          </cell>
        </row>
        <row r="610">
          <cell r="G610">
            <v>609</v>
          </cell>
        </row>
        <row r="611">
          <cell r="G611">
            <v>610</v>
          </cell>
        </row>
        <row r="612">
          <cell r="G612">
            <v>611</v>
          </cell>
        </row>
        <row r="613">
          <cell r="G613">
            <v>612</v>
          </cell>
        </row>
        <row r="614">
          <cell r="G614">
            <v>613</v>
          </cell>
        </row>
        <row r="615">
          <cell r="G615">
            <v>614</v>
          </cell>
        </row>
        <row r="616">
          <cell r="G616">
            <v>615</v>
          </cell>
        </row>
        <row r="617">
          <cell r="G617">
            <v>616</v>
          </cell>
        </row>
        <row r="618">
          <cell r="G618">
            <v>617</v>
          </cell>
        </row>
        <row r="619">
          <cell r="G619">
            <v>618</v>
          </cell>
        </row>
        <row r="620">
          <cell r="G620">
            <v>619</v>
          </cell>
        </row>
        <row r="621">
          <cell r="G621">
            <v>620</v>
          </cell>
        </row>
        <row r="622">
          <cell r="G622">
            <v>621</v>
          </cell>
        </row>
        <row r="623">
          <cell r="G623">
            <v>622</v>
          </cell>
        </row>
        <row r="624">
          <cell r="G624">
            <v>623</v>
          </cell>
        </row>
        <row r="625">
          <cell r="G625">
            <v>624</v>
          </cell>
        </row>
        <row r="626">
          <cell r="G626">
            <v>625</v>
          </cell>
        </row>
        <row r="627">
          <cell r="G627">
            <v>626</v>
          </cell>
        </row>
        <row r="628">
          <cell r="G628">
            <v>627</v>
          </cell>
        </row>
        <row r="629">
          <cell r="G629">
            <v>628</v>
          </cell>
        </row>
        <row r="630">
          <cell r="G630">
            <v>629</v>
          </cell>
        </row>
        <row r="631">
          <cell r="G631">
            <v>630</v>
          </cell>
        </row>
        <row r="632">
          <cell r="G632">
            <v>631</v>
          </cell>
        </row>
        <row r="633">
          <cell r="G633">
            <v>632</v>
          </cell>
        </row>
        <row r="634">
          <cell r="G634">
            <v>633</v>
          </cell>
        </row>
        <row r="635">
          <cell r="G635">
            <v>634</v>
          </cell>
        </row>
        <row r="636">
          <cell r="G636">
            <v>635</v>
          </cell>
        </row>
        <row r="637">
          <cell r="G637">
            <v>636</v>
          </cell>
        </row>
        <row r="638">
          <cell r="G638">
            <v>637</v>
          </cell>
        </row>
        <row r="639">
          <cell r="G639">
            <v>638</v>
          </cell>
        </row>
        <row r="640">
          <cell r="G640">
            <v>639</v>
          </cell>
        </row>
        <row r="641">
          <cell r="G641">
            <v>640</v>
          </cell>
        </row>
        <row r="642">
          <cell r="G642">
            <v>641</v>
          </cell>
        </row>
        <row r="643">
          <cell r="G643">
            <v>642</v>
          </cell>
        </row>
        <row r="644">
          <cell r="G644">
            <v>643</v>
          </cell>
        </row>
        <row r="645">
          <cell r="G645">
            <v>644</v>
          </cell>
        </row>
        <row r="646">
          <cell r="G646">
            <v>645</v>
          </cell>
        </row>
        <row r="647">
          <cell r="G647">
            <v>646</v>
          </cell>
        </row>
        <row r="648">
          <cell r="G648">
            <v>647</v>
          </cell>
        </row>
        <row r="649">
          <cell r="G649">
            <v>648</v>
          </cell>
        </row>
        <row r="650">
          <cell r="G650">
            <v>649</v>
          </cell>
        </row>
        <row r="651">
          <cell r="G651">
            <v>650</v>
          </cell>
        </row>
        <row r="652">
          <cell r="G652">
            <v>651</v>
          </cell>
        </row>
        <row r="653">
          <cell r="G653">
            <v>652</v>
          </cell>
        </row>
        <row r="654">
          <cell r="G654">
            <v>653</v>
          </cell>
        </row>
        <row r="655">
          <cell r="G655">
            <v>654</v>
          </cell>
        </row>
        <row r="656">
          <cell r="G656">
            <v>655</v>
          </cell>
        </row>
        <row r="657">
          <cell r="G657">
            <v>656</v>
          </cell>
        </row>
        <row r="658">
          <cell r="G658">
            <v>657</v>
          </cell>
        </row>
        <row r="659">
          <cell r="G659">
            <v>658</v>
          </cell>
        </row>
        <row r="660">
          <cell r="G660">
            <v>659</v>
          </cell>
        </row>
        <row r="661">
          <cell r="G661">
            <v>660</v>
          </cell>
        </row>
        <row r="662">
          <cell r="G662">
            <v>661</v>
          </cell>
        </row>
        <row r="663">
          <cell r="G663">
            <v>662</v>
          </cell>
        </row>
        <row r="664">
          <cell r="G664">
            <v>663</v>
          </cell>
        </row>
        <row r="665">
          <cell r="G665">
            <v>664</v>
          </cell>
        </row>
        <row r="666">
          <cell r="G666">
            <v>665</v>
          </cell>
        </row>
        <row r="667">
          <cell r="G667">
            <v>666</v>
          </cell>
        </row>
        <row r="668">
          <cell r="G668">
            <v>667</v>
          </cell>
        </row>
        <row r="669">
          <cell r="G669">
            <v>668</v>
          </cell>
        </row>
        <row r="670">
          <cell r="G670">
            <v>669</v>
          </cell>
        </row>
        <row r="671">
          <cell r="G671">
            <v>670</v>
          </cell>
        </row>
        <row r="672">
          <cell r="G672">
            <v>671</v>
          </cell>
        </row>
        <row r="673">
          <cell r="G673">
            <v>672</v>
          </cell>
        </row>
        <row r="674">
          <cell r="G674">
            <v>673</v>
          </cell>
        </row>
        <row r="675">
          <cell r="G675">
            <v>674</v>
          </cell>
        </row>
        <row r="676">
          <cell r="G676">
            <v>675</v>
          </cell>
        </row>
        <row r="677">
          <cell r="G677">
            <v>676</v>
          </cell>
        </row>
        <row r="678">
          <cell r="G678">
            <v>677</v>
          </cell>
        </row>
        <row r="679">
          <cell r="G679">
            <v>678</v>
          </cell>
        </row>
        <row r="680">
          <cell r="G680">
            <v>679</v>
          </cell>
        </row>
        <row r="681">
          <cell r="G681">
            <v>680</v>
          </cell>
        </row>
        <row r="682">
          <cell r="G682">
            <v>681</v>
          </cell>
        </row>
        <row r="683">
          <cell r="G683">
            <v>682</v>
          </cell>
        </row>
        <row r="684">
          <cell r="G684">
            <v>683</v>
          </cell>
        </row>
        <row r="685">
          <cell r="G685">
            <v>684</v>
          </cell>
        </row>
        <row r="686">
          <cell r="G686">
            <v>685</v>
          </cell>
        </row>
        <row r="687">
          <cell r="G687">
            <v>686</v>
          </cell>
        </row>
        <row r="688">
          <cell r="G688">
            <v>687</v>
          </cell>
        </row>
        <row r="689">
          <cell r="G689">
            <v>688</v>
          </cell>
        </row>
        <row r="690">
          <cell r="G690">
            <v>689</v>
          </cell>
        </row>
        <row r="691">
          <cell r="G691">
            <v>690</v>
          </cell>
        </row>
        <row r="692">
          <cell r="G692">
            <v>691</v>
          </cell>
        </row>
        <row r="693">
          <cell r="G693">
            <v>692</v>
          </cell>
        </row>
        <row r="694">
          <cell r="G694">
            <v>693</v>
          </cell>
        </row>
        <row r="695">
          <cell r="G695">
            <v>694</v>
          </cell>
        </row>
        <row r="696">
          <cell r="G696">
            <v>695</v>
          </cell>
        </row>
        <row r="697">
          <cell r="G697">
            <v>696</v>
          </cell>
        </row>
        <row r="698">
          <cell r="G698">
            <v>697</v>
          </cell>
        </row>
        <row r="699">
          <cell r="G699">
            <v>698</v>
          </cell>
        </row>
        <row r="700">
          <cell r="G700">
            <v>699</v>
          </cell>
        </row>
        <row r="701">
          <cell r="G701">
            <v>700</v>
          </cell>
        </row>
        <row r="702">
          <cell r="G702">
            <v>701</v>
          </cell>
        </row>
        <row r="703">
          <cell r="G703">
            <v>702</v>
          </cell>
        </row>
        <row r="704">
          <cell r="G704">
            <v>703</v>
          </cell>
        </row>
        <row r="705">
          <cell r="G705">
            <v>704</v>
          </cell>
        </row>
        <row r="706">
          <cell r="G706">
            <v>705</v>
          </cell>
        </row>
        <row r="707">
          <cell r="G707">
            <v>706</v>
          </cell>
        </row>
        <row r="708">
          <cell r="G708">
            <v>707</v>
          </cell>
        </row>
        <row r="709">
          <cell r="G709">
            <v>708</v>
          </cell>
        </row>
        <row r="710">
          <cell r="G710">
            <v>709</v>
          </cell>
        </row>
        <row r="711">
          <cell r="G711">
            <v>710</v>
          </cell>
        </row>
        <row r="712">
          <cell r="G712">
            <v>711</v>
          </cell>
        </row>
        <row r="713">
          <cell r="G713">
            <v>712</v>
          </cell>
        </row>
        <row r="714">
          <cell r="G714">
            <v>713</v>
          </cell>
        </row>
        <row r="715">
          <cell r="G715">
            <v>714</v>
          </cell>
        </row>
        <row r="716">
          <cell r="G716">
            <v>715</v>
          </cell>
        </row>
        <row r="717">
          <cell r="G717">
            <v>716</v>
          </cell>
        </row>
        <row r="718">
          <cell r="G718">
            <v>717</v>
          </cell>
        </row>
        <row r="719">
          <cell r="G719">
            <v>718</v>
          </cell>
        </row>
        <row r="720">
          <cell r="G720">
            <v>719</v>
          </cell>
        </row>
        <row r="721">
          <cell r="G721">
            <v>720</v>
          </cell>
        </row>
        <row r="722">
          <cell r="G722">
            <v>721</v>
          </cell>
        </row>
        <row r="723">
          <cell r="G723">
            <v>722</v>
          </cell>
        </row>
        <row r="724">
          <cell r="G724">
            <v>723</v>
          </cell>
        </row>
        <row r="725">
          <cell r="G725">
            <v>724</v>
          </cell>
        </row>
        <row r="726">
          <cell r="G726">
            <v>725</v>
          </cell>
        </row>
        <row r="727">
          <cell r="G727">
            <v>726</v>
          </cell>
        </row>
        <row r="728">
          <cell r="G728">
            <v>727</v>
          </cell>
        </row>
        <row r="729">
          <cell r="G729">
            <v>728</v>
          </cell>
        </row>
        <row r="730">
          <cell r="G730">
            <v>729</v>
          </cell>
        </row>
        <row r="731">
          <cell r="G731">
            <v>730</v>
          </cell>
        </row>
        <row r="732">
          <cell r="G732">
            <v>731</v>
          </cell>
        </row>
        <row r="733">
          <cell r="G733">
            <v>732</v>
          </cell>
        </row>
        <row r="734">
          <cell r="G734">
            <v>733</v>
          </cell>
        </row>
        <row r="735">
          <cell r="G735">
            <v>734</v>
          </cell>
        </row>
        <row r="736">
          <cell r="G736">
            <v>735</v>
          </cell>
        </row>
        <row r="737">
          <cell r="G737">
            <v>736</v>
          </cell>
        </row>
        <row r="738">
          <cell r="G738">
            <v>737</v>
          </cell>
        </row>
        <row r="739">
          <cell r="G739">
            <v>738</v>
          </cell>
        </row>
        <row r="740">
          <cell r="G740">
            <v>739</v>
          </cell>
        </row>
        <row r="741">
          <cell r="G741">
            <v>740</v>
          </cell>
        </row>
        <row r="742">
          <cell r="G742">
            <v>741</v>
          </cell>
        </row>
        <row r="743">
          <cell r="G743">
            <v>742</v>
          </cell>
        </row>
        <row r="744">
          <cell r="G744">
            <v>743</v>
          </cell>
        </row>
        <row r="745">
          <cell r="G745">
            <v>744</v>
          </cell>
        </row>
        <row r="746">
          <cell r="G746">
            <v>745</v>
          </cell>
        </row>
        <row r="747">
          <cell r="G747">
            <v>746</v>
          </cell>
        </row>
        <row r="748">
          <cell r="G748">
            <v>747</v>
          </cell>
        </row>
        <row r="749">
          <cell r="G749">
            <v>748</v>
          </cell>
        </row>
        <row r="750">
          <cell r="G750">
            <v>749</v>
          </cell>
        </row>
        <row r="751">
          <cell r="G751">
            <v>750</v>
          </cell>
        </row>
        <row r="752">
          <cell r="G752">
            <v>751</v>
          </cell>
        </row>
        <row r="753">
          <cell r="G753">
            <v>752</v>
          </cell>
        </row>
        <row r="754">
          <cell r="G754">
            <v>753</v>
          </cell>
        </row>
        <row r="755">
          <cell r="G755">
            <v>754</v>
          </cell>
        </row>
        <row r="756">
          <cell r="G756">
            <v>755</v>
          </cell>
        </row>
        <row r="757">
          <cell r="G757">
            <v>756</v>
          </cell>
        </row>
        <row r="758">
          <cell r="G758">
            <v>757</v>
          </cell>
        </row>
        <row r="759">
          <cell r="G759">
            <v>758</v>
          </cell>
        </row>
        <row r="760">
          <cell r="G760">
            <v>759</v>
          </cell>
        </row>
        <row r="761">
          <cell r="G761">
            <v>760</v>
          </cell>
        </row>
        <row r="762">
          <cell r="G762">
            <v>761</v>
          </cell>
        </row>
        <row r="763">
          <cell r="G763">
            <v>762</v>
          </cell>
        </row>
        <row r="764">
          <cell r="G764">
            <v>763</v>
          </cell>
        </row>
        <row r="765">
          <cell r="G765">
            <v>764</v>
          </cell>
        </row>
        <row r="766">
          <cell r="G766">
            <v>765</v>
          </cell>
        </row>
        <row r="767">
          <cell r="G767">
            <v>766</v>
          </cell>
        </row>
        <row r="768">
          <cell r="G768">
            <v>767</v>
          </cell>
        </row>
        <row r="769">
          <cell r="G769">
            <v>768</v>
          </cell>
        </row>
        <row r="770">
          <cell r="G770">
            <v>769</v>
          </cell>
        </row>
        <row r="771">
          <cell r="G771">
            <v>770</v>
          </cell>
        </row>
        <row r="772">
          <cell r="G772">
            <v>771</v>
          </cell>
        </row>
        <row r="773">
          <cell r="G773">
            <v>772</v>
          </cell>
        </row>
        <row r="774">
          <cell r="G774">
            <v>773</v>
          </cell>
        </row>
        <row r="775">
          <cell r="G775">
            <v>774</v>
          </cell>
        </row>
        <row r="776">
          <cell r="G776">
            <v>775</v>
          </cell>
        </row>
        <row r="777">
          <cell r="G777">
            <v>776</v>
          </cell>
        </row>
        <row r="778">
          <cell r="G778">
            <v>777</v>
          </cell>
        </row>
        <row r="779">
          <cell r="G779">
            <v>778</v>
          </cell>
        </row>
        <row r="780">
          <cell r="G780">
            <v>779</v>
          </cell>
        </row>
        <row r="781">
          <cell r="G781">
            <v>780</v>
          </cell>
        </row>
        <row r="782">
          <cell r="G782">
            <v>781</v>
          </cell>
        </row>
        <row r="783">
          <cell r="G783">
            <v>782</v>
          </cell>
        </row>
        <row r="784">
          <cell r="G784">
            <v>783</v>
          </cell>
        </row>
        <row r="785">
          <cell r="G785">
            <v>784</v>
          </cell>
        </row>
        <row r="786">
          <cell r="G786">
            <v>785</v>
          </cell>
        </row>
        <row r="787">
          <cell r="G787">
            <v>786</v>
          </cell>
        </row>
        <row r="788">
          <cell r="G788">
            <v>787</v>
          </cell>
        </row>
        <row r="789">
          <cell r="G789">
            <v>788</v>
          </cell>
        </row>
        <row r="790">
          <cell r="G790">
            <v>789</v>
          </cell>
        </row>
        <row r="791">
          <cell r="G791">
            <v>790</v>
          </cell>
        </row>
        <row r="792">
          <cell r="G792">
            <v>791</v>
          </cell>
        </row>
        <row r="793">
          <cell r="G793">
            <v>792</v>
          </cell>
        </row>
        <row r="794">
          <cell r="G794">
            <v>793</v>
          </cell>
        </row>
        <row r="795">
          <cell r="G795">
            <v>794</v>
          </cell>
        </row>
        <row r="796">
          <cell r="G796">
            <v>795</v>
          </cell>
        </row>
        <row r="797">
          <cell r="G797">
            <v>796</v>
          </cell>
        </row>
        <row r="798">
          <cell r="G798">
            <v>797</v>
          </cell>
        </row>
        <row r="799">
          <cell r="G799">
            <v>798</v>
          </cell>
        </row>
        <row r="800">
          <cell r="G800">
            <v>799</v>
          </cell>
        </row>
        <row r="801">
          <cell r="G801">
            <v>800</v>
          </cell>
        </row>
        <row r="802">
          <cell r="G802">
            <v>801</v>
          </cell>
        </row>
        <row r="803">
          <cell r="G803">
            <v>802</v>
          </cell>
        </row>
        <row r="804">
          <cell r="G804">
            <v>803</v>
          </cell>
        </row>
        <row r="805">
          <cell r="G805">
            <v>804</v>
          </cell>
        </row>
        <row r="806">
          <cell r="G806">
            <v>805</v>
          </cell>
        </row>
        <row r="807">
          <cell r="G807">
            <v>806</v>
          </cell>
        </row>
        <row r="808">
          <cell r="G808">
            <v>807</v>
          </cell>
        </row>
        <row r="809">
          <cell r="G809">
            <v>808</v>
          </cell>
        </row>
        <row r="810">
          <cell r="G810">
            <v>809</v>
          </cell>
        </row>
        <row r="811">
          <cell r="G811">
            <v>810</v>
          </cell>
        </row>
        <row r="812">
          <cell r="G812">
            <v>811</v>
          </cell>
        </row>
        <row r="813">
          <cell r="G813">
            <v>812</v>
          </cell>
        </row>
        <row r="814">
          <cell r="G814">
            <v>813</v>
          </cell>
        </row>
        <row r="815">
          <cell r="G815">
            <v>814</v>
          </cell>
        </row>
        <row r="816">
          <cell r="G816">
            <v>815</v>
          </cell>
        </row>
        <row r="817">
          <cell r="G817">
            <v>816</v>
          </cell>
        </row>
        <row r="818">
          <cell r="G818">
            <v>817</v>
          </cell>
        </row>
        <row r="819">
          <cell r="G819">
            <v>818</v>
          </cell>
        </row>
        <row r="820">
          <cell r="G820">
            <v>819</v>
          </cell>
        </row>
        <row r="821">
          <cell r="G821">
            <v>820</v>
          </cell>
        </row>
        <row r="822">
          <cell r="G822">
            <v>821</v>
          </cell>
        </row>
        <row r="823">
          <cell r="G823">
            <v>822</v>
          </cell>
        </row>
        <row r="824">
          <cell r="G824">
            <v>823</v>
          </cell>
        </row>
        <row r="825">
          <cell r="G825">
            <v>824</v>
          </cell>
        </row>
        <row r="826">
          <cell r="G826">
            <v>825</v>
          </cell>
        </row>
        <row r="827">
          <cell r="G827">
            <v>826</v>
          </cell>
        </row>
        <row r="828">
          <cell r="G828">
            <v>827</v>
          </cell>
        </row>
        <row r="829">
          <cell r="G829">
            <v>828</v>
          </cell>
        </row>
        <row r="830">
          <cell r="G830">
            <v>829</v>
          </cell>
        </row>
        <row r="831">
          <cell r="G831">
            <v>830</v>
          </cell>
        </row>
        <row r="832">
          <cell r="G832">
            <v>831</v>
          </cell>
        </row>
        <row r="833">
          <cell r="G833">
            <v>832</v>
          </cell>
        </row>
        <row r="834">
          <cell r="G834">
            <v>833</v>
          </cell>
        </row>
        <row r="835">
          <cell r="G835">
            <v>834</v>
          </cell>
        </row>
        <row r="836">
          <cell r="G836">
            <v>835</v>
          </cell>
        </row>
        <row r="837">
          <cell r="G837">
            <v>836</v>
          </cell>
        </row>
        <row r="838">
          <cell r="G838">
            <v>837</v>
          </cell>
        </row>
        <row r="839">
          <cell r="G839">
            <v>838</v>
          </cell>
        </row>
        <row r="840">
          <cell r="G840">
            <v>839</v>
          </cell>
        </row>
        <row r="841">
          <cell r="G841">
            <v>840</v>
          </cell>
        </row>
        <row r="842">
          <cell r="G842">
            <v>841</v>
          </cell>
        </row>
        <row r="843">
          <cell r="G843">
            <v>842</v>
          </cell>
        </row>
        <row r="844">
          <cell r="G844">
            <v>843</v>
          </cell>
        </row>
        <row r="845">
          <cell r="G845">
            <v>844</v>
          </cell>
        </row>
        <row r="846">
          <cell r="G846">
            <v>845</v>
          </cell>
        </row>
        <row r="847">
          <cell r="G847">
            <v>846</v>
          </cell>
        </row>
        <row r="848">
          <cell r="G848">
            <v>847</v>
          </cell>
        </row>
        <row r="849">
          <cell r="G849">
            <v>848</v>
          </cell>
        </row>
        <row r="850">
          <cell r="G850">
            <v>849</v>
          </cell>
        </row>
        <row r="851">
          <cell r="G851">
            <v>850</v>
          </cell>
        </row>
        <row r="852">
          <cell r="G852">
            <v>851</v>
          </cell>
        </row>
        <row r="853">
          <cell r="G853">
            <v>852</v>
          </cell>
        </row>
        <row r="854">
          <cell r="G854">
            <v>853</v>
          </cell>
        </row>
        <row r="855">
          <cell r="G855">
            <v>854</v>
          </cell>
        </row>
        <row r="856">
          <cell r="G856">
            <v>855</v>
          </cell>
        </row>
        <row r="857">
          <cell r="G857">
            <v>856</v>
          </cell>
        </row>
        <row r="858">
          <cell r="G858">
            <v>857</v>
          </cell>
        </row>
        <row r="859">
          <cell r="G859">
            <v>858</v>
          </cell>
        </row>
        <row r="860">
          <cell r="G860">
            <v>859</v>
          </cell>
        </row>
        <row r="861">
          <cell r="G861">
            <v>860</v>
          </cell>
        </row>
        <row r="862">
          <cell r="G862">
            <v>861</v>
          </cell>
        </row>
        <row r="863">
          <cell r="G863">
            <v>862</v>
          </cell>
        </row>
        <row r="864">
          <cell r="G864">
            <v>863</v>
          </cell>
        </row>
        <row r="865">
          <cell r="G865">
            <v>864</v>
          </cell>
        </row>
        <row r="866">
          <cell r="G866">
            <v>865</v>
          </cell>
        </row>
        <row r="867">
          <cell r="G867">
            <v>866</v>
          </cell>
        </row>
        <row r="868">
          <cell r="G868">
            <v>867</v>
          </cell>
        </row>
        <row r="869">
          <cell r="G869">
            <v>868</v>
          </cell>
        </row>
        <row r="870">
          <cell r="G870">
            <v>869</v>
          </cell>
        </row>
        <row r="871">
          <cell r="G871">
            <v>870</v>
          </cell>
        </row>
        <row r="872">
          <cell r="G872">
            <v>871</v>
          </cell>
        </row>
        <row r="873">
          <cell r="G873">
            <v>872</v>
          </cell>
        </row>
        <row r="874">
          <cell r="G874">
            <v>873</v>
          </cell>
        </row>
        <row r="875">
          <cell r="G875">
            <v>874</v>
          </cell>
        </row>
        <row r="876">
          <cell r="G876">
            <v>875</v>
          </cell>
        </row>
        <row r="877">
          <cell r="G877">
            <v>876</v>
          </cell>
        </row>
        <row r="878">
          <cell r="G878">
            <v>877</v>
          </cell>
        </row>
        <row r="879">
          <cell r="G879">
            <v>878</v>
          </cell>
        </row>
        <row r="880">
          <cell r="G880">
            <v>879</v>
          </cell>
        </row>
        <row r="881">
          <cell r="G881">
            <v>880</v>
          </cell>
        </row>
        <row r="882">
          <cell r="G882">
            <v>881</v>
          </cell>
        </row>
        <row r="883">
          <cell r="G883">
            <v>882</v>
          </cell>
        </row>
        <row r="884">
          <cell r="G884">
            <v>883</v>
          </cell>
        </row>
        <row r="885">
          <cell r="G885">
            <v>884</v>
          </cell>
        </row>
        <row r="886">
          <cell r="G886">
            <v>885</v>
          </cell>
        </row>
        <row r="887">
          <cell r="G887">
            <v>886</v>
          </cell>
        </row>
        <row r="888">
          <cell r="G888">
            <v>887</v>
          </cell>
        </row>
        <row r="889">
          <cell r="G889">
            <v>888</v>
          </cell>
        </row>
        <row r="890">
          <cell r="G890">
            <v>889</v>
          </cell>
        </row>
        <row r="891">
          <cell r="G891">
            <v>890</v>
          </cell>
        </row>
        <row r="892">
          <cell r="G892">
            <v>891</v>
          </cell>
        </row>
        <row r="893">
          <cell r="G893">
            <v>892</v>
          </cell>
        </row>
        <row r="894">
          <cell r="G894">
            <v>893</v>
          </cell>
        </row>
        <row r="895">
          <cell r="G895">
            <v>894</v>
          </cell>
        </row>
        <row r="896">
          <cell r="G896">
            <v>895</v>
          </cell>
        </row>
        <row r="897">
          <cell r="G897">
            <v>896</v>
          </cell>
        </row>
        <row r="898">
          <cell r="G898">
            <v>897</v>
          </cell>
        </row>
        <row r="899">
          <cell r="G899">
            <v>898</v>
          </cell>
        </row>
        <row r="900">
          <cell r="G900">
            <v>899</v>
          </cell>
        </row>
        <row r="901">
          <cell r="G901">
            <v>900</v>
          </cell>
        </row>
        <row r="902">
          <cell r="G902">
            <v>901</v>
          </cell>
        </row>
        <row r="903">
          <cell r="G903">
            <v>902</v>
          </cell>
        </row>
        <row r="904">
          <cell r="G904">
            <v>903</v>
          </cell>
        </row>
        <row r="905">
          <cell r="G905">
            <v>904</v>
          </cell>
        </row>
        <row r="906">
          <cell r="G906">
            <v>905</v>
          </cell>
        </row>
        <row r="907">
          <cell r="G907">
            <v>906</v>
          </cell>
        </row>
        <row r="908">
          <cell r="G908">
            <v>907</v>
          </cell>
        </row>
        <row r="909">
          <cell r="G909">
            <v>908</v>
          </cell>
        </row>
        <row r="910">
          <cell r="G910">
            <v>909</v>
          </cell>
        </row>
        <row r="911">
          <cell r="G911">
            <v>910</v>
          </cell>
        </row>
        <row r="912">
          <cell r="G912">
            <v>911</v>
          </cell>
        </row>
        <row r="913">
          <cell r="G913">
            <v>912</v>
          </cell>
        </row>
        <row r="914">
          <cell r="G914">
            <v>913</v>
          </cell>
        </row>
        <row r="915">
          <cell r="G915">
            <v>914</v>
          </cell>
        </row>
        <row r="916">
          <cell r="G916">
            <v>915</v>
          </cell>
        </row>
        <row r="917">
          <cell r="G917">
            <v>916</v>
          </cell>
        </row>
        <row r="918">
          <cell r="G918">
            <v>917</v>
          </cell>
        </row>
        <row r="919">
          <cell r="G919">
            <v>918</v>
          </cell>
        </row>
        <row r="920">
          <cell r="G920">
            <v>919</v>
          </cell>
        </row>
        <row r="921">
          <cell r="G921">
            <v>920</v>
          </cell>
        </row>
        <row r="922">
          <cell r="G922">
            <v>921</v>
          </cell>
        </row>
        <row r="923">
          <cell r="G923">
            <v>922</v>
          </cell>
        </row>
        <row r="924">
          <cell r="G924">
            <v>923</v>
          </cell>
        </row>
        <row r="925">
          <cell r="G925">
            <v>924</v>
          </cell>
        </row>
        <row r="926">
          <cell r="G926">
            <v>925</v>
          </cell>
        </row>
        <row r="927">
          <cell r="G927">
            <v>926</v>
          </cell>
        </row>
        <row r="928">
          <cell r="G928">
            <v>927</v>
          </cell>
        </row>
        <row r="929">
          <cell r="G929">
            <v>928</v>
          </cell>
        </row>
        <row r="930">
          <cell r="G930">
            <v>929</v>
          </cell>
        </row>
        <row r="931">
          <cell r="G931">
            <v>930</v>
          </cell>
        </row>
        <row r="932">
          <cell r="G932">
            <v>931</v>
          </cell>
        </row>
        <row r="933">
          <cell r="G933">
            <v>932</v>
          </cell>
        </row>
        <row r="934">
          <cell r="G934">
            <v>933</v>
          </cell>
        </row>
        <row r="935">
          <cell r="G935">
            <v>934</v>
          </cell>
        </row>
        <row r="936">
          <cell r="G936">
            <v>935</v>
          </cell>
        </row>
        <row r="937">
          <cell r="G937">
            <v>936</v>
          </cell>
        </row>
        <row r="938">
          <cell r="G938">
            <v>937</v>
          </cell>
        </row>
        <row r="939">
          <cell r="G939">
            <v>938</v>
          </cell>
        </row>
        <row r="940">
          <cell r="G940">
            <v>939</v>
          </cell>
        </row>
        <row r="941">
          <cell r="G941">
            <v>940</v>
          </cell>
        </row>
        <row r="942">
          <cell r="G942">
            <v>941</v>
          </cell>
        </row>
        <row r="943">
          <cell r="G943">
            <v>942</v>
          </cell>
        </row>
        <row r="944">
          <cell r="G944">
            <v>943</v>
          </cell>
        </row>
        <row r="945">
          <cell r="G945">
            <v>944</v>
          </cell>
        </row>
        <row r="946">
          <cell r="G946">
            <v>945</v>
          </cell>
        </row>
        <row r="947">
          <cell r="G947">
            <v>946</v>
          </cell>
        </row>
        <row r="948">
          <cell r="G948">
            <v>947</v>
          </cell>
        </row>
        <row r="949">
          <cell r="G949">
            <v>948</v>
          </cell>
        </row>
        <row r="950">
          <cell r="G950">
            <v>949</v>
          </cell>
        </row>
        <row r="951">
          <cell r="G951">
            <v>950</v>
          </cell>
        </row>
        <row r="952">
          <cell r="G952">
            <v>951</v>
          </cell>
        </row>
        <row r="953">
          <cell r="G953">
            <v>952</v>
          </cell>
        </row>
        <row r="954">
          <cell r="G954">
            <v>953</v>
          </cell>
        </row>
        <row r="955">
          <cell r="G955">
            <v>954</v>
          </cell>
        </row>
        <row r="956">
          <cell r="G956">
            <v>955</v>
          </cell>
        </row>
        <row r="957">
          <cell r="G957">
            <v>956</v>
          </cell>
        </row>
        <row r="958">
          <cell r="G958">
            <v>957</v>
          </cell>
        </row>
        <row r="959">
          <cell r="G959">
            <v>958</v>
          </cell>
        </row>
        <row r="960">
          <cell r="G960">
            <v>959</v>
          </cell>
        </row>
        <row r="961">
          <cell r="G961">
            <v>960</v>
          </cell>
        </row>
        <row r="962">
          <cell r="G962">
            <v>961</v>
          </cell>
        </row>
        <row r="963">
          <cell r="G963">
            <v>962</v>
          </cell>
        </row>
        <row r="964">
          <cell r="G964">
            <v>963</v>
          </cell>
        </row>
        <row r="965">
          <cell r="G965">
            <v>964</v>
          </cell>
        </row>
        <row r="966">
          <cell r="G966">
            <v>965</v>
          </cell>
        </row>
        <row r="967">
          <cell r="G967">
            <v>966</v>
          </cell>
        </row>
        <row r="968">
          <cell r="G968">
            <v>967</v>
          </cell>
        </row>
        <row r="969">
          <cell r="G969">
            <v>968</v>
          </cell>
        </row>
        <row r="970">
          <cell r="G970">
            <v>969</v>
          </cell>
        </row>
        <row r="971">
          <cell r="G971">
            <v>970</v>
          </cell>
        </row>
        <row r="972">
          <cell r="G972">
            <v>971</v>
          </cell>
        </row>
        <row r="973">
          <cell r="G973">
            <v>972</v>
          </cell>
        </row>
        <row r="974">
          <cell r="G974">
            <v>973</v>
          </cell>
        </row>
        <row r="975">
          <cell r="G975">
            <v>974</v>
          </cell>
        </row>
        <row r="976">
          <cell r="G976">
            <v>975</v>
          </cell>
        </row>
        <row r="977">
          <cell r="G977">
            <v>976</v>
          </cell>
        </row>
        <row r="978">
          <cell r="G978">
            <v>977</v>
          </cell>
        </row>
        <row r="979">
          <cell r="G979">
            <v>978</v>
          </cell>
        </row>
        <row r="980">
          <cell r="G980">
            <v>979</v>
          </cell>
        </row>
        <row r="981">
          <cell r="G981">
            <v>980</v>
          </cell>
        </row>
        <row r="982">
          <cell r="G982">
            <v>981</v>
          </cell>
        </row>
        <row r="983">
          <cell r="G983">
            <v>982</v>
          </cell>
        </row>
        <row r="984">
          <cell r="G984">
            <v>983</v>
          </cell>
        </row>
        <row r="985">
          <cell r="G985">
            <v>984</v>
          </cell>
        </row>
        <row r="986">
          <cell r="G986">
            <v>985</v>
          </cell>
        </row>
        <row r="987">
          <cell r="G987">
            <v>986</v>
          </cell>
        </row>
        <row r="988">
          <cell r="G988">
            <v>987</v>
          </cell>
        </row>
        <row r="989">
          <cell r="G989">
            <v>988</v>
          </cell>
        </row>
        <row r="990">
          <cell r="G990">
            <v>989</v>
          </cell>
        </row>
        <row r="991">
          <cell r="G991">
            <v>990</v>
          </cell>
        </row>
        <row r="992">
          <cell r="G992">
            <v>991</v>
          </cell>
        </row>
        <row r="993">
          <cell r="G993">
            <v>992</v>
          </cell>
        </row>
        <row r="994">
          <cell r="G994">
            <v>993</v>
          </cell>
        </row>
        <row r="995">
          <cell r="G995">
            <v>994</v>
          </cell>
        </row>
        <row r="996">
          <cell r="G996">
            <v>995</v>
          </cell>
        </row>
        <row r="997">
          <cell r="G997">
            <v>996</v>
          </cell>
        </row>
        <row r="998">
          <cell r="G998">
            <v>997</v>
          </cell>
        </row>
        <row r="999">
          <cell r="G999">
            <v>998</v>
          </cell>
        </row>
        <row r="1000">
          <cell r="G1000">
            <v>999</v>
          </cell>
        </row>
        <row r="1001">
          <cell r="G1001">
            <v>1000</v>
          </cell>
        </row>
        <row r="1002">
          <cell r="G1002" t="str">
            <v>Please select</v>
          </cell>
        </row>
      </sheetData>
    </sheetDataSet>
  </externalBook>
</externalLink>
</file>

<file path=xl/theme/theme1.xml><?xml version="1.0" encoding="utf-8"?>
<a:theme xmlns:a="http://schemas.openxmlformats.org/drawingml/2006/main" name="A4_Blank_RB_PPT">
  <a:themeElements>
    <a:clrScheme name="RB_Blue">
      <a:dk1>
        <a:srgbClr val="000000"/>
      </a:dk1>
      <a:lt1>
        <a:srgbClr val="FFFFFF"/>
      </a:lt1>
      <a:dk2>
        <a:srgbClr val="8D9399"/>
      </a:dk2>
      <a:lt2>
        <a:srgbClr val="00AAC9"/>
      </a:lt2>
      <a:accent1>
        <a:srgbClr val="FFFFFF"/>
      </a:accent1>
      <a:accent2>
        <a:srgbClr val="DEE0E3"/>
      </a:accent2>
      <a:accent3>
        <a:srgbClr val="8D9399"/>
      </a:accent3>
      <a:accent4>
        <a:srgbClr val="85CEDF"/>
      </a:accent4>
      <a:accent5>
        <a:srgbClr val="96AECA"/>
      </a:accent5>
      <a:accent6>
        <a:srgbClr val="156C9C"/>
      </a:accent6>
      <a:hlink>
        <a:srgbClr val="8D9399"/>
      </a:hlink>
      <a:folHlink>
        <a:srgbClr val="96AECA"/>
      </a:folHlink>
    </a:clrScheme>
    <a:fontScheme name="RBfontArialNarrow">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9525">
          <a:solidFill>
            <a:schemeClr val="accent3"/>
          </a:solidFill>
        </a:ln>
        <a:effectLst/>
      </a:spPr>
      <a:bodyPr lIns="72000" tIns="72000" rIns="72000" bIns="108000" rtlCol="0" anchor="t" anchorCtr="0">
        <a:noAutofit/>
      </a:bodyPr>
      <a:lstStyle>
        <a:defPPr algn="l">
          <a:lnSpc>
            <a:spcPct val="90000"/>
          </a:lnSpc>
          <a:spcBef>
            <a:spcPts val="400"/>
          </a:spcBef>
          <a:defRPr sz="1500" b="0" dirty="0" smtClean="0"/>
        </a:defPPr>
      </a:lstStyle>
      <a:style>
        <a:lnRef idx="1">
          <a:schemeClr val="accent1"/>
        </a:lnRef>
        <a:fillRef idx="0">
          <a:schemeClr val="accent1"/>
        </a:fillRef>
        <a:effectRef idx="0">
          <a:schemeClr val="accent1"/>
        </a:effectRef>
        <a:fontRef idx="minor">
          <a:schemeClr val="tx1"/>
        </a:fontRef>
      </a:style>
    </a:spDef>
    <a:lnDef>
      <a:spPr>
        <a:ln w="9525">
          <a:solidFill>
            <a:schemeClr val="accent3"/>
          </a:solidFill>
        </a:ln>
        <a:effectLst/>
      </a:spPr>
      <a:bodyPr/>
      <a:lstStyle/>
      <a:style>
        <a:lnRef idx="1">
          <a:schemeClr val="accent1"/>
        </a:lnRef>
        <a:fillRef idx="0">
          <a:schemeClr val="accent1"/>
        </a:fillRef>
        <a:effectRef idx="0">
          <a:schemeClr val="accent1"/>
        </a:effectRef>
        <a:fontRef idx="minor">
          <a:schemeClr val="tx1"/>
        </a:fontRef>
      </a:style>
    </a:lnDef>
    <a:txDef>
      <a:spPr>
        <a:noFill/>
        <a:ln w="9525">
          <a:noFill/>
        </a:ln>
      </a:spPr>
      <a:bodyPr vert="horz" wrap="square" lIns="0" tIns="0" rIns="0" bIns="0" rtlCol="0">
        <a:spAutoFit/>
      </a:bodyPr>
      <a:lstStyle>
        <a:defPPr>
          <a:lnSpc>
            <a:spcPct val="90000"/>
          </a:lnSpc>
          <a:spcBef>
            <a:spcPts val="400"/>
          </a:spcBef>
          <a:buClr>
            <a:srgbClr val="000000"/>
          </a:buClr>
          <a:buSzPct val="100000"/>
          <a:defRPr sz="1500" b="0" noProof="0" dirty="0" smtClean="0">
            <a:latin typeface="+mn-lt"/>
            <a:cs typeface="Arial Narrow" pitchFamily="34" charset="0"/>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XET171"/>
  <sheetViews>
    <sheetView showGridLines="0" zoomScaleNormal="100" workbookViewId="0">
      <pane ySplit="6" topLeftCell="A7" activePane="bottomLeft" state="frozen"/>
      <selection activeCell="B60" sqref="B60:B67"/>
      <selection pane="bottomLeft"/>
    </sheetView>
  </sheetViews>
  <sheetFormatPr defaultColWidth="0" defaultRowHeight="0" customHeight="1" zeroHeight="1" x14ac:dyDescent="0.3"/>
  <cols>
    <col min="1" max="1" width="2.85546875" style="10" customWidth="1"/>
    <col min="2" max="2" width="104" style="15" customWidth="1"/>
    <col min="3" max="3" width="25.7109375" style="15" customWidth="1"/>
    <col min="4" max="4" width="4.28515625" style="15" customWidth="1"/>
    <col min="5" max="5" width="3.42578125" style="302" customWidth="1"/>
    <col min="6" max="16384" width="0" style="15" hidden="1"/>
  </cols>
  <sheetData>
    <row r="1" spans="1:16374" s="10" customFormat="1" ht="16.5" x14ac:dyDescent="0.3">
      <c r="B1" s="14"/>
      <c r="C1" s="14"/>
      <c r="D1" s="283"/>
      <c r="E1" s="302"/>
      <c r="F1" s="273"/>
      <c r="G1" s="273"/>
      <c r="H1" s="273"/>
      <c r="I1" s="273"/>
      <c r="J1" s="273"/>
      <c r="K1" s="273"/>
      <c r="L1" s="286"/>
      <c r="M1" s="286"/>
      <c r="N1" s="286"/>
      <c r="O1" s="286"/>
      <c r="P1" s="286"/>
      <c r="Q1" s="28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row>
    <row r="2" spans="1:16374" s="10" customFormat="1" ht="33.75" x14ac:dyDescent="0.3">
      <c r="B2" s="5" t="s">
        <v>400</v>
      </c>
      <c r="C2" s="5"/>
      <c r="D2" s="5"/>
      <c r="E2" s="302"/>
    </row>
    <row r="3" spans="1:16374" ht="27" x14ac:dyDescent="0.3">
      <c r="B3" s="4" t="str">
        <f ca="1">MID(CELL("filename",B3),FIND("]",CELL("filename",B3))+1,256)</f>
        <v>Contents</v>
      </c>
      <c r="C3" s="4"/>
      <c r="D3" s="4"/>
      <c r="E3" s="302" t="s">
        <v>0</v>
      </c>
    </row>
    <row r="4" spans="1:16374" s="302" customFormat="1" ht="16.5" x14ac:dyDescent="0.3">
      <c r="B4" s="318"/>
      <c r="C4" s="318"/>
      <c r="D4" s="326"/>
    </row>
    <row r="5" spans="1:16374" s="302" customFormat="1" ht="18" x14ac:dyDescent="0.3">
      <c r="B5" s="855" t="s">
        <v>668</v>
      </c>
      <c r="C5" s="471"/>
    </row>
    <row r="6" spans="1:16374" s="302" customFormat="1" ht="16.5" x14ac:dyDescent="0.3">
      <c r="B6" s="318"/>
      <c r="C6" s="318"/>
    </row>
    <row r="7" spans="1:16374" s="302" customFormat="1" ht="9.9499999999999993" customHeight="1" thickBot="1" x14ac:dyDescent="0.35">
      <c r="B7" s="318"/>
      <c r="C7" s="318"/>
      <c r="E7" s="322"/>
    </row>
    <row r="8" spans="1:16374" ht="25.5" customHeight="1" x14ac:dyDescent="0.3">
      <c r="B8" s="473" t="s">
        <v>475</v>
      </c>
      <c r="C8" s="487" t="s">
        <v>482</v>
      </c>
      <c r="D8" s="475"/>
    </row>
    <row r="9" spans="1:16374" ht="25.5" customHeight="1" x14ac:dyDescent="0.3">
      <c r="B9" s="476" t="s">
        <v>476</v>
      </c>
      <c r="C9" s="477"/>
      <c r="D9" s="478"/>
      <c r="E9" s="339"/>
    </row>
    <row r="10" spans="1:16374" ht="25.5" customHeight="1" x14ac:dyDescent="0.3">
      <c r="A10" s="284"/>
      <c r="B10" s="479" t="s">
        <v>477</v>
      </c>
      <c r="C10" s="480"/>
      <c r="D10" s="478"/>
    </row>
    <row r="11" spans="1:16374" ht="25.5" customHeight="1" x14ac:dyDescent="0.3">
      <c r="B11" s="479" t="s">
        <v>523</v>
      </c>
      <c r="C11" s="480"/>
      <c r="D11" s="478"/>
    </row>
    <row r="12" spans="1:16374" ht="25.5" customHeight="1" x14ac:dyDescent="0.3">
      <c r="A12" s="15"/>
      <c r="B12" s="479" t="s">
        <v>478</v>
      </c>
      <c r="C12" s="480"/>
      <c r="D12" s="478"/>
    </row>
    <row r="13" spans="1:16374" ht="25.5" customHeight="1" x14ac:dyDescent="0.3">
      <c r="B13" s="479" t="s">
        <v>479</v>
      </c>
      <c r="C13" s="480"/>
      <c r="D13" s="478"/>
    </row>
    <row r="14" spans="1:16374" ht="25.5" customHeight="1" thickBot="1" x14ac:dyDescent="0.35">
      <c r="B14" s="481" t="s">
        <v>480</v>
      </c>
      <c r="C14" s="482"/>
      <c r="D14" s="483"/>
      <c r="E14" s="338"/>
    </row>
    <row r="15" spans="1:16374" ht="20.25" customHeight="1" thickBot="1" x14ac:dyDescent="0.35"/>
    <row r="16" spans="1:16374" ht="25.5" customHeight="1" x14ac:dyDescent="0.3">
      <c r="B16" s="473" t="s">
        <v>481</v>
      </c>
      <c r="C16" s="474"/>
      <c r="D16" s="475"/>
    </row>
    <row r="17" spans="1:5" s="302" customFormat="1" ht="9.9499999999999993" customHeight="1" x14ac:dyDescent="0.3">
      <c r="B17" s="488"/>
      <c r="C17" s="386"/>
      <c r="D17" s="489"/>
      <c r="E17" s="322"/>
    </row>
    <row r="18" spans="1:5" ht="16.5" customHeight="1" x14ac:dyDescent="0.3">
      <c r="B18" s="873" t="s">
        <v>528</v>
      </c>
      <c r="C18" s="874"/>
      <c r="D18" s="484"/>
      <c r="E18" s="322"/>
    </row>
    <row r="19" spans="1:5" ht="16.5" customHeight="1" x14ac:dyDescent="0.3">
      <c r="B19" s="873"/>
      <c r="C19" s="874"/>
      <c r="D19" s="484"/>
      <c r="E19" s="338"/>
    </row>
    <row r="20" spans="1:5" ht="16.5" customHeight="1" x14ac:dyDescent="0.3">
      <c r="B20" s="873"/>
      <c r="C20" s="874"/>
      <c r="D20" s="484"/>
      <c r="E20" s="322"/>
    </row>
    <row r="21" spans="1:5" ht="16.5" customHeight="1" x14ac:dyDescent="0.3">
      <c r="A21" s="284"/>
      <c r="B21" s="873"/>
      <c r="C21" s="874"/>
      <c r="D21" s="484"/>
      <c r="E21" s="322"/>
    </row>
    <row r="22" spans="1:5" ht="16.5" customHeight="1" x14ac:dyDescent="0.3">
      <c r="B22" s="873"/>
      <c r="C22" s="874"/>
      <c r="D22" s="484"/>
      <c r="E22" s="322"/>
    </row>
    <row r="23" spans="1:5" ht="16.5" customHeight="1" x14ac:dyDescent="0.3">
      <c r="A23" s="284"/>
      <c r="B23" s="873"/>
      <c r="C23" s="874"/>
      <c r="D23" s="484"/>
      <c r="E23" s="322"/>
    </row>
    <row r="24" spans="1:5" ht="16.5" customHeight="1" x14ac:dyDescent="0.3">
      <c r="A24" s="284"/>
      <c r="B24" s="873"/>
      <c r="C24" s="874"/>
      <c r="D24" s="484"/>
      <c r="E24" s="322"/>
    </row>
    <row r="25" spans="1:5" ht="16.5" customHeight="1" x14ac:dyDescent="0.3">
      <c r="A25" s="284"/>
      <c r="B25" s="873"/>
      <c r="C25" s="874"/>
      <c r="D25" s="484"/>
      <c r="E25" s="322"/>
    </row>
    <row r="26" spans="1:5" ht="16.5" customHeight="1" x14ac:dyDescent="0.3">
      <c r="A26" s="284"/>
      <c r="B26" s="873"/>
      <c r="C26" s="874"/>
      <c r="D26" s="484"/>
      <c r="E26" s="322"/>
    </row>
    <row r="27" spans="1:5" ht="16.5" customHeight="1" x14ac:dyDescent="0.3">
      <c r="A27" s="284"/>
      <c r="B27" s="873"/>
      <c r="C27" s="874"/>
      <c r="D27" s="484"/>
      <c r="E27" s="322"/>
    </row>
    <row r="28" spans="1:5" ht="16.5" customHeight="1" x14ac:dyDescent="0.3">
      <c r="A28" s="284"/>
      <c r="B28" s="873"/>
      <c r="C28" s="874"/>
      <c r="D28" s="484"/>
      <c r="E28" s="322"/>
    </row>
    <row r="29" spans="1:5" ht="16.5" customHeight="1" x14ac:dyDescent="0.3">
      <c r="A29" s="284"/>
      <c r="B29" s="873"/>
      <c r="C29" s="874"/>
      <c r="D29" s="484"/>
      <c r="E29" s="322"/>
    </row>
    <row r="30" spans="1:5" ht="16.5" customHeight="1" x14ac:dyDescent="0.3">
      <c r="A30" s="284"/>
      <c r="B30" s="873"/>
      <c r="C30" s="874"/>
      <c r="D30" s="484"/>
      <c r="E30" s="338"/>
    </row>
    <row r="31" spans="1:5" ht="16.5" customHeight="1" x14ac:dyDescent="0.3">
      <c r="A31" s="284"/>
      <c r="B31" s="873"/>
      <c r="C31" s="874"/>
      <c r="D31" s="484"/>
      <c r="E31" s="322"/>
    </row>
    <row r="32" spans="1:5" ht="16.5" customHeight="1" x14ac:dyDescent="0.3">
      <c r="A32" s="284"/>
      <c r="B32" s="873"/>
      <c r="C32" s="874"/>
      <c r="D32" s="484"/>
      <c r="E32" s="336"/>
    </row>
    <row r="33" spans="1:5" ht="16.5" customHeight="1" x14ac:dyDescent="0.3">
      <c r="B33" s="873"/>
      <c r="C33" s="874"/>
      <c r="D33" s="484"/>
      <c r="E33" s="318"/>
    </row>
    <row r="34" spans="1:5" ht="16.5" customHeight="1" x14ac:dyDescent="0.3">
      <c r="A34" s="284"/>
      <c r="B34" s="873"/>
      <c r="C34" s="874"/>
      <c r="D34" s="484"/>
    </row>
    <row r="35" spans="1:5" ht="16.5" customHeight="1" x14ac:dyDescent="0.3">
      <c r="A35" s="2"/>
      <c r="B35" s="873"/>
      <c r="C35" s="874"/>
      <c r="D35" s="484"/>
    </row>
    <row r="36" spans="1:5" ht="16.5" customHeight="1" x14ac:dyDescent="0.3">
      <c r="A36" s="14"/>
      <c r="B36" s="873"/>
      <c r="C36" s="874"/>
      <c r="D36" s="484"/>
    </row>
    <row r="37" spans="1:5" ht="33" customHeight="1" thickBot="1" x14ac:dyDescent="0.35">
      <c r="B37" s="875"/>
      <c r="C37" s="876"/>
      <c r="D37" s="485"/>
      <c r="E37" s="336"/>
    </row>
    <row r="38" spans="1:5" ht="16.5" customHeight="1" x14ac:dyDescent="0.3">
      <c r="B38" s="486"/>
      <c r="C38" s="486"/>
      <c r="D38" s="486"/>
      <c r="E38" s="338"/>
    </row>
    <row r="39" spans="1:5" ht="16.5" hidden="1" customHeight="1" x14ac:dyDescent="0.3">
      <c r="B39" s="486"/>
      <c r="C39" s="486"/>
      <c r="D39" s="486"/>
      <c r="E39" s="336"/>
    </row>
    <row r="40" spans="1:5" ht="16.5" hidden="1" customHeight="1" x14ac:dyDescent="0.3">
      <c r="A40" s="2"/>
      <c r="E40" s="336"/>
    </row>
    <row r="41" spans="1:5" ht="16.5" hidden="1" customHeight="1" x14ac:dyDescent="0.3">
      <c r="E41" s="336"/>
    </row>
    <row r="42" spans="1:5" ht="16.5" hidden="1" customHeight="1" x14ac:dyDescent="0.3">
      <c r="A42" s="2"/>
      <c r="E42" s="336"/>
    </row>
    <row r="43" spans="1:5" ht="16.5" hidden="1" customHeight="1" x14ac:dyDescent="0.3">
      <c r="A43" s="2"/>
      <c r="E43" s="336"/>
    </row>
    <row r="44" spans="1:5" ht="16.5" hidden="1" customHeight="1" x14ac:dyDescent="0.3">
      <c r="A44" s="2"/>
      <c r="E44" s="336"/>
    </row>
    <row r="45" spans="1:5" ht="16.5" hidden="1" customHeight="1" x14ac:dyDescent="0.3">
      <c r="A45" s="2"/>
      <c r="E45" s="336"/>
    </row>
    <row r="46" spans="1:5" ht="16.5" hidden="1" customHeight="1" x14ac:dyDescent="0.3">
      <c r="A46" s="2"/>
      <c r="E46" s="336"/>
    </row>
    <row r="47" spans="1:5" ht="16.5" hidden="1" customHeight="1" x14ac:dyDescent="0.3">
      <c r="A47" s="2"/>
      <c r="E47" s="336"/>
    </row>
    <row r="48" spans="1:5" ht="16.5" hidden="1" customHeight="1" x14ac:dyDescent="0.3">
      <c r="A48" s="2"/>
      <c r="E48" s="336"/>
    </row>
    <row r="49" spans="1:5" ht="16.5" hidden="1" customHeight="1" x14ac:dyDescent="0.3">
      <c r="A49" s="2"/>
      <c r="E49" s="336"/>
    </row>
    <row r="50" spans="1:5" ht="16.5" hidden="1" customHeight="1" x14ac:dyDescent="0.3">
      <c r="A50" s="2"/>
      <c r="E50" s="336"/>
    </row>
    <row r="51" spans="1:5" ht="16.5" hidden="1" customHeight="1" x14ac:dyDescent="0.3">
      <c r="A51" s="2"/>
      <c r="E51" s="336"/>
    </row>
    <row r="52" spans="1:5" ht="16.5" hidden="1" customHeight="1" x14ac:dyDescent="0.3">
      <c r="A52" s="2"/>
      <c r="E52" s="336"/>
    </row>
    <row r="53" spans="1:5" ht="16.5" hidden="1" customHeight="1" x14ac:dyDescent="0.3">
      <c r="A53" s="2"/>
      <c r="E53" s="338"/>
    </row>
    <row r="54" spans="1:5" ht="16.5" hidden="1" customHeight="1" x14ac:dyDescent="0.3">
      <c r="A54" s="2"/>
    </row>
    <row r="55" spans="1:5" ht="16.5" hidden="1" customHeight="1" x14ac:dyDescent="0.3">
      <c r="A55" s="2"/>
    </row>
    <row r="56" spans="1:5" ht="16.5" hidden="1" customHeight="1" x14ac:dyDescent="0.3"/>
    <row r="57" spans="1:5" ht="16.5" hidden="1" customHeight="1" x14ac:dyDescent="0.3">
      <c r="E57" s="345"/>
    </row>
    <row r="58" spans="1:5" ht="16.5" hidden="1" customHeight="1" x14ac:dyDescent="0.3"/>
    <row r="59" spans="1:5" ht="16.5" hidden="1" customHeight="1" x14ac:dyDescent="0.3"/>
    <row r="60" spans="1:5" ht="16.5" hidden="1" customHeight="1" x14ac:dyDescent="0.3"/>
    <row r="61" spans="1:5" ht="16.5" hidden="1" customHeight="1" x14ac:dyDescent="0.3"/>
    <row r="62" spans="1:5" ht="16.5" hidden="1" customHeight="1" x14ac:dyDescent="0.3"/>
    <row r="63" spans="1:5" ht="16.5" hidden="1" customHeight="1" x14ac:dyDescent="0.3"/>
    <row r="64" spans="1:5" ht="16.5" hidden="1" customHeight="1" x14ac:dyDescent="0.3"/>
    <row r="65" spans="1:5" ht="16.5" hidden="1" customHeight="1" x14ac:dyDescent="0.3"/>
    <row r="66" spans="1:5" ht="16.5" hidden="1" customHeight="1" x14ac:dyDescent="0.3">
      <c r="E66" s="345"/>
    </row>
    <row r="67" spans="1:5" ht="16.5" hidden="1" customHeight="1" x14ac:dyDescent="0.3"/>
    <row r="68" spans="1:5" ht="16.5" hidden="1" customHeight="1" x14ac:dyDescent="0.3"/>
    <row r="69" spans="1:5" ht="16.5" hidden="1" customHeight="1" x14ac:dyDescent="0.3"/>
    <row r="70" spans="1:5" ht="16.5" hidden="1" customHeight="1" x14ac:dyDescent="0.3"/>
    <row r="71" spans="1:5" ht="16.5" hidden="1" customHeight="1" x14ac:dyDescent="0.3"/>
    <row r="72" spans="1:5" ht="16.5" hidden="1" customHeight="1" x14ac:dyDescent="0.3"/>
    <row r="73" spans="1:5" ht="16.5" hidden="1" customHeight="1" x14ac:dyDescent="0.3">
      <c r="E73" s="281"/>
    </row>
    <row r="74" spans="1:5" ht="16.5" hidden="1" customHeight="1" x14ac:dyDescent="0.3">
      <c r="E74" s="338"/>
    </row>
    <row r="75" spans="1:5" ht="16.5" hidden="1" customHeight="1" x14ac:dyDescent="0.3">
      <c r="E75" s="336"/>
    </row>
    <row r="76" spans="1:5" ht="16.5" hidden="1" customHeight="1" x14ac:dyDescent="0.3">
      <c r="E76" s="321"/>
    </row>
    <row r="77" spans="1:5" ht="16.5" hidden="1" customHeight="1" x14ac:dyDescent="0.3">
      <c r="E77" s="336"/>
    </row>
    <row r="78" spans="1:5" ht="16.5" hidden="1" customHeight="1" x14ac:dyDescent="0.3">
      <c r="A78" s="2"/>
      <c r="E78" s="338"/>
    </row>
    <row r="79" spans="1:5" ht="16.5" hidden="1" customHeight="1" x14ac:dyDescent="0.3">
      <c r="A79" s="284"/>
    </row>
    <row r="80" spans="1:5" ht="16.5" hidden="1" customHeight="1" x14ac:dyDescent="0.3">
      <c r="A80" s="2"/>
      <c r="E80" s="336"/>
    </row>
    <row r="81" spans="1:5" ht="16.5" hidden="1" customHeight="1" x14ac:dyDescent="0.3">
      <c r="E81" s="336"/>
    </row>
    <row r="82" spans="1:5" ht="16.5" hidden="1" customHeight="1" x14ac:dyDescent="0.3">
      <c r="E82" s="336"/>
    </row>
    <row r="83" spans="1:5" ht="16.5" hidden="1" customHeight="1" x14ac:dyDescent="0.3">
      <c r="A83" s="239"/>
      <c r="E83" s="336"/>
    </row>
    <row r="84" spans="1:5" ht="16.5" hidden="1" customHeight="1" x14ac:dyDescent="0.3">
      <c r="A84" s="239"/>
      <c r="E84" s="336"/>
    </row>
    <row r="85" spans="1:5" ht="16.5" hidden="1" customHeight="1" x14ac:dyDescent="0.3">
      <c r="A85" s="239"/>
      <c r="E85" s="336"/>
    </row>
    <row r="86" spans="1:5" ht="16.5" hidden="1" customHeight="1" x14ac:dyDescent="0.3">
      <c r="A86" s="239"/>
      <c r="E86" s="349"/>
    </row>
    <row r="87" spans="1:5" ht="16.5" hidden="1" customHeight="1" x14ac:dyDescent="0.3">
      <c r="A87" s="239"/>
      <c r="E87" s="336"/>
    </row>
    <row r="88" spans="1:5" ht="16.5" hidden="1" customHeight="1" x14ac:dyDescent="0.3">
      <c r="A88" s="239"/>
      <c r="E88" s="336"/>
    </row>
    <row r="89" spans="1:5" ht="16.5" hidden="1" customHeight="1" x14ac:dyDescent="0.3">
      <c r="A89" s="1"/>
      <c r="E89" s="338"/>
    </row>
    <row r="90" spans="1:5" ht="16.5" hidden="1" customHeight="1" x14ac:dyDescent="0.3">
      <c r="A90" s="291"/>
      <c r="E90" s="336"/>
    </row>
    <row r="91" spans="1:5" ht="16.5" hidden="1" customHeight="1" x14ac:dyDescent="0.3">
      <c r="A91" s="239"/>
      <c r="E91" s="336"/>
    </row>
    <row r="92" spans="1:5" ht="16.5" hidden="1" customHeight="1" x14ac:dyDescent="0.3">
      <c r="E92" s="336"/>
    </row>
    <row r="93" spans="1:5" ht="16.5" hidden="1" customHeight="1" x14ac:dyDescent="0.3">
      <c r="A93" s="2"/>
      <c r="E93" s="304"/>
    </row>
    <row r="94" spans="1:5" ht="16.5" hidden="1" customHeight="1" x14ac:dyDescent="0.3">
      <c r="A94" s="2"/>
      <c r="E94" s="304"/>
    </row>
    <row r="95" spans="1:5" ht="16.5" hidden="1" customHeight="1" x14ac:dyDescent="0.3">
      <c r="A95" s="2"/>
      <c r="E95" s="304"/>
    </row>
    <row r="96" spans="1:5" ht="16.5" hidden="1" customHeight="1" x14ac:dyDescent="0.3">
      <c r="A96" s="292"/>
      <c r="E96" s="300"/>
    </row>
    <row r="97" spans="1:5" ht="16.5" hidden="1" customHeight="1" x14ac:dyDescent="0.3">
      <c r="A97" s="292"/>
      <c r="E97" s="300"/>
    </row>
    <row r="98" spans="1:5" ht="16.5" hidden="1" customHeight="1" x14ac:dyDescent="0.3">
      <c r="A98" s="292"/>
      <c r="E98" s="300"/>
    </row>
    <row r="99" spans="1:5" ht="16.5" hidden="1" customHeight="1" x14ac:dyDescent="0.3">
      <c r="A99" s="284"/>
      <c r="E99" s="336"/>
    </row>
    <row r="100" spans="1:5" ht="16.5" hidden="1" customHeight="1" x14ac:dyDescent="0.3">
      <c r="A100" s="284"/>
    </row>
    <row r="101" spans="1:5" ht="16.5" hidden="1" customHeight="1" x14ac:dyDescent="0.3">
      <c r="A101" s="284"/>
    </row>
    <row r="102" spans="1:5" ht="16.5" hidden="1" customHeight="1" x14ac:dyDescent="0.3">
      <c r="A102" s="2"/>
    </row>
    <row r="103" spans="1:5" ht="16.5" hidden="1" customHeight="1" x14ac:dyDescent="0.3"/>
    <row r="104" spans="1:5" ht="16.5" hidden="1" customHeight="1" x14ac:dyDescent="0.3"/>
    <row r="105" spans="1:5" ht="16.5" hidden="1" customHeight="1" x14ac:dyDescent="0.3">
      <c r="E105" s="338"/>
    </row>
    <row r="106" spans="1:5" ht="16.5" hidden="1" customHeight="1" x14ac:dyDescent="0.3">
      <c r="E106" s="300"/>
    </row>
    <row r="107" spans="1:5" ht="16.5" hidden="1" customHeight="1" x14ac:dyDescent="0.3">
      <c r="E107" s="300"/>
    </row>
    <row r="108" spans="1:5" ht="16.5" hidden="1" customHeight="1" x14ac:dyDescent="0.3">
      <c r="E108" s="300"/>
    </row>
    <row r="109" spans="1:5" ht="16.5" hidden="1" customHeight="1" x14ac:dyDescent="0.3">
      <c r="A109" s="284"/>
      <c r="E109" s="300"/>
    </row>
    <row r="110" spans="1:5" ht="16.5" hidden="1" customHeight="1" x14ac:dyDescent="0.3">
      <c r="A110" s="284"/>
      <c r="E110" s="300"/>
    </row>
    <row r="111" spans="1:5" ht="16.5" hidden="1" customHeight="1" x14ac:dyDescent="0.3">
      <c r="A111" s="284"/>
      <c r="E111" s="300"/>
    </row>
    <row r="112" spans="1:5" ht="16.5" hidden="1" customHeight="1" x14ac:dyDescent="0.3">
      <c r="A112" s="284"/>
      <c r="E112" s="338"/>
    </row>
    <row r="113" spans="1:5" ht="16.5" hidden="1" customHeight="1" x14ac:dyDescent="0.3">
      <c r="A113" s="284"/>
      <c r="E113" s="336"/>
    </row>
    <row r="114" spans="1:5" ht="16.5" hidden="1" customHeight="1" x14ac:dyDescent="0.3">
      <c r="A114" s="284"/>
      <c r="E114" s="300"/>
    </row>
    <row r="115" spans="1:5" ht="16.5" hidden="1" customHeight="1" x14ac:dyDescent="0.3">
      <c r="E115" s="300"/>
    </row>
    <row r="116" spans="1:5" ht="16.5" hidden="1" customHeight="1" x14ac:dyDescent="0.3">
      <c r="A116" s="2"/>
      <c r="E116" s="336"/>
    </row>
    <row r="117" spans="1:5" ht="16.5" hidden="1" customHeight="1" x14ac:dyDescent="0.3">
      <c r="A117" s="284"/>
      <c r="E117" s="336"/>
    </row>
    <row r="118" spans="1:5" ht="16.5" hidden="1" customHeight="1" x14ac:dyDescent="0.3">
      <c r="A118" s="284"/>
      <c r="E118" s="346"/>
    </row>
    <row r="119" spans="1:5" ht="16.5" hidden="1" customHeight="1" x14ac:dyDescent="0.3">
      <c r="A119" s="2"/>
      <c r="E119" s="347"/>
    </row>
    <row r="120" spans="1:5" ht="16.5" hidden="1" customHeight="1" x14ac:dyDescent="0.3">
      <c r="A120" s="2"/>
      <c r="E120" s="346"/>
    </row>
    <row r="121" spans="1:5" ht="16.5" hidden="1" customHeight="1" x14ac:dyDescent="0.3">
      <c r="A121" s="2"/>
      <c r="E121" s="346"/>
    </row>
    <row r="122" spans="1:5" ht="16.5" hidden="1" customHeight="1" x14ac:dyDescent="0.3">
      <c r="A122" s="274"/>
      <c r="E122" s="346"/>
    </row>
    <row r="123" spans="1:5" ht="16.5" hidden="1" customHeight="1" x14ac:dyDescent="0.3">
      <c r="A123" s="2"/>
      <c r="E123" s="336"/>
    </row>
    <row r="124" spans="1:5" ht="16.5" hidden="1" customHeight="1" x14ac:dyDescent="0.3">
      <c r="A124" s="2"/>
      <c r="E124" s="336"/>
    </row>
    <row r="125" spans="1:5" ht="16.5" hidden="1" customHeight="1" x14ac:dyDescent="0.3">
      <c r="A125" s="2"/>
      <c r="E125" s="336"/>
    </row>
    <row r="126" spans="1:5" ht="16.5" hidden="1" customHeight="1" x14ac:dyDescent="0.3">
      <c r="A126" s="2"/>
      <c r="E126" s="336"/>
    </row>
    <row r="127" spans="1:5" ht="16.5" hidden="1" customHeight="1" x14ac:dyDescent="0.3">
      <c r="A127" s="2"/>
      <c r="E127" s="336"/>
    </row>
    <row r="128" spans="1:5" ht="16.5" hidden="1" customHeight="1" x14ac:dyDescent="0.3">
      <c r="A128" s="2"/>
      <c r="E128" s="336"/>
    </row>
    <row r="129" spans="1:5" ht="16.5" hidden="1" customHeight="1" x14ac:dyDescent="0.3">
      <c r="A129" s="2"/>
      <c r="E129" s="336"/>
    </row>
    <row r="130" spans="1:5" ht="16.5" hidden="1" customHeight="1" x14ac:dyDescent="0.3">
      <c r="A130" s="2"/>
      <c r="E130" s="336"/>
    </row>
    <row r="131" spans="1:5" ht="16.5" hidden="1" customHeight="1" x14ac:dyDescent="0.3">
      <c r="A131" s="2"/>
      <c r="E131" s="336"/>
    </row>
    <row r="132" spans="1:5" ht="16.5" hidden="1" customHeight="1" x14ac:dyDescent="0.3">
      <c r="A132" s="2"/>
      <c r="E132" s="336"/>
    </row>
    <row r="133" spans="1:5" ht="16.5" hidden="1" customHeight="1" x14ac:dyDescent="0.3">
      <c r="A133" s="2"/>
      <c r="E133" s="336"/>
    </row>
    <row r="134" spans="1:5" ht="16.5" hidden="1" customHeight="1" x14ac:dyDescent="0.3">
      <c r="A134" s="2"/>
      <c r="E134" s="336"/>
    </row>
    <row r="135" spans="1:5" ht="16.5" hidden="1" customHeight="1" x14ac:dyDescent="0.3">
      <c r="A135" s="2"/>
      <c r="E135" s="336"/>
    </row>
    <row r="136" spans="1:5" ht="16.5" hidden="1" customHeight="1" x14ac:dyDescent="0.3">
      <c r="A136" s="2"/>
      <c r="E136" s="336"/>
    </row>
    <row r="137" spans="1:5" ht="16.5" hidden="1" customHeight="1" x14ac:dyDescent="0.3">
      <c r="A137" s="2"/>
      <c r="E137" s="336"/>
    </row>
    <row r="138" spans="1:5" ht="16.5" hidden="1" customHeight="1" x14ac:dyDescent="0.3">
      <c r="A138" s="2"/>
      <c r="E138" s="336"/>
    </row>
    <row r="139" spans="1:5" ht="16.5" hidden="1" customHeight="1" x14ac:dyDescent="0.3">
      <c r="A139" s="2"/>
    </row>
    <row r="140" spans="1:5" ht="16.5" hidden="1" customHeight="1" x14ac:dyDescent="0.3">
      <c r="A140" s="2"/>
    </row>
    <row r="141" spans="1:5" ht="16.5" hidden="1" customHeight="1" x14ac:dyDescent="0.3">
      <c r="A141" s="2"/>
      <c r="E141" s="336"/>
    </row>
    <row r="142" spans="1:5" ht="16.5" hidden="1" customHeight="1" x14ac:dyDescent="0.3">
      <c r="E142" s="336"/>
    </row>
    <row r="143" spans="1:5" ht="16.5" hidden="1" customHeight="1" x14ac:dyDescent="0.3">
      <c r="E143" s="336"/>
    </row>
    <row r="144" spans="1:5" ht="16.5" hidden="1" customHeight="1" x14ac:dyDescent="0.3">
      <c r="A144" s="2"/>
      <c r="E144" s="336"/>
    </row>
    <row r="145" spans="1:5" ht="16.5" hidden="1" customHeight="1" x14ac:dyDescent="0.3">
      <c r="A145" s="2"/>
      <c r="E145" s="336"/>
    </row>
    <row r="146" spans="1:5" ht="16.5" hidden="1" customHeight="1" x14ac:dyDescent="0.3">
      <c r="A146" s="2"/>
      <c r="E146" s="336"/>
    </row>
    <row r="147" spans="1:5" ht="16.5" hidden="1" customHeight="1" x14ac:dyDescent="0.3">
      <c r="A147" s="2"/>
      <c r="E147" s="336"/>
    </row>
    <row r="148" spans="1:5" ht="16.5" hidden="1" customHeight="1" x14ac:dyDescent="0.3">
      <c r="A148" s="2"/>
      <c r="E148" s="336"/>
    </row>
    <row r="149" spans="1:5" ht="16.5" hidden="1" customHeight="1" x14ac:dyDescent="0.3">
      <c r="A149" s="2"/>
      <c r="E149" s="336"/>
    </row>
    <row r="150" spans="1:5" ht="16.5" hidden="1" customHeight="1" x14ac:dyDescent="0.3">
      <c r="A150" s="2"/>
      <c r="E150" s="336"/>
    </row>
    <row r="151" spans="1:5" ht="16.5" hidden="1" customHeight="1" x14ac:dyDescent="0.3">
      <c r="A151" s="2"/>
      <c r="E151" s="336"/>
    </row>
    <row r="152" spans="1:5" ht="16.5" hidden="1" customHeight="1" x14ac:dyDescent="0.3">
      <c r="A152" s="2"/>
      <c r="E152" s="336"/>
    </row>
    <row r="153" spans="1:5" ht="16.5" hidden="1" customHeight="1" x14ac:dyDescent="0.3">
      <c r="A153" s="2"/>
      <c r="E153" s="336"/>
    </row>
    <row r="154" spans="1:5" ht="16.5" hidden="1" customHeight="1" x14ac:dyDescent="0.3">
      <c r="A154" s="2"/>
      <c r="E154" s="336"/>
    </row>
    <row r="155" spans="1:5" ht="16.5" hidden="1" customHeight="1" x14ac:dyDescent="0.3">
      <c r="A155" s="2"/>
      <c r="E155" s="336"/>
    </row>
    <row r="156" spans="1:5" ht="16.5" hidden="1" customHeight="1" x14ac:dyDescent="0.3">
      <c r="A156" s="2"/>
      <c r="E156" s="336"/>
    </row>
    <row r="157" spans="1:5" ht="16.5" hidden="1" customHeight="1" x14ac:dyDescent="0.3">
      <c r="A157" s="2"/>
      <c r="E157" s="336"/>
    </row>
    <row r="158" spans="1:5" ht="16.5" hidden="1" customHeight="1" x14ac:dyDescent="0.3">
      <c r="A158" s="2"/>
      <c r="E158" s="336"/>
    </row>
    <row r="159" spans="1:5" ht="16.5" hidden="1" customHeight="1" x14ac:dyDescent="0.3">
      <c r="A159" s="2"/>
      <c r="E159" s="336"/>
    </row>
    <row r="160" spans="1:5" ht="16.5" hidden="1" customHeight="1" x14ac:dyDescent="0.3">
      <c r="A160" s="2"/>
      <c r="E160" s="336"/>
    </row>
    <row r="161" spans="1:5" ht="16.5" hidden="1" customHeight="1" x14ac:dyDescent="0.3">
      <c r="A161" s="2"/>
      <c r="E161" s="336"/>
    </row>
    <row r="162" spans="1:5" ht="16.5" hidden="1" customHeight="1" x14ac:dyDescent="0.3">
      <c r="A162" s="2"/>
      <c r="E162" s="336"/>
    </row>
    <row r="163" spans="1:5" ht="16.5" hidden="1" customHeight="1" x14ac:dyDescent="0.3">
      <c r="A163" s="2"/>
      <c r="E163" s="336"/>
    </row>
    <row r="164" spans="1:5" ht="16.5" hidden="1" customHeight="1" x14ac:dyDescent="0.3">
      <c r="A164" s="2"/>
      <c r="E164" s="336"/>
    </row>
    <row r="165" spans="1:5" ht="16.5" hidden="1" customHeight="1" x14ac:dyDescent="0.3">
      <c r="A165" s="2"/>
      <c r="E165" s="336"/>
    </row>
    <row r="166" spans="1:5" ht="16.5" hidden="1" customHeight="1" x14ac:dyDescent="0.3">
      <c r="A166" s="2"/>
    </row>
    <row r="167" spans="1:5" ht="16.5" hidden="1" customHeight="1" x14ac:dyDescent="0.3">
      <c r="A167" s="2"/>
    </row>
    <row r="168" spans="1:5" ht="16.5" hidden="1" customHeight="1" x14ac:dyDescent="0.3">
      <c r="A168" s="2"/>
    </row>
    <row r="169" spans="1:5" ht="16.5" hidden="1" customHeight="1" x14ac:dyDescent="0.3"/>
    <row r="170" spans="1:5" ht="16.5" hidden="1" customHeight="1" x14ac:dyDescent="0.3"/>
    <row r="171" spans="1:5" ht="16.5" hidden="1" customHeight="1" x14ac:dyDescent="0.3"/>
  </sheetData>
  <sheetProtection password="9E28" sheet="1" objects="1" scenarios="1" selectLockedCells="1"/>
  <mergeCells count="1">
    <mergeCell ref="B18:C37"/>
  </mergeCells>
  <conditionalFormatting sqref="A90">
    <cfRule type="expression" dxfId="31" priority="1">
      <formula>$D$85=$D$87</formula>
    </cfRule>
  </conditionalFormatting>
  <pageMargins left="0.70866141732283472" right="0.70866141732283472" top="0.74803149606299213" bottom="0.74803149606299213" header="0.31496062992125984" footer="0.31496062992125984"/>
  <pageSetup paperSize="9" scale="72" fitToHeight="0" orientation="portrait"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pageSetUpPr fitToPage="1"/>
  </sheetPr>
  <dimension ref="B1:D4"/>
  <sheetViews>
    <sheetView showGridLines="0" zoomScale="90" zoomScaleNormal="90" workbookViewId="0">
      <selection activeCell="A3" sqref="A3:XFD3"/>
    </sheetView>
  </sheetViews>
  <sheetFormatPr defaultColWidth="10.5703125" defaultRowHeight="16.5" customHeight="1" x14ac:dyDescent="0.3"/>
  <cols>
    <col min="1" max="1" width="1.85546875" customWidth="1"/>
    <col min="2" max="2" width="17.42578125" customWidth="1"/>
    <col min="3" max="3" width="27.7109375" customWidth="1"/>
  </cols>
  <sheetData>
    <row r="1" spans="2:4" ht="8.25" customHeight="1" x14ac:dyDescent="0.3"/>
    <row r="2" spans="2:4" ht="33.75" x14ac:dyDescent="0.3">
      <c r="B2" s="272" t="s">
        <v>400</v>
      </c>
      <c r="C2" s="16"/>
    </row>
    <row r="3" spans="2:4" ht="27" x14ac:dyDescent="0.3">
      <c r="B3" s="17" t="str">
        <f ca="1">MID(CELL("filename",B3),FIND("]",CELL("filename",B3))+1,256)</f>
        <v>Calculations  &gt;&gt;&gt;</v>
      </c>
      <c r="C3" s="17"/>
      <c r="D3" t="s">
        <v>0</v>
      </c>
    </row>
    <row r="4" spans="2:4" ht="8.25" customHeight="1" x14ac:dyDescent="0.3"/>
  </sheetData>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pageSetUpPr fitToPage="1"/>
  </sheetPr>
  <dimension ref="A1:AF228"/>
  <sheetViews>
    <sheetView showGridLines="0" zoomScale="90" zoomScaleNormal="90" zoomScaleSheetLayoutView="40" workbookViewId="0">
      <pane xSplit="3" ySplit="5" topLeftCell="D210" activePane="bottomRight" state="frozen"/>
      <selection activeCell="I61" sqref="I61"/>
      <selection pane="topRight" activeCell="I61" sqref="I61"/>
      <selection pane="bottomLeft" activeCell="I61" sqref="I61"/>
      <selection pane="bottomRight" activeCell="I61" sqref="I61"/>
    </sheetView>
  </sheetViews>
  <sheetFormatPr defaultColWidth="10.7109375" defaultRowHeight="15" customHeight="1" outlineLevelRow="2" x14ac:dyDescent="0.3"/>
  <cols>
    <col min="1" max="1" width="3.7109375" style="50" customWidth="1"/>
    <col min="2" max="2" width="73.28515625" style="45" bestFit="1" customWidth="1"/>
    <col min="3" max="3" width="20.85546875" style="45" bestFit="1" customWidth="1"/>
    <col min="4" max="29" width="15.7109375" style="45" customWidth="1"/>
    <col min="30" max="30" width="16" style="45" customWidth="1"/>
    <col min="31" max="31" width="12.7109375" style="45" bestFit="1" customWidth="1"/>
    <col min="32" max="32" width="11.42578125" style="45" bestFit="1" customWidth="1"/>
    <col min="33" max="16384" width="10.7109375" style="45"/>
  </cols>
  <sheetData>
    <row r="1" spans="1:29" ht="15" customHeight="1" x14ac:dyDescent="0.3">
      <c r="A1" s="51"/>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row>
    <row r="2" spans="1:29" s="268" customFormat="1" ht="33.75" x14ac:dyDescent="0.3">
      <c r="B2" s="272" t="s">
        <v>400</v>
      </c>
      <c r="C2" s="16"/>
    </row>
    <row r="3" spans="1:29" s="268" customFormat="1" ht="27" x14ac:dyDescent="0.3">
      <c r="B3" s="40" t="str">
        <f ca="1">MID(CELL("filename",B3),FIND("]",CELL("filename",B3))+1,256)</f>
        <v>Summary</v>
      </c>
      <c r="C3" s="40"/>
    </row>
    <row r="4" spans="1:29" ht="20.25" customHeight="1" x14ac:dyDescent="0.3">
      <c r="A4" s="51"/>
      <c r="B4" s="111"/>
      <c r="C4" s="13" t="s">
        <v>32</v>
      </c>
      <c r="D4" s="12">
        <v>2018</v>
      </c>
      <c r="E4" s="12">
        <v>2019</v>
      </c>
      <c r="F4" s="12">
        <v>2020</v>
      </c>
      <c r="G4" s="12">
        <v>2021</v>
      </c>
      <c r="H4" s="12">
        <v>2022</v>
      </c>
      <c r="I4" s="12">
        <v>2023</v>
      </c>
      <c r="J4" s="12">
        <v>2024</v>
      </c>
      <c r="K4" s="12">
        <v>2025</v>
      </c>
      <c r="L4" s="12">
        <v>2026</v>
      </c>
      <c r="M4" s="12">
        <v>2027</v>
      </c>
      <c r="N4" s="12">
        <v>2028</v>
      </c>
      <c r="O4" s="12">
        <f>+N4+1</f>
        <v>2029</v>
      </c>
      <c r="P4" s="12">
        <f t="shared" ref="P4:AC4" si="0">+O4+1</f>
        <v>2030</v>
      </c>
      <c r="Q4" s="12">
        <f t="shared" si="0"/>
        <v>2031</v>
      </c>
      <c r="R4" s="12">
        <f t="shared" si="0"/>
        <v>2032</v>
      </c>
      <c r="S4" s="12">
        <f t="shared" si="0"/>
        <v>2033</v>
      </c>
      <c r="T4" s="12">
        <f t="shared" si="0"/>
        <v>2034</v>
      </c>
      <c r="U4" s="12">
        <f t="shared" si="0"/>
        <v>2035</v>
      </c>
      <c r="V4" s="12">
        <f t="shared" si="0"/>
        <v>2036</v>
      </c>
      <c r="W4" s="12">
        <f t="shared" si="0"/>
        <v>2037</v>
      </c>
      <c r="X4" s="12">
        <f t="shared" si="0"/>
        <v>2038</v>
      </c>
      <c r="Y4" s="12">
        <f t="shared" si="0"/>
        <v>2039</v>
      </c>
      <c r="Z4" s="12">
        <f t="shared" si="0"/>
        <v>2040</v>
      </c>
      <c r="AA4" s="12">
        <f t="shared" si="0"/>
        <v>2041</v>
      </c>
      <c r="AB4" s="12">
        <f t="shared" si="0"/>
        <v>2042</v>
      </c>
      <c r="AC4" s="12">
        <f t="shared" si="0"/>
        <v>2043</v>
      </c>
    </row>
    <row r="5" spans="1:29" s="80" customFormat="1" ht="27.75" customHeight="1" x14ac:dyDescent="0.3">
      <c r="A5" s="85"/>
      <c r="B5" s="3" t="s">
        <v>150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row>
    <row r="6" spans="1:29" s="110" customFormat="1" ht="20.100000000000001" customHeight="1" outlineLevel="1" x14ac:dyDescent="0.3">
      <c r="A6" s="109"/>
      <c r="B6" s="108" t="s">
        <v>88</v>
      </c>
      <c r="C6" s="108" t="s">
        <v>16</v>
      </c>
      <c r="D6" s="114">
        <f>SUM(D7:D13)</f>
        <v>0</v>
      </c>
      <c r="E6" s="114">
        <f t="shared" ref="E6:N6" si="1">SUM(E7:E13)</f>
        <v>0</v>
      </c>
      <c r="F6" s="114">
        <f t="shared" si="1"/>
        <v>0</v>
      </c>
      <c r="G6" s="114">
        <f t="shared" si="1"/>
        <v>0</v>
      </c>
      <c r="H6" s="114">
        <f t="shared" si="1"/>
        <v>0</v>
      </c>
      <c r="I6" s="114">
        <f t="shared" si="1"/>
        <v>0</v>
      </c>
      <c r="J6" s="114">
        <f t="shared" si="1"/>
        <v>0</v>
      </c>
      <c r="K6" s="114">
        <f t="shared" si="1"/>
        <v>0</v>
      </c>
      <c r="L6" s="114">
        <f t="shared" si="1"/>
        <v>0</v>
      </c>
      <c r="M6" s="114">
        <f t="shared" si="1"/>
        <v>0</v>
      </c>
      <c r="N6" s="114">
        <f t="shared" si="1"/>
        <v>0</v>
      </c>
      <c r="O6" s="114">
        <f t="shared" ref="O6:AB6" si="2">SUM(O7:O13)</f>
        <v>0</v>
      </c>
      <c r="P6" s="114">
        <f t="shared" si="2"/>
        <v>0</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row>
    <row r="7" spans="1:29" ht="20.100000000000001" customHeight="1" outlineLevel="2" x14ac:dyDescent="0.3">
      <c r="A7" s="52"/>
      <c r="B7" s="50" t="s">
        <v>341</v>
      </c>
      <c r="C7" s="50" t="s">
        <v>16</v>
      </c>
      <c r="D7" s="115">
        <f>'B 12m'!D99</f>
        <v>0</v>
      </c>
      <c r="E7" s="115">
        <f>'B 12m'!E99</f>
        <v>0</v>
      </c>
      <c r="F7" s="115">
        <f>'B 12m'!F99</f>
        <v>0</v>
      </c>
      <c r="G7" s="115">
        <f>'B 12m'!G99</f>
        <v>0</v>
      </c>
      <c r="H7" s="115">
        <f>'B 12m'!H99</f>
        <v>0</v>
      </c>
      <c r="I7" s="115">
        <f>'B 12m'!I99</f>
        <v>0</v>
      </c>
      <c r="J7" s="115">
        <f>'B 12m'!J99</f>
        <v>0</v>
      </c>
      <c r="K7" s="115">
        <f>'B 12m'!K99</f>
        <v>0</v>
      </c>
      <c r="L7" s="115">
        <f>'B 12m'!L99</f>
        <v>0</v>
      </c>
      <c r="M7" s="115">
        <f>'B 12m'!M99</f>
        <v>0</v>
      </c>
      <c r="N7" s="115">
        <f>'B 12m'!N99</f>
        <v>0</v>
      </c>
      <c r="O7" s="115">
        <f>'B 12m'!O99</f>
        <v>0</v>
      </c>
      <c r="P7" s="115">
        <f>'B 12m'!P99</f>
        <v>0</v>
      </c>
      <c r="Q7" s="115">
        <f>'B 12m'!Q99</f>
        <v>0</v>
      </c>
      <c r="R7" s="115">
        <f>'B 12m'!R99</f>
        <v>0</v>
      </c>
      <c r="S7" s="115">
        <f>'B 12m'!S99</f>
        <v>0</v>
      </c>
      <c r="T7" s="115">
        <f>'B 12m'!T99</f>
        <v>0</v>
      </c>
      <c r="U7" s="115">
        <f>'B 12m'!U99</f>
        <v>0</v>
      </c>
      <c r="V7" s="115">
        <f>'B 12m'!V99</f>
        <v>0</v>
      </c>
      <c r="W7" s="115">
        <f>'B 12m'!W99</f>
        <v>0</v>
      </c>
      <c r="X7" s="115">
        <f>'B 12m'!X99</f>
        <v>0</v>
      </c>
      <c r="Y7" s="115">
        <f>'B 12m'!Y99</f>
        <v>0</v>
      </c>
      <c r="Z7" s="115">
        <f>'B 12m'!Z99</f>
        <v>0</v>
      </c>
      <c r="AA7" s="115">
        <f>'B 12m'!AA99</f>
        <v>0</v>
      </c>
      <c r="AB7" s="115">
        <f>'B 12m'!AB99</f>
        <v>0</v>
      </c>
      <c r="AC7" s="115"/>
    </row>
    <row r="8" spans="1:29" ht="20.100000000000001" customHeight="1" outlineLevel="2" x14ac:dyDescent="0.3">
      <c r="A8" s="52"/>
      <c r="B8" s="50" t="s">
        <v>342</v>
      </c>
      <c r="C8" s="50" t="s">
        <v>16</v>
      </c>
      <c r="D8" s="115">
        <f>'B 18m'!D99</f>
        <v>0</v>
      </c>
      <c r="E8" s="115">
        <f>'B 18m'!E99</f>
        <v>0</v>
      </c>
      <c r="F8" s="115">
        <f>'B 18m'!F99</f>
        <v>0</v>
      </c>
      <c r="G8" s="115">
        <f>'B 18m'!G99</f>
        <v>0</v>
      </c>
      <c r="H8" s="115">
        <f>'B 18m'!H99</f>
        <v>0</v>
      </c>
      <c r="I8" s="115">
        <f>'B 18m'!I99</f>
        <v>0</v>
      </c>
      <c r="J8" s="115">
        <f>'B 18m'!J99</f>
        <v>0</v>
      </c>
      <c r="K8" s="115">
        <f>'B 18m'!K99</f>
        <v>0</v>
      </c>
      <c r="L8" s="115">
        <f>'B 18m'!L99</f>
        <v>0</v>
      </c>
      <c r="M8" s="115">
        <f>'B 18m'!M99</f>
        <v>0</v>
      </c>
      <c r="N8" s="115">
        <f>'B 18m'!N99</f>
        <v>0</v>
      </c>
      <c r="O8" s="115">
        <f>'B 18m'!O99</f>
        <v>0</v>
      </c>
      <c r="P8" s="115">
        <f>'B 18m'!P99</f>
        <v>0</v>
      </c>
      <c r="Q8" s="115">
        <f>'B 18m'!Q99</f>
        <v>0</v>
      </c>
      <c r="R8" s="115">
        <f>'B 18m'!R99</f>
        <v>0</v>
      </c>
      <c r="S8" s="115">
        <f>'B 18m'!S99</f>
        <v>0</v>
      </c>
      <c r="T8" s="115">
        <f>'B 18m'!T99</f>
        <v>0</v>
      </c>
      <c r="U8" s="115">
        <f>'B 18m'!U99</f>
        <v>0</v>
      </c>
      <c r="V8" s="115">
        <f>'B 18m'!V99</f>
        <v>0</v>
      </c>
      <c r="W8" s="115">
        <f>'B 18m'!W99</f>
        <v>0</v>
      </c>
      <c r="X8" s="115">
        <f>'B 18m'!X99</f>
        <v>0</v>
      </c>
      <c r="Y8" s="115">
        <f>'B 18m'!Y99</f>
        <v>0</v>
      </c>
      <c r="Z8" s="115">
        <f>'B 18m'!Z99</f>
        <v>0</v>
      </c>
      <c r="AA8" s="115">
        <f>'B 18m'!AA99</f>
        <v>0</v>
      </c>
      <c r="AB8" s="115">
        <f>'B 18m'!AB99</f>
        <v>0</v>
      </c>
      <c r="AC8" s="115"/>
    </row>
    <row r="9" spans="1:29" ht="20.100000000000001" customHeight="1" outlineLevel="2" x14ac:dyDescent="0.3">
      <c r="A9" s="52"/>
      <c r="B9" s="50" t="s">
        <v>89</v>
      </c>
      <c r="C9" s="50" t="s">
        <v>16</v>
      </c>
      <c r="D9" s="115">
        <f>Cars!D99</f>
        <v>0</v>
      </c>
      <c r="E9" s="115">
        <f>Cars!E99</f>
        <v>0</v>
      </c>
      <c r="F9" s="115">
        <f>Cars!F99</f>
        <v>0</v>
      </c>
      <c r="G9" s="115">
        <f>Cars!G99</f>
        <v>0</v>
      </c>
      <c r="H9" s="115">
        <f>Cars!H99</f>
        <v>0</v>
      </c>
      <c r="I9" s="115">
        <f>Cars!I99</f>
        <v>0</v>
      </c>
      <c r="J9" s="115">
        <f>Cars!J99</f>
        <v>0</v>
      </c>
      <c r="K9" s="115">
        <f>Cars!K99</f>
        <v>0</v>
      </c>
      <c r="L9" s="115">
        <f>Cars!L99</f>
        <v>0</v>
      </c>
      <c r="M9" s="115">
        <f>Cars!M99</f>
        <v>0</v>
      </c>
      <c r="N9" s="115">
        <f>Cars!N99</f>
        <v>0</v>
      </c>
      <c r="O9" s="115">
        <f>Cars!O99</f>
        <v>0</v>
      </c>
      <c r="P9" s="115">
        <f>Cars!P99</f>
        <v>0</v>
      </c>
      <c r="Q9" s="115">
        <f>Cars!Q99</f>
        <v>0</v>
      </c>
      <c r="R9" s="115">
        <f>Cars!R99</f>
        <v>0</v>
      </c>
      <c r="S9" s="115">
        <f>Cars!S99</f>
        <v>0</v>
      </c>
      <c r="T9" s="115">
        <f>Cars!T99</f>
        <v>0</v>
      </c>
      <c r="U9" s="115">
        <f>Cars!U99</f>
        <v>0</v>
      </c>
      <c r="V9" s="115">
        <f>Cars!V99</f>
        <v>0</v>
      </c>
      <c r="W9" s="115">
        <f>Cars!W99</f>
        <v>0</v>
      </c>
      <c r="X9" s="115">
        <f>Cars!X99</f>
        <v>0</v>
      </c>
      <c r="Y9" s="115">
        <f>Cars!Y99</f>
        <v>0</v>
      </c>
      <c r="Z9" s="115">
        <f>Cars!Z99</f>
        <v>0</v>
      </c>
      <c r="AA9" s="115">
        <f>Cars!AA99</f>
        <v>0</v>
      </c>
      <c r="AB9" s="115">
        <f>Cars!AB99</f>
        <v>0</v>
      </c>
      <c r="AC9" s="115"/>
    </row>
    <row r="10" spans="1:29" ht="20.100000000000001" customHeight="1" outlineLevel="2" x14ac:dyDescent="0.3">
      <c r="A10" s="52"/>
      <c r="B10" s="50" t="s">
        <v>332</v>
      </c>
      <c r="C10" s="50" t="s">
        <v>16</v>
      </c>
      <c r="D10" s="115">
        <f>'DV small'!D113</f>
        <v>0</v>
      </c>
      <c r="E10" s="115">
        <f>'DV small'!E113</f>
        <v>0</v>
      </c>
      <c r="F10" s="115">
        <f>'DV small'!F113</f>
        <v>0</v>
      </c>
      <c r="G10" s="115">
        <f>'DV small'!G113</f>
        <v>0</v>
      </c>
      <c r="H10" s="115">
        <f>'DV small'!H113</f>
        <v>0</v>
      </c>
      <c r="I10" s="115">
        <f>'DV small'!I113</f>
        <v>0</v>
      </c>
      <c r="J10" s="115">
        <f>'DV small'!J113</f>
        <v>0</v>
      </c>
      <c r="K10" s="115">
        <f>'DV small'!K113</f>
        <v>0</v>
      </c>
      <c r="L10" s="115">
        <f>'DV small'!L113</f>
        <v>0</v>
      </c>
      <c r="M10" s="115">
        <f>'DV small'!M113</f>
        <v>0</v>
      </c>
      <c r="N10" s="115">
        <f>'DV small'!N113</f>
        <v>0</v>
      </c>
      <c r="O10" s="115">
        <f>'DV small'!O113</f>
        <v>0</v>
      </c>
      <c r="P10" s="115">
        <f>'DV small'!P113</f>
        <v>0</v>
      </c>
      <c r="Q10" s="115">
        <f>'DV small'!Q113</f>
        <v>0</v>
      </c>
      <c r="R10" s="115">
        <f>'DV small'!R113</f>
        <v>0</v>
      </c>
      <c r="S10" s="115">
        <f>'DV small'!S113</f>
        <v>0</v>
      </c>
      <c r="T10" s="115">
        <f>'DV small'!T113</f>
        <v>0</v>
      </c>
      <c r="U10" s="115">
        <f>'DV small'!U113</f>
        <v>0</v>
      </c>
      <c r="V10" s="115">
        <f>'DV small'!V113</f>
        <v>0</v>
      </c>
      <c r="W10" s="115">
        <f>'DV small'!W113</f>
        <v>0</v>
      </c>
      <c r="X10" s="115">
        <f>'DV small'!X113</f>
        <v>0</v>
      </c>
      <c r="Y10" s="115">
        <f>'DV small'!Y113</f>
        <v>0</v>
      </c>
      <c r="Z10" s="115">
        <f>'DV small'!Z113</f>
        <v>0</v>
      </c>
      <c r="AA10" s="115">
        <f>'DV small'!AA113</f>
        <v>0</v>
      </c>
      <c r="AB10" s="115">
        <f>'DV small'!AB113</f>
        <v>0</v>
      </c>
      <c r="AC10" s="115"/>
    </row>
    <row r="11" spans="1:29" ht="20.100000000000001" customHeight="1" outlineLevel="2" x14ac:dyDescent="0.3">
      <c r="A11" s="52"/>
      <c r="B11" s="50" t="s">
        <v>331</v>
      </c>
      <c r="C11" s="50" t="s">
        <v>16</v>
      </c>
      <c r="D11" s="115">
        <f>'DV large'!D113</f>
        <v>0</v>
      </c>
      <c r="E11" s="115">
        <f>'DV large'!E113</f>
        <v>0</v>
      </c>
      <c r="F11" s="115">
        <f>'DV large'!F113</f>
        <v>0</v>
      </c>
      <c r="G11" s="115">
        <f>'DV large'!G113</f>
        <v>0</v>
      </c>
      <c r="H11" s="115">
        <f>'DV large'!H113</f>
        <v>0</v>
      </c>
      <c r="I11" s="115">
        <f>'DV large'!I113</f>
        <v>0</v>
      </c>
      <c r="J11" s="115">
        <f>'DV large'!J113</f>
        <v>0</v>
      </c>
      <c r="K11" s="115">
        <f>'DV large'!K113</f>
        <v>0</v>
      </c>
      <c r="L11" s="115">
        <f>'DV large'!L113</f>
        <v>0</v>
      </c>
      <c r="M11" s="115">
        <f>'DV large'!M113</f>
        <v>0</v>
      </c>
      <c r="N11" s="115">
        <f>'DV large'!N113</f>
        <v>0</v>
      </c>
      <c r="O11" s="115">
        <f>'DV large'!O113</f>
        <v>0</v>
      </c>
      <c r="P11" s="115">
        <f>'DV large'!P113</f>
        <v>0</v>
      </c>
      <c r="Q11" s="115">
        <f>'DV large'!Q113</f>
        <v>0</v>
      </c>
      <c r="R11" s="115">
        <f>'DV large'!R113</f>
        <v>0</v>
      </c>
      <c r="S11" s="115">
        <f>'DV large'!S113</f>
        <v>0</v>
      </c>
      <c r="T11" s="115">
        <f>'DV large'!T113</f>
        <v>0</v>
      </c>
      <c r="U11" s="115">
        <f>'DV large'!U113</f>
        <v>0</v>
      </c>
      <c r="V11" s="115">
        <f>'DV large'!V113</f>
        <v>0</v>
      </c>
      <c r="W11" s="115">
        <f>'DV large'!W113</f>
        <v>0</v>
      </c>
      <c r="X11" s="115">
        <f>'DV large'!X113</f>
        <v>0</v>
      </c>
      <c r="Y11" s="115">
        <f>'DV large'!Y113</f>
        <v>0</v>
      </c>
      <c r="Z11" s="115">
        <f>'DV large'!Z113</f>
        <v>0</v>
      </c>
      <c r="AA11" s="115">
        <f>'DV large'!AA113</f>
        <v>0</v>
      </c>
      <c r="AB11" s="115">
        <f>'DV large'!AB113</f>
        <v>0</v>
      </c>
      <c r="AC11" s="115"/>
    </row>
    <row r="12" spans="1:29" ht="20.100000000000001" customHeight="1" outlineLevel="2" x14ac:dyDescent="0.3">
      <c r="A12" s="52"/>
      <c r="B12" s="50" t="s">
        <v>90</v>
      </c>
      <c r="C12" s="50" t="s">
        <v>16</v>
      </c>
      <c r="D12" s="115">
        <f>'GB trucks'!D113</f>
        <v>0</v>
      </c>
      <c r="E12" s="115">
        <f>'GB trucks'!E113</f>
        <v>0</v>
      </c>
      <c r="F12" s="115">
        <f>'GB trucks'!F113</f>
        <v>0</v>
      </c>
      <c r="G12" s="115">
        <f>'GB trucks'!G113</f>
        <v>0</v>
      </c>
      <c r="H12" s="115">
        <f>'GB trucks'!H113</f>
        <v>0</v>
      </c>
      <c r="I12" s="115">
        <f>'GB trucks'!I113</f>
        <v>0</v>
      </c>
      <c r="J12" s="115">
        <f>'GB trucks'!J113</f>
        <v>0</v>
      </c>
      <c r="K12" s="115">
        <f>'GB trucks'!K113</f>
        <v>0</v>
      </c>
      <c r="L12" s="115">
        <f>'GB trucks'!L113</f>
        <v>0</v>
      </c>
      <c r="M12" s="115">
        <f>'GB trucks'!M113</f>
        <v>0</v>
      </c>
      <c r="N12" s="115">
        <f>'GB trucks'!N113</f>
        <v>0</v>
      </c>
      <c r="O12" s="115">
        <f>'GB trucks'!O113</f>
        <v>0</v>
      </c>
      <c r="P12" s="115">
        <f>'GB trucks'!P113</f>
        <v>0</v>
      </c>
      <c r="Q12" s="115">
        <f>'GB trucks'!Q113</f>
        <v>0</v>
      </c>
      <c r="R12" s="115">
        <f>'GB trucks'!R113</f>
        <v>0</v>
      </c>
      <c r="S12" s="115">
        <f>'GB trucks'!S113</f>
        <v>0</v>
      </c>
      <c r="T12" s="115">
        <f>'GB trucks'!T113</f>
        <v>0</v>
      </c>
      <c r="U12" s="115">
        <f>'GB trucks'!U113</f>
        <v>0</v>
      </c>
      <c r="V12" s="115">
        <f>'GB trucks'!V113</f>
        <v>0</v>
      </c>
      <c r="W12" s="115">
        <f>'GB trucks'!W113</f>
        <v>0</v>
      </c>
      <c r="X12" s="115">
        <f>'GB trucks'!X113</f>
        <v>0</v>
      </c>
      <c r="Y12" s="115">
        <f>'GB trucks'!Y113</f>
        <v>0</v>
      </c>
      <c r="Z12" s="115">
        <f>'GB trucks'!Z113</f>
        <v>0</v>
      </c>
      <c r="AA12" s="115">
        <f>'GB trucks'!AA113</f>
        <v>0</v>
      </c>
      <c r="AB12" s="115">
        <f>'GB trucks'!AB113</f>
        <v>0</v>
      </c>
      <c r="AC12" s="115"/>
    </row>
    <row r="13" spans="1:29" ht="20.100000000000001" customHeight="1" outlineLevel="2" x14ac:dyDescent="0.3">
      <c r="A13" s="52"/>
      <c r="B13" s="50" t="s">
        <v>91</v>
      </c>
      <c r="C13" s="50" t="s">
        <v>16</v>
      </c>
      <c r="D13" s="115">
        <f>Trains!D99</f>
        <v>0</v>
      </c>
      <c r="E13" s="115">
        <f>Trains!E99</f>
        <v>0</v>
      </c>
      <c r="F13" s="115">
        <f>Trains!F99</f>
        <v>0</v>
      </c>
      <c r="G13" s="115">
        <f>Trains!G99</f>
        <v>0</v>
      </c>
      <c r="H13" s="115">
        <f>Trains!H99</f>
        <v>0</v>
      </c>
      <c r="I13" s="115">
        <f>Trains!I99</f>
        <v>0</v>
      </c>
      <c r="J13" s="115">
        <f>Trains!J99</f>
        <v>0</v>
      </c>
      <c r="K13" s="115">
        <f>Trains!K99</f>
        <v>0</v>
      </c>
      <c r="L13" s="115">
        <f>Trains!L99</f>
        <v>0</v>
      </c>
      <c r="M13" s="115">
        <f>Trains!M99</f>
        <v>0</v>
      </c>
      <c r="N13" s="115">
        <f>Trains!N99</f>
        <v>0</v>
      </c>
      <c r="O13" s="115">
        <f>Trains!O99</f>
        <v>0</v>
      </c>
      <c r="P13" s="115">
        <f>Trains!P99</f>
        <v>0</v>
      </c>
      <c r="Q13" s="115">
        <f>Trains!Q99</f>
        <v>0</v>
      </c>
      <c r="R13" s="115">
        <f>Trains!R99</f>
        <v>0</v>
      </c>
      <c r="S13" s="115">
        <f>Trains!S99</f>
        <v>0</v>
      </c>
      <c r="T13" s="115">
        <f>Trains!T99</f>
        <v>0</v>
      </c>
      <c r="U13" s="115">
        <f>Trains!U99</f>
        <v>0</v>
      </c>
      <c r="V13" s="115">
        <f>Trains!V99</f>
        <v>0</v>
      </c>
      <c r="W13" s="115">
        <f>Trains!W99</f>
        <v>0</v>
      </c>
      <c r="X13" s="115">
        <f>Trains!X99</f>
        <v>0</v>
      </c>
      <c r="Y13" s="115">
        <f>Trains!Y99</f>
        <v>0</v>
      </c>
      <c r="Z13" s="115">
        <f>Trains!Z99</f>
        <v>0</v>
      </c>
      <c r="AA13" s="115">
        <f>Trains!AA99</f>
        <v>0</v>
      </c>
      <c r="AB13" s="115">
        <f>Trains!AB99</f>
        <v>0</v>
      </c>
      <c r="AC13" s="115"/>
    </row>
    <row r="14" spans="1:29" s="50" customFormat="1" ht="20.100000000000001" customHeight="1" outlineLevel="1" x14ac:dyDescent="0.3">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row>
    <row r="15" spans="1:29" s="108" customFormat="1" ht="20.100000000000001" customHeight="1" outlineLevel="1" x14ac:dyDescent="0.3">
      <c r="B15" s="108" t="s">
        <v>104</v>
      </c>
      <c r="C15" s="108" t="s">
        <v>16</v>
      </c>
      <c r="D15" s="117">
        <f>SUM(D16:D25)</f>
        <v>0</v>
      </c>
      <c r="E15" s="117">
        <f t="shared" ref="E15:N15" si="3">SUM(E16:E25)</f>
        <v>0</v>
      </c>
      <c r="F15" s="117">
        <f t="shared" si="3"/>
        <v>0</v>
      </c>
      <c r="G15" s="117">
        <f t="shared" si="3"/>
        <v>0</v>
      </c>
      <c r="H15" s="117">
        <f t="shared" si="3"/>
        <v>0</v>
      </c>
      <c r="I15" s="117">
        <f t="shared" si="3"/>
        <v>0</v>
      </c>
      <c r="J15" s="117">
        <f t="shared" si="3"/>
        <v>0</v>
      </c>
      <c r="K15" s="117">
        <f t="shared" si="3"/>
        <v>0</v>
      </c>
      <c r="L15" s="117">
        <f t="shared" si="3"/>
        <v>0</v>
      </c>
      <c r="M15" s="117">
        <f t="shared" si="3"/>
        <v>0</v>
      </c>
      <c r="N15" s="117">
        <f t="shared" si="3"/>
        <v>0</v>
      </c>
      <c r="O15" s="117">
        <f t="shared" ref="O15:AB15" si="4">SUM(O16:O25)</f>
        <v>0</v>
      </c>
      <c r="P15" s="117">
        <f t="shared" si="4"/>
        <v>0</v>
      </c>
      <c r="Q15" s="117">
        <f t="shared" si="4"/>
        <v>0</v>
      </c>
      <c r="R15" s="117">
        <f t="shared" si="4"/>
        <v>0</v>
      </c>
      <c r="S15" s="117">
        <f t="shared" si="4"/>
        <v>0</v>
      </c>
      <c r="T15" s="117">
        <f t="shared" si="4"/>
        <v>0</v>
      </c>
      <c r="U15" s="117">
        <f t="shared" si="4"/>
        <v>0</v>
      </c>
      <c r="V15" s="117">
        <f t="shared" si="4"/>
        <v>0</v>
      </c>
      <c r="W15" s="117">
        <f t="shared" si="4"/>
        <v>0</v>
      </c>
      <c r="X15" s="117">
        <f t="shared" si="4"/>
        <v>0</v>
      </c>
      <c r="Y15" s="117">
        <f t="shared" si="4"/>
        <v>0</v>
      </c>
      <c r="Z15" s="117">
        <f t="shared" si="4"/>
        <v>0</v>
      </c>
      <c r="AA15" s="117">
        <f t="shared" si="4"/>
        <v>0</v>
      </c>
      <c r="AB15" s="117">
        <f t="shared" si="4"/>
        <v>0</v>
      </c>
      <c r="AC15" s="117"/>
    </row>
    <row r="16" spans="1:29" s="50" customFormat="1" ht="20.100000000000001" customHeight="1" outlineLevel="2" x14ac:dyDescent="0.3">
      <c r="B16" s="50" t="s">
        <v>343</v>
      </c>
      <c r="C16" s="50" t="s">
        <v>16</v>
      </c>
      <c r="D16" s="116">
        <f>'B 12m'!D86</f>
        <v>0</v>
      </c>
      <c r="E16" s="116">
        <f>'B 12m'!E86</f>
        <v>0</v>
      </c>
      <c r="F16" s="116">
        <f>'B 12m'!F86</f>
        <v>0</v>
      </c>
      <c r="G16" s="116">
        <f>'B 12m'!G86</f>
        <v>0</v>
      </c>
      <c r="H16" s="116">
        <f>'B 12m'!H86</f>
        <v>0</v>
      </c>
      <c r="I16" s="116">
        <f>'B 12m'!I86</f>
        <v>0</v>
      </c>
      <c r="J16" s="116">
        <f>'B 12m'!J86</f>
        <v>0</v>
      </c>
      <c r="K16" s="116">
        <f>'B 12m'!K86</f>
        <v>0</v>
      </c>
      <c r="L16" s="116">
        <f>'B 12m'!L86</f>
        <v>0</v>
      </c>
      <c r="M16" s="116">
        <f>'B 12m'!M86</f>
        <v>0</v>
      </c>
      <c r="N16" s="116">
        <f>'B 12m'!N86</f>
        <v>0</v>
      </c>
      <c r="O16" s="116">
        <f>'B 12m'!O86</f>
        <v>0</v>
      </c>
      <c r="P16" s="116">
        <f>'B 12m'!P86</f>
        <v>0</v>
      </c>
      <c r="Q16" s="116">
        <f>'B 12m'!Q86</f>
        <v>0</v>
      </c>
      <c r="R16" s="116">
        <f>'B 12m'!R86</f>
        <v>0</v>
      </c>
      <c r="S16" s="116">
        <f>'B 12m'!S86</f>
        <v>0</v>
      </c>
      <c r="T16" s="116">
        <f>'B 12m'!T86</f>
        <v>0</v>
      </c>
      <c r="U16" s="116">
        <f>'B 12m'!U86</f>
        <v>0</v>
      </c>
      <c r="V16" s="116">
        <f>'B 12m'!V86</f>
        <v>0</v>
      </c>
      <c r="W16" s="116">
        <f>'B 12m'!W86</f>
        <v>0</v>
      </c>
      <c r="X16" s="116">
        <f>'B 12m'!X86</f>
        <v>0</v>
      </c>
      <c r="Y16" s="116">
        <f>'B 12m'!Y86</f>
        <v>0</v>
      </c>
      <c r="Z16" s="116">
        <f>'B 12m'!Z86</f>
        <v>0</v>
      </c>
      <c r="AA16" s="116">
        <f>'B 12m'!AA86</f>
        <v>0</v>
      </c>
      <c r="AB16" s="116">
        <f>'B 12m'!AB86</f>
        <v>0</v>
      </c>
      <c r="AC16" s="116"/>
    </row>
    <row r="17" spans="1:30" s="50" customFormat="1" ht="20.100000000000001" customHeight="1" outlineLevel="2" x14ac:dyDescent="0.3">
      <c r="B17" s="50" t="s">
        <v>344</v>
      </c>
      <c r="C17" s="50" t="s">
        <v>16</v>
      </c>
      <c r="D17" s="116">
        <f>'B 18m'!D86</f>
        <v>0</v>
      </c>
      <c r="E17" s="116">
        <f>'B 18m'!E86</f>
        <v>0</v>
      </c>
      <c r="F17" s="116">
        <f>'B 18m'!F86</f>
        <v>0</v>
      </c>
      <c r="G17" s="116">
        <f>'B 18m'!G86</f>
        <v>0</v>
      </c>
      <c r="H17" s="116">
        <f>'B 18m'!H86</f>
        <v>0</v>
      </c>
      <c r="I17" s="116">
        <f>'B 18m'!I86</f>
        <v>0</v>
      </c>
      <c r="J17" s="116">
        <f>'B 18m'!J86</f>
        <v>0</v>
      </c>
      <c r="K17" s="116">
        <f>'B 18m'!K86</f>
        <v>0</v>
      </c>
      <c r="L17" s="116">
        <f>'B 18m'!L86</f>
        <v>0</v>
      </c>
      <c r="M17" s="116">
        <f>'B 18m'!M86</f>
        <v>0</v>
      </c>
      <c r="N17" s="116">
        <f>'B 18m'!N86</f>
        <v>0</v>
      </c>
      <c r="O17" s="116">
        <f>'B 18m'!O86</f>
        <v>0</v>
      </c>
      <c r="P17" s="116">
        <f>'B 18m'!P86</f>
        <v>0</v>
      </c>
      <c r="Q17" s="116">
        <f>'B 18m'!Q86</f>
        <v>0</v>
      </c>
      <c r="R17" s="116">
        <f>'B 18m'!R86</f>
        <v>0</v>
      </c>
      <c r="S17" s="116">
        <f>'B 18m'!S86</f>
        <v>0</v>
      </c>
      <c r="T17" s="116">
        <f>'B 18m'!T86</f>
        <v>0</v>
      </c>
      <c r="U17" s="116">
        <f>'B 18m'!U86</f>
        <v>0</v>
      </c>
      <c r="V17" s="116">
        <f>'B 18m'!V86</f>
        <v>0</v>
      </c>
      <c r="W17" s="116">
        <f>'B 18m'!W86</f>
        <v>0</v>
      </c>
      <c r="X17" s="116">
        <f>'B 18m'!X86</f>
        <v>0</v>
      </c>
      <c r="Y17" s="116">
        <f>'B 18m'!Y86</f>
        <v>0</v>
      </c>
      <c r="Z17" s="116">
        <f>'B 18m'!Z86</f>
        <v>0</v>
      </c>
      <c r="AA17" s="116">
        <f>'B 18m'!AA86</f>
        <v>0</v>
      </c>
      <c r="AB17" s="116">
        <f>'B 18m'!AB86</f>
        <v>0</v>
      </c>
      <c r="AC17" s="116"/>
    </row>
    <row r="18" spans="1:30" s="50" customFormat="1" ht="20.100000000000001" customHeight="1" outlineLevel="2" x14ac:dyDescent="0.3">
      <c r="B18" s="50" t="s">
        <v>101</v>
      </c>
      <c r="C18" s="50" t="s">
        <v>16</v>
      </c>
      <c r="D18" s="116">
        <f>Cars!D86</f>
        <v>0</v>
      </c>
      <c r="E18" s="116">
        <f>Cars!E86</f>
        <v>0</v>
      </c>
      <c r="F18" s="116">
        <f>Cars!F86</f>
        <v>0</v>
      </c>
      <c r="G18" s="116">
        <f>Cars!G86</f>
        <v>0</v>
      </c>
      <c r="H18" s="116">
        <f>Cars!H86</f>
        <v>0</v>
      </c>
      <c r="I18" s="116">
        <f>Cars!I86</f>
        <v>0</v>
      </c>
      <c r="J18" s="116">
        <f>Cars!J86</f>
        <v>0</v>
      </c>
      <c r="K18" s="116">
        <f>Cars!K86</f>
        <v>0</v>
      </c>
      <c r="L18" s="116">
        <f>Cars!L86</f>
        <v>0</v>
      </c>
      <c r="M18" s="116">
        <f>Cars!M86</f>
        <v>0</v>
      </c>
      <c r="N18" s="116">
        <f>Cars!N86</f>
        <v>0</v>
      </c>
      <c r="O18" s="116">
        <f>Cars!O86</f>
        <v>0</v>
      </c>
      <c r="P18" s="116">
        <f>Cars!P86</f>
        <v>0</v>
      </c>
      <c r="Q18" s="116">
        <f>Cars!Q86</f>
        <v>0</v>
      </c>
      <c r="R18" s="116">
        <f>Cars!R86</f>
        <v>0</v>
      </c>
      <c r="S18" s="116">
        <f>Cars!S86</f>
        <v>0</v>
      </c>
      <c r="T18" s="116">
        <f>Cars!T86</f>
        <v>0</v>
      </c>
      <c r="U18" s="116">
        <f>Cars!U86</f>
        <v>0</v>
      </c>
      <c r="V18" s="116">
        <f>Cars!V86</f>
        <v>0</v>
      </c>
      <c r="W18" s="116">
        <f>Cars!W86</f>
        <v>0</v>
      </c>
      <c r="X18" s="116">
        <f>Cars!X86</f>
        <v>0</v>
      </c>
      <c r="Y18" s="116">
        <f>Cars!Y86</f>
        <v>0</v>
      </c>
      <c r="Z18" s="116">
        <f>Cars!Z86</f>
        <v>0</v>
      </c>
      <c r="AA18" s="116">
        <f>Cars!AA86</f>
        <v>0</v>
      </c>
      <c r="AB18" s="116">
        <f>Cars!AB86</f>
        <v>0</v>
      </c>
      <c r="AC18" s="116"/>
    </row>
    <row r="19" spans="1:30" s="50" customFormat="1" ht="20.100000000000001" customHeight="1" outlineLevel="2" x14ac:dyDescent="0.3">
      <c r="B19" s="50" t="s">
        <v>333</v>
      </c>
      <c r="C19" s="50" t="s">
        <v>16</v>
      </c>
      <c r="D19" s="116">
        <f>'DV small'!D100</f>
        <v>0</v>
      </c>
      <c r="E19" s="116">
        <f>'DV small'!E100</f>
        <v>0</v>
      </c>
      <c r="F19" s="116">
        <f>'DV small'!F100</f>
        <v>0</v>
      </c>
      <c r="G19" s="116">
        <f>'DV small'!G100</f>
        <v>0</v>
      </c>
      <c r="H19" s="116">
        <f>'DV small'!H100</f>
        <v>0</v>
      </c>
      <c r="I19" s="116">
        <f>'DV small'!I100</f>
        <v>0</v>
      </c>
      <c r="J19" s="116">
        <f>'DV small'!J100</f>
        <v>0</v>
      </c>
      <c r="K19" s="116">
        <f>'DV small'!K100</f>
        <v>0</v>
      </c>
      <c r="L19" s="116">
        <f>'DV small'!L100</f>
        <v>0</v>
      </c>
      <c r="M19" s="116">
        <f>'DV small'!M100</f>
        <v>0</v>
      </c>
      <c r="N19" s="116">
        <f>'DV small'!N100</f>
        <v>0</v>
      </c>
      <c r="O19" s="116">
        <f>'DV small'!O100</f>
        <v>0</v>
      </c>
      <c r="P19" s="116">
        <f>'DV small'!P100</f>
        <v>0</v>
      </c>
      <c r="Q19" s="116">
        <f>'DV small'!Q100</f>
        <v>0</v>
      </c>
      <c r="R19" s="116">
        <f>'DV small'!R100</f>
        <v>0</v>
      </c>
      <c r="S19" s="116">
        <f>'DV small'!S100</f>
        <v>0</v>
      </c>
      <c r="T19" s="116">
        <f>'DV small'!T100</f>
        <v>0</v>
      </c>
      <c r="U19" s="116">
        <f>'DV small'!U100</f>
        <v>0</v>
      </c>
      <c r="V19" s="116">
        <f>'DV small'!V100</f>
        <v>0</v>
      </c>
      <c r="W19" s="116">
        <f>'DV small'!W100</f>
        <v>0</v>
      </c>
      <c r="X19" s="116">
        <f>'DV small'!X100</f>
        <v>0</v>
      </c>
      <c r="Y19" s="116">
        <f>'DV small'!Y100</f>
        <v>0</v>
      </c>
      <c r="Z19" s="116">
        <f>'DV small'!Z100</f>
        <v>0</v>
      </c>
      <c r="AA19" s="116">
        <f>'DV small'!AA100</f>
        <v>0</v>
      </c>
      <c r="AB19" s="116">
        <f>'DV small'!AB100</f>
        <v>0</v>
      </c>
      <c r="AC19" s="116"/>
    </row>
    <row r="20" spans="1:30" s="50" customFormat="1" ht="20.100000000000001" customHeight="1" outlineLevel="2" x14ac:dyDescent="0.3">
      <c r="B20" s="50" t="s">
        <v>334</v>
      </c>
      <c r="C20" s="50" t="s">
        <v>16</v>
      </c>
      <c r="D20" s="116">
        <f>'DV large'!D100</f>
        <v>0</v>
      </c>
      <c r="E20" s="116">
        <f>'DV large'!E100</f>
        <v>0</v>
      </c>
      <c r="F20" s="116">
        <f>'DV large'!F100</f>
        <v>0</v>
      </c>
      <c r="G20" s="116">
        <f>'DV large'!G100</f>
        <v>0</v>
      </c>
      <c r="H20" s="116">
        <f>'DV large'!H100</f>
        <v>0</v>
      </c>
      <c r="I20" s="116">
        <f>'DV large'!I100</f>
        <v>0</v>
      </c>
      <c r="J20" s="116">
        <f>'DV large'!J100</f>
        <v>0</v>
      </c>
      <c r="K20" s="116">
        <f>'DV large'!K100</f>
        <v>0</v>
      </c>
      <c r="L20" s="116">
        <f>'DV large'!L100</f>
        <v>0</v>
      </c>
      <c r="M20" s="116">
        <f>'DV large'!M100</f>
        <v>0</v>
      </c>
      <c r="N20" s="116">
        <f>'DV large'!N100</f>
        <v>0</v>
      </c>
      <c r="O20" s="116">
        <f>'DV large'!O100</f>
        <v>0</v>
      </c>
      <c r="P20" s="116">
        <f>'DV large'!P100</f>
        <v>0</v>
      </c>
      <c r="Q20" s="116">
        <f>'DV large'!Q100</f>
        <v>0</v>
      </c>
      <c r="R20" s="116">
        <f>'DV large'!R100</f>
        <v>0</v>
      </c>
      <c r="S20" s="116">
        <f>'DV large'!S100</f>
        <v>0</v>
      </c>
      <c r="T20" s="116">
        <f>'DV large'!T100</f>
        <v>0</v>
      </c>
      <c r="U20" s="116">
        <f>'DV large'!U100</f>
        <v>0</v>
      </c>
      <c r="V20" s="116">
        <f>'DV large'!V100</f>
        <v>0</v>
      </c>
      <c r="W20" s="116">
        <f>'DV large'!W100</f>
        <v>0</v>
      </c>
      <c r="X20" s="116">
        <f>'DV large'!X100</f>
        <v>0</v>
      </c>
      <c r="Y20" s="116">
        <f>'DV large'!Y100</f>
        <v>0</v>
      </c>
      <c r="Z20" s="116">
        <f>'DV large'!Z100</f>
        <v>0</v>
      </c>
      <c r="AA20" s="116">
        <f>'DV large'!AA100</f>
        <v>0</v>
      </c>
      <c r="AB20" s="116">
        <f>'DV large'!AB100</f>
        <v>0</v>
      </c>
      <c r="AC20" s="116"/>
    </row>
    <row r="21" spans="1:30" s="50" customFormat="1" ht="20.100000000000001" customHeight="1" outlineLevel="2" x14ac:dyDescent="0.3">
      <c r="B21" s="50" t="s">
        <v>102</v>
      </c>
      <c r="C21" s="50" t="s">
        <v>16</v>
      </c>
      <c r="D21" s="116">
        <f>'GB trucks'!D100</f>
        <v>0</v>
      </c>
      <c r="E21" s="116">
        <f>'GB trucks'!E100</f>
        <v>0</v>
      </c>
      <c r="F21" s="116">
        <f>'GB trucks'!F100</f>
        <v>0</v>
      </c>
      <c r="G21" s="116">
        <f>'GB trucks'!G100</f>
        <v>0</v>
      </c>
      <c r="H21" s="116">
        <f>'GB trucks'!H100</f>
        <v>0</v>
      </c>
      <c r="I21" s="116">
        <f>'GB trucks'!I100</f>
        <v>0</v>
      </c>
      <c r="J21" s="116">
        <f>'GB trucks'!J100</f>
        <v>0</v>
      </c>
      <c r="K21" s="116">
        <f>'GB trucks'!K100</f>
        <v>0</v>
      </c>
      <c r="L21" s="116">
        <f>'GB trucks'!L100</f>
        <v>0</v>
      </c>
      <c r="M21" s="116">
        <f>'GB trucks'!M100</f>
        <v>0</v>
      </c>
      <c r="N21" s="116">
        <f>'GB trucks'!N100</f>
        <v>0</v>
      </c>
      <c r="O21" s="116">
        <f>'GB trucks'!O100</f>
        <v>0</v>
      </c>
      <c r="P21" s="116">
        <f>'GB trucks'!P100</f>
        <v>0</v>
      </c>
      <c r="Q21" s="116">
        <f>'GB trucks'!Q100</f>
        <v>0</v>
      </c>
      <c r="R21" s="116">
        <f>'GB trucks'!R100</f>
        <v>0</v>
      </c>
      <c r="S21" s="116">
        <f>'GB trucks'!S100</f>
        <v>0</v>
      </c>
      <c r="T21" s="116">
        <f>'GB trucks'!T100</f>
        <v>0</v>
      </c>
      <c r="U21" s="116">
        <f>'GB trucks'!U100</f>
        <v>0</v>
      </c>
      <c r="V21" s="116">
        <f>'GB trucks'!V100</f>
        <v>0</v>
      </c>
      <c r="W21" s="116">
        <f>'GB trucks'!W100</f>
        <v>0</v>
      </c>
      <c r="X21" s="116">
        <f>'GB trucks'!X100</f>
        <v>0</v>
      </c>
      <c r="Y21" s="116">
        <f>'GB trucks'!Y100</f>
        <v>0</v>
      </c>
      <c r="Z21" s="116">
        <f>'GB trucks'!Z100</f>
        <v>0</v>
      </c>
      <c r="AA21" s="116">
        <f>'GB trucks'!AA100</f>
        <v>0</v>
      </c>
      <c r="AB21" s="116">
        <f>'GB trucks'!AB100</f>
        <v>0</v>
      </c>
      <c r="AC21" s="116"/>
    </row>
    <row r="22" spans="1:30" s="50" customFormat="1" ht="20.100000000000001" customHeight="1" outlineLevel="2" x14ac:dyDescent="0.3">
      <c r="B22" s="50" t="s">
        <v>103</v>
      </c>
      <c r="C22" s="50" t="s">
        <v>16</v>
      </c>
      <c r="D22" s="116">
        <f>Trains!D86</f>
        <v>0</v>
      </c>
      <c r="E22" s="116">
        <f>Trains!E86</f>
        <v>0</v>
      </c>
      <c r="F22" s="116">
        <f>Trains!F86</f>
        <v>0</v>
      </c>
      <c r="G22" s="116">
        <f>Trains!G86</f>
        <v>0</v>
      </c>
      <c r="H22" s="116">
        <f>Trains!H86</f>
        <v>0</v>
      </c>
      <c r="I22" s="116">
        <f>Trains!I86</f>
        <v>0</v>
      </c>
      <c r="J22" s="116">
        <f>Trains!J86</f>
        <v>0</v>
      </c>
      <c r="K22" s="116">
        <f>Trains!K86</f>
        <v>0</v>
      </c>
      <c r="L22" s="116">
        <f>Trains!L86</f>
        <v>0</v>
      </c>
      <c r="M22" s="116">
        <f>Trains!M86</f>
        <v>0</v>
      </c>
      <c r="N22" s="116">
        <f>Trains!N86</f>
        <v>0</v>
      </c>
      <c r="O22" s="116">
        <f>Trains!O86</f>
        <v>0</v>
      </c>
      <c r="P22" s="116">
        <f>Trains!P86</f>
        <v>0</v>
      </c>
      <c r="Q22" s="116">
        <f>Trains!Q86</f>
        <v>0</v>
      </c>
      <c r="R22" s="116">
        <f>Trains!R86</f>
        <v>0</v>
      </c>
      <c r="S22" s="116">
        <f>Trains!S86</f>
        <v>0</v>
      </c>
      <c r="T22" s="116">
        <f>Trains!T86</f>
        <v>0</v>
      </c>
      <c r="U22" s="116">
        <f>Trains!U86</f>
        <v>0</v>
      </c>
      <c r="V22" s="116">
        <f>Trains!V86</f>
        <v>0</v>
      </c>
      <c r="W22" s="116">
        <f>Trains!W86</f>
        <v>0</v>
      </c>
      <c r="X22" s="116">
        <f>Trains!X86</f>
        <v>0</v>
      </c>
      <c r="Y22" s="116">
        <f>Trains!Y86</f>
        <v>0</v>
      </c>
      <c r="Z22" s="116">
        <f>Trains!Z86</f>
        <v>0</v>
      </c>
      <c r="AA22" s="116">
        <f>Trains!AA86</f>
        <v>0</v>
      </c>
      <c r="AB22" s="116">
        <f>Trains!AB86</f>
        <v>0</v>
      </c>
      <c r="AC22" s="116"/>
    </row>
    <row r="23" spans="1:30" s="50" customFormat="1" ht="9" customHeight="1" outlineLevel="2" x14ac:dyDescent="0.3">
      <c r="C23" s="108"/>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row>
    <row r="24" spans="1:30" s="50" customFormat="1" ht="20.100000000000001" customHeight="1" outlineLevel="2" x14ac:dyDescent="0.3">
      <c r="B24" s="50" t="s">
        <v>213</v>
      </c>
      <c r="C24" s="50" t="s">
        <v>16</v>
      </c>
      <c r="D24" s="116">
        <f>HRS!D82</f>
        <v>0</v>
      </c>
      <c r="E24" s="116">
        <f>HRS!E82</f>
        <v>0</v>
      </c>
      <c r="F24" s="116">
        <f>HRS!F82</f>
        <v>0</v>
      </c>
      <c r="G24" s="116">
        <f>HRS!G82</f>
        <v>0</v>
      </c>
      <c r="H24" s="116">
        <f>HRS!H82</f>
        <v>0</v>
      </c>
      <c r="I24" s="116">
        <f>HRS!I82</f>
        <v>0</v>
      </c>
      <c r="J24" s="116">
        <f>HRS!J82</f>
        <v>0</v>
      </c>
      <c r="K24" s="116">
        <f>HRS!K82</f>
        <v>0</v>
      </c>
      <c r="L24" s="116">
        <f>HRS!L82</f>
        <v>0</v>
      </c>
      <c r="M24" s="116">
        <f>HRS!M82</f>
        <v>0</v>
      </c>
      <c r="N24" s="116">
        <f>HRS!N82</f>
        <v>0</v>
      </c>
      <c r="O24" s="116">
        <f>HRS!O82</f>
        <v>0</v>
      </c>
      <c r="P24" s="116">
        <f>HRS!P82</f>
        <v>0</v>
      </c>
      <c r="Q24" s="116">
        <f>HRS!Q82</f>
        <v>0</v>
      </c>
      <c r="R24" s="116">
        <f>HRS!R82</f>
        <v>0</v>
      </c>
      <c r="S24" s="116">
        <f>HRS!S82</f>
        <v>0</v>
      </c>
      <c r="T24" s="116">
        <f>HRS!T82</f>
        <v>0</v>
      </c>
      <c r="U24" s="116">
        <f>HRS!U82</f>
        <v>0</v>
      </c>
      <c r="V24" s="116">
        <f>HRS!V82</f>
        <v>0</v>
      </c>
      <c r="W24" s="116">
        <f>HRS!W82</f>
        <v>0</v>
      </c>
      <c r="X24" s="116">
        <f>HRS!X82</f>
        <v>0</v>
      </c>
      <c r="Y24" s="116">
        <f>HRS!Y82</f>
        <v>0</v>
      </c>
      <c r="Z24" s="116">
        <f>HRS!Z82</f>
        <v>0</v>
      </c>
      <c r="AA24" s="116">
        <f>HRS!AA82</f>
        <v>0</v>
      </c>
      <c r="AB24" s="116">
        <f>HRS!AB82</f>
        <v>0</v>
      </c>
      <c r="AC24" s="116"/>
    </row>
    <row r="25" spans="1:30" s="50" customFormat="1" ht="20.100000000000001" customHeight="1" outlineLevel="2" x14ac:dyDescent="0.3">
      <c r="B25" s="50" t="s">
        <v>254</v>
      </c>
      <c r="C25" s="50" t="s">
        <v>16</v>
      </c>
      <c r="D25" s="116">
        <f>'H2 Production'!D121</f>
        <v>0</v>
      </c>
      <c r="E25" s="116">
        <f>'H2 Production'!E121</f>
        <v>0</v>
      </c>
      <c r="F25" s="116">
        <f>'H2 Production'!F121</f>
        <v>0</v>
      </c>
      <c r="G25" s="116">
        <f>'H2 Production'!G121</f>
        <v>0</v>
      </c>
      <c r="H25" s="116">
        <f>'H2 Production'!H121</f>
        <v>0</v>
      </c>
      <c r="I25" s="116">
        <f>'H2 Production'!I121</f>
        <v>0</v>
      </c>
      <c r="J25" s="116">
        <f>'H2 Production'!J121</f>
        <v>0</v>
      </c>
      <c r="K25" s="116">
        <f>'H2 Production'!K121</f>
        <v>0</v>
      </c>
      <c r="L25" s="116">
        <f>'H2 Production'!L121</f>
        <v>0</v>
      </c>
      <c r="M25" s="116">
        <f>'H2 Production'!M121</f>
        <v>0</v>
      </c>
      <c r="N25" s="116">
        <f>'H2 Production'!N121</f>
        <v>0</v>
      </c>
      <c r="O25" s="116">
        <f>'H2 Production'!O121</f>
        <v>0</v>
      </c>
      <c r="P25" s="116">
        <f>'H2 Production'!P121</f>
        <v>0</v>
      </c>
      <c r="Q25" s="116">
        <f>'H2 Production'!Q121</f>
        <v>0</v>
      </c>
      <c r="R25" s="116">
        <f>'H2 Production'!R121</f>
        <v>0</v>
      </c>
      <c r="S25" s="116">
        <f>'H2 Production'!S121</f>
        <v>0</v>
      </c>
      <c r="T25" s="116">
        <f>'H2 Production'!T121</f>
        <v>0</v>
      </c>
      <c r="U25" s="116">
        <f>'H2 Production'!U121</f>
        <v>0</v>
      </c>
      <c r="V25" s="116">
        <f>'H2 Production'!V121</f>
        <v>0</v>
      </c>
      <c r="W25" s="116">
        <f>'H2 Production'!W121</f>
        <v>0</v>
      </c>
      <c r="X25" s="116">
        <f>'H2 Production'!X121</f>
        <v>0</v>
      </c>
      <c r="Y25" s="116">
        <f>'H2 Production'!Y121</f>
        <v>0</v>
      </c>
      <c r="Z25" s="116">
        <f>'H2 Production'!Z121</f>
        <v>0</v>
      </c>
      <c r="AA25" s="116">
        <f>'H2 Production'!AA121</f>
        <v>0</v>
      </c>
      <c r="AB25" s="116">
        <f>'H2 Production'!AB121</f>
        <v>0</v>
      </c>
      <c r="AC25" s="116"/>
    </row>
    <row r="26" spans="1:30" s="50" customFormat="1" ht="20.100000000000001" customHeight="1" outlineLevel="1" x14ac:dyDescent="0.3">
      <c r="C26" s="108"/>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row>
    <row r="27" spans="1:30" s="110" customFormat="1" ht="20.100000000000001" customHeight="1" outlineLevel="1" x14ac:dyDescent="0.3">
      <c r="A27" s="109"/>
      <c r="B27" s="108" t="s">
        <v>433</v>
      </c>
      <c r="C27" s="108" t="s">
        <v>16</v>
      </c>
      <c r="D27" s="114">
        <f>SUM(D28:D32)</f>
        <v>0</v>
      </c>
      <c r="E27" s="114">
        <f t="shared" ref="E27:N27" si="5">SUM(E28:E32)</f>
        <v>0</v>
      </c>
      <c r="F27" s="114">
        <f t="shared" si="5"/>
        <v>0</v>
      </c>
      <c r="G27" s="114">
        <f t="shared" si="5"/>
        <v>0</v>
      </c>
      <c r="H27" s="114">
        <f t="shared" si="5"/>
        <v>0</v>
      </c>
      <c r="I27" s="114">
        <f t="shared" si="5"/>
        <v>0</v>
      </c>
      <c r="J27" s="114">
        <f t="shared" si="5"/>
        <v>0</v>
      </c>
      <c r="K27" s="114">
        <f t="shared" si="5"/>
        <v>0</v>
      </c>
      <c r="L27" s="114">
        <f t="shared" si="5"/>
        <v>0</v>
      </c>
      <c r="M27" s="114">
        <f t="shared" si="5"/>
        <v>0</v>
      </c>
      <c r="N27" s="114">
        <f t="shared" si="5"/>
        <v>0</v>
      </c>
      <c r="O27" s="114">
        <f t="shared" ref="O27:AB27" si="6">SUM(O28:O32)</f>
        <v>0</v>
      </c>
      <c r="P27" s="114">
        <f t="shared" si="6"/>
        <v>0</v>
      </c>
      <c r="Q27" s="114">
        <f t="shared" si="6"/>
        <v>0</v>
      </c>
      <c r="R27" s="114">
        <f t="shared" si="6"/>
        <v>0</v>
      </c>
      <c r="S27" s="114">
        <f t="shared" si="6"/>
        <v>0</v>
      </c>
      <c r="T27" s="114">
        <f t="shared" si="6"/>
        <v>0</v>
      </c>
      <c r="U27" s="114">
        <f t="shared" si="6"/>
        <v>0</v>
      </c>
      <c r="V27" s="114">
        <f t="shared" si="6"/>
        <v>0</v>
      </c>
      <c r="W27" s="114">
        <f t="shared" si="6"/>
        <v>0</v>
      </c>
      <c r="X27" s="114">
        <f t="shared" si="6"/>
        <v>0</v>
      </c>
      <c r="Y27" s="114">
        <f t="shared" si="6"/>
        <v>0</v>
      </c>
      <c r="Z27" s="114">
        <f t="shared" si="6"/>
        <v>0</v>
      </c>
      <c r="AA27" s="114">
        <f t="shared" si="6"/>
        <v>0</v>
      </c>
      <c r="AB27" s="114">
        <f t="shared" si="6"/>
        <v>0</v>
      </c>
      <c r="AC27" s="114"/>
    </row>
    <row r="28" spans="1:30" ht="20.100000000000001" customHeight="1" outlineLevel="2" x14ac:dyDescent="0.3">
      <c r="A28" s="52"/>
      <c r="B28" s="50" t="s">
        <v>318</v>
      </c>
      <c r="C28" s="50" t="s">
        <v>16</v>
      </c>
      <c r="D28" s="115">
        <f>HRS!D66</f>
        <v>0</v>
      </c>
      <c r="E28" s="115">
        <f>HRS!E66</f>
        <v>0</v>
      </c>
      <c r="F28" s="115">
        <f>HRS!F66</f>
        <v>0</v>
      </c>
      <c r="G28" s="115">
        <f>HRS!G66</f>
        <v>0</v>
      </c>
      <c r="H28" s="115">
        <f>HRS!H66</f>
        <v>0</v>
      </c>
      <c r="I28" s="115">
        <f>HRS!I66</f>
        <v>0</v>
      </c>
      <c r="J28" s="115">
        <f>HRS!J66</f>
        <v>0</v>
      </c>
      <c r="K28" s="115">
        <f>HRS!K66</f>
        <v>0</v>
      </c>
      <c r="L28" s="115">
        <f>HRS!L66</f>
        <v>0</v>
      </c>
      <c r="M28" s="115">
        <f>HRS!M66</f>
        <v>0</v>
      </c>
      <c r="N28" s="115">
        <f>HRS!N66</f>
        <v>0</v>
      </c>
      <c r="O28" s="115">
        <f>HRS!O66</f>
        <v>0</v>
      </c>
      <c r="P28" s="115">
        <f>HRS!P66</f>
        <v>0</v>
      </c>
      <c r="Q28" s="115">
        <f>HRS!Q66</f>
        <v>0</v>
      </c>
      <c r="R28" s="115">
        <f>HRS!R66</f>
        <v>0</v>
      </c>
      <c r="S28" s="115">
        <f>HRS!S66</f>
        <v>0</v>
      </c>
      <c r="T28" s="115">
        <f>HRS!T66</f>
        <v>0</v>
      </c>
      <c r="U28" s="115">
        <f>HRS!U66</f>
        <v>0</v>
      </c>
      <c r="V28" s="115">
        <f>HRS!V66</f>
        <v>0</v>
      </c>
      <c r="W28" s="115">
        <f>HRS!W66</f>
        <v>0</v>
      </c>
      <c r="X28" s="115">
        <f>HRS!X66</f>
        <v>0</v>
      </c>
      <c r="Y28" s="115">
        <f>HRS!Y66</f>
        <v>0</v>
      </c>
      <c r="Z28" s="115">
        <f>HRS!Z66</f>
        <v>0</v>
      </c>
      <c r="AA28" s="115">
        <f>HRS!AA66</f>
        <v>0</v>
      </c>
      <c r="AB28" s="115">
        <f>HRS!AB66</f>
        <v>0</v>
      </c>
      <c r="AC28" s="115"/>
    </row>
    <row r="29" spans="1:30" ht="20.100000000000001" customHeight="1" outlineLevel="2" x14ac:dyDescent="0.3">
      <c r="A29" s="52"/>
      <c r="B29" s="50" t="s">
        <v>317</v>
      </c>
      <c r="C29" s="50" t="s">
        <v>16</v>
      </c>
      <c r="D29" s="115">
        <f>'H2 Production'!D105</f>
        <v>0</v>
      </c>
      <c r="E29" s="115">
        <f>'H2 Production'!E105</f>
        <v>0</v>
      </c>
      <c r="F29" s="115">
        <f>'H2 Production'!F105</f>
        <v>0</v>
      </c>
      <c r="G29" s="115">
        <f>'H2 Production'!G105</f>
        <v>0</v>
      </c>
      <c r="H29" s="115">
        <f>'H2 Production'!H105</f>
        <v>0</v>
      </c>
      <c r="I29" s="115">
        <f>'H2 Production'!I105</f>
        <v>0</v>
      </c>
      <c r="J29" s="115">
        <f>'H2 Production'!J105</f>
        <v>0</v>
      </c>
      <c r="K29" s="115">
        <f>'H2 Production'!K105</f>
        <v>0</v>
      </c>
      <c r="L29" s="115">
        <f>'H2 Production'!L105</f>
        <v>0</v>
      </c>
      <c r="M29" s="115">
        <f>'H2 Production'!M105</f>
        <v>0</v>
      </c>
      <c r="N29" s="115">
        <f>'H2 Production'!N105</f>
        <v>0</v>
      </c>
      <c r="O29" s="115">
        <f>'H2 Production'!O105</f>
        <v>0</v>
      </c>
      <c r="P29" s="115">
        <f>'H2 Production'!P105</f>
        <v>0</v>
      </c>
      <c r="Q29" s="115">
        <f>'H2 Production'!Q105</f>
        <v>0</v>
      </c>
      <c r="R29" s="115">
        <f>'H2 Production'!R105</f>
        <v>0</v>
      </c>
      <c r="S29" s="115">
        <f>'H2 Production'!S105</f>
        <v>0</v>
      </c>
      <c r="T29" s="115">
        <f>'H2 Production'!T105</f>
        <v>0</v>
      </c>
      <c r="U29" s="115">
        <f>'H2 Production'!U105</f>
        <v>0</v>
      </c>
      <c r="V29" s="115">
        <f>'H2 Production'!V105</f>
        <v>0</v>
      </c>
      <c r="W29" s="115">
        <f>'H2 Production'!W105</f>
        <v>0</v>
      </c>
      <c r="X29" s="115">
        <f>'H2 Production'!X105</f>
        <v>0</v>
      </c>
      <c r="Y29" s="115">
        <f>'H2 Production'!Y105</f>
        <v>0</v>
      </c>
      <c r="Z29" s="115">
        <f>'H2 Production'!Z105</f>
        <v>0</v>
      </c>
      <c r="AA29" s="115">
        <f>'H2 Production'!AA105</f>
        <v>0</v>
      </c>
      <c r="AB29" s="115">
        <f>'H2 Production'!AB105</f>
        <v>0</v>
      </c>
      <c r="AC29" s="115"/>
      <c r="AD29" s="630"/>
    </row>
    <row r="30" spans="1:30" ht="20.100000000000001" customHeight="1" outlineLevel="2" x14ac:dyDescent="0.3">
      <c r="A30" s="52"/>
      <c r="B30" s="50"/>
      <c r="C30" s="50"/>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row>
    <row r="31" spans="1:30" ht="20.100000000000001" customHeight="1" outlineLevel="2" x14ac:dyDescent="0.3">
      <c r="A31" s="52"/>
      <c r="B31" s="50" t="s">
        <v>434</v>
      </c>
      <c r="C31" s="50" t="s">
        <v>16</v>
      </c>
      <c r="D31" s="115">
        <f>HRS!D98</f>
        <v>0</v>
      </c>
      <c r="E31" s="115">
        <f>HRS!E98</f>
        <v>0</v>
      </c>
      <c r="F31" s="115">
        <f>HRS!F98</f>
        <v>0</v>
      </c>
      <c r="G31" s="115">
        <f>HRS!G98</f>
        <v>0</v>
      </c>
      <c r="H31" s="115">
        <f>HRS!H98</f>
        <v>0</v>
      </c>
      <c r="I31" s="115">
        <f>HRS!I98</f>
        <v>0</v>
      </c>
      <c r="J31" s="115">
        <f>HRS!J98</f>
        <v>0</v>
      </c>
      <c r="K31" s="115">
        <f>HRS!K98</f>
        <v>0</v>
      </c>
      <c r="L31" s="115">
        <f>HRS!L98</f>
        <v>0</v>
      </c>
      <c r="M31" s="115">
        <f>HRS!M98</f>
        <v>0</v>
      </c>
      <c r="N31" s="115">
        <f>HRS!N98</f>
        <v>0</v>
      </c>
      <c r="O31" s="115">
        <f>HRS!O98</f>
        <v>0</v>
      </c>
      <c r="P31" s="115">
        <f>HRS!P98</f>
        <v>0</v>
      </c>
      <c r="Q31" s="115">
        <f>HRS!Q98</f>
        <v>0</v>
      </c>
      <c r="R31" s="115">
        <f>HRS!R98</f>
        <v>0</v>
      </c>
      <c r="S31" s="115">
        <f>HRS!S98</f>
        <v>0</v>
      </c>
      <c r="T31" s="115">
        <f>HRS!T98</f>
        <v>0</v>
      </c>
      <c r="U31" s="115">
        <f>HRS!U98</f>
        <v>0</v>
      </c>
      <c r="V31" s="115">
        <f>HRS!V98</f>
        <v>0</v>
      </c>
      <c r="W31" s="115">
        <f>HRS!W98</f>
        <v>0</v>
      </c>
      <c r="X31" s="115">
        <f>HRS!X98</f>
        <v>0</v>
      </c>
      <c r="Y31" s="115">
        <f>HRS!Y98</f>
        <v>0</v>
      </c>
      <c r="Z31" s="115">
        <f>HRS!Z98</f>
        <v>0</v>
      </c>
      <c r="AA31" s="115">
        <f>HRS!AA98</f>
        <v>0</v>
      </c>
      <c r="AB31" s="115">
        <f>HRS!AB98</f>
        <v>0</v>
      </c>
      <c r="AC31" s="115"/>
    </row>
    <row r="32" spans="1:30" ht="20.100000000000001" customHeight="1" outlineLevel="2" x14ac:dyDescent="0.3">
      <c r="A32" s="52"/>
      <c r="B32" s="45" t="s">
        <v>435</v>
      </c>
      <c r="C32" s="50" t="s">
        <v>16</v>
      </c>
      <c r="D32" s="115">
        <f>'H2 Production'!D161</f>
        <v>0</v>
      </c>
      <c r="E32" s="115">
        <f>'H2 Production'!E161</f>
        <v>0</v>
      </c>
      <c r="F32" s="115">
        <f>'H2 Production'!F161</f>
        <v>0</v>
      </c>
      <c r="G32" s="115">
        <f>'H2 Production'!G161</f>
        <v>0</v>
      </c>
      <c r="H32" s="115">
        <f>'H2 Production'!H161</f>
        <v>0</v>
      </c>
      <c r="I32" s="115">
        <f>'H2 Production'!I161</f>
        <v>0</v>
      </c>
      <c r="J32" s="115">
        <f>'H2 Production'!J161</f>
        <v>0</v>
      </c>
      <c r="K32" s="115">
        <f>'H2 Production'!K161</f>
        <v>0</v>
      </c>
      <c r="L32" s="115">
        <f>'H2 Production'!L161</f>
        <v>0</v>
      </c>
      <c r="M32" s="115">
        <f>'H2 Production'!M161</f>
        <v>0</v>
      </c>
      <c r="N32" s="115">
        <f>'H2 Production'!N161</f>
        <v>0</v>
      </c>
      <c r="O32" s="115">
        <f>'H2 Production'!O161</f>
        <v>0</v>
      </c>
      <c r="P32" s="115">
        <f>'H2 Production'!P161</f>
        <v>0</v>
      </c>
      <c r="Q32" s="115">
        <f>'H2 Production'!Q161</f>
        <v>0</v>
      </c>
      <c r="R32" s="115">
        <f>'H2 Production'!R161</f>
        <v>0</v>
      </c>
      <c r="S32" s="115">
        <f>'H2 Production'!S161</f>
        <v>0</v>
      </c>
      <c r="T32" s="115">
        <f>'H2 Production'!T161</f>
        <v>0</v>
      </c>
      <c r="U32" s="115">
        <f>'H2 Production'!U161</f>
        <v>0</v>
      </c>
      <c r="V32" s="115">
        <f>'H2 Production'!V161</f>
        <v>0</v>
      </c>
      <c r="W32" s="115">
        <f>'H2 Production'!W161</f>
        <v>0</v>
      </c>
      <c r="X32" s="115">
        <f>'H2 Production'!X161</f>
        <v>0</v>
      </c>
      <c r="Y32" s="115">
        <f>'H2 Production'!Y161</f>
        <v>0</v>
      </c>
      <c r="Z32" s="115">
        <f>'H2 Production'!Z161</f>
        <v>0</v>
      </c>
      <c r="AA32" s="115">
        <f>'H2 Production'!AA161</f>
        <v>0</v>
      </c>
      <c r="AB32" s="115">
        <f>'H2 Production'!AB161</f>
        <v>0</v>
      </c>
      <c r="AC32" s="115"/>
    </row>
    <row r="33" spans="1:29" ht="15" customHeight="1" outlineLevel="1" x14ac:dyDescent="0.3"/>
    <row r="34" spans="1:29" s="110" customFormat="1" ht="19.5" customHeight="1" outlineLevel="1" x14ac:dyDescent="0.3">
      <c r="A34" s="109"/>
      <c r="B34" s="108" t="s">
        <v>105</v>
      </c>
      <c r="C34" s="108" t="s">
        <v>16</v>
      </c>
      <c r="D34" s="114">
        <f>SUM(D35:D41)</f>
        <v>0</v>
      </c>
      <c r="E34" s="114">
        <f t="shared" ref="E34:N34" si="7">SUM(E35:E41)</f>
        <v>0</v>
      </c>
      <c r="F34" s="114">
        <f t="shared" si="7"/>
        <v>0</v>
      </c>
      <c r="G34" s="114">
        <f t="shared" si="7"/>
        <v>0</v>
      </c>
      <c r="H34" s="114">
        <f t="shared" si="7"/>
        <v>0</v>
      </c>
      <c r="I34" s="114">
        <f t="shared" si="7"/>
        <v>0</v>
      </c>
      <c r="J34" s="114">
        <f t="shared" si="7"/>
        <v>0</v>
      </c>
      <c r="K34" s="114">
        <f t="shared" si="7"/>
        <v>0</v>
      </c>
      <c r="L34" s="114">
        <f t="shared" si="7"/>
        <v>0</v>
      </c>
      <c r="M34" s="114">
        <f t="shared" si="7"/>
        <v>0</v>
      </c>
      <c r="N34" s="114">
        <f t="shared" si="7"/>
        <v>0</v>
      </c>
      <c r="O34" s="114">
        <f t="shared" ref="O34:AB34" si="8">SUM(O35:O41)</f>
        <v>0</v>
      </c>
      <c r="P34" s="114">
        <f t="shared" si="8"/>
        <v>0</v>
      </c>
      <c r="Q34" s="114">
        <f t="shared" si="8"/>
        <v>0</v>
      </c>
      <c r="R34" s="114">
        <f t="shared" si="8"/>
        <v>0</v>
      </c>
      <c r="S34" s="114">
        <f t="shared" si="8"/>
        <v>0</v>
      </c>
      <c r="T34" s="114">
        <f t="shared" si="8"/>
        <v>0</v>
      </c>
      <c r="U34" s="114">
        <f t="shared" si="8"/>
        <v>0</v>
      </c>
      <c r="V34" s="114">
        <f t="shared" si="8"/>
        <v>0</v>
      </c>
      <c r="W34" s="114">
        <f t="shared" si="8"/>
        <v>0</v>
      </c>
      <c r="X34" s="114">
        <f t="shared" si="8"/>
        <v>0</v>
      </c>
      <c r="Y34" s="114">
        <f t="shared" si="8"/>
        <v>0</v>
      </c>
      <c r="Z34" s="114">
        <f t="shared" si="8"/>
        <v>0</v>
      </c>
      <c r="AA34" s="114">
        <f t="shared" si="8"/>
        <v>0</v>
      </c>
      <c r="AB34" s="114">
        <f t="shared" si="8"/>
        <v>0</v>
      </c>
      <c r="AC34" s="114"/>
    </row>
    <row r="35" spans="1:29" ht="20.100000000000001" customHeight="1" outlineLevel="2" x14ac:dyDescent="0.3">
      <c r="A35" s="52"/>
      <c r="B35" s="50" t="s">
        <v>345</v>
      </c>
      <c r="C35" s="50" t="s">
        <v>16</v>
      </c>
      <c r="D35" s="115">
        <f>'B 12m'!D84</f>
        <v>0</v>
      </c>
      <c r="E35" s="115">
        <f>'B 12m'!E84</f>
        <v>0</v>
      </c>
      <c r="F35" s="115">
        <f>'B 12m'!F84</f>
        <v>0</v>
      </c>
      <c r="G35" s="115">
        <f>'B 12m'!G84</f>
        <v>0</v>
      </c>
      <c r="H35" s="115">
        <f>'B 12m'!H84</f>
        <v>0</v>
      </c>
      <c r="I35" s="115">
        <f>'B 12m'!I84</f>
        <v>0</v>
      </c>
      <c r="J35" s="115">
        <f>'B 12m'!J84</f>
        <v>0</v>
      </c>
      <c r="K35" s="115">
        <f>'B 12m'!K84</f>
        <v>0</v>
      </c>
      <c r="L35" s="115">
        <f>'B 12m'!L84</f>
        <v>0</v>
      </c>
      <c r="M35" s="115">
        <f>'B 12m'!M84</f>
        <v>0</v>
      </c>
      <c r="N35" s="115">
        <f>'B 12m'!N84</f>
        <v>0</v>
      </c>
      <c r="O35" s="115">
        <f>'B 12m'!O84</f>
        <v>0</v>
      </c>
      <c r="P35" s="115">
        <f>'B 12m'!P84</f>
        <v>0</v>
      </c>
      <c r="Q35" s="115">
        <f>'B 12m'!Q84</f>
        <v>0</v>
      </c>
      <c r="R35" s="115">
        <f>'B 12m'!R84</f>
        <v>0</v>
      </c>
      <c r="S35" s="115">
        <f>'B 12m'!S84</f>
        <v>0</v>
      </c>
      <c r="T35" s="115">
        <f>'B 12m'!T84</f>
        <v>0</v>
      </c>
      <c r="U35" s="115">
        <f>'B 12m'!U84</f>
        <v>0</v>
      </c>
      <c r="V35" s="115">
        <f>'B 12m'!V84</f>
        <v>0</v>
      </c>
      <c r="W35" s="115">
        <f>'B 12m'!W84</f>
        <v>0</v>
      </c>
      <c r="X35" s="115">
        <f>'B 12m'!X84</f>
        <v>0</v>
      </c>
      <c r="Y35" s="115">
        <f>'B 12m'!Y84</f>
        <v>0</v>
      </c>
      <c r="Z35" s="115">
        <f>'B 12m'!Z84</f>
        <v>0</v>
      </c>
      <c r="AA35" s="115">
        <f>'B 12m'!AA84</f>
        <v>0</v>
      </c>
      <c r="AB35" s="115">
        <f>'B 12m'!AB84</f>
        <v>0</v>
      </c>
      <c r="AC35" s="115"/>
    </row>
    <row r="36" spans="1:29" ht="20.100000000000001" customHeight="1" outlineLevel="2" x14ac:dyDescent="0.3">
      <c r="A36" s="52"/>
      <c r="B36" s="50" t="s">
        <v>346</v>
      </c>
      <c r="C36" s="50" t="s">
        <v>16</v>
      </c>
      <c r="D36" s="115">
        <f>'B 18m'!D84</f>
        <v>0</v>
      </c>
      <c r="E36" s="115">
        <f>'B 18m'!E84</f>
        <v>0</v>
      </c>
      <c r="F36" s="115">
        <f>'B 18m'!F84</f>
        <v>0</v>
      </c>
      <c r="G36" s="115">
        <f>'B 18m'!G84</f>
        <v>0</v>
      </c>
      <c r="H36" s="115">
        <f>'B 18m'!H84</f>
        <v>0</v>
      </c>
      <c r="I36" s="115">
        <f>'B 18m'!I84</f>
        <v>0</v>
      </c>
      <c r="J36" s="115">
        <f>'B 18m'!J84</f>
        <v>0</v>
      </c>
      <c r="K36" s="115">
        <f>'B 18m'!K84</f>
        <v>0</v>
      </c>
      <c r="L36" s="115">
        <f>'B 18m'!L84</f>
        <v>0</v>
      </c>
      <c r="M36" s="115">
        <f>'B 18m'!M84</f>
        <v>0</v>
      </c>
      <c r="N36" s="115">
        <f>'B 18m'!N84</f>
        <v>0</v>
      </c>
      <c r="O36" s="115">
        <f>'B 18m'!O84</f>
        <v>0</v>
      </c>
      <c r="P36" s="115">
        <f>'B 18m'!P84</f>
        <v>0</v>
      </c>
      <c r="Q36" s="115">
        <f>'B 18m'!Q84</f>
        <v>0</v>
      </c>
      <c r="R36" s="115">
        <f>'B 18m'!R84</f>
        <v>0</v>
      </c>
      <c r="S36" s="115">
        <f>'B 18m'!S84</f>
        <v>0</v>
      </c>
      <c r="T36" s="115">
        <f>'B 18m'!T84</f>
        <v>0</v>
      </c>
      <c r="U36" s="115">
        <f>'B 18m'!U84</f>
        <v>0</v>
      </c>
      <c r="V36" s="115">
        <f>'B 18m'!V84</f>
        <v>0</v>
      </c>
      <c r="W36" s="115">
        <f>'B 18m'!W84</f>
        <v>0</v>
      </c>
      <c r="X36" s="115">
        <f>'B 18m'!X84</f>
        <v>0</v>
      </c>
      <c r="Y36" s="115">
        <f>'B 18m'!Y84</f>
        <v>0</v>
      </c>
      <c r="Z36" s="115">
        <f>'B 18m'!Z84</f>
        <v>0</v>
      </c>
      <c r="AA36" s="115">
        <f>'B 18m'!AA84</f>
        <v>0</v>
      </c>
      <c r="AB36" s="115">
        <f>'B 18m'!AB84</f>
        <v>0</v>
      </c>
      <c r="AC36" s="115"/>
    </row>
    <row r="37" spans="1:29" ht="20.100000000000001" customHeight="1" outlineLevel="2" x14ac:dyDescent="0.3">
      <c r="A37" s="52"/>
      <c r="B37" s="50" t="s">
        <v>93</v>
      </c>
      <c r="C37" s="50" t="s">
        <v>16</v>
      </c>
      <c r="D37" s="115">
        <f>Cars!D84</f>
        <v>0</v>
      </c>
      <c r="E37" s="115">
        <f>Cars!E84</f>
        <v>0</v>
      </c>
      <c r="F37" s="115">
        <f>Cars!F84</f>
        <v>0</v>
      </c>
      <c r="G37" s="115">
        <f>Cars!G84</f>
        <v>0</v>
      </c>
      <c r="H37" s="115">
        <f>Cars!H84</f>
        <v>0</v>
      </c>
      <c r="I37" s="115">
        <f>Cars!I84</f>
        <v>0</v>
      </c>
      <c r="J37" s="115">
        <f>Cars!J84</f>
        <v>0</v>
      </c>
      <c r="K37" s="115">
        <f>Cars!K84</f>
        <v>0</v>
      </c>
      <c r="L37" s="115">
        <f>Cars!L84</f>
        <v>0</v>
      </c>
      <c r="M37" s="115">
        <f>Cars!M84</f>
        <v>0</v>
      </c>
      <c r="N37" s="115">
        <f>Cars!N84</f>
        <v>0</v>
      </c>
      <c r="O37" s="115">
        <f>Cars!O84</f>
        <v>0</v>
      </c>
      <c r="P37" s="115">
        <f>Cars!P84</f>
        <v>0</v>
      </c>
      <c r="Q37" s="115">
        <f>Cars!Q84</f>
        <v>0</v>
      </c>
      <c r="R37" s="115">
        <f>Cars!R84</f>
        <v>0</v>
      </c>
      <c r="S37" s="115">
        <f>Cars!S84</f>
        <v>0</v>
      </c>
      <c r="T37" s="115">
        <f>Cars!T84</f>
        <v>0</v>
      </c>
      <c r="U37" s="115">
        <f>Cars!U84</f>
        <v>0</v>
      </c>
      <c r="V37" s="115">
        <f>Cars!V84</f>
        <v>0</v>
      </c>
      <c r="W37" s="115">
        <f>Cars!W84</f>
        <v>0</v>
      </c>
      <c r="X37" s="115">
        <f>Cars!X84</f>
        <v>0</v>
      </c>
      <c r="Y37" s="115">
        <f>Cars!Y84</f>
        <v>0</v>
      </c>
      <c r="Z37" s="115">
        <f>Cars!Z84</f>
        <v>0</v>
      </c>
      <c r="AA37" s="115">
        <f>Cars!AA84</f>
        <v>0</v>
      </c>
      <c r="AB37" s="115">
        <f>Cars!AB84</f>
        <v>0</v>
      </c>
      <c r="AC37" s="115"/>
    </row>
    <row r="38" spans="1:29" ht="20.100000000000001" customHeight="1" outlineLevel="2" x14ac:dyDescent="0.3">
      <c r="A38" s="52"/>
      <c r="B38" s="50" t="s">
        <v>335</v>
      </c>
      <c r="C38" s="50" t="s">
        <v>16</v>
      </c>
      <c r="D38" s="115">
        <f>'DV small'!D96</f>
        <v>0</v>
      </c>
      <c r="E38" s="115">
        <f>'DV small'!E96</f>
        <v>0</v>
      </c>
      <c r="F38" s="115">
        <f>'DV small'!F96</f>
        <v>0</v>
      </c>
      <c r="G38" s="115">
        <f>'DV small'!G96</f>
        <v>0</v>
      </c>
      <c r="H38" s="115">
        <f>'DV small'!H96</f>
        <v>0</v>
      </c>
      <c r="I38" s="115">
        <f>'DV small'!I96</f>
        <v>0</v>
      </c>
      <c r="J38" s="115">
        <f>'DV small'!J96</f>
        <v>0</v>
      </c>
      <c r="K38" s="115">
        <f>'DV small'!K96</f>
        <v>0</v>
      </c>
      <c r="L38" s="115">
        <f>'DV small'!L96</f>
        <v>0</v>
      </c>
      <c r="M38" s="115">
        <f>'DV small'!M96</f>
        <v>0</v>
      </c>
      <c r="N38" s="115">
        <f>'DV small'!N96</f>
        <v>0</v>
      </c>
      <c r="O38" s="115">
        <f>'DV small'!O96</f>
        <v>0</v>
      </c>
      <c r="P38" s="115">
        <f>'DV small'!P96</f>
        <v>0</v>
      </c>
      <c r="Q38" s="115">
        <f>'DV small'!Q96</f>
        <v>0</v>
      </c>
      <c r="R38" s="115">
        <f>'DV small'!R96</f>
        <v>0</v>
      </c>
      <c r="S38" s="115">
        <f>'DV small'!S96</f>
        <v>0</v>
      </c>
      <c r="T38" s="115">
        <f>'DV small'!T96</f>
        <v>0</v>
      </c>
      <c r="U38" s="115">
        <f>'DV small'!U96</f>
        <v>0</v>
      </c>
      <c r="V38" s="115">
        <f>'DV small'!V96</f>
        <v>0</v>
      </c>
      <c r="W38" s="115">
        <f>'DV small'!W96</f>
        <v>0</v>
      </c>
      <c r="X38" s="115">
        <f>'DV small'!X96</f>
        <v>0</v>
      </c>
      <c r="Y38" s="115">
        <f>'DV small'!Y96</f>
        <v>0</v>
      </c>
      <c r="Z38" s="115">
        <f>'DV small'!Z96</f>
        <v>0</v>
      </c>
      <c r="AA38" s="115">
        <f>'DV small'!AA96</f>
        <v>0</v>
      </c>
      <c r="AB38" s="115">
        <f>'DV small'!AB96</f>
        <v>0</v>
      </c>
      <c r="AC38" s="115"/>
    </row>
    <row r="39" spans="1:29" ht="20.100000000000001" customHeight="1" outlineLevel="2" x14ac:dyDescent="0.3">
      <c r="A39" s="52"/>
      <c r="B39" s="50" t="s">
        <v>336</v>
      </c>
      <c r="C39" s="50" t="s">
        <v>16</v>
      </c>
      <c r="D39" s="115">
        <f>'DV large'!D96</f>
        <v>0</v>
      </c>
      <c r="E39" s="115">
        <f>'DV large'!E96</f>
        <v>0</v>
      </c>
      <c r="F39" s="115">
        <f>'DV large'!F96</f>
        <v>0</v>
      </c>
      <c r="G39" s="115">
        <f>'DV large'!G96</f>
        <v>0</v>
      </c>
      <c r="H39" s="115">
        <f>'DV large'!H96</f>
        <v>0</v>
      </c>
      <c r="I39" s="115">
        <f>'DV large'!I96</f>
        <v>0</v>
      </c>
      <c r="J39" s="115">
        <f>'DV large'!J96</f>
        <v>0</v>
      </c>
      <c r="K39" s="115">
        <f>'DV large'!K96</f>
        <v>0</v>
      </c>
      <c r="L39" s="115">
        <f>'DV large'!L96</f>
        <v>0</v>
      </c>
      <c r="M39" s="115">
        <f>'DV large'!M96</f>
        <v>0</v>
      </c>
      <c r="N39" s="115">
        <f>'DV large'!N96</f>
        <v>0</v>
      </c>
      <c r="O39" s="115">
        <f>'DV large'!O96</f>
        <v>0</v>
      </c>
      <c r="P39" s="115">
        <f>'DV large'!P96</f>
        <v>0</v>
      </c>
      <c r="Q39" s="115">
        <f>'DV large'!Q96</f>
        <v>0</v>
      </c>
      <c r="R39" s="115">
        <f>'DV large'!R96</f>
        <v>0</v>
      </c>
      <c r="S39" s="115">
        <f>'DV large'!S96</f>
        <v>0</v>
      </c>
      <c r="T39" s="115">
        <f>'DV large'!T96</f>
        <v>0</v>
      </c>
      <c r="U39" s="115">
        <f>'DV large'!U96</f>
        <v>0</v>
      </c>
      <c r="V39" s="115">
        <f>'DV large'!V96</f>
        <v>0</v>
      </c>
      <c r="W39" s="115">
        <f>'DV large'!W96</f>
        <v>0</v>
      </c>
      <c r="X39" s="115">
        <f>'DV large'!X96</f>
        <v>0</v>
      </c>
      <c r="Y39" s="115">
        <f>'DV large'!Y96</f>
        <v>0</v>
      </c>
      <c r="Z39" s="115">
        <f>'DV large'!Z96</f>
        <v>0</v>
      </c>
      <c r="AA39" s="115">
        <f>'DV large'!AA96</f>
        <v>0</v>
      </c>
      <c r="AB39" s="115">
        <f>'DV large'!AB96</f>
        <v>0</v>
      </c>
      <c r="AC39" s="115"/>
    </row>
    <row r="40" spans="1:29" ht="20.100000000000001" customHeight="1" outlineLevel="2" x14ac:dyDescent="0.3">
      <c r="A40" s="52"/>
      <c r="B40" s="50" t="s">
        <v>94</v>
      </c>
      <c r="C40" s="50" t="s">
        <v>16</v>
      </c>
      <c r="D40" s="115">
        <f>'GB trucks'!D96</f>
        <v>0</v>
      </c>
      <c r="E40" s="115">
        <f>'GB trucks'!E96</f>
        <v>0</v>
      </c>
      <c r="F40" s="115">
        <f>'GB trucks'!F96</f>
        <v>0</v>
      </c>
      <c r="G40" s="115">
        <f>'GB trucks'!G96</f>
        <v>0</v>
      </c>
      <c r="H40" s="115">
        <f>'GB trucks'!H96</f>
        <v>0</v>
      </c>
      <c r="I40" s="115">
        <f>'GB trucks'!I96</f>
        <v>0</v>
      </c>
      <c r="J40" s="115">
        <f>'GB trucks'!J96</f>
        <v>0</v>
      </c>
      <c r="K40" s="115">
        <f>'GB trucks'!K96</f>
        <v>0</v>
      </c>
      <c r="L40" s="115">
        <f>'GB trucks'!L96</f>
        <v>0</v>
      </c>
      <c r="M40" s="115">
        <f>'GB trucks'!M96</f>
        <v>0</v>
      </c>
      <c r="N40" s="115">
        <f>'GB trucks'!N96</f>
        <v>0</v>
      </c>
      <c r="O40" s="115">
        <f>'GB trucks'!O96</f>
        <v>0</v>
      </c>
      <c r="P40" s="115">
        <f>'GB trucks'!P96</f>
        <v>0</v>
      </c>
      <c r="Q40" s="115">
        <f>'GB trucks'!Q96</f>
        <v>0</v>
      </c>
      <c r="R40" s="115">
        <f>'GB trucks'!R96</f>
        <v>0</v>
      </c>
      <c r="S40" s="115">
        <f>'GB trucks'!S96</f>
        <v>0</v>
      </c>
      <c r="T40" s="115">
        <f>'GB trucks'!T96</f>
        <v>0</v>
      </c>
      <c r="U40" s="115">
        <f>'GB trucks'!U96</f>
        <v>0</v>
      </c>
      <c r="V40" s="115">
        <f>'GB trucks'!V96</f>
        <v>0</v>
      </c>
      <c r="W40" s="115">
        <f>'GB trucks'!W96</f>
        <v>0</v>
      </c>
      <c r="X40" s="115">
        <f>'GB trucks'!X96</f>
        <v>0</v>
      </c>
      <c r="Y40" s="115">
        <f>'GB trucks'!Y96</f>
        <v>0</v>
      </c>
      <c r="Z40" s="115">
        <f>'GB trucks'!Z96</f>
        <v>0</v>
      </c>
      <c r="AA40" s="115">
        <f>'GB trucks'!AA96</f>
        <v>0</v>
      </c>
      <c r="AB40" s="115">
        <f>'GB trucks'!AB96</f>
        <v>0</v>
      </c>
      <c r="AC40" s="115"/>
    </row>
    <row r="41" spans="1:29" ht="20.100000000000001" customHeight="1" outlineLevel="2" x14ac:dyDescent="0.3">
      <c r="A41" s="52"/>
      <c r="B41" s="50" t="s">
        <v>95</v>
      </c>
      <c r="C41" s="50" t="s">
        <v>16</v>
      </c>
      <c r="D41" s="115">
        <f>Trains!D84</f>
        <v>0</v>
      </c>
      <c r="E41" s="115">
        <f>Trains!E84</f>
        <v>0</v>
      </c>
      <c r="F41" s="115">
        <f>Trains!F84</f>
        <v>0</v>
      </c>
      <c r="G41" s="115">
        <f>Trains!G84</f>
        <v>0</v>
      </c>
      <c r="H41" s="115">
        <f>Trains!H84</f>
        <v>0</v>
      </c>
      <c r="I41" s="115">
        <f>Trains!I84</f>
        <v>0</v>
      </c>
      <c r="J41" s="115">
        <f>Trains!J84</f>
        <v>0</v>
      </c>
      <c r="K41" s="115">
        <f>Trains!K84</f>
        <v>0</v>
      </c>
      <c r="L41" s="115">
        <f>Trains!L84</f>
        <v>0</v>
      </c>
      <c r="M41" s="115">
        <f>Trains!M84</f>
        <v>0</v>
      </c>
      <c r="N41" s="115">
        <f>Trains!N84</f>
        <v>0</v>
      </c>
      <c r="O41" s="115">
        <f>Trains!O84</f>
        <v>0</v>
      </c>
      <c r="P41" s="115">
        <f>Trains!P84</f>
        <v>0</v>
      </c>
      <c r="Q41" s="115">
        <f>Trains!Q84</f>
        <v>0</v>
      </c>
      <c r="R41" s="115">
        <f>Trains!R84</f>
        <v>0</v>
      </c>
      <c r="S41" s="115">
        <f>Trains!S84</f>
        <v>0</v>
      </c>
      <c r="T41" s="115">
        <f>Trains!T84</f>
        <v>0</v>
      </c>
      <c r="U41" s="115">
        <f>Trains!U84</f>
        <v>0</v>
      </c>
      <c r="V41" s="115">
        <f>Trains!V84</f>
        <v>0</v>
      </c>
      <c r="W41" s="115">
        <f>Trains!W84</f>
        <v>0</v>
      </c>
      <c r="X41" s="115">
        <f>Trains!X84</f>
        <v>0</v>
      </c>
      <c r="Y41" s="115">
        <f>Trains!Y84</f>
        <v>0</v>
      </c>
      <c r="Z41" s="115">
        <f>Trains!Z84</f>
        <v>0</v>
      </c>
      <c r="AA41" s="115">
        <f>Trains!AA84</f>
        <v>0</v>
      </c>
      <c r="AB41" s="115">
        <f>Trains!AB84</f>
        <v>0</v>
      </c>
      <c r="AC41" s="115"/>
    </row>
    <row r="42" spans="1:29" ht="20.100000000000001" customHeight="1" outlineLevel="1" x14ac:dyDescent="0.3">
      <c r="A42" s="52"/>
      <c r="B42" s="50"/>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row>
    <row r="43" spans="1:29" s="110" customFormat="1" ht="20.100000000000001" customHeight="1" outlineLevel="1" x14ac:dyDescent="0.3">
      <c r="A43" s="109"/>
      <c r="B43" s="108" t="s">
        <v>96</v>
      </c>
      <c r="C43" s="108" t="s">
        <v>16</v>
      </c>
      <c r="D43" s="114">
        <f>SUM(D44:D50)</f>
        <v>0</v>
      </c>
      <c r="E43" s="114">
        <f t="shared" ref="E43:N43" si="9">SUM(E44:E50)</f>
        <v>0</v>
      </c>
      <c r="F43" s="114">
        <f t="shared" si="9"/>
        <v>0</v>
      </c>
      <c r="G43" s="114">
        <f t="shared" si="9"/>
        <v>0</v>
      </c>
      <c r="H43" s="114">
        <f t="shared" si="9"/>
        <v>0</v>
      </c>
      <c r="I43" s="114">
        <f t="shared" si="9"/>
        <v>0</v>
      </c>
      <c r="J43" s="114">
        <f t="shared" si="9"/>
        <v>0</v>
      </c>
      <c r="K43" s="114">
        <f t="shared" si="9"/>
        <v>0</v>
      </c>
      <c r="L43" s="114">
        <f t="shared" si="9"/>
        <v>0</v>
      </c>
      <c r="M43" s="114">
        <f t="shared" si="9"/>
        <v>0</v>
      </c>
      <c r="N43" s="114">
        <f t="shared" si="9"/>
        <v>0</v>
      </c>
      <c r="O43" s="114">
        <f t="shared" ref="O43:AB43" si="10">SUM(O44:O50)</f>
        <v>0</v>
      </c>
      <c r="P43" s="114">
        <f t="shared" si="10"/>
        <v>0</v>
      </c>
      <c r="Q43" s="114">
        <f t="shared" si="10"/>
        <v>0</v>
      </c>
      <c r="R43" s="114">
        <f t="shared" si="10"/>
        <v>0</v>
      </c>
      <c r="S43" s="114">
        <f t="shared" si="10"/>
        <v>0</v>
      </c>
      <c r="T43" s="114">
        <f t="shared" si="10"/>
        <v>0</v>
      </c>
      <c r="U43" s="114">
        <f t="shared" si="10"/>
        <v>0</v>
      </c>
      <c r="V43" s="114">
        <f t="shared" si="10"/>
        <v>0</v>
      </c>
      <c r="W43" s="114">
        <f t="shared" si="10"/>
        <v>0</v>
      </c>
      <c r="X43" s="114">
        <f t="shared" si="10"/>
        <v>0</v>
      </c>
      <c r="Y43" s="114">
        <f t="shared" si="10"/>
        <v>0</v>
      </c>
      <c r="Z43" s="114">
        <f t="shared" si="10"/>
        <v>0</v>
      </c>
      <c r="AA43" s="114">
        <f t="shared" si="10"/>
        <v>0</v>
      </c>
      <c r="AB43" s="114">
        <f t="shared" si="10"/>
        <v>0</v>
      </c>
      <c r="AC43" s="114"/>
    </row>
    <row r="44" spans="1:29" ht="20.100000000000001" customHeight="1" outlineLevel="2" x14ac:dyDescent="0.3">
      <c r="A44" s="52"/>
      <c r="B44" s="50" t="s">
        <v>347</v>
      </c>
      <c r="C44" s="50" t="s">
        <v>16</v>
      </c>
      <c r="D44" s="115">
        <f>'B 12m'!D71</f>
        <v>0</v>
      </c>
      <c r="E44" s="115">
        <f>'B 12m'!E71</f>
        <v>0</v>
      </c>
      <c r="F44" s="115">
        <f>'B 12m'!F71</f>
        <v>0</v>
      </c>
      <c r="G44" s="115">
        <f>'B 12m'!G71</f>
        <v>0</v>
      </c>
      <c r="H44" s="115">
        <f>'B 12m'!H71</f>
        <v>0</v>
      </c>
      <c r="I44" s="115">
        <f>'B 12m'!I71</f>
        <v>0</v>
      </c>
      <c r="J44" s="115">
        <f>'B 12m'!J71</f>
        <v>0</v>
      </c>
      <c r="K44" s="115">
        <f>'B 12m'!K71</f>
        <v>0</v>
      </c>
      <c r="L44" s="115">
        <f>'B 12m'!L71</f>
        <v>0</v>
      </c>
      <c r="M44" s="115">
        <f>'B 12m'!M71</f>
        <v>0</v>
      </c>
      <c r="N44" s="115">
        <f>'B 12m'!N71</f>
        <v>0</v>
      </c>
      <c r="O44" s="115">
        <f>'B 12m'!O71</f>
        <v>0</v>
      </c>
      <c r="P44" s="115">
        <f>'B 12m'!P71</f>
        <v>0</v>
      </c>
      <c r="Q44" s="115">
        <f>'B 12m'!Q71</f>
        <v>0</v>
      </c>
      <c r="R44" s="115">
        <f>'B 12m'!R71</f>
        <v>0</v>
      </c>
      <c r="S44" s="115">
        <f>'B 12m'!S71</f>
        <v>0</v>
      </c>
      <c r="T44" s="115">
        <f>'B 12m'!T71</f>
        <v>0</v>
      </c>
      <c r="U44" s="115">
        <f>'B 12m'!U71</f>
        <v>0</v>
      </c>
      <c r="V44" s="115">
        <f>'B 12m'!V71</f>
        <v>0</v>
      </c>
      <c r="W44" s="115">
        <f>'B 12m'!W71</f>
        <v>0</v>
      </c>
      <c r="X44" s="115">
        <f>'B 12m'!X71</f>
        <v>0</v>
      </c>
      <c r="Y44" s="115">
        <f>'B 12m'!Y71</f>
        <v>0</v>
      </c>
      <c r="Z44" s="115">
        <f>'B 12m'!Z71</f>
        <v>0</v>
      </c>
      <c r="AA44" s="115">
        <f>'B 12m'!AA71</f>
        <v>0</v>
      </c>
      <c r="AB44" s="115">
        <f>'B 12m'!AB71</f>
        <v>0</v>
      </c>
      <c r="AC44" s="115"/>
    </row>
    <row r="45" spans="1:29" ht="20.100000000000001" customHeight="1" outlineLevel="2" x14ac:dyDescent="0.3">
      <c r="A45" s="52"/>
      <c r="B45" s="50" t="s">
        <v>348</v>
      </c>
      <c r="C45" s="50" t="s">
        <v>16</v>
      </c>
      <c r="D45" s="115">
        <f>'B 18m'!D71</f>
        <v>0</v>
      </c>
      <c r="E45" s="115">
        <f>'B 18m'!E71</f>
        <v>0</v>
      </c>
      <c r="F45" s="115">
        <f>'B 18m'!F71</f>
        <v>0</v>
      </c>
      <c r="G45" s="115">
        <f>'B 18m'!G71</f>
        <v>0</v>
      </c>
      <c r="H45" s="115">
        <f>'B 18m'!H71</f>
        <v>0</v>
      </c>
      <c r="I45" s="115">
        <f>'B 18m'!I71</f>
        <v>0</v>
      </c>
      <c r="J45" s="115">
        <f>'B 18m'!J71</f>
        <v>0</v>
      </c>
      <c r="K45" s="115">
        <f>'B 18m'!K71</f>
        <v>0</v>
      </c>
      <c r="L45" s="115">
        <f>'B 18m'!L71</f>
        <v>0</v>
      </c>
      <c r="M45" s="115">
        <f>'B 18m'!M71</f>
        <v>0</v>
      </c>
      <c r="N45" s="115">
        <f>'B 18m'!N71</f>
        <v>0</v>
      </c>
      <c r="O45" s="115">
        <f>'B 18m'!O71</f>
        <v>0</v>
      </c>
      <c r="P45" s="115">
        <f>'B 18m'!P71</f>
        <v>0</v>
      </c>
      <c r="Q45" s="115">
        <f>'B 18m'!Q71</f>
        <v>0</v>
      </c>
      <c r="R45" s="115">
        <f>'B 18m'!R71</f>
        <v>0</v>
      </c>
      <c r="S45" s="115">
        <f>'B 18m'!S71</f>
        <v>0</v>
      </c>
      <c r="T45" s="115">
        <f>'B 18m'!T71</f>
        <v>0</v>
      </c>
      <c r="U45" s="115">
        <f>'B 18m'!U71</f>
        <v>0</v>
      </c>
      <c r="V45" s="115">
        <f>'B 18m'!V71</f>
        <v>0</v>
      </c>
      <c r="W45" s="115">
        <f>'B 18m'!W71</f>
        <v>0</v>
      </c>
      <c r="X45" s="115">
        <f>'B 18m'!X71</f>
        <v>0</v>
      </c>
      <c r="Y45" s="115">
        <f>'B 18m'!Y71</f>
        <v>0</v>
      </c>
      <c r="Z45" s="115">
        <f>'B 18m'!Z71</f>
        <v>0</v>
      </c>
      <c r="AA45" s="115">
        <f>'B 18m'!AA71</f>
        <v>0</v>
      </c>
      <c r="AB45" s="115">
        <f>'B 18m'!AB71</f>
        <v>0</v>
      </c>
      <c r="AC45" s="115"/>
    </row>
    <row r="46" spans="1:29" ht="20.100000000000001" customHeight="1" outlineLevel="2" x14ac:dyDescent="0.3">
      <c r="A46" s="52"/>
      <c r="B46" s="50" t="s">
        <v>97</v>
      </c>
      <c r="C46" s="50" t="s">
        <v>16</v>
      </c>
      <c r="D46" s="115">
        <f>Cars!D71</f>
        <v>0</v>
      </c>
      <c r="E46" s="115">
        <f>Cars!E71</f>
        <v>0</v>
      </c>
      <c r="F46" s="115">
        <f>Cars!F71</f>
        <v>0</v>
      </c>
      <c r="G46" s="115">
        <f>Cars!G71</f>
        <v>0</v>
      </c>
      <c r="H46" s="115">
        <f>Cars!H71</f>
        <v>0</v>
      </c>
      <c r="I46" s="115">
        <f>Cars!I71</f>
        <v>0</v>
      </c>
      <c r="J46" s="115">
        <f>Cars!J71</f>
        <v>0</v>
      </c>
      <c r="K46" s="115">
        <f>Cars!K71</f>
        <v>0</v>
      </c>
      <c r="L46" s="115">
        <f>Cars!L71</f>
        <v>0</v>
      </c>
      <c r="M46" s="115">
        <f>Cars!M71</f>
        <v>0</v>
      </c>
      <c r="N46" s="115">
        <f>Cars!N71</f>
        <v>0</v>
      </c>
      <c r="O46" s="115">
        <f>Cars!O71</f>
        <v>0</v>
      </c>
      <c r="P46" s="115">
        <f>Cars!P71</f>
        <v>0</v>
      </c>
      <c r="Q46" s="115">
        <f>Cars!Q71</f>
        <v>0</v>
      </c>
      <c r="R46" s="115">
        <f>Cars!R71</f>
        <v>0</v>
      </c>
      <c r="S46" s="115">
        <f>Cars!S71</f>
        <v>0</v>
      </c>
      <c r="T46" s="115">
        <f>Cars!T71</f>
        <v>0</v>
      </c>
      <c r="U46" s="115">
        <f>Cars!U71</f>
        <v>0</v>
      </c>
      <c r="V46" s="115">
        <f>Cars!V71</f>
        <v>0</v>
      </c>
      <c r="W46" s="115">
        <f>Cars!W71</f>
        <v>0</v>
      </c>
      <c r="X46" s="115">
        <f>Cars!X71</f>
        <v>0</v>
      </c>
      <c r="Y46" s="115">
        <f>Cars!Y71</f>
        <v>0</v>
      </c>
      <c r="Z46" s="115">
        <f>Cars!Z71</f>
        <v>0</v>
      </c>
      <c r="AA46" s="115">
        <f>Cars!AA71</f>
        <v>0</v>
      </c>
      <c r="AB46" s="115">
        <f>Cars!AB71</f>
        <v>0</v>
      </c>
      <c r="AC46" s="115"/>
    </row>
    <row r="47" spans="1:29" ht="20.100000000000001" customHeight="1" outlineLevel="2" x14ac:dyDescent="0.3">
      <c r="A47" s="52"/>
      <c r="B47" s="50" t="s">
        <v>337</v>
      </c>
      <c r="C47" s="50" t="s">
        <v>16</v>
      </c>
      <c r="D47" s="115">
        <f>'DV small'!D83</f>
        <v>0</v>
      </c>
      <c r="E47" s="115">
        <f>'DV small'!E83</f>
        <v>0</v>
      </c>
      <c r="F47" s="115">
        <f>'DV small'!F83</f>
        <v>0</v>
      </c>
      <c r="G47" s="115">
        <f>'DV small'!G83</f>
        <v>0</v>
      </c>
      <c r="H47" s="115">
        <f>'DV small'!H83</f>
        <v>0</v>
      </c>
      <c r="I47" s="115">
        <f>'DV small'!I83</f>
        <v>0</v>
      </c>
      <c r="J47" s="115">
        <f>'DV small'!J83</f>
        <v>0</v>
      </c>
      <c r="K47" s="115">
        <f>'DV small'!K83</f>
        <v>0</v>
      </c>
      <c r="L47" s="115">
        <f>'DV small'!L83</f>
        <v>0</v>
      </c>
      <c r="M47" s="115">
        <f>'DV small'!M83</f>
        <v>0</v>
      </c>
      <c r="N47" s="115">
        <f>'DV small'!N83</f>
        <v>0</v>
      </c>
      <c r="O47" s="115">
        <f>'DV small'!O83</f>
        <v>0</v>
      </c>
      <c r="P47" s="115">
        <f>'DV small'!P83</f>
        <v>0</v>
      </c>
      <c r="Q47" s="115">
        <f>'DV small'!Q83</f>
        <v>0</v>
      </c>
      <c r="R47" s="115">
        <f>'DV small'!R83</f>
        <v>0</v>
      </c>
      <c r="S47" s="115">
        <f>'DV small'!S83</f>
        <v>0</v>
      </c>
      <c r="T47" s="115">
        <f>'DV small'!T83</f>
        <v>0</v>
      </c>
      <c r="U47" s="115">
        <f>'DV small'!U83</f>
        <v>0</v>
      </c>
      <c r="V47" s="115">
        <f>'DV small'!V83</f>
        <v>0</v>
      </c>
      <c r="W47" s="115">
        <f>'DV small'!W83</f>
        <v>0</v>
      </c>
      <c r="X47" s="115">
        <f>'DV small'!X83</f>
        <v>0</v>
      </c>
      <c r="Y47" s="115">
        <f>'DV small'!Y83</f>
        <v>0</v>
      </c>
      <c r="Z47" s="115">
        <f>'DV small'!Z83</f>
        <v>0</v>
      </c>
      <c r="AA47" s="115">
        <f>'DV small'!AA83</f>
        <v>0</v>
      </c>
      <c r="AB47" s="115">
        <f>'DV small'!AB83</f>
        <v>0</v>
      </c>
      <c r="AC47" s="115"/>
    </row>
    <row r="48" spans="1:29" ht="20.100000000000001" customHeight="1" outlineLevel="2" x14ac:dyDescent="0.3">
      <c r="A48" s="52"/>
      <c r="B48" s="50" t="s">
        <v>338</v>
      </c>
      <c r="C48" s="50" t="s">
        <v>16</v>
      </c>
      <c r="D48" s="115">
        <f>'DV large'!D83</f>
        <v>0</v>
      </c>
      <c r="E48" s="115">
        <f>'DV large'!E83</f>
        <v>0</v>
      </c>
      <c r="F48" s="115">
        <f>'DV large'!F83</f>
        <v>0</v>
      </c>
      <c r="G48" s="115">
        <f>'DV large'!G83</f>
        <v>0</v>
      </c>
      <c r="H48" s="115">
        <f>'DV large'!H83</f>
        <v>0</v>
      </c>
      <c r="I48" s="115">
        <f>'DV large'!I83</f>
        <v>0</v>
      </c>
      <c r="J48" s="115">
        <f>'DV large'!J83</f>
        <v>0</v>
      </c>
      <c r="K48" s="115">
        <f>'DV large'!K83</f>
        <v>0</v>
      </c>
      <c r="L48" s="115">
        <f>'DV large'!L83</f>
        <v>0</v>
      </c>
      <c r="M48" s="115">
        <f>'DV large'!M83</f>
        <v>0</v>
      </c>
      <c r="N48" s="115">
        <f>'DV large'!N83</f>
        <v>0</v>
      </c>
      <c r="O48" s="115">
        <f>'DV large'!O83</f>
        <v>0</v>
      </c>
      <c r="P48" s="115">
        <f>'DV large'!P83</f>
        <v>0</v>
      </c>
      <c r="Q48" s="115">
        <f>'DV large'!Q83</f>
        <v>0</v>
      </c>
      <c r="R48" s="115">
        <f>'DV large'!R83</f>
        <v>0</v>
      </c>
      <c r="S48" s="115">
        <f>'DV large'!S83</f>
        <v>0</v>
      </c>
      <c r="T48" s="115">
        <f>'DV large'!T83</f>
        <v>0</v>
      </c>
      <c r="U48" s="115">
        <f>'DV large'!U83</f>
        <v>0</v>
      </c>
      <c r="V48" s="115">
        <f>'DV large'!V83</f>
        <v>0</v>
      </c>
      <c r="W48" s="115">
        <f>'DV large'!W83</f>
        <v>0</v>
      </c>
      <c r="X48" s="115">
        <f>'DV large'!X83</f>
        <v>0</v>
      </c>
      <c r="Y48" s="115">
        <f>'DV large'!Y83</f>
        <v>0</v>
      </c>
      <c r="Z48" s="115">
        <f>'DV large'!Z83</f>
        <v>0</v>
      </c>
      <c r="AA48" s="115">
        <f>'DV large'!AA83</f>
        <v>0</v>
      </c>
      <c r="AB48" s="115">
        <f>'DV large'!AB83</f>
        <v>0</v>
      </c>
      <c r="AC48" s="115"/>
    </row>
    <row r="49" spans="1:30" ht="20.100000000000001" customHeight="1" outlineLevel="2" x14ac:dyDescent="0.3">
      <c r="A49" s="52"/>
      <c r="B49" s="50" t="s">
        <v>98</v>
      </c>
      <c r="C49" s="50" t="s">
        <v>16</v>
      </c>
      <c r="D49" s="115">
        <f>'GB trucks'!D83</f>
        <v>0</v>
      </c>
      <c r="E49" s="115">
        <f>'GB trucks'!E83</f>
        <v>0</v>
      </c>
      <c r="F49" s="115">
        <f>'GB trucks'!F83</f>
        <v>0</v>
      </c>
      <c r="G49" s="115">
        <f>'GB trucks'!G83</f>
        <v>0</v>
      </c>
      <c r="H49" s="115">
        <f>'GB trucks'!H83</f>
        <v>0</v>
      </c>
      <c r="I49" s="115">
        <f>'GB trucks'!I83</f>
        <v>0</v>
      </c>
      <c r="J49" s="115">
        <f>'GB trucks'!J83</f>
        <v>0</v>
      </c>
      <c r="K49" s="115">
        <f>'GB trucks'!K83</f>
        <v>0</v>
      </c>
      <c r="L49" s="115">
        <f>'GB trucks'!L83</f>
        <v>0</v>
      </c>
      <c r="M49" s="115">
        <f>'GB trucks'!M83</f>
        <v>0</v>
      </c>
      <c r="N49" s="115">
        <f>'GB trucks'!N83</f>
        <v>0</v>
      </c>
      <c r="O49" s="115">
        <f>'GB trucks'!O83</f>
        <v>0</v>
      </c>
      <c r="P49" s="115">
        <f>'GB trucks'!P83</f>
        <v>0</v>
      </c>
      <c r="Q49" s="115">
        <f>'GB trucks'!Q83</f>
        <v>0</v>
      </c>
      <c r="R49" s="115">
        <f>'GB trucks'!R83</f>
        <v>0</v>
      </c>
      <c r="S49" s="115">
        <f>'GB trucks'!S83</f>
        <v>0</v>
      </c>
      <c r="T49" s="115">
        <f>'GB trucks'!T83</f>
        <v>0</v>
      </c>
      <c r="U49" s="115">
        <f>'GB trucks'!U83</f>
        <v>0</v>
      </c>
      <c r="V49" s="115">
        <f>'GB trucks'!V83</f>
        <v>0</v>
      </c>
      <c r="W49" s="115">
        <f>'GB trucks'!W83</f>
        <v>0</v>
      </c>
      <c r="X49" s="115">
        <f>'GB trucks'!X83</f>
        <v>0</v>
      </c>
      <c r="Y49" s="115">
        <f>'GB trucks'!Y83</f>
        <v>0</v>
      </c>
      <c r="Z49" s="115">
        <f>'GB trucks'!Z83</f>
        <v>0</v>
      </c>
      <c r="AA49" s="115">
        <f>'GB trucks'!AA83</f>
        <v>0</v>
      </c>
      <c r="AB49" s="115">
        <f>'GB trucks'!AB83</f>
        <v>0</v>
      </c>
      <c r="AC49" s="115"/>
    </row>
    <row r="50" spans="1:30" ht="20.100000000000001" customHeight="1" outlineLevel="2" x14ac:dyDescent="0.3">
      <c r="A50" s="52"/>
      <c r="B50" s="50" t="s">
        <v>99</v>
      </c>
      <c r="C50" s="50" t="s">
        <v>16</v>
      </c>
      <c r="D50" s="115">
        <f>Trains!D71</f>
        <v>0</v>
      </c>
      <c r="E50" s="115">
        <f>Trains!E71</f>
        <v>0</v>
      </c>
      <c r="F50" s="115">
        <f>Trains!F71</f>
        <v>0</v>
      </c>
      <c r="G50" s="115">
        <f>Trains!G71</f>
        <v>0</v>
      </c>
      <c r="H50" s="115">
        <f>Trains!H71</f>
        <v>0</v>
      </c>
      <c r="I50" s="115">
        <f>Trains!I71</f>
        <v>0</v>
      </c>
      <c r="J50" s="115">
        <f>Trains!J71</f>
        <v>0</v>
      </c>
      <c r="K50" s="115">
        <f>Trains!K71</f>
        <v>0</v>
      </c>
      <c r="L50" s="115">
        <f>Trains!L71</f>
        <v>0</v>
      </c>
      <c r="M50" s="115">
        <f>Trains!M71</f>
        <v>0</v>
      </c>
      <c r="N50" s="115">
        <f>Trains!N71</f>
        <v>0</v>
      </c>
      <c r="O50" s="115">
        <f>Trains!O71</f>
        <v>0</v>
      </c>
      <c r="P50" s="115">
        <f>Trains!P71</f>
        <v>0</v>
      </c>
      <c r="Q50" s="115">
        <f>Trains!Q71</f>
        <v>0</v>
      </c>
      <c r="R50" s="115">
        <f>Trains!R71</f>
        <v>0</v>
      </c>
      <c r="S50" s="115">
        <f>Trains!S71</f>
        <v>0</v>
      </c>
      <c r="T50" s="115">
        <f>Trains!T71</f>
        <v>0</v>
      </c>
      <c r="U50" s="115">
        <f>Trains!U71</f>
        <v>0</v>
      </c>
      <c r="V50" s="115">
        <f>Trains!V71</f>
        <v>0</v>
      </c>
      <c r="W50" s="115">
        <f>Trains!W71</f>
        <v>0</v>
      </c>
      <c r="X50" s="115">
        <f>Trains!X71</f>
        <v>0</v>
      </c>
      <c r="Y50" s="115">
        <f>Trains!Y71</f>
        <v>0</v>
      </c>
      <c r="Z50" s="115">
        <f>Trains!Z71</f>
        <v>0</v>
      </c>
      <c r="AA50" s="115">
        <f>Trains!AA71</f>
        <v>0</v>
      </c>
      <c r="AB50" s="115">
        <f>Trains!AB71</f>
        <v>0</v>
      </c>
      <c r="AC50" s="115"/>
    </row>
    <row r="51" spans="1:30" ht="20.100000000000001" customHeight="1" outlineLevel="1" x14ac:dyDescent="0.3">
      <c r="A51" s="52"/>
      <c r="B51" s="50"/>
      <c r="D51" s="11"/>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row>
    <row r="52" spans="1:30" s="110" customFormat="1" ht="20.100000000000001" customHeight="1" outlineLevel="1" x14ac:dyDescent="0.3">
      <c r="A52" s="109"/>
      <c r="B52" s="108" t="s">
        <v>107</v>
      </c>
      <c r="C52" s="108" t="s">
        <v>16</v>
      </c>
      <c r="D52" s="114">
        <f>SUM(D53:D59)</f>
        <v>0</v>
      </c>
      <c r="E52" s="114">
        <f t="shared" ref="E52:N52" si="11">SUM(E53:E59)</f>
        <v>0</v>
      </c>
      <c r="F52" s="114">
        <f t="shared" si="11"/>
        <v>0</v>
      </c>
      <c r="G52" s="114">
        <f t="shared" si="11"/>
        <v>0</v>
      </c>
      <c r="H52" s="114">
        <f t="shared" si="11"/>
        <v>0</v>
      </c>
      <c r="I52" s="114">
        <f t="shared" si="11"/>
        <v>0</v>
      </c>
      <c r="J52" s="114">
        <f t="shared" si="11"/>
        <v>0</v>
      </c>
      <c r="K52" s="114">
        <f t="shared" si="11"/>
        <v>0</v>
      </c>
      <c r="L52" s="114">
        <f t="shared" si="11"/>
        <v>0</v>
      </c>
      <c r="M52" s="114">
        <f t="shared" si="11"/>
        <v>0</v>
      </c>
      <c r="N52" s="114">
        <f t="shared" si="11"/>
        <v>0</v>
      </c>
      <c r="O52" s="114">
        <f t="shared" ref="O52:AB52" si="12">SUM(O53:O59)</f>
        <v>0</v>
      </c>
      <c r="P52" s="114">
        <f t="shared" si="12"/>
        <v>0</v>
      </c>
      <c r="Q52" s="114">
        <f t="shared" si="12"/>
        <v>0</v>
      </c>
      <c r="R52" s="114">
        <f t="shared" si="12"/>
        <v>0</v>
      </c>
      <c r="S52" s="114">
        <f t="shared" si="12"/>
        <v>0</v>
      </c>
      <c r="T52" s="114">
        <f t="shared" si="12"/>
        <v>0</v>
      </c>
      <c r="U52" s="114">
        <f t="shared" si="12"/>
        <v>0</v>
      </c>
      <c r="V52" s="114">
        <f t="shared" si="12"/>
        <v>0</v>
      </c>
      <c r="W52" s="114">
        <f t="shared" si="12"/>
        <v>0</v>
      </c>
      <c r="X52" s="114">
        <f t="shared" si="12"/>
        <v>0</v>
      </c>
      <c r="Y52" s="114">
        <f t="shared" si="12"/>
        <v>0</v>
      </c>
      <c r="Z52" s="114">
        <f t="shared" si="12"/>
        <v>0</v>
      </c>
      <c r="AA52" s="114">
        <f t="shared" si="12"/>
        <v>0</v>
      </c>
      <c r="AB52" s="114">
        <f t="shared" si="12"/>
        <v>0</v>
      </c>
      <c r="AC52" s="114"/>
    </row>
    <row r="53" spans="1:30" ht="20.100000000000001" customHeight="1" outlineLevel="2" x14ac:dyDescent="0.3">
      <c r="A53" s="52"/>
      <c r="B53" s="50" t="s">
        <v>349</v>
      </c>
      <c r="C53" s="50" t="s">
        <v>16</v>
      </c>
      <c r="D53" s="115">
        <f>'B 12m'!D53</f>
        <v>0</v>
      </c>
      <c r="E53" s="115">
        <f>'B 12m'!E53</f>
        <v>0</v>
      </c>
      <c r="F53" s="115">
        <f>'B 12m'!F53</f>
        <v>0</v>
      </c>
      <c r="G53" s="115">
        <f>'B 12m'!G53</f>
        <v>0</v>
      </c>
      <c r="H53" s="115">
        <f>'B 12m'!H53</f>
        <v>0</v>
      </c>
      <c r="I53" s="115">
        <f>'B 12m'!I53</f>
        <v>0</v>
      </c>
      <c r="J53" s="115">
        <f>'B 12m'!J53</f>
        <v>0</v>
      </c>
      <c r="K53" s="115">
        <f>'B 12m'!K53</f>
        <v>0</v>
      </c>
      <c r="L53" s="115">
        <f>'B 12m'!L53</f>
        <v>0</v>
      </c>
      <c r="M53" s="115">
        <f>'B 12m'!M53</f>
        <v>0</v>
      </c>
      <c r="N53" s="115">
        <f>'B 12m'!N53</f>
        <v>0</v>
      </c>
      <c r="O53" s="115">
        <f>'B 12m'!O53</f>
        <v>0</v>
      </c>
      <c r="P53" s="115">
        <f>'B 12m'!P53</f>
        <v>0</v>
      </c>
      <c r="Q53" s="115">
        <f>'B 12m'!Q53</f>
        <v>0</v>
      </c>
      <c r="R53" s="115">
        <f>'B 12m'!R53</f>
        <v>0</v>
      </c>
      <c r="S53" s="115">
        <f>'B 12m'!S53</f>
        <v>0</v>
      </c>
      <c r="T53" s="115">
        <f>'B 12m'!T53</f>
        <v>0</v>
      </c>
      <c r="U53" s="115">
        <f>'B 12m'!U53</f>
        <v>0</v>
      </c>
      <c r="V53" s="115">
        <f>'B 12m'!V53</f>
        <v>0</v>
      </c>
      <c r="W53" s="115">
        <f>'B 12m'!W53</f>
        <v>0</v>
      </c>
      <c r="X53" s="115">
        <f>'B 12m'!X53</f>
        <v>0</v>
      </c>
      <c r="Y53" s="115">
        <f>'B 12m'!Y53</f>
        <v>0</v>
      </c>
      <c r="Z53" s="115">
        <f>'B 12m'!Z53</f>
        <v>0</v>
      </c>
      <c r="AA53" s="115">
        <f>'B 12m'!AA53</f>
        <v>0</v>
      </c>
      <c r="AB53" s="115">
        <f>'B 12m'!AB53</f>
        <v>0</v>
      </c>
      <c r="AC53" s="115"/>
      <c r="AD53" s="630">
        <f t="shared" ref="AD53:AD59" si="13">SUM(D53:AB53)-SUM(D135:AB135)-SUM(D162:AB162)</f>
        <v>0</v>
      </c>
    </row>
    <row r="54" spans="1:30" ht="20.100000000000001" customHeight="1" outlineLevel="2" x14ac:dyDescent="0.3">
      <c r="A54" s="52"/>
      <c r="B54" s="50" t="s">
        <v>350</v>
      </c>
      <c r="C54" s="50" t="s">
        <v>16</v>
      </c>
      <c r="D54" s="115">
        <f>'B 18m'!D53</f>
        <v>0</v>
      </c>
      <c r="E54" s="115">
        <f>'B 18m'!E53</f>
        <v>0</v>
      </c>
      <c r="F54" s="115">
        <f>'B 18m'!F53</f>
        <v>0</v>
      </c>
      <c r="G54" s="115">
        <f>'B 18m'!G53</f>
        <v>0</v>
      </c>
      <c r="H54" s="115">
        <f>'B 18m'!H53</f>
        <v>0</v>
      </c>
      <c r="I54" s="115">
        <f>'B 18m'!I53</f>
        <v>0</v>
      </c>
      <c r="J54" s="115">
        <f>'B 18m'!J53</f>
        <v>0</v>
      </c>
      <c r="K54" s="115">
        <f>'B 18m'!K53</f>
        <v>0</v>
      </c>
      <c r="L54" s="115">
        <f>'B 18m'!L53</f>
        <v>0</v>
      </c>
      <c r="M54" s="115">
        <f>'B 18m'!M53</f>
        <v>0</v>
      </c>
      <c r="N54" s="115">
        <f>'B 18m'!N53</f>
        <v>0</v>
      </c>
      <c r="O54" s="115">
        <f>'B 18m'!O53</f>
        <v>0</v>
      </c>
      <c r="P54" s="115">
        <f>'B 18m'!P53</f>
        <v>0</v>
      </c>
      <c r="Q54" s="115">
        <f>'B 18m'!Q53</f>
        <v>0</v>
      </c>
      <c r="R54" s="115">
        <f>'B 18m'!R53</f>
        <v>0</v>
      </c>
      <c r="S54" s="115">
        <f>'B 18m'!S53</f>
        <v>0</v>
      </c>
      <c r="T54" s="115">
        <f>'B 18m'!T53</f>
        <v>0</v>
      </c>
      <c r="U54" s="115">
        <f>'B 18m'!U53</f>
        <v>0</v>
      </c>
      <c r="V54" s="115">
        <f>'B 18m'!V53</f>
        <v>0</v>
      </c>
      <c r="W54" s="115">
        <f>'B 18m'!W53</f>
        <v>0</v>
      </c>
      <c r="X54" s="115">
        <f>'B 18m'!X53</f>
        <v>0</v>
      </c>
      <c r="Y54" s="115">
        <f>'B 18m'!Y53</f>
        <v>0</v>
      </c>
      <c r="Z54" s="115">
        <f>'B 18m'!Z53</f>
        <v>0</v>
      </c>
      <c r="AA54" s="115">
        <f>'B 18m'!AA53</f>
        <v>0</v>
      </c>
      <c r="AB54" s="115">
        <f>'B 18m'!AB53</f>
        <v>0</v>
      </c>
      <c r="AC54" s="115"/>
      <c r="AD54" s="630">
        <f t="shared" si="13"/>
        <v>0</v>
      </c>
    </row>
    <row r="55" spans="1:30" ht="20.100000000000001" customHeight="1" outlineLevel="2" x14ac:dyDescent="0.3">
      <c r="A55" s="52"/>
      <c r="B55" s="50" t="s">
        <v>108</v>
      </c>
      <c r="C55" s="50" t="s">
        <v>16</v>
      </c>
      <c r="D55" s="115">
        <f>Cars!D53</f>
        <v>0</v>
      </c>
      <c r="E55" s="115">
        <f>Cars!E53</f>
        <v>0</v>
      </c>
      <c r="F55" s="115">
        <f>Cars!F53</f>
        <v>0</v>
      </c>
      <c r="G55" s="115">
        <f>Cars!G53</f>
        <v>0</v>
      </c>
      <c r="H55" s="115">
        <f>Cars!H53</f>
        <v>0</v>
      </c>
      <c r="I55" s="115">
        <f>Cars!I53</f>
        <v>0</v>
      </c>
      <c r="J55" s="115">
        <f>Cars!J53</f>
        <v>0</v>
      </c>
      <c r="K55" s="115">
        <f>Cars!K53</f>
        <v>0</v>
      </c>
      <c r="L55" s="115">
        <f>Cars!L53</f>
        <v>0</v>
      </c>
      <c r="M55" s="115">
        <f>Cars!M53</f>
        <v>0</v>
      </c>
      <c r="N55" s="115">
        <f>Cars!N53</f>
        <v>0</v>
      </c>
      <c r="O55" s="115">
        <f>Cars!O53</f>
        <v>0</v>
      </c>
      <c r="P55" s="115">
        <f>Cars!P53</f>
        <v>0</v>
      </c>
      <c r="Q55" s="115">
        <f>Cars!Q53</f>
        <v>0</v>
      </c>
      <c r="R55" s="115">
        <f>Cars!R53</f>
        <v>0</v>
      </c>
      <c r="S55" s="115">
        <f>Cars!S53</f>
        <v>0</v>
      </c>
      <c r="T55" s="115">
        <f>Cars!T53</f>
        <v>0</v>
      </c>
      <c r="U55" s="115">
        <f>Cars!U53</f>
        <v>0</v>
      </c>
      <c r="V55" s="115">
        <f>Cars!V53</f>
        <v>0</v>
      </c>
      <c r="W55" s="115">
        <f>Cars!W53</f>
        <v>0</v>
      </c>
      <c r="X55" s="115">
        <f>Cars!X53</f>
        <v>0</v>
      </c>
      <c r="Y55" s="115">
        <f>Cars!Y53</f>
        <v>0</v>
      </c>
      <c r="Z55" s="115">
        <f>Cars!Z53</f>
        <v>0</v>
      </c>
      <c r="AA55" s="115">
        <f>Cars!AA53</f>
        <v>0</v>
      </c>
      <c r="AB55" s="115">
        <f>Cars!AB53</f>
        <v>0</v>
      </c>
      <c r="AC55" s="115"/>
      <c r="AD55" s="630">
        <f t="shared" si="13"/>
        <v>0</v>
      </c>
    </row>
    <row r="56" spans="1:30" ht="20.100000000000001" customHeight="1" outlineLevel="2" x14ac:dyDescent="0.3">
      <c r="A56" s="52"/>
      <c r="B56" s="50" t="s">
        <v>339</v>
      </c>
      <c r="C56" s="50" t="s">
        <v>16</v>
      </c>
      <c r="D56" s="115">
        <f>'DV small'!D65</f>
        <v>0</v>
      </c>
      <c r="E56" s="115">
        <f>'DV small'!E65</f>
        <v>0</v>
      </c>
      <c r="F56" s="115">
        <f>'DV small'!F65</f>
        <v>0</v>
      </c>
      <c r="G56" s="115">
        <f>'DV small'!G65</f>
        <v>0</v>
      </c>
      <c r="H56" s="115">
        <f>'DV small'!H65</f>
        <v>0</v>
      </c>
      <c r="I56" s="115">
        <f>'DV small'!I65</f>
        <v>0</v>
      </c>
      <c r="J56" s="115">
        <f>'DV small'!J65</f>
        <v>0</v>
      </c>
      <c r="K56" s="115">
        <f>'DV small'!K65</f>
        <v>0</v>
      </c>
      <c r="L56" s="115">
        <f>'DV small'!L65</f>
        <v>0</v>
      </c>
      <c r="M56" s="115">
        <f>'DV small'!M65</f>
        <v>0</v>
      </c>
      <c r="N56" s="115">
        <f>'DV small'!N65</f>
        <v>0</v>
      </c>
      <c r="O56" s="115">
        <f>'DV small'!O65</f>
        <v>0</v>
      </c>
      <c r="P56" s="115">
        <f>'DV small'!P65</f>
        <v>0</v>
      </c>
      <c r="Q56" s="115">
        <f>'DV small'!Q65</f>
        <v>0</v>
      </c>
      <c r="R56" s="115">
        <f>'DV small'!R65</f>
        <v>0</v>
      </c>
      <c r="S56" s="115">
        <f>'DV small'!S65</f>
        <v>0</v>
      </c>
      <c r="T56" s="115">
        <f>'DV small'!T65</f>
        <v>0</v>
      </c>
      <c r="U56" s="115">
        <f>'DV small'!U65</f>
        <v>0</v>
      </c>
      <c r="V56" s="115">
        <f>'DV small'!V65</f>
        <v>0</v>
      </c>
      <c r="W56" s="115">
        <f>'DV small'!W65</f>
        <v>0</v>
      </c>
      <c r="X56" s="115">
        <f>'DV small'!X65</f>
        <v>0</v>
      </c>
      <c r="Y56" s="115">
        <f>'DV small'!Y65</f>
        <v>0</v>
      </c>
      <c r="Z56" s="115">
        <f>'DV small'!Z65</f>
        <v>0</v>
      </c>
      <c r="AA56" s="115">
        <f>'DV small'!AA65</f>
        <v>0</v>
      </c>
      <c r="AB56" s="115">
        <f>'DV small'!AB65</f>
        <v>0</v>
      </c>
      <c r="AC56" s="115"/>
      <c r="AD56" s="630">
        <f t="shared" si="13"/>
        <v>0</v>
      </c>
    </row>
    <row r="57" spans="1:30" ht="20.100000000000001" customHeight="1" outlineLevel="2" x14ac:dyDescent="0.3">
      <c r="A57" s="52"/>
      <c r="B57" s="50" t="s">
        <v>340</v>
      </c>
      <c r="C57" s="50" t="s">
        <v>16</v>
      </c>
      <c r="D57" s="115">
        <f>'DV large'!D65</f>
        <v>0</v>
      </c>
      <c r="E57" s="115">
        <f>'DV large'!E65</f>
        <v>0</v>
      </c>
      <c r="F57" s="115">
        <f>'DV large'!F65</f>
        <v>0</v>
      </c>
      <c r="G57" s="115">
        <f>'DV large'!G65</f>
        <v>0</v>
      </c>
      <c r="H57" s="115">
        <f>'DV large'!H65</f>
        <v>0</v>
      </c>
      <c r="I57" s="115">
        <f>'DV large'!I65</f>
        <v>0</v>
      </c>
      <c r="J57" s="115">
        <f>'DV large'!J65</f>
        <v>0</v>
      </c>
      <c r="K57" s="115">
        <f>'DV large'!K65</f>
        <v>0</v>
      </c>
      <c r="L57" s="115">
        <f>'DV large'!L65</f>
        <v>0</v>
      </c>
      <c r="M57" s="115">
        <f>'DV large'!M65</f>
        <v>0</v>
      </c>
      <c r="N57" s="115">
        <f>'DV large'!N65</f>
        <v>0</v>
      </c>
      <c r="O57" s="115">
        <f>'DV large'!O65</f>
        <v>0</v>
      </c>
      <c r="P57" s="115">
        <f>'DV large'!P65</f>
        <v>0</v>
      </c>
      <c r="Q57" s="115">
        <f>'DV large'!Q65</f>
        <v>0</v>
      </c>
      <c r="R57" s="115">
        <f>'DV large'!R65</f>
        <v>0</v>
      </c>
      <c r="S57" s="115">
        <f>'DV large'!S65</f>
        <v>0</v>
      </c>
      <c r="T57" s="115">
        <f>'DV large'!T65</f>
        <v>0</v>
      </c>
      <c r="U57" s="115">
        <f>'DV large'!U65</f>
        <v>0</v>
      </c>
      <c r="V57" s="115">
        <f>'DV large'!V65</f>
        <v>0</v>
      </c>
      <c r="W57" s="115">
        <f>'DV large'!W65</f>
        <v>0</v>
      </c>
      <c r="X57" s="115">
        <f>'DV large'!X65</f>
        <v>0</v>
      </c>
      <c r="Y57" s="115">
        <f>'DV large'!Y65</f>
        <v>0</v>
      </c>
      <c r="Z57" s="115">
        <f>'DV large'!Z65</f>
        <v>0</v>
      </c>
      <c r="AA57" s="115">
        <f>'DV large'!AA65</f>
        <v>0</v>
      </c>
      <c r="AB57" s="115">
        <f>'DV large'!AB65</f>
        <v>0</v>
      </c>
      <c r="AC57" s="115"/>
      <c r="AD57" s="630">
        <f t="shared" si="13"/>
        <v>0</v>
      </c>
    </row>
    <row r="58" spans="1:30" ht="20.100000000000001" customHeight="1" outlineLevel="2" x14ac:dyDescent="0.3">
      <c r="A58" s="52"/>
      <c r="B58" s="50" t="s">
        <v>109</v>
      </c>
      <c r="C58" s="50" t="s">
        <v>16</v>
      </c>
      <c r="D58" s="115">
        <f>'GB trucks'!D65</f>
        <v>0</v>
      </c>
      <c r="E58" s="115">
        <f>'GB trucks'!E65</f>
        <v>0</v>
      </c>
      <c r="F58" s="115">
        <f>'GB trucks'!F65</f>
        <v>0</v>
      </c>
      <c r="G58" s="115">
        <f>'GB trucks'!G65</f>
        <v>0</v>
      </c>
      <c r="H58" s="115">
        <f>'GB trucks'!H65</f>
        <v>0</v>
      </c>
      <c r="I58" s="115">
        <f>'GB trucks'!I65</f>
        <v>0</v>
      </c>
      <c r="J58" s="115">
        <f>'GB trucks'!J65</f>
        <v>0</v>
      </c>
      <c r="K58" s="115">
        <f>'GB trucks'!K65</f>
        <v>0</v>
      </c>
      <c r="L58" s="115">
        <f>'GB trucks'!L65</f>
        <v>0</v>
      </c>
      <c r="M58" s="115">
        <f>'GB trucks'!M65</f>
        <v>0</v>
      </c>
      <c r="N58" s="115">
        <f>'GB trucks'!N65</f>
        <v>0</v>
      </c>
      <c r="O58" s="115">
        <f>'GB trucks'!O65</f>
        <v>0</v>
      </c>
      <c r="P58" s="115">
        <f>'GB trucks'!P65</f>
        <v>0</v>
      </c>
      <c r="Q58" s="115">
        <f>'GB trucks'!Q65</f>
        <v>0</v>
      </c>
      <c r="R58" s="115">
        <f>'GB trucks'!R65</f>
        <v>0</v>
      </c>
      <c r="S58" s="115">
        <f>'GB trucks'!S65</f>
        <v>0</v>
      </c>
      <c r="T58" s="115">
        <f>'GB trucks'!T65</f>
        <v>0</v>
      </c>
      <c r="U58" s="115">
        <f>'GB trucks'!U65</f>
        <v>0</v>
      </c>
      <c r="V58" s="115">
        <f>'GB trucks'!V65</f>
        <v>0</v>
      </c>
      <c r="W58" s="115">
        <f>'GB trucks'!W65</f>
        <v>0</v>
      </c>
      <c r="X58" s="115">
        <f>'GB trucks'!X65</f>
        <v>0</v>
      </c>
      <c r="Y58" s="115">
        <f>'GB trucks'!Y65</f>
        <v>0</v>
      </c>
      <c r="Z58" s="115">
        <f>'GB trucks'!Z65</f>
        <v>0</v>
      </c>
      <c r="AA58" s="115">
        <f>'GB trucks'!AA65</f>
        <v>0</v>
      </c>
      <c r="AB58" s="115">
        <f>'GB trucks'!AB65</f>
        <v>0</v>
      </c>
      <c r="AC58" s="115"/>
      <c r="AD58" s="630">
        <f t="shared" si="13"/>
        <v>0</v>
      </c>
    </row>
    <row r="59" spans="1:30" ht="20.100000000000001" customHeight="1" outlineLevel="2" x14ac:dyDescent="0.3">
      <c r="A59" s="52"/>
      <c r="B59" s="50" t="s">
        <v>110</v>
      </c>
      <c r="C59" s="50" t="s">
        <v>16</v>
      </c>
      <c r="D59" s="115">
        <f>Trains!D53</f>
        <v>0</v>
      </c>
      <c r="E59" s="115">
        <f>Trains!E53</f>
        <v>0</v>
      </c>
      <c r="F59" s="115">
        <f>Trains!F53</f>
        <v>0</v>
      </c>
      <c r="G59" s="115">
        <f>Trains!G53</f>
        <v>0</v>
      </c>
      <c r="H59" s="115">
        <f>Trains!H53</f>
        <v>0</v>
      </c>
      <c r="I59" s="115">
        <f>Trains!I53</f>
        <v>0</v>
      </c>
      <c r="J59" s="115">
        <f>Trains!J53</f>
        <v>0</v>
      </c>
      <c r="K59" s="115">
        <f>Trains!K53</f>
        <v>0</v>
      </c>
      <c r="L59" s="115">
        <f>Trains!L53</f>
        <v>0</v>
      </c>
      <c r="M59" s="115">
        <f>Trains!M53</f>
        <v>0</v>
      </c>
      <c r="N59" s="115">
        <f>Trains!N53</f>
        <v>0</v>
      </c>
      <c r="O59" s="115">
        <f>Trains!O53</f>
        <v>0</v>
      </c>
      <c r="P59" s="115">
        <f>Trains!P53</f>
        <v>0</v>
      </c>
      <c r="Q59" s="115">
        <f>Trains!Q53</f>
        <v>0</v>
      </c>
      <c r="R59" s="115">
        <f>Trains!R53</f>
        <v>0</v>
      </c>
      <c r="S59" s="115">
        <f>Trains!S53</f>
        <v>0</v>
      </c>
      <c r="T59" s="115">
        <f>Trains!T53</f>
        <v>0</v>
      </c>
      <c r="U59" s="115">
        <f>Trains!U53</f>
        <v>0</v>
      </c>
      <c r="V59" s="115">
        <f>Trains!V53</f>
        <v>0</v>
      </c>
      <c r="W59" s="115">
        <f>Trains!W53</f>
        <v>0</v>
      </c>
      <c r="X59" s="115">
        <f>Trains!X53</f>
        <v>0</v>
      </c>
      <c r="Y59" s="115">
        <f>Trains!Y53</f>
        <v>0</v>
      </c>
      <c r="Z59" s="115">
        <f>Trains!Z53</f>
        <v>0</v>
      </c>
      <c r="AA59" s="115">
        <f>Trains!AA53</f>
        <v>0</v>
      </c>
      <c r="AB59" s="115">
        <f>Trains!AB53</f>
        <v>0</v>
      </c>
      <c r="AC59" s="115"/>
      <c r="AD59" s="630">
        <f t="shared" si="13"/>
        <v>0</v>
      </c>
    </row>
    <row r="60" spans="1:30" ht="20.100000000000001" customHeight="1" outlineLevel="1" x14ac:dyDescent="0.3">
      <c r="A60" s="52"/>
      <c r="B60" s="50"/>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row>
    <row r="61" spans="1:30" ht="20.100000000000001" customHeight="1" thickBot="1" x14ac:dyDescent="0.35">
      <c r="A61" s="52"/>
      <c r="B61" s="172" t="s">
        <v>106</v>
      </c>
      <c r="C61" s="172" t="s">
        <v>16</v>
      </c>
      <c r="D61" s="173">
        <f t="shared" ref="D61:N61" si="14">SUM(D6,D15,D27,D34,D43,D52)</f>
        <v>0</v>
      </c>
      <c r="E61" s="173">
        <f t="shared" si="14"/>
        <v>0</v>
      </c>
      <c r="F61" s="173">
        <f t="shared" si="14"/>
        <v>0</v>
      </c>
      <c r="G61" s="173">
        <f t="shared" si="14"/>
        <v>0</v>
      </c>
      <c r="H61" s="173">
        <f t="shared" si="14"/>
        <v>0</v>
      </c>
      <c r="I61" s="173">
        <f t="shared" si="14"/>
        <v>0</v>
      </c>
      <c r="J61" s="173">
        <f t="shared" si="14"/>
        <v>0</v>
      </c>
      <c r="K61" s="173">
        <f t="shared" si="14"/>
        <v>0</v>
      </c>
      <c r="L61" s="173">
        <f t="shared" si="14"/>
        <v>0</v>
      </c>
      <c r="M61" s="173">
        <f t="shared" si="14"/>
        <v>0</v>
      </c>
      <c r="N61" s="173">
        <f t="shared" si="14"/>
        <v>0</v>
      </c>
      <c r="O61" s="173">
        <f t="shared" ref="O61:AB61" si="15">SUM(O6,O15,O27,O34,O43,O52)</f>
        <v>0</v>
      </c>
      <c r="P61" s="173">
        <f t="shared" si="15"/>
        <v>0</v>
      </c>
      <c r="Q61" s="173">
        <f t="shared" si="15"/>
        <v>0</v>
      </c>
      <c r="R61" s="173">
        <f t="shared" si="15"/>
        <v>0</v>
      </c>
      <c r="S61" s="173">
        <f t="shared" si="15"/>
        <v>0</v>
      </c>
      <c r="T61" s="173">
        <f t="shared" si="15"/>
        <v>0</v>
      </c>
      <c r="U61" s="173">
        <f t="shared" si="15"/>
        <v>0</v>
      </c>
      <c r="V61" s="173">
        <f t="shared" si="15"/>
        <v>0</v>
      </c>
      <c r="W61" s="173">
        <f t="shared" si="15"/>
        <v>0</v>
      </c>
      <c r="X61" s="173">
        <f t="shared" si="15"/>
        <v>0</v>
      </c>
      <c r="Y61" s="173">
        <f t="shared" si="15"/>
        <v>0</v>
      </c>
      <c r="Z61" s="173">
        <f t="shared" si="15"/>
        <v>0</v>
      </c>
      <c r="AA61" s="173">
        <f t="shared" si="15"/>
        <v>0</v>
      </c>
      <c r="AB61" s="173">
        <f t="shared" si="15"/>
        <v>0</v>
      </c>
      <c r="AC61" s="173"/>
    </row>
    <row r="62" spans="1:30" ht="20.100000000000001" customHeight="1" thickBot="1" x14ac:dyDescent="0.35">
      <c r="A62" s="52"/>
      <c r="B62" s="172" t="s">
        <v>437</v>
      </c>
      <c r="C62" s="172" t="s">
        <v>6</v>
      </c>
      <c r="D62" s="173">
        <f>'B 12m'!D27+'B 12m'!D28+'B 18m'!D27+'B 18m'!D28+Cars!D27+Cars!D28+'DV small'!D27+'DV small'!D28+'DV large'!D27+'DV large'!D28+'GB trucks'!D27+'GB trucks'!D28+Trains!D27+Trains!D28</f>
        <v>0</v>
      </c>
      <c r="E62" s="173">
        <f>'B 12m'!E27+'B 12m'!E28+'B 18m'!E27+'B 18m'!E28+Cars!E27+Cars!E28+'DV small'!E27+'DV small'!E28+'DV large'!E27+'DV large'!E28+'GB trucks'!E27+'GB trucks'!E28+Trains!E27+Trains!E28</f>
        <v>0</v>
      </c>
      <c r="F62" s="173">
        <f>'B 12m'!F27+'B 12m'!F28+'B 18m'!F27+'B 18m'!F28+Cars!F27+Cars!F28+'DV small'!F27+'DV small'!F28+'DV large'!F27+'DV large'!F28+'GB trucks'!F27+'GB trucks'!F28+Trains!F27+Trains!F28</f>
        <v>0</v>
      </c>
      <c r="G62" s="173">
        <f>'B 12m'!G27+'B 12m'!G28+'B 18m'!G27+'B 18m'!G28+Cars!G27+Cars!G28+'DV small'!G27+'DV small'!G28+'DV large'!G27+'DV large'!G28+'GB trucks'!G27+'GB trucks'!G28+Trains!G27+Trains!G28</f>
        <v>0</v>
      </c>
      <c r="H62" s="173">
        <f>'B 12m'!H27+'B 12m'!H28+'B 18m'!H27+'B 18m'!H28+Cars!H27+Cars!H28+'DV small'!H27+'DV small'!H28+'DV large'!H27+'DV large'!H28+'GB trucks'!H27+'GB trucks'!H28+Trains!H27+Trains!H28</f>
        <v>0</v>
      </c>
      <c r="I62" s="173">
        <f>'B 12m'!I27+'B 12m'!I28+'B 18m'!I27+'B 18m'!I28+Cars!I27+Cars!I28+'DV small'!I27+'DV small'!I28+'DV large'!I27+'DV large'!I28+'GB trucks'!I27+'GB trucks'!I28+Trains!I27+Trains!I28</f>
        <v>0</v>
      </c>
      <c r="J62" s="173">
        <f>'B 12m'!J27+'B 12m'!J28+'B 18m'!J27+'B 18m'!J28+Cars!J27+Cars!J28+'DV small'!J27+'DV small'!J28+'DV large'!J27+'DV large'!J28+'GB trucks'!J27+'GB trucks'!J28+Trains!J27+Trains!J28</f>
        <v>0</v>
      </c>
      <c r="K62" s="173">
        <f>'B 12m'!K27+'B 12m'!K28+'B 18m'!K27+'B 18m'!K28+Cars!K27+Cars!K28+'DV small'!K27+'DV small'!K28+'DV large'!K27+'DV large'!K28+'GB trucks'!K27+'GB trucks'!K28+Trains!K27+Trains!K28</f>
        <v>0</v>
      </c>
      <c r="L62" s="173">
        <f>'B 12m'!L27+'B 12m'!L28+'B 18m'!L27+'B 18m'!L28+Cars!L27+Cars!L28+'DV small'!L27+'DV small'!L28+'DV large'!L27+'DV large'!L28+'GB trucks'!L27+'GB trucks'!L28+Trains!L27+Trains!L28</f>
        <v>0</v>
      </c>
      <c r="M62" s="173">
        <f>'B 12m'!M27+'B 12m'!M28+'B 18m'!M27+'B 18m'!M28+Cars!M27+Cars!M28+'DV small'!M27+'DV small'!M28+'DV large'!M27+'DV large'!M28+'GB trucks'!M27+'GB trucks'!M28+Trains!M27+Trains!M28</f>
        <v>0</v>
      </c>
      <c r="N62" s="173">
        <f>'B 12m'!N27+'B 12m'!N28+'B 18m'!N27+'B 18m'!N28+Cars!N27+Cars!N28+'DV small'!N27+'DV small'!N28+'DV large'!N27+'DV large'!N28+'GB trucks'!N27+'GB trucks'!N28+Trains!N27+Trains!N28</f>
        <v>0</v>
      </c>
      <c r="O62" s="173">
        <f>'B 12m'!O27+'B 12m'!O28+'B 18m'!O27+'B 18m'!O28+Cars!O27+Cars!O28+'DV small'!O27+'DV small'!O28+'DV large'!O27+'DV large'!O28+'GB trucks'!O27+'GB trucks'!O28+Trains!O27+Trains!O28</f>
        <v>0</v>
      </c>
      <c r="P62" s="173">
        <f>'B 12m'!P27+'B 12m'!P28+'B 18m'!P27+'B 18m'!P28+Cars!P27+Cars!P28+'DV small'!P27+'DV small'!P28+'DV large'!P27+'DV large'!P28+'GB trucks'!P27+'GB trucks'!P28+Trains!P27+Trains!P28</f>
        <v>0</v>
      </c>
      <c r="Q62" s="173">
        <f>'B 12m'!Q27+'B 12m'!Q28+'B 18m'!Q27+'B 18m'!Q28+Cars!Q27+Cars!Q28+'DV small'!Q27+'DV small'!Q28+'DV large'!Q27+'DV large'!Q28+'GB trucks'!Q27+'GB trucks'!Q28+Trains!Q27+Trains!Q28</f>
        <v>0</v>
      </c>
      <c r="R62" s="173">
        <f>'B 12m'!R27+'B 12m'!R28+'B 18m'!R27+'B 18m'!R28+Cars!R27+Cars!R28+'DV small'!R27+'DV small'!R28+'DV large'!R27+'DV large'!R28+'GB trucks'!R27+'GB trucks'!R28+Trains!R27+Trains!R28</f>
        <v>0</v>
      </c>
      <c r="S62" s="173">
        <f>'B 12m'!S27+'B 12m'!S28+'B 18m'!S27+'B 18m'!S28+Cars!S27+Cars!S28+'DV small'!S27+'DV small'!S28+'DV large'!S27+'DV large'!S28+'GB trucks'!S27+'GB trucks'!S28+Trains!S27+Trains!S28</f>
        <v>0</v>
      </c>
      <c r="T62" s="173">
        <f>'B 12m'!T27+'B 12m'!T28+'B 18m'!T27+'B 18m'!T28+Cars!T27+Cars!T28+'DV small'!T27+'DV small'!T28+'DV large'!T27+'DV large'!T28+'GB trucks'!T27+'GB trucks'!T28+Trains!T27+Trains!T28</f>
        <v>0</v>
      </c>
      <c r="U62" s="173">
        <f>'B 12m'!U27+'B 12m'!U28+'B 18m'!U27+'B 18m'!U28+Cars!U27+Cars!U28+'DV small'!U27+'DV small'!U28+'DV large'!U27+'DV large'!U28+'GB trucks'!U27+'GB trucks'!U28+Trains!U27+Trains!U28</f>
        <v>0</v>
      </c>
      <c r="V62" s="173">
        <f>'B 12m'!V27+'B 12m'!V28+'B 18m'!V27+'B 18m'!V28+Cars!V27+Cars!V28+'DV small'!V27+'DV small'!V28+'DV large'!V27+'DV large'!V28+'GB trucks'!V27+'GB trucks'!V28+Trains!V27+Trains!V28</f>
        <v>0</v>
      </c>
      <c r="W62" s="173">
        <f>'B 12m'!W27+'B 12m'!W28+'B 18m'!W27+'B 18m'!W28+Cars!W27+Cars!W28+'DV small'!W27+'DV small'!W28+'DV large'!W27+'DV large'!W28+'GB trucks'!W27+'GB trucks'!W28+Trains!W27+Trains!W28</f>
        <v>0</v>
      </c>
      <c r="X62" s="173">
        <f>'B 12m'!X27+'B 12m'!X28+'B 18m'!X27+'B 18m'!X28+Cars!X27+Cars!X28+'DV small'!X27+'DV small'!X28+'DV large'!X27+'DV large'!X28+'GB trucks'!X27+'GB trucks'!X28+Trains!X27+Trains!X28</f>
        <v>0</v>
      </c>
      <c r="Y62" s="173">
        <f>'B 12m'!Y27+'B 12m'!Y28+'B 18m'!Y27+'B 18m'!Y28+Cars!Y27+Cars!Y28+'DV small'!Y27+'DV small'!Y28+'DV large'!Y27+'DV large'!Y28+'GB trucks'!Y27+'GB trucks'!Y28+Trains!Y27+Trains!Y28</f>
        <v>0</v>
      </c>
      <c r="Z62" s="173">
        <f>'B 12m'!Z27+'B 12m'!Z28+'B 18m'!Z27+'B 18m'!Z28+Cars!Z27+Cars!Z28+'DV small'!Z27+'DV small'!Z28+'DV large'!Z27+'DV large'!Z28+'GB trucks'!Z27+'GB trucks'!Z28+Trains!Z27+Trains!Z28</f>
        <v>0</v>
      </c>
      <c r="AA62" s="173">
        <f>'B 12m'!AA27+'B 12m'!AA28+'B 18m'!AA27+'B 18m'!AA28+Cars!AA27+Cars!AA28+'DV small'!AA27+'DV small'!AA28+'DV large'!AA27+'DV large'!AA28+'GB trucks'!AA27+'GB trucks'!AA28+Trains!AA27+Trains!AA28</f>
        <v>0</v>
      </c>
      <c r="AB62" s="173">
        <f>'B 12m'!AB27+'B 12m'!AB28+'B 18m'!AB27+'B 18m'!AB28+Cars!AB27+Cars!AB28+'DV small'!AB27+'DV small'!AB28+'DV large'!AB27+'DV large'!AB28+'GB trucks'!AB27+'GB trucks'!AB28+Trains!AB27+Trains!AB28</f>
        <v>0</v>
      </c>
      <c r="AC62" s="173"/>
    </row>
    <row r="63" spans="1:30" ht="20.100000000000001" customHeight="1" thickBot="1" x14ac:dyDescent="0.35">
      <c r="A63" s="52"/>
      <c r="B63" s="174" t="s">
        <v>100</v>
      </c>
      <c r="C63" s="175" t="s">
        <v>7</v>
      </c>
      <c r="D63" s="176">
        <f>IF(D62=0,0,D61/D62)</f>
        <v>0</v>
      </c>
      <c r="E63" s="176">
        <f t="shared" ref="E63:N63" si="16">IF(E62=0,0,E61/E62)</f>
        <v>0</v>
      </c>
      <c r="F63" s="176">
        <f t="shared" si="16"/>
        <v>0</v>
      </c>
      <c r="G63" s="176">
        <f t="shared" si="16"/>
        <v>0</v>
      </c>
      <c r="H63" s="176">
        <f t="shared" si="16"/>
        <v>0</v>
      </c>
      <c r="I63" s="176">
        <f t="shared" si="16"/>
        <v>0</v>
      </c>
      <c r="J63" s="176">
        <f t="shared" si="16"/>
        <v>0</v>
      </c>
      <c r="K63" s="176">
        <f t="shared" si="16"/>
        <v>0</v>
      </c>
      <c r="L63" s="176">
        <f t="shared" si="16"/>
        <v>0</v>
      </c>
      <c r="M63" s="176">
        <f t="shared" si="16"/>
        <v>0</v>
      </c>
      <c r="N63" s="176">
        <f t="shared" si="16"/>
        <v>0</v>
      </c>
      <c r="O63" s="176">
        <f t="shared" ref="O63:AB63" si="17">IF(O62=0,0,O61/O62)</f>
        <v>0</v>
      </c>
      <c r="P63" s="176">
        <f t="shared" si="17"/>
        <v>0</v>
      </c>
      <c r="Q63" s="176">
        <f t="shared" si="17"/>
        <v>0</v>
      </c>
      <c r="R63" s="176">
        <f t="shared" si="17"/>
        <v>0</v>
      </c>
      <c r="S63" s="176">
        <f t="shared" si="17"/>
        <v>0</v>
      </c>
      <c r="T63" s="176">
        <f t="shared" si="17"/>
        <v>0</v>
      </c>
      <c r="U63" s="176">
        <f t="shared" si="17"/>
        <v>0</v>
      </c>
      <c r="V63" s="176">
        <f t="shared" si="17"/>
        <v>0</v>
      </c>
      <c r="W63" s="176">
        <f t="shared" si="17"/>
        <v>0</v>
      </c>
      <c r="X63" s="176">
        <f t="shared" si="17"/>
        <v>0</v>
      </c>
      <c r="Y63" s="176">
        <f t="shared" si="17"/>
        <v>0</v>
      </c>
      <c r="Z63" s="176">
        <f t="shared" si="17"/>
        <v>0</v>
      </c>
      <c r="AA63" s="176">
        <f t="shared" si="17"/>
        <v>0</v>
      </c>
      <c r="AB63" s="176">
        <f t="shared" si="17"/>
        <v>0</v>
      </c>
      <c r="AC63" s="176"/>
    </row>
    <row r="64" spans="1:30" ht="20.100000000000001" customHeight="1" x14ac:dyDescent="0.3">
      <c r="A64" s="52"/>
      <c r="B64" s="39"/>
    </row>
    <row r="65" spans="1:29" s="80" customFormat="1" ht="39.950000000000003" customHeight="1" x14ac:dyDescent="0.3">
      <c r="A65" s="85"/>
      <c r="B65" s="163" t="s">
        <v>151</v>
      </c>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row>
    <row r="66" spans="1:29" ht="20.100000000000001" customHeight="1" outlineLevel="1" x14ac:dyDescent="0.3">
      <c r="A66" s="52"/>
      <c r="B66" s="39"/>
    </row>
    <row r="67" spans="1:29" ht="20.100000000000001" customHeight="1" outlineLevel="1" x14ac:dyDescent="0.3">
      <c r="A67" s="52"/>
      <c r="B67" s="108" t="s">
        <v>104</v>
      </c>
      <c r="C67" s="108" t="s">
        <v>16</v>
      </c>
      <c r="D67" s="117">
        <f t="shared" ref="D67:N67" si="18">SUM(D68:D79)</f>
        <v>0</v>
      </c>
      <c r="E67" s="117">
        <f t="shared" si="18"/>
        <v>0</v>
      </c>
      <c r="F67" s="117">
        <f t="shared" si="18"/>
        <v>0</v>
      </c>
      <c r="G67" s="117">
        <f t="shared" si="18"/>
        <v>0</v>
      </c>
      <c r="H67" s="117">
        <f t="shared" si="18"/>
        <v>0</v>
      </c>
      <c r="I67" s="117">
        <f t="shared" si="18"/>
        <v>0</v>
      </c>
      <c r="J67" s="117">
        <f t="shared" si="18"/>
        <v>0</v>
      </c>
      <c r="K67" s="117">
        <f t="shared" si="18"/>
        <v>0</v>
      </c>
      <c r="L67" s="117">
        <f t="shared" si="18"/>
        <v>0</v>
      </c>
      <c r="M67" s="117">
        <f t="shared" si="18"/>
        <v>0</v>
      </c>
      <c r="N67" s="117">
        <f t="shared" si="18"/>
        <v>0</v>
      </c>
      <c r="O67" s="117">
        <f t="shared" ref="O67:AB67" si="19">SUM(O68:O79)</f>
        <v>0</v>
      </c>
      <c r="P67" s="117">
        <f t="shared" si="19"/>
        <v>0</v>
      </c>
      <c r="Q67" s="117">
        <f t="shared" si="19"/>
        <v>0</v>
      </c>
      <c r="R67" s="117">
        <f t="shared" si="19"/>
        <v>0</v>
      </c>
      <c r="S67" s="117">
        <f t="shared" si="19"/>
        <v>0</v>
      </c>
      <c r="T67" s="117">
        <f t="shared" si="19"/>
        <v>0</v>
      </c>
      <c r="U67" s="117">
        <f t="shared" si="19"/>
        <v>0</v>
      </c>
      <c r="V67" s="117">
        <f t="shared" si="19"/>
        <v>0</v>
      </c>
      <c r="W67" s="117">
        <f t="shared" si="19"/>
        <v>0</v>
      </c>
      <c r="X67" s="117">
        <f t="shared" si="19"/>
        <v>0</v>
      </c>
      <c r="Y67" s="117">
        <f t="shared" si="19"/>
        <v>0</v>
      </c>
      <c r="Z67" s="117">
        <f t="shared" si="19"/>
        <v>0</v>
      </c>
      <c r="AA67" s="117">
        <f t="shared" si="19"/>
        <v>0</v>
      </c>
      <c r="AB67" s="117">
        <f t="shared" si="19"/>
        <v>0</v>
      </c>
      <c r="AC67" s="117"/>
    </row>
    <row r="68" spans="1:29" ht="20.100000000000001" customHeight="1" outlineLevel="2" x14ac:dyDescent="0.3">
      <c r="A68" s="52"/>
      <c r="B68" s="50" t="s">
        <v>343</v>
      </c>
      <c r="C68" s="50" t="s">
        <v>16</v>
      </c>
      <c r="D68" s="116">
        <f>'B 12m'!D198</f>
        <v>0</v>
      </c>
      <c r="E68" s="116">
        <f>'B 12m'!E198</f>
        <v>0</v>
      </c>
      <c r="F68" s="116">
        <f>'B 12m'!F198</f>
        <v>0</v>
      </c>
      <c r="G68" s="116">
        <f>'B 12m'!G198</f>
        <v>0</v>
      </c>
      <c r="H68" s="116">
        <f>'B 12m'!H198</f>
        <v>0</v>
      </c>
      <c r="I68" s="116">
        <f>'B 12m'!I198</f>
        <v>0</v>
      </c>
      <c r="J68" s="116">
        <f>'B 12m'!J198</f>
        <v>0</v>
      </c>
      <c r="K68" s="116">
        <f>'B 12m'!K198</f>
        <v>0</v>
      </c>
      <c r="L68" s="116">
        <f>'B 12m'!L198</f>
        <v>0</v>
      </c>
      <c r="M68" s="116">
        <f>'B 12m'!M198</f>
        <v>0</v>
      </c>
      <c r="N68" s="116">
        <f>'B 12m'!N198</f>
        <v>0</v>
      </c>
      <c r="O68" s="116">
        <f>'B 12m'!O198</f>
        <v>0</v>
      </c>
      <c r="P68" s="116">
        <f>'B 12m'!P198</f>
        <v>0</v>
      </c>
      <c r="Q68" s="116">
        <f>'B 12m'!Q198</f>
        <v>0</v>
      </c>
      <c r="R68" s="116">
        <f>'B 12m'!R198</f>
        <v>0</v>
      </c>
      <c r="S68" s="116">
        <f>'B 12m'!S198</f>
        <v>0</v>
      </c>
      <c r="T68" s="116">
        <f>'B 12m'!T198</f>
        <v>0</v>
      </c>
      <c r="U68" s="116">
        <f>'B 12m'!U198</f>
        <v>0</v>
      </c>
      <c r="V68" s="116">
        <f>'B 12m'!V198</f>
        <v>0</v>
      </c>
      <c r="W68" s="116">
        <f>'B 12m'!W198</f>
        <v>0</v>
      </c>
      <c r="X68" s="116">
        <f>'B 12m'!X198</f>
        <v>0</v>
      </c>
      <c r="Y68" s="116">
        <f>'B 12m'!Y198</f>
        <v>0</v>
      </c>
      <c r="Z68" s="116">
        <f>'B 12m'!Z198</f>
        <v>0</v>
      </c>
      <c r="AA68" s="116">
        <f>'B 12m'!AA198</f>
        <v>0</v>
      </c>
      <c r="AB68" s="116">
        <f>'B 12m'!AB198</f>
        <v>0</v>
      </c>
      <c r="AC68" s="116"/>
    </row>
    <row r="69" spans="1:29" ht="20.100000000000001" customHeight="1" outlineLevel="2" x14ac:dyDescent="0.3">
      <c r="A69" s="52"/>
      <c r="B69" s="50" t="s">
        <v>344</v>
      </c>
      <c r="C69" s="50" t="s">
        <v>16</v>
      </c>
      <c r="D69" s="116">
        <f>'B 18m'!D198</f>
        <v>0</v>
      </c>
      <c r="E69" s="116">
        <f>'B 18m'!E198</f>
        <v>0</v>
      </c>
      <c r="F69" s="116">
        <f>'B 18m'!F198</f>
        <v>0</v>
      </c>
      <c r="G69" s="116">
        <f>'B 18m'!G198</f>
        <v>0</v>
      </c>
      <c r="H69" s="116">
        <f>'B 18m'!H198</f>
        <v>0</v>
      </c>
      <c r="I69" s="116">
        <f>'B 18m'!I198</f>
        <v>0</v>
      </c>
      <c r="J69" s="116">
        <f>'B 18m'!J198</f>
        <v>0</v>
      </c>
      <c r="K69" s="116">
        <f>'B 18m'!K198</f>
        <v>0</v>
      </c>
      <c r="L69" s="116">
        <f>'B 18m'!L198</f>
        <v>0</v>
      </c>
      <c r="M69" s="116">
        <f>'B 18m'!M198</f>
        <v>0</v>
      </c>
      <c r="N69" s="116">
        <f>'B 18m'!N198</f>
        <v>0</v>
      </c>
      <c r="O69" s="116">
        <f>'B 18m'!O198</f>
        <v>0</v>
      </c>
      <c r="P69" s="116">
        <f>'B 18m'!P198</f>
        <v>0</v>
      </c>
      <c r="Q69" s="116">
        <f>'B 18m'!Q198</f>
        <v>0</v>
      </c>
      <c r="R69" s="116">
        <f>'B 18m'!R198</f>
        <v>0</v>
      </c>
      <c r="S69" s="116">
        <f>'B 18m'!S198</f>
        <v>0</v>
      </c>
      <c r="T69" s="116">
        <f>'B 18m'!T198</f>
        <v>0</v>
      </c>
      <c r="U69" s="116">
        <f>'B 18m'!U198</f>
        <v>0</v>
      </c>
      <c r="V69" s="116">
        <f>'B 18m'!V198</f>
        <v>0</v>
      </c>
      <c r="W69" s="116">
        <f>'B 18m'!W198</f>
        <v>0</v>
      </c>
      <c r="X69" s="116">
        <f>'B 18m'!X198</f>
        <v>0</v>
      </c>
      <c r="Y69" s="116">
        <f>'B 18m'!Y198</f>
        <v>0</v>
      </c>
      <c r="Z69" s="116">
        <f>'B 18m'!Z198</f>
        <v>0</v>
      </c>
      <c r="AA69" s="116">
        <f>'B 18m'!AA198</f>
        <v>0</v>
      </c>
      <c r="AB69" s="116">
        <f>'B 18m'!AB198</f>
        <v>0</v>
      </c>
      <c r="AC69" s="116"/>
    </row>
    <row r="70" spans="1:29" ht="20.100000000000001" customHeight="1" outlineLevel="2" x14ac:dyDescent="0.3">
      <c r="A70" s="52"/>
      <c r="B70" s="50" t="s">
        <v>101</v>
      </c>
      <c r="C70" s="50" t="s">
        <v>16</v>
      </c>
      <c r="D70" s="116">
        <f>Cars!D198</f>
        <v>0</v>
      </c>
      <c r="E70" s="116">
        <f>Cars!E198</f>
        <v>0</v>
      </c>
      <c r="F70" s="116">
        <f>Cars!F198</f>
        <v>0</v>
      </c>
      <c r="G70" s="116">
        <f>Cars!G198</f>
        <v>0</v>
      </c>
      <c r="H70" s="116">
        <f>Cars!H198</f>
        <v>0</v>
      </c>
      <c r="I70" s="116">
        <f>Cars!I198</f>
        <v>0</v>
      </c>
      <c r="J70" s="116">
        <f>Cars!J198</f>
        <v>0</v>
      </c>
      <c r="K70" s="116">
        <f>Cars!K198</f>
        <v>0</v>
      </c>
      <c r="L70" s="116">
        <f>Cars!L198</f>
        <v>0</v>
      </c>
      <c r="M70" s="116">
        <f>Cars!M198</f>
        <v>0</v>
      </c>
      <c r="N70" s="116">
        <f>Cars!N198</f>
        <v>0</v>
      </c>
      <c r="O70" s="116">
        <f>Cars!O198</f>
        <v>0</v>
      </c>
      <c r="P70" s="116">
        <f>Cars!P198</f>
        <v>0</v>
      </c>
      <c r="Q70" s="116">
        <f>Cars!Q198</f>
        <v>0</v>
      </c>
      <c r="R70" s="116">
        <f>Cars!R198</f>
        <v>0</v>
      </c>
      <c r="S70" s="116">
        <f>Cars!S198</f>
        <v>0</v>
      </c>
      <c r="T70" s="116">
        <f>Cars!T198</f>
        <v>0</v>
      </c>
      <c r="U70" s="116">
        <f>Cars!U198</f>
        <v>0</v>
      </c>
      <c r="V70" s="116">
        <f>Cars!V198</f>
        <v>0</v>
      </c>
      <c r="W70" s="116">
        <f>Cars!W198</f>
        <v>0</v>
      </c>
      <c r="X70" s="116">
        <f>Cars!X198</f>
        <v>0</v>
      </c>
      <c r="Y70" s="116">
        <f>Cars!Y198</f>
        <v>0</v>
      </c>
      <c r="Z70" s="116">
        <f>Cars!Z198</f>
        <v>0</v>
      </c>
      <c r="AA70" s="116">
        <f>Cars!AA198</f>
        <v>0</v>
      </c>
      <c r="AB70" s="116">
        <f>Cars!AB198</f>
        <v>0</v>
      </c>
      <c r="AC70" s="116"/>
    </row>
    <row r="71" spans="1:29" ht="20.100000000000001" customHeight="1" outlineLevel="2" x14ac:dyDescent="0.3">
      <c r="A71" s="52"/>
      <c r="B71" s="50" t="s">
        <v>333</v>
      </c>
      <c r="C71" s="50" t="s">
        <v>16</v>
      </c>
      <c r="D71" s="116">
        <f>'DV small'!D212</f>
        <v>0</v>
      </c>
      <c r="E71" s="116">
        <f>'DV small'!E212</f>
        <v>0</v>
      </c>
      <c r="F71" s="116">
        <f>'DV small'!F212</f>
        <v>0</v>
      </c>
      <c r="G71" s="116">
        <f>'DV small'!G212</f>
        <v>0</v>
      </c>
      <c r="H71" s="116">
        <f>'DV small'!H212</f>
        <v>0</v>
      </c>
      <c r="I71" s="116">
        <f>'DV small'!I212</f>
        <v>0</v>
      </c>
      <c r="J71" s="116">
        <f>'DV small'!J212</f>
        <v>0</v>
      </c>
      <c r="K71" s="116">
        <f>'DV small'!K212</f>
        <v>0</v>
      </c>
      <c r="L71" s="116">
        <f>'DV small'!L212</f>
        <v>0</v>
      </c>
      <c r="M71" s="116">
        <f>'DV small'!M212</f>
        <v>0</v>
      </c>
      <c r="N71" s="116">
        <f>'DV small'!N212</f>
        <v>0</v>
      </c>
      <c r="O71" s="116">
        <f>'DV small'!O212</f>
        <v>0</v>
      </c>
      <c r="P71" s="116">
        <f>'DV small'!P212</f>
        <v>0</v>
      </c>
      <c r="Q71" s="116">
        <f>'DV small'!Q212</f>
        <v>0</v>
      </c>
      <c r="R71" s="116">
        <f>'DV small'!R212</f>
        <v>0</v>
      </c>
      <c r="S71" s="116">
        <f>'DV small'!S212</f>
        <v>0</v>
      </c>
      <c r="T71" s="116">
        <f>'DV small'!T212</f>
        <v>0</v>
      </c>
      <c r="U71" s="116">
        <f>'DV small'!U212</f>
        <v>0</v>
      </c>
      <c r="V71" s="116">
        <f>'DV small'!V212</f>
        <v>0</v>
      </c>
      <c r="W71" s="116">
        <f>'DV small'!W212</f>
        <v>0</v>
      </c>
      <c r="X71" s="116">
        <f>'DV small'!X212</f>
        <v>0</v>
      </c>
      <c r="Y71" s="116">
        <f>'DV small'!Y212</f>
        <v>0</v>
      </c>
      <c r="Z71" s="116">
        <f>'DV small'!Z212</f>
        <v>0</v>
      </c>
      <c r="AA71" s="116">
        <f>'DV small'!AA212</f>
        <v>0</v>
      </c>
      <c r="AB71" s="116">
        <f>'DV small'!AB212</f>
        <v>0</v>
      </c>
      <c r="AC71" s="116"/>
    </row>
    <row r="72" spans="1:29" ht="20.100000000000001" customHeight="1" outlineLevel="2" x14ac:dyDescent="0.3">
      <c r="A72" s="52"/>
      <c r="B72" s="50" t="s">
        <v>334</v>
      </c>
      <c r="C72" s="50" t="s">
        <v>16</v>
      </c>
      <c r="D72" s="116">
        <f>'DV large'!D212</f>
        <v>0</v>
      </c>
      <c r="E72" s="116">
        <f>'DV large'!E212</f>
        <v>0</v>
      </c>
      <c r="F72" s="116">
        <f>'DV large'!F212</f>
        <v>0</v>
      </c>
      <c r="G72" s="116">
        <f>'DV large'!G212</f>
        <v>0</v>
      </c>
      <c r="H72" s="116">
        <f>'DV large'!H212</f>
        <v>0</v>
      </c>
      <c r="I72" s="116">
        <f>'DV large'!I212</f>
        <v>0</v>
      </c>
      <c r="J72" s="116">
        <f>'DV large'!J212</f>
        <v>0</v>
      </c>
      <c r="K72" s="116">
        <f>'DV large'!K212</f>
        <v>0</v>
      </c>
      <c r="L72" s="116">
        <f>'DV large'!L212</f>
        <v>0</v>
      </c>
      <c r="M72" s="116">
        <f>'DV large'!M212</f>
        <v>0</v>
      </c>
      <c r="N72" s="116">
        <f>'DV large'!N212</f>
        <v>0</v>
      </c>
      <c r="O72" s="116">
        <f>'DV large'!O212</f>
        <v>0</v>
      </c>
      <c r="P72" s="116">
        <f>'DV large'!P212</f>
        <v>0</v>
      </c>
      <c r="Q72" s="116">
        <f>'DV large'!Q212</f>
        <v>0</v>
      </c>
      <c r="R72" s="116">
        <f>'DV large'!R212</f>
        <v>0</v>
      </c>
      <c r="S72" s="116">
        <f>'DV large'!S212</f>
        <v>0</v>
      </c>
      <c r="T72" s="116">
        <f>'DV large'!T212</f>
        <v>0</v>
      </c>
      <c r="U72" s="116">
        <f>'DV large'!U212</f>
        <v>0</v>
      </c>
      <c r="V72" s="116">
        <f>'DV large'!V212</f>
        <v>0</v>
      </c>
      <c r="W72" s="116">
        <f>'DV large'!W212</f>
        <v>0</v>
      </c>
      <c r="X72" s="116">
        <f>'DV large'!X212</f>
        <v>0</v>
      </c>
      <c r="Y72" s="116">
        <f>'DV large'!Y212</f>
        <v>0</v>
      </c>
      <c r="Z72" s="116">
        <f>'DV large'!Z212</f>
        <v>0</v>
      </c>
      <c r="AA72" s="116">
        <f>'DV large'!AA212</f>
        <v>0</v>
      </c>
      <c r="AB72" s="116">
        <f>'DV large'!AB212</f>
        <v>0</v>
      </c>
      <c r="AC72" s="116"/>
    </row>
    <row r="73" spans="1:29" ht="20.100000000000001" customHeight="1" outlineLevel="2" x14ac:dyDescent="0.3">
      <c r="A73" s="52"/>
      <c r="B73" s="50" t="s">
        <v>102</v>
      </c>
      <c r="C73" s="50" t="s">
        <v>16</v>
      </c>
      <c r="D73" s="116">
        <f>'GB trucks'!D212</f>
        <v>0</v>
      </c>
      <c r="E73" s="116">
        <f>'GB trucks'!E212</f>
        <v>0</v>
      </c>
      <c r="F73" s="116">
        <f>'GB trucks'!F212</f>
        <v>0</v>
      </c>
      <c r="G73" s="116">
        <f>'GB trucks'!G212</f>
        <v>0</v>
      </c>
      <c r="H73" s="116">
        <f>'GB trucks'!H212</f>
        <v>0</v>
      </c>
      <c r="I73" s="116">
        <f>'GB trucks'!I212</f>
        <v>0</v>
      </c>
      <c r="J73" s="116">
        <f>'GB trucks'!J212</f>
        <v>0</v>
      </c>
      <c r="K73" s="116">
        <f>'GB trucks'!K212</f>
        <v>0</v>
      </c>
      <c r="L73" s="116">
        <f>'GB trucks'!L212</f>
        <v>0</v>
      </c>
      <c r="M73" s="116">
        <f>'GB trucks'!M212</f>
        <v>0</v>
      </c>
      <c r="N73" s="116">
        <f>'GB trucks'!N212</f>
        <v>0</v>
      </c>
      <c r="O73" s="116">
        <f>'GB trucks'!O212</f>
        <v>0</v>
      </c>
      <c r="P73" s="116">
        <f>'GB trucks'!P212</f>
        <v>0</v>
      </c>
      <c r="Q73" s="116">
        <f>'GB trucks'!Q212</f>
        <v>0</v>
      </c>
      <c r="R73" s="116">
        <f>'GB trucks'!R212</f>
        <v>0</v>
      </c>
      <c r="S73" s="116">
        <f>'GB trucks'!S212</f>
        <v>0</v>
      </c>
      <c r="T73" s="116">
        <f>'GB trucks'!T212</f>
        <v>0</v>
      </c>
      <c r="U73" s="116">
        <f>'GB trucks'!U212</f>
        <v>0</v>
      </c>
      <c r="V73" s="116">
        <f>'GB trucks'!V212</f>
        <v>0</v>
      </c>
      <c r="W73" s="116">
        <f>'GB trucks'!W212</f>
        <v>0</v>
      </c>
      <c r="X73" s="116">
        <f>'GB trucks'!X212</f>
        <v>0</v>
      </c>
      <c r="Y73" s="116">
        <f>'GB trucks'!Y212</f>
        <v>0</v>
      </c>
      <c r="Z73" s="116">
        <f>'GB trucks'!Z212</f>
        <v>0</v>
      </c>
      <c r="AA73" s="116">
        <f>'GB trucks'!AA212</f>
        <v>0</v>
      </c>
      <c r="AB73" s="116">
        <f>'GB trucks'!AB212</f>
        <v>0</v>
      </c>
      <c r="AC73" s="116"/>
    </row>
    <row r="74" spans="1:29" ht="20.100000000000001" customHeight="1" outlineLevel="2" x14ac:dyDescent="0.3">
      <c r="A74" s="52"/>
      <c r="B74" s="50" t="s">
        <v>103</v>
      </c>
      <c r="C74" s="50" t="s">
        <v>16</v>
      </c>
      <c r="D74" s="116">
        <f>Trains!D198</f>
        <v>0</v>
      </c>
      <c r="E74" s="116">
        <f>Trains!E198</f>
        <v>0</v>
      </c>
      <c r="F74" s="116">
        <f>Trains!F198</f>
        <v>0</v>
      </c>
      <c r="G74" s="116">
        <f>Trains!G198</f>
        <v>0</v>
      </c>
      <c r="H74" s="116">
        <f>Trains!H198</f>
        <v>0</v>
      </c>
      <c r="I74" s="116">
        <f>Trains!I198</f>
        <v>0</v>
      </c>
      <c r="J74" s="116">
        <f>Trains!J198</f>
        <v>0</v>
      </c>
      <c r="K74" s="116">
        <f>Trains!K198</f>
        <v>0</v>
      </c>
      <c r="L74" s="116">
        <f>Trains!L198</f>
        <v>0</v>
      </c>
      <c r="M74" s="116">
        <f>Trains!M198</f>
        <v>0</v>
      </c>
      <c r="N74" s="116">
        <f>Trains!N198</f>
        <v>0</v>
      </c>
      <c r="O74" s="116">
        <f>Trains!O198</f>
        <v>0</v>
      </c>
      <c r="P74" s="116">
        <f>Trains!P198</f>
        <v>0</v>
      </c>
      <c r="Q74" s="116">
        <f>Trains!Q198</f>
        <v>0</v>
      </c>
      <c r="R74" s="116">
        <f>Trains!R198</f>
        <v>0</v>
      </c>
      <c r="S74" s="116">
        <f>Trains!S198</f>
        <v>0</v>
      </c>
      <c r="T74" s="116">
        <f>Trains!T198</f>
        <v>0</v>
      </c>
      <c r="U74" s="116">
        <f>Trains!U198</f>
        <v>0</v>
      </c>
      <c r="V74" s="116">
        <f>Trains!V198</f>
        <v>0</v>
      </c>
      <c r="W74" s="116">
        <f>Trains!W198</f>
        <v>0</v>
      </c>
      <c r="X74" s="116">
        <f>Trains!X198</f>
        <v>0</v>
      </c>
      <c r="Y74" s="116">
        <f>Trains!Y198</f>
        <v>0</v>
      </c>
      <c r="Z74" s="116">
        <f>Trains!Z198</f>
        <v>0</v>
      </c>
      <c r="AA74" s="116">
        <f>Trains!AA198</f>
        <v>0</v>
      </c>
      <c r="AB74" s="116">
        <f>Trains!AB198</f>
        <v>0</v>
      </c>
      <c r="AC74" s="116"/>
    </row>
    <row r="75" spans="1:29" ht="20.100000000000001" customHeight="1" outlineLevel="2" x14ac:dyDescent="0.3">
      <c r="A75" s="52"/>
      <c r="B75" s="50"/>
      <c r="C75" s="108"/>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row>
    <row r="76" spans="1:29" ht="20.100000000000001" customHeight="1" outlineLevel="2" x14ac:dyDescent="0.3">
      <c r="A76" s="52"/>
      <c r="B76" s="50" t="s">
        <v>351</v>
      </c>
      <c r="C76" s="50" t="s">
        <v>16</v>
      </c>
      <c r="D76" s="116">
        <f>'B 12m'!D252</f>
        <v>0</v>
      </c>
      <c r="E76" s="116">
        <f>'B 12m'!E252</f>
        <v>0</v>
      </c>
      <c r="F76" s="116">
        <f>'B 12m'!F252</f>
        <v>0</v>
      </c>
      <c r="G76" s="116">
        <f>'B 12m'!G252</f>
        <v>0</v>
      </c>
      <c r="H76" s="116">
        <f>'B 12m'!H252</f>
        <v>0</v>
      </c>
      <c r="I76" s="116">
        <f>'B 12m'!I252</f>
        <v>0</v>
      </c>
      <c r="J76" s="116">
        <f>'B 12m'!J252</f>
        <v>0</v>
      </c>
      <c r="K76" s="116">
        <f>'B 12m'!K252</f>
        <v>0</v>
      </c>
      <c r="L76" s="116">
        <f>'B 12m'!L252</f>
        <v>0</v>
      </c>
      <c r="M76" s="116">
        <f>'B 12m'!M252</f>
        <v>0</v>
      </c>
      <c r="N76" s="116">
        <f>'B 12m'!N252</f>
        <v>0</v>
      </c>
      <c r="O76" s="116">
        <f>'B 12m'!O252</f>
        <v>0</v>
      </c>
      <c r="P76" s="116">
        <f>'B 12m'!P252</f>
        <v>0</v>
      </c>
      <c r="Q76" s="116">
        <f>'B 12m'!Q252</f>
        <v>0</v>
      </c>
      <c r="R76" s="116">
        <f>'B 12m'!R252</f>
        <v>0</v>
      </c>
      <c r="S76" s="116">
        <f>'B 12m'!S252</f>
        <v>0</v>
      </c>
      <c r="T76" s="116">
        <f>'B 12m'!T252</f>
        <v>0</v>
      </c>
      <c r="U76" s="116">
        <f>'B 12m'!U252</f>
        <v>0</v>
      </c>
      <c r="V76" s="116">
        <f>'B 12m'!V252</f>
        <v>0</v>
      </c>
      <c r="W76" s="116">
        <f>'B 12m'!W252</f>
        <v>0</v>
      </c>
      <c r="X76" s="116">
        <f>'B 12m'!X252</f>
        <v>0</v>
      </c>
      <c r="Y76" s="116">
        <f>'B 12m'!Y252</f>
        <v>0</v>
      </c>
      <c r="Z76" s="116">
        <f>'B 12m'!Z252</f>
        <v>0</v>
      </c>
      <c r="AA76" s="116">
        <f>'B 12m'!AA252</f>
        <v>0</v>
      </c>
      <c r="AB76" s="116">
        <f>'B 12m'!AB252</f>
        <v>0</v>
      </c>
      <c r="AC76" s="116"/>
    </row>
    <row r="77" spans="1:29" ht="20.100000000000001" customHeight="1" outlineLevel="2" x14ac:dyDescent="0.3">
      <c r="A77" s="52"/>
      <c r="B77" s="50" t="s">
        <v>352</v>
      </c>
      <c r="C77" s="50" t="s">
        <v>16</v>
      </c>
      <c r="D77" s="116">
        <f>'B 18m'!D252</f>
        <v>0</v>
      </c>
      <c r="E77" s="116">
        <f>'B 18m'!E252</f>
        <v>0</v>
      </c>
      <c r="F77" s="116">
        <f>'B 18m'!F252</f>
        <v>0</v>
      </c>
      <c r="G77" s="116">
        <f>'B 18m'!G252</f>
        <v>0</v>
      </c>
      <c r="H77" s="116">
        <f>'B 18m'!H252</f>
        <v>0</v>
      </c>
      <c r="I77" s="116">
        <f>'B 18m'!I252</f>
        <v>0</v>
      </c>
      <c r="J77" s="116">
        <f>'B 18m'!J252</f>
        <v>0</v>
      </c>
      <c r="K77" s="116">
        <f>'B 18m'!K252</f>
        <v>0</v>
      </c>
      <c r="L77" s="116">
        <f>'B 18m'!L252</f>
        <v>0</v>
      </c>
      <c r="M77" s="116">
        <f>'B 18m'!M252</f>
        <v>0</v>
      </c>
      <c r="N77" s="116">
        <f>'B 18m'!N252</f>
        <v>0</v>
      </c>
      <c r="O77" s="116">
        <f>'B 18m'!O252</f>
        <v>0</v>
      </c>
      <c r="P77" s="116">
        <f>'B 18m'!P252</f>
        <v>0</v>
      </c>
      <c r="Q77" s="116">
        <f>'B 18m'!Q252</f>
        <v>0</v>
      </c>
      <c r="R77" s="116">
        <f>'B 18m'!R252</f>
        <v>0</v>
      </c>
      <c r="S77" s="116">
        <f>'B 18m'!S252</f>
        <v>0</v>
      </c>
      <c r="T77" s="116">
        <f>'B 18m'!T252</f>
        <v>0</v>
      </c>
      <c r="U77" s="116">
        <f>'B 18m'!U252</f>
        <v>0</v>
      </c>
      <c r="V77" s="116">
        <f>'B 18m'!V252</f>
        <v>0</v>
      </c>
      <c r="W77" s="116">
        <f>'B 18m'!W252</f>
        <v>0</v>
      </c>
      <c r="X77" s="116">
        <f>'B 18m'!X252</f>
        <v>0</v>
      </c>
      <c r="Y77" s="116">
        <f>'B 18m'!Y252</f>
        <v>0</v>
      </c>
      <c r="Z77" s="116">
        <f>'B 18m'!Z252</f>
        <v>0</v>
      </c>
      <c r="AA77" s="116">
        <f>'B 18m'!AA252</f>
        <v>0</v>
      </c>
      <c r="AB77" s="116">
        <f>'B 18m'!AB252</f>
        <v>0</v>
      </c>
      <c r="AC77" s="116"/>
    </row>
    <row r="78" spans="1:29" ht="20.100000000000001" customHeight="1" outlineLevel="2" x14ac:dyDescent="0.3">
      <c r="A78" s="52"/>
      <c r="B78" s="50" t="s">
        <v>371</v>
      </c>
      <c r="C78" s="50" t="s">
        <v>16</v>
      </c>
      <c r="D78" s="116">
        <f>'GB trucks'!D266</f>
        <v>0</v>
      </c>
      <c r="E78" s="116">
        <f>'GB trucks'!E266</f>
        <v>0</v>
      </c>
      <c r="F78" s="116">
        <f>'GB trucks'!F266</f>
        <v>0</v>
      </c>
      <c r="G78" s="116">
        <f>'GB trucks'!G266</f>
        <v>0</v>
      </c>
      <c r="H78" s="116">
        <f>'GB trucks'!H266</f>
        <v>0</v>
      </c>
      <c r="I78" s="116">
        <f>'GB trucks'!I266</f>
        <v>0</v>
      </c>
      <c r="J78" s="116">
        <f>'GB trucks'!J266</f>
        <v>0</v>
      </c>
      <c r="K78" s="116">
        <f>'GB trucks'!K266</f>
        <v>0</v>
      </c>
      <c r="L78" s="116">
        <f>'GB trucks'!L266</f>
        <v>0</v>
      </c>
      <c r="M78" s="116">
        <f>'GB trucks'!M266</f>
        <v>0</v>
      </c>
      <c r="N78" s="116">
        <f>'GB trucks'!N266</f>
        <v>0</v>
      </c>
      <c r="O78" s="116">
        <f>'GB trucks'!O266</f>
        <v>0</v>
      </c>
      <c r="P78" s="116">
        <f>'GB trucks'!P266</f>
        <v>0</v>
      </c>
      <c r="Q78" s="116">
        <f>'GB trucks'!Q266</f>
        <v>0</v>
      </c>
      <c r="R78" s="116">
        <f>'GB trucks'!R266</f>
        <v>0</v>
      </c>
      <c r="S78" s="116">
        <f>'GB trucks'!S266</f>
        <v>0</v>
      </c>
      <c r="T78" s="116">
        <f>'GB trucks'!T266</f>
        <v>0</v>
      </c>
      <c r="U78" s="116">
        <f>'GB trucks'!U266</f>
        <v>0</v>
      </c>
      <c r="V78" s="116">
        <f>'GB trucks'!V266</f>
        <v>0</v>
      </c>
      <c r="W78" s="116">
        <f>'GB trucks'!W266</f>
        <v>0</v>
      </c>
      <c r="X78" s="116">
        <f>'GB trucks'!X266</f>
        <v>0</v>
      </c>
      <c r="Y78" s="116">
        <f>'GB trucks'!Y266</f>
        <v>0</v>
      </c>
      <c r="Z78" s="116">
        <f>'GB trucks'!Z266</f>
        <v>0</v>
      </c>
      <c r="AA78" s="116">
        <f>'GB trucks'!AA266</f>
        <v>0</v>
      </c>
      <c r="AB78" s="116">
        <f>'GB trucks'!AB266</f>
        <v>0</v>
      </c>
      <c r="AC78" s="116"/>
    </row>
    <row r="79" spans="1:29" ht="20.100000000000001" customHeight="1" outlineLevel="2" x14ac:dyDescent="0.3">
      <c r="A79" s="52"/>
      <c r="B79" s="50" t="s">
        <v>372</v>
      </c>
      <c r="C79" s="50" t="s">
        <v>16</v>
      </c>
      <c r="D79" s="116">
        <f>Trains!D252</f>
        <v>0</v>
      </c>
      <c r="E79" s="116">
        <f>Trains!E252</f>
        <v>0</v>
      </c>
      <c r="F79" s="116">
        <f>Trains!F252</f>
        <v>0</v>
      </c>
      <c r="G79" s="116">
        <f>Trains!G252</f>
        <v>0</v>
      </c>
      <c r="H79" s="116">
        <f>Trains!H252</f>
        <v>0</v>
      </c>
      <c r="I79" s="116">
        <f>Trains!I252</f>
        <v>0</v>
      </c>
      <c r="J79" s="116">
        <f>Trains!J252</f>
        <v>0</v>
      </c>
      <c r="K79" s="116">
        <f>Trains!K252</f>
        <v>0</v>
      </c>
      <c r="L79" s="116">
        <f>Trains!L252</f>
        <v>0</v>
      </c>
      <c r="M79" s="116">
        <f>Trains!M252</f>
        <v>0</v>
      </c>
      <c r="N79" s="116">
        <f>Trains!N252</f>
        <v>0</v>
      </c>
      <c r="O79" s="116">
        <f>Trains!O252</f>
        <v>0</v>
      </c>
      <c r="P79" s="116">
        <f>Trains!P252</f>
        <v>0</v>
      </c>
      <c r="Q79" s="116">
        <f>Trains!Q252</f>
        <v>0</v>
      </c>
      <c r="R79" s="116">
        <f>Trains!R252</f>
        <v>0</v>
      </c>
      <c r="S79" s="116">
        <f>Trains!S252</f>
        <v>0</v>
      </c>
      <c r="T79" s="116">
        <f>Trains!T252</f>
        <v>0</v>
      </c>
      <c r="U79" s="116">
        <f>Trains!U252</f>
        <v>0</v>
      </c>
      <c r="V79" s="116">
        <f>Trains!V252</f>
        <v>0</v>
      </c>
      <c r="W79" s="116">
        <f>Trains!W252</f>
        <v>0</v>
      </c>
      <c r="X79" s="116">
        <f>Trains!X252</f>
        <v>0</v>
      </c>
      <c r="Y79" s="116">
        <f>Trains!Y252</f>
        <v>0</v>
      </c>
      <c r="Z79" s="116">
        <f>Trains!Z252</f>
        <v>0</v>
      </c>
      <c r="AA79" s="116">
        <f>Trains!AA252</f>
        <v>0</v>
      </c>
      <c r="AB79" s="116">
        <f>Trains!AB252</f>
        <v>0</v>
      </c>
      <c r="AC79" s="116"/>
    </row>
    <row r="80" spans="1:29" ht="20.100000000000001" customHeight="1" outlineLevel="1" x14ac:dyDescent="0.3">
      <c r="A80" s="52"/>
      <c r="B80" s="50"/>
      <c r="C80" s="108"/>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row>
    <row r="81" spans="1:30" ht="20.100000000000001" customHeight="1" outlineLevel="1" x14ac:dyDescent="0.3">
      <c r="A81" s="52"/>
      <c r="B81" s="108" t="s">
        <v>92</v>
      </c>
      <c r="C81" s="108" t="s">
        <v>16</v>
      </c>
      <c r="D81" s="114">
        <f t="shared" ref="D81:N81" si="20">SUM(D82:D90)</f>
        <v>0</v>
      </c>
      <c r="E81" s="114">
        <f t="shared" si="20"/>
        <v>0</v>
      </c>
      <c r="F81" s="114">
        <f t="shared" si="20"/>
        <v>0</v>
      </c>
      <c r="G81" s="114">
        <f t="shared" si="20"/>
        <v>0</v>
      </c>
      <c r="H81" s="114">
        <f t="shared" si="20"/>
        <v>0</v>
      </c>
      <c r="I81" s="114">
        <f t="shared" si="20"/>
        <v>0</v>
      </c>
      <c r="J81" s="114">
        <f t="shared" si="20"/>
        <v>0</v>
      </c>
      <c r="K81" s="114">
        <f t="shared" si="20"/>
        <v>0</v>
      </c>
      <c r="L81" s="114">
        <f t="shared" si="20"/>
        <v>0</v>
      </c>
      <c r="M81" s="114">
        <f t="shared" si="20"/>
        <v>0</v>
      </c>
      <c r="N81" s="114">
        <f t="shared" si="20"/>
        <v>0</v>
      </c>
      <c r="O81" s="114">
        <f t="shared" ref="O81:AB81" si="21">SUM(O82:O90)</f>
        <v>0</v>
      </c>
      <c r="P81" s="114">
        <f t="shared" si="21"/>
        <v>0</v>
      </c>
      <c r="Q81" s="114">
        <f t="shared" si="21"/>
        <v>0</v>
      </c>
      <c r="R81" s="114">
        <f t="shared" si="21"/>
        <v>0</v>
      </c>
      <c r="S81" s="114">
        <f t="shared" si="21"/>
        <v>0</v>
      </c>
      <c r="T81" s="114">
        <f t="shared" si="21"/>
        <v>0</v>
      </c>
      <c r="U81" s="114">
        <f t="shared" si="21"/>
        <v>0</v>
      </c>
      <c r="V81" s="114">
        <f t="shared" si="21"/>
        <v>0</v>
      </c>
      <c r="W81" s="114">
        <f t="shared" si="21"/>
        <v>0</v>
      </c>
      <c r="X81" s="114">
        <f t="shared" si="21"/>
        <v>0</v>
      </c>
      <c r="Y81" s="114">
        <f t="shared" si="21"/>
        <v>0</v>
      </c>
      <c r="Z81" s="114">
        <f t="shared" si="21"/>
        <v>0</v>
      </c>
      <c r="AA81" s="114">
        <f t="shared" si="21"/>
        <v>0</v>
      </c>
      <c r="AB81" s="114">
        <f t="shared" si="21"/>
        <v>0</v>
      </c>
      <c r="AC81" s="114"/>
    </row>
    <row r="82" spans="1:30" ht="20.100000000000001" customHeight="1" outlineLevel="2" x14ac:dyDescent="0.3">
      <c r="A82" s="52"/>
      <c r="B82" s="50" t="s">
        <v>353</v>
      </c>
      <c r="C82" s="50" t="s">
        <v>16</v>
      </c>
      <c r="D82" s="115">
        <f>'B 12m'!D220</f>
        <v>0</v>
      </c>
      <c r="E82" s="115">
        <f>'B 12m'!E220</f>
        <v>0</v>
      </c>
      <c r="F82" s="115">
        <f>'B 12m'!F220</f>
        <v>0</v>
      </c>
      <c r="G82" s="115">
        <f>'B 12m'!G220</f>
        <v>0</v>
      </c>
      <c r="H82" s="115">
        <f>'B 12m'!H220</f>
        <v>0</v>
      </c>
      <c r="I82" s="115">
        <f>'B 12m'!I220</f>
        <v>0</v>
      </c>
      <c r="J82" s="115">
        <f>'B 12m'!J220</f>
        <v>0</v>
      </c>
      <c r="K82" s="115">
        <f>'B 12m'!K220</f>
        <v>0</v>
      </c>
      <c r="L82" s="115">
        <f>'B 12m'!L220</f>
        <v>0</v>
      </c>
      <c r="M82" s="115">
        <f>'B 12m'!M220</f>
        <v>0</v>
      </c>
      <c r="N82" s="115">
        <f>'B 12m'!N220</f>
        <v>0</v>
      </c>
      <c r="O82" s="115">
        <f>'B 12m'!O220</f>
        <v>0</v>
      </c>
      <c r="P82" s="115">
        <f>'B 12m'!P220</f>
        <v>0</v>
      </c>
      <c r="Q82" s="115">
        <f>'B 12m'!Q220</f>
        <v>0</v>
      </c>
      <c r="R82" s="115">
        <f>'B 12m'!R220</f>
        <v>0</v>
      </c>
      <c r="S82" s="115">
        <f>'B 12m'!S220</f>
        <v>0</v>
      </c>
      <c r="T82" s="115">
        <f>'B 12m'!T220</f>
        <v>0</v>
      </c>
      <c r="U82" s="115">
        <f>'B 12m'!U220</f>
        <v>0</v>
      </c>
      <c r="V82" s="115">
        <f>'B 12m'!V220</f>
        <v>0</v>
      </c>
      <c r="W82" s="115">
        <f>'B 12m'!W220</f>
        <v>0</v>
      </c>
      <c r="X82" s="115">
        <f>'B 12m'!X220</f>
        <v>0</v>
      </c>
      <c r="Y82" s="115">
        <f>'B 12m'!Y220</f>
        <v>0</v>
      </c>
      <c r="Z82" s="115">
        <f>'B 12m'!Z220</f>
        <v>0</v>
      </c>
      <c r="AA82" s="115">
        <f>'B 12m'!AA220</f>
        <v>0</v>
      </c>
      <c r="AB82" s="115">
        <f>'B 12m'!AB220</f>
        <v>0</v>
      </c>
      <c r="AC82" s="115"/>
      <c r="AD82" s="630"/>
    </row>
    <row r="83" spans="1:30" ht="20.100000000000001" customHeight="1" outlineLevel="2" x14ac:dyDescent="0.3">
      <c r="A83" s="52"/>
      <c r="B83" s="50" t="s">
        <v>354</v>
      </c>
      <c r="C83" s="50" t="s">
        <v>16</v>
      </c>
      <c r="D83" s="115">
        <f>'B 18m'!D220</f>
        <v>0</v>
      </c>
      <c r="E83" s="115">
        <f>'B 18m'!E220</f>
        <v>0</v>
      </c>
      <c r="F83" s="115">
        <f>'B 18m'!F220</f>
        <v>0</v>
      </c>
      <c r="G83" s="115">
        <f>'B 18m'!G220</f>
        <v>0</v>
      </c>
      <c r="H83" s="115">
        <f>'B 18m'!H220</f>
        <v>0</v>
      </c>
      <c r="I83" s="115">
        <f>'B 18m'!I220</f>
        <v>0</v>
      </c>
      <c r="J83" s="115">
        <f>'B 18m'!J220</f>
        <v>0</v>
      </c>
      <c r="K83" s="115">
        <f>'B 18m'!K220</f>
        <v>0</v>
      </c>
      <c r="L83" s="115">
        <f>'B 18m'!L220</f>
        <v>0</v>
      </c>
      <c r="M83" s="115">
        <f>'B 18m'!M220</f>
        <v>0</v>
      </c>
      <c r="N83" s="115">
        <f>'B 18m'!N220</f>
        <v>0</v>
      </c>
      <c r="O83" s="115">
        <f>'B 18m'!O220</f>
        <v>0</v>
      </c>
      <c r="P83" s="115">
        <f>'B 18m'!P220</f>
        <v>0</v>
      </c>
      <c r="Q83" s="115">
        <f>'B 18m'!Q220</f>
        <v>0</v>
      </c>
      <c r="R83" s="115">
        <f>'B 18m'!R220</f>
        <v>0</v>
      </c>
      <c r="S83" s="115">
        <f>'B 18m'!S220</f>
        <v>0</v>
      </c>
      <c r="T83" s="115">
        <f>'B 18m'!T220</f>
        <v>0</v>
      </c>
      <c r="U83" s="115">
        <f>'B 18m'!U220</f>
        <v>0</v>
      </c>
      <c r="V83" s="115">
        <f>'B 18m'!V220</f>
        <v>0</v>
      </c>
      <c r="W83" s="115">
        <f>'B 18m'!W220</f>
        <v>0</v>
      </c>
      <c r="X83" s="115">
        <f>'B 18m'!X220</f>
        <v>0</v>
      </c>
      <c r="Y83" s="115">
        <f>'B 18m'!Y220</f>
        <v>0</v>
      </c>
      <c r="Z83" s="115">
        <f>'B 18m'!Z220</f>
        <v>0</v>
      </c>
      <c r="AA83" s="115">
        <f>'B 18m'!AA220</f>
        <v>0</v>
      </c>
      <c r="AB83" s="115">
        <f>'B 18m'!AB220</f>
        <v>0</v>
      </c>
      <c r="AC83" s="115"/>
    </row>
    <row r="84" spans="1:30" ht="20.100000000000001" customHeight="1" outlineLevel="2" x14ac:dyDescent="0.3">
      <c r="A84" s="52"/>
      <c r="B84" s="50" t="s">
        <v>319</v>
      </c>
      <c r="C84" s="50" t="s">
        <v>16</v>
      </c>
      <c r="D84" s="115">
        <f>'GB trucks'!D234</f>
        <v>0</v>
      </c>
      <c r="E84" s="115">
        <f>'GB trucks'!E234</f>
        <v>0</v>
      </c>
      <c r="F84" s="115">
        <f>'GB trucks'!F234</f>
        <v>0</v>
      </c>
      <c r="G84" s="115">
        <f>'GB trucks'!G234</f>
        <v>0</v>
      </c>
      <c r="H84" s="115">
        <f>'GB trucks'!H234</f>
        <v>0</v>
      </c>
      <c r="I84" s="115">
        <f>'GB trucks'!I234</f>
        <v>0</v>
      </c>
      <c r="J84" s="115">
        <f>'GB trucks'!J234</f>
        <v>0</v>
      </c>
      <c r="K84" s="115">
        <f>'GB trucks'!K234</f>
        <v>0</v>
      </c>
      <c r="L84" s="115">
        <f>'GB trucks'!L234</f>
        <v>0</v>
      </c>
      <c r="M84" s="115">
        <f>'GB trucks'!M234</f>
        <v>0</v>
      </c>
      <c r="N84" s="115">
        <f>'GB trucks'!N234</f>
        <v>0</v>
      </c>
      <c r="O84" s="115">
        <f>'GB trucks'!O234</f>
        <v>0</v>
      </c>
      <c r="P84" s="115">
        <f>'GB trucks'!P234</f>
        <v>0</v>
      </c>
      <c r="Q84" s="115">
        <f>'GB trucks'!Q234</f>
        <v>0</v>
      </c>
      <c r="R84" s="115">
        <f>'GB trucks'!R234</f>
        <v>0</v>
      </c>
      <c r="S84" s="115">
        <f>'GB trucks'!S234</f>
        <v>0</v>
      </c>
      <c r="T84" s="115">
        <f>'GB trucks'!T234</f>
        <v>0</v>
      </c>
      <c r="U84" s="115">
        <f>'GB trucks'!U234</f>
        <v>0</v>
      </c>
      <c r="V84" s="115">
        <f>'GB trucks'!V234</f>
        <v>0</v>
      </c>
      <c r="W84" s="115">
        <f>'GB trucks'!W234</f>
        <v>0</v>
      </c>
      <c r="X84" s="115">
        <f>'GB trucks'!X234</f>
        <v>0</v>
      </c>
      <c r="Y84" s="115">
        <f>'GB trucks'!Y234</f>
        <v>0</v>
      </c>
      <c r="Z84" s="115">
        <f>'GB trucks'!Z234</f>
        <v>0</v>
      </c>
      <c r="AA84" s="115">
        <f>'GB trucks'!AA234</f>
        <v>0</v>
      </c>
      <c r="AB84" s="115">
        <f>'GB trucks'!AB234</f>
        <v>0</v>
      </c>
      <c r="AC84" s="115"/>
    </row>
    <row r="85" spans="1:30" ht="20.100000000000001" customHeight="1" outlineLevel="2" x14ac:dyDescent="0.3">
      <c r="A85" s="52"/>
      <c r="B85" s="50" t="s">
        <v>320</v>
      </c>
      <c r="C85" s="50" t="s">
        <v>16</v>
      </c>
      <c r="D85" s="115">
        <f>Trains!D220</f>
        <v>0</v>
      </c>
      <c r="E85" s="115">
        <f>Trains!E220</f>
        <v>0</v>
      </c>
      <c r="F85" s="115">
        <f>Trains!F220</f>
        <v>0</v>
      </c>
      <c r="G85" s="115">
        <f>Trains!G220</f>
        <v>0</v>
      </c>
      <c r="H85" s="115">
        <f>Trains!H220</f>
        <v>0</v>
      </c>
      <c r="I85" s="115">
        <f>Trains!I220</f>
        <v>0</v>
      </c>
      <c r="J85" s="115">
        <f>Trains!J220</f>
        <v>0</v>
      </c>
      <c r="K85" s="115">
        <f>Trains!K220</f>
        <v>0</v>
      </c>
      <c r="L85" s="115">
        <f>Trains!L220</f>
        <v>0</v>
      </c>
      <c r="M85" s="115">
        <f>Trains!M220</f>
        <v>0</v>
      </c>
      <c r="N85" s="115">
        <f>Trains!N220</f>
        <v>0</v>
      </c>
      <c r="O85" s="115">
        <f>Trains!O220</f>
        <v>0</v>
      </c>
      <c r="P85" s="115">
        <f>Trains!P220</f>
        <v>0</v>
      </c>
      <c r="Q85" s="115">
        <f>Trains!Q220</f>
        <v>0</v>
      </c>
      <c r="R85" s="115">
        <f>Trains!R220</f>
        <v>0</v>
      </c>
      <c r="S85" s="115">
        <f>Trains!S220</f>
        <v>0</v>
      </c>
      <c r="T85" s="115">
        <f>Trains!T220</f>
        <v>0</v>
      </c>
      <c r="U85" s="115">
        <f>Trains!U220</f>
        <v>0</v>
      </c>
      <c r="V85" s="115">
        <f>Trains!V220</f>
        <v>0</v>
      </c>
      <c r="W85" s="115">
        <f>Trains!W220</f>
        <v>0</v>
      </c>
      <c r="X85" s="115">
        <f>Trains!X220</f>
        <v>0</v>
      </c>
      <c r="Y85" s="115">
        <f>Trains!Y220</f>
        <v>0</v>
      </c>
      <c r="Z85" s="115">
        <f>Trains!Z220</f>
        <v>0</v>
      </c>
      <c r="AA85" s="115">
        <f>Trains!AA220</f>
        <v>0</v>
      </c>
      <c r="AB85" s="115">
        <f>Trains!AB220</f>
        <v>0</v>
      </c>
      <c r="AC85" s="115"/>
    </row>
    <row r="86" spans="1:30" ht="20.100000000000001" customHeight="1" outlineLevel="2" x14ac:dyDescent="0.3">
      <c r="A86" s="52"/>
      <c r="B86" s="50"/>
      <c r="C86" s="50"/>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row>
    <row r="87" spans="1:30" ht="20.100000000000001" customHeight="1" outlineLevel="2" x14ac:dyDescent="0.3">
      <c r="A87" s="52"/>
      <c r="B87" s="50" t="s">
        <v>355</v>
      </c>
      <c r="C87" s="50" t="s">
        <v>16</v>
      </c>
      <c r="D87" s="115">
        <f>'B 12m'!D238</f>
        <v>0</v>
      </c>
      <c r="E87" s="115">
        <f>'B 12m'!E238</f>
        <v>0</v>
      </c>
      <c r="F87" s="115">
        <f>'B 12m'!F238</f>
        <v>0</v>
      </c>
      <c r="G87" s="115">
        <f>'B 12m'!G238</f>
        <v>0</v>
      </c>
      <c r="H87" s="115">
        <f>'B 12m'!H238</f>
        <v>0</v>
      </c>
      <c r="I87" s="115">
        <f>'B 12m'!I238</f>
        <v>0</v>
      </c>
      <c r="J87" s="115">
        <f>'B 12m'!J238</f>
        <v>0</v>
      </c>
      <c r="K87" s="115">
        <f>'B 12m'!K238</f>
        <v>0</v>
      </c>
      <c r="L87" s="115">
        <f>'B 12m'!L238</f>
        <v>0</v>
      </c>
      <c r="M87" s="115">
        <f>'B 12m'!M238</f>
        <v>0</v>
      </c>
      <c r="N87" s="115">
        <f>'B 12m'!N238</f>
        <v>0</v>
      </c>
      <c r="O87" s="115">
        <f>'B 12m'!O238</f>
        <v>0</v>
      </c>
      <c r="P87" s="115">
        <f>'B 12m'!P238</f>
        <v>0</v>
      </c>
      <c r="Q87" s="115">
        <f>'B 12m'!Q238</f>
        <v>0</v>
      </c>
      <c r="R87" s="115">
        <f>'B 12m'!R238</f>
        <v>0</v>
      </c>
      <c r="S87" s="115">
        <f>'B 12m'!S238</f>
        <v>0</v>
      </c>
      <c r="T87" s="115">
        <f>'B 12m'!T238</f>
        <v>0</v>
      </c>
      <c r="U87" s="115">
        <f>'B 12m'!U238</f>
        <v>0</v>
      </c>
      <c r="V87" s="115">
        <f>'B 12m'!V238</f>
        <v>0</v>
      </c>
      <c r="W87" s="115">
        <f>'B 12m'!W238</f>
        <v>0</v>
      </c>
      <c r="X87" s="115">
        <f>'B 12m'!X238</f>
        <v>0</v>
      </c>
      <c r="Y87" s="115">
        <f>'B 12m'!Y238</f>
        <v>0</v>
      </c>
      <c r="Z87" s="115">
        <f>'B 12m'!Z238</f>
        <v>0</v>
      </c>
      <c r="AA87" s="115">
        <f>'B 12m'!AA238</f>
        <v>0</v>
      </c>
      <c r="AB87" s="115">
        <f>'B 12m'!AB238</f>
        <v>0</v>
      </c>
      <c r="AC87" s="115"/>
    </row>
    <row r="88" spans="1:30" ht="20.100000000000001" customHeight="1" outlineLevel="2" x14ac:dyDescent="0.3">
      <c r="A88" s="52"/>
      <c r="B88" s="50" t="s">
        <v>356</v>
      </c>
      <c r="C88" s="50" t="s">
        <v>16</v>
      </c>
      <c r="D88" s="115">
        <f>'B 18m'!D238</f>
        <v>0</v>
      </c>
      <c r="E88" s="115">
        <f>'B 18m'!E238</f>
        <v>0</v>
      </c>
      <c r="F88" s="115">
        <f>'B 18m'!F238</f>
        <v>0</v>
      </c>
      <c r="G88" s="115">
        <f>'B 18m'!G238</f>
        <v>0</v>
      </c>
      <c r="H88" s="115">
        <f>'B 18m'!H238</f>
        <v>0</v>
      </c>
      <c r="I88" s="115">
        <f>'B 18m'!I238</f>
        <v>0</v>
      </c>
      <c r="J88" s="115">
        <f>'B 18m'!J238</f>
        <v>0</v>
      </c>
      <c r="K88" s="115">
        <f>'B 18m'!K238</f>
        <v>0</v>
      </c>
      <c r="L88" s="115">
        <f>'B 18m'!L238</f>
        <v>0</v>
      </c>
      <c r="M88" s="115">
        <f>'B 18m'!M238</f>
        <v>0</v>
      </c>
      <c r="N88" s="115">
        <f>'B 18m'!N238</f>
        <v>0</v>
      </c>
      <c r="O88" s="115">
        <f>'B 18m'!O238</f>
        <v>0</v>
      </c>
      <c r="P88" s="115">
        <f>'B 18m'!P238</f>
        <v>0</v>
      </c>
      <c r="Q88" s="115">
        <f>'B 18m'!Q238</f>
        <v>0</v>
      </c>
      <c r="R88" s="115">
        <f>'B 18m'!R238</f>
        <v>0</v>
      </c>
      <c r="S88" s="115">
        <f>'B 18m'!S238</f>
        <v>0</v>
      </c>
      <c r="T88" s="115">
        <f>'B 18m'!T238</f>
        <v>0</v>
      </c>
      <c r="U88" s="115">
        <f>'B 18m'!U238</f>
        <v>0</v>
      </c>
      <c r="V88" s="115">
        <f>'B 18m'!V238</f>
        <v>0</v>
      </c>
      <c r="W88" s="115">
        <f>'B 18m'!W238</f>
        <v>0</v>
      </c>
      <c r="X88" s="115">
        <f>'B 18m'!X238</f>
        <v>0</v>
      </c>
      <c r="Y88" s="115">
        <f>'B 18m'!Y238</f>
        <v>0</v>
      </c>
      <c r="Z88" s="115">
        <f>'B 18m'!Z238</f>
        <v>0</v>
      </c>
      <c r="AA88" s="115">
        <f>'B 18m'!AA238</f>
        <v>0</v>
      </c>
      <c r="AB88" s="115">
        <f>'B 18m'!AB238</f>
        <v>0</v>
      </c>
      <c r="AC88" s="115"/>
    </row>
    <row r="89" spans="1:30" ht="20.100000000000001" customHeight="1" outlineLevel="2" x14ac:dyDescent="0.3">
      <c r="A89" s="52"/>
      <c r="B89" s="50" t="s">
        <v>321</v>
      </c>
      <c r="C89" s="50" t="s">
        <v>16</v>
      </c>
      <c r="D89" s="115">
        <f>'GB trucks'!D252</f>
        <v>0</v>
      </c>
      <c r="E89" s="115">
        <f>'GB trucks'!E252</f>
        <v>0</v>
      </c>
      <c r="F89" s="115">
        <f>'GB trucks'!F252</f>
        <v>0</v>
      </c>
      <c r="G89" s="115">
        <f>'GB trucks'!G252</f>
        <v>0</v>
      </c>
      <c r="H89" s="115">
        <f>'GB trucks'!H252</f>
        <v>0</v>
      </c>
      <c r="I89" s="115">
        <f>'GB trucks'!I252</f>
        <v>0</v>
      </c>
      <c r="J89" s="115">
        <f>'GB trucks'!J252</f>
        <v>0</v>
      </c>
      <c r="K89" s="115">
        <f>'GB trucks'!K252</f>
        <v>0</v>
      </c>
      <c r="L89" s="115">
        <f>'GB trucks'!L252</f>
        <v>0</v>
      </c>
      <c r="M89" s="115">
        <f>'GB trucks'!M252</f>
        <v>0</v>
      </c>
      <c r="N89" s="115">
        <f>'GB trucks'!N252</f>
        <v>0</v>
      </c>
      <c r="O89" s="115">
        <f>'GB trucks'!O252</f>
        <v>0</v>
      </c>
      <c r="P89" s="115">
        <f>'GB trucks'!P252</f>
        <v>0</v>
      </c>
      <c r="Q89" s="115">
        <f>'GB trucks'!Q252</f>
        <v>0</v>
      </c>
      <c r="R89" s="115">
        <f>'GB trucks'!R252</f>
        <v>0</v>
      </c>
      <c r="S89" s="115">
        <f>'GB trucks'!S252</f>
        <v>0</v>
      </c>
      <c r="T89" s="115">
        <f>'GB trucks'!T252</f>
        <v>0</v>
      </c>
      <c r="U89" s="115">
        <f>'GB trucks'!U252</f>
        <v>0</v>
      </c>
      <c r="V89" s="115">
        <f>'GB trucks'!V252</f>
        <v>0</v>
      </c>
      <c r="W89" s="115">
        <f>'GB trucks'!W252</f>
        <v>0</v>
      </c>
      <c r="X89" s="115">
        <f>'GB trucks'!X252</f>
        <v>0</v>
      </c>
      <c r="Y89" s="115">
        <f>'GB trucks'!Y252</f>
        <v>0</v>
      </c>
      <c r="Z89" s="115">
        <f>'GB trucks'!Z252</f>
        <v>0</v>
      </c>
      <c r="AA89" s="115">
        <f>'GB trucks'!AA252</f>
        <v>0</v>
      </c>
      <c r="AB89" s="115">
        <f>'GB trucks'!AB252</f>
        <v>0</v>
      </c>
      <c r="AC89" s="115"/>
    </row>
    <row r="90" spans="1:30" ht="20.100000000000001" customHeight="1" outlineLevel="2" x14ac:dyDescent="0.3">
      <c r="A90" s="52"/>
      <c r="B90" s="50" t="s">
        <v>322</v>
      </c>
      <c r="C90" s="50" t="s">
        <v>16</v>
      </c>
      <c r="D90" s="115">
        <f>Trains!D238</f>
        <v>0</v>
      </c>
      <c r="E90" s="115">
        <f>Trains!E238</f>
        <v>0</v>
      </c>
      <c r="F90" s="115">
        <f>Trains!F238</f>
        <v>0</v>
      </c>
      <c r="G90" s="115">
        <f>Trains!G238</f>
        <v>0</v>
      </c>
      <c r="H90" s="115">
        <f>Trains!H238</f>
        <v>0</v>
      </c>
      <c r="I90" s="115">
        <f>Trains!I238</f>
        <v>0</v>
      </c>
      <c r="J90" s="115">
        <f>Trains!J238</f>
        <v>0</v>
      </c>
      <c r="K90" s="115">
        <f>Trains!K238</f>
        <v>0</v>
      </c>
      <c r="L90" s="115">
        <f>Trains!L238</f>
        <v>0</v>
      </c>
      <c r="M90" s="115">
        <f>Trains!M238</f>
        <v>0</v>
      </c>
      <c r="N90" s="115">
        <f>Trains!N238</f>
        <v>0</v>
      </c>
      <c r="O90" s="115">
        <f>Trains!O238</f>
        <v>0</v>
      </c>
      <c r="P90" s="115">
        <f>Trains!P238</f>
        <v>0</v>
      </c>
      <c r="Q90" s="115">
        <f>Trains!Q238</f>
        <v>0</v>
      </c>
      <c r="R90" s="115">
        <f>Trains!R238</f>
        <v>0</v>
      </c>
      <c r="S90" s="115">
        <f>Trains!S238</f>
        <v>0</v>
      </c>
      <c r="T90" s="115">
        <f>Trains!T238</f>
        <v>0</v>
      </c>
      <c r="U90" s="115">
        <f>Trains!U238</f>
        <v>0</v>
      </c>
      <c r="V90" s="115">
        <f>Trains!V238</f>
        <v>0</v>
      </c>
      <c r="W90" s="115">
        <f>Trains!W238</f>
        <v>0</v>
      </c>
      <c r="X90" s="115">
        <f>Trains!X238</f>
        <v>0</v>
      </c>
      <c r="Y90" s="115">
        <f>Trains!Y238</f>
        <v>0</v>
      </c>
      <c r="Z90" s="115">
        <f>Trains!Z238</f>
        <v>0</v>
      </c>
      <c r="AA90" s="115">
        <f>Trains!AA238</f>
        <v>0</v>
      </c>
      <c r="AB90" s="115">
        <f>Trains!AB238</f>
        <v>0</v>
      </c>
      <c r="AC90" s="115"/>
    </row>
    <row r="91" spans="1:30" ht="20.100000000000001" customHeight="1" outlineLevel="1" x14ac:dyDescent="0.3">
      <c r="A91" s="52"/>
      <c r="B91" s="50"/>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row>
    <row r="92" spans="1:30" ht="20.100000000000001" customHeight="1" outlineLevel="1" x14ac:dyDescent="0.3">
      <c r="A92" s="52"/>
      <c r="B92" s="108" t="s">
        <v>105</v>
      </c>
      <c r="C92" s="108" t="s">
        <v>16</v>
      </c>
      <c r="D92" s="114">
        <f>SUM(D93:D99)</f>
        <v>0</v>
      </c>
      <c r="E92" s="114">
        <f t="shared" ref="E92:N92" si="22">SUM(E93:E99)</f>
        <v>0</v>
      </c>
      <c r="F92" s="114">
        <f t="shared" si="22"/>
        <v>0</v>
      </c>
      <c r="G92" s="114">
        <f t="shared" si="22"/>
        <v>0</v>
      </c>
      <c r="H92" s="114">
        <f t="shared" si="22"/>
        <v>0</v>
      </c>
      <c r="I92" s="114">
        <f t="shared" si="22"/>
        <v>0</v>
      </c>
      <c r="J92" s="114">
        <f t="shared" si="22"/>
        <v>0</v>
      </c>
      <c r="K92" s="114">
        <f t="shared" si="22"/>
        <v>0</v>
      </c>
      <c r="L92" s="114">
        <f t="shared" si="22"/>
        <v>0</v>
      </c>
      <c r="M92" s="114">
        <f t="shared" si="22"/>
        <v>0</v>
      </c>
      <c r="N92" s="114">
        <f t="shared" si="22"/>
        <v>0</v>
      </c>
      <c r="O92" s="114">
        <f t="shared" ref="O92:AB92" si="23">SUM(O93:O99)</f>
        <v>0</v>
      </c>
      <c r="P92" s="114">
        <f t="shared" si="23"/>
        <v>0</v>
      </c>
      <c r="Q92" s="114">
        <f t="shared" si="23"/>
        <v>0</v>
      </c>
      <c r="R92" s="114">
        <f t="shared" si="23"/>
        <v>0</v>
      </c>
      <c r="S92" s="114">
        <f t="shared" si="23"/>
        <v>0</v>
      </c>
      <c r="T92" s="114">
        <f t="shared" si="23"/>
        <v>0</v>
      </c>
      <c r="U92" s="114">
        <f t="shared" si="23"/>
        <v>0</v>
      </c>
      <c r="V92" s="114">
        <f t="shared" si="23"/>
        <v>0</v>
      </c>
      <c r="W92" s="114">
        <f t="shared" si="23"/>
        <v>0</v>
      </c>
      <c r="X92" s="114">
        <f t="shared" si="23"/>
        <v>0</v>
      </c>
      <c r="Y92" s="114">
        <f t="shared" si="23"/>
        <v>0</v>
      </c>
      <c r="Z92" s="114">
        <f t="shared" si="23"/>
        <v>0</v>
      </c>
      <c r="AA92" s="114">
        <f t="shared" si="23"/>
        <v>0</v>
      </c>
      <c r="AB92" s="114">
        <f t="shared" si="23"/>
        <v>0</v>
      </c>
      <c r="AC92" s="114"/>
    </row>
    <row r="93" spans="1:30" ht="20.100000000000001" customHeight="1" outlineLevel="2" x14ac:dyDescent="0.3">
      <c r="A93" s="52"/>
      <c r="B93" s="50" t="s">
        <v>345</v>
      </c>
      <c r="C93" s="50" t="s">
        <v>16</v>
      </c>
      <c r="D93" s="115">
        <f>'B 12m'!D196</f>
        <v>0</v>
      </c>
      <c r="E93" s="115">
        <f>'B 12m'!E196</f>
        <v>0</v>
      </c>
      <c r="F93" s="115">
        <f>'B 12m'!F196</f>
        <v>0</v>
      </c>
      <c r="G93" s="115">
        <f>'B 12m'!G196</f>
        <v>0</v>
      </c>
      <c r="H93" s="115">
        <f>'B 12m'!H196</f>
        <v>0</v>
      </c>
      <c r="I93" s="115">
        <f>'B 12m'!I196</f>
        <v>0</v>
      </c>
      <c r="J93" s="115">
        <f>'B 12m'!J196</f>
        <v>0</v>
      </c>
      <c r="K93" s="115">
        <f>'B 12m'!K196</f>
        <v>0</v>
      </c>
      <c r="L93" s="115">
        <f>'B 12m'!L196</f>
        <v>0</v>
      </c>
      <c r="M93" s="115">
        <f>'B 12m'!M196</f>
        <v>0</v>
      </c>
      <c r="N93" s="115">
        <f>'B 12m'!N196</f>
        <v>0</v>
      </c>
      <c r="O93" s="115">
        <f>'B 12m'!O196</f>
        <v>0</v>
      </c>
      <c r="P93" s="115">
        <f>'B 12m'!P196</f>
        <v>0</v>
      </c>
      <c r="Q93" s="115">
        <f>'B 12m'!Q196</f>
        <v>0</v>
      </c>
      <c r="R93" s="115">
        <f>'B 12m'!R196</f>
        <v>0</v>
      </c>
      <c r="S93" s="115">
        <f>'B 12m'!S196</f>
        <v>0</v>
      </c>
      <c r="T93" s="115">
        <f>'B 12m'!T196</f>
        <v>0</v>
      </c>
      <c r="U93" s="115">
        <f>'B 12m'!U196</f>
        <v>0</v>
      </c>
      <c r="V93" s="115">
        <f>'B 12m'!V196</f>
        <v>0</v>
      </c>
      <c r="W93" s="115">
        <f>'B 12m'!W196</f>
        <v>0</v>
      </c>
      <c r="X93" s="115">
        <f>'B 12m'!X196</f>
        <v>0</v>
      </c>
      <c r="Y93" s="115">
        <f>'B 12m'!Y196</f>
        <v>0</v>
      </c>
      <c r="Z93" s="115">
        <f>'B 12m'!Z196</f>
        <v>0</v>
      </c>
      <c r="AA93" s="115">
        <f>'B 12m'!AA196</f>
        <v>0</v>
      </c>
      <c r="AB93" s="115">
        <f>'B 12m'!AB196</f>
        <v>0</v>
      </c>
      <c r="AC93" s="115"/>
    </row>
    <row r="94" spans="1:30" ht="20.100000000000001" customHeight="1" outlineLevel="2" x14ac:dyDescent="0.3">
      <c r="A94" s="52"/>
      <c r="B94" s="50" t="s">
        <v>346</v>
      </c>
      <c r="C94" s="50" t="s">
        <v>16</v>
      </c>
      <c r="D94" s="115">
        <f>'B 18m'!D196</f>
        <v>0</v>
      </c>
      <c r="E94" s="115">
        <f>'B 18m'!E196</f>
        <v>0</v>
      </c>
      <c r="F94" s="115">
        <f>'B 18m'!F196</f>
        <v>0</v>
      </c>
      <c r="G94" s="115">
        <f>'B 18m'!G196</f>
        <v>0</v>
      </c>
      <c r="H94" s="115">
        <f>'B 18m'!H196</f>
        <v>0</v>
      </c>
      <c r="I94" s="115">
        <f>'B 18m'!I196</f>
        <v>0</v>
      </c>
      <c r="J94" s="115">
        <f>'B 18m'!J196</f>
        <v>0</v>
      </c>
      <c r="K94" s="115">
        <f>'B 18m'!K196</f>
        <v>0</v>
      </c>
      <c r="L94" s="115">
        <f>'B 18m'!L196</f>
        <v>0</v>
      </c>
      <c r="M94" s="115">
        <f>'B 18m'!M196</f>
        <v>0</v>
      </c>
      <c r="N94" s="115">
        <f>'B 18m'!N196</f>
        <v>0</v>
      </c>
      <c r="O94" s="115">
        <f>'B 18m'!O196</f>
        <v>0</v>
      </c>
      <c r="P94" s="115">
        <f>'B 18m'!P196</f>
        <v>0</v>
      </c>
      <c r="Q94" s="115">
        <f>'B 18m'!Q196</f>
        <v>0</v>
      </c>
      <c r="R94" s="115">
        <f>'B 18m'!R196</f>
        <v>0</v>
      </c>
      <c r="S94" s="115">
        <f>'B 18m'!S196</f>
        <v>0</v>
      </c>
      <c r="T94" s="115">
        <f>'B 18m'!T196</f>
        <v>0</v>
      </c>
      <c r="U94" s="115">
        <f>'B 18m'!U196</f>
        <v>0</v>
      </c>
      <c r="V94" s="115">
        <f>'B 18m'!V196</f>
        <v>0</v>
      </c>
      <c r="W94" s="115">
        <f>'B 18m'!W196</f>
        <v>0</v>
      </c>
      <c r="X94" s="115">
        <f>'B 18m'!X196</f>
        <v>0</v>
      </c>
      <c r="Y94" s="115">
        <f>'B 18m'!Y196</f>
        <v>0</v>
      </c>
      <c r="Z94" s="115">
        <f>'B 18m'!Z196</f>
        <v>0</v>
      </c>
      <c r="AA94" s="115">
        <f>'B 18m'!AA196</f>
        <v>0</v>
      </c>
      <c r="AB94" s="115">
        <f>'B 18m'!AB196</f>
        <v>0</v>
      </c>
      <c r="AC94" s="115"/>
    </row>
    <row r="95" spans="1:30" ht="20.100000000000001" customHeight="1" outlineLevel="2" x14ac:dyDescent="0.3">
      <c r="A95" s="52"/>
      <c r="B95" s="50" t="s">
        <v>93</v>
      </c>
      <c r="C95" s="50" t="s">
        <v>16</v>
      </c>
      <c r="D95" s="115">
        <f>Cars!D196</f>
        <v>0</v>
      </c>
      <c r="E95" s="115">
        <f>Cars!E196</f>
        <v>0</v>
      </c>
      <c r="F95" s="115">
        <f>Cars!F196</f>
        <v>0</v>
      </c>
      <c r="G95" s="115">
        <f>Cars!G196</f>
        <v>0</v>
      </c>
      <c r="H95" s="115">
        <f>Cars!H196</f>
        <v>0</v>
      </c>
      <c r="I95" s="115">
        <f>Cars!I196</f>
        <v>0</v>
      </c>
      <c r="J95" s="115">
        <f>Cars!J196</f>
        <v>0</v>
      </c>
      <c r="K95" s="115">
        <f>Cars!K196</f>
        <v>0</v>
      </c>
      <c r="L95" s="115">
        <f>Cars!L196</f>
        <v>0</v>
      </c>
      <c r="M95" s="115">
        <f>Cars!M196</f>
        <v>0</v>
      </c>
      <c r="N95" s="115">
        <f>Cars!N196</f>
        <v>0</v>
      </c>
      <c r="O95" s="115">
        <f>Cars!O196</f>
        <v>0</v>
      </c>
      <c r="P95" s="115">
        <f>Cars!P196</f>
        <v>0</v>
      </c>
      <c r="Q95" s="115">
        <f>Cars!Q196</f>
        <v>0</v>
      </c>
      <c r="R95" s="115">
        <f>Cars!R196</f>
        <v>0</v>
      </c>
      <c r="S95" s="115">
        <f>Cars!S196</f>
        <v>0</v>
      </c>
      <c r="T95" s="115">
        <f>Cars!T196</f>
        <v>0</v>
      </c>
      <c r="U95" s="115">
        <f>Cars!U196</f>
        <v>0</v>
      </c>
      <c r="V95" s="115">
        <f>Cars!V196</f>
        <v>0</v>
      </c>
      <c r="W95" s="115">
        <f>Cars!W196</f>
        <v>0</v>
      </c>
      <c r="X95" s="115">
        <f>Cars!X196</f>
        <v>0</v>
      </c>
      <c r="Y95" s="115">
        <f>Cars!Y196</f>
        <v>0</v>
      </c>
      <c r="Z95" s="115">
        <f>Cars!Z196</f>
        <v>0</v>
      </c>
      <c r="AA95" s="115">
        <f>Cars!AA196</f>
        <v>0</v>
      </c>
      <c r="AB95" s="115">
        <f>Cars!AB196</f>
        <v>0</v>
      </c>
      <c r="AC95" s="115"/>
    </row>
    <row r="96" spans="1:30" ht="20.100000000000001" customHeight="1" outlineLevel="2" x14ac:dyDescent="0.3">
      <c r="A96" s="52"/>
      <c r="B96" s="50" t="s">
        <v>335</v>
      </c>
      <c r="C96" s="50" t="s">
        <v>16</v>
      </c>
      <c r="D96" s="115">
        <f>'DV small'!D210</f>
        <v>0</v>
      </c>
      <c r="E96" s="115">
        <f>'DV small'!E210</f>
        <v>0</v>
      </c>
      <c r="F96" s="115">
        <f>'DV small'!F210</f>
        <v>0</v>
      </c>
      <c r="G96" s="115">
        <f>'DV small'!G210</f>
        <v>0</v>
      </c>
      <c r="H96" s="115">
        <f>'DV small'!H210</f>
        <v>0</v>
      </c>
      <c r="I96" s="115">
        <f>'DV small'!I210</f>
        <v>0</v>
      </c>
      <c r="J96" s="115">
        <f>'DV small'!J210</f>
        <v>0</v>
      </c>
      <c r="K96" s="115">
        <f>'DV small'!K210</f>
        <v>0</v>
      </c>
      <c r="L96" s="115">
        <f>'DV small'!L210</f>
        <v>0</v>
      </c>
      <c r="M96" s="115">
        <f>'DV small'!M210</f>
        <v>0</v>
      </c>
      <c r="N96" s="115">
        <f>'DV small'!N210</f>
        <v>0</v>
      </c>
      <c r="O96" s="115">
        <f>'DV small'!O210</f>
        <v>0</v>
      </c>
      <c r="P96" s="115">
        <f>'DV small'!P210</f>
        <v>0</v>
      </c>
      <c r="Q96" s="115">
        <f>'DV small'!Q210</f>
        <v>0</v>
      </c>
      <c r="R96" s="115">
        <f>'DV small'!R210</f>
        <v>0</v>
      </c>
      <c r="S96" s="115">
        <f>'DV small'!S210</f>
        <v>0</v>
      </c>
      <c r="T96" s="115">
        <f>'DV small'!T210</f>
        <v>0</v>
      </c>
      <c r="U96" s="115">
        <f>'DV small'!U210</f>
        <v>0</v>
      </c>
      <c r="V96" s="115">
        <f>'DV small'!V210</f>
        <v>0</v>
      </c>
      <c r="W96" s="115">
        <f>'DV small'!W210</f>
        <v>0</v>
      </c>
      <c r="X96" s="115">
        <f>'DV small'!X210</f>
        <v>0</v>
      </c>
      <c r="Y96" s="115">
        <f>'DV small'!Y210</f>
        <v>0</v>
      </c>
      <c r="Z96" s="115">
        <f>'DV small'!Z210</f>
        <v>0</v>
      </c>
      <c r="AA96" s="115">
        <f>'DV small'!AA210</f>
        <v>0</v>
      </c>
      <c r="AB96" s="115">
        <f>'DV small'!AB210</f>
        <v>0</v>
      </c>
      <c r="AC96" s="115"/>
    </row>
    <row r="97" spans="1:30" ht="20.100000000000001" customHeight="1" outlineLevel="2" x14ac:dyDescent="0.3">
      <c r="A97" s="52"/>
      <c r="B97" s="50" t="s">
        <v>336</v>
      </c>
      <c r="C97" s="50" t="s">
        <v>16</v>
      </c>
      <c r="D97" s="115">
        <f>'DV large'!D210</f>
        <v>0</v>
      </c>
      <c r="E97" s="115">
        <f>'DV large'!E210</f>
        <v>0</v>
      </c>
      <c r="F97" s="115">
        <f>'DV large'!F210</f>
        <v>0</v>
      </c>
      <c r="G97" s="115">
        <f>'DV large'!G210</f>
        <v>0</v>
      </c>
      <c r="H97" s="115">
        <f>'DV large'!H210</f>
        <v>0</v>
      </c>
      <c r="I97" s="115">
        <f>'DV large'!I210</f>
        <v>0</v>
      </c>
      <c r="J97" s="115">
        <f>'DV large'!J210</f>
        <v>0</v>
      </c>
      <c r="K97" s="115">
        <f>'DV large'!K210</f>
        <v>0</v>
      </c>
      <c r="L97" s="115">
        <f>'DV large'!L210</f>
        <v>0</v>
      </c>
      <c r="M97" s="115">
        <f>'DV large'!M210</f>
        <v>0</v>
      </c>
      <c r="N97" s="115">
        <f>'DV large'!N210</f>
        <v>0</v>
      </c>
      <c r="O97" s="115">
        <f>'DV large'!O210</f>
        <v>0</v>
      </c>
      <c r="P97" s="115">
        <f>'DV large'!P210</f>
        <v>0</v>
      </c>
      <c r="Q97" s="115">
        <f>'DV large'!Q210</f>
        <v>0</v>
      </c>
      <c r="R97" s="115">
        <f>'DV large'!R210</f>
        <v>0</v>
      </c>
      <c r="S97" s="115">
        <f>'DV large'!S210</f>
        <v>0</v>
      </c>
      <c r="T97" s="115">
        <f>'DV large'!T210</f>
        <v>0</v>
      </c>
      <c r="U97" s="115">
        <f>'DV large'!U210</f>
        <v>0</v>
      </c>
      <c r="V97" s="115">
        <f>'DV large'!V210</f>
        <v>0</v>
      </c>
      <c r="W97" s="115">
        <f>'DV large'!W210</f>
        <v>0</v>
      </c>
      <c r="X97" s="115">
        <f>'DV large'!X210</f>
        <v>0</v>
      </c>
      <c r="Y97" s="115">
        <f>'DV large'!Y210</f>
        <v>0</v>
      </c>
      <c r="Z97" s="115">
        <f>'DV large'!Z210</f>
        <v>0</v>
      </c>
      <c r="AA97" s="115">
        <f>'DV large'!AA210</f>
        <v>0</v>
      </c>
      <c r="AB97" s="115">
        <f>'DV large'!AB210</f>
        <v>0</v>
      </c>
      <c r="AC97" s="115"/>
    </row>
    <row r="98" spans="1:30" ht="20.100000000000001" customHeight="1" outlineLevel="2" x14ac:dyDescent="0.3">
      <c r="A98" s="52"/>
      <c r="B98" s="50" t="s">
        <v>94</v>
      </c>
      <c r="C98" s="50" t="s">
        <v>16</v>
      </c>
      <c r="D98" s="115">
        <f>'GB trucks'!D210</f>
        <v>0</v>
      </c>
      <c r="E98" s="115">
        <f>'GB trucks'!E210</f>
        <v>0</v>
      </c>
      <c r="F98" s="115">
        <f>'GB trucks'!F210</f>
        <v>0</v>
      </c>
      <c r="G98" s="115">
        <f>'GB trucks'!G210</f>
        <v>0</v>
      </c>
      <c r="H98" s="115">
        <f>'GB trucks'!H210</f>
        <v>0</v>
      </c>
      <c r="I98" s="115">
        <f>'GB trucks'!I210</f>
        <v>0</v>
      </c>
      <c r="J98" s="115">
        <f>'GB trucks'!J210</f>
        <v>0</v>
      </c>
      <c r="K98" s="115">
        <f>'GB trucks'!K210</f>
        <v>0</v>
      </c>
      <c r="L98" s="115">
        <f>'GB trucks'!L210</f>
        <v>0</v>
      </c>
      <c r="M98" s="115">
        <f>'GB trucks'!M210</f>
        <v>0</v>
      </c>
      <c r="N98" s="115">
        <f>'GB trucks'!N210</f>
        <v>0</v>
      </c>
      <c r="O98" s="115">
        <f>'GB trucks'!O210</f>
        <v>0</v>
      </c>
      <c r="P98" s="115">
        <f>'GB trucks'!P210</f>
        <v>0</v>
      </c>
      <c r="Q98" s="115">
        <f>'GB trucks'!Q210</f>
        <v>0</v>
      </c>
      <c r="R98" s="115">
        <f>'GB trucks'!R210</f>
        <v>0</v>
      </c>
      <c r="S98" s="115">
        <f>'GB trucks'!S210</f>
        <v>0</v>
      </c>
      <c r="T98" s="115">
        <f>'GB trucks'!T210</f>
        <v>0</v>
      </c>
      <c r="U98" s="115">
        <f>'GB trucks'!U210</f>
        <v>0</v>
      </c>
      <c r="V98" s="115">
        <f>'GB trucks'!V210</f>
        <v>0</v>
      </c>
      <c r="W98" s="115">
        <f>'GB trucks'!W210</f>
        <v>0</v>
      </c>
      <c r="X98" s="115">
        <f>'GB trucks'!X210</f>
        <v>0</v>
      </c>
      <c r="Y98" s="115">
        <f>'GB trucks'!Y210</f>
        <v>0</v>
      </c>
      <c r="Z98" s="115">
        <f>'GB trucks'!Z210</f>
        <v>0</v>
      </c>
      <c r="AA98" s="115">
        <f>'GB trucks'!AA210</f>
        <v>0</v>
      </c>
      <c r="AB98" s="115">
        <f>'GB trucks'!AB210</f>
        <v>0</v>
      </c>
      <c r="AC98" s="115"/>
    </row>
    <row r="99" spans="1:30" ht="20.100000000000001" customHeight="1" outlineLevel="2" x14ac:dyDescent="0.3">
      <c r="A99" s="52"/>
      <c r="B99" s="50" t="s">
        <v>95</v>
      </c>
      <c r="C99" s="50" t="s">
        <v>16</v>
      </c>
      <c r="D99" s="115">
        <f>Trains!D196</f>
        <v>0</v>
      </c>
      <c r="E99" s="115">
        <f>Trains!E196</f>
        <v>0</v>
      </c>
      <c r="F99" s="115">
        <f>Trains!F196</f>
        <v>0</v>
      </c>
      <c r="G99" s="115">
        <f>Trains!G196</f>
        <v>0</v>
      </c>
      <c r="H99" s="115">
        <f>Trains!H196</f>
        <v>0</v>
      </c>
      <c r="I99" s="115">
        <f>Trains!I196</f>
        <v>0</v>
      </c>
      <c r="J99" s="115">
        <f>Trains!J196</f>
        <v>0</v>
      </c>
      <c r="K99" s="115">
        <f>Trains!K196</f>
        <v>0</v>
      </c>
      <c r="L99" s="115">
        <f>Trains!L196</f>
        <v>0</v>
      </c>
      <c r="M99" s="115">
        <f>Trains!M196</f>
        <v>0</v>
      </c>
      <c r="N99" s="115">
        <f>Trains!N196</f>
        <v>0</v>
      </c>
      <c r="O99" s="115">
        <f>Trains!O196</f>
        <v>0</v>
      </c>
      <c r="P99" s="115">
        <f>Trains!P196</f>
        <v>0</v>
      </c>
      <c r="Q99" s="115">
        <f>Trains!Q196</f>
        <v>0</v>
      </c>
      <c r="R99" s="115">
        <f>Trains!R196</f>
        <v>0</v>
      </c>
      <c r="S99" s="115">
        <f>Trains!S196</f>
        <v>0</v>
      </c>
      <c r="T99" s="115">
        <f>Trains!T196</f>
        <v>0</v>
      </c>
      <c r="U99" s="115">
        <f>Trains!U196</f>
        <v>0</v>
      </c>
      <c r="V99" s="115">
        <f>Trains!V196</f>
        <v>0</v>
      </c>
      <c r="W99" s="115">
        <f>Trains!W196</f>
        <v>0</v>
      </c>
      <c r="X99" s="115">
        <f>Trains!X196</f>
        <v>0</v>
      </c>
      <c r="Y99" s="115">
        <f>Trains!Y196</f>
        <v>0</v>
      </c>
      <c r="Z99" s="115">
        <f>Trains!Z196</f>
        <v>0</v>
      </c>
      <c r="AA99" s="115">
        <f>Trains!AA196</f>
        <v>0</v>
      </c>
      <c r="AB99" s="115">
        <f>Trains!AB196</f>
        <v>0</v>
      </c>
      <c r="AC99" s="115"/>
    </row>
    <row r="100" spans="1:30" ht="20.100000000000001" customHeight="1" outlineLevel="1" x14ac:dyDescent="0.3">
      <c r="A100" s="52"/>
      <c r="B100" s="50"/>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row>
    <row r="101" spans="1:30" ht="20.100000000000001" customHeight="1" outlineLevel="1" x14ac:dyDescent="0.3">
      <c r="A101" s="52"/>
      <c r="B101" s="108" t="s">
        <v>96</v>
      </c>
      <c r="C101" s="108" t="s">
        <v>16</v>
      </c>
      <c r="D101" s="114">
        <f t="shared" ref="D101:N101" si="24">SUM(D102:D108)</f>
        <v>0</v>
      </c>
      <c r="E101" s="114">
        <f t="shared" si="24"/>
        <v>0</v>
      </c>
      <c r="F101" s="114">
        <f t="shared" si="24"/>
        <v>0</v>
      </c>
      <c r="G101" s="114">
        <f t="shared" si="24"/>
        <v>0</v>
      </c>
      <c r="H101" s="114">
        <f t="shared" si="24"/>
        <v>0</v>
      </c>
      <c r="I101" s="114">
        <f t="shared" si="24"/>
        <v>0</v>
      </c>
      <c r="J101" s="114">
        <f t="shared" si="24"/>
        <v>0</v>
      </c>
      <c r="K101" s="114">
        <f t="shared" si="24"/>
        <v>0</v>
      </c>
      <c r="L101" s="114">
        <f t="shared" si="24"/>
        <v>0</v>
      </c>
      <c r="M101" s="114">
        <f t="shared" si="24"/>
        <v>0</v>
      </c>
      <c r="N101" s="114">
        <f t="shared" si="24"/>
        <v>0</v>
      </c>
      <c r="O101" s="114">
        <f t="shared" ref="O101:AB101" si="25">SUM(O102:O108)</f>
        <v>0</v>
      </c>
      <c r="P101" s="114">
        <f t="shared" si="25"/>
        <v>0</v>
      </c>
      <c r="Q101" s="114">
        <f t="shared" si="25"/>
        <v>0</v>
      </c>
      <c r="R101" s="114">
        <f t="shared" si="25"/>
        <v>0</v>
      </c>
      <c r="S101" s="114">
        <f t="shared" si="25"/>
        <v>0</v>
      </c>
      <c r="T101" s="114">
        <f t="shared" si="25"/>
        <v>0</v>
      </c>
      <c r="U101" s="114">
        <f t="shared" si="25"/>
        <v>0</v>
      </c>
      <c r="V101" s="114">
        <f t="shared" si="25"/>
        <v>0</v>
      </c>
      <c r="W101" s="114">
        <f t="shared" si="25"/>
        <v>0</v>
      </c>
      <c r="X101" s="114">
        <f t="shared" si="25"/>
        <v>0</v>
      </c>
      <c r="Y101" s="114">
        <f t="shared" si="25"/>
        <v>0</v>
      </c>
      <c r="Z101" s="114">
        <f t="shared" si="25"/>
        <v>0</v>
      </c>
      <c r="AA101" s="114">
        <f t="shared" si="25"/>
        <v>0</v>
      </c>
      <c r="AB101" s="114">
        <f t="shared" si="25"/>
        <v>0</v>
      </c>
      <c r="AC101" s="114"/>
    </row>
    <row r="102" spans="1:30" ht="20.100000000000001" customHeight="1" outlineLevel="2" x14ac:dyDescent="0.3">
      <c r="A102" s="52"/>
      <c r="B102" s="50" t="s">
        <v>347</v>
      </c>
      <c r="C102" s="50" t="s">
        <v>16</v>
      </c>
      <c r="D102" s="115">
        <f>'B 12m'!D183</f>
        <v>0</v>
      </c>
      <c r="E102" s="115">
        <f>'B 12m'!E183</f>
        <v>0</v>
      </c>
      <c r="F102" s="115">
        <f>'B 12m'!F183</f>
        <v>0</v>
      </c>
      <c r="G102" s="115">
        <f>'B 12m'!G183</f>
        <v>0</v>
      </c>
      <c r="H102" s="115">
        <f>'B 12m'!H183</f>
        <v>0</v>
      </c>
      <c r="I102" s="115">
        <f>'B 12m'!I183</f>
        <v>0</v>
      </c>
      <c r="J102" s="115">
        <f>'B 12m'!J183</f>
        <v>0</v>
      </c>
      <c r="K102" s="115">
        <f>'B 12m'!K183</f>
        <v>0</v>
      </c>
      <c r="L102" s="115">
        <f>'B 12m'!L183</f>
        <v>0</v>
      </c>
      <c r="M102" s="115">
        <f>'B 12m'!M183</f>
        <v>0</v>
      </c>
      <c r="N102" s="115">
        <f>'B 12m'!N183</f>
        <v>0</v>
      </c>
      <c r="O102" s="115">
        <f>'B 12m'!O183</f>
        <v>0</v>
      </c>
      <c r="P102" s="115">
        <f>'B 12m'!P183</f>
        <v>0</v>
      </c>
      <c r="Q102" s="115">
        <f>'B 12m'!Q183</f>
        <v>0</v>
      </c>
      <c r="R102" s="115">
        <f>'B 12m'!R183</f>
        <v>0</v>
      </c>
      <c r="S102" s="115">
        <f>'B 12m'!S183</f>
        <v>0</v>
      </c>
      <c r="T102" s="115">
        <f>'B 12m'!T183</f>
        <v>0</v>
      </c>
      <c r="U102" s="115">
        <f>'B 12m'!U183</f>
        <v>0</v>
      </c>
      <c r="V102" s="115">
        <f>'B 12m'!V183</f>
        <v>0</v>
      </c>
      <c r="W102" s="115">
        <f>'B 12m'!W183</f>
        <v>0</v>
      </c>
      <c r="X102" s="115">
        <f>'B 12m'!X183</f>
        <v>0</v>
      </c>
      <c r="Y102" s="115">
        <f>'B 12m'!Y183</f>
        <v>0</v>
      </c>
      <c r="Z102" s="115">
        <f>'B 12m'!Z183</f>
        <v>0</v>
      </c>
      <c r="AA102" s="115">
        <f>'B 12m'!AA183</f>
        <v>0</v>
      </c>
      <c r="AB102" s="115">
        <f>'B 12m'!AB183</f>
        <v>0</v>
      </c>
      <c r="AC102" s="115"/>
    </row>
    <row r="103" spans="1:30" ht="20.100000000000001" customHeight="1" outlineLevel="2" x14ac:dyDescent="0.3">
      <c r="A103" s="52"/>
      <c r="B103" s="50" t="s">
        <v>348</v>
      </c>
      <c r="C103" s="50" t="s">
        <v>16</v>
      </c>
      <c r="D103" s="115">
        <f>'B 18m'!D183</f>
        <v>0</v>
      </c>
      <c r="E103" s="115">
        <f>'B 18m'!E183</f>
        <v>0</v>
      </c>
      <c r="F103" s="115">
        <f>'B 18m'!F183</f>
        <v>0</v>
      </c>
      <c r="G103" s="115">
        <f>'B 18m'!G183</f>
        <v>0</v>
      </c>
      <c r="H103" s="115">
        <f>'B 18m'!H183</f>
        <v>0</v>
      </c>
      <c r="I103" s="115">
        <f>'B 18m'!I183</f>
        <v>0</v>
      </c>
      <c r="J103" s="115">
        <f>'B 18m'!J183</f>
        <v>0</v>
      </c>
      <c r="K103" s="115">
        <f>'B 18m'!K183</f>
        <v>0</v>
      </c>
      <c r="L103" s="115">
        <f>'B 18m'!L183</f>
        <v>0</v>
      </c>
      <c r="M103" s="115">
        <f>'B 18m'!M183</f>
        <v>0</v>
      </c>
      <c r="N103" s="115">
        <f>'B 18m'!N183</f>
        <v>0</v>
      </c>
      <c r="O103" s="115">
        <f>'B 18m'!O183</f>
        <v>0</v>
      </c>
      <c r="P103" s="115">
        <f>'B 18m'!P183</f>
        <v>0</v>
      </c>
      <c r="Q103" s="115">
        <f>'B 18m'!Q183</f>
        <v>0</v>
      </c>
      <c r="R103" s="115">
        <f>'B 18m'!R183</f>
        <v>0</v>
      </c>
      <c r="S103" s="115">
        <f>'B 18m'!S183</f>
        <v>0</v>
      </c>
      <c r="T103" s="115">
        <f>'B 18m'!T183</f>
        <v>0</v>
      </c>
      <c r="U103" s="115">
        <f>'B 18m'!U183</f>
        <v>0</v>
      </c>
      <c r="V103" s="115">
        <f>'B 18m'!V183</f>
        <v>0</v>
      </c>
      <c r="W103" s="115">
        <f>'B 18m'!W183</f>
        <v>0</v>
      </c>
      <c r="X103" s="115">
        <f>'B 18m'!X183</f>
        <v>0</v>
      </c>
      <c r="Y103" s="115">
        <f>'B 18m'!Y183</f>
        <v>0</v>
      </c>
      <c r="Z103" s="115">
        <f>'B 18m'!Z183</f>
        <v>0</v>
      </c>
      <c r="AA103" s="115">
        <f>'B 18m'!AA183</f>
        <v>0</v>
      </c>
      <c r="AB103" s="115">
        <f>'B 18m'!AB183</f>
        <v>0</v>
      </c>
      <c r="AC103" s="115"/>
    </row>
    <row r="104" spans="1:30" ht="20.100000000000001" customHeight="1" outlineLevel="2" x14ac:dyDescent="0.3">
      <c r="A104" s="52"/>
      <c r="B104" s="50" t="s">
        <v>97</v>
      </c>
      <c r="C104" s="50" t="s">
        <v>16</v>
      </c>
      <c r="D104" s="115">
        <f>Cars!D183</f>
        <v>0</v>
      </c>
      <c r="E104" s="115">
        <f>Cars!E183</f>
        <v>0</v>
      </c>
      <c r="F104" s="115">
        <f>Cars!F183</f>
        <v>0</v>
      </c>
      <c r="G104" s="115">
        <f>Cars!G183</f>
        <v>0</v>
      </c>
      <c r="H104" s="115">
        <f>Cars!H183</f>
        <v>0</v>
      </c>
      <c r="I104" s="115">
        <f>Cars!I183</f>
        <v>0</v>
      </c>
      <c r="J104" s="115">
        <f>Cars!J183</f>
        <v>0</v>
      </c>
      <c r="K104" s="115">
        <f>Cars!K183</f>
        <v>0</v>
      </c>
      <c r="L104" s="115">
        <f>Cars!L183</f>
        <v>0</v>
      </c>
      <c r="M104" s="115">
        <f>Cars!M183</f>
        <v>0</v>
      </c>
      <c r="N104" s="115">
        <f>Cars!N183</f>
        <v>0</v>
      </c>
      <c r="O104" s="115">
        <f>Cars!O183</f>
        <v>0</v>
      </c>
      <c r="P104" s="115">
        <f>Cars!P183</f>
        <v>0</v>
      </c>
      <c r="Q104" s="115">
        <f>Cars!Q183</f>
        <v>0</v>
      </c>
      <c r="R104" s="115">
        <f>Cars!R183</f>
        <v>0</v>
      </c>
      <c r="S104" s="115">
        <f>Cars!S183</f>
        <v>0</v>
      </c>
      <c r="T104" s="115">
        <f>Cars!T183</f>
        <v>0</v>
      </c>
      <c r="U104" s="115">
        <f>Cars!U183</f>
        <v>0</v>
      </c>
      <c r="V104" s="115">
        <f>Cars!V183</f>
        <v>0</v>
      </c>
      <c r="W104" s="115">
        <f>Cars!W183</f>
        <v>0</v>
      </c>
      <c r="X104" s="115">
        <f>Cars!X183</f>
        <v>0</v>
      </c>
      <c r="Y104" s="115">
        <f>Cars!Y183</f>
        <v>0</v>
      </c>
      <c r="Z104" s="115">
        <f>Cars!Z183</f>
        <v>0</v>
      </c>
      <c r="AA104" s="115">
        <f>Cars!AA183</f>
        <v>0</v>
      </c>
      <c r="AB104" s="115">
        <f>Cars!AB183</f>
        <v>0</v>
      </c>
      <c r="AC104" s="115"/>
    </row>
    <row r="105" spans="1:30" ht="20.100000000000001" customHeight="1" outlineLevel="2" x14ac:dyDescent="0.3">
      <c r="A105" s="52"/>
      <c r="B105" s="50" t="s">
        <v>337</v>
      </c>
      <c r="C105" s="50" t="s">
        <v>16</v>
      </c>
      <c r="D105" s="115">
        <f>'DV small'!D197</f>
        <v>0</v>
      </c>
      <c r="E105" s="115">
        <f>'DV small'!E197</f>
        <v>0</v>
      </c>
      <c r="F105" s="115">
        <f>'DV small'!F197</f>
        <v>0</v>
      </c>
      <c r="G105" s="115">
        <f>'DV small'!G197</f>
        <v>0</v>
      </c>
      <c r="H105" s="115">
        <f>'DV small'!H197</f>
        <v>0</v>
      </c>
      <c r="I105" s="115">
        <f>'DV small'!I197</f>
        <v>0</v>
      </c>
      <c r="J105" s="115">
        <f>'DV small'!J197</f>
        <v>0</v>
      </c>
      <c r="K105" s="115">
        <f>'DV small'!K197</f>
        <v>0</v>
      </c>
      <c r="L105" s="115">
        <f>'DV small'!L197</f>
        <v>0</v>
      </c>
      <c r="M105" s="115">
        <f>'DV small'!M197</f>
        <v>0</v>
      </c>
      <c r="N105" s="115">
        <f>'DV small'!N197</f>
        <v>0</v>
      </c>
      <c r="O105" s="115">
        <f>'DV small'!O197</f>
        <v>0</v>
      </c>
      <c r="P105" s="115">
        <f>'DV small'!P197</f>
        <v>0</v>
      </c>
      <c r="Q105" s="115">
        <f>'DV small'!Q197</f>
        <v>0</v>
      </c>
      <c r="R105" s="115">
        <f>'DV small'!R197</f>
        <v>0</v>
      </c>
      <c r="S105" s="115">
        <f>'DV small'!S197</f>
        <v>0</v>
      </c>
      <c r="T105" s="115">
        <f>'DV small'!T197</f>
        <v>0</v>
      </c>
      <c r="U105" s="115">
        <f>'DV small'!U197</f>
        <v>0</v>
      </c>
      <c r="V105" s="115">
        <f>'DV small'!V197</f>
        <v>0</v>
      </c>
      <c r="W105" s="115">
        <f>'DV small'!W197</f>
        <v>0</v>
      </c>
      <c r="X105" s="115">
        <f>'DV small'!X197</f>
        <v>0</v>
      </c>
      <c r="Y105" s="115">
        <f>'DV small'!Y197</f>
        <v>0</v>
      </c>
      <c r="Z105" s="115">
        <f>'DV small'!Z197</f>
        <v>0</v>
      </c>
      <c r="AA105" s="115">
        <f>'DV small'!AA197</f>
        <v>0</v>
      </c>
      <c r="AB105" s="115">
        <f>'DV small'!AB197</f>
        <v>0</v>
      </c>
      <c r="AC105" s="115"/>
    </row>
    <row r="106" spans="1:30" ht="20.100000000000001" customHeight="1" outlineLevel="2" x14ac:dyDescent="0.3">
      <c r="A106" s="52"/>
      <c r="B106" s="50" t="s">
        <v>338</v>
      </c>
      <c r="C106" s="50" t="s">
        <v>16</v>
      </c>
      <c r="D106" s="115">
        <f>'DV large'!D197</f>
        <v>0</v>
      </c>
      <c r="E106" s="115">
        <f>'DV large'!E197</f>
        <v>0</v>
      </c>
      <c r="F106" s="115">
        <f>'DV large'!F197</f>
        <v>0</v>
      </c>
      <c r="G106" s="115">
        <f>'DV large'!G197</f>
        <v>0</v>
      </c>
      <c r="H106" s="115">
        <f>'DV large'!H197</f>
        <v>0</v>
      </c>
      <c r="I106" s="115">
        <f>'DV large'!I197</f>
        <v>0</v>
      </c>
      <c r="J106" s="115">
        <f>'DV large'!J197</f>
        <v>0</v>
      </c>
      <c r="K106" s="115">
        <f>'DV large'!K197</f>
        <v>0</v>
      </c>
      <c r="L106" s="115">
        <f>'DV large'!L197</f>
        <v>0</v>
      </c>
      <c r="M106" s="115">
        <f>'DV large'!M197</f>
        <v>0</v>
      </c>
      <c r="N106" s="115">
        <f>'DV large'!N197</f>
        <v>0</v>
      </c>
      <c r="O106" s="115">
        <f>'DV large'!O197</f>
        <v>0</v>
      </c>
      <c r="P106" s="115">
        <f>'DV large'!P197</f>
        <v>0</v>
      </c>
      <c r="Q106" s="115">
        <f>'DV large'!Q197</f>
        <v>0</v>
      </c>
      <c r="R106" s="115">
        <f>'DV large'!R197</f>
        <v>0</v>
      </c>
      <c r="S106" s="115">
        <f>'DV large'!S197</f>
        <v>0</v>
      </c>
      <c r="T106" s="115">
        <f>'DV large'!T197</f>
        <v>0</v>
      </c>
      <c r="U106" s="115">
        <f>'DV large'!U197</f>
        <v>0</v>
      </c>
      <c r="V106" s="115">
        <f>'DV large'!V197</f>
        <v>0</v>
      </c>
      <c r="W106" s="115">
        <f>'DV large'!W197</f>
        <v>0</v>
      </c>
      <c r="X106" s="115">
        <f>'DV large'!X197</f>
        <v>0</v>
      </c>
      <c r="Y106" s="115">
        <f>'DV large'!Y197</f>
        <v>0</v>
      </c>
      <c r="Z106" s="115">
        <f>'DV large'!Z197</f>
        <v>0</v>
      </c>
      <c r="AA106" s="115">
        <f>'DV large'!AA197</f>
        <v>0</v>
      </c>
      <c r="AB106" s="115">
        <f>'DV large'!AB197</f>
        <v>0</v>
      </c>
      <c r="AC106" s="115"/>
    </row>
    <row r="107" spans="1:30" ht="20.100000000000001" customHeight="1" outlineLevel="2" x14ac:dyDescent="0.3">
      <c r="A107" s="52"/>
      <c r="B107" s="50" t="s">
        <v>98</v>
      </c>
      <c r="C107" s="50" t="s">
        <v>16</v>
      </c>
      <c r="D107" s="115">
        <f>'GB trucks'!D197</f>
        <v>0</v>
      </c>
      <c r="E107" s="115">
        <f>'GB trucks'!E197</f>
        <v>0</v>
      </c>
      <c r="F107" s="115">
        <f>'GB trucks'!F197</f>
        <v>0</v>
      </c>
      <c r="G107" s="115">
        <f>'GB trucks'!G197</f>
        <v>0</v>
      </c>
      <c r="H107" s="115">
        <f>'GB trucks'!H197</f>
        <v>0</v>
      </c>
      <c r="I107" s="115">
        <f>'GB trucks'!I197</f>
        <v>0</v>
      </c>
      <c r="J107" s="115">
        <f>'GB trucks'!J197</f>
        <v>0</v>
      </c>
      <c r="K107" s="115">
        <f>'GB trucks'!K197</f>
        <v>0</v>
      </c>
      <c r="L107" s="115">
        <f>'GB trucks'!L197</f>
        <v>0</v>
      </c>
      <c r="M107" s="115">
        <f>'GB trucks'!M197</f>
        <v>0</v>
      </c>
      <c r="N107" s="115">
        <f>'GB trucks'!N197</f>
        <v>0</v>
      </c>
      <c r="O107" s="115">
        <f>'GB trucks'!O197</f>
        <v>0</v>
      </c>
      <c r="P107" s="115">
        <f>'GB trucks'!P197</f>
        <v>0</v>
      </c>
      <c r="Q107" s="115">
        <f>'GB trucks'!Q197</f>
        <v>0</v>
      </c>
      <c r="R107" s="115">
        <f>'GB trucks'!R197</f>
        <v>0</v>
      </c>
      <c r="S107" s="115">
        <f>'GB trucks'!S197</f>
        <v>0</v>
      </c>
      <c r="T107" s="115">
        <f>'GB trucks'!T197</f>
        <v>0</v>
      </c>
      <c r="U107" s="115">
        <f>'GB trucks'!U197</f>
        <v>0</v>
      </c>
      <c r="V107" s="115">
        <f>'GB trucks'!V197</f>
        <v>0</v>
      </c>
      <c r="W107" s="115">
        <f>'GB trucks'!W197</f>
        <v>0</v>
      </c>
      <c r="X107" s="115">
        <f>'GB trucks'!X197</f>
        <v>0</v>
      </c>
      <c r="Y107" s="115">
        <f>'GB trucks'!Y197</f>
        <v>0</v>
      </c>
      <c r="Z107" s="115">
        <f>'GB trucks'!Z197</f>
        <v>0</v>
      </c>
      <c r="AA107" s="115">
        <f>'GB trucks'!AA197</f>
        <v>0</v>
      </c>
      <c r="AB107" s="115">
        <f>'GB trucks'!AB197</f>
        <v>0</v>
      </c>
      <c r="AC107" s="115"/>
    </row>
    <row r="108" spans="1:30" ht="20.100000000000001" customHeight="1" outlineLevel="2" x14ac:dyDescent="0.3">
      <c r="A108" s="52"/>
      <c r="B108" s="50" t="s">
        <v>99</v>
      </c>
      <c r="C108" s="50" t="s">
        <v>16</v>
      </c>
      <c r="D108" s="115">
        <f>Trains!D183</f>
        <v>0</v>
      </c>
      <c r="E108" s="115">
        <f>Trains!E183</f>
        <v>0</v>
      </c>
      <c r="F108" s="115">
        <f>Trains!F183</f>
        <v>0</v>
      </c>
      <c r="G108" s="115">
        <f>Trains!G183</f>
        <v>0</v>
      </c>
      <c r="H108" s="115">
        <f>Trains!H183</f>
        <v>0</v>
      </c>
      <c r="I108" s="115">
        <f>Trains!I183</f>
        <v>0</v>
      </c>
      <c r="J108" s="115">
        <f>Trains!J183</f>
        <v>0</v>
      </c>
      <c r="K108" s="115">
        <f>Trains!K183</f>
        <v>0</v>
      </c>
      <c r="L108" s="115">
        <f>Trains!L183</f>
        <v>0</v>
      </c>
      <c r="M108" s="115">
        <f>Trains!M183</f>
        <v>0</v>
      </c>
      <c r="N108" s="115">
        <f>Trains!N183</f>
        <v>0</v>
      </c>
      <c r="O108" s="115">
        <f>Trains!O183</f>
        <v>0</v>
      </c>
      <c r="P108" s="115">
        <f>Trains!P183</f>
        <v>0</v>
      </c>
      <c r="Q108" s="115">
        <f>Trains!Q183</f>
        <v>0</v>
      </c>
      <c r="R108" s="115">
        <f>Trains!R183</f>
        <v>0</v>
      </c>
      <c r="S108" s="115">
        <f>Trains!S183</f>
        <v>0</v>
      </c>
      <c r="T108" s="115">
        <f>Trains!T183</f>
        <v>0</v>
      </c>
      <c r="U108" s="115">
        <f>Trains!U183</f>
        <v>0</v>
      </c>
      <c r="V108" s="115">
        <f>Trains!V183</f>
        <v>0</v>
      </c>
      <c r="W108" s="115">
        <f>Trains!W183</f>
        <v>0</v>
      </c>
      <c r="X108" s="115">
        <f>Trains!X183</f>
        <v>0</v>
      </c>
      <c r="Y108" s="115">
        <f>Trains!Y183</f>
        <v>0</v>
      </c>
      <c r="Z108" s="115">
        <f>Trains!Z183</f>
        <v>0</v>
      </c>
      <c r="AA108" s="115">
        <f>Trains!AA183</f>
        <v>0</v>
      </c>
      <c r="AB108" s="115">
        <f>Trains!AB183</f>
        <v>0</v>
      </c>
      <c r="AC108" s="115"/>
    </row>
    <row r="109" spans="1:30" ht="20.100000000000001" customHeight="1" outlineLevel="1" x14ac:dyDescent="0.3">
      <c r="A109" s="52"/>
      <c r="B109" s="50"/>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row>
    <row r="110" spans="1:30" ht="20.100000000000001" customHeight="1" outlineLevel="1" x14ac:dyDescent="0.3">
      <c r="A110" s="52"/>
      <c r="B110" s="108" t="s">
        <v>107</v>
      </c>
      <c r="C110" s="108" t="s">
        <v>16</v>
      </c>
      <c r="D110" s="114">
        <f>SUM(D111:D117)</f>
        <v>0</v>
      </c>
      <c r="E110" s="114">
        <f t="shared" ref="E110:N110" si="26">SUM(E111:E117)</f>
        <v>0</v>
      </c>
      <c r="F110" s="114">
        <f t="shared" si="26"/>
        <v>0</v>
      </c>
      <c r="G110" s="114">
        <f t="shared" si="26"/>
        <v>0</v>
      </c>
      <c r="H110" s="114">
        <f t="shared" si="26"/>
        <v>0</v>
      </c>
      <c r="I110" s="114">
        <f t="shared" si="26"/>
        <v>0</v>
      </c>
      <c r="J110" s="114">
        <f t="shared" si="26"/>
        <v>0</v>
      </c>
      <c r="K110" s="114">
        <f t="shared" si="26"/>
        <v>0</v>
      </c>
      <c r="L110" s="114">
        <f t="shared" si="26"/>
        <v>0</v>
      </c>
      <c r="M110" s="114">
        <f t="shared" si="26"/>
        <v>0</v>
      </c>
      <c r="N110" s="114">
        <f t="shared" si="26"/>
        <v>0</v>
      </c>
      <c r="O110" s="114">
        <f t="shared" ref="O110:AB110" si="27">SUM(O111:O117)</f>
        <v>0</v>
      </c>
      <c r="P110" s="114">
        <f t="shared" si="27"/>
        <v>0</v>
      </c>
      <c r="Q110" s="114">
        <f t="shared" si="27"/>
        <v>0</v>
      </c>
      <c r="R110" s="114">
        <f t="shared" si="27"/>
        <v>0</v>
      </c>
      <c r="S110" s="114">
        <f t="shared" si="27"/>
        <v>0</v>
      </c>
      <c r="T110" s="114">
        <f t="shared" si="27"/>
        <v>0</v>
      </c>
      <c r="U110" s="114">
        <f t="shared" si="27"/>
        <v>0</v>
      </c>
      <c r="V110" s="114">
        <f t="shared" si="27"/>
        <v>0</v>
      </c>
      <c r="W110" s="114">
        <f t="shared" si="27"/>
        <v>0</v>
      </c>
      <c r="X110" s="114">
        <f t="shared" si="27"/>
        <v>0</v>
      </c>
      <c r="Y110" s="114">
        <f t="shared" si="27"/>
        <v>0</v>
      </c>
      <c r="Z110" s="114">
        <f t="shared" si="27"/>
        <v>0</v>
      </c>
      <c r="AA110" s="114">
        <f t="shared" si="27"/>
        <v>0</v>
      </c>
      <c r="AB110" s="114">
        <f t="shared" si="27"/>
        <v>0</v>
      </c>
      <c r="AC110" s="114"/>
    </row>
    <row r="111" spans="1:30" ht="20.100000000000001" customHeight="1" outlineLevel="2" x14ac:dyDescent="0.3">
      <c r="A111" s="52"/>
      <c r="B111" s="50" t="s">
        <v>349</v>
      </c>
      <c r="C111" s="50" t="s">
        <v>16</v>
      </c>
      <c r="D111" s="115">
        <f>'B 12m'!D164</f>
        <v>0</v>
      </c>
      <c r="E111" s="115">
        <f>'B 12m'!E164</f>
        <v>0</v>
      </c>
      <c r="F111" s="115">
        <f>'B 12m'!F164</f>
        <v>0</v>
      </c>
      <c r="G111" s="115">
        <f>'B 12m'!G164</f>
        <v>0</v>
      </c>
      <c r="H111" s="115">
        <f>'B 12m'!H164</f>
        <v>0</v>
      </c>
      <c r="I111" s="115">
        <f>'B 12m'!I164</f>
        <v>0</v>
      </c>
      <c r="J111" s="115">
        <f>'B 12m'!J164</f>
        <v>0</v>
      </c>
      <c r="K111" s="115">
        <f>'B 12m'!K164</f>
        <v>0</v>
      </c>
      <c r="L111" s="115">
        <f>'B 12m'!L164</f>
        <v>0</v>
      </c>
      <c r="M111" s="115">
        <f>'B 12m'!M164</f>
        <v>0</v>
      </c>
      <c r="N111" s="115">
        <f>'B 12m'!N164</f>
        <v>0</v>
      </c>
      <c r="O111" s="115">
        <f>'B 12m'!O164</f>
        <v>0</v>
      </c>
      <c r="P111" s="115">
        <f>'B 12m'!P164</f>
        <v>0</v>
      </c>
      <c r="Q111" s="115">
        <f>'B 12m'!Q164</f>
        <v>0</v>
      </c>
      <c r="R111" s="115">
        <f>'B 12m'!R164</f>
        <v>0</v>
      </c>
      <c r="S111" s="115">
        <f>'B 12m'!S164</f>
        <v>0</v>
      </c>
      <c r="T111" s="115">
        <f>'B 12m'!T164</f>
        <v>0</v>
      </c>
      <c r="U111" s="115">
        <f>'B 12m'!U164</f>
        <v>0</v>
      </c>
      <c r="V111" s="115">
        <f>'B 12m'!V164</f>
        <v>0</v>
      </c>
      <c r="W111" s="115">
        <f>'B 12m'!W164</f>
        <v>0</v>
      </c>
      <c r="X111" s="115">
        <f>'B 12m'!X164</f>
        <v>0</v>
      </c>
      <c r="Y111" s="115">
        <f>'B 12m'!Y164</f>
        <v>0</v>
      </c>
      <c r="Z111" s="115">
        <f>'B 12m'!Z164</f>
        <v>0</v>
      </c>
      <c r="AA111" s="115">
        <f>'B 12m'!AA164</f>
        <v>0</v>
      </c>
      <c r="AB111" s="115">
        <f>'B 12m'!AB164</f>
        <v>0</v>
      </c>
      <c r="AC111" s="115"/>
      <c r="AD111" s="630">
        <f>SUM(D111:AB111)-SUM('B 12m'!D159:AC159)</f>
        <v>0</v>
      </c>
    </row>
    <row r="112" spans="1:30" ht="20.100000000000001" customHeight="1" outlineLevel="2" x14ac:dyDescent="0.3">
      <c r="A112" s="52"/>
      <c r="B112" s="50" t="s">
        <v>350</v>
      </c>
      <c r="C112" s="50" t="s">
        <v>16</v>
      </c>
      <c r="D112" s="115">
        <f>'B 18m'!D164</f>
        <v>0</v>
      </c>
      <c r="E112" s="115">
        <f>'B 18m'!E164</f>
        <v>0</v>
      </c>
      <c r="F112" s="115">
        <f>'B 18m'!F164</f>
        <v>0</v>
      </c>
      <c r="G112" s="115">
        <f>'B 18m'!G164</f>
        <v>0</v>
      </c>
      <c r="H112" s="115">
        <f>'B 18m'!H164</f>
        <v>0</v>
      </c>
      <c r="I112" s="115">
        <f>'B 18m'!I164</f>
        <v>0</v>
      </c>
      <c r="J112" s="115">
        <f>'B 18m'!J164</f>
        <v>0</v>
      </c>
      <c r="K112" s="115">
        <f>'B 18m'!K164</f>
        <v>0</v>
      </c>
      <c r="L112" s="115">
        <f>'B 18m'!L164</f>
        <v>0</v>
      </c>
      <c r="M112" s="115">
        <f>'B 18m'!M164</f>
        <v>0</v>
      </c>
      <c r="N112" s="115">
        <f>'B 18m'!N164</f>
        <v>0</v>
      </c>
      <c r="O112" s="115">
        <f>'B 18m'!O164</f>
        <v>0</v>
      </c>
      <c r="P112" s="115">
        <f>'B 18m'!P164</f>
        <v>0</v>
      </c>
      <c r="Q112" s="115">
        <f>'B 18m'!Q164</f>
        <v>0</v>
      </c>
      <c r="R112" s="115">
        <f>'B 18m'!R164</f>
        <v>0</v>
      </c>
      <c r="S112" s="115">
        <f>'B 18m'!S164</f>
        <v>0</v>
      </c>
      <c r="T112" s="115">
        <f>'B 18m'!T164</f>
        <v>0</v>
      </c>
      <c r="U112" s="115">
        <f>'B 18m'!U164</f>
        <v>0</v>
      </c>
      <c r="V112" s="115">
        <f>'B 18m'!V164</f>
        <v>0</v>
      </c>
      <c r="W112" s="115">
        <f>'B 18m'!W164</f>
        <v>0</v>
      </c>
      <c r="X112" s="115">
        <f>'B 18m'!X164</f>
        <v>0</v>
      </c>
      <c r="Y112" s="115">
        <f>'B 18m'!Y164</f>
        <v>0</v>
      </c>
      <c r="Z112" s="115">
        <f>'B 18m'!Z164</f>
        <v>0</v>
      </c>
      <c r="AA112" s="115">
        <f>'B 18m'!AA164</f>
        <v>0</v>
      </c>
      <c r="AB112" s="115">
        <f>'B 18m'!AB164</f>
        <v>0</v>
      </c>
      <c r="AC112" s="115"/>
      <c r="AD112" s="630">
        <f>SUM(D112:AB112)-SUM('B 18m'!D159:AC159)</f>
        <v>0</v>
      </c>
    </row>
    <row r="113" spans="1:30" ht="20.100000000000001" customHeight="1" outlineLevel="2" x14ac:dyDescent="0.3">
      <c r="A113" s="52"/>
      <c r="B113" s="50" t="s">
        <v>108</v>
      </c>
      <c r="C113" s="50" t="s">
        <v>16</v>
      </c>
      <c r="D113" s="115">
        <f>Cars!D164</f>
        <v>0</v>
      </c>
      <c r="E113" s="115">
        <f>Cars!E164</f>
        <v>0</v>
      </c>
      <c r="F113" s="115">
        <f>Cars!F164</f>
        <v>0</v>
      </c>
      <c r="G113" s="115">
        <f>Cars!G164</f>
        <v>0</v>
      </c>
      <c r="H113" s="115">
        <f>Cars!H164</f>
        <v>0</v>
      </c>
      <c r="I113" s="115">
        <f>Cars!I164</f>
        <v>0</v>
      </c>
      <c r="J113" s="115">
        <f>Cars!J164</f>
        <v>0</v>
      </c>
      <c r="K113" s="115">
        <f>Cars!K164</f>
        <v>0</v>
      </c>
      <c r="L113" s="115">
        <f>Cars!L164</f>
        <v>0</v>
      </c>
      <c r="M113" s="115">
        <f>Cars!M164</f>
        <v>0</v>
      </c>
      <c r="N113" s="115">
        <f>Cars!N164</f>
        <v>0</v>
      </c>
      <c r="O113" s="115">
        <f>Cars!O164</f>
        <v>0</v>
      </c>
      <c r="P113" s="115">
        <f>Cars!P164</f>
        <v>0</v>
      </c>
      <c r="Q113" s="115">
        <f>Cars!Q164</f>
        <v>0</v>
      </c>
      <c r="R113" s="115">
        <f>Cars!R164</f>
        <v>0</v>
      </c>
      <c r="S113" s="115">
        <f>Cars!S164</f>
        <v>0</v>
      </c>
      <c r="T113" s="115">
        <f>Cars!T164</f>
        <v>0</v>
      </c>
      <c r="U113" s="115">
        <f>Cars!U164</f>
        <v>0</v>
      </c>
      <c r="V113" s="115">
        <f>Cars!V164</f>
        <v>0</v>
      </c>
      <c r="W113" s="115">
        <f>Cars!W164</f>
        <v>0</v>
      </c>
      <c r="X113" s="115">
        <f>Cars!X164</f>
        <v>0</v>
      </c>
      <c r="Y113" s="115">
        <f>Cars!Y164</f>
        <v>0</v>
      </c>
      <c r="Z113" s="115">
        <f>Cars!Z164</f>
        <v>0</v>
      </c>
      <c r="AA113" s="115">
        <f>Cars!AA164</f>
        <v>0</v>
      </c>
      <c r="AB113" s="115">
        <f>Cars!AB164</f>
        <v>0</v>
      </c>
      <c r="AC113" s="115"/>
      <c r="AD113" s="630">
        <f>SUM(D113:AB113)-SUM(Cars!D159:AC159)</f>
        <v>0</v>
      </c>
    </row>
    <row r="114" spans="1:30" ht="20.100000000000001" customHeight="1" outlineLevel="2" x14ac:dyDescent="0.3">
      <c r="A114" s="52"/>
      <c r="B114" s="50" t="s">
        <v>339</v>
      </c>
      <c r="C114" s="50" t="s">
        <v>16</v>
      </c>
      <c r="D114" s="115">
        <f>'DV small'!D178</f>
        <v>0</v>
      </c>
      <c r="E114" s="115">
        <f>'DV small'!E178</f>
        <v>0</v>
      </c>
      <c r="F114" s="115">
        <f>'DV small'!F178</f>
        <v>0</v>
      </c>
      <c r="G114" s="115">
        <f>'DV small'!G178</f>
        <v>0</v>
      </c>
      <c r="H114" s="115">
        <f>'DV small'!H178</f>
        <v>0</v>
      </c>
      <c r="I114" s="115">
        <f>'DV small'!I178</f>
        <v>0</v>
      </c>
      <c r="J114" s="115">
        <f>'DV small'!J178</f>
        <v>0</v>
      </c>
      <c r="K114" s="115">
        <f>'DV small'!K178</f>
        <v>0</v>
      </c>
      <c r="L114" s="115">
        <f>'DV small'!L178</f>
        <v>0</v>
      </c>
      <c r="M114" s="115">
        <f>'DV small'!M178</f>
        <v>0</v>
      </c>
      <c r="N114" s="115">
        <f>'DV small'!N178</f>
        <v>0</v>
      </c>
      <c r="O114" s="115">
        <f>'DV small'!O178</f>
        <v>0</v>
      </c>
      <c r="P114" s="115">
        <f>'DV small'!P178</f>
        <v>0</v>
      </c>
      <c r="Q114" s="115">
        <f>'DV small'!Q178</f>
        <v>0</v>
      </c>
      <c r="R114" s="115">
        <f>'DV small'!R178</f>
        <v>0</v>
      </c>
      <c r="S114" s="115">
        <f>'DV small'!S178</f>
        <v>0</v>
      </c>
      <c r="T114" s="115">
        <f>'DV small'!T178</f>
        <v>0</v>
      </c>
      <c r="U114" s="115">
        <f>'DV small'!U178</f>
        <v>0</v>
      </c>
      <c r="V114" s="115">
        <f>'DV small'!V178</f>
        <v>0</v>
      </c>
      <c r="W114" s="115">
        <f>'DV small'!W178</f>
        <v>0</v>
      </c>
      <c r="X114" s="115">
        <f>'DV small'!X178</f>
        <v>0</v>
      </c>
      <c r="Y114" s="115">
        <f>'DV small'!Y178</f>
        <v>0</v>
      </c>
      <c r="Z114" s="115">
        <f>'DV small'!Z178</f>
        <v>0</v>
      </c>
      <c r="AA114" s="115">
        <f>'DV small'!AA178</f>
        <v>0</v>
      </c>
      <c r="AB114" s="115">
        <f>'DV small'!AB178</f>
        <v>0</v>
      </c>
      <c r="AC114" s="115"/>
      <c r="AD114" s="630">
        <f>SUM(D114:AB114)-SUM('DV small'!D173:AC173)</f>
        <v>0</v>
      </c>
    </row>
    <row r="115" spans="1:30" ht="20.100000000000001" customHeight="1" outlineLevel="2" x14ac:dyDescent="0.3">
      <c r="A115" s="52"/>
      <c r="B115" s="50" t="s">
        <v>340</v>
      </c>
      <c r="C115" s="50" t="s">
        <v>16</v>
      </c>
      <c r="D115" s="115">
        <f>'DV large'!D178</f>
        <v>0</v>
      </c>
      <c r="E115" s="115">
        <f>'DV large'!E178</f>
        <v>0</v>
      </c>
      <c r="F115" s="115">
        <f>'DV large'!F178</f>
        <v>0</v>
      </c>
      <c r="G115" s="115">
        <f>'DV large'!G178</f>
        <v>0</v>
      </c>
      <c r="H115" s="115">
        <f>'DV large'!H178</f>
        <v>0</v>
      </c>
      <c r="I115" s="115">
        <f>'DV large'!I178</f>
        <v>0</v>
      </c>
      <c r="J115" s="115">
        <f>'DV large'!J178</f>
        <v>0</v>
      </c>
      <c r="K115" s="115">
        <f>'DV large'!K178</f>
        <v>0</v>
      </c>
      <c r="L115" s="115">
        <f>'DV large'!L178</f>
        <v>0</v>
      </c>
      <c r="M115" s="115">
        <f>'DV large'!M178</f>
        <v>0</v>
      </c>
      <c r="N115" s="115">
        <f>'DV large'!N178</f>
        <v>0</v>
      </c>
      <c r="O115" s="115">
        <f>'DV large'!O178</f>
        <v>0</v>
      </c>
      <c r="P115" s="115">
        <f>'DV large'!P178</f>
        <v>0</v>
      </c>
      <c r="Q115" s="115">
        <f>'DV large'!Q178</f>
        <v>0</v>
      </c>
      <c r="R115" s="115">
        <f>'DV large'!R178</f>
        <v>0</v>
      </c>
      <c r="S115" s="115">
        <f>'DV large'!S178</f>
        <v>0</v>
      </c>
      <c r="T115" s="115">
        <f>'DV large'!T178</f>
        <v>0</v>
      </c>
      <c r="U115" s="115">
        <f>'DV large'!U178</f>
        <v>0</v>
      </c>
      <c r="V115" s="115">
        <f>'DV large'!V178</f>
        <v>0</v>
      </c>
      <c r="W115" s="115">
        <f>'DV large'!W178</f>
        <v>0</v>
      </c>
      <c r="X115" s="115">
        <f>'DV large'!X178</f>
        <v>0</v>
      </c>
      <c r="Y115" s="115">
        <f>'DV large'!Y178</f>
        <v>0</v>
      </c>
      <c r="Z115" s="115">
        <f>'DV large'!Z178</f>
        <v>0</v>
      </c>
      <c r="AA115" s="115">
        <f>'DV large'!AA178</f>
        <v>0</v>
      </c>
      <c r="AB115" s="115">
        <f>'DV large'!AB178</f>
        <v>0</v>
      </c>
      <c r="AC115" s="115"/>
      <c r="AD115" s="630">
        <f>SUM(D115:AB115)-SUM('DV large'!D173:AC173)</f>
        <v>0</v>
      </c>
    </row>
    <row r="116" spans="1:30" ht="20.100000000000001" customHeight="1" outlineLevel="2" x14ac:dyDescent="0.3">
      <c r="A116" s="52"/>
      <c r="B116" s="50" t="s">
        <v>109</v>
      </c>
      <c r="C116" s="50" t="s">
        <v>16</v>
      </c>
      <c r="D116" s="115">
        <f>'GB trucks'!D178</f>
        <v>0</v>
      </c>
      <c r="E116" s="115">
        <f>'GB trucks'!E178</f>
        <v>0</v>
      </c>
      <c r="F116" s="115">
        <f>'GB trucks'!F178</f>
        <v>0</v>
      </c>
      <c r="G116" s="115">
        <f>'GB trucks'!G178</f>
        <v>0</v>
      </c>
      <c r="H116" s="115">
        <f>'GB trucks'!H178</f>
        <v>0</v>
      </c>
      <c r="I116" s="115">
        <f>'GB trucks'!I178</f>
        <v>0</v>
      </c>
      <c r="J116" s="115">
        <f>'GB trucks'!J178</f>
        <v>0</v>
      </c>
      <c r="K116" s="115">
        <f>'GB trucks'!K178</f>
        <v>0</v>
      </c>
      <c r="L116" s="115">
        <f>'GB trucks'!L178</f>
        <v>0</v>
      </c>
      <c r="M116" s="115">
        <f>'GB trucks'!M178</f>
        <v>0</v>
      </c>
      <c r="N116" s="115">
        <f>'GB trucks'!N178</f>
        <v>0</v>
      </c>
      <c r="O116" s="115">
        <f>'GB trucks'!O178</f>
        <v>0</v>
      </c>
      <c r="P116" s="115">
        <f>'GB trucks'!P178</f>
        <v>0</v>
      </c>
      <c r="Q116" s="115">
        <f>'GB trucks'!Q178</f>
        <v>0</v>
      </c>
      <c r="R116" s="115">
        <f>'GB trucks'!R178</f>
        <v>0</v>
      </c>
      <c r="S116" s="115">
        <f>'GB trucks'!S178</f>
        <v>0</v>
      </c>
      <c r="T116" s="115">
        <f>'GB trucks'!T178</f>
        <v>0</v>
      </c>
      <c r="U116" s="115">
        <f>'GB trucks'!U178</f>
        <v>0</v>
      </c>
      <c r="V116" s="115">
        <f>'GB trucks'!V178</f>
        <v>0</v>
      </c>
      <c r="W116" s="115">
        <f>'GB trucks'!W178</f>
        <v>0</v>
      </c>
      <c r="X116" s="115">
        <f>'GB trucks'!X178</f>
        <v>0</v>
      </c>
      <c r="Y116" s="115">
        <f>'GB trucks'!Y178</f>
        <v>0</v>
      </c>
      <c r="Z116" s="115">
        <f>'GB trucks'!Z178</f>
        <v>0</v>
      </c>
      <c r="AA116" s="115">
        <f>'GB trucks'!AA178</f>
        <v>0</v>
      </c>
      <c r="AB116" s="115">
        <f>'GB trucks'!AB178</f>
        <v>0</v>
      </c>
      <c r="AC116" s="115"/>
      <c r="AD116" s="630">
        <f>SUM(D116:AB116)-SUM('GB trucks'!D173:AC173)</f>
        <v>0</v>
      </c>
    </row>
    <row r="117" spans="1:30" ht="20.100000000000001" customHeight="1" outlineLevel="2" x14ac:dyDescent="0.3">
      <c r="A117" s="52"/>
      <c r="B117" s="50" t="s">
        <v>110</v>
      </c>
      <c r="C117" s="50" t="s">
        <v>16</v>
      </c>
      <c r="D117" s="115">
        <f>Trains!D164</f>
        <v>0</v>
      </c>
      <c r="E117" s="115">
        <f>Trains!E164</f>
        <v>0</v>
      </c>
      <c r="F117" s="115">
        <f>Trains!F164</f>
        <v>0</v>
      </c>
      <c r="G117" s="115">
        <f>Trains!G164</f>
        <v>0</v>
      </c>
      <c r="H117" s="115">
        <f>Trains!H164</f>
        <v>0</v>
      </c>
      <c r="I117" s="115">
        <f>Trains!I164</f>
        <v>0</v>
      </c>
      <c r="J117" s="115">
        <f>Trains!J164</f>
        <v>0</v>
      </c>
      <c r="K117" s="115">
        <f>Trains!K164</f>
        <v>0</v>
      </c>
      <c r="L117" s="115">
        <f>Trains!L164</f>
        <v>0</v>
      </c>
      <c r="M117" s="115">
        <f>Trains!M164</f>
        <v>0</v>
      </c>
      <c r="N117" s="115">
        <f>Trains!N164</f>
        <v>0</v>
      </c>
      <c r="O117" s="115">
        <f>Trains!O164</f>
        <v>0</v>
      </c>
      <c r="P117" s="115">
        <f>Trains!P164</f>
        <v>0</v>
      </c>
      <c r="Q117" s="115">
        <f>Trains!Q164</f>
        <v>0</v>
      </c>
      <c r="R117" s="115">
        <f>Trains!R164</f>
        <v>0</v>
      </c>
      <c r="S117" s="115">
        <f>Trains!S164</f>
        <v>0</v>
      </c>
      <c r="T117" s="115">
        <f>Trains!T164</f>
        <v>0</v>
      </c>
      <c r="U117" s="115">
        <f>Trains!U164</f>
        <v>0</v>
      </c>
      <c r="V117" s="115">
        <f>Trains!V164</f>
        <v>0</v>
      </c>
      <c r="W117" s="115">
        <f>Trains!W164</f>
        <v>0</v>
      </c>
      <c r="X117" s="115">
        <f>Trains!X164</f>
        <v>0</v>
      </c>
      <c r="Y117" s="115">
        <f>Trains!Y164</f>
        <v>0</v>
      </c>
      <c r="Z117" s="115">
        <f>Trains!Z164</f>
        <v>0</v>
      </c>
      <c r="AA117" s="115">
        <f>Trains!AA164</f>
        <v>0</v>
      </c>
      <c r="AB117" s="115">
        <f>Trains!AB164</f>
        <v>0</v>
      </c>
      <c r="AC117" s="115"/>
      <c r="AD117" s="630">
        <f>SUM(D117:AB117)-SUM(Trains!D159:AC159)</f>
        <v>0</v>
      </c>
    </row>
    <row r="118" spans="1:30" ht="20.100000000000001" customHeight="1" outlineLevel="1" x14ac:dyDescent="0.3">
      <c r="A118" s="52"/>
      <c r="B118" s="50"/>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row>
    <row r="119" spans="1:30" s="177" customFormat="1" ht="20.100000000000001" customHeight="1" x14ac:dyDescent="0.2">
      <c r="A119" s="186"/>
      <c r="B119" s="50"/>
      <c r="C119" s="45"/>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row>
    <row r="120" spans="1:30" s="177" customFormat="1" ht="20.100000000000001" customHeight="1" thickBot="1" x14ac:dyDescent="0.25">
      <c r="A120" s="186"/>
      <c r="B120" s="172" t="s">
        <v>106</v>
      </c>
      <c r="C120" s="172" t="s">
        <v>16</v>
      </c>
      <c r="D120" s="173">
        <f t="shared" ref="D120:N120" si="28">SUM(D67,D81,D92,D101,D110)</f>
        <v>0</v>
      </c>
      <c r="E120" s="173">
        <f t="shared" si="28"/>
        <v>0</v>
      </c>
      <c r="F120" s="173">
        <f t="shared" si="28"/>
        <v>0</v>
      </c>
      <c r="G120" s="173">
        <f t="shared" si="28"/>
        <v>0</v>
      </c>
      <c r="H120" s="173">
        <f t="shared" si="28"/>
        <v>0</v>
      </c>
      <c r="I120" s="173">
        <f t="shared" si="28"/>
        <v>0</v>
      </c>
      <c r="J120" s="173">
        <f t="shared" si="28"/>
        <v>0</v>
      </c>
      <c r="K120" s="173">
        <f t="shared" si="28"/>
        <v>0</v>
      </c>
      <c r="L120" s="173">
        <f t="shared" si="28"/>
        <v>0</v>
      </c>
      <c r="M120" s="173">
        <f t="shared" si="28"/>
        <v>0</v>
      </c>
      <c r="N120" s="173">
        <f t="shared" si="28"/>
        <v>0</v>
      </c>
      <c r="O120" s="173">
        <f t="shared" ref="O120:AB120" si="29">SUM(O67,O81,O92,O101,O110)</f>
        <v>0</v>
      </c>
      <c r="P120" s="173">
        <f t="shared" si="29"/>
        <v>0</v>
      </c>
      <c r="Q120" s="173">
        <f t="shared" si="29"/>
        <v>0</v>
      </c>
      <c r="R120" s="173">
        <f t="shared" si="29"/>
        <v>0</v>
      </c>
      <c r="S120" s="173">
        <f t="shared" si="29"/>
        <v>0</v>
      </c>
      <c r="T120" s="173">
        <f t="shared" si="29"/>
        <v>0</v>
      </c>
      <c r="U120" s="173">
        <f t="shared" si="29"/>
        <v>0</v>
      </c>
      <c r="V120" s="173">
        <f t="shared" si="29"/>
        <v>0</v>
      </c>
      <c r="W120" s="173">
        <f t="shared" si="29"/>
        <v>0</v>
      </c>
      <c r="X120" s="173">
        <f t="shared" si="29"/>
        <v>0</v>
      </c>
      <c r="Y120" s="173">
        <f t="shared" si="29"/>
        <v>0</v>
      </c>
      <c r="Z120" s="173">
        <f t="shared" si="29"/>
        <v>0</v>
      </c>
      <c r="AA120" s="173">
        <f t="shared" si="29"/>
        <v>0</v>
      </c>
      <c r="AB120" s="173">
        <f t="shared" si="29"/>
        <v>0</v>
      </c>
      <c r="AC120" s="173"/>
    </row>
    <row r="121" spans="1:30" s="177" customFormat="1" ht="20.100000000000001" customHeight="1" thickBot="1" x14ac:dyDescent="0.25">
      <c r="A121" s="186"/>
      <c r="B121" s="172" t="s">
        <v>437</v>
      </c>
      <c r="C121" s="172" t="s">
        <v>6</v>
      </c>
      <c r="D121" s="173">
        <f>'B 12m'!D127+'B 18m'!D127+Cars!D127+'DV small'!D141+'DV large'!D141+'GB trucks'!D141+Trains!D127</f>
        <v>0</v>
      </c>
      <c r="E121" s="173">
        <f>'B 12m'!E127+'B 18m'!E127+Cars!E127+'DV small'!E141+'DV large'!E141+'GB trucks'!E141+Trains!E127</f>
        <v>0</v>
      </c>
      <c r="F121" s="173">
        <f>'B 12m'!F127+'B 18m'!F127+Cars!F127+'DV small'!F141+'DV large'!F141+'GB trucks'!F141+Trains!F127</f>
        <v>0</v>
      </c>
      <c r="G121" s="173">
        <f>'B 12m'!G127+'B 18m'!G127+Cars!G127+'DV small'!G141+'DV large'!G141+'GB trucks'!G141+Trains!G127</f>
        <v>0</v>
      </c>
      <c r="H121" s="173">
        <f>'B 12m'!H127+'B 18m'!H127+Cars!H127+'DV small'!H141+'DV large'!H141+'GB trucks'!H141+Trains!H127</f>
        <v>0</v>
      </c>
      <c r="I121" s="173">
        <f>'B 12m'!I127+'B 18m'!I127+Cars!I127+'DV small'!I141+'DV large'!I141+'GB trucks'!I141+Trains!I127</f>
        <v>0</v>
      </c>
      <c r="J121" s="173">
        <f>'B 12m'!J127+'B 18m'!J127+Cars!J127+'DV small'!J141+'DV large'!J141+'GB trucks'!J141+Trains!J127</f>
        <v>0</v>
      </c>
      <c r="K121" s="173">
        <f>'B 12m'!K127+'B 18m'!K127+Cars!K127+'DV small'!K141+'DV large'!K141+'GB trucks'!K141+Trains!K127</f>
        <v>0</v>
      </c>
      <c r="L121" s="173">
        <f>'B 12m'!L127+'B 18m'!L127+Cars!L127+'DV small'!L141+'DV large'!L141+'GB trucks'!L141+Trains!L127</f>
        <v>0</v>
      </c>
      <c r="M121" s="173">
        <f>'B 12m'!M127+'B 18m'!M127+Cars!M127+'DV small'!M141+'DV large'!M141+'GB trucks'!M141+Trains!M127</f>
        <v>0</v>
      </c>
      <c r="N121" s="173">
        <f>'B 12m'!N127+'B 18m'!N127+Cars!N127+'DV small'!N141+'DV large'!N141+'GB trucks'!N141+Trains!N127</f>
        <v>0</v>
      </c>
      <c r="O121" s="173">
        <f>'B 12m'!O127+'B 18m'!O127+Cars!O127+'DV small'!O141+'DV large'!O141+'GB trucks'!O141+Trains!O127</f>
        <v>0</v>
      </c>
      <c r="P121" s="173">
        <f>'B 12m'!P127+'B 18m'!P127+Cars!P127+'DV small'!P141+'DV large'!P141+'GB trucks'!P141+Trains!P127</f>
        <v>0</v>
      </c>
      <c r="Q121" s="173">
        <f>'B 12m'!Q127+'B 18m'!Q127+Cars!Q127+'DV small'!Q141+'DV large'!Q141+'GB trucks'!Q141+Trains!Q127</f>
        <v>0</v>
      </c>
      <c r="R121" s="173">
        <f>'B 12m'!R127+'B 18m'!R127+Cars!R127+'DV small'!R141+'DV large'!R141+'GB trucks'!R141+Trains!R127</f>
        <v>0</v>
      </c>
      <c r="S121" s="173">
        <f>'B 12m'!S127+'B 18m'!S127+Cars!S127+'DV small'!S141+'DV large'!S141+'GB trucks'!S141+Trains!S127</f>
        <v>0</v>
      </c>
      <c r="T121" s="173">
        <f>'B 12m'!T127+'B 18m'!T127+Cars!T127+'DV small'!T141+'DV large'!T141+'GB trucks'!T141+Trains!T127</f>
        <v>0</v>
      </c>
      <c r="U121" s="173">
        <f>'B 12m'!U127+'B 18m'!U127+Cars!U127+'DV small'!U141+'DV large'!U141+'GB trucks'!U141+Trains!U127</f>
        <v>0</v>
      </c>
      <c r="V121" s="173">
        <f>'B 12m'!V127+'B 18m'!V127+Cars!V127+'DV small'!V141+'DV large'!V141+'GB trucks'!V141+Trains!V127</f>
        <v>0</v>
      </c>
      <c r="W121" s="173">
        <f>'B 12m'!W127+'B 18m'!W127+Cars!W127+'DV small'!W141+'DV large'!W141+'GB trucks'!W141+Trains!W127</f>
        <v>0</v>
      </c>
      <c r="X121" s="173">
        <f>'B 12m'!X127+'B 18m'!X127+Cars!X127+'DV small'!X141+'DV large'!X141+'GB trucks'!X141+Trains!X127</f>
        <v>0</v>
      </c>
      <c r="Y121" s="173">
        <f>'B 12m'!Y127+'B 18m'!Y127+Cars!Y127+'DV small'!Y141+'DV large'!Y141+'GB trucks'!Y141+Trains!Y127</f>
        <v>0</v>
      </c>
      <c r="Z121" s="173">
        <f>'B 12m'!Z127+'B 18m'!Z127+Cars!Z127+'DV small'!Z141+'DV large'!Z141+'GB trucks'!Z141+Trains!Z127</f>
        <v>0</v>
      </c>
      <c r="AA121" s="173">
        <f>'B 12m'!AA127+'B 18m'!AA127+Cars!AA127+'DV small'!AA141+'DV large'!AA141+'GB trucks'!AA141+Trains!AA127</f>
        <v>0</v>
      </c>
      <c r="AB121" s="173">
        <f>'B 12m'!AB127+'B 18m'!AB127+Cars!AB127+'DV small'!AB141+'DV large'!AB141+'GB trucks'!AB141+Trains!AB127</f>
        <v>0</v>
      </c>
      <c r="AC121" s="173"/>
    </row>
    <row r="122" spans="1:30" s="177" customFormat="1" ht="20.100000000000001" customHeight="1" thickBot="1" x14ac:dyDescent="0.25">
      <c r="A122" s="186"/>
      <c r="B122" s="174" t="s">
        <v>100</v>
      </c>
      <c r="C122" s="175" t="s">
        <v>7</v>
      </c>
      <c r="D122" s="8">
        <f>IF(D121=0,0,D120/D121)</f>
        <v>0</v>
      </c>
      <c r="E122" s="8">
        <f t="shared" ref="E122:N122" si="30">IF(E121=0,0,E120/E121)</f>
        <v>0</v>
      </c>
      <c r="F122" s="8">
        <f t="shared" si="30"/>
        <v>0</v>
      </c>
      <c r="G122" s="8">
        <f t="shared" si="30"/>
        <v>0</v>
      </c>
      <c r="H122" s="8">
        <f t="shared" si="30"/>
        <v>0</v>
      </c>
      <c r="I122" s="8">
        <f t="shared" si="30"/>
        <v>0</v>
      </c>
      <c r="J122" s="8">
        <f t="shared" si="30"/>
        <v>0</v>
      </c>
      <c r="K122" s="8">
        <f t="shared" si="30"/>
        <v>0</v>
      </c>
      <c r="L122" s="8">
        <f t="shared" si="30"/>
        <v>0</v>
      </c>
      <c r="M122" s="8">
        <f t="shared" si="30"/>
        <v>0</v>
      </c>
      <c r="N122" s="8">
        <f t="shared" si="30"/>
        <v>0</v>
      </c>
      <c r="O122" s="8">
        <f t="shared" ref="O122:AB122" si="31">IF(O121=0,0,O120/O121)</f>
        <v>0</v>
      </c>
      <c r="P122" s="8">
        <f t="shared" si="31"/>
        <v>0</v>
      </c>
      <c r="Q122" s="8">
        <f t="shared" si="31"/>
        <v>0</v>
      </c>
      <c r="R122" s="8">
        <f t="shared" si="31"/>
        <v>0</v>
      </c>
      <c r="S122" s="8">
        <f t="shared" si="31"/>
        <v>0</v>
      </c>
      <c r="T122" s="8">
        <f t="shared" si="31"/>
        <v>0</v>
      </c>
      <c r="U122" s="8">
        <f t="shared" si="31"/>
        <v>0</v>
      </c>
      <c r="V122" s="8">
        <f t="shared" si="31"/>
        <v>0</v>
      </c>
      <c r="W122" s="8">
        <f t="shared" si="31"/>
        <v>0</v>
      </c>
      <c r="X122" s="8">
        <f t="shared" si="31"/>
        <v>0</v>
      </c>
      <c r="Y122" s="8">
        <f t="shared" si="31"/>
        <v>0</v>
      </c>
      <c r="Z122" s="8">
        <f t="shared" si="31"/>
        <v>0</v>
      </c>
      <c r="AA122" s="8">
        <f t="shared" si="31"/>
        <v>0</v>
      </c>
      <c r="AB122" s="8">
        <f t="shared" si="31"/>
        <v>0</v>
      </c>
      <c r="AC122" s="8"/>
    </row>
    <row r="123" spans="1:30" s="177" customFormat="1" ht="20.100000000000001" customHeight="1" x14ac:dyDescent="0.2">
      <c r="A123" s="186"/>
      <c r="B123" s="50"/>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row>
    <row r="124" spans="1:30" ht="20.100000000000001" customHeight="1" x14ac:dyDescent="0.2">
      <c r="A124" s="186"/>
      <c r="B124" s="50"/>
    </row>
    <row r="125" spans="1:30" s="80" customFormat="1" ht="39.950000000000003" customHeight="1" x14ac:dyDescent="0.3">
      <c r="A125" s="85"/>
      <c r="B125" s="163" t="s">
        <v>431</v>
      </c>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row>
    <row r="126" spans="1:30" ht="20.100000000000001" customHeight="1" x14ac:dyDescent="0.3">
      <c r="A126" s="52"/>
      <c r="B126" s="50"/>
    </row>
    <row r="127" spans="1:30" s="177" customFormat="1" ht="20.100000000000001" customHeight="1" thickBot="1" x14ac:dyDescent="0.25">
      <c r="A127" s="186"/>
      <c r="B127" s="174" t="s">
        <v>364</v>
      </c>
      <c r="C127" s="175" t="s">
        <v>362</v>
      </c>
      <c r="D127" s="247">
        <f>('Environm. Analysis'!D18-'Environm. Analysis'!D24)/1000</f>
        <v>0</v>
      </c>
      <c r="E127" s="247">
        <f>('Environm. Analysis'!E18-'Environm. Analysis'!E24)/1000</f>
        <v>0</v>
      </c>
      <c r="F127" s="247">
        <f>('Environm. Analysis'!F18-'Environm. Analysis'!F24)/1000</f>
        <v>0</v>
      </c>
      <c r="G127" s="247">
        <f>('Environm. Analysis'!G18-'Environm. Analysis'!G24)/1000</f>
        <v>0</v>
      </c>
      <c r="H127" s="247">
        <f>('Environm. Analysis'!H18-'Environm. Analysis'!H24)/1000</f>
        <v>0</v>
      </c>
      <c r="I127" s="247">
        <f>('Environm. Analysis'!I18-'Environm. Analysis'!I24)/1000</f>
        <v>0</v>
      </c>
      <c r="J127" s="247">
        <f>('Environm. Analysis'!J18-'Environm. Analysis'!J24)/1000</f>
        <v>0</v>
      </c>
      <c r="K127" s="247">
        <f>('Environm. Analysis'!K18-'Environm. Analysis'!K24)/1000</f>
        <v>0</v>
      </c>
      <c r="L127" s="247">
        <f>('Environm. Analysis'!L18-'Environm. Analysis'!L24)/1000</f>
        <v>0</v>
      </c>
      <c r="M127" s="247">
        <f>('Environm. Analysis'!M18-'Environm. Analysis'!M24)/1000</f>
        <v>0</v>
      </c>
      <c r="N127" s="247">
        <f>('Environm. Analysis'!N18-'Environm. Analysis'!N24)/1000</f>
        <v>0</v>
      </c>
      <c r="O127" s="247">
        <f>('Environm. Analysis'!O18-'Environm. Analysis'!O24)/1000</f>
        <v>0</v>
      </c>
      <c r="P127" s="247">
        <f>('Environm. Analysis'!P18-'Environm. Analysis'!P24)/1000</f>
        <v>0</v>
      </c>
      <c r="Q127" s="247">
        <f>('Environm. Analysis'!Q18-'Environm. Analysis'!Q24)/1000</f>
        <v>0</v>
      </c>
      <c r="R127" s="247">
        <f>('Environm. Analysis'!R18-'Environm. Analysis'!R24)/1000</f>
        <v>0</v>
      </c>
      <c r="S127" s="247">
        <f>('Environm. Analysis'!S18-'Environm. Analysis'!S24)/1000</f>
        <v>0</v>
      </c>
      <c r="T127" s="247">
        <f>('Environm. Analysis'!T18-'Environm. Analysis'!T24)/1000</f>
        <v>0</v>
      </c>
      <c r="U127" s="247">
        <f>('Environm. Analysis'!U18-'Environm. Analysis'!U24)/1000</f>
        <v>0</v>
      </c>
      <c r="V127" s="247">
        <f>('Environm. Analysis'!V18-'Environm. Analysis'!V24)/1000</f>
        <v>0</v>
      </c>
      <c r="W127" s="247">
        <f>('Environm. Analysis'!W18-'Environm. Analysis'!W24)/1000</f>
        <v>0</v>
      </c>
      <c r="X127" s="247">
        <f>('Environm. Analysis'!X18-'Environm. Analysis'!X24)/1000</f>
        <v>0</v>
      </c>
      <c r="Y127" s="247">
        <f>('Environm. Analysis'!Y18-'Environm. Analysis'!Y24)/1000</f>
        <v>0</v>
      </c>
      <c r="Z127" s="247">
        <f>('Environm. Analysis'!Z18-'Environm. Analysis'!Z24)/1000</f>
        <v>0</v>
      </c>
      <c r="AA127" s="247">
        <f>('Environm. Analysis'!AA18-'Environm. Analysis'!AA24)/1000</f>
        <v>0</v>
      </c>
      <c r="AB127" s="247">
        <f>('Environm. Analysis'!AB18-'Environm. Analysis'!AB24)/1000</f>
        <v>0</v>
      </c>
      <c r="AC127" s="247"/>
    </row>
    <row r="128" spans="1:30" ht="20.100000000000001" customHeight="1" x14ac:dyDescent="0.3">
      <c r="A128" s="52"/>
    </row>
    <row r="129" spans="1:32" s="177" customFormat="1" ht="20.100000000000001" customHeight="1" thickBot="1" x14ac:dyDescent="0.25">
      <c r="A129" s="186"/>
      <c r="B129" s="174" t="s">
        <v>363</v>
      </c>
      <c r="C129" s="175" t="s">
        <v>388</v>
      </c>
      <c r="D129" s="247">
        <f>'Environm. Analysis'!D121*(-1)</f>
        <v>0</v>
      </c>
      <c r="E129" s="247">
        <f>'Environm. Analysis'!E121*(-1)</f>
        <v>0</v>
      </c>
      <c r="F129" s="247">
        <f>'Environm. Analysis'!F121*(-1)</f>
        <v>0</v>
      </c>
      <c r="G129" s="247">
        <f>'Environm. Analysis'!G121*(-1)</f>
        <v>0</v>
      </c>
      <c r="H129" s="247">
        <f>'Environm. Analysis'!H121*(-1)</f>
        <v>0</v>
      </c>
      <c r="I129" s="247">
        <f>'Environm. Analysis'!I121*(-1)</f>
        <v>0</v>
      </c>
      <c r="J129" s="247">
        <f>'Environm. Analysis'!J121*(-1)</f>
        <v>0</v>
      </c>
      <c r="K129" s="247">
        <f>'Environm. Analysis'!K121*(-1)</f>
        <v>0</v>
      </c>
      <c r="L129" s="247">
        <f>'Environm. Analysis'!L121*(-1)</f>
        <v>0</v>
      </c>
      <c r="M129" s="247">
        <f>'Environm. Analysis'!M121*(-1)</f>
        <v>0</v>
      </c>
      <c r="N129" s="247">
        <f>'Environm. Analysis'!N121*(-1)</f>
        <v>0</v>
      </c>
      <c r="O129" s="247">
        <f>'Environm. Analysis'!O121*(-1)</f>
        <v>0</v>
      </c>
      <c r="P129" s="247">
        <f>'Environm. Analysis'!P121*(-1)</f>
        <v>0</v>
      </c>
      <c r="Q129" s="247">
        <f>'Environm. Analysis'!Q121*(-1)</f>
        <v>0</v>
      </c>
      <c r="R129" s="247">
        <f>'Environm. Analysis'!R121*(-1)</f>
        <v>0</v>
      </c>
      <c r="S129" s="247">
        <f>'Environm. Analysis'!S121*(-1)</f>
        <v>0</v>
      </c>
      <c r="T129" s="247">
        <f>'Environm. Analysis'!T121*(-1)</f>
        <v>0</v>
      </c>
      <c r="U129" s="247">
        <f>'Environm. Analysis'!U121*(-1)</f>
        <v>0</v>
      </c>
      <c r="V129" s="247">
        <f>'Environm. Analysis'!V121*(-1)</f>
        <v>0</v>
      </c>
      <c r="W129" s="247">
        <f>'Environm. Analysis'!W121*(-1)</f>
        <v>0</v>
      </c>
      <c r="X129" s="247">
        <f>'Environm. Analysis'!X121*(-1)</f>
        <v>0</v>
      </c>
      <c r="Y129" s="247">
        <f>'Environm. Analysis'!Y121*(-1)</f>
        <v>0</v>
      </c>
      <c r="Z129" s="247">
        <f>'Environm. Analysis'!Z121*(-1)</f>
        <v>0</v>
      </c>
      <c r="AA129" s="247">
        <f>'Environm. Analysis'!AA121*(-1)</f>
        <v>0</v>
      </c>
      <c r="AB129" s="247">
        <f>'Environm. Analysis'!AB121*(-1)</f>
        <v>0</v>
      </c>
      <c r="AC129" s="247"/>
    </row>
    <row r="130" spans="1:32" s="177" customFormat="1" ht="20.100000000000001" customHeight="1" x14ac:dyDescent="0.2">
      <c r="A130" s="186"/>
      <c r="B130" s="595"/>
      <c r="C130" s="596"/>
      <c r="D130" s="594"/>
      <c r="E130" s="594"/>
      <c r="F130" s="594"/>
      <c r="G130" s="594"/>
      <c r="H130" s="594"/>
      <c r="I130" s="594"/>
      <c r="J130" s="594"/>
      <c r="K130" s="594"/>
      <c r="L130" s="594"/>
      <c r="M130" s="594"/>
      <c r="N130" s="594"/>
      <c r="O130" s="594"/>
      <c r="P130" s="594"/>
      <c r="Q130" s="594"/>
      <c r="R130" s="594"/>
      <c r="S130" s="594"/>
      <c r="T130" s="594"/>
      <c r="U130" s="594"/>
      <c r="V130" s="594"/>
      <c r="W130" s="594"/>
      <c r="X130" s="594"/>
      <c r="Y130" s="594"/>
      <c r="Z130" s="594"/>
      <c r="AA130" s="594"/>
      <c r="AB130" s="594"/>
      <c r="AC130" s="594"/>
    </row>
    <row r="131" spans="1:32" ht="20.100000000000001" customHeight="1" x14ac:dyDescent="0.3">
      <c r="A131" s="52"/>
    </row>
    <row r="132" spans="1:32" ht="20.100000000000001" customHeight="1" x14ac:dyDescent="0.3">
      <c r="A132" s="52"/>
      <c r="B132" s="111"/>
      <c r="C132" s="13" t="s">
        <v>32</v>
      </c>
      <c r="D132" s="12">
        <v>2018</v>
      </c>
      <c r="E132" s="12">
        <v>2019</v>
      </c>
      <c r="F132" s="12">
        <v>2020</v>
      </c>
      <c r="G132" s="12">
        <v>2021</v>
      </c>
      <c r="H132" s="12">
        <v>2022</v>
      </c>
      <c r="I132" s="12">
        <v>2023</v>
      </c>
      <c r="J132" s="12">
        <v>2024</v>
      </c>
      <c r="K132" s="12">
        <v>2025</v>
      </c>
      <c r="L132" s="12">
        <v>2026</v>
      </c>
      <c r="M132" s="12">
        <v>2027</v>
      </c>
      <c r="N132" s="12">
        <v>2028</v>
      </c>
      <c r="O132" s="12">
        <v>2028</v>
      </c>
      <c r="P132" s="12">
        <v>2028</v>
      </c>
      <c r="Q132" s="12">
        <v>2028</v>
      </c>
      <c r="R132" s="12">
        <v>2028</v>
      </c>
      <c r="S132" s="12">
        <v>2028</v>
      </c>
      <c r="T132" s="12">
        <v>2028</v>
      </c>
      <c r="U132" s="12">
        <v>2028</v>
      </c>
      <c r="V132" s="12">
        <v>2028</v>
      </c>
      <c r="W132" s="12">
        <v>2028</v>
      </c>
      <c r="X132" s="12">
        <v>2028</v>
      </c>
      <c r="Y132" s="12">
        <v>2028</v>
      </c>
      <c r="Z132" s="12">
        <v>2028</v>
      </c>
      <c r="AA132" s="12">
        <v>2028</v>
      </c>
      <c r="AB132" s="12">
        <v>2028</v>
      </c>
      <c r="AC132" s="12"/>
    </row>
    <row r="133" spans="1:32" ht="18.75" customHeight="1" x14ac:dyDescent="0.3">
      <c r="A133" s="52"/>
      <c r="B133" s="3" t="s">
        <v>150</v>
      </c>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row>
    <row r="134" spans="1:32" ht="20.100000000000001" customHeight="1" x14ac:dyDescent="0.3">
      <c r="A134" s="52"/>
      <c r="B134" s="108" t="s">
        <v>144</v>
      </c>
      <c r="C134" s="108" t="s">
        <v>16</v>
      </c>
      <c r="D134" s="114">
        <f>SUM(D135:D143)</f>
        <v>0</v>
      </c>
      <c r="E134" s="114">
        <f t="shared" ref="E134:AB134" si="32">SUM(E135:E143)</f>
        <v>0</v>
      </c>
      <c r="F134" s="114">
        <f t="shared" si="32"/>
        <v>0</v>
      </c>
      <c r="G134" s="114">
        <f t="shared" si="32"/>
        <v>0</v>
      </c>
      <c r="H134" s="114">
        <f t="shared" si="32"/>
        <v>0</v>
      </c>
      <c r="I134" s="114">
        <f t="shared" si="32"/>
        <v>0</v>
      </c>
      <c r="J134" s="114">
        <f t="shared" si="32"/>
        <v>0</v>
      </c>
      <c r="K134" s="114">
        <f t="shared" si="32"/>
        <v>0</v>
      </c>
      <c r="L134" s="114">
        <f t="shared" si="32"/>
        <v>0</v>
      </c>
      <c r="M134" s="114">
        <f t="shared" si="32"/>
        <v>0</v>
      </c>
      <c r="N134" s="114">
        <f t="shared" si="32"/>
        <v>0</v>
      </c>
      <c r="O134" s="114">
        <f t="shared" si="32"/>
        <v>0</v>
      </c>
      <c r="P134" s="114">
        <f t="shared" si="32"/>
        <v>0</v>
      </c>
      <c r="Q134" s="114">
        <f t="shared" si="32"/>
        <v>0</v>
      </c>
      <c r="R134" s="114">
        <f t="shared" si="32"/>
        <v>0</v>
      </c>
      <c r="S134" s="114">
        <f t="shared" si="32"/>
        <v>0</v>
      </c>
      <c r="T134" s="114">
        <f t="shared" si="32"/>
        <v>0</v>
      </c>
      <c r="U134" s="114">
        <f t="shared" si="32"/>
        <v>0</v>
      </c>
      <c r="V134" s="114">
        <f t="shared" si="32"/>
        <v>0</v>
      </c>
      <c r="W134" s="114">
        <f t="shared" si="32"/>
        <v>0</v>
      </c>
      <c r="X134" s="114">
        <f t="shared" si="32"/>
        <v>0</v>
      </c>
      <c r="Y134" s="114">
        <f t="shared" si="32"/>
        <v>0</v>
      </c>
      <c r="Z134" s="114">
        <f t="shared" si="32"/>
        <v>0</v>
      </c>
      <c r="AA134" s="114">
        <f t="shared" si="32"/>
        <v>0</v>
      </c>
      <c r="AB134" s="114">
        <f t="shared" si="32"/>
        <v>0</v>
      </c>
      <c r="AC134" s="114"/>
      <c r="AD134" s="630"/>
    </row>
    <row r="135" spans="1:32" ht="20.100000000000001" customHeight="1" x14ac:dyDescent="0.3">
      <c r="A135" s="52"/>
      <c r="B135" s="50" t="s">
        <v>547</v>
      </c>
      <c r="C135" s="50" t="s">
        <v>16</v>
      </c>
      <c r="D135" s="115">
        <f>+'B 12m'!D46</f>
        <v>0</v>
      </c>
      <c r="E135" s="115">
        <f>+'B 12m'!E46</f>
        <v>0</v>
      </c>
      <c r="F135" s="115">
        <f>+'B 12m'!F46</f>
        <v>0</v>
      </c>
      <c r="G135" s="115">
        <f>+'B 12m'!G46</f>
        <v>0</v>
      </c>
      <c r="H135" s="115">
        <f>+'B 12m'!H46</f>
        <v>0</v>
      </c>
      <c r="I135" s="115">
        <f>+'B 12m'!I46</f>
        <v>0</v>
      </c>
      <c r="J135" s="115">
        <f>+'B 12m'!J46</f>
        <v>0</v>
      </c>
      <c r="K135" s="115">
        <f>+'B 12m'!K46</f>
        <v>0</v>
      </c>
      <c r="L135" s="115">
        <f>+'B 12m'!L46</f>
        <v>0</v>
      </c>
      <c r="M135" s="115">
        <f>+'B 12m'!M46</f>
        <v>0</v>
      </c>
      <c r="N135" s="115">
        <f>+'B 12m'!N46</f>
        <v>0</v>
      </c>
      <c r="O135" s="115">
        <f>+'B 12m'!O46</f>
        <v>0</v>
      </c>
      <c r="P135" s="115">
        <f>+'B 12m'!P46</f>
        <v>0</v>
      </c>
      <c r="Q135" s="115">
        <f>+'B 12m'!Q46</f>
        <v>0</v>
      </c>
      <c r="R135" s="115">
        <f>+'B 12m'!R46</f>
        <v>0</v>
      </c>
      <c r="S135" s="115">
        <f>+'B 12m'!S46</f>
        <v>0</v>
      </c>
      <c r="T135" s="115">
        <f>+'B 12m'!T46</f>
        <v>0</v>
      </c>
      <c r="U135" s="115">
        <f>+'B 12m'!U46</f>
        <v>0</v>
      </c>
      <c r="V135" s="115">
        <f>+'B 12m'!V46</f>
        <v>0</v>
      </c>
      <c r="W135" s="115">
        <f>+'B 12m'!W46</f>
        <v>0</v>
      </c>
      <c r="X135" s="115">
        <f>+'B 12m'!X46</f>
        <v>0</v>
      </c>
      <c r="Y135" s="115">
        <f>+'B 12m'!Y46</f>
        <v>0</v>
      </c>
      <c r="Z135" s="115">
        <f>+'B 12m'!Z46</f>
        <v>0</v>
      </c>
      <c r="AA135" s="115">
        <f>+'B 12m'!AA46</f>
        <v>0</v>
      </c>
      <c r="AB135" s="115">
        <f>+'B 12m'!AB46</f>
        <v>0</v>
      </c>
      <c r="AC135" s="115"/>
      <c r="AD135" s="624">
        <f t="shared" ref="AD135:AD141" si="33">SUM(D135:AB135)-SUM(D53:AB53)+SUM(D162:AB162)</f>
        <v>0</v>
      </c>
    </row>
    <row r="136" spans="1:32" ht="20.100000000000001" customHeight="1" x14ac:dyDescent="0.3">
      <c r="A136" s="52"/>
      <c r="B136" s="50" t="s">
        <v>548</v>
      </c>
      <c r="C136" s="50" t="s">
        <v>16</v>
      </c>
      <c r="D136" s="115">
        <f>+'B 18m'!D46</f>
        <v>0</v>
      </c>
      <c r="E136" s="115">
        <f>+'B 18m'!E46</f>
        <v>0</v>
      </c>
      <c r="F136" s="115">
        <f>+'B 18m'!F46</f>
        <v>0</v>
      </c>
      <c r="G136" s="115">
        <f>+'B 18m'!G46</f>
        <v>0</v>
      </c>
      <c r="H136" s="115">
        <f>+'B 18m'!H46</f>
        <v>0</v>
      </c>
      <c r="I136" s="115">
        <f>+'B 18m'!I46</f>
        <v>0</v>
      </c>
      <c r="J136" s="115">
        <f>+'B 18m'!J46</f>
        <v>0</v>
      </c>
      <c r="K136" s="115">
        <f>+'B 18m'!K46</f>
        <v>0</v>
      </c>
      <c r="L136" s="115">
        <f>+'B 18m'!L46</f>
        <v>0</v>
      </c>
      <c r="M136" s="115">
        <f>+'B 18m'!M46</f>
        <v>0</v>
      </c>
      <c r="N136" s="115">
        <f>+'B 18m'!N46</f>
        <v>0</v>
      </c>
      <c r="O136" s="115">
        <f>+'B 18m'!O46</f>
        <v>0</v>
      </c>
      <c r="P136" s="115">
        <f>+'B 18m'!P46</f>
        <v>0</v>
      </c>
      <c r="Q136" s="115">
        <f>+'B 18m'!Q46</f>
        <v>0</v>
      </c>
      <c r="R136" s="115">
        <f>+'B 18m'!R46</f>
        <v>0</v>
      </c>
      <c r="S136" s="115">
        <f>+'B 18m'!S46</f>
        <v>0</v>
      </c>
      <c r="T136" s="115">
        <f>+'B 18m'!T46</f>
        <v>0</v>
      </c>
      <c r="U136" s="115">
        <f>+'B 18m'!U46</f>
        <v>0</v>
      </c>
      <c r="V136" s="115">
        <f>+'B 18m'!V46</f>
        <v>0</v>
      </c>
      <c r="W136" s="115">
        <f>+'B 18m'!W46</f>
        <v>0</v>
      </c>
      <c r="X136" s="115">
        <f>+'B 18m'!X46</f>
        <v>0</v>
      </c>
      <c r="Y136" s="115">
        <f>+'B 18m'!Y46</f>
        <v>0</v>
      </c>
      <c r="Z136" s="115">
        <f>+'B 18m'!Z46</f>
        <v>0</v>
      </c>
      <c r="AA136" s="115">
        <f>+'B 18m'!AA46</f>
        <v>0</v>
      </c>
      <c r="AB136" s="115">
        <f>+'B 18m'!AB46</f>
        <v>0</v>
      </c>
      <c r="AC136" s="115"/>
      <c r="AD136" s="624">
        <f t="shared" si="33"/>
        <v>0</v>
      </c>
    </row>
    <row r="137" spans="1:32" ht="20.100000000000001" customHeight="1" x14ac:dyDescent="0.3">
      <c r="A137" s="52"/>
      <c r="B137" s="50" t="s">
        <v>549</v>
      </c>
      <c r="C137" s="50" t="s">
        <v>16</v>
      </c>
      <c r="D137" s="115">
        <f>+Cars!D46</f>
        <v>0</v>
      </c>
      <c r="E137" s="115">
        <f>+Cars!E46</f>
        <v>0</v>
      </c>
      <c r="F137" s="115">
        <f>+Cars!F46</f>
        <v>0</v>
      </c>
      <c r="G137" s="115">
        <f>+Cars!G46</f>
        <v>0</v>
      </c>
      <c r="H137" s="115">
        <f>+Cars!H46</f>
        <v>0</v>
      </c>
      <c r="I137" s="115">
        <f>+Cars!I46</f>
        <v>0</v>
      </c>
      <c r="J137" s="115">
        <f>+Cars!J46</f>
        <v>0</v>
      </c>
      <c r="K137" s="115">
        <f>+Cars!K46</f>
        <v>0</v>
      </c>
      <c r="L137" s="115">
        <f>+Cars!L46</f>
        <v>0</v>
      </c>
      <c r="M137" s="115">
        <f>+Cars!M46</f>
        <v>0</v>
      </c>
      <c r="N137" s="115">
        <f>+Cars!N46</f>
        <v>0</v>
      </c>
      <c r="O137" s="115">
        <f>+Cars!O46</f>
        <v>0</v>
      </c>
      <c r="P137" s="115">
        <f>+Cars!P46</f>
        <v>0</v>
      </c>
      <c r="Q137" s="115">
        <f>+Cars!Q46</f>
        <v>0</v>
      </c>
      <c r="R137" s="115">
        <f>+Cars!R46</f>
        <v>0</v>
      </c>
      <c r="S137" s="115">
        <f>+Cars!S46</f>
        <v>0</v>
      </c>
      <c r="T137" s="115">
        <f>+Cars!T46</f>
        <v>0</v>
      </c>
      <c r="U137" s="115">
        <f>+Cars!U46</f>
        <v>0</v>
      </c>
      <c r="V137" s="115">
        <f>+Cars!V46</f>
        <v>0</v>
      </c>
      <c r="W137" s="115">
        <f>+Cars!W46</f>
        <v>0</v>
      </c>
      <c r="X137" s="115">
        <f>+Cars!X46</f>
        <v>0</v>
      </c>
      <c r="Y137" s="115">
        <f>+Cars!Y46</f>
        <v>0</v>
      </c>
      <c r="Z137" s="115">
        <f>+Cars!Z46</f>
        <v>0</v>
      </c>
      <c r="AA137" s="115">
        <f>+Cars!AA46</f>
        <v>0</v>
      </c>
      <c r="AB137" s="115">
        <f>+Cars!AB46</f>
        <v>0</v>
      </c>
      <c r="AC137" s="115"/>
      <c r="AD137" s="624">
        <f t="shared" si="33"/>
        <v>0</v>
      </c>
    </row>
    <row r="138" spans="1:32" ht="20.100000000000001" customHeight="1" x14ac:dyDescent="0.3">
      <c r="A138" s="52"/>
      <c r="B138" s="50" t="s">
        <v>554</v>
      </c>
      <c r="C138" s="50" t="s">
        <v>16</v>
      </c>
      <c r="D138" s="115">
        <f>+'DV small'!D58</f>
        <v>0</v>
      </c>
      <c r="E138" s="115">
        <f>+'DV small'!E58</f>
        <v>0</v>
      </c>
      <c r="F138" s="115">
        <f>+'DV small'!F58</f>
        <v>0</v>
      </c>
      <c r="G138" s="115">
        <f>+'DV small'!G58</f>
        <v>0</v>
      </c>
      <c r="H138" s="115">
        <f>+'DV small'!H58</f>
        <v>0</v>
      </c>
      <c r="I138" s="115">
        <f>+'DV small'!I58</f>
        <v>0</v>
      </c>
      <c r="J138" s="115">
        <f>+'DV small'!J58</f>
        <v>0</v>
      </c>
      <c r="K138" s="115">
        <f>+'DV small'!K58</f>
        <v>0</v>
      </c>
      <c r="L138" s="115">
        <f>+'DV small'!L58</f>
        <v>0</v>
      </c>
      <c r="M138" s="115">
        <f>+'DV small'!M58</f>
        <v>0</v>
      </c>
      <c r="N138" s="115">
        <f>+'DV small'!N58</f>
        <v>0</v>
      </c>
      <c r="O138" s="115">
        <f>+'DV small'!O58</f>
        <v>0</v>
      </c>
      <c r="P138" s="115">
        <f>+'DV small'!P58</f>
        <v>0</v>
      </c>
      <c r="Q138" s="115">
        <f>+'DV small'!Q58</f>
        <v>0</v>
      </c>
      <c r="R138" s="115">
        <f>+'DV small'!R58</f>
        <v>0</v>
      </c>
      <c r="S138" s="115">
        <f>+'DV small'!S58</f>
        <v>0</v>
      </c>
      <c r="T138" s="115">
        <f>+'DV small'!T58</f>
        <v>0</v>
      </c>
      <c r="U138" s="115">
        <f>+'DV small'!U58</f>
        <v>0</v>
      </c>
      <c r="V138" s="115">
        <f>+'DV small'!V58</f>
        <v>0</v>
      </c>
      <c r="W138" s="115">
        <f>+'DV small'!W58</f>
        <v>0</v>
      </c>
      <c r="X138" s="115">
        <f>+'DV small'!X58</f>
        <v>0</v>
      </c>
      <c r="Y138" s="115">
        <f>+'DV small'!Y58</f>
        <v>0</v>
      </c>
      <c r="Z138" s="115">
        <f>+'DV small'!Z58</f>
        <v>0</v>
      </c>
      <c r="AA138" s="115">
        <f>+'DV small'!AA58</f>
        <v>0</v>
      </c>
      <c r="AB138" s="115">
        <f>+'DV small'!AB58</f>
        <v>0</v>
      </c>
      <c r="AC138" s="115"/>
      <c r="AD138" s="624">
        <f t="shared" si="33"/>
        <v>0</v>
      </c>
    </row>
    <row r="139" spans="1:32" ht="20.100000000000001" customHeight="1" x14ac:dyDescent="0.3">
      <c r="A139" s="52"/>
      <c r="B139" s="50" t="s">
        <v>555</v>
      </c>
      <c r="C139" s="50" t="s">
        <v>16</v>
      </c>
      <c r="D139" s="115">
        <f>+'DV large'!D58</f>
        <v>0</v>
      </c>
      <c r="E139" s="115">
        <f>+'DV large'!E58</f>
        <v>0</v>
      </c>
      <c r="F139" s="115">
        <f>+'DV large'!F58</f>
        <v>0</v>
      </c>
      <c r="G139" s="115">
        <f>+'DV large'!G58</f>
        <v>0</v>
      </c>
      <c r="H139" s="115">
        <f>+'DV large'!H58</f>
        <v>0</v>
      </c>
      <c r="I139" s="115">
        <f>+'DV large'!I58</f>
        <v>0</v>
      </c>
      <c r="J139" s="115">
        <f>+'DV large'!J58</f>
        <v>0</v>
      </c>
      <c r="K139" s="115">
        <f>+'DV large'!K58</f>
        <v>0</v>
      </c>
      <c r="L139" s="115">
        <f>+'DV large'!L58</f>
        <v>0</v>
      </c>
      <c r="M139" s="115">
        <f>+'DV large'!M58</f>
        <v>0</v>
      </c>
      <c r="N139" s="115">
        <f>+'DV large'!N58</f>
        <v>0</v>
      </c>
      <c r="O139" s="115">
        <f>+'DV large'!O58</f>
        <v>0</v>
      </c>
      <c r="P139" s="115">
        <f>+'DV large'!P58</f>
        <v>0</v>
      </c>
      <c r="Q139" s="115">
        <f>+'DV large'!Q58</f>
        <v>0</v>
      </c>
      <c r="R139" s="115">
        <f>+'DV large'!R58</f>
        <v>0</v>
      </c>
      <c r="S139" s="115">
        <f>+'DV large'!S58</f>
        <v>0</v>
      </c>
      <c r="T139" s="115">
        <f>+'DV large'!T58</f>
        <v>0</v>
      </c>
      <c r="U139" s="115">
        <f>+'DV large'!U58</f>
        <v>0</v>
      </c>
      <c r="V139" s="115">
        <f>+'DV large'!V58</f>
        <v>0</v>
      </c>
      <c r="W139" s="115">
        <f>+'DV large'!W58</f>
        <v>0</v>
      </c>
      <c r="X139" s="115">
        <f>+'DV large'!X58</f>
        <v>0</v>
      </c>
      <c r="Y139" s="115">
        <f>+'DV large'!Y58</f>
        <v>0</v>
      </c>
      <c r="Z139" s="115">
        <f>+'DV large'!Z58</f>
        <v>0</v>
      </c>
      <c r="AA139" s="115">
        <f>+'DV large'!AA58</f>
        <v>0</v>
      </c>
      <c r="AB139" s="115">
        <f>+'DV large'!AB58</f>
        <v>0</v>
      </c>
      <c r="AC139" s="115"/>
      <c r="AD139" s="624">
        <f t="shared" si="33"/>
        <v>0</v>
      </c>
    </row>
    <row r="140" spans="1:32" ht="20.100000000000001" customHeight="1" x14ac:dyDescent="0.3">
      <c r="A140" s="52"/>
      <c r="B140" s="50" t="s">
        <v>550</v>
      </c>
      <c r="C140" s="50" t="s">
        <v>16</v>
      </c>
      <c r="D140" s="115">
        <f>+'GB trucks'!D58</f>
        <v>0</v>
      </c>
      <c r="E140" s="115">
        <f>+'GB trucks'!E58</f>
        <v>0</v>
      </c>
      <c r="F140" s="115">
        <f>+'GB trucks'!F58</f>
        <v>0</v>
      </c>
      <c r="G140" s="115">
        <f>+'GB trucks'!G58</f>
        <v>0</v>
      </c>
      <c r="H140" s="115">
        <f>+'GB trucks'!H58</f>
        <v>0</v>
      </c>
      <c r="I140" s="115">
        <f>+'GB trucks'!I58</f>
        <v>0</v>
      </c>
      <c r="J140" s="115">
        <f>+'GB trucks'!J58</f>
        <v>0</v>
      </c>
      <c r="K140" s="115">
        <f>+'GB trucks'!K58</f>
        <v>0</v>
      </c>
      <c r="L140" s="115">
        <f>+'GB trucks'!L58</f>
        <v>0</v>
      </c>
      <c r="M140" s="115">
        <f>+'GB trucks'!M58</f>
        <v>0</v>
      </c>
      <c r="N140" s="115">
        <f>+'GB trucks'!N58</f>
        <v>0</v>
      </c>
      <c r="O140" s="115">
        <f>+'GB trucks'!O58</f>
        <v>0</v>
      </c>
      <c r="P140" s="115">
        <f>+'GB trucks'!P58</f>
        <v>0</v>
      </c>
      <c r="Q140" s="115">
        <f>+'GB trucks'!Q58</f>
        <v>0</v>
      </c>
      <c r="R140" s="115">
        <f>+'GB trucks'!R58</f>
        <v>0</v>
      </c>
      <c r="S140" s="115">
        <f>+'GB trucks'!S58</f>
        <v>0</v>
      </c>
      <c r="T140" s="115">
        <f>+'GB trucks'!T58</f>
        <v>0</v>
      </c>
      <c r="U140" s="115">
        <f>+'GB trucks'!U58</f>
        <v>0</v>
      </c>
      <c r="V140" s="115">
        <f>+'GB trucks'!V58</f>
        <v>0</v>
      </c>
      <c r="W140" s="115">
        <f>+'GB trucks'!W58</f>
        <v>0</v>
      </c>
      <c r="X140" s="115">
        <f>+'GB trucks'!X58</f>
        <v>0</v>
      </c>
      <c r="Y140" s="115">
        <f>+'GB trucks'!Y58</f>
        <v>0</v>
      </c>
      <c r="Z140" s="115">
        <f>+'GB trucks'!Z58</f>
        <v>0</v>
      </c>
      <c r="AA140" s="115">
        <f>+'GB trucks'!AA58</f>
        <v>0</v>
      </c>
      <c r="AB140" s="115">
        <f>+'GB trucks'!AB58</f>
        <v>0</v>
      </c>
      <c r="AC140" s="115"/>
      <c r="AD140" s="624">
        <f t="shared" si="33"/>
        <v>0</v>
      </c>
    </row>
    <row r="141" spans="1:32" ht="20.100000000000001" customHeight="1" x14ac:dyDescent="0.3">
      <c r="A141" s="52"/>
      <c r="B141" s="50" t="s">
        <v>551</v>
      </c>
      <c r="C141" s="50" t="s">
        <v>16</v>
      </c>
      <c r="D141" s="115">
        <f>+Trains!D46</f>
        <v>0</v>
      </c>
      <c r="E141" s="115">
        <f>+Trains!E46</f>
        <v>0</v>
      </c>
      <c r="F141" s="115">
        <f>+Trains!F46</f>
        <v>0</v>
      </c>
      <c r="G141" s="115">
        <f>+Trains!G46</f>
        <v>0</v>
      </c>
      <c r="H141" s="115">
        <f>+Trains!H46</f>
        <v>0</v>
      </c>
      <c r="I141" s="115">
        <f>+Trains!I46</f>
        <v>0</v>
      </c>
      <c r="J141" s="115">
        <f>+Trains!J46</f>
        <v>0</v>
      </c>
      <c r="K141" s="115">
        <f>+Trains!K46</f>
        <v>0</v>
      </c>
      <c r="L141" s="115">
        <f>+Trains!L46</f>
        <v>0</v>
      </c>
      <c r="M141" s="115">
        <f>+Trains!M46</f>
        <v>0</v>
      </c>
      <c r="N141" s="115">
        <f>+Trains!N46</f>
        <v>0</v>
      </c>
      <c r="O141" s="115">
        <f>+Trains!O46</f>
        <v>0</v>
      </c>
      <c r="P141" s="115">
        <f>+Trains!P46</f>
        <v>0</v>
      </c>
      <c r="Q141" s="115">
        <f>+Trains!Q46</f>
        <v>0</v>
      </c>
      <c r="R141" s="115">
        <f>+Trains!R46</f>
        <v>0</v>
      </c>
      <c r="S141" s="115">
        <f>+Trains!S46</f>
        <v>0</v>
      </c>
      <c r="T141" s="115">
        <f>+Trains!T46</f>
        <v>0</v>
      </c>
      <c r="U141" s="115">
        <f>+Trains!U46</f>
        <v>0</v>
      </c>
      <c r="V141" s="115">
        <f>+Trains!V46</f>
        <v>0</v>
      </c>
      <c r="W141" s="115">
        <f>+Trains!W46</f>
        <v>0</v>
      </c>
      <c r="X141" s="115">
        <f>+Trains!X46</f>
        <v>0</v>
      </c>
      <c r="Y141" s="115">
        <f>+Trains!Y46</f>
        <v>0</v>
      </c>
      <c r="Z141" s="115">
        <f>+Trains!Z46</f>
        <v>0</v>
      </c>
      <c r="AA141" s="115">
        <f>+Trains!AA46</f>
        <v>0</v>
      </c>
      <c r="AB141" s="115">
        <f>+Trains!AB46</f>
        <v>0</v>
      </c>
      <c r="AC141" s="115"/>
      <c r="AD141" s="624">
        <f t="shared" si="33"/>
        <v>0</v>
      </c>
    </row>
    <row r="142" spans="1:32" ht="20.100000000000001" customHeight="1" x14ac:dyDescent="0.3">
      <c r="A142" s="52"/>
      <c r="B142" s="45" t="s">
        <v>552</v>
      </c>
      <c r="C142" s="50" t="s">
        <v>16</v>
      </c>
      <c r="D142" s="115">
        <f>+HRS!D8</f>
        <v>0</v>
      </c>
      <c r="E142" s="115">
        <f>+HRS!E8</f>
        <v>0</v>
      </c>
      <c r="F142" s="115">
        <f>+HRS!F8</f>
        <v>0</v>
      </c>
      <c r="G142" s="115">
        <f>+HRS!G8</f>
        <v>0</v>
      </c>
      <c r="H142" s="115">
        <f>+HRS!H8</f>
        <v>0</v>
      </c>
      <c r="I142" s="115">
        <f>+HRS!I8</f>
        <v>0</v>
      </c>
      <c r="J142" s="115">
        <f>+HRS!J8</f>
        <v>0</v>
      </c>
      <c r="K142" s="115">
        <f>+HRS!K8</f>
        <v>0</v>
      </c>
      <c r="L142" s="115">
        <f>+HRS!L8</f>
        <v>0</v>
      </c>
      <c r="M142" s="115">
        <f>+HRS!M8</f>
        <v>0</v>
      </c>
      <c r="N142" s="115">
        <f>+HRS!N8</f>
        <v>0</v>
      </c>
      <c r="O142" s="115">
        <f>+HRS!O8</f>
        <v>0</v>
      </c>
      <c r="P142" s="115">
        <f>+HRS!P8</f>
        <v>0</v>
      </c>
      <c r="Q142" s="115">
        <f>+HRS!Q8</f>
        <v>0</v>
      </c>
      <c r="R142" s="115">
        <f>+HRS!R8</f>
        <v>0</v>
      </c>
      <c r="S142" s="115">
        <f>+HRS!S8</f>
        <v>0</v>
      </c>
      <c r="T142" s="115">
        <f>+HRS!T8</f>
        <v>0</v>
      </c>
      <c r="U142" s="115">
        <f>+HRS!U8</f>
        <v>0</v>
      </c>
      <c r="V142" s="115">
        <f>+HRS!V8</f>
        <v>0</v>
      </c>
      <c r="W142" s="115">
        <f>+HRS!W8</f>
        <v>0</v>
      </c>
      <c r="X142" s="115">
        <f>+HRS!X8</f>
        <v>0</v>
      </c>
      <c r="Y142" s="115">
        <f>+HRS!Y8</f>
        <v>0</v>
      </c>
      <c r="Z142" s="115">
        <f>+HRS!Z8</f>
        <v>0</v>
      </c>
      <c r="AA142" s="115">
        <f>+HRS!AA8</f>
        <v>0</v>
      </c>
      <c r="AB142" s="115">
        <f>+HRS!AB8</f>
        <v>0</v>
      </c>
      <c r="AC142" s="115"/>
      <c r="AD142" s="624">
        <f>SUM(D142:AB142)-SUM(D28:AB28)+SUM(D169:AB169)</f>
        <v>0</v>
      </c>
      <c r="AE142" s="624">
        <f>+HRS!AB170</f>
        <v>0</v>
      </c>
      <c r="AF142" s="630">
        <f>+AE142+AD142</f>
        <v>0</v>
      </c>
    </row>
    <row r="143" spans="1:32" ht="20.100000000000001" customHeight="1" x14ac:dyDescent="0.3">
      <c r="A143" s="52"/>
      <c r="B143" s="45" t="s">
        <v>553</v>
      </c>
      <c r="C143" s="50" t="s">
        <v>16</v>
      </c>
      <c r="D143" s="115">
        <f>+'H2 Production'!D8</f>
        <v>0</v>
      </c>
      <c r="E143" s="115">
        <f>+'H2 Production'!E8</f>
        <v>0</v>
      </c>
      <c r="F143" s="115">
        <f>+'H2 Production'!F8</f>
        <v>0</v>
      </c>
      <c r="G143" s="115">
        <f>+'H2 Production'!G8</f>
        <v>0</v>
      </c>
      <c r="H143" s="115">
        <f>+'H2 Production'!H8</f>
        <v>0</v>
      </c>
      <c r="I143" s="115">
        <f>+'H2 Production'!I8</f>
        <v>0</v>
      </c>
      <c r="J143" s="115">
        <f>+'H2 Production'!J8</f>
        <v>0</v>
      </c>
      <c r="K143" s="115">
        <f>+'H2 Production'!K8</f>
        <v>0</v>
      </c>
      <c r="L143" s="115">
        <f>+'H2 Production'!L8</f>
        <v>0</v>
      </c>
      <c r="M143" s="115">
        <f>+'H2 Production'!M8</f>
        <v>0</v>
      </c>
      <c r="N143" s="115">
        <f>+'H2 Production'!N8</f>
        <v>0</v>
      </c>
      <c r="O143" s="115">
        <f>+'H2 Production'!O8</f>
        <v>0</v>
      </c>
      <c r="P143" s="115">
        <f>+'H2 Production'!P8</f>
        <v>0</v>
      </c>
      <c r="Q143" s="115">
        <f>+'H2 Production'!Q8</f>
        <v>0</v>
      </c>
      <c r="R143" s="115">
        <f>+'H2 Production'!R8</f>
        <v>0</v>
      </c>
      <c r="S143" s="115">
        <f>+'H2 Production'!S8</f>
        <v>0</v>
      </c>
      <c r="T143" s="115">
        <f>+'H2 Production'!T8</f>
        <v>0</v>
      </c>
      <c r="U143" s="115">
        <f>+'H2 Production'!U8</f>
        <v>0</v>
      </c>
      <c r="V143" s="115">
        <f>+'H2 Production'!V8</f>
        <v>0</v>
      </c>
      <c r="W143" s="115">
        <f>+'H2 Production'!W8</f>
        <v>0</v>
      </c>
      <c r="X143" s="115">
        <f>+'H2 Production'!X8</f>
        <v>0</v>
      </c>
      <c r="Y143" s="115">
        <f>+'H2 Production'!Y8</f>
        <v>0</v>
      </c>
      <c r="Z143" s="115">
        <f>+'H2 Production'!Z8</f>
        <v>0</v>
      </c>
      <c r="AA143" s="115">
        <f>+'H2 Production'!AA8</f>
        <v>0</v>
      </c>
      <c r="AB143" s="115">
        <f>+'H2 Production'!AB8</f>
        <v>0</v>
      </c>
      <c r="AC143" s="115"/>
      <c r="AD143" s="624">
        <f>SUM(D143:AB143)-SUM(D29:AB29)+SUM(D170:AB170)</f>
        <v>0</v>
      </c>
      <c r="AE143" s="630">
        <f>+'H2 Production'!AB199</f>
        <v>0</v>
      </c>
      <c r="AF143" s="630">
        <f>+AE143+AD143</f>
        <v>0</v>
      </c>
    </row>
    <row r="144" spans="1:32" ht="20.100000000000001" customHeight="1" x14ac:dyDescent="0.3">
      <c r="A144" s="52"/>
    </row>
    <row r="145" spans="1:30" ht="20.100000000000001" customHeight="1" x14ac:dyDescent="0.3">
      <c r="A145" s="52"/>
    </row>
    <row r="146" spans="1:30" ht="20.100000000000001" customHeight="1" x14ac:dyDescent="0.3">
      <c r="A146" s="52"/>
      <c r="B146" s="3" t="s">
        <v>559</v>
      </c>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row>
    <row r="147" spans="1:30" ht="19.5" customHeight="1" x14ac:dyDescent="0.3">
      <c r="A147" s="52"/>
      <c r="B147" s="108" t="s">
        <v>560</v>
      </c>
      <c r="C147" s="108" t="s">
        <v>16</v>
      </c>
      <c r="D147" s="114">
        <f>SUM(D148:D156)</f>
        <v>0</v>
      </c>
      <c r="E147" s="114">
        <f t="shared" ref="E147:AB147" si="34">SUM(E148:E156)</f>
        <v>0</v>
      </c>
      <c r="F147" s="114">
        <f t="shared" si="34"/>
        <v>0</v>
      </c>
      <c r="G147" s="114">
        <f t="shared" si="34"/>
        <v>0</v>
      </c>
      <c r="H147" s="114">
        <f t="shared" si="34"/>
        <v>0</v>
      </c>
      <c r="I147" s="114">
        <f t="shared" si="34"/>
        <v>0</v>
      </c>
      <c r="J147" s="114">
        <f t="shared" si="34"/>
        <v>0</v>
      </c>
      <c r="K147" s="114">
        <f t="shared" si="34"/>
        <v>0</v>
      </c>
      <c r="L147" s="114">
        <f t="shared" si="34"/>
        <v>0</v>
      </c>
      <c r="M147" s="114">
        <f t="shared" si="34"/>
        <v>0</v>
      </c>
      <c r="N147" s="114">
        <f t="shared" si="34"/>
        <v>0</v>
      </c>
      <c r="O147" s="114">
        <f t="shared" si="34"/>
        <v>0</v>
      </c>
      <c r="P147" s="114">
        <f t="shared" si="34"/>
        <v>0</v>
      </c>
      <c r="Q147" s="114">
        <f t="shared" si="34"/>
        <v>0</v>
      </c>
      <c r="R147" s="114">
        <f t="shared" si="34"/>
        <v>0</v>
      </c>
      <c r="S147" s="114">
        <f t="shared" si="34"/>
        <v>0</v>
      </c>
      <c r="T147" s="114">
        <f t="shared" si="34"/>
        <v>0</v>
      </c>
      <c r="U147" s="114">
        <f t="shared" si="34"/>
        <v>0</v>
      </c>
      <c r="V147" s="114">
        <f t="shared" si="34"/>
        <v>0</v>
      </c>
      <c r="W147" s="114">
        <f t="shared" si="34"/>
        <v>0</v>
      </c>
      <c r="X147" s="114">
        <f t="shared" si="34"/>
        <v>0</v>
      </c>
      <c r="Y147" s="114">
        <f t="shared" si="34"/>
        <v>0</v>
      </c>
      <c r="Z147" s="114">
        <f t="shared" si="34"/>
        <v>0</v>
      </c>
      <c r="AA147" s="114">
        <f t="shared" si="34"/>
        <v>0</v>
      </c>
      <c r="AB147" s="114">
        <f t="shared" si="34"/>
        <v>0</v>
      </c>
      <c r="AC147" s="114"/>
      <c r="AD147" s="624">
        <f t="shared" ref="AD147:AD156" si="35">SUM(D147:AC147)-SUM(D134:AC134)</f>
        <v>0</v>
      </c>
    </row>
    <row r="148" spans="1:30" ht="19.5" customHeight="1" x14ac:dyDescent="0.3">
      <c r="A148" s="52"/>
      <c r="B148" s="50" t="s">
        <v>561</v>
      </c>
      <c r="C148" s="50" t="s">
        <v>16</v>
      </c>
      <c r="D148" s="115">
        <f>+'B 12m'!D270</f>
        <v>0</v>
      </c>
      <c r="E148" s="115">
        <f>+'B 12m'!E270</f>
        <v>0</v>
      </c>
      <c r="F148" s="115">
        <f>+'B 12m'!F270</f>
        <v>0</v>
      </c>
      <c r="G148" s="115">
        <f>+'B 12m'!G270</f>
        <v>0</v>
      </c>
      <c r="H148" s="115">
        <f>+'B 12m'!H270</f>
        <v>0</v>
      </c>
      <c r="I148" s="115">
        <f>+'B 12m'!I270</f>
        <v>0</v>
      </c>
      <c r="J148" s="115">
        <f>+'B 12m'!J270</f>
        <v>0</v>
      </c>
      <c r="K148" s="115">
        <f>+'B 12m'!K270</f>
        <v>0</v>
      </c>
      <c r="L148" s="115">
        <f>+'B 12m'!L270</f>
        <v>0</v>
      </c>
      <c r="M148" s="115">
        <f>+'B 12m'!M270</f>
        <v>0</v>
      </c>
      <c r="N148" s="115">
        <f>+'B 12m'!N270</f>
        <v>0</v>
      </c>
      <c r="O148" s="115">
        <f>+'B 12m'!O270</f>
        <v>0</v>
      </c>
      <c r="P148" s="115">
        <f>+'B 12m'!P270</f>
        <v>0</v>
      </c>
      <c r="Q148" s="115">
        <f>+'B 12m'!Q270</f>
        <v>0</v>
      </c>
      <c r="R148" s="115">
        <f>+'B 12m'!R270</f>
        <v>0</v>
      </c>
      <c r="S148" s="115">
        <f>+'B 12m'!S270</f>
        <v>0</v>
      </c>
      <c r="T148" s="115">
        <f>+'B 12m'!T270</f>
        <v>0</v>
      </c>
      <c r="U148" s="115">
        <f>+'B 12m'!U270</f>
        <v>0</v>
      </c>
      <c r="V148" s="115">
        <f>+'B 12m'!V270</f>
        <v>0</v>
      </c>
      <c r="W148" s="115">
        <f>+'B 12m'!W270</f>
        <v>0</v>
      </c>
      <c r="X148" s="115">
        <f>+'B 12m'!X270</f>
        <v>0</v>
      </c>
      <c r="Y148" s="115">
        <f>+'B 12m'!Y270</f>
        <v>0</v>
      </c>
      <c r="Z148" s="115">
        <f>+'B 12m'!Z270</f>
        <v>0</v>
      </c>
      <c r="AA148" s="115">
        <f>+'B 12m'!AA270</f>
        <v>0</v>
      </c>
      <c r="AB148" s="115">
        <f>+'B 12m'!AB270</f>
        <v>0</v>
      </c>
      <c r="AC148" s="115"/>
      <c r="AD148" s="624">
        <f t="shared" si="35"/>
        <v>0</v>
      </c>
    </row>
    <row r="149" spans="1:30" ht="19.5" customHeight="1" x14ac:dyDescent="0.3">
      <c r="B149" s="50" t="s">
        <v>562</v>
      </c>
      <c r="C149" s="50" t="s">
        <v>16</v>
      </c>
      <c r="D149" s="115">
        <f>+'B 18m'!D270</f>
        <v>0</v>
      </c>
      <c r="E149" s="115">
        <f>+'B 18m'!E270</f>
        <v>0</v>
      </c>
      <c r="F149" s="115">
        <f>+'B 18m'!F270</f>
        <v>0</v>
      </c>
      <c r="G149" s="115">
        <f>+'B 18m'!G270</f>
        <v>0</v>
      </c>
      <c r="H149" s="115">
        <f>+'B 18m'!H270</f>
        <v>0</v>
      </c>
      <c r="I149" s="115">
        <f>+'B 18m'!I270</f>
        <v>0</v>
      </c>
      <c r="J149" s="115">
        <f>+'B 18m'!J270</f>
        <v>0</v>
      </c>
      <c r="K149" s="115">
        <f>+'B 18m'!K270</f>
        <v>0</v>
      </c>
      <c r="L149" s="115">
        <f>+'B 18m'!L270</f>
        <v>0</v>
      </c>
      <c r="M149" s="115">
        <f>+'B 18m'!M270</f>
        <v>0</v>
      </c>
      <c r="N149" s="115">
        <f>+'B 18m'!N270</f>
        <v>0</v>
      </c>
      <c r="O149" s="115">
        <f>+'B 18m'!O270</f>
        <v>0</v>
      </c>
      <c r="P149" s="115">
        <f>+'B 18m'!P270</f>
        <v>0</v>
      </c>
      <c r="Q149" s="115">
        <f>+'B 18m'!Q270</f>
        <v>0</v>
      </c>
      <c r="R149" s="115">
        <f>+'B 18m'!R270</f>
        <v>0</v>
      </c>
      <c r="S149" s="115">
        <f>+'B 18m'!S270</f>
        <v>0</v>
      </c>
      <c r="T149" s="115">
        <f>+'B 18m'!T270</f>
        <v>0</v>
      </c>
      <c r="U149" s="115">
        <f>+'B 18m'!U270</f>
        <v>0</v>
      </c>
      <c r="V149" s="115">
        <f>+'B 18m'!V270</f>
        <v>0</v>
      </c>
      <c r="W149" s="115">
        <f>+'B 18m'!W270</f>
        <v>0</v>
      </c>
      <c r="X149" s="115">
        <f>+'B 18m'!X270</f>
        <v>0</v>
      </c>
      <c r="Y149" s="115">
        <f>+'B 18m'!Y270</f>
        <v>0</v>
      </c>
      <c r="Z149" s="115">
        <f>+'B 18m'!Z270</f>
        <v>0</v>
      </c>
      <c r="AA149" s="115">
        <f>+'B 18m'!AA270</f>
        <v>0</v>
      </c>
      <c r="AB149" s="115">
        <f>+'B 18m'!AB270</f>
        <v>0</v>
      </c>
      <c r="AC149" s="115"/>
      <c r="AD149" s="624">
        <f t="shared" si="35"/>
        <v>0</v>
      </c>
    </row>
    <row r="150" spans="1:30" ht="19.5" customHeight="1" x14ac:dyDescent="0.3">
      <c r="B150" s="50" t="s">
        <v>563</v>
      </c>
      <c r="C150" s="50" t="s">
        <v>16</v>
      </c>
      <c r="D150" s="115">
        <f>+Cars!D216</f>
        <v>0</v>
      </c>
      <c r="E150" s="115">
        <f>+Cars!E216</f>
        <v>0</v>
      </c>
      <c r="F150" s="115">
        <f>+Cars!F216</f>
        <v>0</v>
      </c>
      <c r="G150" s="115">
        <f>+Cars!G216</f>
        <v>0</v>
      </c>
      <c r="H150" s="115">
        <f>+Cars!H216</f>
        <v>0</v>
      </c>
      <c r="I150" s="115">
        <f>+Cars!I216</f>
        <v>0</v>
      </c>
      <c r="J150" s="115">
        <f>+Cars!J216</f>
        <v>0</v>
      </c>
      <c r="K150" s="115">
        <f>+Cars!K216</f>
        <v>0</v>
      </c>
      <c r="L150" s="115">
        <f>+Cars!L216</f>
        <v>0</v>
      </c>
      <c r="M150" s="115">
        <f>+Cars!M216</f>
        <v>0</v>
      </c>
      <c r="N150" s="115">
        <f>+Cars!N216</f>
        <v>0</v>
      </c>
      <c r="O150" s="115">
        <f>+Cars!O216</f>
        <v>0</v>
      </c>
      <c r="P150" s="115">
        <f>+Cars!P216</f>
        <v>0</v>
      </c>
      <c r="Q150" s="115">
        <f>+Cars!Q216</f>
        <v>0</v>
      </c>
      <c r="R150" s="115">
        <f>+Cars!R216</f>
        <v>0</v>
      </c>
      <c r="S150" s="115">
        <f>+Cars!S216</f>
        <v>0</v>
      </c>
      <c r="T150" s="115">
        <f>+Cars!T216</f>
        <v>0</v>
      </c>
      <c r="U150" s="115">
        <f>+Cars!U216</f>
        <v>0</v>
      </c>
      <c r="V150" s="115">
        <f>+Cars!V216</f>
        <v>0</v>
      </c>
      <c r="W150" s="115">
        <f>+Cars!W216</f>
        <v>0</v>
      </c>
      <c r="X150" s="115">
        <f>+Cars!X216</f>
        <v>0</v>
      </c>
      <c r="Y150" s="115">
        <f>+Cars!Y216</f>
        <v>0</v>
      </c>
      <c r="Z150" s="115">
        <f>+Cars!Z216</f>
        <v>0</v>
      </c>
      <c r="AA150" s="115">
        <f>+Cars!AA216</f>
        <v>0</v>
      </c>
      <c r="AB150" s="115">
        <f>+Cars!AB216</f>
        <v>0</v>
      </c>
      <c r="AC150" s="115"/>
      <c r="AD150" s="624">
        <f t="shared" si="35"/>
        <v>0</v>
      </c>
    </row>
    <row r="151" spans="1:30" ht="19.5" customHeight="1" x14ac:dyDescent="0.3">
      <c r="B151" s="50" t="s">
        <v>564</v>
      </c>
      <c r="C151" s="50" t="s">
        <v>16</v>
      </c>
      <c r="D151" s="115">
        <f>+'DV small'!D231</f>
        <v>0</v>
      </c>
      <c r="E151" s="115">
        <f>+'DV small'!E231</f>
        <v>0</v>
      </c>
      <c r="F151" s="115">
        <f>+'DV small'!F231</f>
        <v>0</v>
      </c>
      <c r="G151" s="115">
        <f>+'DV small'!G231</f>
        <v>0</v>
      </c>
      <c r="H151" s="115">
        <f>+'DV small'!H231</f>
        <v>0</v>
      </c>
      <c r="I151" s="115">
        <f>+'DV small'!I231</f>
        <v>0</v>
      </c>
      <c r="J151" s="115">
        <f>+'DV small'!J231</f>
        <v>0</v>
      </c>
      <c r="K151" s="115">
        <f>+'DV small'!K231</f>
        <v>0</v>
      </c>
      <c r="L151" s="115">
        <f>+'DV small'!L231</f>
        <v>0</v>
      </c>
      <c r="M151" s="115">
        <f>+'DV small'!M231</f>
        <v>0</v>
      </c>
      <c r="N151" s="115">
        <f>+'DV small'!N231</f>
        <v>0</v>
      </c>
      <c r="O151" s="115">
        <f>+'DV small'!O231</f>
        <v>0</v>
      </c>
      <c r="P151" s="115">
        <f>+'DV small'!P231</f>
        <v>0</v>
      </c>
      <c r="Q151" s="115">
        <f>+'DV small'!Q231</f>
        <v>0</v>
      </c>
      <c r="R151" s="115">
        <f>+'DV small'!R231</f>
        <v>0</v>
      </c>
      <c r="S151" s="115">
        <f>+'DV small'!S231</f>
        <v>0</v>
      </c>
      <c r="T151" s="115">
        <f>+'DV small'!T231</f>
        <v>0</v>
      </c>
      <c r="U151" s="115">
        <f>+'DV small'!U231</f>
        <v>0</v>
      </c>
      <c r="V151" s="115">
        <f>+'DV small'!V231</f>
        <v>0</v>
      </c>
      <c r="W151" s="115">
        <f>+'DV small'!W231</f>
        <v>0</v>
      </c>
      <c r="X151" s="115">
        <f>+'DV small'!X231</f>
        <v>0</v>
      </c>
      <c r="Y151" s="115">
        <f>+'DV small'!Y231</f>
        <v>0</v>
      </c>
      <c r="Z151" s="115">
        <f>+'DV small'!Z231</f>
        <v>0</v>
      </c>
      <c r="AA151" s="115">
        <f>+'DV small'!AA231</f>
        <v>0</v>
      </c>
      <c r="AB151" s="115">
        <f>+'DV small'!AB231</f>
        <v>0</v>
      </c>
      <c r="AC151" s="115"/>
      <c r="AD151" s="624">
        <f t="shared" si="35"/>
        <v>0</v>
      </c>
    </row>
    <row r="152" spans="1:30" ht="19.5" customHeight="1" x14ac:dyDescent="0.3">
      <c r="B152" s="50" t="s">
        <v>565</v>
      </c>
      <c r="C152" s="50" t="s">
        <v>16</v>
      </c>
      <c r="D152" s="115">
        <f>+'DV large'!D231</f>
        <v>0</v>
      </c>
      <c r="E152" s="115">
        <f>+'DV large'!E231</f>
        <v>0</v>
      </c>
      <c r="F152" s="115">
        <f>+'DV large'!F231</f>
        <v>0</v>
      </c>
      <c r="G152" s="115">
        <f>+'DV large'!G231</f>
        <v>0</v>
      </c>
      <c r="H152" s="115">
        <f>+'DV large'!H231</f>
        <v>0</v>
      </c>
      <c r="I152" s="115">
        <f>+'DV large'!I231</f>
        <v>0</v>
      </c>
      <c r="J152" s="115">
        <f>+'DV large'!J231</f>
        <v>0</v>
      </c>
      <c r="K152" s="115">
        <f>+'DV large'!K231</f>
        <v>0</v>
      </c>
      <c r="L152" s="115">
        <f>+'DV large'!L231</f>
        <v>0</v>
      </c>
      <c r="M152" s="115">
        <f>+'DV large'!M231</f>
        <v>0</v>
      </c>
      <c r="N152" s="115">
        <f>+'DV large'!N231</f>
        <v>0</v>
      </c>
      <c r="O152" s="115">
        <f>+'DV large'!O231</f>
        <v>0</v>
      </c>
      <c r="P152" s="115">
        <f>+'DV large'!P231</f>
        <v>0</v>
      </c>
      <c r="Q152" s="115">
        <f>+'DV large'!Q231</f>
        <v>0</v>
      </c>
      <c r="R152" s="115">
        <f>+'DV large'!R231</f>
        <v>0</v>
      </c>
      <c r="S152" s="115">
        <f>+'DV large'!S231</f>
        <v>0</v>
      </c>
      <c r="T152" s="115">
        <f>+'DV large'!T231</f>
        <v>0</v>
      </c>
      <c r="U152" s="115">
        <f>+'DV large'!U231</f>
        <v>0</v>
      </c>
      <c r="V152" s="115">
        <f>+'DV large'!V231</f>
        <v>0</v>
      </c>
      <c r="W152" s="115">
        <f>+'DV large'!W231</f>
        <v>0</v>
      </c>
      <c r="X152" s="115">
        <f>+'DV large'!X231</f>
        <v>0</v>
      </c>
      <c r="Y152" s="115">
        <f>+'DV large'!Y231</f>
        <v>0</v>
      </c>
      <c r="Z152" s="115">
        <f>+'DV large'!Z231</f>
        <v>0</v>
      </c>
      <c r="AA152" s="115">
        <f>+'DV large'!AA231</f>
        <v>0</v>
      </c>
      <c r="AB152" s="115">
        <f>+'DV large'!AB231</f>
        <v>0</v>
      </c>
      <c r="AC152" s="115"/>
      <c r="AD152" s="624">
        <f t="shared" si="35"/>
        <v>0</v>
      </c>
    </row>
    <row r="153" spans="1:30" ht="19.5" customHeight="1" x14ac:dyDescent="0.3">
      <c r="B153" s="50" t="s">
        <v>566</v>
      </c>
      <c r="C153" s="50" t="s">
        <v>16</v>
      </c>
      <c r="D153" s="115">
        <f>+'GB trucks'!D284</f>
        <v>0</v>
      </c>
      <c r="E153" s="115">
        <f>+'GB trucks'!E284</f>
        <v>0</v>
      </c>
      <c r="F153" s="115">
        <f>+'GB trucks'!F284</f>
        <v>0</v>
      </c>
      <c r="G153" s="115">
        <f>+'GB trucks'!G284</f>
        <v>0</v>
      </c>
      <c r="H153" s="115">
        <f>+'GB trucks'!H284</f>
        <v>0</v>
      </c>
      <c r="I153" s="115">
        <f>+'GB trucks'!I284</f>
        <v>0</v>
      </c>
      <c r="J153" s="115">
        <f>+'GB trucks'!J284</f>
        <v>0</v>
      </c>
      <c r="K153" s="115">
        <f>+'GB trucks'!K284</f>
        <v>0</v>
      </c>
      <c r="L153" s="115">
        <f>+'GB trucks'!L284</f>
        <v>0</v>
      </c>
      <c r="M153" s="115">
        <f>+'GB trucks'!M284</f>
        <v>0</v>
      </c>
      <c r="N153" s="115">
        <f>+'GB trucks'!N284</f>
        <v>0</v>
      </c>
      <c r="O153" s="115">
        <f>+'GB trucks'!O284</f>
        <v>0</v>
      </c>
      <c r="P153" s="115">
        <f>+'GB trucks'!P284</f>
        <v>0</v>
      </c>
      <c r="Q153" s="115">
        <f>+'GB trucks'!Q284</f>
        <v>0</v>
      </c>
      <c r="R153" s="115">
        <f>+'GB trucks'!R284</f>
        <v>0</v>
      </c>
      <c r="S153" s="115">
        <f>+'GB trucks'!S284</f>
        <v>0</v>
      </c>
      <c r="T153" s="115">
        <f>+'GB trucks'!T284</f>
        <v>0</v>
      </c>
      <c r="U153" s="115">
        <f>+'GB trucks'!U284</f>
        <v>0</v>
      </c>
      <c r="V153" s="115">
        <f>+'GB trucks'!V284</f>
        <v>0</v>
      </c>
      <c r="W153" s="115">
        <f>+'GB trucks'!W284</f>
        <v>0</v>
      </c>
      <c r="X153" s="115">
        <f>+'GB trucks'!X284</f>
        <v>0</v>
      </c>
      <c r="Y153" s="115">
        <f>+'GB trucks'!Y284</f>
        <v>0</v>
      </c>
      <c r="Z153" s="115">
        <f>+'GB trucks'!Z284</f>
        <v>0</v>
      </c>
      <c r="AA153" s="115">
        <f>+'GB trucks'!AA284</f>
        <v>0</v>
      </c>
      <c r="AB153" s="115">
        <f>+'GB trucks'!AB284</f>
        <v>0</v>
      </c>
      <c r="AC153" s="115"/>
      <c r="AD153" s="624">
        <f t="shared" si="35"/>
        <v>0</v>
      </c>
    </row>
    <row r="154" spans="1:30" ht="19.5" customHeight="1" x14ac:dyDescent="0.3">
      <c r="B154" s="50" t="s">
        <v>567</v>
      </c>
      <c r="C154" s="50" t="s">
        <v>16</v>
      </c>
      <c r="D154" s="115">
        <f>+Trains!D270</f>
        <v>0</v>
      </c>
      <c r="E154" s="115">
        <f>+Trains!E270</f>
        <v>0</v>
      </c>
      <c r="F154" s="115">
        <f>+Trains!F270</f>
        <v>0</v>
      </c>
      <c r="G154" s="115">
        <f>+Trains!G270</f>
        <v>0</v>
      </c>
      <c r="H154" s="115">
        <f>+Trains!H270</f>
        <v>0</v>
      </c>
      <c r="I154" s="115">
        <f>+Trains!I270</f>
        <v>0</v>
      </c>
      <c r="J154" s="115">
        <f>+Trains!J270</f>
        <v>0</v>
      </c>
      <c r="K154" s="115">
        <f>+Trains!K270</f>
        <v>0</v>
      </c>
      <c r="L154" s="115">
        <f>+Trains!L270</f>
        <v>0</v>
      </c>
      <c r="M154" s="115">
        <f>+Trains!M270</f>
        <v>0</v>
      </c>
      <c r="N154" s="115">
        <f>+Trains!N270</f>
        <v>0</v>
      </c>
      <c r="O154" s="115">
        <f>+Trains!O270</f>
        <v>0</v>
      </c>
      <c r="P154" s="115">
        <f>+Trains!P270</f>
        <v>0</v>
      </c>
      <c r="Q154" s="115">
        <f>+Trains!Q270</f>
        <v>0</v>
      </c>
      <c r="R154" s="115">
        <f>+Trains!R270</f>
        <v>0</v>
      </c>
      <c r="S154" s="115">
        <f>+Trains!S270</f>
        <v>0</v>
      </c>
      <c r="T154" s="115">
        <f>+Trains!T270</f>
        <v>0</v>
      </c>
      <c r="U154" s="115">
        <f>+Trains!U270</f>
        <v>0</v>
      </c>
      <c r="V154" s="115">
        <f>+Trains!V270</f>
        <v>0</v>
      </c>
      <c r="W154" s="115">
        <f>+Trains!W270</f>
        <v>0</v>
      </c>
      <c r="X154" s="115">
        <f>+Trains!X270</f>
        <v>0</v>
      </c>
      <c r="Y154" s="115">
        <f>+Trains!Y270</f>
        <v>0</v>
      </c>
      <c r="Z154" s="115">
        <f>+Trains!Z270</f>
        <v>0</v>
      </c>
      <c r="AA154" s="115">
        <f>+Trains!AA270</f>
        <v>0</v>
      </c>
      <c r="AB154" s="115">
        <f>+Trains!AB270</f>
        <v>0</v>
      </c>
      <c r="AC154" s="115"/>
      <c r="AD154" s="624">
        <f t="shared" si="35"/>
        <v>0</v>
      </c>
    </row>
    <row r="155" spans="1:30" ht="19.5" customHeight="1" x14ac:dyDescent="0.3">
      <c r="B155" s="45" t="s">
        <v>568</v>
      </c>
      <c r="C155" s="50" t="s">
        <v>16</v>
      </c>
      <c r="D155" s="115">
        <f>+HRS!D135+HRS!D168</f>
        <v>0</v>
      </c>
      <c r="E155" s="115">
        <f>+HRS!E135+HRS!E168</f>
        <v>0</v>
      </c>
      <c r="F155" s="115">
        <f>+HRS!F135+HRS!F168</f>
        <v>0</v>
      </c>
      <c r="G155" s="115">
        <f>+HRS!G135+HRS!G168</f>
        <v>0</v>
      </c>
      <c r="H155" s="115">
        <f>+HRS!H135+HRS!H168</f>
        <v>0</v>
      </c>
      <c r="I155" s="115">
        <f>+HRS!I135+HRS!I168</f>
        <v>0</v>
      </c>
      <c r="J155" s="115">
        <f>+HRS!J135+HRS!J168</f>
        <v>0</v>
      </c>
      <c r="K155" s="115">
        <f>+HRS!K135+HRS!K168</f>
        <v>0</v>
      </c>
      <c r="L155" s="115">
        <f>+HRS!L135+HRS!L168</f>
        <v>0</v>
      </c>
      <c r="M155" s="115">
        <f>+HRS!M135+HRS!M168</f>
        <v>0</v>
      </c>
      <c r="N155" s="115">
        <f>+HRS!N135+HRS!N168</f>
        <v>0</v>
      </c>
      <c r="O155" s="115">
        <f>+HRS!O135+HRS!O168</f>
        <v>0</v>
      </c>
      <c r="P155" s="115">
        <f>+HRS!P135+HRS!P168</f>
        <v>0</v>
      </c>
      <c r="Q155" s="115">
        <f>+HRS!Q135+HRS!Q168</f>
        <v>0</v>
      </c>
      <c r="R155" s="115">
        <f>+HRS!R135+HRS!R168</f>
        <v>0</v>
      </c>
      <c r="S155" s="115">
        <f>+HRS!S135+HRS!S168</f>
        <v>0</v>
      </c>
      <c r="T155" s="115">
        <f>+HRS!T135+HRS!T168</f>
        <v>0</v>
      </c>
      <c r="U155" s="115">
        <f>+HRS!U135+HRS!U168</f>
        <v>0</v>
      </c>
      <c r="V155" s="115">
        <f>+HRS!V135+HRS!V168</f>
        <v>0</v>
      </c>
      <c r="W155" s="115">
        <f>+HRS!W135+HRS!W168</f>
        <v>0</v>
      </c>
      <c r="X155" s="115">
        <f>+HRS!X135+HRS!X168</f>
        <v>0</v>
      </c>
      <c r="Y155" s="115">
        <f>+HRS!Y135+HRS!Y168</f>
        <v>0</v>
      </c>
      <c r="Z155" s="115">
        <f>+HRS!Z135+HRS!Z168</f>
        <v>0</v>
      </c>
      <c r="AA155" s="115">
        <f>+HRS!AA135+HRS!AA168</f>
        <v>0</v>
      </c>
      <c r="AB155" s="115">
        <f>+HRS!AB135+HRS!AB168</f>
        <v>0</v>
      </c>
      <c r="AC155" s="115"/>
      <c r="AD155" s="624">
        <f t="shared" si="35"/>
        <v>0</v>
      </c>
    </row>
    <row r="156" spans="1:30" ht="19.5" customHeight="1" x14ac:dyDescent="0.3">
      <c r="B156" s="45" t="s">
        <v>569</v>
      </c>
      <c r="C156" s="50" t="s">
        <v>16</v>
      </c>
      <c r="D156" s="115">
        <f>+'H2 Production'!D164+'H2 Production'!D197</f>
        <v>0</v>
      </c>
      <c r="E156" s="115">
        <f>+'H2 Production'!E164+'H2 Production'!E197</f>
        <v>0</v>
      </c>
      <c r="F156" s="115">
        <f>+'H2 Production'!F164+'H2 Production'!F197</f>
        <v>0</v>
      </c>
      <c r="G156" s="115">
        <f>+'H2 Production'!G164+'H2 Production'!G197</f>
        <v>0</v>
      </c>
      <c r="H156" s="115">
        <f>+'H2 Production'!H164+'H2 Production'!H197</f>
        <v>0</v>
      </c>
      <c r="I156" s="115">
        <f>+'H2 Production'!I164+'H2 Production'!I197</f>
        <v>0</v>
      </c>
      <c r="J156" s="115">
        <f>+'H2 Production'!J164+'H2 Production'!J197</f>
        <v>0</v>
      </c>
      <c r="K156" s="115">
        <f>+'H2 Production'!K164+'H2 Production'!K197</f>
        <v>0</v>
      </c>
      <c r="L156" s="115">
        <f>+'H2 Production'!L164+'H2 Production'!L197</f>
        <v>0</v>
      </c>
      <c r="M156" s="115">
        <f>+'H2 Production'!M164+'H2 Production'!M197</f>
        <v>0</v>
      </c>
      <c r="N156" s="115">
        <f>+'H2 Production'!N164+'H2 Production'!N197</f>
        <v>0</v>
      </c>
      <c r="O156" s="115">
        <f>+'H2 Production'!O164+'H2 Production'!O197</f>
        <v>0</v>
      </c>
      <c r="P156" s="115">
        <f>+'H2 Production'!P164+'H2 Production'!P197</f>
        <v>0</v>
      </c>
      <c r="Q156" s="115">
        <f>+'H2 Production'!Q164+'H2 Production'!Q197</f>
        <v>0</v>
      </c>
      <c r="R156" s="115">
        <f>+'H2 Production'!R164+'H2 Production'!R197</f>
        <v>0</v>
      </c>
      <c r="S156" s="115">
        <f>+'H2 Production'!S164+'H2 Production'!S197</f>
        <v>0</v>
      </c>
      <c r="T156" s="115">
        <f>+'H2 Production'!T164+'H2 Production'!T197</f>
        <v>0</v>
      </c>
      <c r="U156" s="115">
        <f>+'H2 Production'!U164+'H2 Production'!U197</f>
        <v>0</v>
      </c>
      <c r="V156" s="115">
        <f>+'H2 Production'!V164+'H2 Production'!V197</f>
        <v>0</v>
      </c>
      <c r="W156" s="115">
        <f>+'H2 Production'!W164+'H2 Production'!W197</f>
        <v>0</v>
      </c>
      <c r="X156" s="115">
        <f>+'H2 Production'!X164+'H2 Production'!X197</f>
        <v>0</v>
      </c>
      <c r="Y156" s="115">
        <f>+'H2 Production'!Y164+'H2 Production'!Y197</f>
        <v>0</v>
      </c>
      <c r="Z156" s="115">
        <f>+'H2 Production'!Z164+'H2 Production'!Z197</f>
        <v>0</v>
      </c>
      <c r="AA156" s="115">
        <f>+'H2 Production'!AA164+'H2 Production'!AA197</f>
        <v>0</v>
      </c>
      <c r="AB156" s="115">
        <f>+'H2 Production'!AB164+'H2 Production'!AB197</f>
        <v>0</v>
      </c>
      <c r="AC156" s="115"/>
      <c r="AD156" s="624">
        <f t="shared" si="35"/>
        <v>0</v>
      </c>
    </row>
    <row r="157" spans="1:30" ht="15" customHeight="1" x14ac:dyDescent="0.3">
      <c r="AD157" s="113"/>
    </row>
    <row r="158" spans="1:30" ht="15" customHeight="1" x14ac:dyDescent="0.3">
      <c r="C158" s="45" t="s">
        <v>556</v>
      </c>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624"/>
    </row>
    <row r="160" spans="1:30" ht="27.75" customHeight="1" x14ac:dyDescent="0.3">
      <c r="B160" s="3" t="s">
        <v>570</v>
      </c>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row>
    <row r="161" spans="2:30" ht="19.5" customHeight="1" x14ac:dyDescent="0.3">
      <c r="B161" s="108" t="s">
        <v>582</v>
      </c>
      <c r="C161" s="108" t="s">
        <v>16</v>
      </c>
      <c r="D161" s="114">
        <f>+SUM(D162:D170)</f>
        <v>0</v>
      </c>
      <c r="E161" s="114">
        <f t="shared" ref="E161:AB161" si="36">+SUM(E162:E170)</f>
        <v>0</v>
      </c>
      <c r="F161" s="114">
        <f t="shared" si="36"/>
        <v>0</v>
      </c>
      <c r="G161" s="114">
        <f t="shared" si="36"/>
        <v>0</v>
      </c>
      <c r="H161" s="114">
        <f t="shared" si="36"/>
        <v>0</v>
      </c>
      <c r="I161" s="114">
        <f t="shared" si="36"/>
        <v>0</v>
      </c>
      <c r="J161" s="114">
        <f t="shared" si="36"/>
        <v>0</v>
      </c>
      <c r="K161" s="114">
        <f t="shared" si="36"/>
        <v>0</v>
      </c>
      <c r="L161" s="114">
        <f t="shared" si="36"/>
        <v>0</v>
      </c>
      <c r="M161" s="114">
        <f t="shared" si="36"/>
        <v>0</v>
      </c>
      <c r="N161" s="114">
        <f t="shared" si="36"/>
        <v>0</v>
      </c>
      <c r="O161" s="114">
        <f t="shared" si="36"/>
        <v>0</v>
      </c>
      <c r="P161" s="114">
        <f t="shared" si="36"/>
        <v>0</v>
      </c>
      <c r="Q161" s="114">
        <f t="shared" si="36"/>
        <v>0</v>
      </c>
      <c r="R161" s="114">
        <f t="shared" si="36"/>
        <v>0</v>
      </c>
      <c r="S161" s="114">
        <f t="shared" si="36"/>
        <v>0</v>
      </c>
      <c r="T161" s="114">
        <f t="shared" si="36"/>
        <v>0</v>
      </c>
      <c r="U161" s="114">
        <f t="shared" si="36"/>
        <v>0</v>
      </c>
      <c r="V161" s="114">
        <f t="shared" si="36"/>
        <v>0</v>
      </c>
      <c r="W161" s="114">
        <f t="shared" si="36"/>
        <v>0</v>
      </c>
      <c r="X161" s="114">
        <f t="shared" si="36"/>
        <v>0</v>
      </c>
      <c r="Y161" s="114">
        <f t="shared" si="36"/>
        <v>0</v>
      </c>
      <c r="Z161" s="114">
        <f t="shared" si="36"/>
        <v>0</v>
      </c>
      <c r="AA161" s="114">
        <f t="shared" si="36"/>
        <v>0</v>
      </c>
      <c r="AB161" s="114">
        <f t="shared" si="36"/>
        <v>0</v>
      </c>
      <c r="AC161" s="114"/>
    </row>
    <row r="162" spans="2:30" ht="19.5" customHeight="1" x14ac:dyDescent="0.3">
      <c r="B162" s="50" t="s">
        <v>571</v>
      </c>
      <c r="C162" s="50" t="s">
        <v>16</v>
      </c>
      <c r="D162" s="115">
        <f>+'B 12m'!D287</f>
        <v>0</v>
      </c>
      <c r="E162" s="115">
        <f>+'B 12m'!E287</f>
        <v>0</v>
      </c>
      <c r="F162" s="115">
        <f>+'B 12m'!F287</f>
        <v>0</v>
      </c>
      <c r="G162" s="115">
        <f>+'B 12m'!G287</f>
        <v>0</v>
      </c>
      <c r="H162" s="115">
        <f>+'B 12m'!H287</f>
        <v>0</v>
      </c>
      <c r="I162" s="115">
        <f>+'B 12m'!I287</f>
        <v>0</v>
      </c>
      <c r="J162" s="115">
        <f>+'B 12m'!J287</f>
        <v>0</v>
      </c>
      <c r="K162" s="115">
        <f>+'B 12m'!K287</f>
        <v>0</v>
      </c>
      <c r="L162" s="115">
        <f>+'B 12m'!L287</f>
        <v>0</v>
      </c>
      <c r="M162" s="115">
        <f>+'B 12m'!M287</f>
        <v>0</v>
      </c>
      <c r="N162" s="115">
        <f>+'B 12m'!N287</f>
        <v>0</v>
      </c>
      <c r="O162" s="115">
        <f>+'B 12m'!O287</f>
        <v>0</v>
      </c>
      <c r="P162" s="115">
        <f>+'B 12m'!P287</f>
        <v>0</v>
      </c>
      <c r="Q162" s="115">
        <f>+'B 12m'!Q287</f>
        <v>0</v>
      </c>
      <c r="R162" s="115">
        <f>+'B 12m'!R287</f>
        <v>0</v>
      </c>
      <c r="S162" s="115">
        <f>+'B 12m'!S287</f>
        <v>0</v>
      </c>
      <c r="T162" s="115">
        <f>+'B 12m'!T287</f>
        <v>0</v>
      </c>
      <c r="U162" s="115">
        <f>+'B 12m'!U287</f>
        <v>0</v>
      </c>
      <c r="V162" s="115">
        <f>+'B 12m'!V287</f>
        <v>0</v>
      </c>
      <c r="W162" s="115">
        <f>+'B 12m'!W287</f>
        <v>0</v>
      </c>
      <c r="X162" s="115">
        <f>+'B 12m'!X287</f>
        <v>0</v>
      </c>
      <c r="Y162" s="115">
        <f>+'B 12m'!Y287</f>
        <v>0</v>
      </c>
      <c r="Z162" s="115">
        <f>+'B 12m'!Z287</f>
        <v>0</v>
      </c>
      <c r="AA162" s="115">
        <f>+'B 12m'!AA287</f>
        <v>0</v>
      </c>
      <c r="AB162" s="115">
        <f>+'B 12m'!AB287</f>
        <v>0</v>
      </c>
      <c r="AC162" s="115"/>
    </row>
    <row r="163" spans="2:30" ht="19.5" customHeight="1" x14ac:dyDescent="0.3">
      <c r="B163" s="50" t="s">
        <v>572</v>
      </c>
      <c r="C163" s="50" t="s">
        <v>16</v>
      </c>
      <c r="D163" s="115">
        <f>+'B 18m'!D287</f>
        <v>0</v>
      </c>
      <c r="E163" s="115">
        <f>+'B 18m'!E287</f>
        <v>0</v>
      </c>
      <c r="F163" s="115">
        <f>+'B 18m'!F287</f>
        <v>0</v>
      </c>
      <c r="G163" s="115">
        <f>+'B 18m'!G287</f>
        <v>0</v>
      </c>
      <c r="H163" s="115">
        <f>+'B 18m'!H287</f>
        <v>0</v>
      </c>
      <c r="I163" s="115">
        <f>+'B 18m'!I287</f>
        <v>0</v>
      </c>
      <c r="J163" s="115">
        <f>+'B 18m'!J287</f>
        <v>0</v>
      </c>
      <c r="K163" s="115">
        <f>+'B 18m'!K287</f>
        <v>0</v>
      </c>
      <c r="L163" s="115">
        <f>+'B 18m'!L287</f>
        <v>0</v>
      </c>
      <c r="M163" s="115">
        <f>+'B 18m'!M287</f>
        <v>0</v>
      </c>
      <c r="N163" s="115">
        <f>+'B 18m'!N287</f>
        <v>0</v>
      </c>
      <c r="O163" s="115">
        <f>+'B 18m'!O287</f>
        <v>0</v>
      </c>
      <c r="P163" s="115">
        <f>+'B 18m'!P287</f>
        <v>0</v>
      </c>
      <c r="Q163" s="115">
        <f>+'B 18m'!Q287</f>
        <v>0</v>
      </c>
      <c r="R163" s="115">
        <f>+'B 18m'!R287</f>
        <v>0</v>
      </c>
      <c r="S163" s="115">
        <f>+'B 18m'!S287</f>
        <v>0</v>
      </c>
      <c r="T163" s="115">
        <f>+'B 18m'!T287</f>
        <v>0</v>
      </c>
      <c r="U163" s="115">
        <f>+'B 18m'!U287</f>
        <v>0</v>
      </c>
      <c r="V163" s="115">
        <f>+'B 18m'!V287</f>
        <v>0</v>
      </c>
      <c r="W163" s="115">
        <f>+'B 18m'!W287</f>
        <v>0</v>
      </c>
      <c r="X163" s="115">
        <f>+'B 18m'!X287</f>
        <v>0</v>
      </c>
      <c r="Y163" s="115">
        <f>+'B 18m'!Y287</f>
        <v>0</v>
      </c>
      <c r="Z163" s="115">
        <f>+'B 18m'!Z287</f>
        <v>0</v>
      </c>
      <c r="AA163" s="115">
        <f>+'B 18m'!AA287</f>
        <v>0</v>
      </c>
      <c r="AB163" s="115">
        <f>+'B 18m'!AB287</f>
        <v>0</v>
      </c>
      <c r="AC163" s="115"/>
    </row>
    <row r="164" spans="2:30" ht="19.5" customHeight="1" x14ac:dyDescent="0.3">
      <c r="B164" s="50" t="s">
        <v>573</v>
      </c>
      <c r="C164" s="50" t="s">
        <v>16</v>
      </c>
      <c r="D164" s="115">
        <f>+Cars!D233</f>
        <v>0</v>
      </c>
      <c r="E164" s="115">
        <f>+Cars!E233</f>
        <v>0</v>
      </c>
      <c r="F164" s="115">
        <f>+Cars!F233</f>
        <v>0</v>
      </c>
      <c r="G164" s="115">
        <f>+Cars!G233</f>
        <v>0</v>
      </c>
      <c r="H164" s="115">
        <f>+Cars!H233</f>
        <v>0</v>
      </c>
      <c r="I164" s="115">
        <f>+Cars!I233</f>
        <v>0</v>
      </c>
      <c r="J164" s="115">
        <f>+Cars!J233</f>
        <v>0</v>
      </c>
      <c r="K164" s="115">
        <f>+Cars!K233</f>
        <v>0</v>
      </c>
      <c r="L164" s="115">
        <f>+Cars!L233</f>
        <v>0</v>
      </c>
      <c r="M164" s="115">
        <f>+Cars!M233</f>
        <v>0</v>
      </c>
      <c r="N164" s="115">
        <f>+Cars!N233</f>
        <v>0</v>
      </c>
      <c r="O164" s="115">
        <f>+Cars!O233</f>
        <v>0</v>
      </c>
      <c r="P164" s="115">
        <f>+Cars!P233</f>
        <v>0</v>
      </c>
      <c r="Q164" s="115">
        <f>+Cars!Q233</f>
        <v>0</v>
      </c>
      <c r="R164" s="115">
        <f>+Cars!R233</f>
        <v>0</v>
      </c>
      <c r="S164" s="115">
        <f>+Cars!S233</f>
        <v>0</v>
      </c>
      <c r="T164" s="115">
        <f>+Cars!T233</f>
        <v>0</v>
      </c>
      <c r="U164" s="115">
        <f>+Cars!U233</f>
        <v>0</v>
      </c>
      <c r="V164" s="115">
        <f>+Cars!V233</f>
        <v>0</v>
      </c>
      <c r="W164" s="115">
        <f>+Cars!W233</f>
        <v>0</v>
      </c>
      <c r="X164" s="115">
        <f>+Cars!X233</f>
        <v>0</v>
      </c>
      <c r="Y164" s="115">
        <f>+Cars!Y233</f>
        <v>0</v>
      </c>
      <c r="Z164" s="115">
        <f>+Cars!Z233</f>
        <v>0</v>
      </c>
      <c r="AA164" s="115">
        <f>+Cars!AA233</f>
        <v>0</v>
      </c>
      <c r="AB164" s="115">
        <f>+Cars!AB233</f>
        <v>0</v>
      </c>
      <c r="AC164" s="115"/>
    </row>
    <row r="165" spans="2:30" ht="19.5" customHeight="1" x14ac:dyDescent="0.3">
      <c r="B165" s="50" t="s">
        <v>574</v>
      </c>
      <c r="C165" s="50" t="s">
        <v>16</v>
      </c>
      <c r="D165" s="115">
        <f>+'DV small'!D248</f>
        <v>0</v>
      </c>
      <c r="E165" s="115">
        <f>+'DV small'!E248</f>
        <v>0</v>
      </c>
      <c r="F165" s="115">
        <f>+'DV small'!F248</f>
        <v>0</v>
      </c>
      <c r="G165" s="115">
        <f>+'DV small'!G248</f>
        <v>0</v>
      </c>
      <c r="H165" s="115">
        <f>+'DV small'!H248</f>
        <v>0</v>
      </c>
      <c r="I165" s="115">
        <f>+'DV small'!I248</f>
        <v>0</v>
      </c>
      <c r="J165" s="115">
        <f>+'DV small'!J248</f>
        <v>0</v>
      </c>
      <c r="K165" s="115">
        <f>+'DV small'!K248</f>
        <v>0</v>
      </c>
      <c r="L165" s="115">
        <f>+'DV small'!L248</f>
        <v>0</v>
      </c>
      <c r="M165" s="115">
        <f>+'DV small'!M248</f>
        <v>0</v>
      </c>
      <c r="N165" s="115">
        <f>+'DV small'!N248</f>
        <v>0</v>
      </c>
      <c r="O165" s="115">
        <f>+'DV small'!O248</f>
        <v>0</v>
      </c>
      <c r="P165" s="115">
        <f>+'DV small'!P248</f>
        <v>0</v>
      </c>
      <c r="Q165" s="115">
        <f>+'DV small'!Q248</f>
        <v>0</v>
      </c>
      <c r="R165" s="115">
        <f>+'DV small'!R248</f>
        <v>0</v>
      </c>
      <c r="S165" s="115">
        <f>+'DV small'!S248</f>
        <v>0</v>
      </c>
      <c r="T165" s="115">
        <f>+'DV small'!T248</f>
        <v>0</v>
      </c>
      <c r="U165" s="115">
        <f>+'DV small'!U248</f>
        <v>0</v>
      </c>
      <c r="V165" s="115">
        <f>+'DV small'!V248</f>
        <v>0</v>
      </c>
      <c r="W165" s="115">
        <f>+'DV small'!W248</f>
        <v>0</v>
      </c>
      <c r="X165" s="115">
        <f>+'DV small'!X248</f>
        <v>0</v>
      </c>
      <c r="Y165" s="115">
        <f>+'DV small'!Y248</f>
        <v>0</v>
      </c>
      <c r="Z165" s="115">
        <f>+'DV small'!Z248</f>
        <v>0</v>
      </c>
      <c r="AA165" s="115">
        <f>+'DV small'!AA248</f>
        <v>0</v>
      </c>
      <c r="AB165" s="115">
        <f>+'DV small'!AB248</f>
        <v>0</v>
      </c>
      <c r="AC165" s="115"/>
    </row>
    <row r="166" spans="2:30" ht="19.5" customHeight="1" x14ac:dyDescent="0.3">
      <c r="B166" s="50" t="s">
        <v>575</v>
      </c>
      <c r="C166" s="50" t="s">
        <v>16</v>
      </c>
      <c r="D166" s="115">
        <f>+'DV large'!D248</f>
        <v>0</v>
      </c>
      <c r="E166" s="115">
        <f>+'DV large'!E248</f>
        <v>0</v>
      </c>
      <c r="F166" s="115">
        <f>+'DV large'!F248</f>
        <v>0</v>
      </c>
      <c r="G166" s="115">
        <f>+'DV large'!G248</f>
        <v>0</v>
      </c>
      <c r="H166" s="115">
        <f>+'DV large'!H248</f>
        <v>0</v>
      </c>
      <c r="I166" s="115">
        <f>+'DV large'!I248</f>
        <v>0</v>
      </c>
      <c r="J166" s="115">
        <f>+'DV large'!J248</f>
        <v>0</v>
      </c>
      <c r="K166" s="115">
        <f>+'DV large'!K248</f>
        <v>0</v>
      </c>
      <c r="L166" s="115">
        <f>+'DV large'!L248</f>
        <v>0</v>
      </c>
      <c r="M166" s="115">
        <f>+'DV large'!M248</f>
        <v>0</v>
      </c>
      <c r="N166" s="115">
        <f>+'DV large'!N248</f>
        <v>0</v>
      </c>
      <c r="O166" s="115">
        <f>+'DV large'!O248</f>
        <v>0</v>
      </c>
      <c r="P166" s="115">
        <f>+'DV large'!P248</f>
        <v>0</v>
      </c>
      <c r="Q166" s="115">
        <f>+'DV large'!Q248</f>
        <v>0</v>
      </c>
      <c r="R166" s="115">
        <f>+'DV large'!R248</f>
        <v>0</v>
      </c>
      <c r="S166" s="115">
        <f>+'DV large'!S248</f>
        <v>0</v>
      </c>
      <c r="T166" s="115">
        <f>+'DV large'!T248</f>
        <v>0</v>
      </c>
      <c r="U166" s="115">
        <f>+'DV large'!U248</f>
        <v>0</v>
      </c>
      <c r="V166" s="115">
        <f>+'DV large'!V248</f>
        <v>0</v>
      </c>
      <c r="W166" s="115">
        <f>+'DV large'!W248</f>
        <v>0</v>
      </c>
      <c r="X166" s="115">
        <f>+'DV large'!X248</f>
        <v>0</v>
      </c>
      <c r="Y166" s="115">
        <f>+'DV large'!Y248</f>
        <v>0</v>
      </c>
      <c r="Z166" s="115">
        <f>+'DV large'!Z248</f>
        <v>0</v>
      </c>
      <c r="AA166" s="115">
        <f>+'DV large'!AA248</f>
        <v>0</v>
      </c>
      <c r="AB166" s="115">
        <f>+'DV large'!AB248</f>
        <v>0</v>
      </c>
      <c r="AC166" s="115"/>
    </row>
    <row r="167" spans="2:30" ht="19.5" customHeight="1" x14ac:dyDescent="0.3">
      <c r="B167" s="50" t="s">
        <v>576</v>
      </c>
      <c r="C167" s="50" t="s">
        <v>16</v>
      </c>
      <c r="D167" s="115">
        <f>+'GB trucks'!D301</f>
        <v>0</v>
      </c>
      <c r="E167" s="115">
        <f>+'GB trucks'!E301</f>
        <v>0</v>
      </c>
      <c r="F167" s="115">
        <f>+'GB trucks'!F301</f>
        <v>0</v>
      </c>
      <c r="G167" s="115">
        <f>+'GB trucks'!G301</f>
        <v>0</v>
      </c>
      <c r="H167" s="115">
        <f>+'GB trucks'!H301</f>
        <v>0</v>
      </c>
      <c r="I167" s="115">
        <f>+'GB trucks'!I301</f>
        <v>0</v>
      </c>
      <c r="J167" s="115">
        <f>+'GB trucks'!J301</f>
        <v>0</v>
      </c>
      <c r="K167" s="115">
        <f>+'GB trucks'!K301</f>
        <v>0</v>
      </c>
      <c r="L167" s="115">
        <f>+'GB trucks'!L301</f>
        <v>0</v>
      </c>
      <c r="M167" s="115">
        <f>+'GB trucks'!M301</f>
        <v>0</v>
      </c>
      <c r="N167" s="115">
        <f>+'GB trucks'!N301</f>
        <v>0</v>
      </c>
      <c r="O167" s="115">
        <f>+'GB trucks'!O301</f>
        <v>0</v>
      </c>
      <c r="P167" s="115">
        <f>+'GB trucks'!P301</f>
        <v>0</v>
      </c>
      <c r="Q167" s="115">
        <f>+'GB trucks'!Q301</f>
        <v>0</v>
      </c>
      <c r="R167" s="115">
        <f>+'GB trucks'!R301</f>
        <v>0</v>
      </c>
      <c r="S167" s="115">
        <f>+'GB trucks'!S301</f>
        <v>0</v>
      </c>
      <c r="T167" s="115">
        <f>+'GB trucks'!T301</f>
        <v>0</v>
      </c>
      <c r="U167" s="115">
        <f>+'GB trucks'!U301</f>
        <v>0</v>
      </c>
      <c r="V167" s="115">
        <f>+'GB trucks'!V301</f>
        <v>0</v>
      </c>
      <c r="W167" s="115">
        <f>+'GB trucks'!W301</f>
        <v>0</v>
      </c>
      <c r="X167" s="115">
        <f>+'GB trucks'!X301</f>
        <v>0</v>
      </c>
      <c r="Y167" s="115">
        <f>+'GB trucks'!Y301</f>
        <v>0</v>
      </c>
      <c r="Z167" s="115">
        <f>+'GB trucks'!Z301</f>
        <v>0</v>
      </c>
      <c r="AA167" s="115">
        <f>+'GB trucks'!AA301</f>
        <v>0</v>
      </c>
      <c r="AB167" s="115">
        <f>+'GB trucks'!AB301</f>
        <v>0</v>
      </c>
      <c r="AC167" s="115"/>
    </row>
    <row r="168" spans="2:30" ht="19.5" customHeight="1" x14ac:dyDescent="0.3">
      <c r="B168" s="50" t="s">
        <v>577</v>
      </c>
      <c r="C168" s="50" t="s">
        <v>16</v>
      </c>
      <c r="D168" s="115">
        <f>+Trains!D287</f>
        <v>0</v>
      </c>
      <c r="E168" s="115">
        <f>+Trains!E287</f>
        <v>0</v>
      </c>
      <c r="F168" s="115">
        <f>+Trains!F287</f>
        <v>0</v>
      </c>
      <c r="G168" s="115">
        <f>+Trains!G287</f>
        <v>0</v>
      </c>
      <c r="H168" s="115">
        <f>+Trains!H287</f>
        <v>0</v>
      </c>
      <c r="I168" s="115">
        <f>+Trains!I287</f>
        <v>0</v>
      </c>
      <c r="J168" s="115">
        <f>+Trains!J287</f>
        <v>0</v>
      </c>
      <c r="K168" s="115">
        <f>+Trains!K287</f>
        <v>0</v>
      </c>
      <c r="L168" s="115">
        <f>+Trains!L287</f>
        <v>0</v>
      </c>
      <c r="M168" s="115">
        <f>+Trains!M287</f>
        <v>0</v>
      </c>
      <c r="N168" s="115">
        <f>+Trains!N287</f>
        <v>0</v>
      </c>
      <c r="O168" s="115">
        <f>+Trains!O287</f>
        <v>0</v>
      </c>
      <c r="P168" s="115">
        <f>+Trains!P287</f>
        <v>0</v>
      </c>
      <c r="Q168" s="115">
        <f>+Trains!Q287</f>
        <v>0</v>
      </c>
      <c r="R168" s="115">
        <f>+Trains!R287</f>
        <v>0</v>
      </c>
      <c r="S168" s="115">
        <f>+Trains!S287</f>
        <v>0</v>
      </c>
      <c r="T168" s="115">
        <f>+Trains!T287</f>
        <v>0</v>
      </c>
      <c r="U168" s="115">
        <f>+Trains!U287</f>
        <v>0</v>
      </c>
      <c r="V168" s="115">
        <f>+Trains!V287</f>
        <v>0</v>
      </c>
      <c r="W168" s="115">
        <f>+Trains!W287</f>
        <v>0</v>
      </c>
      <c r="X168" s="115">
        <f>+Trains!X287</f>
        <v>0</v>
      </c>
      <c r="Y168" s="115">
        <f>+Trains!Y287</f>
        <v>0</v>
      </c>
      <c r="Z168" s="115">
        <f>+Trains!Z287</f>
        <v>0</v>
      </c>
      <c r="AA168" s="115">
        <f>+Trains!AA287</f>
        <v>0</v>
      </c>
      <c r="AB168" s="115">
        <f>+Trains!AB287</f>
        <v>0</v>
      </c>
      <c r="AC168" s="115"/>
    </row>
    <row r="169" spans="2:30" ht="19.5" customHeight="1" x14ac:dyDescent="0.3">
      <c r="B169" s="45" t="s">
        <v>578</v>
      </c>
      <c r="C169" s="50" t="s">
        <v>16</v>
      </c>
      <c r="D169" s="115">
        <f>+HRS!D151+HRS!D173</f>
        <v>0</v>
      </c>
      <c r="E169" s="115">
        <f>+HRS!E151+HRS!E173</f>
        <v>0</v>
      </c>
      <c r="F169" s="115">
        <f>+HRS!F151+HRS!F173</f>
        <v>0</v>
      </c>
      <c r="G169" s="115">
        <f>+HRS!G151+HRS!G173</f>
        <v>0</v>
      </c>
      <c r="H169" s="115">
        <f>+HRS!H151+HRS!H173</f>
        <v>0</v>
      </c>
      <c r="I169" s="115">
        <f>+HRS!I151+HRS!I173</f>
        <v>0</v>
      </c>
      <c r="J169" s="115">
        <f>+HRS!J151+HRS!J173</f>
        <v>0</v>
      </c>
      <c r="K169" s="115">
        <f>+HRS!K151+HRS!K173</f>
        <v>0</v>
      </c>
      <c r="L169" s="115">
        <f>+HRS!L151+HRS!L173</f>
        <v>0</v>
      </c>
      <c r="M169" s="115">
        <f>+HRS!M151+HRS!M173</f>
        <v>0</v>
      </c>
      <c r="N169" s="115">
        <f>+HRS!N151+HRS!N173</f>
        <v>0</v>
      </c>
      <c r="O169" s="115">
        <f>+HRS!O151+HRS!O173</f>
        <v>0</v>
      </c>
      <c r="P169" s="115">
        <f>+HRS!P151+HRS!P173</f>
        <v>0</v>
      </c>
      <c r="Q169" s="115">
        <f>+HRS!Q151+HRS!Q173</f>
        <v>0</v>
      </c>
      <c r="R169" s="115">
        <f>+HRS!R151+HRS!R173</f>
        <v>0</v>
      </c>
      <c r="S169" s="115">
        <f>+HRS!S151+HRS!S173</f>
        <v>0</v>
      </c>
      <c r="T169" s="115">
        <f>+HRS!T151+HRS!T173</f>
        <v>0</v>
      </c>
      <c r="U169" s="115">
        <f>+HRS!U151+HRS!U173</f>
        <v>0</v>
      </c>
      <c r="V169" s="115">
        <f>+HRS!V151+HRS!V173</f>
        <v>0</v>
      </c>
      <c r="W169" s="115">
        <f>+HRS!W151+HRS!W173</f>
        <v>0</v>
      </c>
      <c r="X169" s="115">
        <f>+HRS!X151+HRS!X173</f>
        <v>0</v>
      </c>
      <c r="Y169" s="115">
        <f>+HRS!Y151+HRS!Y173</f>
        <v>0</v>
      </c>
      <c r="Z169" s="115">
        <f>+HRS!Z151+HRS!Z173</f>
        <v>0</v>
      </c>
      <c r="AA169" s="115">
        <f>+HRS!AA151+HRS!AA173</f>
        <v>0</v>
      </c>
      <c r="AB169" s="115">
        <f>+HRS!AB151+HRS!AB173</f>
        <v>0</v>
      </c>
      <c r="AC169" s="115"/>
    </row>
    <row r="170" spans="2:30" ht="19.5" customHeight="1" x14ac:dyDescent="0.3">
      <c r="B170" s="45" t="s">
        <v>579</v>
      </c>
      <c r="C170" s="50" t="s">
        <v>16</v>
      </c>
      <c r="D170" s="115">
        <f>+'H2 Production'!D179+'H2 Production'!D202</f>
        <v>0</v>
      </c>
      <c r="E170" s="115">
        <f>+'H2 Production'!E179+'H2 Production'!E202</f>
        <v>0</v>
      </c>
      <c r="F170" s="115">
        <f>+'H2 Production'!F179+'H2 Production'!F202</f>
        <v>0</v>
      </c>
      <c r="G170" s="115">
        <f>+'H2 Production'!G179+'H2 Production'!G202</f>
        <v>0</v>
      </c>
      <c r="H170" s="115">
        <f>+'H2 Production'!H179+'H2 Production'!H202</f>
        <v>0</v>
      </c>
      <c r="I170" s="115">
        <f>+'H2 Production'!I179+'H2 Production'!I202</f>
        <v>0</v>
      </c>
      <c r="J170" s="115">
        <f>+'H2 Production'!J179+'H2 Production'!J202</f>
        <v>0</v>
      </c>
      <c r="K170" s="115">
        <f>+'H2 Production'!K179+'H2 Production'!K202</f>
        <v>0</v>
      </c>
      <c r="L170" s="115">
        <f>+'H2 Production'!L179+'H2 Production'!L202</f>
        <v>0</v>
      </c>
      <c r="M170" s="115">
        <f>+'H2 Production'!M179+'H2 Production'!M202</f>
        <v>0</v>
      </c>
      <c r="N170" s="115">
        <f>+'H2 Production'!N179+'H2 Production'!N202</f>
        <v>0</v>
      </c>
      <c r="O170" s="115">
        <f>+'H2 Production'!O179+'H2 Production'!O202</f>
        <v>0</v>
      </c>
      <c r="P170" s="115">
        <f>+'H2 Production'!P179+'H2 Production'!P202</f>
        <v>0</v>
      </c>
      <c r="Q170" s="115">
        <f>+'H2 Production'!Q179+'H2 Production'!Q202</f>
        <v>0</v>
      </c>
      <c r="R170" s="115">
        <f>+'H2 Production'!R179+'H2 Production'!R202</f>
        <v>0</v>
      </c>
      <c r="S170" s="115">
        <f>+'H2 Production'!S179+'H2 Production'!S202</f>
        <v>0</v>
      </c>
      <c r="T170" s="115">
        <f>+'H2 Production'!T179+'H2 Production'!T202</f>
        <v>0</v>
      </c>
      <c r="U170" s="115">
        <f>+'H2 Production'!U179+'H2 Production'!U202</f>
        <v>0</v>
      </c>
      <c r="V170" s="115">
        <f>+'H2 Production'!V179+'H2 Production'!V202</f>
        <v>0</v>
      </c>
      <c r="W170" s="115">
        <f>+'H2 Production'!W179+'H2 Production'!W202</f>
        <v>0</v>
      </c>
      <c r="X170" s="115">
        <f>+'H2 Production'!X179+'H2 Production'!X202</f>
        <v>0</v>
      </c>
      <c r="Y170" s="115">
        <f>+'H2 Production'!Y179+'H2 Production'!Y202</f>
        <v>0</v>
      </c>
      <c r="Z170" s="115">
        <f>+'H2 Production'!Z179+'H2 Production'!Z202</f>
        <v>0</v>
      </c>
      <c r="AA170" s="115">
        <f>+'H2 Production'!AA179+'H2 Production'!AA202</f>
        <v>0</v>
      </c>
      <c r="AB170" s="115">
        <f>+'H2 Production'!AB179+'H2 Production'!AB202</f>
        <v>0</v>
      </c>
      <c r="AC170" s="115"/>
      <c r="AD170" s="624"/>
    </row>
    <row r="173" spans="2:30" ht="15" customHeight="1" x14ac:dyDescent="0.3">
      <c r="D173" s="630"/>
      <c r="E173" s="630"/>
      <c r="F173" s="630"/>
      <c r="G173" s="630"/>
      <c r="H173" s="630"/>
      <c r="I173" s="630"/>
      <c r="J173" s="630"/>
      <c r="K173" s="630"/>
      <c r="L173" s="630"/>
      <c r="M173" s="630"/>
      <c r="N173" s="630"/>
      <c r="O173" s="630"/>
      <c r="P173" s="630"/>
      <c r="Q173" s="630"/>
      <c r="R173" s="630"/>
      <c r="S173" s="630"/>
      <c r="T173" s="630"/>
      <c r="U173" s="630"/>
      <c r="V173" s="630"/>
      <c r="W173" s="630"/>
      <c r="X173" s="630"/>
      <c r="Y173" s="630"/>
      <c r="Z173" s="630"/>
      <c r="AA173" s="630"/>
      <c r="AB173" s="630"/>
    </row>
    <row r="174" spans="2:30" ht="27.75" customHeight="1" x14ac:dyDescent="0.3">
      <c r="B174" s="825" t="s">
        <v>646</v>
      </c>
      <c r="C174" s="826"/>
      <c r="D174" s="826"/>
      <c r="E174" s="826"/>
      <c r="F174" s="826"/>
      <c r="G174" s="826"/>
      <c r="H174" s="826"/>
      <c r="I174" s="826"/>
      <c r="J174" s="826"/>
      <c r="K174" s="826"/>
      <c r="L174" s="826"/>
      <c r="M174" s="826"/>
      <c r="N174" s="826"/>
      <c r="O174" s="826"/>
      <c r="P174" s="826"/>
      <c r="Q174" s="826"/>
      <c r="R174" s="826"/>
      <c r="S174" s="826"/>
      <c r="T174" s="826"/>
      <c r="U174" s="826"/>
      <c r="V174" s="826"/>
      <c r="W174" s="826"/>
      <c r="X174" s="826"/>
      <c r="Y174" s="826"/>
      <c r="Z174" s="826"/>
      <c r="AA174" s="826"/>
      <c r="AB174" s="826"/>
      <c r="AC174" s="826"/>
    </row>
    <row r="175" spans="2:30" ht="15" customHeight="1" x14ac:dyDescent="0.3">
      <c r="B175" s="110" t="s">
        <v>631</v>
      </c>
      <c r="C175" s="110"/>
      <c r="D175" s="829">
        <f>SUM(D176:D182)</f>
        <v>0</v>
      </c>
      <c r="E175" s="829">
        <f t="shared" ref="E175:AB175" si="37">SUM(E176:E182)</f>
        <v>0</v>
      </c>
      <c r="F175" s="829">
        <f t="shared" si="37"/>
        <v>0</v>
      </c>
      <c r="G175" s="829">
        <f t="shared" si="37"/>
        <v>0</v>
      </c>
      <c r="H175" s="829">
        <f t="shared" si="37"/>
        <v>0</v>
      </c>
      <c r="I175" s="829">
        <f t="shared" si="37"/>
        <v>0</v>
      </c>
      <c r="J175" s="829">
        <f t="shared" si="37"/>
        <v>0</v>
      </c>
      <c r="K175" s="829">
        <f t="shared" si="37"/>
        <v>0</v>
      </c>
      <c r="L175" s="829">
        <f t="shared" si="37"/>
        <v>0</v>
      </c>
      <c r="M175" s="829">
        <f t="shared" si="37"/>
        <v>0</v>
      </c>
      <c r="N175" s="829">
        <f t="shared" si="37"/>
        <v>0</v>
      </c>
      <c r="O175" s="829">
        <f t="shared" si="37"/>
        <v>0</v>
      </c>
      <c r="P175" s="829">
        <f t="shared" si="37"/>
        <v>0</v>
      </c>
      <c r="Q175" s="829">
        <f t="shared" si="37"/>
        <v>0</v>
      </c>
      <c r="R175" s="829">
        <f t="shared" si="37"/>
        <v>0</v>
      </c>
      <c r="S175" s="829">
        <f t="shared" si="37"/>
        <v>0</v>
      </c>
      <c r="T175" s="829">
        <f t="shared" si="37"/>
        <v>0</v>
      </c>
      <c r="U175" s="829">
        <f t="shared" si="37"/>
        <v>0</v>
      </c>
      <c r="V175" s="829">
        <f t="shared" si="37"/>
        <v>0</v>
      </c>
      <c r="W175" s="829">
        <f t="shared" si="37"/>
        <v>0</v>
      </c>
      <c r="X175" s="829">
        <f t="shared" si="37"/>
        <v>0</v>
      </c>
      <c r="Y175" s="829">
        <f t="shared" si="37"/>
        <v>0</v>
      </c>
      <c r="Z175" s="829">
        <f t="shared" si="37"/>
        <v>0</v>
      </c>
      <c r="AA175" s="829">
        <f t="shared" si="37"/>
        <v>0</v>
      </c>
      <c r="AB175" s="829">
        <f t="shared" si="37"/>
        <v>0</v>
      </c>
    </row>
    <row r="176" spans="2:30" ht="15" customHeight="1" x14ac:dyDescent="0.3">
      <c r="B176" s="45" t="s">
        <v>630</v>
      </c>
      <c r="D176" s="827">
        <f>+'B 12m'!D27++'B 12m'!D28</f>
        <v>0</v>
      </c>
      <c r="E176" s="827">
        <f>+'B 12m'!E27++'B 12m'!E28</f>
        <v>0</v>
      </c>
      <c r="F176" s="827">
        <f>+'B 12m'!F27++'B 12m'!F28</f>
        <v>0</v>
      </c>
      <c r="G176" s="827">
        <f>+'B 12m'!G27++'B 12m'!G28</f>
        <v>0</v>
      </c>
      <c r="H176" s="827">
        <f>+'B 12m'!H27++'B 12m'!H28</f>
        <v>0</v>
      </c>
      <c r="I176" s="827">
        <f>+'B 12m'!I27++'B 12m'!I28</f>
        <v>0</v>
      </c>
      <c r="J176" s="827">
        <f>+'B 12m'!J27++'B 12m'!J28</f>
        <v>0</v>
      </c>
      <c r="K176" s="827">
        <f>+'B 12m'!K27++'B 12m'!K28</f>
        <v>0</v>
      </c>
      <c r="L176" s="827">
        <f>+'B 12m'!L27++'B 12m'!L28</f>
        <v>0</v>
      </c>
      <c r="M176" s="827">
        <f>+'B 12m'!M27++'B 12m'!M28</f>
        <v>0</v>
      </c>
      <c r="N176" s="827">
        <f>+'B 12m'!N27++'B 12m'!N28</f>
        <v>0</v>
      </c>
      <c r="O176" s="827">
        <f>+'B 12m'!O27++'B 12m'!O28</f>
        <v>0</v>
      </c>
      <c r="P176" s="827">
        <f>+'B 12m'!P27++'B 12m'!P28</f>
        <v>0</v>
      </c>
      <c r="Q176" s="827">
        <f>+'B 12m'!Q27++'B 12m'!Q28</f>
        <v>0</v>
      </c>
      <c r="R176" s="827">
        <f>+'B 12m'!R27++'B 12m'!R28</f>
        <v>0</v>
      </c>
      <c r="S176" s="827">
        <f>+'B 12m'!S27++'B 12m'!S28</f>
        <v>0</v>
      </c>
      <c r="T176" s="827">
        <f>+'B 12m'!T27++'B 12m'!T28</f>
        <v>0</v>
      </c>
      <c r="U176" s="827">
        <f>+'B 12m'!U27++'B 12m'!U28</f>
        <v>0</v>
      </c>
      <c r="V176" s="827">
        <f>+'B 12m'!V27++'B 12m'!V28</f>
        <v>0</v>
      </c>
      <c r="W176" s="827">
        <f>+'B 12m'!W27++'B 12m'!W28</f>
        <v>0</v>
      </c>
      <c r="X176" s="827">
        <f>+'B 12m'!X27++'B 12m'!X28</f>
        <v>0</v>
      </c>
      <c r="Y176" s="827">
        <f>+'B 12m'!Y27++'B 12m'!Y28</f>
        <v>0</v>
      </c>
      <c r="Z176" s="827">
        <f>+'B 12m'!Z27++'B 12m'!Z28</f>
        <v>0</v>
      </c>
      <c r="AA176" s="827">
        <f>+'B 12m'!AA27++'B 12m'!AA28</f>
        <v>0</v>
      </c>
      <c r="AB176" s="827">
        <f>+'B 12m'!AB27++'B 12m'!AB28</f>
        <v>0</v>
      </c>
    </row>
    <row r="177" spans="2:28" ht="15" customHeight="1" x14ac:dyDescent="0.3">
      <c r="B177" s="50" t="s">
        <v>632</v>
      </c>
      <c r="D177" s="827">
        <f>+'B 18m'!D27++'B 18m'!D28</f>
        <v>0</v>
      </c>
      <c r="E177" s="827">
        <f>+'B 18m'!E27++'B 18m'!E28</f>
        <v>0</v>
      </c>
      <c r="F177" s="827">
        <f>+'B 18m'!F27++'B 18m'!F28</f>
        <v>0</v>
      </c>
      <c r="G177" s="827">
        <f>+'B 18m'!G27++'B 18m'!G28</f>
        <v>0</v>
      </c>
      <c r="H177" s="827">
        <f>+'B 18m'!H27++'B 18m'!H28</f>
        <v>0</v>
      </c>
      <c r="I177" s="827">
        <f>+'B 18m'!I27++'B 18m'!I28</f>
        <v>0</v>
      </c>
      <c r="J177" s="827">
        <f>+'B 18m'!J27++'B 18m'!J28</f>
        <v>0</v>
      </c>
      <c r="K177" s="827">
        <f>+'B 18m'!K27++'B 18m'!K28</f>
        <v>0</v>
      </c>
      <c r="L177" s="827">
        <f>+'B 18m'!L27++'B 18m'!L28</f>
        <v>0</v>
      </c>
      <c r="M177" s="827">
        <f>+'B 18m'!M27++'B 18m'!M28</f>
        <v>0</v>
      </c>
      <c r="N177" s="827">
        <f>+'B 18m'!N27++'B 18m'!N28</f>
        <v>0</v>
      </c>
      <c r="O177" s="827">
        <f>+'B 18m'!O27++'B 18m'!O28</f>
        <v>0</v>
      </c>
      <c r="P177" s="827">
        <f>+'B 18m'!P27++'B 18m'!P28</f>
        <v>0</v>
      </c>
      <c r="Q177" s="827">
        <f>+'B 18m'!Q27++'B 18m'!Q28</f>
        <v>0</v>
      </c>
      <c r="R177" s="827">
        <f>+'B 18m'!R27++'B 18m'!R28</f>
        <v>0</v>
      </c>
      <c r="S177" s="827">
        <f>+'B 18m'!S27++'B 18m'!S28</f>
        <v>0</v>
      </c>
      <c r="T177" s="827">
        <f>+'B 18m'!T27++'B 18m'!T28</f>
        <v>0</v>
      </c>
      <c r="U177" s="827">
        <f>+'B 18m'!U27++'B 18m'!U28</f>
        <v>0</v>
      </c>
      <c r="V177" s="827">
        <f>+'B 18m'!V27++'B 18m'!V28</f>
        <v>0</v>
      </c>
      <c r="W177" s="827">
        <f>+'B 18m'!W27++'B 18m'!W28</f>
        <v>0</v>
      </c>
      <c r="X177" s="827">
        <f>+'B 18m'!X27++'B 18m'!X28</f>
        <v>0</v>
      </c>
      <c r="Y177" s="827">
        <f>+'B 18m'!Y27++'B 18m'!Y28</f>
        <v>0</v>
      </c>
      <c r="Z177" s="827">
        <f>+'B 18m'!Z27++'B 18m'!Z28</f>
        <v>0</v>
      </c>
      <c r="AA177" s="827">
        <f>+'B 18m'!AA27++'B 18m'!AA28</f>
        <v>0</v>
      </c>
      <c r="AB177" s="827">
        <f>+'B 18m'!AB27++'B 18m'!AB28</f>
        <v>0</v>
      </c>
    </row>
    <row r="178" spans="2:28" ht="15" customHeight="1" x14ac:dyDescent="0.3">
      <c r="B178" s="50" t="s">
        <v>633</v>
      </c>
      <c r="D178" s="827">
        <f>+Cars!D27++Cars!D28</f>
        <v>0</v>
      </c>
      <c r="E178" s="827">
        <f>+Cars!E27++Cars!E28</f>
        <v>0</v>
      </c>
      <c r="F178" s="827">
        <f>+Cars!F27++Cars!F28</f>
        <v>0</v>
      </c>
      <c r="G178" s="827">
        <f>+Cars!G27++Cars!G28</f>
        <v>0</v>
      </c>
      <c r="H178" s="827">
        <f>+Cars!H27++Cars!H28</f>
        <v>0</v>
      </c>
      <c r="I178" s="827">
        <f>+Cars!I27++Cars!I28</f>
        <v>0</v>
      </c>
      <c r="J178" s="827">
        <f>+Cars!J27++Cars!J28</f>
        <v>0</v>
      </c>
      <c r="K178" s="827">
        <f>+Cars!K27++Cars!K28</f>
        <v>0</v>
      </c>
      <c r="L178" s="827">
        <f>+Cars!L27++Cars!L28</f>
        <v>0</v>
      </c>
      <c r="M178" s="827">
        <f>+Cars!M27++Cars!M28</f>
        <v>0</v>
      </c>
      <c r="N178" s="827">
        <f>+Cars!N27++Cars!N28</f>
        <v>0</v>
      </c>
      <c r="O178" s="827">
        <f>+Cars!O27++Cars!O28</f>
        <v>0</v>
      </c>
      <c r="P178" s="827">
        <f>+Cars!P27++Cars!P28</f>
        <v>0</v>
      </c>
      <c r="Q178" s="827">
        <f>+Cars!Q27++Cars!Q28</f>
        <v>0</v>
      </c>
      <c r="R178" s="827">
        <f>+Cars!R27++Cars!R28</f>
        <v>0</v>
      </c>
      <c r="S178" s="827">
        <f>+Cars!S27++Cars!S28</f>
        <v>0</v>
      </c>
      <c r="T178" s="827">
        <f>+Cars!T27++Cars!T28</f>
        <v>0</v>
      </c>
      <c r="U178" s="827">
        <f>+Cars!U27++Cars!U28</f>
        <v>0</v>
      </c>
      <c r="V178" s="827">
        <f>+Cars!V27++Cars!V28</f>
        <v>0</v>
      </c>
      <c r="W178" s="827">
        <f>+Cars!W27++Cars!W28</f>
        <v>0</v>
      </c>
      <c r="X178" s="827">
        <f>+Cars!X27++Cars!X28</f>
        <v>0</v>
      </c>
      <c r="Y178" s="827">
        <f>+Cars!Y27++Cars!Y28</f>
        <v>0</v>
      </c>
      <c r="Z178" s="827">
        <f>+Cars!Z27++Cars!Z28</f>
        <v>0</v>
      </c>
      <c r="AA178" s="827">
        <f>+Cars!AA27++Cars!AA28</f>
        <v>0</v>
      </c>
      <c r="AB178" s="827">
        <f>+Cars!AB27++Cars!AB28</f>
        <v>0</v>
      </c>
    </row>
    <row r="179" spans="2:28" ht="15" customHeight="1" x14ac:dyDescent="0.3">
      <c r="B179" s="50" t="s">
        <v>634</v>
      </c>
      <c r="D179" s="827">
        <f>+'DV small'!D27+'DV small'!D28</f>
        <v>0</v>
      </c>
      <c r="E179" s="827">
        <f>+'DV small'!E27+'DV small'!E28</f>
        <v>0</v>
      </c>
      <c r="F179" s="827">
        <f>+'DV small'!F27+'DV small'!F28</f>
        <v>0</v>
      </c>
      <c r="G179" s="827">
        <f>+'DV small'!G27+'DV small'!G28</f>
        <v>0</v>
      </c>
      <c r="H179" s="827">
        <f>+'DV small'!H27+'DV small'!H28</f>
        <v>0</v>
      </c>
      <c r="I179" s="827">
        <f>+'DV small'!I27+'DV small'!I28</f>
        <v>0</v>
      </c>
      <c r="J179" s="827">
        <f>+'DV small'!J27+'DV small'!J28</f>
        <v>0</v>
      </c>
      <c r="K179" s="827">
        <f>+'DV small'!K27+'DV small'!K28</f>
        <v>0</v>
      </c>
      <c r="L179" s="827">
        <f>+'DV small'!L27+'DV small'!L28</f>
        <v>0</v>
      </c>
      <c r="M179" s="827">
        <f>+'DV small'!M27+'DV small'!M28</f>
        <v>0</v>
      </c>
      <c r="N179" s="827">
        <f>+'DV small'!N27+'DV small'!N28</f>
        <v>0</v>
      </c>
      <c r="O179" s="827">
        <f>+'DV small'!O27+'DV small'!O28</f>
        <v>0</v>
      </c>
      <c r="P179" s="827">
        <f>+'DV small'!P27+'DV small'!P28</f>
        <v>0</v>
      </c>
      <c r="Q179" s="827">
        <f>+'DV small'!Q27+'DV small'!Q28</f>
        <v>0</v>
      </c>
      <c r="R179" s="827">
        <f>+'DV small'!R27+'DV small'!R28</f>
        <v>0</v>
      </c>
      <c r="S179" s="827">
        <f>+'DV small'!S27+'DV small'!S28</f>
        <v>0</v>
      </c>
      <c r="T179" s="827">
        <f>+'DV small'!T27+'DV small'!T28</f>
        <v>0</v>
      </c>
      <c r="U179" s="827">
        <f>+'DV small'!U27+'DV small'!U28</f>
        <v>0</v>
      </c>
      <c r="V179" s="827">
        <f>+'DV small'!V27+'DV small'!V28</f>
        <v>0</v>
      </c>
      <c r="W179" s="827">
        <f>+'DV small'!W27+'DV small'!W28</f>
        <v>0</v>
      </c>
      <c r="X179" s="827">
        <f>+'DV small'!X27+'DV small'!X28</f>
        <v>0</v>
      </c>
      <c r="Y179" s="827">
        <f>+'DV small'!Y27+'DV small'!Y28</f>
        <v>0</v>
      </c>
      <c r="Z179" s="827">
        <f>+'DV small'!Z27+'DV small'!Z28</f>
        <v>0</v>
      </c>
      <c r="AA179" s="827">
        <f>+'DV small'!AA27+'DV small'!AA28</f>
        <v>0</v>
      </c>
      <c r="AB179" s="827">
        <f>+'DV small'!AB27+'DV small'!AB28</f>
        <v>0</v>
      </c>
    </row>
    <row r="180" spans="2:28" ht="15" customHeight="1" x14ac:dyDescent="0.3">
      <c r="B180" s="50" t="s">
        <v>635</v>
      </c>
      <c r="D180" s="827">
        <f>+'DV large'!D27++'DV large'!D28</f>
        <v>0</v>
      </c>
      <c r="E180" s="827">
        <f>+'DV large'!E27++'DV large'!E28</f>
        <v>0</v>
      </c>
      <c r="F180" s="827">
        <f>+'DV large'!F27++'DV large'!F28</f>
        <v>0</v>
      </c>
      <c r="G180" s="827">
        <f>+'DV large'!G27++'DV large'!G28</f>
        <v>0</v>
      </c>
      <c r="H180" s="827">
        <f>+'DV large'!H27++'DV large'!H28</f>
        <v>0</v>
      </c>
      <c r="I180" s="827">
        <f>+'DV large'!I27++'DV large'!I28</f>
        <v>0</v>
      </c>
      <c r="J180" s="827">
        <f>+'DV large'!J27++'DV large'!J28</f>
        <v>0</v>
      </c>
      <c r="K180" s="827">
        <f>+'DV large'!K27++'DV large'!K28</f>
        <v>0</v>
      </c>
      <c r="L180" s="827">
        <f>+'DV large'!L27++'DV large'!L28</f>
        <v>0</v>
      </c>
      <c r="M180" s="827">
        <f>+'DV large'!M27++'DV large'!M28</f>
        <v>0</v>
      </c>
      <c r="N180" s="827">
        <f>+'DV large'!N27++'DV large'!N28</f>
        <v>0</v>
      </c>
      <c r="O180" s="827">
        <f>+'DV large'!O27++'DV large'!O28</f>
        <v>0</v>
      </c>
      <c r="P180" s="827">
        <f>+'DV large'!P27++'DV large'!P28</f>
        <v>0</v>
      </c>
      <c r="Q180" s="827">
        <f>+'DV large'!Q27++'DV large'!Q28</f>
        <v>0</v>
      </c>
      <c r="R180" s="827">
        <f>+'DV large'!R27++'DV large'!R28</f>
        <v>0</v>
      </c>
      <c r="S180" s="827">
        <f>+'DV large'!S27++'DV large'!S28</f>
        <v>0</v>
      </c>
      <c r="T180" s="827">
        <f>+'DV large'!T27++'DV large'!T28</f>
        <v>0</v>
      </c>
      <c r="U180" s="827">
        <f>+'DV large'!U27++'DV large'!U28</f>
        <v>0</v>
      </c>
      <c r="V180" s="827">
        <f>+'DV large'!V27++'DV large'!V28</f>
        <v>0</v>
      </c>
      <c r="W180" s="827">
        <f>+'DV large'!W27++'DV large'!W28</f>
        <v>0</v>
      </c>
      <c r="X180" s="827">
        <f>+'DV large'!X27++'DV large'!X28</f>
        <v>0</v>
      </c>
      <c r="Y180" s="827">
        <f>+'DV large'!Y27++'DV large'!Y28</f>
        <v>0</v>
      </c>
      <c r="Z180" s="827">
        <f>+'DV large'!Z27++'DV large'!Z28</f>
        <v>0</v>
      </c>
      <c r="AA180" s="827">
        <f>+'DV large'!AA27++'DV large'!AA28</f>
        <v>0</v>
      </c>
      <c r="AB180" s="827">
        <f>+'DV large'!AB27++'DV large'!AB28</f>
        <v>0</v>
      </c>
    </row>
    <row r="181" spans="2:28" ht="15" customHeight="1" x14ac:dyDescent="0.3">
      <c r="B181" s="50" t="s">
        <v>636</v>
      </c>
      <c r="D181" s="827">
        <f>+'GB trucks'!D27++'GB trucks'!D28</f>
        <v>0</v>
      </c>
      <c r="E181" s="827">
        <f>+'GB trucks'!E27++'GB trucks'!E28</f>
        <v>0</v>
      </c>
      <c r="F181" s="827">
        <f>+'GB trucks'!F27++'GB trucks'!F28</f>
        <v>0</v>
      </c>
      <c r="G181" s="827">
        <f>+'GB trucks'!G27++'GB trucks'!G28</f>
        <v>0</v>
      </c>
      <c r="H181" s="827">
        <f>+'GB trucks'!H27++'GB trucks'!H28</f>
        <v>0</v>
      </c>
      <c r="I181" s="827">
        <f>+'GB trucks'!I27++'GB trucks'!I28</f>
        <v>0</v>
      </c>
      <c r="J181" s="827">
        <f>+'GB trucks'!J27++'GB trucks'!J28</f>
        <v>0</v>
      </c>
      <c r="K181" s="827">
        <f>+'GB trucks'!K27++'GB trucks'!K28</f>
        <v>0</v>
      </c>
      <c r="L181" s="827">
        <f>+'GB trucks'!L27++'GB trucks'!L28</f>
        <v>0</v>
      </c>
      <c r="M181" s="827">
        <f>+'GB trucks'!M27++'GB trucks'!M28</f>
        <v>0</v>
      </c>
      <c r="N181" s="827">
        <f>+'GB trucks'!N27++'GB trucks'!N28</f>
        <v>0</v>
      </c>
      <c r="O181" s="827">
        <f>+'GB trucks'!O27++'GB trucks'!O28</f>
        <v>0</v>
      </c>
      <c r="P181" s="827">
        <f>+'GB trucks'!P27++'GB trucks'!P28</f>
        <v>0</v>
      </c>
      <c r="Q181" s="827">
        <f>+'GB trucks'!Q27++'GB trucks'!Q28</f>
        <v>0</v>
      </c>
      <c r="R181" s="827">
        <f>+'GB trucks'!R27++'GB trucks'!R28</f>
        <v>0</v>
      </c>
      <c r="S181" s="827">
        <f>+'GB trucks'!S27++'GB trucks'!S28</f>
        <v>0</v>
      </c>
      <c r="T181" s="827">
        <f>+'GB trucks'!T27++'GB trucks'!T28</f>
        <v>0</v>
      </c>
      <c r="U181" s="827">
        <f>+'GB trucks'!U27++'GB trucks'!U28</f>
        <v>0</v>
      </c>
      <c r="V181" s="827">
        <f>+'GB trucks'!V27++'GB trucks'!V28</f>
        <v>0</v>
      </c>
      <c r="W181" s="827">
        <f>+'GB trucks'!W27++'GB trucks'!W28</f>
        <v>0</v>
      </c>
      <c r="X181" s="827">
        <f>+'GB trucks'!X27++'GB trucks'!X28</f>
        <v>0</v>
      </c>
      <c r="Y181" s="827">
        <f>+'GB trucks'!Y27++'GB trucks'!Y28</f>
        <v>0</v>
      </c>
      <c r="Z181" s="827">
        <f>+'GB trucks'!Z27++'GB trucks'!Z28</f>
        <v>0</v>
      </c>
      <c r="AA181" s="827">
        <f>+'GB trucks'!AA27++'GB trucks'!AA28</f>
        <v>0</v>
      </c>
      <c r="AB181" s="827">
        <f>+'GB trucks'!AB27++'GB trucks'!AB28</f>
        <v>0</v>
      </c>
    </row>
    <row r="182" spans="2:28" ht="15" customHeight="1" x14ac:dyDescent="0.3">
      <c r="B182" s="50" t="s">
        <v>637</v>
      </c>
      <c r="D182" s="827">
        <f>+Trains!D27++Trains!D28</f>
        <v>0</v>
      </c>
      <c r="E182" s="827">
        <f>+Trains!E27++Trains!E28</f>
        <v>0</v>
      </c>
      <c r="F182" s="827">
        <f>+Trains!F27++Trains!F28</f>
        <v>0</v>
      </c>
      <c r="G182" s="827">
        <f>+Trains!G27++Trains!G28</f>
        <v>0</v>
      </c>
      <c r="H182" s="827">
        <f>+Trains!H27++Trains!H28</f>
        <v>0</v>
      </c>
      <c r="I182" s="827">
        <f>+Trains!I27++Trains!I28</f>
        <v>0</v>
      </c>
      <c r="J182" s="827">
        <f>+Trains!J27++Trains!J28</f>
        <v>0</v>
      </c>
      <c r="K182" s="827">
        <f>+Trains!K27++Trains!K28</f>
        <v>0</v>
      </c>
      <c r="L182" s="827">
        <f>+Trains!L27++Trains!L28</f>
        <v>0</v>
      </c>
      <c r="M182" s="827">
        <f>+Trains!M27++Trains!M28</f>
        <v>0</v>
      </c>
      <c r="N182" s="827">
        <f>+Trains!N27++Trains!N28</f>
        <v>0</v>
      </c>
      <c r="O182" s="827">
        <f>+Trains!O27++Trains!O28</f>
        <v>0</v>
      </c>
      <c r="P182" s="827">
        <f>+Trains!P27++Trains!P28</f>
        <v>0</v>
      </c>
      <c r="Q182" s="827">
        <f>+Trains!Q27++Trains!Q28</f>
        <v>0</v>
      </c>
      <c r="R182" s="827">
        <f>+Trains!R27++Trains!R28</f>
        <v>0</v>
      </c>
      <c r="S182" s="827">
        <f>+Trains!S27++Trains!S28</f>
        <v>0</v>
      </c>
      <c r="T182" s="827">
        <f>+Trains!T27++Trains!T28</f>
        <v>0</v>
      </c>
      <c r="U182" s="827">
        <f>+Trains!U27++Trains!U28</f>
        <v>0</v>
      </c>
      <c r="V182" s="827">
        <f>+Trains!V27++Trains!V28</f>
        <v>0</v>
      </c>
      <c r="W182" s="827">
        <f>+Trains!W27++Trains!W28</f>
        <v>0</v>
      </c>
      <c r="X182" s="827">
        <f>+Trains!X27++Trains!X28</f>
        <v>0</v>
      </c>
      <c r="Y182" s="827">
        <f>+Trains!Y27++Trains!Y28</f>
        <v>0</v>
      </c>
      <c r="Z182" s="827">
        <f>+Trains!Z27++Trains!Z28</f>
        <v>0</v>
      </c>
      <c r="AA182" s="827">
        <f>+Trains!AA27++Trains!AA28</f>
        <v>0</v>
      </c>
      <c r="AB182" s="827">
        <f>+Trains!AB27++Trains!AB28</f>
        <v>0</v>
      </c>
    </row>
    <row r="183" spans="2:28" ht="15" customHeight="1" x14ac:dyDescent="0.3">
      <c r="B183" s="110"/>
    </row>
    <row r="184" spans="2:28" ht="15" customHeight="1" x14ac:dyDescent="0.3">
      <c r="B184" s="110" t="s">
        <v>628</v>
      </c>
      <c r="C184" s="110"/>
      <c r="D184" s="830">
        <f>+IFERROR(D6/D175,0)</f>
        <v>0</v>
      </c>
      <c r="E184" s="830">
        <f t="shared" ref="E184:AB184" si="38">+IFERROR(E6/E175,0)</f>
        <v>0</v>
      </c>
      <c r="F184" s="830">
        <f t="shared" si="38"/>
        <v>0</v>
      </c>
      <c r="G184" s="830">
        <f t="shared" si="38"/>
        <v>0</v>
      </c>
      <c r="H184" s="830">
        <f t="shared" si="38"/>
        <v>0</v>
      </c>
      <c r="I184" s="830">
        <f t="shared" si="38"/>
        <v>0</v>
      </c>
      <c r="J184" s="830">
        <f t="shared" si="38"/>
        <v>0</v>
      </c>
      <c r="K184" s="830">
        <f t="shared" si="38"/>
        <v>0</v>
      </c>
      <c r="L184" s="830">
        <f t="shared" si="38"/>
        <v>0</v>
      </c>
      <c r="M184" s="830">
        <f t="shared" si="38"/>
        <v>0</v>
      </c>
      <c r="N184" s="830">
        <f t="shared" si="38"/>
        <v>0</v>
      </c>
      <c r="O184" s="830">
        <f t="shared" si="38"/>
        <v>0</v>
      </c>
      <c r="P184" s="830">
        <f t="shared" si="38"/>
        <v>0</v>
      </c>
      <c r="Q184" s="830">
        <f t="shared" si="38"/>
        <v>0</v>
      </c>
      <c r="R184" s="830">
        <f t="shared" si="38"/>
        <v>0</v>
      </c>
      <c r="S184" s="830">
        <f t="shared" si="38"/>
        <v>0</v>
      </c>
      <c r="T184" s="830">
        <f t="shared" si="38"/>
        <v>0</v>
      </c>
      <c r="U184" s="830">
        <f t="shared" si="38"/>
        <v>0</v>
      </c>
      <c r="V184" s="830">
        <f t="shared" si="38"/>
        <v>0</v>
      </c>
      <c r="W184" s="830">
        <f t="shared" si="38"/>
        <v>0</v>
      </c>
      <c r="X184" s="830">
        <f t="shared" si="38"/>
        <v>0</v>
      </c>
      <c r="Y184" s="830">
        <f t="shared" si="38"/>
        <v>0</v>
      </c>
      <c r="Z184" s="830">
        <f t="shared" si="38"/>
        <v>0</v>
      </c>
      <c r="AA184" s="830">
        <f t="shared" si="38"/>
        <v>0</v>
      </c>
      <c r="AB184" s="830">
        <f t="shared" si="38"/>
        <v>0</v>
      </c>
    </row>
    <row r="185" spans="2:28" ht="15" customHeight="1" x14ac:dyDescent="0.3">
      <c r="B185" s="50" t="s">
        <v>621</v>
      </c>
      <c r="D185" s="828">
        <f t="shared" ref="D185:AB185" si="39">+IFERROR(D7/D176,0)</f>
        <v>0</v>
      </c>
      <c r="E185" s="828">
        <f t="shared" si="39"/>
        <v>0</v>
      </c>
      <c r="F185" s="828">
        <f t="shared" si="39"/>
        <v>0</v>
      </c>
      <c r="G185" s="828">
        <f t="shared" si="39"/>
        <v>0</v>
      </c>
      <c r="H185" s="828">
        <f t="shared" si="39"/>
        <v>0</v>
      </c>
      <c r="I185" s="828">
        <f t="shared" si="39"/>
        <v>0</v>
      </c>
      <c r="J185" s="828">
        <f t="shared" si="39"/>
        <v>0</v>
      </c>
      <c r="K185" s="828">
        <f t="shared" si="39"/>
        <v>0</v>
      </c>
      <c r="L185" s="828">
        <f t="shared" si="39"/>
        <v>0</v>
      </c>
      <c r="M185" s="828">
        <f t="shared" si="39"/>
        <v>0</v>
      </c>
      <c r="N185" s="828">
        <f t="shared" si="39"/>
        <v>0</v>
      </c>
      <c r="O185" s="828">
        <f t="shared" si="39"/>
        <v>0</v>
      </c>
      <c r="P185" s="828">
        <f t="shared" si="39"/>
        <v>0</v>
      </c>
      <c r="Q185" s="828">
        <f t="shared" si="39"/>
        <v>0</v>
      </c>
      <c r="R185" s="828">
        <f t="shared" si="39"/>
        <v>0</v>
      </c>
      <c r="S185" s="828">
        <f t="shared" si="39"/>
        <v>0</v>
      </c>
      <c r="T185" s="828">
        <f t="shared" si="39"/>
        <v>0</v>
      </c>
      <c r="U185" s="828">
        <f t="shared" si="39"/>
        <v>0</v>
      </c>
      <c r="V185" s="828">
        <f t="shared" si="39"/>
        <v>0</v>
      </c>
      <c r="W185" s="828">
        <f t="shared" si="39"/>
        <v>0</v>
      </c>
      <c r="X185" s="828">
        <f t="shared" si="39"/>
        <v>0</v>
      </c>
      <c r="Y185" s="828">
        <f t="shared" si="39"/>
        <v>0</v>
      </c>
      <c r="Z185" s="828">
        <f t="shared" si="39"/>
        <v>0</v>
      </c>
      <c r="AA185" s="828">
        <f t="shared" si="39"/>
        <v>0</v>
      </c>
      <c r="AB185" s="828">
        <f t="shared" si="39"/>
        <v>0</v>
      </c>
    </row>
    <row r="186" spans="2:28" ht="15" customHeight="1" x14ac:dyDescent="0.3">
      <c r="B186" s="50" t="s">
        <v>622</v>
      </c>
      <c r="D186" s="828">
        <f t="shared" ref="D186:AB186" si="40">+IFERROR(D8/D177,0)</f>
        <v>0</v>
      </c>
      <c r="E186" s="828">
        <f t="shared" si="40"/>
        <v>0</v>
      </c>
      <c r="F186" s="828">
        <f t="shared" si="40"/>
        <v>0</v>
      </c>
      <c r="G186" s="828">
        <f t="shared" si="40"/>
        <v>0</v>
      </c>
      <c r="H186" s="828">
        <f t="shared" si="40"/>
        <v>0</v>
      </c>
      <c r="I186" s="828">
        <f t="shared" si="40"/>
        <v>0</v>
      </c>
      <c r="J186" s="828">
        <f t="shared" si="40"/>
        <v>0</v>
      </c>
      <c r="K186" s="828">
        <f t="shared" si="40"/>
        <v>0</v>
      </c>
      <c r="L186" s="828">
        <f t="shared" si="40"/>
        <v>0</v>
      </c>
      <c r="M186" s="828">
        <f t="shared" si="40"/>
        <v>0</v>
      </c>
      <c r="N186" s="828">
        <f t="shared" si="40"/>
        <v>0</v>
      </c>
      <c r="O186" s="828">
        <f t="shared" si="40"/>
        <v>0</v>
      </c>
      <c r="P186" s="828">
        <f t="shared" si="40"/>
        <v>0</v>
      </c>
      <c r="Q186" s="828">
        <f t="shared" si="40"/>
        <v>0</v>
      </c>
      <c r="R186" s="828">
        <f t="shared" si="40"/>
        <v>0</v>
      </c>
      <c r="S186" s="828">
        <f t="shared" si="40"/>
        <v>0</v>
      </c>
      <c r="T186" s="828">
        <f t="shared" si="40"/>
        <v>0</v>
      </c>
      <c r="U186" s="828">
        <f t="shared" si="40"/>
        <v>0</v>
      </c>
      <c r="V186" s="828">
        <f t="shared" si="40"/>
        <v>0</v>
      </c>
      <c r="W186" s="828">
        <f t="shared" si="40"/>
        <v>0</v>
      </c>
      <c r="X186" s="828">
        <f t="shared" si="40"/>
        <v>0</v>
      </c>
      <c r="Y186" s="828">
        <f t="shared" si="40"/>
        <v>0</v>
      </c>
      <c r="Z186" s="828">
        <f t="shared" si="40"/>
        <v>0</v>
      </c>
      <c r="AA186" s="828">
        <f t="shared" si="40"/>
        <v>0</v>
      </c>
      <c r="AB186" s="828">
        <f t="shared" si="40"/>
        <v>0</v>
      </c>
    </row>
    <row r="187" spans="2:28" ht="15" customHeight="1" x14ac:dyDescent="0.3">
      <c r="B187" s="50" t="s">
        <v>623</v>
      </c>
      <c r="D187" s="828">
        <f t="shared" ref="D187:AB187" si="41">+IFERROR(D9/D178,0)</f>
        <v>0</v>
      </c>
      <c r="E187" s="828">
        <f t="shared" si="41"/>
        <v>0</v>
      </c>
      <c r="F187" s="828">
        <f t="shared" si="41"/>
        <v>0</v>
      </c>
      <c r="G187" s="828">
        <f t="shared" si="41"/>
        <v>0</v>
      </c>
      <c r="H187" s="828">
        <f t="shared" si="41"/>
        <v>0</v>
      </c>
      <c r="I187" s="828">
        <f t="shared" si="41"/>
        <v>0</v>
      </c>
      <c r="J187" s="828">
        <f t="shared" si="41"/>
        <v>0</v>
      </c>
      <c r="K187" s="828">
        <f t="shared" si="41"/>
        <v>0</v>
      </c>
      <c r="L187" s="828">
        <f t="shared" si="41"/>
        <v>0</v>
      </c>
      <c r="M187" s="828">
        <f t="shared" si="41"/>
        <v>0</v>
      </c>
      <c r="N187" s="828">
        <f t="shared" si="41"/>
        <v>0</v>
      </c>
      <c r="O187" s="828">
        <f t="shared" si="41"/>
        <v>0</v>
      </c>
      <c r="P187" s="828">
        <f t="shared" si="41"/>
        <v>0</v>
      </c>
      <c r="Q187" s="828">
        <f t="shared" si="41"/>
        <v>0</v>
      </c>
      <c r="R187" s="828">
        <f t="shared" si="41"/>
        <v>0</v>
      </c>
      <c r="S187" s="828">
        <f t="shared" si="41"/>
        <v>0</v>
      </c>
      <c r="T187" s="828">
        <f t="shared" si="41"/>
        <v>0</v>
      </c>
      <c r="U187" s="828">
        <f t="shared" si="41"/>
        <v>0</v>
      </c>
      <c r="V187" s="828">
        <f t="shared" si="41"/>
        <v>0</v>
      </c>
      <c r="W187" s="828">
        <f t="shared" si="41"/>
        <v>0</v>
      </c>
      <c r="X187" s="828">
        <f t="shared" si="41"/>
        <v>0</v>
      </c>
      <c r="Y187" s="828">
        <f t="shared" si="41"/>
        <v>0</v>
      </c>
      <c r="Z187" s="828">
        <f t="shared" si="41"/>
        <v>0</v>
      </c>
      <c r="AA187" s="828">
        <f t="shared" si="41"/>
        <v>0</v>
      </c>
      <c r="AB187" s="828">
        <f t="shared" si="41"/>
        <v>0</v>
      </c>
    </row>
    <row r="188" spans="2:28" ht="15" customHeight="1" x14ac:dyDescent="0.3">
      <c r="B188" s="50" t="s">
        <v>624</v>
      </c>
      <c r="D188" s="828">
        <f t="shared" ref="D188:AB188" si="42">+IFERROR(D10/D179,0)</f>
        <v>0</v>
      </c>
      <c r="E188" s="828">
        <f t="shared" si="42"/>
        <v>0</v>
      </c>
      <c r="F188" s="828">
        <f t="shared" si="42"/>
        <v>0</v>
      </c>
      <c r="G188" s="828">
        <f t="shared" si="42"/>
        <v>0</v>
      </c>
      <c r="H188" s="828">
        <f t="shared" si="42"/>
        <v>0</v>
      </c>
      <c r="I188" s="828">
        <f t="shared" si="42"/>
        <v>0</v>
      </c>
      <c r="J188" s="828">
        <f t="shared" si="42"/>
        <v>0</v>
      </c>
      <c r="K188" s="828">
        <f t="shared" si="42"/>
        <v>0</v>
      </c>
      <c r="L188" s="828">
        <f t="shared" si="42"/>
        <v>0</v>
      </c>
      <c r="M188" s="828">
        <f t="shared" si="42"/>
        <v>0</v>
      </c>
      <c r="N188" s="828">
        <f t="shared" si="42"/>
        <v>0</v>
      </c>
      <c r="O188" s="828">
        <f t="shared" si="42"/>
        <v>0</v>
      </c>
      <c r="P188" s="828">
        <f t="shared" si="42"/>
        <v>0</v>
      </c>
      <c r="Q188" s="828">
        <f t="shared" si="42"/>
        <v>0</v>
      </c>
      <c r="R188" s="828">
        <f t="shared" si="42"/>
        <v>0</v>
      </c>
      <c r="S188" s="828">
        <f t="shared" si="42"/>
        <v>0</v>
      </c>
      <c r="T188" s="828">
        <f t="shared" si="42"/>
        <v>0</v>
      </c>
      <c r="U188" s="828">
        <f t="shared" si="42"/>
        <v>0</v>
      </c>
      <c r="V188" s="828">
        <f t="shared" si="42"/>
        <v>0</v>
      </c>
      <c r="W188" s="828">
        <f t="shared" si="42"/>
        <v>0</v>
      </c>
      <c r="X188" s="828">
        <f t="shared" si="42"/>
        <v>0</v>
      </c>
      <c r="Y188" s="828">
        <f t="shared" si="42"/>
        <v>0</v>
      </c>
      <c r="Z188" s="828">
        <f t="shared" si="42"/>
        <v>0</v>
      </c>
      <c r="AA188" s="828">
        <f t="shared" si="42"/>
        <v>0</v>
      </c>
      <c r="AB188" s="828">
        <f t="shared" si="42"/>
        <v>0</v>
      </c>
    </row>
    <row r="189" spans="2:28" ht="15" customHeight="1" x14ac:dyDescent="0.3">
      <c r="B189" s="50" t="s">
        <v>625</v>
      </c>
      <c r="D189" s="828">
        <f t="shared" ref="D189:AB189" si="43">+IFERROR(D11/D180,0)</f>
        <v>0</v>
      </c>
      <c r="E189" s="828">
        <f t="shared" si="43"/>
        <v>0</v>
      </c>
      <c r="F189" s="828">
        <f t="shared" si="43"/>
        <v>0</v>
      </c>
      <c r="G189" s="828">
        <f t="shared" si="43"/>
        <v>0</v>
      </c>
      <c r="H189" s="828">
        <f t="shared" si="43"/>
        <v>0</v>
      </c>
      <c r="I189" s="828">
        <f t="shared" si="43"/>
        <v>0</v>
      </c>
      <c r="J189" s="828">
        <f t="shared" si="43"/>
        <v>0</v>
      </c>
      <c r="K189" s="828">
        <f t="shared" si="43"/>
        <v>0</v>
      </c>
      <c r="L189" s="828">
        <f t="shared" si="43"/>
        <v>0</v>
      </c>
      <c r="M189" s="828">
        <f t="shared" si="43"/>
        <v>0</v>
      </c>
      <c r="N189" s="828">
        <f t="shared" si="43"/>
        <v>0</v>
      </c>
      <c r="O189" s="828">
        <f t="shared" si="43"/>
        <v>0</v>
      </c>
      <c r="P189" s="828">
        <f t="shared" si="43"/>
        <v>0</v>
      </c>
      <c r="Q189" s="828">
        <f t="shared" si="43"/>
        <v>0</v>
      </c>
      <c r="R189" s="828">
        <f t="shared" si="43"/>
        <v>0</v>
      </c>
      <c r="S189" s="828">
        <f t="shared" si="43"/>
        <v>0</v>
      </c>
      <c r="T189" s="828">
        <f t="shared" si="43"/>
        <v>0</v>
      </c>
      <c r="U189" s="828">
        <f t="shared" si="43"/>
        <v>0</v>
      </c>
      <c r="V189" s="828">
        <f t="shared" si="43"/>
        <v>0</v>
      </c>
      <c r="W189" s="828">
        <f t="shared" si="43"/>
        <v>0</v>
      </c>
      <c r="X189" s="828">
        <f t="shared" si="43"/>
        <v>0</v>
      </c>
      <c r="Y189" s="828">
        <f t="shared" si="43"/>
        <v>0</v>
      </c>
      <c r="Z189" s="828">
        <f t="shared" si="43"/>
        <v>0</v>
      </c>
      <c r="AA189" s="828">
        <f t="shared" si="43"/>
        <v>0</v>
      </c>
      <c r="AB189" s="828">
        <f t="shared" si="43"/>
        <v>0</v>
      </c>
    </row>
    <row r="190" spans="2:28" ht="15" customHeight="1" x14ac:dyDescent="0.3">
      <c r="B190" s="50" t="s">
        <v>626</v>
      </c>
      <c r="D190" s="828">
        <f t="shared" ref="D190:AB190" si="44">+IFERROR(D12/D181,0)</f>
        <v>0</v>
      </c>
      <c r="E190" s="828">
        <f t="shared" si="44"/>
        <v>0</v>
      </c>
      <c r="F190" s="828">
        <f t="shared" si="44"/>
        <v>0</v>
      </c>
      <c r="G190" s="828">
        <f t="shared" si="44"/>
        <v>0</v>
      </c>
      <c r="H190" s="828">
        <f t="shared" si="44"/>
        <v>0</v>
      </c>
      <c r="I190" s="828">
        <f t="shared" si="44"/>
        <v>0</v>
      </c>
      <c r="J190" s="828">
        <f t="shared" si="44"/>
        <v>0</v>
      </c>
      <c r="K190" s="828">
        <f t="shared" si="44"/>
        <v>0</v>
      </c>
      <c r="L190" s="828">
        <f t="shared" si="44"/>
        <v>0</v>
      </c>
      <c r="M190" s="828">
        <f t="shared" si="44"/>
        <v>0</v>
      </c>
      <c r="N190" s="828">
        <f t="shared" si="44"/>
        <v>0</v>
      </c>
      <c r="O190" s="828">
        <f t="shared" si="44"/>
        <v>0</v>
      </c>
      <c r="P190" s="828">
        <f t="shared" si="44"/>
        <v>0</v>
      </c>
      <c r="Q190" s="828">
        <f t="shared" si="44"/>
        <v>0</v>
      </c>
      <c r="R190" s="828">
        <f t="shared" si="44"/>
        <v>0</v>
      </c>
      <c r="S190" s="828">
        <f t="shared" si="44"/>
        <v>0</v>
      </c>
      <c r="T190" s="828">
        <f t="shared" si="44"/>
        <v>0</v>
      </c>
      <c r="U190" s="828">
        <f t="shared" si="44"/>
        <v>0</v>
      </c>
      <c r="V190" s="828">
        <f t="shared" si="44"/>
        <v>0</v>
      </c>
      <c r="W190" s="828">
        <f t="shared" si="44"/>
        <v>0</v>
      </c>
      <c r="X190" s="828">
        <f t="shared" si="44"/>
        <v>0</v>
      </c>
      <c r="Y190" s="828">
        <f t="shared" si="44"/>
        <v>0</v>
      </c>
      <c r="Z190" s="828">
        <f t="shared" si="44"/>
        <v>0</v>
      </c>
      <c r="AA190" s="828">
        <f t="shared" si="44"/>
        <v>0</v>
      </c>
      <c r="AB190" s="828">
        <f t="shared" si="44"/>
        <v>0</v>
      </c>
    </row>
    <row r="191" spans="2:28" ht="15" customHeight="1" x14ac:dyDescent="0.3">
      <c r="B191" s="50" t="s">
        <v>627</v>
      </c>
      <c r="D191" s="828">
        <f t="shared" ref="D191:AB191" si="45">+IFERROR(D13/D182,0)</f>
        <v>0</v>
      </c>
      <c r="E191" s="828">
        <f t="shared" si="45"/>
        <v>0</v>
      </c>
      <c r="F191" s="828">
        <f t="shared" si="45"/>
        <v>0</v>
      </c>
      <c r="G191" s="828">
        <f t="shared" si="45"/>
        <v>0</v>
      </c>
      <c r="H191" s="828">
        <f t="shared" si="45"/>
        <v>0</v>
      </c>
      <c r="I191" s="828">
        <f t="shared" si="45"/>
        <v>0</v>
      </c>
      <c r="J191" s="828">
        <f t="shared" si="45"/>
        <v>0</v>
      </c>
      <c r="K191" s="828">
        <f t="shared" si="45"/>
        <v>0</v>
      </c>
      <c r="L191" s="828">
        <f t="shared" si="45"/>
        <v>0</v>
      </c>
      <c r="M191" s="828">
        <f t="shared" si="45"/>
        <v>0</v>
      </c>
      <c r="N191" s="828">
        <f t="shared" si="45"/>
        <v>0</v>
      </c>
      <c r="O191" s="828">
        <f t="shared" si="45"/>
        <v>0</v>
      </c>
      <c r="P191" s="828">
        <f t="shared" si="45"/>
        <v>0</v>
      </c>
      <c r="Q191" s="828">
        <f t="shared" si="45"/>
        <v>0</v>
      </c>
      <c r="R191" s="828">
        <f t="shared" si="45"/>
        <v>0</v>
      </c>
      <c r="S191" s="828">
        <f t="shared" si="45"/>
        <v>0</v>
      </c>
      <c r="T191" s="828">
        <f t="shared" si="45"/>
        <v>0</v>
      </c>
      <c r="U191" s="828">
        <f t="shared" si="45"/>
        <v>0</v>
      </c>
      <c r="V191" s="828">
        <f t="shared" si="45"/>
        <v>0</v>
      </c>
      <c r="W191" s="828">
        <f t="shared" si="45"/>
        <v>0</v>
      </c>
      <c r="X191" s="828">
        <f t="shared" si="45"/>
        <v>0</v>
      </c>
      <c r="Y191" s="828">
        <f t="shared" si="45"/>
        <v>0</v>
      </c>
      <c r="Z191" s="828">
        <f t="shared" si="45"/>
        <v>0</v>
      </c>
      <c r="AA191" s="828">
        <f t="shared" si="45"/>
        <v>0</v>
      </c>
      <c r="AB191" s="828">
        <f t="shared" si="45"/>
        <v>0</v>
      </c>
    </row>
    <row r="192" spans="2:28" ht="15" customHeight="1" x14ac:dyDescent="0.3">
      <c r="B192" s="110"/>
    </row>
    <row r="193" spans="2:28" ht="15" customHeight="1" x14ac:dyDescent="0.3">
      <c r="B193" s="110" t="s">
        <v>620</v>
      </c>
      <c r="C193" s="110"/>
      <c r="D193" s="830">
        <f>IFERROR(D15/D175,0)</f>
        <v>0</v>
      </c>
      <c r="E193" s="830">
        <f t="shared" ref="E193:AA193" si="46">IFERROR(E15/E175,0)</f>
        <v>0</v>
      </c>
      <c r="F193" s="830">
        <f t="shared" si="46"/>
        <v>0</v>
      </c>
      <c r="G193" s="830">
        <f t="shared" si="46"/>
        <v>0</v>
      </c>
      <c r="H193" s="830">
        <f t="shared" si="46"/>
        <v>0</v>
      </c>
      <c r="I193" s="830">
        <f t="shared" si="46"/>
        <v>0</v>
      </c>
      <c r="J193" s="830">
        <f t="shared" si="46"/>
        <v>0</v>
      </c>
      <c r="K193" s="830">
        <f t="shared" si="46"/>
        <v>0</v>
      </c>
      <c r="L193" s="830">
        <f t="shared" si="46"/>
        <v>0</v>
      </c>
      <c r="M193" s="830">
        <f t="shared" si="46"/>
        <v>0</v>
      </c>
      <c r="N193" s="830">
        <f t="shared" si="46"/>
        <v>0</v>
      </c>
      <c r="O193" s="830">
        <f t="shared" si="46"/>
        <v>0</v>
      </c>
      <c r="P193" s="830">
        <f t="shared" si="46"/>
        <v>0</v>
      </c>
      <c r="Q193" s="830">
        <f t="shared" si="46"/>
        <v>0</v>
      </c>
      <c r="R193" s="830">
        <f t="shared" si="46"/>
        <v>0</v>
      </c>
      <c r="S193" s="830">
        <f t="shared" si="46"/>
        <v>0</v>
      </c>
      <c r="T193" s="830">
        <f t="shared" si="46"/>
        <v>0</v>
      </c>
      <c r="U193" s="830">
        <f t="shared" si="46"/>
        <v>0</v>
      </c>
      <c r="V193" s="830">
        <f t="shared" si="46"/>
        <v>0</v>
      </c>
      <c r="W193" s="830">
        <f t="shared" si="46"/>
        <v>0</v>
      </c>
      <c r="X193" s="830">
        <f t="shared" si="46"/>
        <v>0</v>
      </c>
      <c r="Y193" s="830">
        <f t="shared" si="46"/>
        <v>0</v>
      </c>
      <c r="Z193" s="830">
        <f t="shared" si="46"/>
        <v>0</v>
      </c>
      <c r="AA193" s="830">
        <f t="shared" si="46"/>
        <v>0</v>
      </c>
      <c r="AB193" s="830">
        <f t="shared" ref="AB193" si="47">IFERROR(AB15/AB175,0)</f>
        <v>0</v>
      </c>
    </row>
    <row r="194" spans="2:28" ht="15" customHeight="1" x14ac:dyDescent="0.3">
      <c r="B194" s="50" t="s">
        <v>343</v>
      </c>
      <c r="D194" s="828">
        <f t="shared" ref="D194:AA194" si="48">IFERROR(D16/D176,0)</f>
        <v>0</v>
      </c>
      <c r="E194" s="828">
        <f t="shared" si="48"/>
        <v>0</v>
      </c>
      <c r="F194" s="828">
        <f t="shared" si="48"/>
        <v>0</v>
      </c>
      <c r="G194" s="828">
        <f t="shared" si="48"/>
        <v>0</v>
      </c>
      <c r="H194" s="828">
        <f t="shared" si="48"/>
        <v>0</v>
      </c>
      <c r="I194" s="828">
        <f t="shared" si="48"/>
        <v>0</v>
      </c>
      <c r="J194" s="828">
        <f t="shared" si="48"/>
        <v>0</v>
      </c>
      <c r="K194" s="828">
        <f t="shared" si="48"/>
        <v>0</v>
      </c>
      <c r="L194" s="828">
        <f t="shared" si="48"/>
        <v>0</v>
      </c>
      <c r="M194" s="828">
        <f t="shared" si="48"/>
        <v>0</v>
      </c>
      <c r="N194" s="828">
        <f t="shared" si="48"/>
        <v>0</v>
      </c>
      <c r="O194" s="828">
        <f t="shared" si="48"/>
        <v>0</v>
      </c>
      <c r="P194" s="828">
        <f t="shared" si="48"/>
        <v>0</v>
      </c>
      <c r="Q194" s="828">
        <f t="shared" si="48"/>
        <v>0</v>
      </c>
      <c r="R194" s="828">
        <f t="shared" si="48"/>
        <v>0</v>
      </c>
      <c r="S194" s="828">
        <f t="shared" si="48"/>
        <v>0</v>
      </c>
      <c r="T194" s="828">
        <f t="shared" si="48"/>
        <v>0</v>
      </c>
      <c r="U194" s="828">
        <f t="shared" si="48"/>
        <v>0</v>
      </c>
      <c r="V194" s="828">
        <f t="shared" si="48"/>
        <v>0</v>
      </c>
      <c r="W194" s="828">
        <f t="shared" si="48"/>
        <v>0</v>
      </c>
      <c r="X194" s="828">
        <f t="shared" si="48"/>
        <v>0</v>
      </c>
      <c r="Y194" s="828">
        <f t="shared" si="48"/>
        <v>0</v>
      </c>
      <c r="Z194" s="828">
        <f t="shared" si="48"/>
        <v>0</v>
      </c>
      <c r="AA194" s="828">
        <f t="shared" si="48"/>
        <v>0</v>
      </c>
      <c r="AB194" s="828">
        <f t="shared" ref="AB194" si="49">IFERROR(AB16/AB176,0)</f>
        <v>0</v>
      </c>
    </row>
    <row r="195" spans="2:28" ht="15" customHeight="1" x14ac:dyDescent="0.3">
      <c r="B195" s="50" t="s">
        <v>344</v>
      </c>
      <c r="D195" s="828">
        <f t="shared" ref="D195:AA195" si="50">IFERROR(D17/D177,0)</f>
        <v>0</v>
      </c>
      <c r="E195" s="828">
        <f t="shared" si="50"/>
        <v>0</v>
      </c>
      <c r="F195" s="828">
        <f t="shared" si="50"/>
        <v>0</v>
      </c>
      <c r="G195" s="828">
        <f t="shared" si="50"/>
        <v>0</v>
      </c>
      <c r="H195" s="828">
        <f t="shared" si="50"/>
        <v>0</v>
      </c>
      <c r="I195" s="828">
        <f t="shared" si="50"/>
        <v>0</v>
      </c>
      <c r="J195" s="828">
        <f t="shared" si="50"/>
        <v>0</v>
      </c>
      <c r="K195" s="828">
        <f t="shared" si="50"/>
        <v>0</v>
      </c>
      <c r="L195" s="828">
        <f t="shared" si="50"/>
        <v>0</v>
      </c>
      <c r="M195" s="828">
        <f t="shared" si="50"/>
        <v>0</v>
      </c>
      <c r="N195" s="828">
        <f t="shared" si="50"/>
        <v>0</v>
      </c>
      <c r="O195" s="828">
        <f t="shared" si="50"/>
        <v>0</v>
      </c>
      <c r="P195" s="828">
        <f t="shared" si="50"/>
        <v>0</v>
      </c>
      <c r="Q195" s="828">
        <f t="shared" si="50"/>
        <v>0</v>
      </c>
      <c r="R195" s="828">
        <f t="shared" si="50"/>
        <v>0</v>
      </c>
      <c r="S195" s="828">
        <f t="shared" si="50"/>
        <v>0</v>
      </c>
      <c r="T195" s="828">
        <f t="shared" si="50"/>
        <v>0</v>
      </c>
      <c r="U195" s="828">
        <f t="shared" si="50"/>
        <v>0</v>
      </c>
      <c r="V195" s="828">
        <f t="shared" si="50"/>
        <v>0</v>
      </c>
      <c r="W195" s="828">
        <f t="shared" si="50"/>
        <v>0</v>
      </c>
      <c r="X195" s="828">
        <f t="shared" si="50"/>
        <v>0</v>
      </c>
      <c r="Y195" s="828">
        <f t="shared" si="50"/>
        <v>0</v>
      </c>
      <c r="Z195" s="828">
        <f t="shared" si="50"/>
        <v>0</v>
      </c>
      <c r="AA195" s="828">
        <f t="shared" si="50"/>
        <v>0</v>
      </c>
      <c r="AB195" s="828">
        <f t="shared" ref="AB195" si="51">IFERROR(AB17/AB177,0)</f>
        <v>0</v>
      </c>
    </row>
    <row r="196" spans="2:28" ht="15" customHeight="1" x14ac:dyDescent="0.3">
      <c r="B196" s="50" t="s">
        <v>101</v>
      </c>
      <c r="D196" s="828">
        <f t="shared" ref="D196:AA196" si="52">IFERROR(D18/D178,0)</f>
        <v>0</v>
      </c>
      <c r="E196" s="828">
        <f t="shared" si="52"/>
        <v>0</v>
      </c>
      <c r="F196" s="828">
        <f t="shared" si="52"/>
        <v>0</v>
      </c>
      <c r="G196" s="828">
        <f t="shared" si="52"/>
        <v>0</v>
      </c>
      <c r="H196" s="828">
        <f t="shared" si="52"/>
        <v>0</v>
      </c>
      <c r="I196" s="828">
        <f t="shared" si="52"/>
        <v>0</v>
      </c>
      <c r="J196" s="828">
        <f t="shared" si="52"/>
        <v>0</v>
      </c>
      <c r="K196" s="828">
        <f t="shared" si="52"/>
        <v>0</v>
      </c>
      <c r="L196" s="828">
        <f t="shared" si="52"/>
        <v>0</v>
      </c>
      <c r="M196" s="828">
        <f t="shared" si="52"/>
        <v>0</v>
      </c>
      <c r="N196" s="828">
        <f t="shared" si="52"/>
        <v>0</v>
      </c>
      <c r="O196" s="828">
        <f t="shared" si="52"/>
        <v>0</v>
      </c>
      <c r="P196" s="828">
        <f t="shared" si="52"/>
        <v>0</v>
      </c>
      <c r="Q196" s="828">
        <f t="shared" si="52"/>
        <v>0</v>
      </c>
      <c r="R196" s="828">
        <f t="shared" si="52"/>
        <v>0</v>
      </c>
      <c r="S196" s="828">
        <f t="shared" si="52"/>
        <v>0</v>
      </c>
      <c r="T196" s="828">
        <f t="shared" si="52"/>
        <v>0</v>
      </c>
      <c r="U196" s="828">
        <f t="shared" si="52"/>
        <v>0</v>
      </c>
      <c r="V196" s="828">
        <f t="shared" si="52"/>
        <v>0</v>
      </c>
      <c r="W196" s="828">
        <f t="shared" si="52"/>
        <v>0</v>
      </c>
      <c r="X196" s="828">
        <f t="shared" si="52"/>
        <v>0</v>
      </c>
      <c r="Y196" s="828">
        <f t="shared" si="52"/>
        <v>0</v>
      </c>
      <c r="Z196" s="828">
        <f t="shared" si="52"/>
        <v>0</v>
      </c>
      <c r="AA196" s="828">
        <f t="shared" si="52"/>
        <v>0</v>
      </c>
      <c r="AB196" s="828">
        <f t="shared" ref="AB196" si="53">IFERROR(AB18/AB178,0)</f>
        <v>0</v>
      </c>
    </row>
    <row r="197" spans="2:28" ht="15" customHeight="1" x14ac:dyDescent="0.3">
      <c r="B197" s="50" t="s">
        <v>333</v>
      </c>
      <c r="D197" s="828">
        <f t="shared" ref="D197:AA197" si="54">IFERROR(D19/D179,0)</f>
        <v>0</v>
      </c>
      <c r="E197" s="828">
        <f t="shared" si="54"/>
        <v>0</v>
      </c>
      <c r="F197" s="828">
        <f t="shared" si="54"/>
        <v>0</v>
      </c>
      <c r="G197" s="828">
        <f t="shared" si="54"/>
        <v>0</v>
      </c>
      <c r="H197" s="828">
        <f t="shared" si="54"/>
        <v>0</v>
      </c>
      <c r="I197" s="828">
        <f t="shared" si="54"/>
        <v>0</v>
      </c>
      <c r="J197" s="828">
        <f t="shared" si="54"/>
        <v>0</v>
      </c>
      <c r="K197" s="828">
        <f t="shared" si="54"/>
        <v>0</v>
      </c>
      <c r="L197" s="828">
        <f t="shared" si="54"/>
        <v>0</v>
      </c>
      <c r="M197" s="828">
        <f t="shared" si="54"/>
        <v>0</v>
      </c>
      <c r="N197" s="828">
        <f t="shared" si="54"/>
        <v>0</v>
      </c>
      <c r="O197" s="828">
        <f t="shared" si="54"/>
        <v>0</v>
      </c>
      <c r="P197" s="828">
        <f t="shared" si="54"/>
        <v>0</v>
      </c>
      <c r="Q197" s="828">
        <f t="shared" si="54"/>
        <v>0</v>
      </c>
      <c r="R197" s="828">
        <f t="shared" si="54"/>
        <v>0</v>
      </c>
      <c r="S197" s="828">
        <f t="shared" si="54"/>
        <v>0</v>
      </c>
      <c r="T197" s="828">
        <f t="shared" si="54"/>
        <v>0</v>
      </c>
      <c r="U197" s="828">
        <f t="shared" si="54"/>
        <v>0</v>
      </c>
      <c r="V197" s="828">
        <f t="shared" si="54"/>
        <v>0</v>
      </c>
      <c r="W197" s="828">
        <f t="shared" si="54"/>
        <v>0</v>
      </c>
      <c r="X197" s="828">
        <f t="shared" si="54"/>
        <v>0</v>
      </c>
      <c r="Y197" s="828">
        <f t="shared" si="54"/>
        <v>0</v>
      </c>
      <c r="Z197" s="828">
        <f t="shared" si="54"/>
        <v>0</v>
      </c>
      <c r="AA197" s="828">
        <f t="shared" si="54"/>
        <v>0</v>
      </c>
      <c r="AB197" s="828">
        <f t="shared" ref="AB197" si="55">IFERROR(AB19/AB179,0)</f>
        <v>0</v>
      </c>
    </row>
    <row r="198" spans="2:28" ht="15" customHeight="1" x14ac:dyDescent="0.3">
      <c r="B198" s="50" t="s">
        <v>334</v>
      </c>
      <c r="D198" s="828">
        <f t="shared" ref="D198:AA198" si="56">IFERROR(D20/D180,0)</f>
        <v>0</v>
      </c>
      <c r="E198" s="828">
        <f t="shared" si="56"/>
        <v>0</v>
      </c>
      <c r="F198" s="828">
        <f t="shared" si="56"/>
        <v>0</v>
      </c>
      <c r="G198" s="828">
        <f t="shared" si="56"/>
        <v>0</v>
      </c>
      <c r="H198" s="828">
        <f t="shared" si="56"/>
        <v>0</v>
      </c>
      <c r="I198" s="828">
        <f t="shared" si="56"/>
        <v>0</v>
      </c>
      <c r="J198" s="828">
        <f t="shared" si="56"/>
        <v>0</v>
      </c>
      <c r="K198" s="828">
        <f t="shared" si="56"/>
        <v>0</v>
      </c>
      <c r="L198" s="828">
        <f t="shared" si="56"/>
        <v>0</v>
      </c>
      <c r="M198" s="828">
        <f t="shared" si="56"/>
        <v>0</v>
      </c>
      <c r="N198" s="828">
        <f t="shared" si="56"/>
        <v>0</v>
      </c>
      <c r="O198" s="828">
        <f t="shared" si="56"/>
        <v>0</v>
      </c>
      <c r="P198" s="828">
        <f t="shared" si="56"/>
        <v>0</v>
      </c>
      <c r="Q198" s="828">
        <f t="shared" si="56"/>
        <v>0</v>
      </c>
      <c r="R198" s="828">
        <f t="shared" si="56"/>
        <v>0</v>
      </c>
      <c r="S198" s="828">
        <f t="shared" si="56"/>
        <v>0</v>
      </c>
      <c r="T198" s="828">
        <f t="shared" si="56"/>
        <v>0</v>
      </c>
      <c r="U198" s="828">
        <f t="shared" si="56"/>
        <v>0</v>
      </c>
      <c r="V198" s="828">
        <f t="shared" si="56"/>
        <v>0</v>
      </c>
      <c r="W198" s="828">
        <f t="shared" si="56"/>
        <v>0</v>
      </c>
      <c r="X198" s="828">
        <f t="shared" si="56"/>
        <v>0</v>
      </c>
      <c r="Y198" s="828">
        <f t="shared" si="56"/>
        <v>0</v>
      </c>
      <c r="Z198" s="828">
        <f t="shared" si="56"/>
        <v>0</v>
      </c>
      <c r="AA198" s="828">
        <f t="shared" si="56"/>
        <v>0</v>
      </c>
      <c r="AB198" s="828">
        <f t="shared" ref="AB198" si="57">IFERROR(AB20/AB180,0)</f>
        <v>0</v>
      </c>
    </row>
    <row r="199" spans="2:28" ht="15" customHeight="1" x14ac:dyDescent="0.3">
      <c r="B199" s="50" t="s">
        <v>102</v>
      </c>
      <c r="D199" s="828">
        <f t="shared" ref="D199:AA199" si="58">IFERROR(D21/D181,0)</f>
        <v>0</v>
      </c>
      <c r="E199" s="828">
        <f t="shared" si="58"/>
        <v>0</v>
      </c>
      <c r="F199" s="828">
        <f t="shared" si="58"/>
        <v>0</v>
      </c>
      <c r="G199" s="828">
        <f t="shared" si="58"/>
        <v>0</v>
      </c>
      <c r="H199" s="828">
        <f t="shared" si="58"/>
        <v>0</v>
      </c>
      <c r="I199" s="828">
        <f t="shared" si="58"/>
        <v>0</v>
      </c>
      <c r="J199" s="828">
        <f t="shared" si="58"/>
        <v>0</v>
      </c>
      <c r="K199" s="828">
        <f t="shared" si="58"/>
        <v>0</v>
      </c>
      <c r="L199" s="828">
        <f t="shared" si="58"/>
        <v>0</v>
      </c>
      <c r="M199" s="828">
        <f t="shared" si="58"/>
        <v>0</v>
      </c>
      <c r="N199" s="828">
        <f t="shared" si="58"/>
        <v>0</v>
      </c>
      <c r="O199" s="828">
        <f t="shared" si="58"/>
        <v>0</v>
      </c>
      <c r="P199" s="828">
        <f t="shared" si="58"/>
        <v>0</v>
      </c>
      <c r="Q199" s="828">
        <f t="shared" si="58"/>
        <v>0</v>
      </c>
      <c r="R199" s="828">
        <f t="shared" si="58"/>
        <v>0</v>
      </c>
      <c r="S199" s="828">
        <f t="shared" si="58"/>
        <v>0</v>
      </c>
      <c r="T199" s="828">
        <f t="shared" si="58"/>
        <v>0</v>
      </c>
      <c r="U199" s="828">
        <f t="shared" si="58"/>
        <v>0</v>
      </c>
      <c r="V199" s="828">
        <f t="shared" si="58"/>
        <v>0</v>
      </c>
      <c r="W199" s="828">
        <f t="shared" si="58"/>
        <v>0</v>
      </c>
      <c r="X199" s="828">
        <f t="shared" si="58"/>
        <v>0</v>
      </c>
      <c r="Y199" s="828">
        <f t="shared" si="58"/>
        <v>0</v>
      </c>
      <c r="Z199" s="828">
        <f t="shared" si="58"/>
        <v>0</v>
      </c>
      <c r="AA199" s="828">
        <f t="shared" si="58"/>
        <v>0</v>
      </c>
      <c r="AB199" s="828">
        <f t="shared" ref="AB199" si="59">IFERROR(AB21/AB181,0)</f>
        <v>0</v>
      </c>
    </row>
    <row r="200" spans="2:28" ht="15" customHeight="1" x14ac:dyDescent="0.3">
      <c r="B200" s="50" t="s">
        <v>103</v>
      </c>
    </row>
    <row r="201" spans="2:28" ht="15" customHeight="1" x14ac:dyDescent="0.3">
      <c r="B201" s="50"/>
    </row>
    <row r="202" spans="2:28" ht="15" customHeight="1" x14ac:dyDescent="0.3">
      <c r="B202" s="110" t="s">
        <v>638</v>
      </c>
      <c r="D202" s="830">
        <f>+IFERROR(D43/D175,0)</f>
        <v>0</v>
      </c>
      <c r="E202" s="830">
        <f t="shared" ref="E202:AB202" si="60">+IFERROR(E43/E175,0)</f>
        <v>0</v>
      </c>
      <c r="F202" s="830">
        <f t="shared" si="60"/>
        <v>0</v>
      </c>
      <c r="G202" s="830">
        <f t="shared" si="60"/>
        <v>0</v>
      </c>
      <c r="H202" s="830">
        <f t="shared" si="60"/>
        <v>0</v>
      </c>
      <c r="I202" s="830">
        <f t="shared" si="60"/>
        <v>0</v>
      </c>
      <c r="J202" s="830">
        <f t="shared" si="60"/>
        <v>0</v>
      </c>
      <c r="K202" s="830">
        <f t="shared" si="60"/>
        <v>0</v>
      </c>
      <c r="L202" s="830">
        <f t="shared" si="60"/>
        <v>0</v>
      </c>
      <c r="M202" s="830">
        <f t="shared" si="60"/>
        <v>0</v>
      </c>
      <c r="N202" s="830">
        <f t="shared" si="60"/>
        <v>0</v>
      </c>
      <c r="O202" s="830">
        <f t="shared" si="60"/>
        <v>0</v>
      </c>
      <c r="P202" s="830">
        <f t="shared" si="60"/>
        <v>0</v>
      </c>
      <c r="Q202" s="830">
        <f t="shared" si="60"/>
        <v>0</v>
      </c>
      <c r="R202" s="830">
        <f t="shared" si="60"/>
        <v>0</v>
      </c>
      <c r="S202" s="830">
        <f t="shared" si="60"/>
        <v>0</v>
      </c>
      <c r="T202" s="830">
        <f t="shared" si="60"/>
        <v>0</v>
      </c>
      <c r="U202" s="830">
        <f t="shared" si="60"/>
        <v>0</v>
      </c>
      <c r="V202" s="830">
        <f t="shared" si="60"/>
        <v>0</v>
      </c>
      <c r="W202" s="830">
        <f t="shared" si="60"/>
        <v>0</v>
      </c>
      <c r="X202" s="830">
        <f t="shared" si="60"/>
        <v>0</v>
      </c>
      <c r="Y202" s="830">
        <f t="shared" si="60"/>
        <v>0</v>
      </c>
      <c r="Z202" s="830">
        <f t="shared" si="60"/>
        <v>0</v>
      </c>
      <c r="AA202" s="830">
        <f t="shared" si="60"/>
        <v>0</v>
      </c>
      <c r="AB202" s="830">
        <f t="shared" si="60"/>
        <v>0</v>
      </c>
    </row>
    <row r="203" spans="2:28" ht="15" customHeight="1" x14ac:dyDescent="0.3">
      <c r="B203" s="50" t="s">
        <v>639</v>
      </c>
      <c r="D203" s="828">
        <f t="shared" ref="D203:AB203" si="61">+IFERROR(D44/D176,0)</f>
        <v>0</v>
      </c>
      <c r="E203" s="828">
        <f t="shared" si="61"/>
        <v>0</v>
      </c>
      <c r="F203" s="828">
        <f t="shared" si="61"/>
        <v>0</v>
      </c>
      <c r="G203" s="828">
        <f t="shared" si="61"/>
        <v>0</v>
      </c>
      <c r="H203" s="828">
        <f t="shared" si="61"/>
        <v>0</v>
      </c>
      <c r="I203" s="828">
        <f t="shared" si="61"/>
        <v>0</v>
      </c>
      <c r="J203" s="828">
        <f t="shared" si="61"/>
        <v>0</v>
      </c>
      <c r="K203" s="828">
        <f t="shared" si="61"/>
        <v>0</v>
      </c>
      <c r="L203" s="828">
        <f t="shared" si="61"/>
        <v>0</v>
      </c>
      <c r="M203" s="828">
        <f t="shared" si="61"/>
        <v>0</v>
      </c>
      <c r="N203" s="828">
        <f t="shared" si="61"/>
        <v>0</v>
      </c>
      <c r="O203" s="828">
        <f t="shared" si="61"/>
        <v>0</v>
      </c>
      <c r="P203" s="828">
        <f t="shared" si="61"/>
        <v>0</v>
      </c>
      <c r="Q203" s="828">
        <f t="shared" si="61"/>
        <v>0</v>
      </c>
      <c r="R203" s="828">
        <f t="shared" si="61"/>
        <v>0</v>
      </c>
      <c r="S203" s="828">
        <f t="shared" si="61"/>
        <v>0</v>
      </c>
      <c r="T203" s="828">
        <f t="shared" si="61"/>
        <v>0</v>
      </c>
      <c r="U203" s="828">
        <f t="shared" si="61"/>
        <v>0</v>
      </c>
      <c r="V203" s="828">
        <f t="shared" si="61"/>
        <v>0</v>
      </c>
      <c r="W203" s="828">
        <f t="shared" si="61"/>
        <v>0</v>
      </c>
      <c r="X203" s="828">
        <f t="shared" si="61"/>
        <v>0</v>
      </c>
      <c r="Y203" s="828">
        <f t="shared" si="61"/>
        <v>0</v>
      </c>
      <c r="Z203" s="828">
        <f t="shared" si="61"/>
        <v>0</v>
      </c>
      <c r="AA203" s="828">
        <f t="shared" si="61"/>
        <v>0</v>
      </c>
      <c r="AB203" s="828">
        <f t="shared" si="61"/>
        <v>0</v>
      </c>
    </row>
    <row r="204" spans="2:28" ht="15" customHeight="1" x14ac:dyDescent="0.3">
      <c r="B204" s="50" t="s">
        <v>640</v>
      </c>
      <c r="D204" s="828">
        <f t="shared" ref="D204:AB204" si="62">+IFERROR(D45/D177,0)</f>
        <v>0</v>
      </c>
      <c r="E204" s="828">
        <f t="shared" si="62"/>
        <v>0</v>
      </c>
      <c r="F204" s="828">
        <f t="shared" si="62"/>
        <v>0</v>
      </c>
      <c r="G204" s="828">
        <f t="shared" si="62"/>
        <v>0</v>
      </c>
      <c r="H204" s="828">
        <f t="shared" si="62"/>
        <v>0</v>
      </c>
      <c r="I204" s="828">
        <f t="shared" si="62"/>
        <v>0</v>
      </c>
      <c r="J204" s="828">
        <f t="shared" si="62"/>
        <v>0</v>
      </c>
      <c r="K204" s="828">
        <f t="shared" si="62"/>
        <v>0</v>
      </c>
      <c r="L204" s="828">
        <f t="shared" si="62"/>
        <v>0</v>
      </c>
      <c r="M204" s="828">
        <f t="shared" si="62"/>
        <v>0</v>
      </c>
      <c r="N204" s="828">
        <f t="shared" si="62"/>
        <v>0</v>
      </c>
      <c r="O204" s="828">
        <f t="shared" si="62"/>
        <v>0</v>
      </c>
      <c r="P204" s="828">
        <f t="shared" si="62"/>
        <v>0</v>
      </c>
      <c r="Q204" s="828">
        <f t="shared" si="62"/>
        <v>0</v>
      </c>
      <c r="R204" s="828">
        <f t="shared" si="62"/>
        <v>0</v>
      </c>
      <c r="S204" s="828">
        <f t="shared" si="62"/>
        <v>0</v>
      </c>
      <c r="T204" s="828">
        <f t="shared" si="62"/>
        <v>0</v>
      </c>
      <c r="U204" s="828">
        <f t="shared" si="62"/>
        <v>0</v>
      </c>
      <c r="V204" s="828">
        <f t="shared" si="62"/>
        <v>0</v>
      </c>
      <c r="W204" s="828">
        <f t="shared" si="62"/>
        <v>0</v>
      </c>
      <c r="X204" s="828">
        <f t="shared" si="62"/>
        <v>0</v>
      </c>
      <c r="Y204" s="828">
        <f t="shared" si="62"/>
        <v>0</v>
      </c>
      <c r="Z204" s="828">
        <f t="shared" si="62"/>
        <v>0</v>
      </c>
      <c r="AA204" s="828">
        <f t="shared" si="62"/>
        <v>0</v>
      </c>
      <c r="AB204" s="828">
        <f t="shared" si="62"/>
        <v>0</v>
      </c>
    </row>
    <row r="205" spans="2:28" ht="15" customHeight="1" x14ac:dyDescent="0.3">
      <c r="B205" s="50" t="s">
        <v>641</v>
      </c>
      <c r="D205" s="828">
        <f t="shared" ref="D205:AB205" si="63">+IFERROR(D46/D178,0)</f>
        <v>0</v>
      </c>
      <c r="E205" s="828">
        <f t="shared" si="63"/>
        <v>0</v>
      </c>
      <c r="F205" s="828">
        <f t="shared" si="63"/>
        <v>0</v>
      </c>
      <c r="G205" s="828">
        <f t="shared" si="63"/>
        <v>0</v>
      </c>
      <c r="H205" s="828">
        <f t="shared" si="63"/>
        <v>0</v>
      </c>
      <c r="I205" s="828">
        <f t="shared" si="63"/>
        <v>0</v>
      </c>
      <c r="J205" s="828">
        <f t="shared" si="63"/>
        <v>0</v>
      </c>
      <c r="K205" s="828">
        <f t="shared" si="63"/>
        <v>0</v>
      </c>
      <c r="L205" s="828">
        <f t="shared" si="63"/>
        <v>0</v>
      </c>
      <c r="M205" s="828">
        <f t="shared" si="63"/>
        <v>0</v>
      </c>
      <c r="N205" s="828">
        <f t="shared" si="63"/>
        <v>0</v>
      </c>
      <c r="O205" s="828">
        <f t="shared" si="63"/>
        <v>0</v>
      </c>
      <c r="P205" s="828">
        <f t="shared" si="63"/>
        <v>0</v>
      </c>
      <c r="Q205" s="828">
        <f t="shared" si="63"/>
        <v>0</v>
      </c>
      <c r="R205" s="828">
        <f t="shared" si="63"/>
        <v>0</v>
      </c>
      <c r="S205" s="828">
        <f t="shared" si="63"/>
        <v>0</v>
      </c>
      <c r="T205" s="828">
        <f t="shared" si="63"/>
        <v>0</v>
      </c>
      <c r="U205" s="828">
        <f t="shared" si="63"/>
        <v>0</v>
      </c>
      <c r="V205" s="828">
        <f t="shared" si="63"/>
        <v>0</v>
      </c>
      <c r="W205" s="828">
        <f t="shared" si="63"/>
        <v>0</v>
      </c>
      <c r="X205" s="828">
        <f t="shared" si="63"/>
        <v>0</v>
      </c>
      <c r="Y205" s="828">
        <f t="shared" si="63"/>
        <v>0</v>
      </c>
      <c r="Z205" s="828">
        <f t="shared" si="63"/>
        <v>0</v>
      </c>
      <c r="AA205" s="828">
        <f t="shared" si="63"/>
        <v>0</v>
      </c>
      <c r="AB205" s="828">
        <f t="shared" si="63"/>
        <v>0</v>
      </c>
    </row>
    <row r="206" spans="2:28" ht="15" customHeight="1" x14ac:dyDescent="0.3">
      <c r="B206" s="50" t="s">
        <v>642</v>
      </c>
      <c r="D206" s="828">
        <f t="shared" ref="D206:AB206" si="64">+IFERROR(D47/D179,0)</f>
        <v>0</v>
      </c>
      <c r="E206" s="828">
        <f t="shared" si="64"/>
        <v>0</v>
      </c>
      <c r="F206" s="828">
        <f t="shared" si="64"/>
        <v>0</v>
      </c>
      <c r="G206" s="828">
        <f t="shared" si="64"/>
        <v>0</v>
      </c>
      <c r="H206" s="828">
        <f t="shared" si="64"/>
        <v>0</v>
      </c>
      <c r="I206" s="828">
        <f t="shared" si="64"/>
        <v>0</v>
      </c>
      <c r="J206" s="828">
        <f t="shared" si="64"/>
        <v>0</v>
      </c>
      <c r="K206" s="828">
        <f t="shared" si="64"/>
        <v>0</v>
      </c>
      <c r="L206" s="828">
        <f t="shared" si="64"/>
        <v>0</v>
      </c>
      <c r="M206" s="828">
        <f t="shared" si="64"/>
        <v>0</v>
      </c>
      <c r="N206" s="828">
        <f t="shared" si="64"/>
        <v>0</v>
      </c>
      <c r="O206" s="828">
        <f t="shared" si="64"/>
        <v>0</v>
      </c>
      <c r="P206" s="828">
        <f t="shared" si="64"/>
        <v>0</v>
      </c>
      <c r="Q206" s="828">
        <f t="shared" si="64"/>
        <v>0</v>
      </c>
      <c r="R206" s="828">
        <f t="shared" si="64"/>
        <v>0</v>
      </c>
      <c r="S206" s="828">
        <f t="shared" si="64"/>
        <v>0</v>
      </c>
      <c r="T206" s="828">
        <f t="shared" si="64"/>
        <v>0</v>
      </c>
      <c r="U206" s="828">
        <f t="shared" si="64"/>
        <v>0</v>
      </c>
      <c r="V206" s="828">
        <f t="shared" si="64"/>
        <v>0</v>
      </c>
      <c r="W206" s="828">
        <f t="shared" si="64"/>
        <v>0</v>
      </c>
      <c r="X206" s="828">
        <f t="shared" si="64"/>
        <v>0</v>
      </c>
      <c r="Y206" s="828">
        <f t="shared" si="64"/>
        <v>0</v>
      </c>
      <c r="Z206" s="828">
        <f t="shared" si="64"/>
        <v>0</v>
      </c>
      <c r="AA206" s="828">
        <f t="shared" si="64"/>
        <v>0</v>
      </c>
      <c r="AB206" s="828">
        <f t="shared" si="64"/>
        <v>0</v>
      </c>
    </row>
    <row r="207" spans="2:28" ht="15" customHeight="1" x14ac:dyDescent="0.3">
      <c r="B207" s="50" t="s">
        <v>643</v>
      </c>
      <c r="D207" s="828">
        <f t="shared" ref="D207:AB207" si="65">+IFERROR(D48/D180,0)</f>
        <v>0</v>
      </c>
      <c r="E207" s="828">
        <f t="shared" si="65"/>
        <v>0</v>
      </c>
      <c r="F207" s="828">
        <f t="shared" si="65"/>
        <v>0</v>
      </c>
      <c r="G207" s="828">
        <f t="shared" si="65"/>
        <v>0</v>
      </c>
      <c r="H207" s="828">
        <f t="shared" si="65"/>
        <v>0</v>
      </c>
      <c r="I207" s="828">
        <f t="shared" si="65"/>
        <v>0</v>
      </c>
      <c r="J207" s="828">
        <f t="shared" si="65"/>
        <v>0</v>
      </c>
      <c r="K207" s="828">
        <f t="shared" si="65"/>
        <v>0</v>
      </c>
      <c r="L207" s="828">
        <f t="shared" si="65"/>
        <v>0</v>
      </c>
      <c r="M207" s="828">
        <f t="shared" si="65"/>
        <v>0</v>
      </c>
      <c r="N207" s="828">
        <f t="shared" si="65"/>
        <v>0</v>
      </c>
      <c r="O207" s="828">
        <f t="shared" si="65"/>
        <v>0</v>
      </c>
      <c r="P207" s="828">
        <f t="shared" si="65"/>
        <v>0</v>
      </c>
      <c r="Q207" s="828">
        <f t="shared" si="65"/>
        <v>0</v>
      </c>
      <c r="R207" s="828">
        <f t="shared" si="65"/>
        <v>0</v>
      </c>
      <c r="S207" s="828">
        <f t="shared" si="65"/>
        <v>0</v>
      </c>
      <c r="T207" s="828">
        <f t="shared" si="65"/>
        <v>0</v>
      </c>
      <c r="U207" s="828">
        <f t="shared" si="65"/>
        <v>0</v>
      </c>
      <c r="V207" s="828">
        <f t="shared" si="65"/>
        <v>0</v>
      </c>
      <c r="W207" s="828">
        <f t="shared" si="65"/>
        <v>0</v>
      </c>
      <c r="X207" s="828">
        <f t="shared" si="65"/>
        <v>0</v>
      </c>
      <c r="Y207" s="828">
        <f t="shared" si="65"/>
        <v>0</v>
      </c>
      <c r="Z207" s="828">
        <f t="shared" si="65"/>
        <v>0</v>
      </c>
      <c r="AA207" s="828">
        <f t="shared" si="65"/>
        <v>0</v>
      </c>
      <c r="AB207" s="828">
        <f t="shared" si="65"/>
        <v>0</v>
      </c>
    </row>
    <row r="208" spans="2:28" ht="15" customHeight="1" x14ac:dyDescent="0.3">
      <c r="B208" s="50" t="s">
        <v>644</v>
      </c>
      <c r="D208" s="828">
        <f t="shared" ref="D208:AB208" si="66">+IFERROR(D49/D181,0)</f>
        <v>0</v>
      </c>
      <c r="E208" s="828">
        <f t="shared" si="66"/>
        <v>0</v>
      </c>
      <c r="F208" s="828">
        <f t="shared" si="66"/>
        <v>0</v>
      </c>
      <c r="G208" s="828">
        <f t="shared" si="66"/>
        <v>0</v>
      </c>
      <c r="H208" s="828">
        <f t="shared" si="66"/>
        <v>0</v>
      </c>
      <c r="I208" s="828">
        <f t="shared" si="66"/>
        <v>0</v>
      </c>
      <c r="J208" s="828">
        <f t="shared" si="66"/>
        <v>0</v>
      </c>
      <c r="K208" s="828">
        <f t="shared" si="66"/>
        <v>0</v>
      </c>
      <c r="L208" s="828">
        <f t="shared" si="66"/>
        <v>0</v>
      </c>
      <c r="M208" s="828">
        <f t="shared" si="66"/>
        <v>0</v>
      </c>
      <c r="N208" s="828">
        <f t="shared" si="66"/>
        <v>0</v>
      </c>
      <c r="O208" s="828">
        <f t="shared" si="66"/>
        <v>0</v>
      </c>
      <c r="P208" s="828">
        <f t="shared" si="66"/>
        <v>0</v>
      </c>
      <c r="Q208" s="828">
        <f t="shared" si="66"/>
        <v>0</v>
      </c>
      <c r="R208" s="828">
        <f t="shared" si="66"/>
        <v>0</v>
      </c>
      <c r="S208" s="828">
        <f t="shared" si="66"/>
        <v>0</v>
      </c>
      <c r="T208" s="828">
        <f t="shared" si="66"/>
        <v>0</v>
      </c>
      <c r="U208" s="828">
        <f t="shared" si="66"/>
        <v>0</v>
      </c>
      <c r="V208" s="828">
        <f t="shared" si="66"/>
        <v>0</v>
      </c>
      <c r="W208" s="828">
        <f t="shared" si="66"/>
        <v>0</v>
      </c>
      <c r="X208" s="828">
        <f t="shared" si="66"/>
        <v>0</v>
      </c>
      <c r="Y208" s="828">
        <f t="shared" si="66"/>
        <v>0</v>
      </c>
      <c r="Z208" s="828">
        <f t="shared" si="66"/>
        <v>0</v>
      </c>
      <c r="AA208" s="828">
        <f t="shared" si="66"/>
        <v>0</v>
      </c>
      <c r="AB208" s="828">
        <f t="shared" si="66"/>
        <v>0</v>
      </c>
    </row>
    <row r="209" spans="2:29" ht="15" customHeight="1" x14ac:dyDescent="0.3">
      <c r="B209" s="50" t="s">
        <v>645</v>
      </c>
      <c r="D209" s="828">
        <f t="shared" ref="D209:AB209" si="67">+IFERROR(D50/D182,0)</f>
        <v>0</v>
      </c>
      <c r="E209" s="828">
        <f t="shared" si="67"/>
        <v>0</v>
      </c>
      <c r="F209" s="828">
        <f t="shared" si="67"/>
        <v>0</v>
      </c>
      <c r="G209" s="828">
        <f t="shared" si="67"/>
        <v>0</v>
      </c>
      <c r="H209" s="828">
        <f t="shared" si="67"/>
        <v>0</v>
      </c>
      <c r="I209" s="828">
        <f t="shared" si="67"/>
        <v>0</v>
      </c>
      <c r="J209" s="828">
        <f t="shared" si="67"/>
        <v>0</v>
      </c>
      <c r="K209" s="828">
        <f t="shared" si="67"/>
        <v>0</v>
      </c>
      <c r="L209" s="828">
        <f t="shared" si="67"/>
        <v>0</v>
      </c>
      <c r="M209" s="828">
        <f t="shared" si="67"/>
        <v>0</v>
      </c>
      <c r="N209" s="828">
        <f t="shared" si="67"/>
        <v>0</v>
      </c>
      <c r="O209" s="828">
        <f t="shared" si="67"/>
        <v>0</v>
      </c>
      <c r="P209" s="828">
        <f t="shared" si="67"/>
        <v>0</v>
      </c>
      <c r="Q209" s="828">
        <f t="shared" si="67"/>
        <v>0</v>
      </c>
      <c r="R209" s="828">
        <f t="shared" si="67"/>
        <v>0</v>
      </c>
      <c r="S209" s="828">
        <f t="shared" si="67"/>
        <v>0</v>
      </c>
      <c r="T209" s="828">
        <f t="shared" si="67"/>
        <v>0</v>
      </c>
      <c r="U209" s="828">
        <f t="shared" si="67"/>
        <v>0</v>
      </c>
      <c r="V209" s="828">
        <f t="shared" si="67"/>
        <v>0</v>
      </c>
      <c r="W209" s="828">
        <f t="shared" si="67"/>
        <v>0</v>
      </c>
      <c r="X209" s="828">
        <f t="shared" si="67"/>
        <v>0</v>
      </c>
      <c r="Y209" s="828">
        <f t="shared" si="67"/>
        <v>0</v>
      </c>
      <c r="Z209" s="828">
        <f t="shared" si="67"/>
        <v>0</v>
      </c>
      <c r="AA209" s="828">
        <f t="shared" si="67"/>
        <v>0</v>
      </c>
      <c r="AB209" s="828">
        <f t="shared" si="67"/>
        <v>0</v>
      </c>
    </row>
    <row r="210" spans="2:29" ht="15" customHeight="1" x14ac:dyDescent="0.3">
      <c r="B210" s="110"/>
    </row>
    <row r="211" spans="2:29" ht="15" customHeight="1" x14ac:dyDescent="0.3">
      <c r="B211" s="110" t="s">
        <v>629</v>
      </c>
      <c r="C211" s="110"/>
      <c r="D211" s="830">
        <f>IFERROR(+D52/D175,0)</f>
        <v>0</v>
      </c>
      <c r="E211" s="830">
        <f t="shared" ref="E211:AB211" si="68">IFERROR(+E52/E175,0)</f>
        <v>0</v>
      </c>
      <c r="F211" s="830">
        <f t="shared" si="68"/>
        <v>0</v>
      </c>
      <c r="G211" s="830">
        <f t="shared" si="68"/>
        <v>0</v>
      </c>
      <c r="H211" s="830">
        <f t="shared" si="68"/>
        <v>0</v>
      </c>
      <c r="I211" s="830">
        <f t="shared" si="68"/>
        <v>0</v>
      </c>
      <c r="J211" s="830">
        <f t="shared" si="68"/>
        <v>0</v>
      </c>
      <c r="K211" s="830">
        <f t="shared" si="68"/>
        <v>0</v>
      </c>
      <c r="L211" s="830">
        <f t="shared" si="68"/>
        <v>0</v>
      </c>
      <c r="M211" s="830">
        <f t="shared" si="68"/>
        <v>0</v>
      </c>
      <c r="N211" s="830">
        <f t="shared" si="68"/>
        <v>0</v>
      </c>
      <c r="O211" s="830">
        <f t="shared" si="68"/>
        <v>0</v>
      </c>
      <c r="P211" s="830">
        <f t="shared" si="68"/>
        <v>0</v>
      </c>
      <c r="Q211" s="830">
        <f t="shared" si="68"/>
        <v>0</v>
      </c>
      <c r="R211" s="830">
        <f t="shared" si="68"/>
        <v>0</v>
      </c>
      <c r="S211" s="830">
        <f t="shared" si="68"/>
        <v>0</v>
      </c>
      <c r="T211" s="830">
        <f t="shared" si="68"/>
        <v>0</v>
      </c>
      <c r="U211" s="830">
        <f t="shared" si="68"/>
        <v>0</v>
      </c>
      <c r="V211" s="830">
        <f t="shared" si="68"/>
        <v>0</v>
      </c>
      <c r="W211" s="830">
        <f t="shared" si="68"/>
        <v>0</v>
      </c>
      <c r="X211" s="830">
        <f t="shared" si="68"/>
        <v>0</v>
      </c>
      <c r="Y211" s="830">
        <f t="shared" si="68"/>
        <v>0</v>
      </c>
      <c r="Z211" s="830">
        <f t="shared" si="68"/>
        <v>0</v>
      </c>
      <c r="AA211" s="830">
        <f t="shared" si="68"/>
        <v>0</v>
      </c>
      <c r="AB211" s="830">
        <f t="shared" si="68"/>
        <v>0</v>
      </c>
      <c r="AC211" s="830"/>
    </row>
    <row r="212" spans="2:29" ht="15" customHeight="1" x14ac:dyDescent="0.3">
      <c r="B212" s="50" t="s">
        <v>349</v>
      </c>
      <c r="D212" s="828">
        <f>IFERROR(+'B 12m'!D53/'B 12m'!D27,0)</f>
        <v>0</v>
      </c>
      <c r="E212" s="828">
        <f>IFERROR(+'B 12m'!E53/'B 12m'!E27,0)</f>
        <v>0</v>
      </c>
      <c r="F212" s="828">
        <f>IFERROR(+'B 12m'!F53/'B 12m'!F27,0)</f>
        <v>0</v>
      </c>
      <c r="G212" s="828">
        <f>IFERROR(+'B 12m'!G53/'B 12m'!G27,0)</f>
        <v>0</v>
      </c>
      <c r="H212" s="828">
        <f>IFERROR(+'B 12m'!H53/'B 12m'!H27,0)</f>
        <v>0</v>
      </c>
      <c r="I212" s="828">
        <f>IFERROR(+'B 12m'!I53/'B 12m'!I27,0)</f>
        <v>0</v>
      </c>
      <c r="J212" s="828">
        <f>IFERROR(+'B 12m'!J53/'B 12m'!J27,0)</f>
        <v>0</v>
      </c>
      <c r="K212" s="828">
        <f>IFERROR(+'B 12m'!K53/'B 12m'!K27,0)</f>
        <v>0</v>
      </c>
      <c r="L212" s="828">
        <f>IFERROR(+'B 12m'!L53/'B 12m'!L27,0)</f>
        <v>0</v>
      </c>
      <c r="M212" s="828">
        <f>IFERROR(+'B 12m'!M53/'B 12m'!M27,0)</f>
        <v>0</v>
      </c>
      <c r="N212" s="828">
        <f>IFERROR(+'B 12m'!N53/'B 12m'!N27,0)</f>
        <v>0</v>
      </c>
      <c r="O212" s="828">
        <f>IFERROR(+'B 12m'!O53/'B 12m'!O27,0)</f>
        <v>0</v>
      </c>
      <c r="P212" s="828">
        <f>IFERROR(+'B 12m'!P53/'B 12m'!P27,0)</f>
        <v>0</v>
      </c>
      <c r="Q212" s="828">
        <f>IFERROR(+'B 12m'!Q53/'B 12m'!Q27,0)</f>
        <v>0</v>
      </c>
      <c r="R212" s="828">
        <f>IFERROR(+'B 12m'!R53/'B 12m'!R27,0)</f>
        <v>0</v>
      </c>
      <c r="S212" s="828">
        <f>IFERROR(+'B 12m'!S53/'B 12m'!S27,0)</f>
        <v>0</v>
      </c>
      <c r="T212" s="828">
        <f>IFERROR(+'B 12m'!T53/'B 12m'!T27,0)</f>
        <v>0</v>
      </c>
      <c r="U212" s="828">
        <f>IFERROR(+'B 12m'!U53/'B 12m'!U27,0)</f>
        <v>0</v>
      </c>
      <c r="V212" s="828">
        <f>IFERROR(+'B 12m'!V53/'B 12m'!V27,0)</f>
        <v>0</v>
      </c>
      <c r="W212" s="828">
        <f>IFERROR(+'B 12m'!W53/'B 12m'!W27,0)</f>
        <v>0</v>
      </c>
      <c r="X212" s="828">
        <f>IFERROR(+'B 12m'!X53/'B 12m'!X27,0)</f>
        <v>0</v>
      </c>
      <c r="Y212" s="828">
        <f>IFERROR(+'B 12m'!Y53/'B 12m'!Y27,0)</f>
        <v>0</v>
      </c>
      <c r="Z212" s="828">
        <f>IFERROR(+'B 12m'!Z53/'B 12m'!Z27,0)</f>
        <v>0</v>
      </c>
      <c r="AA212" s="828">
        <f>IFERROR(+'B 12m'!AA53/'B 12m'!AA27,0)</f>
        <v>0</v>
      </c>
      <c r="AB212" s="828">
        <f>IFERROR(+'B 12m'!AB53/'B 12m'!AB27,0)</f>
        <v>0</v>
      </c>
      <c r="AC212" s="828"/>
    </row>
    <row r="213" spans="2:29" ht="15" customHeight="1" x14ac:dyDescent="0.3">
      <c r="B213" s="50" t="s">
        <v>350</v>
      </c>
      <c r="D213" s="828">
        <f>IFERROR(+'B 18m'!D53/'B 18m'!D27,0)</f>
        <v>0</v>
      </c>
      <c r="E213" s="828">
        <f>IFERROR(+'B 18m'!E53/'B 18m'!E27,0)</f>
        <v>0</v>
      </c>
      <c r="F213" s="828">
        <f>IFERROR(+'B 18m'!F53/'B 18m'!F27,0)</f>
        <v>0</v>
      </c>
      <c r="G213" s="828">
        <f>IFERROR(+'B 18m'!G53/'B 18m'!G27,0)</f>
        <v>0</v>
      </c>
      <c r="H213" s="828">
        <f>IFERROR(+'B 18m'!H53/'B 18m'!H27,0)</f>
        <v>0</v>
      </c>
      <c r="I213" s="828">
        <f>IFERROR(+'B 18m'!I53/'B 18m'!I27,0)</f>
        <v>0</v>
      </c>
      <c r="J213" s="828">
        <f>IFERROR(+'B 18m'!J53/'B 18m'!J27,0)</f>
        <v>0</v>
      </c>
      <c r="K213" s="828">
        <f>IFERROR(+'B 18m'!K53/'B 18m'!K27,0)</f>
        <v>0</v>
      </c>
      <c r="L213" s="828">
        <f>IFERROR(+'B 18m'!L53/'B 18m'!L27,0)</f>
        <v>0</v>
      </c>
      <c r="M213" s="828">
        <f>IFERROR(+'B 18m'!M53/'B 18m'!M27,0)</f>
        <v>0</v>
      </c>
      <c r="N213" s="828">
        <f>IFERROR(+'B 18m'!N53/'B 18m'!N27,0)</f>
        <v>0</v>
      </c>
      <c r="O213" s="828">
        <f>IFERROR(+'B 18m'!O53/'B 18m'!O27,0)</f>
        <v>0</v>
      </c>
      <c r="P213" s="828">
        <f>IFERROR(+'B 18m'!P53/'B 18m'!P27,0)</f>
        <v>0</v>
      </c>
      <c r="Q213" s="828">
        <f>IFERROR(+'B 18m'!Q53/'B 18m'!Q27,0)</f>
        <v>0</v>
      </c>
      <c r="R213" s="828">
        <f>IFERROR(+'B 18m'!R53/'B 18m'!R27,0)</f>
        <v>0</v>
      </c>
      <c r="S213" s="828">
        <f>IFERROR(+'B 18m'!S53/'B 18m'!S27,0)</f>
        <v>0</v>
      </c>
      <c r="T213" s="828">
        <f>IFERROR(+'B 18m'!T53/'B 18m'!T27,0)</f>
        <v>0</v>
      </c>
      <c r="U213" s="828">
        <f>IFERROR(+'B 18m'!U53/'B 18m'!U27,0)</f>
        <v>0</v>
      </c>
      <c r="V213" s="828">
        <f>IFERROR(+'B 18m'!V53/'B 18m'!V27,0)</f>
        <v>0</v>
      </c>
      <c r="W213" s="828">
        <f>IFERROR(+'B 18m'!W53/'B 18m'!W27,0)</f>
        <v>0</v>
      </c>
      <c r="X213" s="828">
        <f>IFERROR(+'B 18m'!X53/'B 18m'!X27,0)</f>
        <v>0</v>
      </c>
      <c r="Y213" s="828">
        <f>IFERROR(+'B 18m'!Y53/'B 18m'!Y27,0)</f>
        <v>0</v>
      </c>
      <c r="Z213" s="828">
        <f>IFERROR(+'B 18m'!Z53/'B 18m'!Z27,0)</f>
        <v>0</v>
      </c>
      <c r="AA213" s="828">
        <f>IFERROR(+'B 18m'!AA53/'B 18m'!AA27,0)</f>
        <v>0</v>
      </c>
      <c r="AB213" s="828">
        <f>IFERROR(+'B 18m'!AB53/'B 18m'!AB27,0)</f>
        <v>0</v>
      </c>
      <c r="AC213" s="828"/>
    </row>
    <row r="214" spans="2:29" ht="15" customHeight="1" x14ac:dyDescent="0.3">
      <c r="B214" s="50" t="s">
        <v>108</v>
      </c>
      <c r="D214" s="828">
        <f>IFERROR(+Cars!D53/Cars!D27,0)</f>
        <v>0</v>
      </c>
      <c r="E214" s="828">
        <f>IFERROR(+Cars!E53/Cars!E27,0)</f>
        <v>0</v>
      </c>
      <c r="F214" s="828">
        <f>IFERROR(+Cars!F53/Cars!F27,0)</f>
        <v>0</v>
      </c>
      <c r="G214" s="828">
        <f>IFERROR(+Cars!G53/Cars!G27,0)</f>
        <v>0</v>
      </c>
      <c r="H214" s="828">
        <f>IFERROR(+Cars!H53/Cars!H27,0)</f>
        <v>0</v>
      </c>
      <c r="I214" s="828">
        <f>IFERROR(+Cars!I53/Cars!I27,0)</f>
        <v>0</v>
      </c>
      <c r="J214" s="828">
        <f>IFERROR(+Cars!J53/Cars!J27,0)</f>
        <v>0</v>
      </c>
      <c r="K214" s="828">
        <f>IFERROR(+Cars!K53/Cars!K27,0)</f>
        <v>0</v>
      </c>
      <c r="L214" s="828">
        <f>IFERROR(+Cars!L53/Cars!L27,0)</f>
        <v>0</v>
      </c>
      <c r="M214" s="828">
        <f>IFERROR(+Cars!M53/Cars!M27,0)</f>
        <v>0</v>
      </c>
      <c r="N214" s="828">
        <f>IFERROR(+Cars!N53/Cars!N27,0)</f>
        <v>0</v>
      </c>
      <c r="O214" s="828">
        <f>IFERROR(+Cars!O53/Cars!O27,0)</f>
        <v>0</v>
      </c>
      <c r="P214" s="828">
        <f>IFERROR(+Cars!P53/Cars!P27,0)</f>
        <v>0</v>
      </c>
      <c r="Q214" s="828">
        <f>IFERROR(+Cars!Q53/Cars!Q27,0)</f>
        <v>0</v>
      </c>
      <c r="R214" s="828">
        <f>IFERROR(+Cars!R53/Cars!R27,0)</f>
        <v>0</v>
      </c>
      <c r="S214" s="828">
        <f>IFERROR(+Cars!S53/Cars!S27,0)</f>
        <v>0</v>
      </c>
      <c r="T214" s="828">
        <f>IFERROR(+Cars!T53/Cars!T27,0)</f>
        <v>0</v>
      </c>
      <c r="U214" s="828">
        <f>IFERROR(+Cars!U53/Cars!U27,0)</f>
        <v>0</v>
      </c>
      <c r="V214" s="828">
        <f>IFERROR(+Cars!V53/Cars!V27,0)</f>
        <v>0</v>
      </c>
      <c r="W214" s="828">
        <f>IFERROR(+Cars!W53/Cars!W27,0)</f>
        <v>0</v>
      </c>
      <c r="X214" s="828">
        <f>IFERROR(+Cars!X53/Cars!X27,0)</f>
        <v>0</v>
      </c>
      <c r="Y214" s="828">
        <f>IFERROR(+Cars!Y53/Cars!Y27,0)</f>
        <v>0</v>
      </c>
      <c r="Z214" s="828">
        <f>IFERROR(+Cars!Z53/Cars!Z27,0)</f>
        <v>0</v>
      </c>
      <c r="AA214" s="828">
        <f>IFERROR(+Cars!AA53/Cars!AA27,0)</f>
        <v>0</v>
      </c>
      <c r="AB214" s="828">
        <f>IFERROR(+Cars!AB53/Cars!AB27,0)</f>
        <v>0</v>
      </c>
      <c r="AC214" s="828"/>
    </row>
    <row r="215" spans="2:29" ht="15" customHeight="1" x14ac:dyDescent="0.3">
      <c r="B215" s="50" t="s">
        <v>339</v>
      </c>
      <c r="D215" s="828">
        <f>IFERROR(+'DV small'!D65/'DV small'!D27,0)</f>
        <v>0</v>
      </c>
      <c r="E215" s="828">
        <f>IFERROR(+'DV small'!E65/'DV small'!E27,0)</f>
        <v>0</v>
      </c>
      <c r="F215" s="828">
        <f>IFERROR(+'DV small'!F65/'DV small'!F27,0)</f>
        <v>0</v>
      </c>
      <c r="G215" s="828">
        <f>IFERROR(+'DV small'!G65/'DV small'!G27,0)</f>
        <v>0</v>
      </c>
      <c r="H215" s="828">
        <f>IFERROR(+'DV small'!H65/'DV small'!H27,0)</f>
        <v>0</v>
      </c>
      <c r="I215" s="828">
        <f>IFERROR(+'DV small'!I65/'DV small'!I27,0)</f>
        <v>0</v>
      </c>
      <c r="J215" s="828">
        <f>IFERROR(+'DV small'!J65/'DV small'!J27,0)</f>
        <v>0</v>
      </c>
      <c r="K215" s="828">
        <f>IFERROR(+'DV small'!K65/'DV small'!K27,0)</f>
        <v>0</v>
      </c>
      <c r="L215" s="828">
        <f>IFERROR(+'DV small'!L65/'DV small'!L27,0)</f>
        <v>0</v>
      </c>
      <c r="M215" s="828">
        <f>IFERROR(+'DV small'!M65/'DV small'!M27,0)</f>
        <v>0</v>
      </c>
      <c r="N215" s="828">
        <f>IFERROR(+'DV small'!N65/'DV small'!N27,0)</f>
        <v>0</v>
      </c>
      <c r="O215" s="828">
        <f>IFERROR(+'DV small'!O65/'DV small'!O27,0)</f>
        <v>0</v>
      </c>
      <c r="P215" s="828">
        <f>IFERROR(+'DV small'!P65/'DV small'!P27,0)</f>
        <v>0</v>
      </c>
      <c r="Q215" s="828">
        <f>IFERROR(+'DV small'!Q65/'DV small'!Q27,0)</f>
        <v>0</v>
      </c>
      <c r="R215" s="828">
        <f>IFERROR(+'DV small'!R65/'DV small'!R27,0)</f>
        <v>0</v>
      </c>
      <c r="S215" s="828">
        <f>IFERROR(+'DV small'!S65/'DV small'!S27,0)</f>
        <v>0</v>
      </c>
      <c r="T215" s="828">
        <f>IFERROR(+'DV small'!T65/'DV small'!T27,0)</f>
        <v>0</v>
      </c>
      <c r="U215" s="828">
        <f>IFERROR(+'DV small'!U65/'DV small'!U27,0)</f>
        <v>0</v>
      </c>
      <c r="V215" s="828">
        <f>IFERROR(+'DV small'!V65/'DV small'!V27,0)</f>
        <v>0</v>
      </c>
      <c r="W215" s="828">
        <f>IFERROR(+'DV small'!W65/'DV small'!W27,0)</f>
        <v>0</v>
      </c>
      <c r="X215" s="828">
        <f>IFERROR(+'DV small'!X65/'DV small'!X27,0)</f>
        <v>0</v>
      </c>
      <c r="Y215" s="828">
        <f>IFERROR(+'DV small'!Y65/'DV small'!Y27,0)</f>
        <v>0</v>
      </c>
      <c r="Z215" s="828">
        <f>IFERROR(+'DV small'!Z65/'DV small'!Z27,0)</f>
        <v>0</v>
      </c>
      <c r="AA215" s="828">
        <f>IFERROR(+'DV small'!AA65/'DV small'!AA27,0)</f>
        <v>0</v>
      </c>
      <c r="AB215" s="828">
        <f>IFERROR(+'DV small'!AB65/'DV small'!AB27,0)</f>
        <v>0</v>
      </c>
      <c r="AC215" s="828"/>
    </row>
    <row r="216" spans="2:29" ht="15" customHeight="1" x14ac:dyDescent="0.3">
      <c r="B216" s="50" t="s">
        <v>340</v>
      </c>
      <c r="D216" s="828">
        <f>IFERROR(+'DV large'!D66/'DV large'!D27,0)</f>
        <v>0</v>
      </c>
      <c r="E216" s="828">
        <f>IFERROR(+'DV large'!E66/'DV large'!E27,0)</f>
        <v>0</v>
      </c>
      <c r="F216" s="828">
        <f>IFERROR(+'DV large'!F66/'DV large'!F27,0)</f>
        <v>0</v>
      </c>
      <c r="G216" s="828">
        <f>IFERROR(+'DV large'!G66/'DV large'!G27,0)</f>
        <v>0</v>
      </c>
      <c r="H216" s="828">
        <f>IFERROR(+'DV large'!H66/'DV large'!H27,0)</f>
        <v>0</v>
      </c>
      <c r="I216" s="828">
        <f>IFERROR(+'DV large'!I66/'DV large'!I27,0)</f>
        <v>0</v>
      </c>
      <c r="J216" s="828">
        <f>IFERROR(+'DV large'!J66/'DV large'!J27,0)</f>
        <v>0</v>
      </c>
      <c r="K216" s="828">
        <f>IFERROR(+'DV large'!K66/'DV large'!K27,0)</f>
        <v>0</v>
      </c>
      <c r="L216" s="828">
        <f>IFERROR(+'DV large'!L66/'DV large'!L27,0)</f>
        <v>0</v>
      </c>
      <c r="M216" s="828">
        <f>IFERROR(+'DV large'!M66/'DV large'!M27,0)</f>
        <v>0</v>
      </c>
      <c r="N216" s="828">
        <f>IFERROR(+'DV large'!N66/'DV large'!N27,0)</f>
        <v>0</v>
      </c>
      <c r="O216" s="828">
        <f>IFERROR(+'DV large'!O66/'DV large'!O27,0)</f>
        <v>0</v>
      </c>
      <c r="P216" s="828">
        <f>IFERROR(+'DV large'!P66/'DV large'!P27,0)</f>
        <v>0</v>
      </c>
      <c r="Q216" s="828">
        <f>IFERROR(+'DV large'!Q66/'DV large'!Q27,0)</f>
        <v>0</v>
      </c>
      <c r="R216" s="828">
        <f>IFERROR(+'DV large'!R66/'DV large'!R27,0)</f>
        <v>0</v>
      </c>
      <c r="S216" s="828">
        <f>IFERROR(+'DV large'!S66/'DV large'!S27,0)</f>
        <v>0</v>
      </c>
      <c r="T216" s="828">
        <f>IFERROR(+'DV large'!T66/'DV large'!T27,0)</f>
        <v>0</v>
      </c>
      <c r="U216" s="828">
        <f>IFERROR(+'DV large'!U66/'DV large'!U27,0)</f>
        <v>0</v>
      </c>
      <c r="V216" s="828">
        <f>IFERROR(+'DV large'!V66/'DV large'!V27,0)</f>
        <v>0</v>
      </c>
      <c r="W216" s="828">
        <f>IFERROR(+'DV large'!W66/'DV large'!W27,0)</f>
        <v>0</v>
      </c>
      <c r="X216" s="828">
        <f>IFERROR(+'DV large'!X66/'DV large'!X27,0)</f>
        <v>0</v>
      </c>
      <c r="Y216" s="828">
        <f>IFERROR(+'DV large'!Y66/'DV large'!Y27,0)</f>
        <v>0</v>
      </c>
      <c r="Z216" s="828">
        <f>IFERROR(+'DV large'!Z66/'DV large'!Z27,0)</f>
        <v>0</v>
      </c>
      <c r="AA216" s="828">
        <f>IFERROR(+'DV large'!AA66/'DV large'!AA27,0)</f>
        <v>0</v>
      </c>
      <c r="AB216" s="828">
        <f>IFERROR(+'DV large'!AB66/'DV large'!AB27,0)</f>
        <v>0</v>
      </c>
      <c r="AC216" s="828"/>
    </row>
    <row r="217" spans="2:29" ht="15" customHeight="1" x14ac:dyDescent="0.3">
      <c r="B217" s="50" t="s">
        <v>109</v>
      </c>
      <c r="D217" s="828">
        <f>IFERROR(+'GB trucks'!D65/'GB trucks'!D27,0)</f>
        <v>0</v>
      </c>
      <c r="E217" s="828">
        <f>IFERROR(+'GB trucks'!E65/'GB trucks'!E27,0)</f>
        <v>0</v>
      </c>
      <c r="F217" s="828">
        <f>IFERROR(+'GB trucks'!F65/'GB trucks'!F27,0)</f>
        <v>0</v>
      </c>
      <c r="G217" s="828">
        <f>IFERROR(+'GB trucks'!G65/'GB trucks'!G27,0)</f>
        <v>0</v>
      </c>
      <c r="H217" s="828">
        <f>IFERROR(+'GB trucks'!H65/'GB trucks'!H27,0)</f>
        <v>0</v>
      </c>
      <c r="I217" s="828">
        <f>IFERROR(+'GB trucks'!I65/'GB trucks'!I27,0)</f>
        <v>0</v>
      </c>
      <c r="J217" s="828">
        <f>IFERROR(+'GB trucks'!J65/'GB trucks'!J27,0)</f>
        <v>0</v>
      </c>
      <c r="K217" s="828">
        <f>IFERROR(+'GB trucks'!K65/'GB trucks'!K27,0)</f>
        <v>0</v>
      </c>
      <c r="L217" s="828">
        <f>IFERROR(+'GB trucks'!L65/'GB trucks'!L27,0)</f>
        <v>0</v>
      </c>
      <c r="M217" s="828">
        <f>IFERROR(+'GB trucks'!M65/'GB trucks'!M27,0)</f>
        <v>0</v>
      </c>
      <c r="N217" s="828">
        <f>IFERROR(+'GB trucks'!N65/'GB trucks'!N27,0)</f>
        <v>0</v>
      </c>
      <c r="O217" s="828">
        <f>IFERROR(+'GB trucks'!O65/'GB trucks'!O27,0)</f>
        <v>0</v>
      </c>
      <c r="P217" s="828">
        <f>IFERROR(+'GB trucks'!P65/'GB trucks'!P27,0)</f>
        <v>0</v>
      </c>
      <c r="Q217" s="828">
        <f>IFERROR(+'GB trucks'!Q65/'GB trucks'!Q27,0)</f>
        <v>0</v>
      </c>
      <c r="R217" s="828">
        <f>IFERROR(+'GB trucks'!R65/'GB trucks'!R27,0)</f>
        <v>0</v>
      </c>
      <c r="S217" s="828">
        <f>IFERROR(+'GB trucks'!S65/'GB trucks'!S27,0)</f>
        <v>0</v>
      </c>
      <c r="T217" s="828">
        <f>IFERROR(+'GB trucks'!T65/'GB trucks'!T27,0)</f>
        <v>0</v>
      </c>
      <c r="U217" s="828">
        <f>IFERROR(+'GB trucks'!U65/'GB trucks'!U27,0)</f>
        <v>0</v>
      </c>
      <c r="V217" s="828">
        <f>IFERROR(+'GB trucks'!V65/'GB trucks'!V27,0)</f>
        <v>0</v>
      </c>
      <c r="W217" s="828">
        <f>IFERROR(+'GB trucks'!W65/'GB trucks'!W27,0)</f>
        <v>0</v>
      </c>
      <c r="X217" s="828">
        <f>IFERROR(+'GB trucks'!X65/'GB trucks'!X27,0)</f>
        <v>0</v>
      </c>
      <c r="Y217" s="828">
        <f>IFERROR(+'GB trucks'!Y65/'GB trucks'!Y27,0)</f>
        <v>0</v>
      </c>
      <c r="Z217" s="828">
        <f>IFERROR(+'GB trucks'!Z65/'GB trucks'!Z27,0)</f>
        <v>0</v>
      </c>
      <c r="AA217" s="828">
        <f>IFERROR(+'GB trucks'!AA65/'GB trucks'!AA27,0)</f>
        <v>0</v>
      </c>
      <c r="AB217" s="828">
        <f>IFERROR(+'GB trucks'!AB65/'GB trucks'!AB27,0)</f>
        <v>0</v>
      </c>
      <c r="AC217" s="828"/>
    </row>
    <row r="218" spans="2:29" ht="15" customHeight="1" x14ac:dyDescent="0.3">
      <c r="B218" s="50" t="s">
        <v>110</v>
      </c>
      <c r="D218" s="828">
        <f>IFERROR(+Trains!D53/Trains!D27,0)</f>
        <v>0</v>
      </c>
      <c r="E218" s="828">
        <f>IFERROR(+Trains!E53/Trains!E27,0)</f>
        <v>0</v>
      </c>
      <c r="F218" s="828">
        <f>IFERROR(+Trains!F53/Trains!F27,0)</f>
        <v>0</v>
      </c>
      <c r="G218" s="828">
        <f>IFERROR(+Trains!G53/Trains!G27,0)</f>
        <v>0</v>
      </c>
      <c r="H218" s="828">
        <f>IFERROR(+Trains!H53/Trains!H27,0)</f>
        <v>0</v>
      </c>
      <c r="I218" s="828">
        <f>IFERROR(+Trains!I53/Trains!I27,0)</f>
        <v>0</v>
      </c>
      <c r="J218" s="828">
        <f>IFERROR(+Trains!J53/Trains!J27,0)</f>
        <v>0</v>
      </c>
      <c r="K218" s="828">
        <f>IFERROR(+Trains!K53/Trains!K27,0)</f>
        <v>0</v>
      </c>
      <c r="L218" s="828">
        <f>IFERROR(+Trains!L53/Trains!L27,0)</f>
        <v>0</v>
      </c>
      <c r="M218" s="828">
        <f>IFERROR(+Trains!M53/Trains!M27,0)</f>
        <v>0</v>
      </c>
      <c r="N218" s="828">
        <f>IFERROR(+Trains!N53/Trains!N27,0)</f>
        <v>0</v>
      </c>
      <c r="O218" s="828">
        <f>IFERROR(+Trains!O53/Trains!O27,0)</f>
        <v>0</v>
      </c>
      <c r="P218" s="828">
        <f>IFERROR(+Trains!P53/Trains!P27,0)</f>
        <v>0</v>
      </c>
      <c r="Q218" s="828">
        <f>IFERROR(+Trains!Q53/Trains!Q27,0)</f>
        <v>0</v>
      </c>
      <c r="R218" s="828">
        <f>IFERROR(+Trains!R53/Trains!R27,0)</f>
        <v>0</v>
      </c>
      <c r="S218" s="828">
        <f>IFERROR(+Trains!S53/Trains!S27,0)</f>
        <v>0</v>
      </c>
      <c r="T218" s="828">
        <f>IFERROR(+Trains!T53/Trains!T27,0)</f>
        <v>0</v>
      </c>
      <c r="U218" s="828">
        <f>IFERROR(+Trains!U53/Trains!U27,0)</f>
        <v>0</v>
      </c>
      <c r="V218" s="828">
        <f>IFERROR(+Trains!V53/Trains!V27,0)</f>
        <v>0</v>
      </c>
      <c r="W218" s="828">
        <f>IFERROR(+Trains!W53/Trains!W27,0)</f>
        <v>0</v>
      </c>
      <c r="X218" s="828">
        <f>IFERROR(+Trains!X53/Trains!X27,0)</f>
        <v>0</v>
      </c>
      <c r="Y218" s="828">
        <f>IFERROR(+Trains!Y53/Trains!Y27,0)</f>
        <v>0</v>
      </c>
      <c r="Z218" s="828">
        <f>IFERROR(+Trains!Z53/Trains!Z27,0)</f>
        <v>0</v>
      </c>
      <c r="AA218" s="828">
        <f>IFERROR(+Trains!AA53/Trains!AA27,0)</f>
        <v>0</v>
      </c>
      <c r="AB218" s="828">
        <f>IFERROR(+Trains!AB53/Trains!AB27,0)</f>
        <v>0</v>
      </c>
      <c r="AC218" s="828"/>
    </row>
    <row r="221" spans="2:29" ht="15" customHeight="1" x14ac:dyDescent="0.3">
      <c r="B221" s="110" t="s">
        <v>654</v>
      </c>
      <c r="D221" s="829">
        <f>SUM(D222:D228)</f>
        <v>0</v>
      </c>
      <c r="E221" s="829">
        <f t="shared" ref="E221:AB221" si="69">SUM(E222:E228)</f>
        <v>0</v>
      </c>
      <c r="F221" s="829">
        <f t="shared" si="69"/>
        <v>0</v>
      </c>
      <c r="G221" s="829">
        <f t="shared" si="69"/>
        <v>0</v>
      </c>
      <c r="H221" s="829">
        <f t="shared" si="69"/>
        <v>0</v>
      </c>
      <c r="I221" s="829">
        <f t="shared" si="69"/>
        <v>0</v>
      </c>
      <c r="J221" s="829">
        <f t="shared" si="69"/>
        <v>0</v>
      </c>
      <c r="K221" s="829">
        <f t="shared" si="69"/>
        <v>0</v>
      </c>
      <c r="L221" s="829">
        <f t="shared" si="69"/>
        <v>0</v>
      </c>
      <c r="M221" s="829">
        <f t="shared" si="69"/>
        <v>0</v>
      </c>
      <c r="N221" s="829">
        <f t="shared" si="69"/>
        <v>0</v>
      </c>
      <c r="O221" s="829">
        <f t="shared" si="69"/>
        <v>0</v>
      </c>
      <c r="P221" s="829">
        <f t="shared" si="69"/>
        <v>0</v>
      </c>
      <c r="Q221" s="829">
        <f t="shared" si="69"/>
        <v>0</v>
      </c>
      <c r="R221" s="829">
        <f t="shared" si="69"/>
        <v>0</v>
      </c>
      <c r="S221" s="829">
        <f t="shared" si="69"/>
        <v>0</v>
      </c>
      <c r="T221" s="829">
        <f t="shared" si="69"/>
        <v>0</v>
      </c>
      <c r="U221" s="829">
        <f t="shared" si="69"/>
        <v>0</v>
      </c>
      <c r="V221" s="829">
        <f t="shared" si="69"/>
        <v>0</v>
      </c>
      <c r="W221" s="829">
        <f t="shared" si="69"/>
        <v>0</v>
      </c>
      <c r="X221" s="829">
        <f t="shared" si="69"/>
        <v>0</v>
      </c>
      <c r="Y221" s="829">
        <f t="shared" si="69"/>
        <v>0</v>
      </c>
      <c r="Z221" s="829">
        <f t="shared" si="69"/>
        <v>0</v>
      </c>
      <c r="AA221" s="829">
        <f t="shared" si="69"/>
        <v>0</v>
      </c>
      <c r="AB221" s="829">
        <f t="shared" si="69"/>
        <v>0</v>
      </c>
    </row>
    <row r="222" spans="2:29" ht="15" customHeight="1" x14ac:dyDescent="0.3">
      <c r="B222" s="50" t="s">
        <v>655</v>
      </c>
      <c r="D222" s="827">
        <f>+'B 12m'!D304</f>
        <v>0</v>
      </c>
      <c r="E222" s="827">
        <f>+'B 12m'!E304</f>
        <v>0</v>
      </c>
      <c r="F222" s="827">
        <f>+'B 12m'!F304</f>
        <v>0</v>
      </c>
      <c r="G222" s="827">
        <f>+'B 12m'!G304</f>
        <v>0</v>
      </c>
      <c r="H222" s="827">
        <f>+'B 12m'!H304</f>
        <v>0</v>
      </c>
      <c r="I222" s="827">
        <f>+'B 12m'!I304</f>
        <v>0</v>
      </c>
      <c r="J222" s="827">
        <f>+'B 12m'!J304</f>
        <v>0</v>
      </c>
      <c r="K222" s="827">
        <f>+'B 12m'!K304</f>
        <v>0</v>
      </c>
      <c r="L222" s="827">
        <f>+'B 12m'!L304</f>
        <v>0</v>
      </c>
      <c r="M222" s="827">
        <f>+'B 12m'!M304</f>
        <v>0</v>
      </c>
      <c r="N222" s="827">
        <f>+'B 12m'!N304</f>
        <v>0</v>
      </c>
      <c r="O222" s="827">
        <f>+'B 12m'!O304</f>
        <v>0</v>
      </c>
      <c r="P222" s="827">
        <f>+'B 12m'!P304</f>
        <v>0</v>
      </c>
      <c r="Q222" s="827">
        <f>+'B 12m'!Q304</f>
        <v>0</v>
      </c>
      <c r="R222" s="827">
        <f>+'B 12m'!R304</f>
        <v>0</v>
      </c>
      <c r="S222" s="827">
        <f>+'B 12m'!S304</f>
        <v>0</v>
      </c>
      <c r="T222" s="827">
        <f>+'B 12m'!T304</f>
        <v>0</v>
      </c>
      <c r="U222" s="827">
        <f>+'B 12m'!U304</f>
        <v>0</v>
      </c>
      <c r="V222" s="827">
        <f>+'B 12m'!V304</f>
        <v>0</v>
      </c>
      <c r="W222" s="827">
        <f>+'B 12m'!W304</f>
        <v>0</v>
      </c>
      <c r="X222" s="827">
        <f>+'B 12m'!X304</f>
        <v>0</v>
      </c>
      <c r="Y222" s="827">
        <f>+'B 12m'!Y304</f>
        <v>0</v>
      </c>
      <c r="Z222" s="827">
        <f>+'B 12m'!Z304</f>
        <v>0</v>
      </c>
      <c r="AA222" s="827">
        <f>+'B 12m'!AA304</f>
        <v>0</v>
      </c>
      <c r="AB222" s="827">
        <f>+'B 12m'!AB304</f>
        <v>0</v>
      </c>
    </row>
    <row r="223" spans="2:29" ht="15" customHeight="1" x14ac:dyDescent="0.3">
      <c r="B223" s="50" t="s">
        <v>656</v>
      </c>
      <c r="D223" s="827">
        <f>+'B 18m'!D302</f>
        <v>0</v>
      </c>
      <c r="E223" s="827">
        <f>+'B 18m'!E302</f>
        <v>0</v>
      </c>
      <c r="F223" s="827">
        <f>+'B 18m'!F302</f>
        <v>0</v>
      </c>
      <c r="G223" s="827">
        <f>+'B 18m'!G302</f>
        <v>0</v>
      </c>
      <c r="H223" s="827">
        <f>+'B 18m'!H302</f>
        <v>0</v>
      </c>
      <c r="I223" s="827">
        <f>+'B 18m'!I302</f>
        <v>0</v>
      </c>
      <c r="J223" s="827">
        <f>+'B 18m'!J302</f>
        <v>0</v>
      </c>
      <c r="K223" s="827">
        <f>+'B 18m'!K302</f>
        <v>0</v>
      </c>
      <c r="L223" s="827">
        <f>+'B 18m'!L302</f>
        <v>0</v>
      </c>
      <c r="M223" s="827">
        <f>+'B 18m'!M302</f>
        <v>0</v>
      </c>
      <c r="N223" s="827">
        <f>+'B 18m'!N302</f>
        <v>0</v>
      </c>
      <c r="O223" s="827">
        <f>+'B 18m'!O302</f>
        <v>0</v>
      </c>
      <c r="P223" s="827">
        <f>+'B 18m'!P302</f>
        <v>0</v>
      </c>
      <c r="Q223" s="827">
        <f>+'B 18m'!Q302</f>
        <v>0</v>
      </c>
      <c r="R223" s="827">
        <f>+'B 18m'!R302</f>
        <v>0</v>
      </c>
      <c r="S223" s="827">
        <f>+'B 18m'!S302</f>
        <v>0</v>
      </c>
      <c r="T223" s="827">
        <f>+'B 18m'!T302</f>
        <v>0</v>
      </c>
      <c r="U223" s="827">
        <f>+'B 18m'!U302</f>
        <v>0</v>
      </c>
      <c r="V223" s="827">
        <f>+'B 18m'!V302</f>
        <v>0</v>
      </c>
      <c r="W223" s="827">
        <f>+'B 18m'!W302</f>
        <v>0</v>
      </c>
      <c r="X223" s="827">
        <f>+'B 18m'!X302</f>
        <v>0</v>
      </c>
      <c r="Y223" s="827">
        <f>+'B 18m'!Y302</f>
        <v>0</v>
      </c>
      <c r="Z223" s="827">
        <f>+'B 18m'!Z302</f>
        <v>0</v>
      </c>
      <c r="AA223" s="827">
        <f>+'B 18m'!AA302</f>
        <v>0</v>
      </c>
      <c r="AB223" s="827">
        <f>+'B 18m'!AB302</f>
        <v>0</v>
      </c>
    </row>
    <row r="224" spans="2:29" ht="15" customHeight="1" x14ac:dyDescent="0.3">
      <c r="B224" s="50" t="s">
        <v>657</v>
      </c>
      <c r="D224" s="827">
        <f>+Cars!D249</f>
        <v>0</v>
      </c>
      <c r="E224" s="827">
        <f>+Cars!E249</f>
        <v>0</v>
      </c>
      <c r="F224" s="827">
        <f>+Cars!F249</f>
        <v>0</v>
      </c>
      <c r="G224" s="827">
        <f>+Cars!G249</f>
        <v>0</v>
      </c>
      <c r="H224" s="827">
        <f>+Cars!H249</f>
        <v>0</v>
      </c>
      <c r="I224" s="827">
        <f>+Cars!I249</f>
        <v>0</v>
      </c>
      <c r="J224" s="827">
        <f>+Cars!J249</f>
        <v>0</v>
      </c>
      <c r="K224" s="827">
        <f>+Cars!K249</f>
        <v>0</v>
      </c>
      <c r="L224" s="827">
        <f>+Cars!L249</f>
        <v>0</v>
      </c>
      <c r="M224" s="827">
        <f>+Cars!M249</f>
        <v>0</v>
      </c>
      <c r="N224" s="827">
        <f>+Cars!N249</f>
        <v>0</v>
      </c>
      <c r="O224" s="827">
        <f>+Cars!O249</f>
        <v>0</v>
      </c>
      <c r="P224" s="827">
        <f>+Cars!P249</f>
        <v>0</v>
      </c>
      <c r="Q224" s="827">
        <f>+Cars!Q249</f>
        <v>0</v>
      </c>
      <c r="R224" s="827">
        <f>+Cars!R249</f>
        <v>0</v>
      </c>
      <c r="S224" s="827">
        <f>+Cars!S249</f>
        <v>0</v>
      </c>
      <c r="T224" s="827">
        <f>+Cars!T249</f>
        <v>0</v>
      </c>
      <c r="U224" s="827">
        <f>+Cars!U249</f>
        <v>0</v>
      </c>
      <c r="V224" s="827">
        <f>+Cars!V249</f>
        <v>0</v>
      </c>
      <c r="W224" s="827">
        <f>+Cars!W249</f>
        <v>0</v>
      </c>
      <c r="X224" s="827">
        <f>+Cars!X249</f>
        <v>0</v>
      </c>
      <c r="Y224" s="827">
        <f>+Cars!Y249</f>
        <v>0</v>
      </c>
      <c r="Z224" s="827">
        <f>+Cars!Z249</f>
        <v>0</v>
      </c>
      <c r="AA224" s="827">
        <f>+Cars!AA249</f>
        <v>0</v>
      </c>
      <c r="AB224" s="827">
        <f>+Cars!AB249</f>
        <v>0</v>
      </c>
      <c r="AC224" s="827"/>
    </row>
    <row r="225" spans="2:29" ht="15" customHeight="1" x14ac:dyDescent="0.3">
      <c r="B225" s="50" t="s">
        <v>658</v>
      </c>
      <c r="D225" s="827">
        <f>+'DV small'!D264</f>
        <v>0</v>
      </c>
      <c r="E225" s="827">
        <f>+'DV small'!E264</f>
        <v>0</v>
      </c>
      <c r="F225" s="827">
        <f>+'DV small'!F264</f>
        <v>0</v>
      </c>
      <c r="G225" s="827">
        <f>+'DV small'!G264</f>
        <v>0</v>
      </c>
      <c r="H225" s="827">
        <f>+'DV small'!H264</f>
        <v>0</v>
      </c>
      <c r="I225" s="827">
        <f>+'DV small'!I264</f>
        <v>0</v>
      </c>
      <c r="J225" s="827">
        <f>+'DV small'!J264</f>
        <v>0</v>
      </c>
      <c r="K225" s="827">
        <f>+'DV small'!K264</f>
        <v>0</v>
      </c>
      <c r="L225" s="827">
        <f>+'DV small'!L264</f>
        <v>0</v>
      </c>
      <c r="M225" s="827">
        <f>+'DV small'!M264</f>
        <v>0</v>
      </c>
      <c r="N225" s="827">
        <f>+'DV small'!N264</f>
        <v>0</v>
      </c>
      <c r="O225" s="827">
        <f>+'DV small'!O264</f>
        <v>0</v>
      </c>
      <c r="P225" s="827">
        <f>+'DV small'!P264</f>
        <v>0</v>
      </c>
      <c r="Q225" s="827">
        <f>+'DV small'!Q264</f>
        <v>0</v>
      </c>
      <c r="R225" s="827">
        <f>+'DV small'!R264</f>
        <v>0</v>
      </c>
      <c r="S225" s="827">
        <f>+'DV small'!S264</f>
        <v>0</v>
      </c>
      <c r="T225" s="827">
        <f>+'DV small'!T264</f>
        <v>0</v>
      </c>
      <c r="U225" s="827">
        <f>+'DV small'!U264</f>
        <v>0</v>
      </c>
      <c r="V225" s="827">
        <f>+'DV small'!V264</f>
        <v>0</v>
      </c>
      <c r="W225" s="827">
        <f>+'DV small'!W264</f>
        <v>0</v>
      </c>
      <c r="X225" s="827">
        <f>+'DV small'!X264</f>
        <v>0</v>
      </c>
      <c r="Y225" s="827">
        <f>+'DV small'!Y264</f>
        <v>0</v>
      </c>
      <c r="Z225" s="827">
        <f>+'DV small'!Z264</f>
        <v>0</v>
      </c>
      <c r="AA225" s="827">
        <f>+'DV small'!AA264</f>
        <v>0</v>
      </c>
      <c r="AB225" s="827">
        <f>+'DV small'!AB264</f>
        <v>0</v>
      </c>
      <c r="AC225" s="827"/>
    </row>
    <row r="226" spans="2:29" ht="15" customHeight="1" x14ac:dyDescent="0.3">
      <c r="B226" s="50" t="s">
        <v>659</v>
      </c>
      <c r="D226" s="827">
        <f>+'DV large'!D265</f>
        <v>0</v>
      </c>
      <c r="E226" s="827">
        <f>+'DV large'!E265</f>
        <v>0</v>
      </c>
      <c r="F226" s="827">
        <f>+'DV large'!F265</f>
        <v>0</v>
      </c>
      <c r="G226" s="827">
        <f>+'DV large'!G265</f>
        <v>0</v>
      </c>
      <c r="H226" s="827">
        <f>+'DV large'!H265</f>
        <v>0</v>
      </c>
      <c r="I226" s="827">
        <f>+'DV large'!I265</f>
        <v>0</v>
      </c>
      <c r="J226" s="827">
        <f>+'DV large'!J265</f>
        <v>0</v>
      </c>
      <c r="K226" s="827">
        <f>+'DV large'!K265</f>
        <v>0</v>
      </c>
      <c r="L226" s="827">
        <f>+'DV large'!L265</f>
        <v>0</v>
      </c>
      <c r="M226" s="827">
        <f>+'DV large'!M265</f>
        <v>0</v>
      </c>
      <c r="N226" s="827">
        <f>+'DV large'!N265</f>
        <v>0</v>
      </c>
      <c r="O226" s="827">
        <f>+'DV large'!O265</f>
        <v>0</v>
      </c>
      <c r="P226" s="827">
        <f>+'DV large'!P265</f>
        <v>0</v>
      </c>
      <c r="Q226" s="827">
        <f>+'DV large'!Q265</f>
        <v>0</v>
      </c>
      <c r="R226" s="827">
        <f>+'DV large'!R265</f>
        <v>0</v>
      </c>
      <c r="S226" s="827">
        <f>+'DV large'!S265</f>
        <v>0</v>
      </c>
      <c r="T226" s="827">
        <f>+'DV large'!T265</f>
        <v>0</v>
      </c>
      <c r="U226" s="827">
        <f>+'DV large'!U265</f>
        <v>0</v>
      </c>
      <c r="V226" s="827">
        <f>+'DV large'!V265</f>
        <v>0</v>
      </c>
      <c r="W226" s="827">
        <f>+'DV large'!W265</f>
        <v>0</v>
      </c>
      <c r="X226" s="827">
        <f>+'DV large'!X265</f>
        <v>0</v>
      </c>
      <c r="Y226" s="827">
        <f>+'DV large'!Y265</f>
        <v>0</v>
      </c>
      <c r="Z226" s="827">
        <f>+'DV large'!Z265</f>
        <v>0</v>
      </c>
      <c r="AA226" s="827">
        <f>+'DV large'!AA265</f>
        <v>0</v>
      </c>
      <c r="AB226" s="827">
        <f>+'DV large'!AB265</f>
        <v>0</v>
      </c>
      <c r="AC226" s="827"/>
    </row>
    <row r="227" spans="2:29" ht="15" customHeight="1" x14ac:dyDescent="0.3">
      <c r="B227" s="50" t="s">
        <v>660</v>
      </c>
      <c r="D227" s="827">
        <f>+'GB trucks'!D318</f>
        <v>0</v>
      </c>
      <c r="E227" s="827">
        <f>+'GB trucks'!E318</f>
        <v>0</v>
      </c>
      <c r="F227" s="827">
        <f>+'GB trucks'!F318</f>
        <v>0</v>
      </c>
      <c r="G227" s="827">
        <f>+'GB trucks'!G318</f>
        <v>0</v>
      </c>
      <c r="H227" s="827">
        <f>+'GB trucks'!H318</f>
        <v>0</v>
      </c>
      <c r="I227" s="827">
        <f>+'GB trucks'!I318</f>
        <v>0</v>
      </c>
      <c r="J227" s="827">
        <f>+'GB trucks'!J318</f>
        <v>0</v>
      </c>
      <c r="K227" s="827">
        <f>+'GB trucks'!K318</f>
        <v>0</v>
      </c>
      <c r="L227" s="827">
        <f>+'GB trucks'!L318</f>
        <v>0</v>
      </c>
      <c r="M227" s="827">
        <f>+'GB trucks'!M318</f>
        <v>0</v>
      </c>
      <c r="N227" s="827">
        <f>+'GB trucks'!N318</f>
        <v>0</v>
      </c>
      <c r="O227" s="827">
        <f>+'GB trucks'!O318</f>
        <v>0</v>
      </c>
      <c r="P227" s="827">
        <f>+'GB trucks'!P318</f>
        <v>0</v>
      </c>
      <c r="Q227" s="827">
        <f>+'GB trucks'!Q318</f>
        <v>0</v>
      </c>
      <c r="R227" s="827">
        <f>+'GB trucks'!R318</f>
        <v>0</v>
      </c>
      <c r="S227" s="827">
        <f>+'GB trucks'!S318</f>
        <v>0</v>
      </c>
      <c r="T227" s="827">
        <f>+'GB trucks'!T318</f>
        <v>0</v>
      </c>
      <c r="U227" s="827">
        <f>+'GB trucks'!U318</f>
        <v>0</v>
      </c>
      <c r="V227" s="827">
        <f>+'GB trucks'!V318</f>
        <v>0</v>
      </c>
      <c r="W227" s="827">
        <f>+'GB trucks'!W318</f>
        <v>0</v>
      </c>
      <c r="X227" s="827">
        <f>+'GB trucks'!X318</f>
        <v>0</v>
      </c>
      <c r="Y227" s="827">
        <f>+'GB trucks'!Y318</f>
        <v>0</v>
      </c>
      <c r="Z227" s="827">
        <f>+'GB trucks'!Z318</f>
        <v>0</v>
      </c>
      <c r="AA227" s="827">
        <f>+'GB trucks'!AA318</f>
        <v>0</v>
      </c>
      <c r="AB227" s="827">
        <f>+'GB trucks'!AB318</f>
        <v>0</v>
      </c>
      <c r="AC227" s="827"/>
    </row>
    <row r="228" spans="2:29" ht="15" customHeight="1" x14ac:dyDescent="0.3">
      <c r="B228" s="50" t="s">
        <v>661</v>
      </c>
      <c r="D228" s="827">
        <f>+Trains!D304</f>
        <v>0</v>
      </c>
      <c r="E228" s="827">
        <f>+Trains!E304</f>
        <v>0</v>
      </c>
      <c r="F228" s="827">
        <f>+Trains!F304</f>
        <v>0</v>
      </c>
      <c r="G228" s="827">
        <f>+Trains!G304</f>
        <v>0</v>
      </c>
      <c r="H228" s="827">
        <f>+Trains!H304</f>
        <v>0</v>
      </c>
      <c r="I228" s="827">
        <f>+Trains!I304</f>
        <v>0</v>
      </c>
      <c r="J228" s="827">
        <f>+Trains!J304</f>
        <v>0</v>
      </c>
      <c r="K228" s="827">
        <f>+Trains!K304</f>
        <v>0</v>
      </c>
      <c r="L228" s="827">
        <f>+Trains!L304</f>
        <v>0</v>
      </c>
      <c r="M228" s="827">
        <f>+Trains!M304</f>
        <v>0</v>
      </c>
      <c r="N228" s="827">
        <f>+Trains!N304</f>
        <v>0</v>
      </c>
      <c r="O228" s="827">
        <f>+Trains!O304</f>
        <v>0</v>
      </c>
      <c r="P228" s="827">
        <f>+Trains!P304</f>
        <v>0</v>
      </c>
      <c r="Q228" s="827">
        <f>+Trains!Q304</f>
        <v>0</v>
      </c>
      <c r="R228" s="827">
        <f>+Trains!R304</f>
        <v>0</v>
      </c>
      <c r="S228" s="827">
        <f>+Trains!S304</f>
        <v>0</v>
      </c>
      <c r="T228" s="827">
        <f>+Trains!T304</f>
        <v>0</v>
      </c>
      <c r="U228" s="827">
        <f>+Trains!U304</f>
        <v>0</v>
      </c>
      <c r="V228" s="827">
        <f>+Trains!V304</f>
        <v>0</v>
      </c>
      <c r="W228" s="827">
        <f>+Trains!W304</f>
        <v>0</v>
      </c>
      <c r="X228" s="827">
        <f>+Trains!X304</f>
        <v>0</v>
      </c>
      <c r="Y228" s="827">
        <f>+Trains!Y304</f>
        <v>0</v>
      </c>
      <c r="Z228" s="827">
        <f>+Trains!Z304</f>
        <v>0</v>
      </c>
      <c r="AA228" s="827">
        <f>+Trains!AA304</f>
        <v>0</v>
      </c>
      <c r="AB228" s="827">
        <f>+Trains!AB304</f>
        <v>0</v>
      </c>
      <c r="AC228" s="827"/>
    </row>
  </sheetData>
  <pageMargins left="0.70866141732283472" right="0.70866141732283472" top="0.74803149606299213" bottom="0.74803149606299213" header="0.31496062992125984" footer="0.31496062992125984"/>
  <pageSetup paperSize="9" scale="17"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E25"/>
  <sheetViews>
    <sheetView showGridLines="0" zoomScale="90" zoomScaleNormal="90" workbookViewId="0">
      <pane xSplit="3" ySplit="2" topLeftCell="D3" activePane="bottomRight" state="frozen"/>
      <selection activeCell="I61" sqref="I61"/>
      <selection pane="topRight" activeCell="I61" sqref="I61"/>
      <selection pane="bottomLeft" activeCell="I61" sqref="I61"/>
      <selection pane="bottomRight" activeCell="I61" sqref="I61"/>
    </sheetView>
  </sheetViews>
  <sheetFormatPr defaultRowHeight="16.5" x14ac:dyDescent="0.3"/>
  <cols>
    <col min="1" max="1" width="2.85546875" style="574" customWidth="1"/>
    <col min="2" max="2" width="38.28515625" style="574" customWidth="1"/>
    <col min="3" max="3" width="19.85546875" style="574" customWidth="1"/>
    <col min="4" max="4" width="13" style="574" customWidth="1"/>
    <col min="5" max="29" width="12.140625" style="574" customWidth="1"/>
    <col min="30" max="30" width="9.140625" style="574"/>
    <col min="31" max="31" width="12.85546875" style="574" customWidth="1"/>
    <col min="32" max="16384" width="9.140625" style="574"/>
  </cols>
  <sheetData>
    <row r="1" spans="1:31" s="80" customFormat="1" ht="15" customHeight="1" x14ac:dyDescent="0.3">
      <c r="A1" s="8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31" ht="33.75" x14ac:dyDescent="0.3">
      <c r="B2" s="575" t="s">
        <v>537</v>
      </c>
      <c r="C2" s="576"/>
    </row>
    <row r="3" spans="1:31" ht="18" x14ac:dyDescent="0.3">
      <c r="B3" s="577"/>
      <c r="C3" s="578" t="s">
        <v>32</v>
      </c>
      <c r="D3" s="579">
        <v>2018</v>
      </c>
      <c r="E3" s="579">
        <v>2019</v>
      </c>
      <c r="F3" s="579">
        <v>2020</v>
      </c>
      <c r="G3" s="579">
        <v>2021</v>
      </c>
      <c r="H3" s="579">
        <v>2022</v>
      </c>
      <c r="I3" s="579">
        <v>2023</v>
      </c>
      <c r="J3" s="579">
        <v>2024</v>
      </c>
      <c r="K3" s="579">
        <v>2025</v>
      </c>
      <c r="L3" s="579">
        <v>2026</v>
      </c>
      <c r="M3" s="579">
        <v>2027</v>
      </c>
      <c r="N3" s="579">
        <v>2028</v>
      </c>
      <c r="O3" s="579">
        <v>2029</v>
      </c>
      <c r="P3" s="579">
        <v>2030</v>
      </c>
      <c r="Q3" s="579">
        <v>2031</v>
      </c>
      <c r="R3" s="579">
        <v>2032</v>
      </c>
      <c r="S3" s="579">
        <v>2033</v>
      </c>
      <c r="T3" s="579">
        <v>2034</v>
      </c>
      <c r="U3" s="579">
        <v>2035</v>
      </c>
      <c r="V3" s="579">
        <v>2036</v>
      </c>
      <c r="W3" s="579">
        <v>2037</v>
      </c>
      <c r="X3" s="579">
        <v>2038</v>
      </c>
      <c r="Y3" s="579">
        <v>2039</v>
      </c>
      <c r="Z3" s="579">
        <v>2040</v>
      </c>
      <c r="AA3" s="579">
        <v>2041</v>
      </c>
      <c r="AB3" s="579">
        <v>2042</v>
      </c>
      <c r="AC3" s="579">
        <v>2043</v>
      </c>
    </row>
    <row r="4" spans="1:31" ht="28.5" customHeight="1" x14ac:dyDescent="0.3">
      <c r="B4" s="3" t="s">
        <v>543</v>
      </c>
      <c r="C4" s="3" t="s">
        <v>538</v>
      </c>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row>
    <row r="5" spans="1:31" x14ac:dyDescent="0.3">
      <c r="B5" s="574" t="s">
        <v>88</v>
      </c>
      <c r="D5" s="246">
        <f>+Summary!D6</f>
        <v>0</v>
      </c>
      <c r="E5" s="246">
        <f>+Summary!E6</f>
        <v>0</v>
      </c>
      <c r="F5" s="246">
        <f>+Summary!F6</f>
        <v>0</v>
      </c>
      <c r="G5" s="246">
        <f>+Summary!G6</f>
        <v>0</v>
      </c>
      <c r="H5" s="246">
        <f>+Summary!H6</f>
        <v>0</v>
      </c>
      <c r="I5" s="246">
        <f>+Summary!I6</f>
        <v>0</v>
      </c>
      <c r="J5" s="246">
        <f>+Summary!J6</f>
        <v>0</v>
      </c>
      <c r="K5" s="246">
        <f>+Summary!K6</f>
        <v>0</v>
      </c>
      <c r="L5" s="246">
        <f>+Summary!L6</f>
        <v>0</v>
      </c>
      <c r="M5" s="246">
        <f>+Summary!M6</f>
        <v>0</v>
      </c>
      <c r="N5" s="246">
        <f>+Summary!N6</f>
        <v>0</v>
      </c>
      <c r="O5" s="246">
        <f>+Summary!O6</f>
        <v>0</v>
      </c>
      <c r="P5" s="246">
        <f>+Summary!P6</f>
        <v>0</v>
      </c>
      <c r="Q5" s="246">
        <f>+Summary!Q6</f>
        <v>0</v>
      </c>
      <c r="R5" s="246">
        <f>+Summary!R6</f>
        <v>0</v>
      </c>
      <c r="S5" s="246">
        <f>+Summary!S6</f>
        <v>0</v>
      </c>
      <c r="T5" s="246">
        <f>+Summary!T6</f>
        <v>0</v>
      </c>
      <c r="U5" s="246">
        <f>+Summary!U6</f>
        <v>0</v>
      </c>
      <c r="V5" s="246">
        <f>+Summary!V6</f>
        <v>0</v>
      </c>
      <c r="W5" s="246">
        <f>+Summary!W6</f>
        <v>0</v>
      </c>
      <c r="X5" s="246">
        <f>+Summary!X6</f>
        <v>0</v>
      </c>
      <c r="Y5" s="246">
        <f>+Summary!Y6</f>
        <v>0</v>
      </c>
      <c r="Z5" s="246">
        <f>+Summary!Z6</f>
        <v>0</v>
      </c>
      <c r="AA5" s="246">
        <f>+Summary!AA6</f>
        <v>0</v>
      </c>
      <c r="AB5" s="246">
        <f>+Summary!AB6</f>
        <v>0</v>
      </c>
      <c r="AC5" s="246"/>
    </row>
    <row r="6" spans="1:31" x14ac:dyDescent="0.3">
      <c r="B6" s="574" t="s">
        <v>434</v>
      </c>
      <c r="D6" s="246">
        <f>+Summary!D31</f>
        <v>0</v>
      </c>
      <c r="E6" s="246">
        <f>+Summary!E31</f>
        <v>0</v>
      </c>
      <c r="F6" s="246">
        <f>+Summary!F31</f>
        <v>0</v>
      </c>
      <c r="G6" s="246">
        <f>+Summary!G31</f>
        <v>0</v>
      </c>
      <c r="H6" s="246">
        <f>+Summary!H31</f>
        <v>0</v>
      </c>
      <c r="I6" s="246">
        <f>+Summary!I31</f>
        <v>0</v>
      </c>
      <c r="J6" s="246">
        <f>+Summary!J31</f>
        <v>0</v>
      </c>
      <c r="K6" s="246">
        <f>+Summary!K31</f>
        <v>0</v>
      </c>
      <c r="L6" s="246">
        <f>+Summary!L31</f>
        <v>0</v>
      </c>
      <c r="M6" s="246">
        <f>+Summary!M31</f>
        <v>0</v>
      </c>
      <c r="N6" s="246">
        <f>+Summary!N31</f>
        <v>0</v>
      </c>
      <c r="O6" s="246">
        <f>+Summary!O31</f>
        <v>0</v>
      </c>
      <c r="P6" s="246">
        <f>+Summary!P31</f>
        <v>0</v>
      </c>
      <c r="Q6" s="246">
        <f>+Summary!Q31</f>
        <v>0</v>
      </c>
      <c r="R6" s="246">
        <f>+Summary!R31</f>
        <v>0</v>
      </c>
      <c r="S6" s="246">
        <f>+Summary!S31</f>
        <v>0</v>
      </c>
      <c r="T6" s="246">
        <f>+Summary!T31</f>
        <v>0</v>
      </c>
      <c r="U6" s="246">
        <f>+Summary!U31</f>
        <v>0</v>
      </c>
      <c r="V6" s="246">
        <f>+Summary!V31</f>
        <v>0</v>
      </c>
      <c r="W6" s="246">
        <f>+Summary!W31</f>
        <v>0</v>
      </c>
      <c r="X6" s="246">
        <f>+Summary!X31</f>
        <v>0</v>
      </c>
      <c r="Y6" s="246">
        <f>+Summary!Y31</f>
        <v>0</v>
      </c>
      <c r="Z6" s="246">
        <f>+Summary!Z31</f>
        <v>0</v>
      </c>
      <c r="AA6" s="246">
        <f>+Summary!AA31</f>
        <v>0</v>
      </c>
      <c r="AB6" s="246">
        <f>+Summary!AB31</f>
        <v>0</v>
      </c>
      <c r="AC6" s="246"/>
    </row>
    <row r="7" spans="1:31" x14ac:dyDescent="0.3">
      <c r="B7" s="574" t="s">
        <v>435</v>
      </c>
      <c r="D7" s="246">
        <f>+Summary!D32</f>
        <v>0</v>
      </c>
      <c r="E7" s="246">
        <f>+Summary!E32</f>
        <v>0</v>
      </c>
      <c r="F7" s="246">
        <f>+Summary!F32</f>
        <v>0</v>
      </c>
      <c r="G7" s="246">
        <f>+Summary!G32</f>
        <v>0</v>
      </c>
      <c r="H7" s="246">
        <f>+Summary!H32</f>
        <v>0</v>
      </c>
      <c r="I7" s="246">
        <f>+Summary!I32</f>
        <v>0</v>
      </c>
      <c r="J7" s="246">
        <f>+Summary!J32</f>
        <v>0</v>
      </c>
      <c r="K7" s="246">
        <f>+Summary!K32</f>
        <v>0</v>
      </c>
      <c r="L7" s="246">
        <f>+Summary!L32</f>
        <v>0</v>
      </c>
      <c r="M7" s="246">
        <f>+Summary!M32</f>
        <v>0</v>
      </c>
      <c r="N7" s="246">
        <f>+Summary!N32</f>
        <v>0</v>
      </c>
      <c r="O7" s="246">
        <f>+Summary!O32</f>
        <v>0</v>
      </c>
      <c r="P7" s="246">
        <f>+Summary!P32</f>
        <v>0</v>
      </c>
      <c r="Q7" s="246">
        <f>+Summary!Q32</f>
        <v>0</v>
      </c>
      <c r="R7" s="246">
        <f>+Summary!R32</f>
        <v>0</v>
      </c>
      <c r="S7" s="246">
        <f>+Summary!S32</f>
        <v>0</v>
      </c>
      <c r="T7" s="246">
        <f>+Summary!T32</f>
        <v>0</v>
      </c>
      <c r="U7" s="246">
        <f>+Summary!U32</f>
        <v>0</v>
      </c>
      <c r="V7" s="246">
        <f>+Summary!V32</f>
        <v>0</v>
      </c>
      <c r="W7" s="246">
        <f>+Summary!W32</f>
        <v>0</v>
      </c>
      <c r="X7" s="246">
        <f>+Summary!X32</f>
        <v>0</v>
      </c>
      <c r="Y7" s="246">
        <f>+Summary!Y32</f>
        <v>0</v>
      </c>
      <c r="Z7" s="246">
        <f>+Summary!Z32</f>
        <v>0</v>
      </c>
      <c r="AA7" s="246">
        <f>+Summary!AA32</f>
        <v>0</v>
      </c>
      <c r="AB7" s="246">
        <f>+Summary!AB32</f>
        <v>0</v>
      </c>
      <c r="AC7" s="246"/>
    </row>
    <row r="8" spans="1:31" x14ac:dyDescent="0.3">
      <c r="B8" s="574" t="s">
        <v>105</v>
      </c>
      <c r="D8" s="246">
        <f>+Summary!D34</f>
        <v>0</v>
      </c>
      <c r="E8" s="246">
        <f>+Summary!E34</f>
        <v>0</v>
      </c>
      <c r="F8" s="246">
        <f>+Summary!F34</f>
        <v>0</v>
      </c>
      <c r="G8" s="246">
        <f>+Summary!G34</f>
        <v>0</v>
      </c>
      <c r="H8" s="246">
        <f>+Summary!H34</f>
        <v>0</v>
      </c>
      <c r="I8" s="246">
        <f>+Summary!I34</f>
        <v>0</v>
      </c>
      <c r="J8" s="246">
        <f>+Summary!J34</f>
        <v>0</v>
      </c>
      <c r="K8" s="246">
        <f>+Summary!K34</f>
        <v>0</v>
      </c>
      <c r="L8" s="246">
        <f>+Summary!L34</f>
        <v>0</v>
      </c>
      <c r="M8" s="246">
        <f>+Summary!M34</f>
        <v>0</v>
      </c>
      <c r="N8" s="246">
        <f>+Summary!N34</f>
        <v>0</v>
      </c>
      <c r="O8" s="246">
        <f>+Summary!O34</f>
        <v>0</v>
      </c>
      <c r="P8" s="246">
        <f>+Summary!P34</f>
        <v>0</v>
      </c>
      <c r="Q8" s="246">
        <f>+Summary!Q34</f>
        <v>0</v>
      </c>
      <c r="R8" s="246">
        <f>+Summary!R34</f>
        <v>0</v>
      </c>
      <c r="S8" s="246">
        <f>+Summary!S34</f>
        <v>0</v>
      </c>
      <c r="T8" s="246">
        <f>+Summary!T34</f>
        <v>0</v>
      </c>
      <c r="U8" s="246">
        <f>+Summary!U34</f>
        <v>0</v>
      </c>
      <c r="V8" s="246">
        <f>+Summary!V34</f>
        <v>0</v>
      </c>
      <c r="W8" s="246">
        <f>+Summary!W34</f>
        <v>0</v>
      </c>
      <c r="X8" s="246">
        <f>+Summary!X34</f>
        <v>0</v>
      </c>
      <c r="Y8" s="246">
        <f>+Summary!Y34</f>
        <v>0</v>
      </c>
      <c r="Z8" s="246">
        <f>+Summary!Z34</f>
        <v>0</v>
      </c>
      <c r="AA8" s="246">
        <f>+Summary!AA34</f>
        <v>0</v>
      </c>
      <c r="AB8" s="246">
        <f>+Summary!AB34</f>
        <v>0</v>
      </c>
      <c r="AC8" s="246"/>
    </row>
    <row r="9" spans="1:31" x14ac:dyDescent="0.3">
      <c r="B9" s="574" t="s">
        <v>96</v>
      </c>
      <c r="D9" s="246">
        <f>+Summary!D43</f>
        <v>0</v>
      </c>
      <c r="E9" s="246">
        <f>+Summary!E43</f>
        <v>0</v>
      </c>
      <c r="F9" s="246">
        <f>+Summary!F43</f>
        <v>0</v>
      </c>
      <c r="G9" s="246">
        <f>+Summary!G43</f>
        <v>0</v>
      </c>
      <c r="H9" s="246">
        <f>+Summary!H43</f>
        <v>0</v>
      </c>
      <c r="I9" s="246">
        <f>+Summary!I43</f>
        <v>0</v>
      </c>
      <c r="J9" s="246">
        <f>+Summary!J43</f>
        <v>0</v>
      </c>
      <c r="K9" s="246">
        <f>+Summary!K43</f>
        <v>0</v>
      </c>
      <c r="L9" s="246">
        <f>+Summary!L43</f>
        <v>0</v>
      </c>
      <c r="M9" s="246">
        <f>+Summary!M43</f>
        <v>0</v>
      </c>
      <c r="N9" s="246">
        <f>+Summary!N43</f>
        <v>0</v>
      </c>
      <c r="O9" s="246">
        <f>+Summary!O43</f>
        <v>0</v>
      </c>
      <c r="P9" s="246">
        <f>+Summary!P43</f>
        <v>0</v>
      </c>
      <c r="Q9" s="246">
        <f>+Summary!Q43</f>
        <v>0</v>
      </c>
      <c r="R9" s="246">
        <f>+Summary!R43</f>
        <v>0</v>
      </c>
      <c r="S9" s="246">
        <f>+Summary!S43</f>
        <v>0</v>
      </c>
      <c r="T9" s="246">
        <f>+Summary!T43</f>
        <v>0</v>
      </c>
      <c r="U9" s="246">
        <f>+Summary!U43</f>
        <v>0</v>
      </c>
      <c r="V9" s="246">
        <f>+Summary!V43</f>
        <v>0</v>
      </c>
      <c r="W9" s="246">
        <f>+Summary!W43</f>
        <v>0</v>
      </c>
      <c r="X9" s="246">
        <f>+Summary!X43</f>
        <v>0</v>
      </c>
      <c r="Y9" s="246">
        <f>+Summary!Y43</f>
        <v>0</v>
      </c>
      <c r="Z9" s="246">
        <f>+Summary!Z43</f>
        <v>0</v>
      </c>
      <c r="AA9" s="246">
        <f>+Summary!AA43</f>
        <v>0</v>
      </c>
      <c r="AB9" s="246">
        <f>+Summary!AB43</f>
        <v>0</v>
      </c>
      <c r="AC9" s="246"/>
    </row>
    <row r="10" spans="1:31" x14ac:dyDescent="0.3">
      <c r="B10" s="589" t="s">
        <v>544</v>
      </c>
      <c r="D10" s="246">
        <f>+Summary!D15</f>
        <v>0</v>
      </c>
      <c r="E10" s="246">
        <f>+Summary!E15</f>
        <v>0</v>
      </c>
      <c r="F10" s="246">
        <f>+Summary!F15</f>
        <v>0</v>
      </c>
      <c r="G10" s="246">
        <f>+Summary!G15</f>
        <v>0</v>
      </c>
      <c r="H10" s="246">
        <f>+Summary!H15</f>
        <v>0</v>
      </c>
      <c r="I10" s="246">
        <f>+Summary!I15</f>
        <v>0</v>
      </c>
      <c r="J10" s="246">
        <f>+Summary!J15</f>
        <v>0</v>
      </c>
      <c r="K10" s="246">
        <f>+Summary!K15</f>
        <v>0</v>
      </c>
      <c r="L10" s="246">
        <f>+Summary!L15</f>
        <v>0</v>
      </c>
      <c r="M10" s="246">
        <f>+Summary!M15</f>
        <v>0</v>
      </c>
      <c r="N10" s="246">
        <f>+Summary!N15</f>
        <v>0</v>
      </c>
      <c r="O10" s="246">
        <f>+Summary!O15</f>
        <v>0</v>
      </c>
      <c r="P10" s="246">
        <f>+Summary!P15</f>
        <v>0</v>
      </c>
      <c r="Q10" s="246">
        <f>+Summary!Q15</f>
        <v>0</v>
      </c>
      <c r="R10" s="246">
        <f>+Summary!R15</f>
        <v>0</v>
      </c>
      <c r="S10" s="246">
        <f>+Summary!S15</f>
        <v>0</v>
      </c>
      <c r="T10" s="246">
        <f>+Summary!T15</f>
        <v>0</v>
      </c>
      <c r="U10" s="246">
        <f>+Summary!U15</f>
        <v>0</v>
      </c>
      <c r="V10" s="246">
        <f>+Summary!V15</f>
        <v>0</v>
      </c>
      <c r="W10" s="246">
        <f>+Summary!W15</f>
        <v>0</v>
      </c>
      <c r="X10" s="246">
        <f>+Summary!X15</f>
        <v>0</v>
      </c>
      <c r="Y10" s="246">
        <f>+Summary!Y15</f>
        <v>0</v>
      </c>
      <c r="Z10" s="246">
        <f>+Summary!Z15</f>
        <v>0</v>
      </c>
      <c r="AA10" s="246">
        <f>+Summary!AA15</f>
        <v>0</v>
      </c>
      <c r="AB10" s="246">
        <f>+Summary!AB15</f>
        <v>0</v>
      </c>
      <c r="AC10" s="246"/>
    </row>
    <row r="11" spans="1:31" x14ac:dyDescent="0.3">
      <c r="B11" s="589" t="s">
        <v>542</v>
      </c>
      <c r="D11" s="246">
        <f>+Summary!D134</f>
        <v>0</v>
      </c>
      <c r="E11" s="246">
        <f>+Summary!E134</f>
        <v>0</v>
      </c>
      <c r="F11" s="246">
        <f>+Summary!F134</f>
        <v>0</v>
      </c>
      <c r="G11" s="246">
        <f>+Summary!G134</f>
        <v>0</v>
      </c>
      <c r="H11" s="246">
        <f>+Summary!H134</f>
        <v>0</v>
      </c>
      <c r="I11" s="246">
        <f>+Summary!I134</f>
        <v>0</v>
      </c>
      <c r="J11" s="246">
        <f>+Summary!J134</f>
        <v>0</v>
      </c>
      <c r="K11" s="246">
        <f>+Summary!K134</f>
        <v>0</v>
      </c>
      <c r="L11" s="246">
        <f>+Summary!L134</f>
        <v>0</v>
      </c>
      <c r="M11" s="246">
        <f>+Summary!M134</f>
        <v>0</v>
      </c>
      <c r="N11" s="246">
        <f>+Summary!N134</f>
        <v>0</v>
      </c>
      <c r="O11" s="246">
        <f>+Summary!O134</f>
        <v>0</v>
      </c>
      <c r="P11" s="246">
        <f>+Summary!P134</f>
        <v>0</v>
      </c>
      <c r="Q11" s="246">
        <f>+Summary!Q134</f>
        <v>0</v>
      </c>
      <c r="R11" s="246">
        <f>+Summary!R134</f>
        <v>0</v>
      </c>
      <c r="S11" s="246">
        <f>+Summary!S134</f>
        <v>0</v>
      </c>
      <c r="T11" s="246">
        <f>+Summary!T134</f>
        <v>0</v>
      </c>
      <c r="U11" s="246">
        <f>+Summary!U134</f>
        <v>0</v>
      </c>
      <c r="V11" s="246">
        <f>+Summary!V134</f>
        <v>0</v>
      </c>
      <c r="W11" s="246">
        <f>+Summary!W134</f>
        <v>0</v>
      </c>
      <c r="X11" s="246">
        <f>+Summary!X134</f>
        <v>0</v>
      </c>
      <c r="Y11" s="246">
        <f>+Summary!Y134</f>
        <v>0</v>
      </c>
      <c r="Z11" s="246">
        <f>+Summary!Z134</f>
        <v>0</v>
      </c>
      <c r="AA11" s="246">
        <f>+Summary!AA134</f>
        <v>0</v>
      </c>
      <c r="AB11" s="246">
        <f>+Summary!AB134</f>
        <v>0</v>
      </c>
      <c r="AC11" s="246"/>
    </row>
    <row r="12" spans="1:31" x14ac:dyDescent="0.3">
      <c r="B12" s="589" t="s">
        <v>31</v>
      </c>
      <c r="D12" s="246">
        <f>+Summary!D161</f>
        <v>0</v>
      </c>
      <c r="E12" s="246">
        <f>+Summary!E161</f>
        <v>0</v>
      </c>
      <c r="F12" s="246">
        <f>+Summary!F161</f>
        <v>0</v>
      </c>
      <c r="G12" s="246">
        <f>+Summary!G161</f>
        <v>0</v>
      </c>
      <c r="H12" s="246">
        <f>+Summary!H161</f>
        <v>0</v>
      </c>
      <c r="I12" s="246">
        <f>+Summary!I161</f>
        <v>0</v>
      </c>
      <c r="J12" s="246">
        <f>+Summary!J161</f>
        <v>0</v>
      </c>
      <c r="K12" s="246">
        <f>+Summary!K161</f>
        <v>0</v>
      </c>
      <c r="L12" s="246">
        <f>+Summary!L161</f>
        <v>0</v>
      </c>
      <c r="M12" s="246">
        <f>+Summary!M161</f>
        <v>0</v>
      </c>
      <c r="N12" s="246">
        <f>+Summary!N161</f>
        <v>0</v>
      </c>
      <c r="O12" s="246">
        <f>+Summary!O161</f>
        <v>0</v>
      </c>
      <c r="P12" s="246">
        <f>+Summary!P161</f>
        <v>0</v>
      </c>
      <c r="Q12" s="246">
        <f>+Summary!Q161</f>
        <v>0</v>
      </c>
      <c r="R12" s="246">
        <f>+Summary!R161</f>
        <v>0</v>
      </c>
      <c r="S12" s="246">
        <f>+Summary!S161</f>
        <v>0</v>
      </c>
      <c r="T12" s="246">
        <f>+Summary!T161</f>
        <v>0</v>
      </c>
      <c r="U12" s="246">
        <f>+Summary!U161</f>
        <v>0</v>
      </c>
      <c r="V12" s="246">
        <f>+Summary!V161</f>
        <v>0</v>
      </c>
      <c r="W12" s="246">
        <f>+Summary!W161</f>
        <v>0</v>
      </c>
      <c r="X12" s="246">
        <f>+Summary!X161</f>
        <v>0</v>
      </c>
      <c r="Y12" s="246">
        <f>+Summary!Y161</f>
        <v>0</v>
      </c>
      <c r="Z12" s="246">
        <f>+Summary!Z161</f>
        <v>0</v>
      </c>
      <c r="AA12" s="246">
        <f>+Summary!AA161</f>
        <v>0</v>
      </c>
      <c r="AB12" s="246">
        <f>+Summary!AB161</f>
        <v>0</v>
      </c>
      <c r="AC12" s="246"/>
      <c r="AE12" s="633">
        <f>SUM(D11:AB11)+SUM(D12:AB12)-SUM(Summary!D52:AC52)-SUM(Summary!D28:AC28)-SUM(Summary!D29:AC29)</f>
        <v>0</v>
      </c>
    </row>
    <row r="13" spans="1:31" ht="17.25" thickBot="1" x14ac:dyDescent="0.35">
      <c r="B13" s="589" t="s">
        <v>596</v>
      </c>
      <c r="D13" s="246">
        <f>+Summary!D147</f>
        <v>0</v>
      </c>
      <c r="E13" s="246">
        <f>+Summary!E147</f>
        <v>0</v>
      </c>
      <c r="F13" s="246">
        <f>+Summary!F147</f>
        <v>0</v>
      </c>
      <c r="G13" s="246">
        <f>+Summary!G147</f>
        <v>0</v>
      </c>
      <c r="H13" s="246">
        <f>+Summary!H147</f>
        <v>0</v>
      </c>
      <c r="I13" s="246">
        <f>+Summary!I147</f>
        <v>0</v>
      </c>
      <c r="J13" s="246">
        <f>+Summary!J147</f>
        <v>0</v>
      </c>
      <c r="K13" s="246">
        <f>+Summary!K147</f>
        <v>0</v>
      </c>
      <c r="L13" s="246">
        <f>+Summary!L147</f>
        <v>0</v>
      </c>
      <c r="M13" s="246">
        <f>+Summary!M147</f>
        <v>0</v>
      </c>
      <c r="N13" s="246">
        <f>+Summary!N147</f>
        <v>0</v>
      </c>
      <c r="O13" s="246">
        <f>+Summary!O147</f>
        <v>0</v>
      </c>
      <c r="P13" s="246">
        <f>+Summary!P147</f>
        <v>0</v>
      </c>
      <c r="Q13" s="246">
        <f>+Summary!Q147</f>
        <v>0</v>
      </c>
      <c r="R13" s="246">
        <f>+Summary!R147</f>
        <v>0</v>
      </c>
      <c r="S13" s="246">
        <f>+Summary!S147</f>
        <v>0</v>
      </c>
      <c r="T13" s="246">
        <f>+Summary!T147</f>
        <v>0</v>
      </c>
      <c r="U13" s="246">
        <f>+Summary!U147</f>
        <v>0</v>
      </c>
      <c r="V13" s="246">
        <f>+Summary!V147</f>
        <v>0</v>
      </c>
      <c r="W13" s="246">
        <f>+Summary!W147</f>
        <v>0</v>
      </c>
      <c r="X13" s="246">
        <f>+Summary!X147</f>
        <v>0</v>
      </c>
      <c r="Y13" s="246">
        <f>+Summary!Y147</f>
        <v>0</v>
      </c>
      <c r="Z13" s="246">
        <f>+Summary!Z147</f>
        <v>0</v>
      </c>
      <c r="AA13" s="246">
        <f>+Summary!AA147</f>
        <v>0</v>
      </c>
      <c r="AB13" s="246">
        <f>+Summary!AB147</f>
        <v>0</v>
      </c>
      <c r="AC13" s="246"/>
      <c r="AE13" s="633">
        <f>SUM(D13:AB13)-SUM(D11:AB11)</f>
        <v>0</v>
      </c>
    </row>
    <row r="14" spans="1:31" ht="17.25" thickBot="1" x14ac:dyDescent="0.35">
      <c r="B14" s="569" t="s">
        <v>546</v>
      </c>
      <c r="C14" s="580"/>
      <c r="D14" s="572">
        <f>SUM(D5:D13)</f>
        <v>0</v>
      </c>
      <c r="E14" s="572">
        <f t="shared" ref="E14:N14" si="0">SUM(E5:E13)</f>
        <v>0</v>
      </c>
      <c r="F14" s="572">
        <f t="shared" si="0"/>
        <v>0</v>
      </c>
      <c r="G14" s="572">
        <f t="shared" si="0"/>
        <v>0</v>
      </c>
      <c r="H14" s="572">
        <f t="shared" si="0"/>
        <v>0</v>
      </c>
      <c r="I14" s="572">
        <f t="shared" si="0"/>
        <v>0</v>
      </c>
      <c r="J14" s="572">
        <f t="shared" si="0"/>
        <v>0</v>
      </c>
      <c r="K14" s="572">
        <f t="shared" si="0"/>
        <v>0</v>
      </c>
      <c r="L14" s="572">
        <f t="shared" si="0"/>
        <v>0</v>
      </c>
      <c r="M14" s="572">
        <f t="shared" si="0"/>
        <v>0</v>
      </c>
      <c r="N14" s="572">
        <f t="shared" si="0"/>
        <v>0</v>
      </c>
      <c r="O14" s="572">
        <f t="shared" ref="O14:W14" si="1">SUM(O5:O13)</f>
        <v>0</v>
      </c>
      <c r="P14" s="572">
        <f t="shared" si="1"/>
        <v>0</v>
      </c>
      <c r="Q14" s="572">
        <f t="shared" si="1"/>
        <v>0</v>
      </c>
      <c r="R14" s="572">
        <f t="shared" si="1"/>
        <v>0</v>
      </c>
      <c r="S14" s="572">
        <f t="shared" si="1"/>
        <v>0</v>
      </c>
      <c r="T14" s="572">
        <f t="shared" si="1"/>
        <v>0</v>
      </c>
      <c r="U14" s="572">
        <f t="shared" si="1"/>
        <v>0</v>
      </c>
      <c r="V14" s="572">
        <f t="shared" si="1"/>
        <v>0</v>
      </c>
      <c r="W14" s="572">
        <f t="shared" si="1"/>
        <v>0</v>
      </c>
      <c r="X14" s="572">
        <f t="shared" ref="X14:AB14" si="2">SUM(X5:X13)</f>
        <v>0</v>
      </c>
      <c r="Y14" s="572">
        <f t="shared" si="2"/>
        <v>0</v>
      </c>
      <c r="Z14" s="572">
        <f t="shared" si="2"/>
        <v>0</v>
      </c>
      <c r="AA14" s="572">
        <f t="shared" si="2"/>
        <v>0</v>
      </c>
      <c r="AB14" s="572">
        <f t="shared" si="2"/>
        <v>0</v>
      </c>
      <c r="AC14" s="581"/>
    </row>
    <row r="15" spans="1:31" x14ac:dyDescent="0.3">
      <c r="B15" s="570"/>
      <c r="C15" s="590" t="s">
        <v>539</v>
      </c>
      <c r="D15" s="585">
        <f>+Summary!D61-Summary!D52-Summary!D28-Summary!D29-SUM(D5:D10)</f>
        <v>0</v>
      </c>
      <c r="E15" s="585">
        <f>+Summary!E61-Summary!E52-Summary!E28-Summary!E29-SUM(E5:E10)</f>
        <v>0</v>
      </c>
      <c r="F15" s="585">
        <f>+Summary!F61-Summary!F52-Summary!F28-Summary!F29-SUM(F5:F10)</f>
        <v>0</v>
      </c>
      <c r="G15" s="585">
        <f>+Summary!G61-Summary!G52-Summary!G28-Summary!G29-SUM(G5:G10)</f>
        <v>0</v>
      </c>
      <c r="H15" s="585">
        <f>+Summary!H61-Summary!H52-Summary!H28-Summary!H29-SUM(H5:H10)</f>
        <v>0</v>
      </c>
      <c r="I15" s="585">
        <f>+Summary!I61-Summary!I52-Summary!I28-Summary!I29-SUM(I5:I10)</f>
        <v>0</v>
      </c>
      <c r="J15" s="585">
        <f>+Summary!J61-Summary!J52-Summary!J28-Summary!J29-SUM(J5:J10)</f>
        <v>0</v>
      </c>
      <c r="K15" s="585">
        <f>+Summary!K61-Summary!K52-Summary!K28-Summary!K29-SUM(K5:K10)</f>
        <v>0</v>
      </c>
      <c r="L15" s="585">
        <f>+Summary!L61-Summary!L52-Summary!L28-Summary!L29-SUM(L5:L10)</f>
        <v>0</v>
      </c>
      <c r="M15" s="585">
        <f>+Summary!M61-Summary!M52-Summary!M28-Summary!M29-SUM(M5:M10)</f>
        <v>0</v>
      </c>
      <c r="N15" s="585">
        <f>+Summary!N61-Summary!N52-Summary!N28-Summary!N29-SUM(N5:N10)</f>
        <v>0</v>
      </c>
      <c r="O15" s="585">
        <f>+Summary!O61-Summary!O52-Summary!O28-Summary!O29-SUM(O5:O10)</f>
        <v>0</v>
      </c>
      <c r="P15" s="585">
        <f>+Summary!P61-Summary!P52-Summary!P28-Summary!P29-SUM(P5:P10)</f>
        <v>0</v>
      </c>
      <c r="Q15" s="585">
        <f>+Summary!Q61-Summary!Q52-Summary!Q28-Summary!Q29-SUM(Q5:Q10)</f>
        <v>0</v>
      </c>
      <c r="R15" s="585">
        <f>+Summary!R61-Summary!R52-Summary!R28-Summary!R29-SUM(R5:R10)</f>
        <v>0</v>
      </c>
      <c r="S15" s="585">
        <f>+Summary!S61-Summary!S52-Summary!S28-Summary!S29-SUM(S5:S10)</f>
        <v>0</v>
      </c>
      <c r="T15" s="585">
        <f>+Summary!T61-Summary!T52-Summary!T28-Summary!T29-SUM(T5:T10)</f>
        <v>0</v>
      </c>
      <c r="U15" s="585">
        <f>+Summary!U61-Summary!U52-Summary!U28-Summary!U29-SUM(U5:U10)</f>
        <v>0</v>
      </c>
      <c r="V15" s="585">
        <f>+Summary!V61-Summary!V52-Summary!V28-Summary!V29-SUM(V5:V10)</f>
        <v>0</v>
      </c>
      <c r="W15" s="585">
        <f>+Summary!W61-Summary!W52-Summary!W28-Summary!W29-SUM(W5:W10)</f>
        <v>0</v>
      </c>
      <c r="X15" s="585">
        <f>+Summary!X61-Summary!X52-Summary!X28-Summary!X29-SUM(X5:X10)</f>
        <v>0</v>
      </c>
      <c r="Y15" s="585">
        <f>+Summary!Y61-Summary!Y52-Summary!Y28-Summary!Y29-SUM(Y5:Y10)</f>
        <v>0</v>
      </c>
      <c r="Z15" s="585">
        <f>+Summary!Z61-Summary!Z52-Summary!Z28-Summary!Z29-SUM(Z5:Z10)</f>
        <v>0</v>
      </c>
      <c r="AA15" s="585">
        <f>+Summary!AA61-Summary!AA52-Summary!AA28-Summary!AA29-SUM(AA5:AA10)</f>
        <v>0</v>
      </c>
      <c r="AB15" s="585">
        <f>+Summary!AB61-Summary!AB52-Summary!AB28-Summary!AB29-SUM(AB5:AB10)</f>
        <v>0</v>
      </c>
      <c r="AC15" s="585"/>
    </row>
    <row r="16" spans="1:31" ht="17.25" thickBot="1" x14ac:dyDescent="0.35"/>
    <row r="17" spans="2:29" x14ac:dyDescent="0.3">
      <c r="B17" s="582" t="s">
        <v>540</v>
      </c>
      <c r="C17" s="582"/>
      <c r="D17" s="571">
        <v>0.5</v>
      </c>
      <c r="E17" s="582">
        <f>+D17+1</f>
        <v>1.5</v>
      </c>
      <c r="F17" s="582">
        <f t="shared" ref="F17" si="3">+E17+1</f>
        <v>2.5</v>
      </c>
      <c r="G17" s="582">
        <f t="shared" ref="G17" si="4">+F17+1</f>
        <v>3.5</v>
      </c>
      <c r="H17" s="582">
        <f t="shared" ref="H17" si="5">+G17+1</f>
        <v>4.5</v>
      </c>
      <c r="I17" s="582">
        <f t="shared" ref="I17" si="6">+H17+1</f>
        <v>5.5</v>
      </c>
      <c r="J17" s="582">
        <f t="shared" ref="J17" si="7">+I17+1</f>
        <v>6.5</v>
      </c>
      <c r="K17" s="582">
        <f t="shared" ref="K17" si="8">+J17+1</f>
        <v>7.5</v>
      </c>
      <c r="L17" s="582">
        <f t="shared" ref="L17" si="9">+K17+1</f>
        <v>8.5</v>
      </c>
      <c r="M17" s="582">
        <f t="shared" ref="M17" si="10">+L17+1</f>
        <v>9.5</v>
      </c>
      <c r="N17" s="582">
        <f t="shared" ref="N17" si="11">+M17+1</f>
        <v>10.5</v>
      </c>
      <c r="O17" s="582">
        <f t="shared" ref="O17" si="12">+N17+1</f>
        <v>11.5</v>
      </c>
      <c r="P17" s="582">
        <f t="shared" ref="P17" si="13">+O17+1</f>
        <v>12.5</v>
      </c>
      <c r="Q17" s="582">
        <f t="shared" ref="Q17" si="14">+P17+1</f>
        <v>13.5</v>
      </c>
      <c r="R17" s="582">
        <f t="shared" ref="R17" si="15">+Q17+1</f>
        <v>14.5</v>
      </c>
      <c r="S17" s="582">
        <f t="shared" ref="S17" si="16">+R17+1</f>
        <v>15.5</v>
      </c>
      <c r="T17" s="582">
        <f t="shared" ref="T17" si="17">+S17+1</f>
        <v>16.5</v>
      </c>
      <c r="U17" s="582">
        <f t="shared" ref="U17" si="18">+T17+1</f>
        <v>17.5</v>
      </c>
      <c r="V17" s="582">
        <f t="shared" ref="V17" si="19">+U17+1</f>
        <v>18.5</v>
      </c>
      <c r="W17" s="582">
        <f t="shared" ref="W17" si="20">+V17+1</f>
        <v>19.5</v>
      </c>
      <c r="X17" s="582">
        <f t="shared" ref="X17" si="21">+W17+1</f>
        <v>20.5</v>
      </c>
      <c r="Y17" s="582">
        <f t="shared" ref="Y17" si="22">+X17+1</f>
        <v>21.5</v>
      </c>
      <c r="Z17" s="582">
        <f t="shared" ref="Z17" si="23">+Y17+1</f>
        <v>22.5</v>
      </c>
      <c r="AA17" s="582">
        <f t="shared" ref="AA17" si="24">+Z17+1</f>
        <v>23.5</v>
      </c>
      <c r="AB17" s="582">
        <f t="shared" ref="AB17" si="25">+AA17+1</f>
        <v>24.5</v>
      </c>
      <c r="AC17" s="582"/>
    </row>
    <row r="18" spans="2:29" x14ac:dyDescent="0.3">
      <c r="B18" s="590" t="s">
        <v>584</v>
      </c>
      <c r="C18" s="583"/>
      <c r="D18" s="586">
        <f>+'Basic input'!F113</f>
        <v>0.05</v>
      </c>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row>
    <row r="19" spans="2:29" x14ac:dyDescent="0.3">
      <c r="B19" s="583" t="s">
        <v>541</v>
      </c>
      <c r="C19" s="583"/>
      <c r="D19" s="587">
        <f>1/(1+$D$18)^D17</f>
        <v>0.97590007294853309</v>
      </c>
      <c r="E19" s="587">
        <f t="shared" ref="E19:AB19" si="26">1/(1+$D$18)^E17</f>
        <v>0.92942864090336497</v>
      </c>
      <c r="F19" s="587">
        <f t="shared" si="26"/>
        <v>0.88517013419368074</v>
      </c>
      <c r="G19" s="587">
        <f t="shared" si="26"/>
        <v>0.843019175422553</v>
      </c>
      <c r="H19" s="587">
        <f t="shared" si="26"/>
        <v>0.80287540516433631</v>
      </c>
      <c r="I19" s="587">
        <f t="shared" si="26"/>
        <v>0.7646432430136535</v>
      </c>
      <c r="J19" s="587">
        <f t="shared" si="26"/>
        <v>0.72823166001300332</v>
      </c>
      <c r="K19" s="587">
        <f t="shared" si="26"/>
        <v>0.69355396191714602</v>
      </c>
      <c r="L19" s="587">
        <f t="shared" si="26"/>
        <v>0.66052758277823431</v>
      </c>
      <c r="M19" s="587">
        <f t="shared" si="26"/>
        <v>0.62907388836022304</v>
      </c>
      <c r="N19" s="587">
        <f t="shared" si="26"/>
        <v>0.59911798891449808</v>
      </c>
      <c r="O19" s="587">
        <f t="shared" si="26"/>
        <v>0.57058856087095067</v>
      </c>
      <c r="P19" s="587">
        <f t="shared" si="26"/>
        <v>0.54341767701995292</v>
      </c>
      <c r="Q19" s="587">
        <f t="shared" si="26"/>
        <v>0.51754064478090755</v>
      </c>
      <c r="R19" s="587">
        <f t="shared" si="26"/>
        <v>0.49289585217229281</v>
      </c>
      <c r="S19" s="587">
        <f t="shared" si="26"/>
        <v>0.46942462111646938</v>
      </c>
      <c r="T19" s="587">
        <f t="shared" si="26"/>
        <v>0.44707106772997074</v>
      </c>
      <c r="U19" s="587">
        <f t="shared" si="26"/>
        <v>0.42578196926663886</v>
      </c>
      <c r="V19" s="587">
        <f t="shared" si="26"/>
        <v>0.40550663739679882</v>
      </c>
      <c r="W19" s="587">
        <f t="shared" si="26"/>
        <v>0.3861967975207608</v>
      </c>
      <c r="X19" s="587">
        <f t="shared" si="26"/>
        <v>0.36780647382929599</v>
      </c>
      <c r="Y19" s="587">
        <f t="shared" si="26"/>
        <v>0.35029187983742477</v>
      </c>
      <c r="Z19" s="587">
        <f t="shared" si="26"/>
        <v>0.33361131413088069</v>
      </c>
      <c r="AA19" s="587">
        <f t="shared" si="26"/>
        <v>0.31772506107702925</v>
      </c>
      <c r="AB19" s="587">
        <f t="shared" si="26"/>
        <v>0.3025952962638373</v>
      </c>
      <c r="AC19" s="587"/>
    </row>
    <row r="20" spans="2:29" ht="17.25" thickBot="1" x14ac:dyDescent="0.35">
      <c r="B20" s="593" t="s">
        <v>545</v>
      </c>
      <c r="C20" s="584"/>
      <c r="D20" s="588">
        <f t="shared" ref="D20:AB20" si="27">+D19*D14</f>
        <v>0</v>
      </c>
      <c r="E20" s="588">
        <f t="shared" si="27"/>
        <v>0</v>
      </c>
      <c r="F20" s="588">
        <f t="shared" si="27"/>
        <v>0</v>
      </c>
      <c r="G20" s="588">
        <f t="shared" si="27"/>
        <v>0</v>
      </c>
      <c r="H20" s="588">
        <f t="shared" si="27"/>
        <v>0</v>
      </c>
      <c r="I20" s="588">
        <f t="shared" si="27"/>
        <v>0</v>
      </c>
      <c r="J20" s="588">
        <f t="shared" si="27"/>
        <v>0</v>
      </c>
      <c r="K20" s="588">
        <f t="shared" si="27"/>
        <v>0</v>
      </c>
      <c r="L20" s="588">
        <f t="shared" si="27"/>
        <v>0</v>
      </c>
      <c r="M20" s="588">
        <f t="shared" si="27"/>
        <v>0</v>
      </c>
      <c r="N20" s="588">
        <f t="shared" si="27"/>
        <v>0</v>
      </c>
      <c r="O20" s="588">
        <f t="shared" si="27"/>
        <v>0</v>
      </c>
      <c r="P20" s="588">
        <f t="shared" si="27"/>
        <v>0</v>
      </c>
      <c r="Q20" s="588">
        <f t="shared" si="27"/>
        <v>0</v>
      </c>
      <c r="R20" s="588">
        <f t="shared" si="27"/>
        <v>0</v>
      </c>
      <c r="S20" s="588">
        <f t="shared" si="27"/>
        <v>0</v>
      </c>
      <c r="T20" s="588">
        <f t="shared" si="27"/>
        <v>0</v>
      </c>
      <c r="U20" s="588">
        <f t="shared" si="27"/>
        <v>0</v>
      </c>
      <c r="V20" s="588">
        <f t="shared" si="27"/>
        <v>0</v>
      </c>
      <c r="W20" s="588">
        <f t="shared" si="27"/>
        <v>0</v>
      </c>
      <c r="X20" s="588">
        <f t="shared" si="27"/>
        <v>0</v>
      </c>
      <c r="Y20" s="588">
        <f t="shared" si="27"/>
        <v>0</v>
      </c>
      <c r="Z20" s="588">
        <f t="shared" si="27"/>
        <v>0</v>
      </c>
      <c r="AA20" s="588">
        <f t="shared" si="27"/>
        <v>0</v>
      </c>
      <c r="AB20" s="588">
        <f t="shared" si="27"/>
        <v>0</v>
      </c>
      <c r="AC20" s="588"/>
    </row>
    <row r="21" spans="2:29" ht="17.25" thickBot="1" x14ac:dyDescent="0.35">
      <c r="B21" s="569" t="s">
        <v>536</v>
      </c>
      <c r="C21" s="580"/>
      <c r="D21" s="572">
        <f>SUM(D20:AC20)</f>
        <v>0</v>
      </c>
      <c r="E21" s="580"/>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row>
    <row r="22" spans="2:29" x14ac:dyDescent="0.3">
      <c r="B22" s="591"/>
      <c r="C22" s="582"/>
      <c r="D22" s="592"/>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row>
    <row r="23" spans="2:29" s="583" customFormat="1" x14ac:dyDescent="0.3">
      <c r="B23" s="570"/>
      <c r="D23" s="592"/>
    </row>
    <row r="24" spans="2:29" s="583" customFormat="1" x14ac:dyDescent="0.3">
      <c r="B24" s="570"/>
      <c r="D24" s="592"/>
    </row>
    <row r="25" spans="2:29" x14ac:dyDescent="0.3">
      <c r="D25" s="835"/>
    </row>
  </sheetData>
  <pageMargins left="0.7" right="0.7" top="0.75" bottom="0.75" header="0.3" footer="0.3"/>
  <pageSetup paperSize="9" orientation="portrait" r:id="rId1"/>
  <cellWatches>
    <cellWatch r="D21"/>
  </cellWatch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3"/>
    <pageSetUpPr fitToPage="1"/>
  </sheetPr>
  <dimension ref="A1:AE315"/>
  <sheetViews>
    <sheetView showGridLines="0" zoomScale="85" zoomScaleNormal="85" zoomScaleSheetLayoutView="40" workbookViewId="0">
      <pane xSplit="3" ySplit="3" topLeftCell="D271" activePane="bottomRight" state="frozen"/>
      <selection activeCell="I61" sqref="I61"/>
      <selection pane="topRight" activeCell="I61" sqref="I61"/>
      <selection pane="bottomLeft" activeCell="I61" sqref="I61"/>
      <selection pane="bottomRight" activeCell="I61" sqref="I61"/>
    </sheetView>
  </sheetViews>
  <sheetFormatPr defaultColWidth="10.7109375" defaultRowHeight="15" customHeight="1" outlineLevelRow="3" x14ac:dyDescent="0.3"/>
  <cols>
    <col min="1" max="1" width="3.7109375" style="266" customWidth="1"/>
    <col min="2" max="2" width="60.7109375" style="80" customWidth="1"/>
    <col min="3" max="3" width="25.140625" style="80" bestFit="1" customWidth="1"/>
    <col min="4" max="29" width="15.7109375" style="80" customWidth="1"/>
    <col min="30" max="16384" width="10.7109375" style="80"/>
  </cols>
  <sheetData>
    <row r="1" spans="1:30" ht="15" customHeight="1" x14ac:dyDescent="0.3">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30" ht="65.25" customHeight="1" x14ac:dyDescent="0.3">
      <c r="A2" s="78"/>
      <c r="B2" s="81" t="s">
        <v>141</v>
      </c>
      <c r="C2" s="259"/>
      <c r="D2" s="82"/>
      <c r="E2" s="82"/>
      <c r="F2" s="82"/>
      <c r="G2" s="83"/>
      <c r="H2" s="82"/>
      <c r="I2" s="82"/>
      <c r="J2" s="82"/>
      <c r="K2" s="82"/>
      <c r="L2" s="82"/>
      <c r="M2" s="82"/>
      <c r="N2" s="82"/>
      <c r="O2" s="82"/>
      <c r="P2" s="82"/>
      <c r="Q2" s="82"/>
      <c r="R2" s="82"/>
      <c r="S2" s="82"/>
      <c r="T2" s="82"/>
      <c r="U2" s="82"/>
      <c r="V2" s="82"/>
      <c r="W2" s="82"/>
      <c r="X2" s="82"/>
      <c r="Y2" s="82"/>
      <c r="Z2" s="82"/>
      <c r="AA2" s="82"/>
      <c r="AB2" s="82"/>
      <c r="AC2" s="82"/>
    </row>
    <row r="3" spans="1:30" ht="39.950000000000003" customHeight="1" x14ac:dyDescent="0.3">
      <c r="A3" s="78"/>
      <c r="B3" s="153" t="str">
        <f ca="1">MID(CELL("filename",B3),FIND("]",CELL("filename",B3))+1,256)</f>
        <v>B 12m</v>
      </c>
      <c r="C3" s="152" t="s">
        <v>32</v>
      </c>
      <c r="D3" s="152">
        <v>2018</v>
      </c>
      <c r="E3" s="152">
        <v>2019</v>
      </c>
      <c r="F3" s="152">
        <v>2020</v>
      </c>
      <c r="G3" s="152">
        <v>2021</v>
      </c>
      <c r="H3" s="152">
        <v>2022</v>
      </c>
      <c r="I3" s="152">
        <v>2023</v>
      </c>
      <c r="J3" s="152">
        <v>2024</v>
      </c>
      <c r="K3" s="152">
        <v>2025</v>
      </c>
      <c r="L3" s="152">
        <v>2026</v>
      </c>
      <c r="M3" s="152">
        <v>2027</v>
      </c>
      <c r="N3" s="152">
        <v>2028</v>
      </c>
      <c r="O3" s="152">
        <v>2029</v>
      </c>
      <c r="P3" s="152">
        <v>2030</v>
      </c>
      <c r="Q3" s="152">
        <v>2031</v>
      </c>
      <c r="R3" s="152">
        <v>2032</v>
      </c>
      <c r="S3" s="152">
        <v>2033</v>
      </c>
      <c r="T3" s="152">
        <v>2034</v>
      </c>
      <c r="U3" s="152">
        <v>2035</v>
      </c>
      <c r="V3" s="152">
        <v>2036</v>
      </c>
      <c r="W3" s="152">
        <v>2037</v>
      </c>
      <c r="X3" s="152">
        <v>2038</v>
      </c>
      <c r="Y3" s="152">
        <v>2039</v>
      </c>
      <c r="Z3" s="152">
        <v>2040</v>
      </c>
      <c r="AA3" s="152">
        <v>2041</v>
      </c>
      <c r="AB3" s="152">
        <v>2042</v>
      </c>
      <c r="AC3" s="152">
        <v>2043</v>
      </c>
      <c r="AD3" s="152">
        <v>2044</v>
      </c>
    </row>
    <row r="4" spans="1:30" ht="39.75" customHeight="1" x14ac:dyDescent="0.3">
      <c r="A4" s="78"/>
      <c r="B4" s="163" t="s">
        <v>150</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211" t="s">
        <v>539</v>
      </c>
    </row>
    <row r="5" spans="1:30" ht="20.25" customHeight="1" collapsed="1" x14ac:dyDescent="0.3">
      <c r="A5" s="79"/>
      <c r="B5" s="87"/>
    </row>
    <row r="6" spans="1:30" s="164" customFormat="1" ht="36" customHeight="1" thickBot="1" x14ac:dyDescent="0.35">
      <c r="A6" s="168"/>
      <c r="B6" s="166" t="s">
        <v>179</v>
      </c>
      <c r="C6" s="167" t="s">
        <v>181</v>
      </c>
      <c r="D6" s="171">
        <f t="shared" ref="D6:N6" si="0">D53+D71+D84+D86+D99</f>
        <v>0</v>
      </c>
      <c r="E6" s="171">
        <f t="shared" si="0"/>
        <v>0</v>
      </c>
      <c r="F6" s="171">
        <f t="shared" si="0"/>
        <v>0</v>
      </c>
      <c r="G6" s="171">
        <f t="shared" si="0"/>
        <v>0</v>
      </c>
      <c r="H6" s="171">
        <f t="shared" si="0"/>
        <v>0</v>
      </c>
      <c r="I6" s="171">
        <f t="shared" si="0"/>
        <v>0</v>
      </c>
      <c r="J6" s="171">
        <f t="shared" si="0"/>
        <v>0</v>
      </c>
      <c r="K6" s="171">
        <f t="shared" si="0"/>
        <v>0</v>
      </c>
      <c r="L6" s="171">
        <f t="shared" si="0"/>
        <v>0</v>
      </c>
      <c r="M6" s="171">
        <f t="shared" si="0"/>
        <v>0</v>
      </c>
      <c r="N6" s="171">
        <f t="shared" si="0"/>
        <v>0</v>
      </c>
      <c r="O6" s="171">
        <f t="shared" ref="O6:AC6" si="1">O53+O71+O84+O86+O99</f>
        <v>0</v>
      </c>
      <c r="P6" s="171">
        <f t="shared" si="1"/>
        <v>0</v>
      </c>
      <c r="Q6" s="171">
        <f t="shared" si="1"/>
        <v>0</v>
      </c>
      <c r="R6" s="171">
        <f t="shared" si="1"/>
        <v>0</v>
      </c>
      <c r="S6" s="171">
        <f t="shared" si="1"/>
        <v>0</v>
      </c>
      <c r="T6" s="171">
        <f t="shared" si="1"/>
        <v>0</v>
      </c>
      <c r="U6" s="171">
        <f t="shared" si="1"/>
        <v>0</v>
      </c>
      <c r="V6" s="171">
        <f t="shared" si="1"/>
        <v>0</v>
      </c>
      <c r="W6" s="171">
        <f t="shared" si="1"/>
        <v>0</v>
      </c>
      <c r="X6" s="171">
        <f t="shared" si="1"/>
        <v>0</v>
      </c>
      <c r="Y6" s="171">
        <f t="shared" si="1"/>
        <v>0</v>
      </c>
      <c r="Z6" s="171">
        <f t="shared" si="1"/>
        <v>0</v>
      </c>
      <c r="AA6" s="171">
        <f t="shared" si="1"/>
        <v>0</v>
      </c>
      <c r="AB6" s="171">
        <f t="shared" si="1"/>
        <v>0</v>
      </c>
      <c r="AC6" s="171">
        <f t="shared" si="1"/>
        <v>0</v>
      </c>
    </row>
    <row r="7" spans="1:30" s="164" customFormat="1" ht="36" customHeight="1" x14ac:dyDescent="0.3">
      <c r="A7" s="168"/>
      <c r="B7" s="197" t="s">
        <v>180</v>
      </c>
      <c r="C7" s="197" t="s">
        <v>397</v>
      </c>
      <c r="D7" s="199">
        <f>IF(D27=0,0,D6/(D27+D28))</f>
        <v>0</v>
      </c>
      <c r="E7" s="199">
        <f t="shared" ref="E7:N7" si="2">IF(E27=0,0,E6/(E27+E28))</f>
        <v>0</v>
      </c>
      <c r="F7" s="199">
        <f t="shared" si="2"/>
        <v>0</v>
      </c>
      <c r="G7" s="199">
        <f t="shared" si="2"/>
        <v>0</v>
      </c>
      <c r="H7" s="199">
        <f t="shared" si="2"/>
        <v>0</v>
      </c>
      <c r="I7" s="199">
        <f t="shared" si="2"/>
        <v>0</v>
      </c>
      <c r="J7" s="199">
        <f t="shared" si="2"/>
        <v>0</v>
      </c>
      <c r="K7" s="199">
        <f t="shared" si="2"/>
        <v>0</v>
      </c>
      <c r="L7" s="199">
        <f t="shared" si="2"/>
        <v>0</v>
      </c>
      <c r="M7" s="199">
        <f t="shared" si="2"/>
        <v>0</v>
      </c>
      <c r="N7" s="199">
        <f t="shared" si="2"/>
        <v>0</v>
      </c>
      <c r="O7" s="199">
        <f t="shared" ref="O7:AC7" si="3">IF(O27=0,0,O6/(O27+O28))</f>
        <v>0</v>
      </c>
      <c r="P7" s="199">
        <f t="shared" si="3"/>
        <v>0</v>
      </c>
      <c r="Q7" s="199">
        <f t="shared" si="3"/>
        <v>0</v>
      </c>
      <c r="R7" s="199">
        <f t="shared" si="3"/>
        <v>0</v>
      </c>
      <c r="S7" s="199">
        <f t="shared" si="3"/>
        <v>0</v>
      </c>
      <c r="T7" s="199">
        <f t="shared" si="3"/>
        <v>0</v>
      </c>
      <c r="U7" s="199">
        <f t="shared" si="3"/>
        <v>0</v>
      </c>
      <c r="V7" s="199">
        <f t="shared" si="3"/>
        <v>0</v>
      </c>
      <c r="W7" s="199">
        <f t="shared" si="3"/>
        <v>0</v>
      </c>
      <c r="X7" s="199">
        <f t="shared" si="3"/>
        <v>0</v>
      </c>
      <c r="Y7" s="199">
        <f t="shared" si="3"/>
        <v>0</v>
      </c>
      <c r="Z7" s="199">
        <f t="shared" si="3"/>
        <v>0</v>
      </c>
      <c r="AA7" s="199">
        <f t="shared" si="3"/>
        <v>0</v>
      </c>
      <c r="AB7" s="199">
        <f t="shared" si="3"/>
        <v>0</v>
      </c>
      <c r="AC7" s="199">
        <f t="shared" si="3"/>
        <v>0</v>
      </c>
    </row>
    <row r="8" spans="1:30" s="205" customFormat="1" ht="36" customHeight="1" x14ac:dyDescent="0.3">
      <c r="A8" s="204"/>
      <c r="B8" s="201"/>
      <c r="C8" s="202"/>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30" ht="20.25" customHeight="1" outlineLevel="1" x14ac:dyDescent="0.3">
      <c r="A9" s="78"/>
      <c r="B9" s="170" t="s">
        <v>139</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row>
    <row r="10" spans="1:30" ht="20.25" customHeight="1" outlineLevel="2" x14ac:dyDescent="0.3">
      <c r="A10" s="78"/>
      <c r="B10" s="148" t="s">
        <v>120</v>
      </c>
      <c r="C10" s="148" t="s">
        <v>9</v>
      </c>
      <c r="D10" s="147">
        <f>'Basic input'!F22</f>
        <v>0</v>
      </c>
      <c r="E10" s="147">
        <f>'Basic input'!G22</f>
        <v>0</v>
      </c>
      <c r="F10" s="147">
        <f>'Basic input'!H22</f>
        <v>0</v>
      </c>
      <c r="G10" s="147">
        <f>'Basic input'!I22</f>
        <v>0</v>
      </c>
      <c r="H10" s="147">
        <f>'Basic input'!J22</f>
        <v>0</v>
      </c>
      <c r="I10" s="147">
        <f>'Basic input'!K22</f>
        <v>0</v>
      </c>
      <c r="J10" s="147">
        <f>'Basic input'!L22</f>
        <v>0</v>
      </c>
      <c r="K10" s="147">
        <f>'Basic input'!M22</f>
        <v>0</v>
      </c>
      <c r="L10" s="147">
        <f>'Basic input'!N22</f>
        <v>0</v>
      </c>
      <c r="M10" s="147">
        <f>'Basic input'!O22</f>
        <v>0</v>
      </c>
      <c r="N10" s="147">
        <f>'Basic input'!P22</f>
        <v>0</v>
      </c>
      <c r="O10" s="147"/>
      <c r="P10" s="147"/>
      <c r="Q10" s="147"/>
      <c r="R10" s="147"/>
      <c r="S10" s="147"/>
      <c r="T10" s="147"/>
      <c r="U10" s="147"/>
      <c r="V10" s="147"/>
      <c r="W10" s="147"/>
      <c r="X10" s="147"/>
      <c r="Y10" s="147"/>
      <c r="Z10" s="147"/>
      <c r="AA10" s="147"/>
      <c r="AB10" s="147"/>
      <c r="AC10" s="147"/>
    </row>
    <row r="11" spans="1:30" ht="20.25" customHeight="1" outlineLevel="2" x14ac:dyDescent="0.3">
      <c r="A11" s="78"/>
      <c r="B11" s="148"/>
      <c r="C11" s="148"/>
      <c r="D11" s="614">
        <v>1</v>
      </c>
      <c r="E11" s="614">
        <f>+D11+1</f>
        <v>2</v>
      </c>
      <c r="F11" s="614">
        <f t="shared" ref="F11:AC11" si="4">+E11+1</f>
        <v>3</v>
      </c>
      <c r="G11" s="614">
        <f t="shared" si="4"/>
        <v>4</v>
      </c>
      <c r="H11" s="614">
        <f t="shared" si="4"/>
        <v>5</v>
      </c>
      <c r="I11" s="614">
        <f t="shared" si="4"/>
        <v>6</v>
      </c>
      <c r="J11" s="614">
        <f t="shared" si="4"/>
        <v>7</v>
      </c>
      <c r="K11" s="614">
        <f t="shared" si="4"/>
        <v>8</v>
      </c>
      <c r="L11" s="614">
        <f t="shared" si="4"/>
        <v>9</v>
      </c>
      <c r="M11" s="614">
        <f t="shared" si="4"/>
        <v>10</v>
      </c>
      <c r="N11" s="614">
        <f t="shared" si="4"/>
        <v>11</v>
      </c>
      <c r="O11" s="614">
        <f t="shared" si="4"/>
        <v>12</v>
      </c>
      <c r="P11" s="614">
        <f t="shared" si="4"/>
        <v>13</v>
      </c>
      <c r="Q11" s="614">
        <f t="shared" si="4"/>
        <v>14</v>
      </c>
      <c r="R11" s="614">
        <f t="shared" si="4"/>
        <v>15</v>
      </c>
      <c r="S11" s="614">
        <f t="shared" si="4"/>
        <v>16</v>
      </c>
      <c r="T11" s="614">
        <f t="shared" si="4"/>
        <v>17</v>
      </c>
      <c r="U11" s="614">
        <f t="shared" si="4"/>
        <v>18</v>
      </c>
      <c r="V11" s="614">
        <f t="shared" si="4"/>
        <v>19</v>
      </c>
      <c r="W11" s="614">
        <f t="shared" si="4"/>
        <v>20</v>
      </c>
      <c r="X11" s="614">
        <f t="shared" si="4"/>
        <v>21</v>
      </c>
      <c r="Y11" s="614">
        <f t="shared" si="4"/>
        <v>22</v>
      </c>
      <c r="Z11" s="614">
        <f t="shared" si="4"/>
        <v>23</v>
      </c>
      <c r="AA11" s="614">
        <f t="shared" si="4"/>
        <v>24</v>
      </c>
      <c r="AB11" s="614">
        <f t="shared" si="4"/>
        <v>25</v>
      </c>
      <c r="AC11" s="614">
        <f t="shared" si="4"/>
        <v>26</v>
      </c>
    </row>
    <row r="12" spans="1:30" s="136" customFormat="1" ht="20.25" customHeight="1" outlineLevel="2" x14ac:dyDescent="0.3">
      <c r="A12" s="267"/>
      <c r="B12" s="148" t="s">
        <v>132</v>
      </c>
      <c r="C12" s="148" t="s">
        <v>9</v>
      </c>
      <c r="D12" s="147">
        <f>SUM(D13:D23)</f>
        <v>0</v>
      </c>
      <c r="E12" s="147">
        <f t="shared" ref="E12:N12" si="5">SUM(E13:E23)</f>
        <v>0</v>
      </c>
      <c r="F12" s="147">
        <f t="shared" si="5"/>
        <v>0</v>
      </c>
      <c r="G12" s="147">
        <f t="shared" si="5"/>
        <v>0</v>
      </c>
      <c r="H12" s="147">
        <f t="shared" si="5"/>
        <v>0</v>
      </c>
      <c r="I12" s="147">
        <f t="shared" si="5"/>
        <v>0</v>
      </c>
      <c r="J12" s="147">
        <f t="shared" si="5"/>
        <v>0</v>
      </c>
      <c r="K12" s="147">
        <f t="shared" si="5"/>
        <v>0</v>
      </c>
      <c r="L12" s="147">
        <f t="shared" si="5"/>
        <v>0</v>
      </c>
      <c r="M12" s="147">
        <f t="shared" si="5"/>
        <v>0</v>
      </c>
      <c r="N12" s="147">
        <f t="shared" si="5"/>
        <v>0</v>
      </c>
      <c r="O12" s="147">
        <f t="shared" ref="O12:AC12" si="6">SUM(O13:O23)</f>
        <v>0</v>
      </c>
      <c r="P12" s="147">
        <f t="shared" si="6"/>
        <v>0</v>
      </c>
      <c r="Q12" s="147">
        <f t="shared" si="6"/>
        <v>0</v>
      </c>
      <c r="R12" s="147">
        <f t="shared" si="6"/>
        <v>0</v>
      </c>
      <c r="S12" s="147">
        <f t="shared" si="6"/>
        <v>0</v>
      </c>
      <c r="T12" s="147">
        <f t="shared" si="6"/>
        <v>0</v>
      </c>
      <c r="U12" s="147">
        <f t="shared" si="6"/>
        <v>0</v>
      </c>
      <c r="V12" s="147">
        <f t="shared" si="6"/>
        <v>0</v>
      </c>
      <c r="W12" s="147">
        <f t="shared" si="6"/>
        <v>0</v>
      </c>
      <c r="X12" s="147">
        <f t="shared" si="6"/>
        <v>0</v>
      </c>
      <c r="Y12" s="147">
        <f t="shared" si="6"/>
        <v>0</v>
      </c>
      <c r="Z12" s="147">
        <f t="shared" si="6"/>
        <v>0</v>
      </c>
      <c r="AA12" s="147">
        <f t="shared" si="6"/>
        <v>0</v>
      </c>
      <c r="AB12" s="147">
        <f t="shared" si="6"/>
        <v>0</v>
      </c>
      <c r="AC12" s="147">
        <f t="shared" si="6"/>
        <v>0</v>
      </c>
    </row>
    <row r="13" spans="1:30" s="136" customFormat="1" ht="20.25" customHeight="1" outlineLevel="3" x14ac:dyDescent="0.3">
      <c r="A13" s="267"/>
      <c r="B13" s="103"/>
      <c r="C13" s="146" t="s">
        <v>121</v>
      </c>
      <c r="D13" s="147">
        <f>IF('Detailed input - Vehicles'!$E$10&gt;=D11,'Basic input'!$F$22,0)</f>
        <v>0</v>
      </c>
      <c r="E13" s="147">
        <f>IF('Detailed input - Vehicles'!$E$10&gt;=E11,'Basic input'!$F$22,0)</f>
        <v>0</v>
      </c>
      <c r="F13" s="147">
        <f>IF('Detailed input - Vehicles'!$E$10&gt;=F11,'Basic input'!$F$22,0)</f>
        <v>0</v>
      </c>
      <c r="G13" s="147">
        <f>IF('Detailed input - Vehicles'!$E$10&gt;=G11,'Basic input'!$F$22,0)</f>
        <v>0</v>
      </c>
      <c r="H13" s="147">
        <f>IF('Detailed input - Vehicles'!$E$10&gt;=H11,'Basic input'!$F$22,0)</f>
        <v>0</v>
      </c>
      <c r="I13" s="147">
        <f>IF('Detailed input - Vehicles'!$E$10&gt;=I11,'Basic input'!$F$22,0)</f>
        <v>0</v>
      </c>
      <c r="J13" s="147">
        <f>IF('Detailed input - Vehicles'!$E$10&gt;=J11,'Basic input'!$F$22,0)</f>
        <v>0</v>
      </c>
      <c r="K13" s="147">
        <f>IF('Detailed input - Vehicles'!$E$10&gt;=K11,'Basic input'!$F$22,0)</f>
        <v>0</v>
      </c>
      <c r="L13" s="147">
        <f>IF('Detailed input - Vehicles'!$E$10&gt;=L11,'Basic input'!$F$22,0)</f>
        <v>0</v>
      </c>
      <c r="M13" s="147">
        <f>IF('Detailed input - Vehicles'!$E$10&gt;=M11,'Basic input'!$F$22,0)</f>
        <v>0</v>
      </c>
      <c r="N13" s="147">
        <f>IF('Detailed input - Vehicles'!$E$10&gt;=N11,'Basic input'!$F$22,0)</f>
        <v>0</v>
      </c>
      <c r="O13" s="147">
        <f>IF('Detailed input - Vehicles'!$E$10&gt;=O11,'Basic input'!$F$22,0)</f>
        <v>0</v>
      </c>
      <c r="P13" s="147">
        <f>IF('Detailed input - Vehicles'!$E$10&gt;=P11,'Basic input'!$F$22,0)</f>
        <v>0</v>
      </c>
      <c r="Q13" s="147">
        <f>IF('Detailed input - Vehicles'!$E$10&gt;=Q11,'Basic input'!$F$22,0)</f>
        <v>0</v>
      </c>
      <c r="R13" s="147">
        <f>IF('Detailed input - Vehicles'!$E$10&gt;=R11,'Basic input'!$F$22,0)</f>
        <v>0</v>
      </c>
      <c r="S13" s="147">
        <f>IF('Detailed input - Vehicles'!$E$10&gt;=S11,'Basic input'!$F$22,0)</f>
        <v>0</v>
      </c>
      <c r="T13" s="147">
        <f>IF('Detailed input - Vehicles'!$E$10&gt;=T11,'Basic input'!$F$22,0)</f>
        <v>0</v>
      </c>
      <c r="U13" s="147">
        <f>IF('Detailed input - Vehicles'!$E$10&gt;=U11,'Basic input'!$F$22,0)</f>
        <v>0</v>
      </c>
      <c r="V13" s="147">
        <f>IF('Detailed input - Vehicles'!$E$10&gt;=V11,'Basic input'!$F$22,0)</f>
        <v>0</v>
      </c>
      <c r="W13" s="147">
        <f>IF('Detailed input - Vehicles'!$E$10&gt;=W11,'Basic input'!$F$22,0)</f>
        <v>0</v>
      </c>
      <c r="X13" s="147">
        <f>IF('Detailed input - Vehicles'!$E$10&gt;=X11,'Basic input'!$F$22,0)</f>
        <v>0</v>
      </c>
      <c r="Y13" s="147">
        <f>IF('Detailed input - Vehicles'!$E$10&gt;=Y11,'Basic input'!$F$22,0)</f>
        <v>0</v>
      </c>
      <c r="Z13" s="147">
        <f>IF('Detailed input - Vehicles'!$E$10&gt;=Z11,'Basic input'!$F$22,0)</f>
        <v>0</v>
      </c>
      <c r="AA13" s="147">
        <f>IF('Detailed input - Vehicles'!$E$10&gt;=AA11,'Basic input'!$F$22,0)</f>
        <v>0</v>
      </c>
      <c r="AB13" s="147">
        <f>IF('Detailed input - Vehicles'!$E$10&gt;=AB11,'Basic input'!$F$22,0)</f>
        <v>0</v>
      </c>
      <c r="AC13" s="147">
        <f>IF('Detailed input - Vehicles'!$E$10&gt;=AC11,'Basic input'!$F$22,0)</f>
        <v>0</v>
      </c>
    </row>
    <row r="14" spans="1:30" s="136" customFormat="1" ht="20.25" customHeight="1" outlineLevel="3" x14ac:dyDescent="0.3">
      <c r="A14" s="267"/>
      <c r="B14" s="148"/>
      <c r="C14" s="146" t="s">
        <v>122</v>
      </c>
      <c r="D14" s="147"/>
      <c r="E14" s="147">
        <f>IF('Detailed input - Vehicles'!$E$10&gt;=D11,'Basic input'!$G$22,0)</f>
        <v>0</v>
      </c>
      <c r="F14" s="147">
        <f>IF('Detailed input - Vehicles'!$E$10&gt;=E11,'Basic input'!$G$22,0)</f>
        <v>0</v>
      </c>
      <c r="G14" s="147">
        <f>IF('Detailed input - Vehicles'!$E$10&gt;=F11,'Basic input'!$G$22,0)</f>
        <v>0</v>
      </c>
      <c r="H14" s="147">
        <f>IF('Detailed input - Vehicles'!$E$10&gt;=G11,'Basic input'!$G$22,0)</f>
        <v>0</v>
      </c>
      <c r="I14" s="147">
        <f>IF('Detailed input - Vehicles'!$E$10&gt;=H11,'Basic input'!$G$22,0)</f>
        <v>0</v>
      </c>
      <c r="J14" s="147">
        <f>IF('Detailed input - Vehicles'!$E$10&gt;=I11,'Basic input'!$G$22,0)</f>
        <v>0</v>
      </c>
      <c r="K14" s="147">
        <f>IF('Detailed input - Vehicles'!$E$10&gt;=J11,'Basic input'!$G$22,0)</f>
        <v>0</v>
      </c>
      <c r="L14" s="147">
        <f>IF('Detailed input - Vehicles'!$E$10&gt;=K11,'Basic input'!$G$22,0)</f>
        <v>0</v>
      </c>
      <c r="M14" s="147">
        <f>IF('Detailed input - Vehicles'!$E$10&gt;=L11,'Basic input'!$G$22,0)</f>
        <v>0</v>
      </c>
      <c r="N14" s="147">
        <f>IF('Detailed input - Vehicles'!$E$10&gt;=M11,'Basic input'!$G$22,0)</f>
        <v>0</v>
      </c>
      <c r="O14" s="147">
        <f>IF('Detailed input - Vehicles'!$E$10&gt;=N11,'Basic input'!$G$22,0)</f>
        <v>0</v>
      </c>
      <c r="P14" s="147">
        <f>IF('Detailed input - Vehicles'!$E$10&gt;=O11,'Basic input'!$G$22,0)</f>
        <v>0</v>
      </c>
      <c r="Q14" s="147">
        <f>IF('Detailed input - Vehicles'!$E$10&gt;=P11,'Basic input'!$G$22,0)</f>
        <v>0</v>
      </c>
      <c r="R14" s="147">
        <f>IF('Detailed input - Vehicles'!$E$10&gt;=Q11,'Basic input'!$G$22,0)</f>
        <v>0</v>
      </c>
      <c r="S14" s="147">
        <f>IF('Detailed input - Vehicles'!$E$10&gt;=R11,'Basic input'!$G$22,0)</f>
        <v>0</v>
      </c>
      <c r="T14" s="147">
        <f>IF('Detailed input - Vehicles'!$E$10&gt;=S11,'Basic input'!$G$22,0)</f>
        <v>0</v>
      </c>
      <c r="U14" s="147">
        <f>IF('Detailed input - Vehicles'!$E$10&gt;=T11,'Basic input'!$G$22,0)</f>
        <v>0</v>
      </c>
      <c r="V14" s="147">
        <f>IF('Detailed input - Vehicles'!$E$10&gt;=U11,'Basic input'!$G$22,0)</f>
        <v>0</v>
      </c>
      <c r="W14" s="147">
        <f>IF('Detailed input - Vehicles'!$E$10&gt;=V11,'Basic input'!$G$22,0)</f>
        <v>0</v>
      </c>
      <c r="X14" s="147">
        <f>IF('Detailed input - Vehicles'!$E$10&gt;=W11,'Basic input'!$G$22,0)</f>
        <v>0</v>
      </c>
      <c r="Y14" s="147">
        <f>IF('Detailed input - Vehicles'!$E$10&gt;=X11,'Basic input'!$G$22,0)</f>
        <v>0</v>
      </c>
      <c r="Z14" s="147">
        <f>IF('Detailed input - Vehicles'!$E$10&gt;=Y11,'Basic input'!$G$22,0)</f>
        <v>0</v>
      </c>
      <c r="AA14" s="147">
        <f>IF('Detailed input - Vehicles'!$E$10&gt;=Z11,'Basic input'!$G$22,0)</f>
        <v>0</v>
      </c>
      <c r="AB14" s="147">
        <f>IF('Detailed input - Vehicles'!$E$10&gt;=AA11,'Basic input'!$G$22,0)</f>
        <v>0</v>
      </c>
      <c r="AC14" s="147">
        <f>IF('Detailed input - Vehicles'!$E$10&gt;=AB11,'Basic input'!$G$22,0)</f>
        <v>0</v>
      </c>
    </row>
    <row r="15" spans="1:30" s="136" customFormat="1" ht="20.25" customHeight="1" outlineLevel="3" x14ac:dyDescent="0.3">
      <c r="A15" s="267"/>
      <c r="B15" s="148"/>
      <c r="C15" s="146" t="s">
        <v>123</v>
      </c>
      <c r="D15" s="147"/>
      <c r="E15" s="147"/>
      <c r="F15" s="147">
        <f>IF('Detailed input - Vehicles'!$E$10&gt;=D11,'Basic input'!$H$22,0)</f>
        <v>0</v>
      </c>
      <c r="G15" s="147">
        <f>IF('Detailed input - Vehicles'!$E$10&gt;=E11,'Basic input'!$H$22,0)</f>
        <v>0</v>
      </c>
      <c r="H15" s="147">
        <f>IF('Detailed input - Vehicles'!$E$10&gt;=F11,'Basic input'!$H$22,0)</f>
        <v>0</v>
      </c>
      <c r="I15" s="147">
        <f>IF('Detailed input - Vehicles'!$E$10&gt;=G11,'Basic input'!$H$22,0)</f>
        <v>0</v>
      </c>
      <c r="J15" s="147">
        <f>IF('Detailed input - Vehicles'!$E$10&gt;=H11,'Basic input'!$H$22,0)</f>
        <v>0</v>
      </c>
      <c r="K15" s="147">
        <f>IF('Detailed input - Vehicles'!$E$10&gt;=I11,'Basic input'!$H$22,0)</f>
        <v>0</v>
      </c>
      <c r="L15" s="147">
        <f>IF('Detailed input - Vehicles'!$E$10&gt;=J11,'Basic input'!$H$22,0)</f>
        <v>0</v>
      </c>
      <c r="M15" s="147">
        <f>IF('Detailed input - Vehicles'!$E$10&gt;=K11,'Basic input'!$H$22,0)</f>
        <v>0</v>
      </c>
      <c r="N15" s="147">
        <f>IF('Detailed input - Vehicles'!$E$10&gt;=L11,'Basic input'!$H$22,0)</f>
        <v>0</v>
      </c>
      <c r="O15" s="147">
        <f>IF('Detailed input - Vehicles'!$E$10&gt;=M11,'Basic input'!$H$22,0)</f>
        <v>0</v>
      </c>
      <c r="P15" s="147">
        <f>IF('Detailed input - Vehicles'!$E$10&gt;=N11,'Basic input'!$H$22,0)</f>
        <v>0</v>
      </c>
      <c r="Q15" s="147">
        <f>IF('Detailed input - Vehicles'!$E$10&gt;=O11,'Basic input'!$H$22,0)</f>
        <v>0</v>
      </c>
      <c r="R15" s="147">
        <f>IF('Detailed input - Vehicles'!$E$10&gt;=P11,'Basic input'!$H$22,0)</f>
        <v>0</v>
      </c>
      <c r="S15" s="147">
        <f>IF('Detailed input - Vehicles'!$E$10&gt;=Q11,'Basic input'!$H$22,0)</f>
        <v>0</v>
      </c>
      <c r="T15" s="147">
        <f>IF('Detailed input - Vehicles'!$E$10&gt;=R11,'Basic input'!$H$22,0)</f>
        <v>0</v>
      </c>
      <c r="U15" s="147">
        <f>IF('Detailed input - Vehicles'!$E$10&gt;=S11,'Basic input'!$H$22,0)</f>
        <v>0</v>
      </c>
      <c r="V15" s="147">
        <f>IF('Detailed input - Vehicles'!$E$10&gt;=T11,'Basic input'!$H$22,0)</f>
        <v>0</v>
      </c>
      <c r="W15" s="147">
        <f>IF('Detailed input - Vehicles'!$E$10&gt;=U11,'Basic input'!$H$22,0)</f>
        <v>0</v>
      </c>
      <c r="X15" s="147">
        <f>IF('Detailed input - Vehicles'!$E$10&gt;=V11,'Basic input'!$H$22,0)</f>
        <v>0</v>
      </c>
      <c r="Y15" s="147">
        <f>IF('Detailed input - Vehicles'!$E$10&gt;=W11,'Basic input'!$H$22,0)</f>
        <v>0</v>
      </c>
      <c r="Z15" s="147">
        <f>IF('Detailed input - Vehicles'!$E$10&gt;=X11,'Basic input'!$H$22,0)</f>
        <v>0</v>
      </c>
      <c r="AA15" s="147">
        <f>IF('Detailed input - Vehicles'!$E$10&gt;=Y11,'Basic input'!$H$22,0)</f>
        <v>0</v>
      </c>
      <c r="AB15" s="147">
        <f>IF('Detailed input - Vehicles'!$E$10&gt;=Z11,'Basic input'!$H$22,0)</f>
        <v>0</v>
      </c>
      <c r="AC15" s="147">
        <f>IF('Detailed input - Vehicles'!$E$10&gt;=AA11,'Basic input'!$H$22,0)</f>
        <v>0</v>
      </c>
    </row>
    <row r="16" spans="1:30" s="136" customFormat="1" ht="20.25" customHeight="1" outlineLevel="3" x14ac:dyDescent="0.3">
      <c r="A16" s="267"/>
      <c r="B16" s="148"/>
      <c r="C16" s="146" t="s">
        <v>124</v>
      </c>
      <c r="D16" s="147"/>
      <c r="E16" s="147"/>
      <c r="F16" s="147"/>
      <c r="G16" s="147">
        <f>IF('Detailed input - Vehicles'!$E$10&gt;=D11,'Basic input'!$I$22,0)</f>
        <v>0</v>
      </c>
      <c r="H16" s="147">
        <f>IF('Detailed input - Vehicles'!$E$10&gt;=E11,'Basic input'!$I$22,0)</f>
        <v>0</v>
      </c>
      <c r="I16" s="147">
        <f>IF('Detailed input - Vehicles'!$E$10&gt;=F11,'Basic input'!$I$22,0)</f>
        <v>0</v>
      </c>
      <c r="J16" s="147">
        <f>IF('Detailed input - Vehicles'!$E$10&gt;=G11,'Basic input'!$I$22,0)</f>
        <v>0</v>
      </c>
      <c r="K16" s="147">
        <f>IF('Detailed input - Vehicles'!$E$10&gt;=H11,'Basic input'!$I$22,0)</f>
        <v>0</v>
      </c>
      <c r="L16" s="147">
        <f>IF('Detailed input - Vehicles'!$E$10&gt;=I11,'Basic input'!$I$22,0)</f>
        <v>0</v>
      </c>
      <c r="M16" s="147">
        <f>IF('Detailed input - Vehicles'!$E$10&gt;=J11,'Basic input'!$I$22,0)</f>
        <v>0</v>
      </c>
      <c r="N16" s="147">
        <f>IF('Detailed input - Vehicles'!$E$10&gt;=K11,'Basic input'!$I$22,0)</f>
        <v>0</v>
      </c>
      <c r="O16" s="147">
        <f>IF('Detailed input - Vehicles'!$E$10&gt;=L11,'Basic input'!$I$22,0)</f>
        <v>0</v>
      </c>
      <c r="P16" s="147">
        <f>IF('Detailed input - Vehicles'!$E$10&gt;=M11,'Basic input'!$I$22,0)</f>
        <v>0</v>
      </c>
      <c r="Q16" s="147">
        <f>IF('Detailed input - Vehicles'!$E$10&gt;=N11,'Basic input'!$I$22,0)</f>
        <v>0</v>
      </c>
      <c r="R16" s="147">
        <f>IF('Detailed input - Vehicles'!$E$10&gt;=O11,'Basic input'!$I$22,0)</f>
        <v>0</v>
      </c>
      <c r="S16" s="147">
        <f>IF('Detailed input - Vehicles'!$E$10&gt;=P11,'Basic input'!$I$22,0)</f>
        <v>0</v>
      </c>
      <c r="T16" s="147">
        <f>IF('Detailed input - Vehicles'!$E$10&gt;=Q11,'Basic input'!$I$22,0)</f>
        <v>0</v>
      </c>
      <c r="U16" s="147">
        <f>IF('Detailed input - Vehicles'!$E$10&gt;=R11,'Basic input'!$I$22,0)</f>
        <v>0</v>
      </c>
      <c r="V16" s="147">
        <f>IF('Detailed input - Vehicles'!$E$10&gt;=S11,'Basic input'!$I$22,0)</f>
        <v>0</v>
      </c>
      <c r="W16" s="147">
        <f>IF('Detailed input - Vehicles'!$E$10&gt;=T11,'Basic input'!$I$22,0)</f>
        <v>0</v>
      </c>
      <c r="X16" s="147">
        <f>IF('Detailed input - Vehicles'!$E$10&gt;=U11,'Basic input'!$I$22,0)</f>
        <v>0</v>
      </c>
      <c r="Y16" s="147">
        <f>IF('Detailed input - Vehicles'!$E$10&gt;=V11,'Basic input'!$I$22,0)</f>
        <v>0</v>
      </c>
      <c r="Z16" s="147">
        <f>IF('Detailed input - Vehicles'!$E$10&gt;=W11,'Basic input'!$I$22,0)</f>
        <v>0</v>
      </c>
      <c r="AA16" s="147">
        <f>IF('Detailed input - Vehicles'!$E$10&gt;=X11,'Basic input'!$I$22,0)</f>
        <v>0</v>
      </c>
      <c r="AB16" s="147">
        <f>IF('Detailed input - Vehicles'!$E$10&gt;=Y11,'Basic input'!$I$22,0)</f>
        <v>0</v>
      </c>
      <c r="AC16" s="147">
        <f>IF('Detailed input - Vehicles'!$E$10&gt;=Z11,'Basic input'!$I$22,0)</f>
        <v>0</v>
      </c>
    </row>
    <row r="17" spans="1:29" s="136" customFormat="1" ht="20.25" customHeight="1" outlineLevel="3" x14ac:dyDescent="0.3">
      <c r="A17" s="267"/>
      <c r="B17" s="148"/>
      <c r="C17" s="146" t="s">
        <v>125</v>
      </c>
      <c r="D17" s="147"/>
      <c r="E17" s="147"/>
      <c r="F17" s="147"/>
      <c r="G17" s="147"/>
      <c r="H17" s="147">
        <f>IF('Detailed input - Vehicles'!$E$10&gt;=D11,'Basic input'!$J$22,0)</f>
        <v>0</v>
      </c>
      <c r="I17" s="147">
        <f>IF('Detailed input - Vehicles'!$E$10&gt;=E11,'Basic input'!$J$22,0)</f>
        <v>0</v>
      </c>
      <c r="J17" s="147">
        <f>IF('Detailed input - Vehicles'!$E$10&gt;=F11,'Basic input'!$J$22,0)</f>
        <v>0</v>
      </c>
      <c r="K17" s="147">
        <f>IF('Detailed input - Vehicles'!$E$10&gt;=G11,'Basic input'!$J$22,0)</f>
        <v>0</v>
      </c>
      <c r="L17" s="147">
        <f>IF('Detailed input - Vehicles'!$E$10&gt;=H11,'Basic input'!$J$22,0)</f>
        <v>0</v>
      </c>
      <c r="M17" s="147">
        <f>IF('Detailed input - Vehicles'!$E$10&gt;=I11,'Basic input'!$J$22,0)</f>
        <v>0</v>
      </c>
      <c r="N17" s="147">
        <f>IF('Detailed input - Vehicles'!$E$10&gt;=J11,'Basic input'!$J$22,0)</f>
        <v>0</v>
      </c>
      <c r="O17" s="147">
        <f>IF('Detailed input - Vehicles'!$E$10&gt;=K11,'Basic input'!$J$22,0)</f>
        <v>0</v>
      </c>
      <c r="P17" s="147">
        <f>IF('Detailed input - Vehicles'!$E$10&gt;=L11,'Basic input'!$J$22,0)</f>
        <v>0</v>
      </c>
      <c r="Q17" s="147">
        <f>IF('Detailed input - Vehicles'!$E$10&gt;=M11,'Basic input'!$J$22,0)</f>
        <v>0</v>
      </c>
      <c r="R17" s="147">
        <f>IF('Detailed input - Vehicles'!$E$10&gt;=N11,'Basic input'!$J$22,0)</f>
        <v>0</v>
      </c>
      <c r="S17" s="147">
        <f>IF('Detailed input - Vehicles'!$E$10&gt;=O11,'Basic input'!$J$22,0)</f>
        <v>0</v>
      </c>
      <c r="T17" s="147">
        <f>IF('Detailed input - Vehicles'!$E$10&gt;=P11,'Basic input'!$J$22,0)</f>
        <v>0</v>
      </c>
      <c r="U17" s="147">
        <f>IF('Detailed input - Vehicles'!$E$10&gt;=Q11,'Basic input'!$J$22,0)</f>
        <v>0</v>
      </c>
      <c r="V17" s="147">
        <f>IF('Detailed input - Vehicles'!$E$10&gt;=R11,'Basic input'!$J$22,0)</f>
        <v>0</v>
      </c>
      <c r="W17" s="147">
        <f>IF('Detailed input - Vehicles'!$E$10&gt;=S11,'Basic input'!$J$22,0)</f>
        <v>0</v>
      </c>
      <c r="X17" s="147">
        <f>IF('Detailed input - Vehicles'!$E$10&gt;=T11,'Basic input'!$J$22,0)</f>
        <v>0</v>
      </c>
      <c r="Y17" s="147">
        <f>IF('Detailed input - Vehicles'!$E$10&gt;=U11,'Basic input'!$J$22,0)</f>
        <v>0</v>
      </c>
      <c r="Z17" s="147">
        <f>IF('Detailed input - Vehicles'!$E$10&gt;=V11,'Basic input'!$J$22,0)</f>
        <v>0</v>
      </c>
      <c r="AA17" s="147">
        <f>IF('Detailed input - Vehicles'!$E$10&gt;=W11,'Basic input'!$J$22,0)</f>
        <v>0</v>
      </c>
      <c r="AB17" s="147">
        <f>IF('Detailed input - Vehicles'!$E$10&gt;=X11,'Basic input'!$J$22,0)</f>
        <v>0</v>
      </c>
      <c r="AC17" s="147">
        <f>IF('Detailed input - Vehicles'!$E$10&gt;=Y11,'Basic input'!$J$22,0)</f>
        <v>0</v>
      </c>
    </row>
    <row r="18" spans="1:29" s="136" customFormat="1" ht="20.25" customHeight="1" outlineLevel="3" x14ac:dyDescent="0.3">
      <c r="A18" s="267"/>
      <c r="B18" s="148"/>
      <c r="C18" s="146" t="s">
        <v>126</v>
      </c>
      <c r="D18" s="147"/>
      <c r="E18" s="147"/>
      <c r="F18" s="147"/>
      <c r="G18" s="147"/>
      <c r="H18" s="147"/>
      <c r="I18" s="147">
        <f>IF('Detailed input - Vehicles'!$E$10&gt;=D11,'Basic input'!$K$22,0)</f>
        <v>0</v>
      </c>
      <c r="J18" s="147">
        <f>IF('Detailed input - Vehicles'!$E$10&gt;=E11,'Basic input'!$K$22,0)</f>
        <v>0</v>
      </c>
      <c r="K18" s="147">
        <f>IF('Detailed input - Vehicles'!$E$10&gt;=F11,'Basic input'!$K$22,0)</f>
        <v>0</v>
      </c>
      <c r="L18" s="147">
        <f>IF('Detailed input - Vehicles'!$E$10&gt;=G11,'Basic input'!$K$22,0)</f>
        <v>0</v>
      </c>
      <c r="M18" s="147">
        <f>IF('Detailed input - Vehicles'!$E$10&gt;=H11,'Basic input'!$K$22,0)</f>
        <v>0</v>
      </c>
      <c r="N18" s="147">
        <f>IF('Detailed input - Vehicles'!$E$10&gt;=I11,'Basic input'!$K$22,0)</f>
        <v>0</v>
      </c>
      <c r="O18" s="147">
        <f>IF('Detailed input - Vehicles'!$E$10&gt;=J11,'Basic input'!$K$22,0)</f>
        <v>0</v>
      </c>
      <c r="P18" s="147">
        <f>IF('Detailed input - Vehicles'!$E$10&gt;=K11,'Basic input'!$K$22,0)</f>
        <v>0</v>
      </c>
      <c r="Q18" s="147">
        <f>IF('Detailed input - Vehicles'!$E$10&gt;=L11,'Basic input'!$K$22,0)</f>
        <v>0</v>
      </c>
      <c r="R18" s="147">
        <f>IF('Detailed input - Vehicles'!$E$10&gt;=M11,'Basic input'!$K$22,0)</f>
        <v>0</v>
      </c>
      <c r="S18" s="147">
        <f>IF('Detailed input - Vehicles'!$E$10&gt;=N11,'Basic input'!$K$22,0)</f>
        <v>0</v>
      </c>
      <c r="T18" s="147">
        <f>IF('Detailed input - Vehicles'!$E$10&gt;=O11,'Basic input'!$K$22,0)</f>
        <v>0</v>
      </c>
      <c r="U18" s="147">
        <f>IF('Detailed input - Vehicles'!$E$10&gt;=P11,'Basic input'!$K$22,0)</f>
        <v>0</v>
      </c>
      <c r="V18" s="147">
        <f>IF('Detailed input - Vehicles'!$E$10&gt;=Q11,'Basic input'!$K$22,0)</f>
        <v>0</v>
      </c>
      <c r="W18" s="147">
        <f>IF('Detailed input - Vehicles'!$E$10&gt;=R11,'Basic input'!$K$22,0)</f>
        <v>0</v>
      </c>
      <c r="X18" s="147">
        <f>IF('Detailed input - Vehicles'!$E$10&gt;=S11,'Basic input'!$K$22,0)</f>
        <v>0</v>
      </c>
      <c r="Y18" s="147">
        <f>IF('Detailed input - Vehicles'!$E$10&gt;=T11,'Basic input'!$K$22,0)</f>
        <v>0</v>
      </c>
      <c r="Z18" s="147">
        <f>IF('Detailed input - Vehicles'!$E$10&gt;=U11,'Basic input'!$K$22,0)</f>
        <v>0</v>
      </c>
      <c r="AA18" s="147">
        <f>IF('Detailed input - Vehicles'!$E$10&gt;=V11,'Basic input'!$K$22,0)</f>
        <v>0</v>
      </c>
      <c r="AB18" s="147">
        <f>IF('Detailed input - Vehicles'!$E$10&gt;=W11,'Basic input'!$K$22,0)</f>
        <v>0</v>
      </c>
      <c r="AC18" s="147">
        <f>IF('Detailed input - Vehicles'!$E$10&gt;=X11,'Basic input'!$K$22,0)</f>
        <v>0</v>
      </c>
    </row>
    <row r="19" spans="1:29" s="136" customFormat="1" ht="20.25" customHeight="1" outlineLevel="3" x14ac:dyDescent="0.3">
      <c r="A19" s="267"/>
      <c r="B19" s="148"/>
      <c r="C19" s="146" t="s">
        <v>127</v>
      </c>
      <c r="D19" s="147"/>
      <c r="E19" s="147"/>
      <c r="F19" s="147"/>
      <c r="G19" s="147"/>
      <c r="H19" s="147"/>
      <c r="I19" s="147"/>
      <c r="J19" s="147">
        <f>IF('Detailed input - Vehicles'!$E$10&gt;=D11,'Basic input'!$L$22,0)</f>
        <v>0</v>
      </c>
      <c r="K19" s="147">
        <f>IF('Detailed input - Vehicles'!$E$10&gt;=E11,'Basic input'!$L$22,0)</f>
        <v>0</v>
      </c>
      <c r="L19" s="147">
        <f>IF('Detailed input - Vehicles'!$E$10&gt;=F11,'Basic input'!$L$22,0)</f>
        <v>0</v>
      </c>
      <c r="M19" s="147">
        <f>IF('Detailed input - Vehicles'!$E$10&gt;=G11,'Basic input'!$L$22,0)</f>
        <v>0</v>
      </c>
      <c r="N19" s="147">
        <f>IF('Detailed input - Vehicles'!$E$10&gt;=H11,'Basic input'!$L$22,0)</f>
        <v>0</v>
      </c>
      <c r="O19" s="147">
        <f>IF('Detailed input - Vehicles'!$E$10&gt;=I11,'Basic input'!$L$22,0)</f>
        <v>0</v>
      </c>
      <c r="P19" s="147">
        <f>IF('Detailed input - Vehicles'!$E$10&gt;=J11,'Basic input'!$L$22,0)</f>
        <v>0</v>
      </c>
      <c r="Q19" s="147">
        <f>IF('Detailed input - Vehicles'!$E$10&gt;=K11,'Basic input'!$L$22,0)</f>
        <v>0</v>
      </c>
      <c r="R19" s="147">
        <f>IF('Detailed input - Vehicles'!$E$10&gt;=L11,'Basic input'!$L$22,0)</f>
        <v>0</v>
      </c>
      <c r="S19" s="147">
        <f>IF('Detailed input - Vehicles'!$E$10&gt;=M11,'Basic input'!$L$22,0)</f>
        <v>0</v>
      </c>
      <c r="T19" s="147">
        <f>IF('Detailed input - Vehicles'!$E$10&gt;=N11,'Basic input'!$L$22,0)</f>
        <v>0</v>
      </c>
      <c r="U19" s="147">
        <f>IF('Detailed input - Vehicles'!$E$10&gt;=O11,'Basic input'!$L$22,0)</f>
        <v>0</v>
      </c>
      <c r="V19" s="147">
        <f>IF('Detailed input - Vehicles'!$E$10&gt;=P11,'Basic input'!$L$22,0)</f>
        <v>0</v>
      </c>
      <c r="W19" s="147">
        <f>IF('Detailed input - Vehicles'!$E$10&gt;=Q11,'Basic input'!$L$22,0)</f>
        <v>0</v>
      </c>
      <c r="X19" s="147">
        <f>IF('Detailed input - Vehicles'!$E$10&gt;=R11,'Basic input'!$L$22,0)</f>
        <v>0</v>
      </c>
      <c r="Y19" s="147">
        <f>IF('Detailed input - Vehicles'!$E$10&gt;=S11,'Basic input'!$L$22,0)</f>
        <v>0</v>
      </c>
      <c r="Z19" s="147">
        <f>IF('Detailed input - Vehicles'!$E$10&gt;=T11,'Basic input'!$L$22,0)</f>
        <v>0</v>
      </c>
      <c r="AA19" s="147">
        <f>IF('Detailed input - Vehicles'!$E$10&gt;=U11,'Basic input'!$L$22,0)</f>
        <v>0</v>
      </c>
      <c r="AB19" s="147">
        <f>IF('Detailed input - Vehicles'!$E$10&gt;=V11,'Basic input'!$L$22,0)</f>
        <v>0</v>
      </c>
      <c r="AC19" s="147">
        <f>IF('Detailed input - Vehicles'!$E$10&gt;=W11,'Basic input'!$L$22,0)</f>
        <v>0</v>
      </c>
    </row>
    <row r="20" spans="1:29" s="136" customFormat="1" ht="20.25" customHeight="1" outlineLevel="3" x14ac:dyDescent="0.3">
      <c r="A20" s="267"/>
      <c r="B20" s="148"/>
      <c r="C20" s="146" t="s">
        <v>128</v>
      </c>
      <c r="D20" s="147"/>
      <c r="E20" s="147"/>
      <c r="F20" s="147"/>
      <c r="G20" s="147"/>
      <c r="H20" s="147"/>
      <c r="I20" s="147"/>
      <c r="J20" s="147"/>
      <c r="K20" s="147">
        <f>IF('Detailed input - Vehicles'!$E$10&gt;=D11,'Basic input'!$M$22,0)</f>
        <v>0</v>
      </c>
      <c r="L20" s="147">
        <f>IF('Detailed input - Vehicles'!$E$10&gt;=E11,'Basic input'!$M$22,0)</f>
        <v>0</v>
      </c>
      <c r="M20" s="147">
        <f>IF('Detailed input - Vehicles'!$E$10&gt;=F11,'Basic input'!$M$22,0)</f>
        <v>0</v>
      </c>
      <c r="N20" s="147">
        <f>IF('Detailed input - Vehicles'!$E$10&gt;=G11,'Basic input'!$M$22,0)</f>
        <v>0</v>
      </c>
      <c r="O20" s="147">
        <f>IF('Detailed input - Vehicles'!$E$10&gt;=H11,'Basic input'!$M$22,0)</f>
        <v>0</v>
      </c>
      <c r="P20" s="147">
        <f>IF('Detailed input - Vehicles'!$E$10&gt;=I11,'Basic input'!$M$22,0)</f>
        <v>0</v>
      </c>
      <c r="Q20" s="147">
        <f>IF('Detailed input - Vehicles'!$E$10&gt;=J11,'Basic input'!$M$22,0)</f>
        <v>0</v>
      </c>
      <c r="R20" s="147">
        <f>IF('Detailed input - Vehicles'!$E$10&gt;=K11,'Basic input'!$M$22,0)</f>
        <v>0</v>
      </c>
      <c r="S20" s="147">
        <f>IF('Detailed input - Vehicles'!$E$10&gt;=L11,'Basic input'!$M$22,0)</f>
        <v>0</v>
      </c>
      <c r="T20" s="147">
        <f>IF('Detailed input - Vehicles'!$E$10&gt;=M11,'Basic input'!$M$22,0)</f>
        <v>0</v>
      </c>
      <c r="U20" s="147">
        <f>IF('Detailed input - Vehicles'!$E$10&gt;=N11,'Basic input'!$M$22,0)</f>
        <v>0</v>
      </c>
      <c r="V20" s="147">
        <f>IF('Detailed input - Vehicles'!$E$10&gt;=O11,'Basic input'!$M$22,0)</f>
        <v>0</v>
      </c>
      <c r="W20" s="147">
        <f>IF('Detailed input - Vehicles'!$E$10&gt;=P11,'Basic input'!$M$22,0)</f>
        <v>0</v>
      </c>
      <c r="X20" s="147">
        <f>IF('Detailed input - Vehicles'!$E$10&gt;=Q11,'Basic input'!$M$22,0)</f>
        <v>0</v>
      </c>
      <c r="Y20" s="147">
        <f>IF('Detailed input - Vehicles'!$E$10&gt;=R11,'Basic input'!$M$22,0)</f>
        <v>0</v>
      </c>
      <c r="Z20" s="147">
        <f>IF('Detailed input - Vehicles'!$E$10&gt;=S11,'Basic input'!$M$22,0)</f>
        <v>0</v>
      </c>
      <c r="AA20" s="147">
        <f>IF('Detailed input - Vehicles'!$E$10&gt;=T11,'Basic input'!$M$22,0)</f>
        <v>0</v>
      </c>
      <c r="AB20" s="147">
        <f>IF('Detailed input - Vehicles'!$E$10&gt;=U11,'Basic input'!$M$22,0)</f>
        <v>0</v>
      </c>
      <c r="AC20" s="147">
        <f>IF('Detailed input - Vehicles'!$E$10&gt;=V11,'Basic input'!$M$22,0)</f>
        <v>0</v>
      </c>
    </row>
    <row r="21" spans="1:29" s="136" customFormat="1" ht="20.25" customHeight="1" outlineLevel="3" x14ac:dyDescent="0.3">
      <c r="A21" s="267"/>
      <c r="B21" s="148"/>
      <c r="C21" s="146" t="s">
        <v>129</v>
      </c>
      <c r="D21" s="147"/>
      <c r="E21" s="147"/>
      <c r="F21" s="147"/>
      <c r="G21" s="147"/>
      <c r="H21" s="147"/>
      <c r="I21" s="147"/>
      <c r="J21" s="147"/>
      <c r="K21" s="147"/>
      <c r="L21" s="147">
        <f>IF('Detailed input - Vehicles'!$E$10&gt;=D11,'Basic input'!$N$22,0)</f>
        <v>0</v>
      </c>
      <c r="M21" s="147">
        <f>IF('Detailed input - Vehicles'!$E$10&gt;=E11,'Basic input'!$N$22,0)</f>
        <v>0</v>
      </c>
      <c r="N21" s="147">
        <f>IF('Detailed input - Vehicles'!$E$10&gt;=F11,'Basic input'!$N$22,0)</f>
        <v>0</v>
      </c>
      <c r="O21" s="147">
        <f>IF('Detailed input - Vehicles'!$E$10&gt;=G11,'Basic input'!$N$22,0)</f>
        <v>0</v>
      </c>
      <c r="P21" s="147">
        <f>IF('Detailed input - Vehicles'!$E$10&gt;=H11,'Basic input'!$N$22,0)</f>
        <v>0</v>
      </c>
      <c r="Q21" s="147">
        <f>IF('Detailed input - Vehicles'!$E$10&gt;=I11,'Basic input'!$N$22,0)</f>
        <v>0</v>
      </c>
      <c r="R21" s="147">
        <f>IF('Detailed input - Vehicles'!$E$10&gt;=J11,'Basic input'!$N$22,0)</f>
        <v>0</v>
      </c>
      <c r="S21" s="147">
        <f>IF('Detailed input - Vehicles'!$E$10&gt;=K11,'Basic input'!$N$22,0)</f>
        <v>0</v>
      </c>
      <c r="T21" s="147">
        <f>IF('Detailed input - Vehicles'!$E$10&gt;=L11,'Basic input'!$N$22,0)</f>
        <v>0</v>
      </c>
      <c r="U21" s="147">
        <f>IF('Detailed input - Vehicles'!$E$10&gt;=M11,'Basic input'!$N$22,0)</f>
        <v>0</v>
      </c>
      <c r="V21" s="147">
        <f>IF('Detailed input - Vehicles'!$E$10&gt;=N11,'Basic input'!$N$22,0)</f>
        <v>0</v>
      </c>
      <c r="W21" s="147">
        <f>IF('Detailed input - Vehicles'!$E$10&gt;=O11,'Basic input'!$N$22,0)</f>
        <v>0</v>
      </c>
      <c r="X21" s="147">
        <f>IF('Detailed input - Vehicles'!$E$10&gt;=P11,'Basic input'!$N$22,0)</f>
        <v>0</v>
      </c>
      <c r="Y21" s="147">
        <f>IF('Detailed input - Vehicles'!$E$10&gt;=Q11,'Basic input'!$N$22,0)</f>
        <v>0</v>
      </c>
      <c r="Z21" s="147">
        <f>IF('Detailed input - Vehicles'!$E$10&gt;=R11,'Basic input'!$N$22,0)</f>
        <v>0</v>
      </c>
      <c r="AA21" s="147">
        <f>IF('Detailed input - Vehicles'!$E$10&gt;=S11,'Basic input'!$N$22,0)</f>
        <v>0</v>
      </c>
      <c r="AB21" s="147">
        <f>IF('Detailed input - Vehicles'!$E$10&gt;=T11,'Basic input'!$N$22,0)</f>
        <v>0</v>
      </c>
      <c r="AC21" s="147">
        <f>IF('Detailed input - Vehicles'!$E$10&gt;=U11,'Basic input'!$N$22,0)</f>
        <v>0</v>
      </c>
    </row>
    <row r="22" spans="1:29" s="136" customFormat="1" ht="20.25" customHeight="1" outlineLevel="3" x14ac:dyDescent="0.3">
      <c r="A22" s="267"/>
      <c r="B22" s="148"/>
      <c r="C22" s="146" t="s">
        <v>130</v>
      </c>
      <c r="D22" s="147"/>
      <c r="E22" s="147"/>
      <c r="F22" s="147"/>
      <c r="G22" s="147"/>
      <c r="H22" s="147"/>
      <c r="I22" s="147"/>
      <c r="J22" s="147"/>
      <c r="K22" s="147"/>
      <c r="L22" s="147"/>
      <c r="M22" s="147">
        <f>IF('Detailed input - Vehicles'!$E$10&gt;=D11,'Basic input'!$O$22,0)</f>
        <v>0</v>
      </c>
      <c r="N22" s="147">
        <f>IF('Detailed input - Vehicles'!$E$10&gt;=E11,'Basic input'!$O$22,0)</f>
        <v>0</v>
      </c>
      <c r="O22" s="147">
        <f>IF('Detailed input - Vehicles'!$E$10&gt;=F11,'Basic input'!$O$22,0)</f>
        <v>0</v>
      </c>
      <c r="P22" s="147">
        <f>IF('Detailed input - Vehicles'!$E$10&gt;=G11,'Basic input'!$O$22,0)</f>
        <v>0</v>
      </c>
      <c r="Q22" s="147">
        <f>IF('Detailed input - Vehicles'!$E$10&gt;=H11,'Basic input'!$O$22,0)</f>
        <v>0</v>
      </c>
      <c r="R22" s="147">
        <f>IF('Detailed input - Vehicles'!$E$10&gt;=I11,'Basic input'!$O$22,0)</f>
        <v>0</v>
      </c>
      <c r="S22" s="147">
        <f>IF('Detailed input - Vehicles'!$E$10&gt;=J11,'Basic input'!$O$22,0)</f>
        <v>0</v>
      </c>
      <c r="T22" s="147">
        <f>IF('Detailed input - Vehicles'!$E$10&gt;=K11,'Basic input'!$O$22,0)</f>
        <v>0</v>
      </c>
      <c r="U22" s="147">
        <f>IF('Detailed input - Vehicles'!$E$10&gt;=L11,'Basic input'!$O$22,0)</f>
        <v>0</v>
      </c>
      <c r="V22" s="147">
        <f>IF('Detailed input - Vehicles'!$E$10&gt;=M11,'Basic input'!$O$22,0)</f>
        <v>0</v>
      </c>
      <c r="W22" s="147">
        <f>IF('Detailed input - Vehicles'!$E$10&gt;=N11,'Basic input'!$O$22,0)</f>
        <v>0</v>
      </c>
      <c r="X22" s="147">
        <f>IF('Detailed input - Vehicles'!$E$10&gt;=O11,'Basic input'!$O$22,0)</f>
        <v>0</v>
      </c>
      <c r="Y22" s="147">
        <f>IF('Detailed input - Vehicles'!$E$10&gt;=P11,'Basic input'!$O$22,0)</f>
        <v>0</v>
      </c>
      <c r="Z22" s="147">
        <f>IF('Detailed input - Vehicles'!$E$10&gt;=Q11,'Basic input'!$O$22,0)</f>
        <v>0</v>
      </c>
      <c r="AA22" s="147">
        <f>IF('Detailed input - Vehicles'!$E$10&gt;=R11,'Basic input'!$O$22,0)</f>
        <v>0</v>
      </c>
      <c r="AB22" s="147">
        <f>IF('Detailed input - Vehicles'!$E$10&gt;=S11,'Basic input'!$O$22,0)</f>
        <v>0</v>
      </c>
      <c r="AC22" s="147">
        <f>IF('Detailed input - Vehicles'!$E$10&gt;=T11,'Basic input'!$O$22,0)</f>
        <v>0</v>
      </c>
    </row>
    <row r="23" spans="1:29" s="136" customFormat="1" ht="20.25" customHeight="1" outlineLevel="3" x14ac:dyDescent="0.3">
      <c r="A23" s="267"/>
      <c r="B23" s="148"/>
      <c r="C23" s="146" t="s">
        <v>131</v>
      </c>
      <c r="D23" s="147"/>
      <c r="E23" s="147"/>
      <c r="F23" s="147"/>
      <c r="G23" s="147"/>
      <c r="H23" s="147"/>
      <c r="I23" s="147"/>
      <c r="J23" s="147"/>
      <c r="K23" s="147"/>
      <c r="L23" s="147"/>
      <c r="M23" s="147"/>
      <c r="N23" s="147">
        <f>IF('Detailed input - Vehicles'!$E$10&gt;=D11,'Basic input'!$P$22,0)</f>
        <v>0</v>
      </c>
      <c r="O23" s="147">
        <f>IF('Detailed input - Vehicles'!$E$10&gt;=E11,'Basic input'!$P$22,0)</f>
        <v>0</v>
      </c>
      <c r="P23" s="147">
        <f>IF('Detailed input - Vehicles'!$E$10&gt;=F11,'Basic input'!$P$22,0)</f>
        <v>0</v>
      </c>
      <c r="Q23" s="147">
        <f>IF('Detailed input - Vehicles'!$E$10&gt;=G11,'Basic input'!$P$22,0)</f>
        <v>0</v>
      </c>
      <c r="R23" s="147">
        <f>IF('Detailed input - Vehicles'!$E$10&gt;=H11,'Basic input'!$P$22,0)</f>
        <v>0</v>
      </c>
      <c r="S23" s="147">
        <f>IF('Detailed input - Vehicles'!$E$10&gt;=I11,'Basic input'!$P$22,0)</f>
        <v>0</v>
      </c>
      <c r="T23" s="147">
        <f>IF('Detailed input - Vehicles'!$E$10&gt;=J11,'Basic input'!$P$22,0)</f>
        <v>0</v>
      </c>
      <c r="U23" s="147">
        <f>IF('Detailed input - Vehicles'!$E$10&gt;=K11,'Basic input'!$P$22,0)</f>
        <v>0</v>
      </c>
      <c r="V23" s="147">
        <f>IF('Detailed input - Vehicles'!$E$10&gt;=L11,'Basic input'!$P$22,0)</f>
        <v>0</v>
      </c>
      <c r="W23" s="147">
        <f>IF('Detailed input - Vehicles'!$E$10&gt;=M11,'Basic input'!$P$22,0)</f>
        <v>0</v>
      </c>
      <c r="X23" s="147">
        <f>IF('Detailed input - Vehicles'!$E$10&gt;=N11,'Basic input'!$P$22,0)</f>
        <v>0</v>
      </c>
      <c r="Y23" s="147">
        <f>IF('Detailed input - Vehicles'!$E$10&gt;=O11,'Basic input'!$P$22,0)</f>
        <v>0</v>
      </c>
      <c r="Z23" s="147">
        <f>IF('Detailed input - Vehicles'!$E$10&gt;=P11,'Basic input'!$P$22,0)</f>
        <v>0</v>
      </c>
      <c r="AA23" s="147">
        <f>IF('Detailed input - Vehicles'!$E$10&gt;=Q11,'Basic input'!$P$22,0)</f>
        <v>0</v>
      </c>
      <c r="AB23" s="147">
        <f>IF('Detailed input - Vehicles'!$E$10&gt;=R11,'Basic input'!$P$22,0)</f>
        <v>0</v>
      </c>
      <c r="AC23" s="147">
        <f>IF('Detailed input - Vehicles'!$E$10&gt;=S11,'Basic input'!$P$22,0)</f>
        <v>0</v>
      </c>
    </row>
    <row r="24" spans="1:29" s="136" customFormat="1" ht="20.25" customHeight="1" outlineLevel="2" x14ac:dyDescent="0.3">
      <c r="A24" s="267"/>
      <c r="B24" s="148"/>
      <c r="C24" s="148"/>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row>
    <row r="25" spans="1:29" s="136" customFormat="1" ht="20.25" customHeight="1" outlineLevel="2" x14ac:dyDescent="0.3">
      <c r="A25" s="267"/>
      <c r="B25" s="148" t="s">
        <v>133</v>
      </c>
      <c r="C25" s="148" t="s">
        <v>6</v>
      </c>
      <c r="D25" s="147">
        <f>'Basic input'!$F$37*IF('Detailed input - Vehicles'!E28&lt;&gt;0,'Detailed input - Vehicles'!E28,'Detailed input - Vehicles'!E27)</f>
        <v>0</v>
      </c>
      <c r="E25" s="147">
        <f>'Basic input'!$F$37*IF('Detailed input - Vehicles'!F28&lt;&gt;0,'Detailed input - Vehicles'!F28,'Detailed input - Vehicles'!F27)</f>
        <v>0</v>
      </c>
      <c r="F25" s="147">
        <f>'Basic input'!$F$37*IF('Detailed input - Vehicles'!G28&lt;&gt;0,'Detailed input - Vehicles'!G28,'Detailed input - Vehicles'!G27)</f>
        <v>0</v>
      </c>
      <c r="G25" s="147">
        <f>'Basic input'!$F$37*IF('Detailed input - Vehicles'!H28&lt;&gt;0,'Detailed input - Vehicles'!H28,'Detailed input - Vehicles'!H27)</f>
        <v>0</v>
      </c>
      <c r="H25" s="147">
        <f>'Basic input'!$F$37*IF('Detailed input - Vehicles'!I28&lt;&gt;0,'Detailed input - Vehicles'!I28,'Detailed input - Vehicles'!I27)</f>
        <v>0</v>
      </c>
      <c r="I25" s="147">
        <f>'Basic input'!$F$37*IF('Detailed input - Vehicles'!J28&lt;&gt;0,'Detailed input - Vehicles'!J28,'Detailed input - Vehicles'!J27)</f>
        <v>0</v>
      </c>
      <c r="J25" s="147">
        <f>'Basic input'!$F$37*IF('Detailed input - Vehicles'!K28&lt;&gt;0,'Detailed input - Vehicles'!K28,'Detailed input - Vehicles'!K27)</f>
        <v>0</v>
      </c>
      <c r="K25" s="147">
        <f>'Basic input'!$F$37*IF('Detailed input - Vehicles'!L28&lt;&gt;0,'Detailed input - Vehicles'!L28,'Detailed input - Vehicles'!L27)</f>
        <v>0</v>
      </c>
      <c r="L25" s="147">
        <f>'Basic input'!$F$37*IF('Detailed input - Vehicles'!M28&lt;&gt;0,'Detailed input - Vehicles'!M28,'Detailed input - Vehicles'!M27)</f>
        <v>0</v>
      </c>
      <c r="M25" s="147">
        <f>'Basic input'!$F$37*IF('Detailed input - Vehicles'!N28&lt;&gt;0,'Detailed input - Vehicles'!N28,'Detailed input - Vehicles'!N27)</f>
        <v>0</v>
      </c>
      <c r="N25" s="147">
        <f>'Basic input'!$F$37*IF('Detailed input - Vehicles'!O28&lt;&gt;0,'Detailed input - Vehicles'!O28,'Detailed input - Vehicles'!O27)</f>
        <v>0</v>
      </c>
      <c r="O25" s="147">
        <f>'Basic input'!$F$37*IF('Detailed input - Vehicles'!P28&lt;&gt;0,'Detailed input - Vehicles'!P28,'Detailed input - Vehicles'!P27)</f>
        <v>0</v>
      </c>
      <c r="P25" s="147">
        <f>'Basic input'!$F$37*IF('Detailed input - Vehicles'!Q28&lt;&gt;0,'Detailed input - Vehicles'!Q28,'Detailed input - Vehicles'!Q27)</f>
        <v>0</v>
      </c>
      <c r="Q25" s="147">
        <f>'Basic input'!$F$37*IF('Detailed input - Vehicles'!R28&lt;&gt;0,'Detailed input - Vehicles'!R28,'Detailed input - Vehicles'!R27)</f>
        <v>0</v>
      </c>
      <c r="R25" s="147">
        <f>'Basic input'!$F$37*IF('Detailed input - Vehicles'!S28&lt;&gt;0,'Detailed input - Vehicles'!S28,'Detailed input - Vehicles'!S27)</f>
        <v>0</v>
      </c>
      <c r="S25" s="147">
        <f>'Basic input'!$F$37*IF('Detailed input - Vehicles'!T28&lt;&gt;0,'Detailed input - Vehicles'!T28,'Detailed input - Vehicles'!T27)</f>
        <v>0</v>
      </c>
      <c r="T25" s="147">
        <f>'Basic input'!$F$37*IF('Detailed input - Vehicles'!U28&lt;&gt;0,'Detailed input - Vehicles'!U28,'Detailed input - Vehicles'!U27)</f>
        <v>0</v>
      </c>
      <c r="U25" s="147">
        <f>'Basic input'!$F$37*IF('Detailed input - Vehicles'!V28&lt;&gt;0,'Detailed input - Vehicles'!V28,'Detailed input - Vehicles'!V27)</f>
        <v>0</v>
      </c>
      <c r="V25" s="147">
        <f>'Basic input'!$F$37*IF('Detailed input - Vehicles'!W28&lt;&gt;0,'Detailed input - Vehicles'!W28,'Detailed input - Vehicles'!W27)</f>
        <v>0</v>
      </c>
      <c r="W25" s="147">
        <f>'Basic input'!$F$37*IF('Detailed input - Vehicles'!X28&lt;&gt;0,'Detailed input - Vehicles'!X28,'Detailed input - Vehicles'!X27)</f>
        <v>0</v>
      </c>
      <c r="X25" s="147">
        <f>'Basic input'!$F$37*IF('Detailed input - Vehicles'!Y28&lt;&gt;0,'Detailed input - Vehicles'!Y28,'Detailed input - Vehicles'!Y27)</f>
        <v>0</v>
      </c>
      <c r="Y25" s="147">
        <f>'Basic input'!$F$37*IF('Detailed input - Vehicles'!Z28&lt;&gt;0,'Detailed input - Vehicles'!Z28,'Detailed input - Vehicles'!Z27)</f>
        <v>0</v>
      </c>
      <c r="Z25" s="147">
        <f>'Basic input'!$F$37*IF('Detailed input - Vehicles'!AA28&lt;&gt;0,'Detailed input - Vehicles'!AA28,'Detailed input - Vehicles'!AA27)</f>
        <v>0</v>
      </c>
      <c r="AA25" s="147">
        <f>'Basic input'!$F$37*IF('Detailed input - Vehicles'!AB28&lt;&gt;0,'Detailed input - Vehicles'!AB28,'Detailed input - Vehicles'!AB27)</f>
        <v>0</v>
      </c>
      <c r="AB25" s="147">
        <f>'Basic input'!$F$37*IF('Detailed input - Vehicles'!AC28&lt;&gt;0,'Detailed input - Vehicles'!AC28,'Detailed input - Vehicles'!AC27)</f>
        <v>0</v>
      </c>
      <c r="AC25" s="147">
        <f>'Basic input'!$F$37*IF('Detailed input - Vehicles'!AD28&lt;&gt;0,'Detailed input - Vehicles'!AD28,'Detailed input - Vehicles'!AD27)</f>
        <v>0</v>
      </c>
    </row>
    <row r="26" spans="1:29" s="136" customFormat="1" ht="20.25" customHeight="1" outlineLevel="2" x14ac:dyDescent="0.3">
      <c r="A26" s="267"/>
      <c r="B26" s="103" t="s">
        <v>82</v>
      </c>
      <c r="C26" s="148"/>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row>
    <row r="27" spans="1:29" ht="20.25" customHeight="1" outlineLevel="2" x14ac:dyDescent="0.3">
      <c r="B27" s="148" t="s">
        <v>113</v>
      </c>
      <c r="C27" s="149" t="s">
        <v>6</v>
      </c>
      <c r="D27" s="150">
        <f>D25*D12</f>
        <v>0</v>
      </c>
      <c r="E27" s="150">
        <f>E25*E12</f>
        <v>0</v>
      </c>
      <c r="F27" s="150">
        <f>F25*F12</f>
        <v>0</v>
      </c>
      <c r="G27" s="150">
        <f>G25*G12</f>
        <v>0</v>
      </c>
      <c r="H27" s="150">
        <f t="shared" ref="H27:N27" si="7">H25*H12</f>
        <v>0</v>
      </c>
      <c r="I27" s="150">
        <f t="shared" si="7"/>
        <v>0</v>
      </c>
      <c r="J27" s="150">
        <f t="shared" si="7"/>
        <v>0</v>
      </c>
      <c r="K27" s="150">
        <f t="shared" si="7"/>
        <v>0</v>
      </c>
      <c r="L27" s="150">
        <f t="shared" si="7"/>
        <v>0</v>
      </c>
      <c r="M27" s="150">
        <f t="shared" si="7"/>
        <v>0</v>
      </c>
      <c r="N27" s="150">
        <f t="shared" si="7"/>
        <v>0</v>
      </c>
      <c r="O27" s="150">
        <f t="shared" ref="O27:AC27" si="8">O25*O12</f>
        <v>0</v>
      </c>
      <c r="P27" s="150">
        <f t="shared" si="8"/>
        <v>0</v>
      </c>
      <c r="Q27" s="150">
        <f t="shared" si="8"/>
        <v>0</v>
      </c>
      <c r="R27" s="150">
        <f t="shared" si="8"/>
        <v>0</v>
      </c>
      <c r="S27" s="150">
        <f t="shared" si="8"/>
        <v>0</v>
      </c>
      <c r="T27" s="150">
        <f t="shared" si="8"/>
        <v>0</v>
      </c>
      <c r="U27" s="150">
        <f t="shared" si="8"/>
        <v>0</v>
      </c>
      <c r="V27" s="150">
        <f t="shared" si="8"/>
        <v>0</v>
      </c>
      <c r="W27" s="150">
        <f t="shared" si="8"/>
        <v>0</v>
      </c>
      <c r="X27" s="150">
        <f t="shared" si="8"/>
        <v>0</v>
      </c>
      <c r="Y27" s="150">
        <f t="shared" si="8"/>
        <v>0</v>
      </c>
      <c r="Z27" s="150">
        <f t="shared" si="8"/>
        <v>0</v>
      </c>
      <c r="AA27" s="150">
        <f t="shared" si="8"/>
        <v>0</v>
      </c>
      <c r="AB27" s="150">
        <f t="shared" si="8"/>
        <v>0</v>
      </c>
      <c r="AC27" s="150">
        <f t="shared" si="8"/>
        <v>0</v>
      </c>
    </row>
    <row r="28" spans="1:29" s="87" customFormat="1" ht="20.25" customHeight="1" outlineLevel="2" x14ac:dyDescent="0.3">
      <c r="A28" s="79"/>
      <c r="B28" s="86" t="s">
        <v>134</v>
      </c>
      <c r="C28" s="86" t="s">
        <v>6</v>
      </c>
      <c r="D28" s="151">
        <f>('Basic input'!$F$37*'B 12m'!D12)-D27</f>
        <v>0</v>
      </c>
      <c r="E28" s="151">
        <f>('Basic input'!$F$37*'B 12m'!E12)-E27</f>
        <v>0</v>
      </c>
      <c r="F28" s="151">
        <f>('Basic input'!$F$37*'B 12m'!F12)-F27</f>
        <v>0</v>
      </c>
      <c r="G28" s="151">
        <f>('Basic input'!$F$37*'B 12m'!G12)-G27</f>
        <v>0</v>
      </c>
      <c r="H28" s="151">
        <f>('Basic input'!$F$37*'B 12m'!H12)-H27</f>
        <v>0</v>
      </c>
      <c r="I28" s="151">
        <f>('Basic input'!$F$37*'B 12m'!I12)-I27</f>
        <v>0</v>
      </c>
      <c r="J28" s="151">
        <f>('Basic input'!$F$37*'B 12m'!J12)-J27</f>
        <v>0</v>
      </c>
      <c r="K28" s="151">
        <f>('Basic input'!$F$37*'B 12m'!K12)-K27</f>
        <v>0</v>
      </c>
      <c r="L28" s="151">
        <f>('Basic input'!$F$37*'B 12m'!L12)-L27</f>
        <v>0</v>
      </c>
      <c r="M28" s="151">
        <f>('Basic input'!$F$37*'B 12m'!M12)-M27</f>
        <v>0</v>
      </c>
      <c r="N28" s="151">
        <f>('Basic input'!$F$37*'B 12m'!N12)-N27</f>
        <v>0</v>
      </c>
      <c r="O28" s="151">
        <f>('Basic input'!$F$37*'B 12m'!O12)-O27</f>
        <v>0</v>
      </c>
      <c r="P28" s="151">
        <f>('Basic input'!$F$37*'B 12m'!P12)-P27</f>
        <v>0</v>
      </c>
      <c r="Q28" s="151">
        <f>('Basic input'!$F$37*'B 12m'!Q12)-Q27</f>
        <v>0</v>
      </c>
      <c r="R28" s="151">
        <f>('Basic input'!$F$37*'B 12m'!R12)-R27</f>
        <v>0</v>
      </c>
      <c r="S28" s="151">
        <f>('Basic input'!$F$37*'B 12m'!S12)-S27</f>
        <v>0</v>
      </c>
      <c r="T28" s="151">
        <f>('Basic input'!$F$37*'B 12m'!T12)-T27</f>
        <v>0</v>
      </c>
      <c r="U28" s="151">
        <f>('Basic input'!$F$37*'B 12m'!U12)-U27</f>
        <v>0</v>
      </c>
      <c r="V28" s="151">
        <f>('Basic input'!$F$37*'B 12m'!V12)-V27</f>
        <v>0</v>
      </c>
      <c r="W28" s="151">
        <f>('Basic input'!$F$37*'B 12m'!W12)-W27</f>
        <v>0</v>
      </c>
      <c r="X28" s="151">
        <f>('Basic input'!$F$37*'B 12m'!X12)-X27</f>
        <v>0</v>
      </c>
      <c r="Y28" s="151">
        <f>('Basic input'!$F$37*'B 12m'!Y12)-Y27</f>
        <v>0</v>
      </c>
      <c r="Z28" s="151">
        <f>('Basic input'!$F$37*'B 12m'!Z12)-Z27</f>
        <v>0</v>
      </c>
      <c r="AA28" s="151">
        <f>('Basic input'!$F$37*'B 12m'!AA12)-AA27</f>
        <v>0</v>
      </c>
      <c r="AB28" s="151">
        <f>('Basic input'!$F$37*'B 12m'!AB12)-AB27</f>
        <v>0</v>
      </c>
      <c r="AC28" s="151">
        <f>('Basic input'!$F$37*'B 12m'!AC12)-AC27</f>
        <v>0</v>
      </c>
    </row>
    <row r="29" spans="1:29" s="87" customFormat="1" ht="20.25" customHeight="1" outlineLevel="2" x14ac:dyDescent="0.3">
      <c r="A29" s="79"/>
      <c r="B29" s="86"/>
      <c r="C29" s="86"/>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row>
    <row r="30" spans="1:29" s="136" customFormat="1" ht="20.25" customHeight="1" outlineLevel="2" x14ac:dyDescent="0.3">
      <c r="A30" s="267"/>
      <c r="B30" s="148" t="s">
        <v>137</v>
      </c>
      <c r="C30" s="148" t="s">
        <v>78</v>
      </c>
      <c r="D30" s="147">
        <f t="shared" ref="D30:N30" si="9">SUM(D31:D41)</f>
        <v>0</v>
      </c>
      <c r="E30" s="147">
        <f t="shared" si="9"/>
        <v>0</v>
      </c>
      <c r="F30" s="147">
        <f t="shared" si="9"/>
        <v>0</v>
      </c>
      <c r="G30" s="147">
        <f t="shared" si="9"/>
        <v>0</v>
      </c>
      <c r="H30" s="147">
        <f t="shared" si="9"/>
        <v>0</v>
      </c>
      <c r="I30" s="147">
        <f t="shared" si="9"/>
        <v>0</v>
      </c>
      <c r="J30" s="147">
        <f t="shared" si="9"/>
        <v>0</v>
      </c>
      <c r="K30" s="147">
        <f t="shared" si="9"/>
        <v>0</v>
      </c>
      <c r="L30" s="147">
        <f t="shared" si="9"/>
        <v>0</v>
      </c>
      <c r="M30" s="147">
        <f t="shared" si="9"/>
        <v>0</v>
      </c>
      <c r="N30" s="147">
        <f t="shared" si="9"/>
        <v>0</v>
      </c>
      <c r="O30" s="147">
        <f t="shared" ref="O30:AC30" si="10">SUM(O31:O41)</f>
        <v>0</v>
      </c>
      <c r="P30" s="147">
        <f t="shared" si="10"/>
        <v>0</v>
      </c>
      <c r="Q30" s="147">
        <f t="shared" si="10"/>
        <v>0</v>
      </c>
      <c r="R30" s="147">
        <f t="shared" si="10"/>
        <v>0</v>
      </c>
      <c r="S30" s="147">
        <f t="shared" si="10"/>
        <v>0</v>
      </c>
      <c r="T30" s="147">
        <f t="shared" si="10"/>
        <v>0</v>
      </c>
      <c r="U30" s="147">
        <f t="shared" si="10"/>
        <v>0</v>
      </c>
      <c r="V30" s="147">
        <f t="shared" si="10"/>
        <v>0</v>
      </c>
      <c r="W30" s="147">
        <f t="shared" si="10"/>
        <v>0</v>
      </c>
      <c r="X30" s="147">
        <f t="shared" si="10"/>
        <v>0</v>
      </c>
      <c r="Y30" s="147">
        <f t="shared" si="10"/>
        <v>0</v>
      </c>
      <c r="Z30" s="147">
        <f t="shared" si="10"/>
        <v>0</v>
      </c>
      <c r="AA30" s="147">
        <f t="shared" si="10"/>
        <v>0</v>
      </c>
      <c r="AB30" s="147">
        <f t="shared" si="10"/>
        <v>0</v>
      </c>
      <c r="AC30" s="147">
        <f t="shared" si="10"/>
        <v>0</v>
      </c>
    </row>
    <row r="31" spans="1:29" s="138" customFormat="1" ht="20.25" customHeight="1" outlineLevel="3" x14ac:dyDescent="0.3">
      <c r="A31" s="265"/>
      <c r="B31" s="103" t="s">
        <v>135</v>
      </c>
      <c r="C31" s="146" t="s">
        <v>121</v>
      </c>
      <c r="D31" s="147">
        <f>IF('Detailed input - Vehicles'!$E$25&lt;&gt;0,'Detailed input - Vehicles'!$E$25,'Detailed input - Vehicles'!$E$24)*'B 12m'!D25*'B 12m'!D13</f>
        <v>0</v>
      </c>
      <c r="E31" s="147">
        <f>IF('Detailed input - Vehicles'!$E$25&lt;&gt;0,'Detailed input - Vehicles'!$E$25,'Detailed input - Vehicles'!$E$24)*'B 12m'!E25*'B 12m'!E13</f>
        <v>0</v>
      </c>
      <c r="F31" s="147">
        <f>IF('Detailed input - Vehicles'!$E$25&lt;&gt;0,'Detailed input - Vehicles'!$E$25,'Detailed input - Vehicles'!$E$24)*'B 12m'!F25*'B 12m'!F13</f>
        <v>0</v>
      </c>
      <c r="G31" s="147">
        <f>IF('Detailed input - Vehicles'!$E$25&lt;&gt;0,'Detailed input - Vehicles'!$E$25,'Detailed input - Vehicles'!$E$24)*'B 12m'!G25*'B 12m'!G13</f>
        <v>0</v>
      </c>
      <c r="H31" s="147">
        <f>IF('Detailed input - Vehicles'!$E$25&lt;&gt;0,'Detailed input - Vehicles'!$E$25,'Detailed input - Vehicles'!$E$24)*'B 12m'!H25*'B 12m'!H13</f>
        <v>0</v>
      </c>
      <c r="I31" s="147">
        <f>IF('Detailed input - Vehicles'!$E$25&lt;&gt;0,'Detailed input - Vehicles'!$E$25,'Detailed input - Vehicles'!$E$24)*'B 12m'!I25*'B 12m'!I13</f>
        <v>0</v>
      </c>
      <c r="J31" s="147">
        <f>IF('Detailed input - Vehicles'!$E$25&lt;&gt;0,'Detailed input - Vehicles'!$E$25,'Detailed input - Vehicles'!$E$24)*'B 12m'!J25*'B 12m'!J13</f>
        <v>0</v>
      </c>
      <c r="K31" s="147">
        <f>IF('Detailed input - Vehicles'!$E$25&lt;&gt;0,'Detailed input - Vehicles'!$E$25,'Detailed input - Vehicles'!$E$24)*'B 12m'!K25*'B 12m'!K13</f>
        <v>0</v>
      </c>
      <c r="L31" s="147">
        <f>IF('Detailed input - Vehicles'!$E$25&lt;&gt;0,'Detailed input - Vehicles'!$E$25,'Detailed input - Vehicles'!$E$24)*'B 12m'!L25*'B 12m'!L13</f>
        <v>0</v>
      </c>
      <c r="M31" s="147">
        <f>IF('Detailed input - Vehicles'!$E$25&lt;&gt;0,'Detailed input - Vehicles'!$E$25,'Detailed input - Vehicles'!$E$24)*'B 12m'!M25*'B 12m'!M13</f>
        <v>0</v>
      </c>
      <c r="N31" s="147">
        <f>IF('Detailed input - Vehicles'!$E$25&lt;&gt;0,'Detailed input - Vehicles'!$E$25,'Detailed input - Vehicles'!$E$24)*'B 12m'!N25*'B 12m'!N13</f>
        <v>0</v>
      </c>
      <c r="O31" s="147">
        <f>IF('Detailed input - Vehicles'!$E$25&lt;&gt;0,'Detailed input - Vehicles'!$E$25,'Detailed input - Vehicles'!$E$24)*'B 12m'!O25*'B 12m'!O13</f>
        <v>0</v>
      </c>
      <c r="P31" s="147">
        <f>IF('Detailed input - Vehicles'!$E$25&lt;&gt;0,'Detailed input - Vehicles'!$E$25,'Detailed input - Vehicles'!$E$24)*'B 12m'!P25*'B 12m'!P13</f>
        <v>0</v>
      </c>
      <c r="Q31" s="147">
        <f>IF('Detailed input - Vehicles'!$E$25&lt;&gt;0,'Detailed input - Vehicles'!$E$25,'Detailed input - Vehicles'!$E$24)*'B 12m'!Q25*'B 12m'!Q13</f>
        <v>0</v>
      </c>
      <c r="R31" s="147">
        <f>IF('Detailed input - Vehicles'!$E$25&lt;&gt;0,'Detailed input - Vehicles'!$E$25,'Detailed input - Vehicles'!$E$24)*'B 12m'!R25*'B 12m'!R13</f>
        <v>0</v>
      </c>
      <c r="S31" s="147">
        <f>IF('Detailed input - Vehicles'!$E$25&lt;&gt;0,'Detailed input - Vehicles'!$E$25,'Detailed input - Vehicles'!$E$24)*'B 12m'!S25*'B 12m'!S13</f>
        <v>0</v>
      </c>
      <c r="T31" s="147">
        <f>IF('Detailed input - Vehicles'!$E$25&lt;&gt;0,'Detailed input - Vehicles'!$E$25,'Detailed input - Vehicles'!$E$24)*'B 12m'!T25*'B 12m'!T13</f>
        <v>0</v>
      </c>
      <c r="U31" s="147">
        <f>IF('Detailed input - Vehicles'!$E$25&lt;&gt;0,'Detailed input - Vehicles'!$E$25,'Detailed input - Vehicles'!$E$24)*'B 12m'!U25*'B 12m'!U13</f>
        <v>0</v>
      </c>
      <c r="V31" s="147">
        <f>IF('Detailed input - Vehicles'!$E$25&lt;&gt;0,'Detailed input - Vehicles'!$E$25,'Detailed input - Vehicles'!$E$24)*'B 12m'!V25*'B 12m'!V13</f>
        <v>0</v>
      </c>
      <c r="W31" s="147">
        <f>IF('Detailed input - Vehicles'!$E$25&lt;&gt;0,'Detailed input - Vehicles'!$E$25,'Detailed input - Vehicles'!$E$24)*'B 12m'!W25*'B 12m'!W13</f>
        <v>0</v>
      </c>
      <c r="X31" s="147">
        <f>IF('Detailed input - Vehicles'!$E$25&lt;&gt;0,'Detailed input - Vehicles'!$E$25,'Detailed input - Vehicles'!$E$24)*'B 12m'!X25*'B 12m'!X13</f>
        <v>0</v>
      </c>
      <c r="Y31" s="147">
        <f>IF('Detailed input - Vehicles'!$E$25&lt;&gt;0,'Detailed input - Vehicles'!$E$25,'Detailed input - Vehicles'!$E$24)*'B 12m'!Y25*'B 12m'!Y13</f>
        <v>0</v>
      </c>
      <c r="Z31" s="147">
        <f>IF('Detailed input - Vehicles'!$E$25&lt;&gt;0,'Detailed input - Vehicles'!$E$25,'Detailed input - Vehicles'!$E$24)*'B 12m'!Z25*'B 12m'!Z13</f>
        <v>0</v>
      </c>
      <c r="AA31" s="147">
        <f>IF('Detailed input - Vehicles'!$E$25&lt;&gt;0,'Detailed input - Vehicles'!$E$25,'Detailed input - Vehicles'!$E$24)*'B 12m'!AA25*'B 12m'!AA13</f>
        <v>0</v>
      </c>
      <c r="AB31" s="147">
        <f>IF('Detailed input - Vehicles'!$E$25&lt;&gt;0,'Detailed input - Vehicles'!$E$25,'Detailed input - Vehicles'!$E$24)*'B 12m'!AB25*'B 12m'!AB13</f>
        <v>0</v>
      </c>
      <c r="AC31" s="147">
        <f>IF('Detailed input - Vehicles'!$E$25&lt;&gt;0,'Detailed input - Vehicles'!$E$25,'Detailed input - Vehicles'!$E$24)*'B 12m'!AC25*'B 12m'!AC13</f>
        <v>0</v>
      </c>
    </row>
    <row r="32" spans="1:29" s="138" customFormat="1" ht="20.25" customHeight="1" outlineLevel="3" x14ac:dyDescent="0.3">
      <c r="A32" s="265"/>
      <c r="B32" s="97"/>
      <c r="C32" s="146" t="s">
        <v>122</v>
      </c>
      <c r="D32" s="147"/>
      <c r="E32" s="147">
        <f>IF('Detailed input - Vehicles'!$F$25&lt;&gt;0,'Detailed input - Vehicles'!$F$25,'Detailed input - Vehicles'!$F$24)*'B 12m'!E25*'B 12m'!E14</f>
        <v>0</v>
      </c>
      <c r="F32" s="147">
        <f>IF('Detailed input - Vehicles'!$F$25&lt;&gt;0,'Detailed input - Vehicles'!$F$25,'Detailed input - Vehicles'!$F$24)*'B 12m'!F25*'B 12m'!F14</f>
        <v>0</v>
      </c>
      <c r="G32" s="147">
        <f>IF('Detailed input - Vehicles'!$F$25&lt;&gt;0,'Detailed input - Vehicles'!$F$25,'Detailed input - Vehicles'!$F$24)*'B 12m'!G25*'B 12m'!G14</f>
        <v>0</v>
      </c>
      <c r="H32" s="147">
        <f>IF('Detailed input - Vehicles'!$F$25&lt;&gt;0,'Detailed input - Vehicles'!$F$25,'Detailed input - Vehicles'!$F$24)*'B 12m'!H25*'B 12m'!H14</f>
        <v>0</v>
      </c>
      <c r="I32" s="147">
        <f>IF('Detailed input - Vehicles'!$F$25&lt;&gt;0,'Detailed input - Vehicles'!$F$25,'Detailed input - Vehicles'!$F$24)*'B 12m'!I25*'B 12m'!I14</f>
        <v>0</v>
      </c>
      <c r="J32" s="147">
        <f>IF('Detailed input - Vehicles'!$F$25&lt;&gt;0,'Detailed input - Vehicles'!$F$25,'Detailed input - Vehicles'!$F$24)*'B 12m'!J25*'B 12m'!J14</f>
        <v>0</v>
      </c>
      <c r="K32" s="147">
        <f>IF('Detailed input - Vehicles'!$F$25&lt;&gt;0,'Detailed input - Vehicles'!$F$25,'Detailed input - Vehicles'!$F$24)*'B 12m'!K25*'B 12m'!K14</f>
        <v>0</v>
      </c>
      <c r="L32" s="147">
        <f>IF('Detailed input - Vehicles'!$F$25&lt;&gt;0,'Detailed input - Vehicles'!$F$25,'Detailed input - Vehicles'!$F$24)*'B 12m'!L25*'B 12m'!L14</f>
        <v>0</v>
      </c>
      <c r="M32" s="147">
        <f>IF('Detailed input - Vehicles'!$F$25&lt;&gt;0,'Detailed input - Vehicles'!$F$25,'Detailed input - Vehicles'!$F$24)*'B 12m'!M25*'B 12m'!M14</f>
        <v>0</v>
      </c>
      <c r="N32" s="147">
        <f>IF('Detailed input - Vehicles'!$F$25&lt;&gt;0,'Detailed input - Vehicles'!$F$25,'Detailed input - Vehicles'!$F$24)*'B 12m'!N25*'B 12m'!N14</f>
        <v>0</v>
      </c>
      <c r="O32" s="147">
        <f>IF('Detailed input - Vehicles'!$F$25&lt;&gt;0,'Detailed input - Vehicles'!$F$25,'Detailed input - Vehicles'!$F$24)*'B 12m'!O25*'B 12m'!O14</f>
        <v>0</v>
      </c>
      <c r="P32" s="147">
        <f>IF('Detailed input - Vehicles'!$F$25&lt;&gt;0,'Detailed input - Vehicles'!$F$25,'Detailed input - Vehicles'!$F$24)*'B 12m'!P25*'B 12m'!P14</f>
        <v>0</v>
      </c>
      <c r="Q32" s="147">
        <f>IF('Detailed input - Vehicles'!$F$25&lt;&gt;0,'Detailed input - Vehicles'!$F$25,'Detailed input - Vehicles'!$F$24)*'B 12m'!Q25*'B 12m'!Q14</f>
        <v>0</v>
      </c>
      <c r="R32" s="147">
        <f>IF('Detailed input - Vehicles'!$F$25&lt;&gt;0,'Detailed input - Vehicles'!$F$25,'Detailed input - Vehicles'!$F$24)*'B 12m'!R25*'B 12m'!R14</f>
        <v>0</v>
      </c>
      <c r="S32" s="147">
        <f>IF('Detailed input - Vehicles'!$F$25&lt;&gt;0,'Detailed input - Vehicles'!$F$25,'Detailed input - Vehicles'!$F$24)*'B 12m'!S25*'B 12m'!S14</f>
        <v>0</v>
      </c>
      <c r="T32" s="147">
        <f>IF('Detailed input - Vehicles'!$F$25&lt;&gt;0,'Detailed input - Vehicles'!$F$25,'Detailed input - Vehicles'!$F$24)*'B 12m'!T25*'B 12m'!T14</f>
        <v>0</v>
      </c>
      <c r="U32" s="147">
        <f>IF('Detailed input - Vehicles'!$F$25&lt;&gt;0,'Detailed input - Vehicles'!$F$25,'Detailed input - Vehicles'!$F$24)*'B 12m'!U25*'B 12m'!U14</f>
        <v>0</v>
      </c>
      <c r="V32" s="147">
        <f>IF('Detailed input - Vehicles'!$F$25&lt;&gt;0,'Detailed input - Vehicles'!$F$25,'Detailed input - Vehicles'!$F$24)*'B 12m'!V25*'B 12m'!V14</f>
        <v>0</v>
      </c>
      <c r="W32" s="147">
        <f>IF('Detailed input - Vehicles'!$F$25&lt;&gt;0,'Detailed input - Vehicles'!$F$25,'Detailed input - Vehicles'!$F$24)*'B 12m'!W25*'B 12m'!W14</f>
        <v>0</v>
      </c>
      <c r="X32" s="147">
        <f>IF('Detailed input - Vehicles'!$F$25&lt;&gt;0,'Detailed input - Vehicles'!$F$25,'Detailed input - Vehicles'!$F$24)*'B 12m'!X25*'B 12m'!X14</f>
        <v>0</v>
      </c>
      <c r="Y32" s="147">
        <f>IF('Detailed input - Vehicles'!$F$25&lt;&gt;0,'Detailed input - Vehicles'!$F$25,'Detailed input - Vehicles'!$F$24)*'B 12m'!Y25*'B 12m'!Y14</f>
        <v>0</v>
      </c>
      <c r="Z32" s="147">
        <f>IF('Detailed input - Vehicles'!$F$25&lt;&gt;0,'Detailed input - Vehicles'!$F$25,'Detailed input - Vehicles'!$F$24)*'B 12m'!Z25*'B 12m'!Z14</f>
        <v>0</v>
      </c>
      <c r="AA32" s="147">
        <f>IF('Detailed input - Vehicles'!$F$25&lt;&gt;0,'Detailed input - Vehicles'!$F$25,'Detailed input - Vehicles'!$F$24)*'B 12m'!AA25*'B 12m'!AA14</f>
        <v>0</v>
      </c>
      <c r="AB32" s="147">
        <f>IF('Detailed input - Vehicles'!$F$25&lt;&gt;0,'Detailed input - Vehicles'!$F$25,'Detailed input - Vehicles'!$F$24)*'B 12m'!AB25*'B 12m'!AB14</f>
        <v>0</v>
      </c>
      <c r="AC32" s="147">
        <f>IF('Detailed input - Vehicles'!$F$25&lt;&gt;0,'Detailed input - Vehicles'!$F$25,'Detailed input - Vehicles'!$F$24)*'B 12m'!AC25*'B 12m'!AC14</f>
        <v>0</v>
      </c>
    </row>
    <row r="33" spans="1:29" s="138" customFormat="1" ht="20.25" customHeight="1" outlineLevel="3" x14ac:dyDescent="0.3">
      <c r="A33" s="265"/>
      <c r="B33" s="97"/>
      <c r="C33" s="146" t="s">
        <v>123</v>
      </c>
      <c r="D33" s="147"/>
      <c r="E33" s="147"/>
      <c r="F33" s="147">
        <f>IF('Detailed input - Vehicles'!$G$25&lt;&gt;0,'Detailed input - Vehicles'!$G$25,'Detailed input - Vehicles'!$G$24)*'B 12m'!F15*'B 12m'!F25</f>
        <v>0</v>
      </c>
      <c r="G33" s="147">
        <f>IF('Detailed input - Vehicles'!$G$25&lt;&gt;0,'Detailed input - Vehicles'!$G$25,'Detailed input - Vehicles'!$G$24)*'B 12m'!G15*'B 12m'!G25</f>
        <v>0</v>
      </c>
      <c r="H33" s="147">
        <f>IF('Detailed input - Vehicles'!$G$25&lt;&gt;0,'Detailed input - Vehicles'!$G$25,'Detailed input - Vehicles'!$G$24)*'B 12m'!H15*'B 12m'!H25</f>
        <v>0</v>
      </c>
      <c r="I33" s="147">
        <f>IF('Detailed input - Vehicles'!$G$25&lt;&gt;0,'Detailed input - Vehicles'!$G$25,'Detailed input - Vehicles'!$G$24)*'B 12m'!I15*'B 12m'!I25</f>
        <v>0</v>
      </c>
      <c r="J33" s="147">
        <f>IF('Detailed input - Vehicles'!$G$25&lt;&gt;0,'Detailed input - Vehicles'!$G$25,'Detailed input - Vehicles'!$G$24)*'B 12m'!J15*'B 12m'!J25</f>
        <v>0</v>
      </c>
      <c r="K33" s="147">
        <f>IF('Detailed input - Vehicles'!$G$25&lt;&gt;0,'Detailed input - Vehicles'!$G$25,'Detailed input - Vehicles'!$G$24)*'B 12m'!K15*'B 12m'!K25</f>
        <v>0</v>
      </c>
      <c r="L33" s="147">
        <f>IF('Detailed input - Vehicles'!$G$25&lt;&gt;0,'Detailed input - Vehicles'!$G$25,'Detailed input - Vehicles'!$G$24)*'B 12m'!L15*'B 12m'!L25</f>
        <v>0</v>
      </c>
      <c r="M33" s="147">
        <f>IF('Detailed input - Vehicles'!$G$25&lt;&gt;0,'Detailed input - Vehicles'!$G$25,'Detailed input - Vehicles'!$G$24)*'B 12m'!M15*'B 12m'!M25</f>
        <v>0</v>
      </c>
      <c r="N33" s="147">
        <f>IF('Detailed input - Vehicles'!$G$25&lt;&gt;0,'Detailed input - Vehicles'!$G$25,'Detailed input - Vehicles'!$G$24)*'B 12m'!N15*'B 12m'!N25</f>
        <v>0</v>
      </c>
      <c r="O33" s="147">
        <f>IF('Detailed input - Vehicles'!$G$25&lt;&gt;0,'Detailed input - Vehicles'!$G$25,'Detailed input - Vehicles'!$G$24)*'B 12m'!O15*'B 12m'!O25</f>
        <v>0</v>
      </c>
      <c r="P33" s="147">
        <f>IF('Detailed input - Vehicles'!$G$25&lt;&gt;0,'Detailed input - Vehicles'!$G$25,'Detailed input - Vehicles'!$G$24)*'B 12m'!P15*'B 12m'!P25</f>
        <v>0</v>
      </c>
      <c r="Q33" s="147">
        <f>IF('Detailed input - Vehicles'!$G$25&lt;&gt;0,'Detailed input - Vehicles'!$G$25,'Detailed input - Vehicles'!$G$24)*'B 12m'!Q15*'B 12m'!Q25</f>
        <v>0</v>
      </c>
      <c r="R33" s="147">
        <f>IF('Detailed input - Vehicles'!$G$25&lt;&gt;0,'Detailed input - Vehicles'!$G$25,'Detailed input - Vehicles'!$G$24)*'B 12m'!R15*'B 12m'!R25</f>
        <v>0</v>
      </c>
      <c r="S33" s="147">
        <f>IF('Detailed input - Vehicles'!$G$25&lt;&gt;0,'Detailed input - Vehicles'!$G$25,'Detailed input - Vehicles'!$G$24)*'B 12m'!S15*'B 12m'!S25</f>
        <v>0</v>
      </c>
      <c r="T33" s="147">
        <f>IF('Detailed input - Vehicles'!$G$25&lt;&gt;0,'Detailed input - Vehicles'!$G$25,'Detailed input - Vehicles'!$G$24)*'B 12m'!T15*'B 12m'!T25</f>
        <v>0</v>
      </c>
      <c r="U33" s="147">
        <f>IF('Detailed input - Vehicles'!$G$25&lt;&gt;0,'Detailed input - Vehicles'!$G$25,'Detailed input - Vehicles'!$G$24)*'B 12m'!U15*'B 12m'!U25</f>
        <v>0</v>
      </c>
      <c r="V33" s="147">
        <f>IF('Detailed input - Vehicles'!$G$25&lt;&gt;0,'Detailed input - Vehicles'!$G$25,'Detailed input - Vehicles'!$G$24)*'B 12m'!V15*'B 12m'!V25</f>
        <v>0</v>
      </c>
      <c r="W33" s="147">
        <f>IF('Detailed input - Vehicles'!$G$25&lt;&gt;0,'Detailed input - Vehicles'!$G$25,'Detailed input - Vehicles'!$G$24)*'B 12m'!W15*'B 12m'!W25</f>
        <v>0</v>
      </c>
      <c r="X33" s="147">
        <f>IF('Detailed input - Vehicles'!$G$25&lt;&gt;0,'Detailed input - Vehicles'!$G$25,'Detailed input - Vehicles'!$G$24)*'B 12m'!X15*'B 12m'!X25</f>
        <v>0</v>
      </c>
      <c r="Y33" s="147">
        <f>IF('Detailed input - Vehicles'!$G$25&lt;&gt;0,'Detailed input - Vehicles'!$G$25,'Detailed input - Vehicles'!$G$24)*'B 12m'!Y15*'B 12m'!Y25</f>
        <v>0</v>
      </c>
      <c r="Z33" s="147">
        <f>IF('Detailed input - Vehicles'!$G$25&lt;&gt;0,'Detailed input - Vehicles'!$G$25,'Detailed input - Vehicles'!$G$24)*'B 12m'!Z15*'B 12m'!Z25</f>
        <v>0</v>
      </c>
      <c r="AA33" s="147">
        <f>IF('Detailed input - Vehicles'!$G$25&lt;&gt;0,'Detailed input - Vehicles'!$G$25,'Detailed input - Vehicles'!$G$24)*'B 12m'!AA15*'B 12m'!AA25</f>
        <v>0</v>
      </c>
      <c r="AB33" s="147">
        <f>IF('Detailed input - Vehicles'!$G$25&lt;&gt;0,'Detailed input - Vehicles'!$G$25,'Detailed input - Vehicles'!$G$24)*'B 12m'!AB15*'B 12m'!AB25</f>
        <v>0</v>
      </c>
      <c r="AC33" s="147">
        <f>IF('Detailed input - Vehicles'!$G$25&lt;&gt;0,'Detailed input - Vehicles'!$G$25,'Detailed input - Vehicles'!$G$24)*'B 12m'!AC15*'B 12m'!AC25</f>
        <v>0</v>
      </c>
    </row>
    <row r="34" spans="1:29" s="138" customFormat="1" ht="20.25" customHeight="1" outlineLevel="3" x14ac:dyDescent="0.3">
      <c r="A34" s="265"/>
      <c r="B34" s="97"/>
      <c r="C34" s="146" t="s">
        <v>124</v>
      </c>
      <c r="D34" s="147"/>
      <c r="E34" s="147"/>
      <c r="F34" s="147"/>
      <c r="G34" s="147">
        <f>IF('Detailed input - Vehicles'!$H$25&lt;&gt;0,'Detailed input - Vehicles'!$H$25,'Detailed input - Vehicles'!$H$24)*'B 12m'!G16*'B 12m'!G25</f>
        <v>0</v>
      </c>
      <c r="H34" s="147">
        <f>IF('Detailed input - Vehicles'!$H$25&lt;&gt;0,'Detailed input - Vehicles'!$H$25,'Detailed input - Vehicles'!$H$24)*'B 12m'!H16*'B 12m'!H25</f>
        <v>0</v>
      </c>
      <c r="I34" s="147">
        <f>IF('Detailed input - Vehicles'!$H$25&lt;&gt;0,'Detailed input - Vehicles'!$H$25,'Detailed input - Vehicles'!$H$24)*'B 12m'!I16*'B 12m'!I25</f>
        <v>0</v>
      </c>
      <c r="J34" s="147">
        <f>IF('Detailed input - Vehicles'!$H$25&lt;&gt;0,'Detailed input - Vehicles'!$H$25,'Detailed input - Vehicles'!$H$24)*'B 12m'!J16*'B 12m'!J25</f>
        <v>0</v>
      </c>
      <c r="K34" s="147">
        <f>IF('Detailed input - Vehicles'!$H$25&lt;&gt;0,'Detailed input - Vehicles'!$H$25,'Detailed input - Vehicles'!$H$24)*'B 12m'!K16*'B 12m'!K25</f>
        <v>0</v>
      </c>
      <c r="L34" s="147">
        <f>IF('Detailed input - Vehicles'!$H$25&lt;&gt;0,'Detailed input - Vehicles'!$H$25,'Detailed input - Vehicles'!$H$24)*'B 12m'!L16*'B 12m'!L25</f>
        <v>0</v>
      </c>
      <c r="M34" s="147">
        <f>IF('Detailed input - Vehicles'!$H$25&lt;&gt;0,'Detailed input - Vehicles'!$H$25,'Detailed input - Vehicles'!$H$24)*'B 12m'!M16*'B 12m'!M25</f>
        <v>0</v>
      </c>
      <c r="N34" s="147">
        <f>IF('Detailed input - Vehicles'!$H$25&lt;&gt;0,'Detailed input - Vehicles'!$H$25,'Detailed input - Vehicles'!$H$24)*'B 12m'!N16*'B 12m'!N25</f>
        <v>0</v>
      </c>
      <c r="O34" s="147">
        <f>IF('Detailed input - Vehicles'!$H$25&lt;&gt;0,'Detailed input - Vehicles'!$H$25,'Detailed input - Vehicles'!$H$24)*'B 12m'!O16*'B 12m'!O25</f>
        <v>0</v>
      </c>
      <c r="P34" s="147">
        <f>IF('Detailed input - Vehicles'!$H$25&lt;&gt;0,'Detailed input - Vehicles'!$H$25,'Detailed input - Vehicles'!$H$24)*'B 12m'!P16*'B 12m'!P25</f>
        <v>0</v>
      </c>
      <c r="Q34" s="147">
        <f>IF('Detailed input - Vehicles'!$H$25&lt;&gt;0,'Detailed input - Vehicles'!$H$25,'Detailed input - Vehicles'!$H$24)*'B 12m'!Q16*'B 12m'!Q25</f>
        <v>0</v>
      </c>
      <c r="R34" s="147">
        <f>IF('Detailed input - Vehicles'!$H$25&lt;&gt;0,'Detailed input - Vehicles'!$H$25,'Detailed input - Vehicles'!$H$24)*'B 12m'!R16*'B 12m'!R25</f>
        <v>0</v>
      </c>
      <c r="S34" s="147">
        <f>IF('Detailed input - Vehicles'!$H$25&lt;&gt;0,'Detailed input - Vehicles'!$H$25,'Detailed input - Vehicles'!$H$24)*'B 12m'!S16*'B 12m'!S25</f>
        <v>0</v>
      </c>
      <c r="T34" s="147">
        <f>IF('Detailed input - Vehicles'!$H$25&lt;&gt;0,'Detailed input - Vehicles'!$H$25,'Detailed input - Vehicles'!$H$24)*'B 12m'!T16*'B 12m'!T25</f>
        <v>0</v>
      </c>
      <c r="U34" s="147">
        <f>IF('Detailed input - Vehicles'!$H$25&lt;&gt;0,'Detailed input - Vehicles'!$H$25,'Detailed input - Vehicles'!$H$24)*'B 12m'!U16*'B 12m'!U25</f>
        <v>0</v>
      </c>
      <c r="V34" s="147">
        <f>IF('Detailed input - Vehicles'!$H$25&lt;&gt;0,'Detailed input - Vehicles'!$H$25,'Detailed input - Vehicles'!$H$24)*'B 12m'!V16*'B 12m'!V25</f>
        <v>0</v>
      </c>
      <c r="W34" s="147">
        <f>IF('Detailed input - Vehicles'!$H$25&lt;&gt;0,'Detailed input - Vehicles'!$H$25,'Detailed input - Vehicles'!$H$24)*'B 12m'!W16*'B 12m'!W25</f>
        <v>0</v>
      </c>
      <c r="X34" s="147">
        <f>IF('Detailed input - Vehicles'!$H$25&lt;&gt;0,'Detailed input - Vehicles'!$H$25,'Detailed input - Vehicles'!$H$24)*'B 12m'!X16*'B 12m'!X25</f>
        <v>0</v>
      </c>
      <c r="Y34" s="147">
        <f>IF('Detailed input - Vehicles'!$H$25&lt;&gt;0,'Detailed input - Vehicles'!$H$25,'Detailed input - Vehicles'!$H$24)*'B 12m'!Y16*'B 12m'!Y25</f>
        <v>0</v>
      </c>
      <c r="Z34" s="147">
        <f>IF('Detailed input - Vehicles'!$H$25&lt;&gt;0,'Detailed input - Vehicles'!$H$25,'Detailed input - Vehicles'!$H$24)*'B 12m'!Z16*'B 12m'!Z25</f>
        <v>0</v>
      </c>
      <c r="AA34" s="147">
        <f>IF('Detailed input - Vehicles'!$H$25&lt;&gt;0,'Detailed input - Vehicles'!$H$25,'Detailed input - Vehicles'!$H$24)*'B 12m'!AA16*'B 12m'!AA25</f>
        <v>0</v>
      </c>
      <c r="AB34" s="147">
        <f>IF('Detailed input - Vehicles'!$H$25&lt;&gt;0,'Detailed input - Vehicles'!$H$25,'Detailed input - Vehicles'!$H$24)*'B 12m'!AB16*'B 12m'!AB25</f>
        <v>0</v>
      </c>
      <c r="AC34" s="147">
        <f>IF('Detailed input - Vehicles'!$H$25&lt;&gt;0,'Detailed input - Vehicles'!$H$25,'Detailed input - Vehicles'!$H$24)*'B 12m'!AC16*'B 12m'!AC25</f>
        <v>0</v>
      </c>
    </row>
    <row r="35" spans="1:29" s="138" customFormat="1" ht="20.25" customHeight="1" outlineLevel="3" x14ac:dyDescent="0.3">
      <c r="A35" s="265"/>
      <c r="B35" s="97"/>
      <c r="C35" s="146" t="s">
        <v>125</v>
      </c>
      <c r="D35" s="147"/>
      <c r="E35" s="147"/>
      <c r="F35" s="147"/>
      <c r="G35" s="147"/>
      <c r="H35" s="147">
        <f>IF('Detailed input - Vehicles'!$I$25&lt;&gt;0,'Detailed input - Vehicles'!$I$25,'Detailed input - Vehicles'!$I$24)*'B 12m'!H17*'B 12m'!H25</f>
        <v>0</v>
      </c>
      <c r="I35" s="147">
        <f>IF('Detailed input - Vehicles'!$I$25&lt;&gt;0,'Detailed input - Vehicles'!$I$25,'Detailed input - Vehicles'!$I$24)*'B 12m'!I17*'B 12m'!I25</f>
        <v>0</v>
      </c>
      <c r="J35" s="147">
        <f>IF('Detailed input - Vehicles'!$I$25&lt;&gt;0,'Detailed input - Vehicles'!$I$25,'Detailed input - Vehicles'!$I$24)*'B 12m'!J17*'B 12m'!J25</f>
        <v>0</v>
      </c>
      <c r="K35" s="147">
        <f>IF('Detailed input - Vehicles'!$I$25&lt;&gt;0,'Detailed input - Vehicles'!$I$25,'Detailed input - Vehicles'!$I$24)*'B 12m'!K17*'B 12m'!K25</f>
        <v>0</v>
      </c>
      <c r="L35" s="147">
        <f>IF('Detailed input - Vehicles'!$I$25&lt;&gt;0,'Detailed input - Vehicles'!$I$25,'Detailed input - Vehicles'!$I$24)*'B 12m'!L17*'B 12m'!L25</f>
        <v>0</v>
      </c>
      <c r="M35" s="147">
        <f>IF('Detailed input - Vehicles'!$I$25&lt;&gt;0,'Detailed input - Vehicles'!$I$25,'Detailed input - Vehicles'!$I$24)*'B 12m'!M17*'B 12m'!M25</f>
        <v>0</v>
      </c>
      <c r="N35" s="147">
        <f>IF('Detailed input - Vehicles'!$I$25&lt;&gt;0,'Detailed input - Vehicles'!$I$25,'Detailed input - Vehicles'!$I$24)*'B 12m'!N17*'B 12m'!N25</f>
        <v>0</v>
      </c>
      <c r="O35" s="147">
        <f>IF('Detailed input - Vehicles'!$I$25&lt;&gt;0,'Detailed input - Vehicles'!$I$25,'Detailed input - Vehicles'!$I$24)*'B 12m'!O17*'B 12m'!O25</f>
        <v>0</v>
      </c>
      <c r="P35" s="147">
        <f>IF('Detailed input - Vehicles'!$I$25&lt;&gt;0,'Detailed input - Vehicles'!$I$25,'Detailed input - Vehicles'!$I$24)*'B 12m'!P17*'B 12m'!P25</f>
        <v>0</v>
      </c>
      <c r="Q35" s="147">
        <f>IF('Detailed input - Vehicles'!$I$25&lt;&gt;0,'Detailed input - Vehicles'!$I$25,'Detailed input - Vehicles'!$I$24)*'B 12m'!Q17*'B 12m'!Q25</f>
        <v>0</v>
      </c>
      <c r="R35" s="147">
        <f>IF('Detailed input - Vehicles'!$I$25&lt;&gt;0,'Detailed input - Vehicles'!$I$25,'Detailed input - Vehicles'!$I$24)*'B 12m'!R17*'B 12m'!R25</f>
        <v>0</v>
      </c>
      <c r="S35" s="147">
        <f>IF('Detailed input - Vehicles'!$I$25&lt;&gt;0,'Detailed input - Vehicles'!$I$25,'Detailed input - Vehicles'!$I$24)*'B 12m'!S17*'B 12m'!S25</f>
        <v>0</v>
      </c>
      <c r="T35" s="147">
        <f>IF('Detailed input - Vehicles'!$I$25&lt;&gt;0,'Detailed input - Vehicles'!$I$25,'Detailed input - Vehicles'!$I$24)*'B 12m'!T17*'B 12m'!T25</f>
        <v>0</v>
      </c>
      <c r="U35" s="147">
        <f>IF('Detailed input - Vehicles'!$I$25&lt;&gt;0,'Detailed input - Vehicles'!$I$25,'Detailed input - Vehicles'!$I$24)*'B 12m'!U17*'B 12m'!U25</f>
        <v>0</v>
      </c>
      <c r="V35" s="147">
        <f>IF('Detailed input - Vehicles'!$I$25&lt;&gt;0,'Detailed input - Vehicles'!$I$25,'Detailed input - Vehicles'!$I$24)*'B 12m'!V17*'B 12m'!V25</f>
        <v>0</v>
      </c>
      <c r="W35" s="147">
        <f>IF('Detailed input - Vehicles'!$I$25&lt;&gt;0,'Detailed input - Vehicles'!$I$25,'Detailed input - Vehicles'!$I$24)*'B 12m'!W17*'B 12m'!W25</f>
        <v>0</v>
      </c>
      <c r="X35" s="147">
        <f>IF('Detailed input - Vehicles'!$I$25&lt;&gt;0,'Detailed input - Vehicles'!$I$25,'Detailed input - Vehicles'!$I$24)*'B 12m'!X17*'B 12m'!X25</f>
        <v>0</v>
      </c>
      <c r="Y35" s="147">
        <f>IF('Detailed input - Vehicles'!$I$25&lt;&gt;0,'Detailed input - Vehicles'!$I$25,'Detailed input - Vehicles'!$I$24)*'B 12m'!Y17*'B 12m'!Y25</f>
        <v>0</v>
      </c>
      <c r="Z35" s="147">
        <f>IF('Detailed input - Vehicles'!$I$25&lt;&gt;0,'Detailed input - Vehicles'!$I$25,'Detailed input - Vehicles'!$I$24)*'B 12m'!Z17*'B 12m'!Z25</f>
        <v>0</v>
      </c>
      <c r="AA35" s="147">
        <f>IF('Detailed input - Vehicles'!$I$25&lt;&gt;0,'Detailed input - Vehicles'!$I$25,'Detailed input - Vehicles'!$I$24)*'B 12m'!AA17*'B 12m'!AA25</f>
        <v>0</v>
      </c>
      <c r="AB35" s="147">
        <f>IF('Detailed input - Vehicles'!$I$25&lt;&gt;0,'Detailed input - Vehicles'!$I$25,'Detailed input - Vehicles'!$I$24)*'B 12m'!AB17*'B 12m'!AB25</f>
        <v>0</v>
      </c>
      <c r="AC35" s="147">
        <f>IF('Detailed input - Vehicles'!$I$25&lt;&gt;0,'Detailed input - Vehicles'!$I$25,'Detailed input - Vehicles'!$I$24)*'B 12m'!AC17*'B 12m'!AC25</f>
        <v>0</v>
      </c>
    </row>
    <row r="36" spans="1:29" s="138" customFormat="1" ht="20.25" customHeight="1" outlineLevel="3" x14ac:dyDescent="0.3">
      <c r="A36" s="265"/>
      <c r="B36" s="97"/>
      <c r="C36" s="146" t="s">
        <v>126</v>
      </c>
      <c r="D36" s="147"/>
      <c r="E36" s="147"/>
      <c r="F36" s="147"/>
      <c r="G36" s="147"/>
      <c r="H36" s="147"/>
      <c r="I36" s="147">
        <f>IF('Detailed input - Vehicles'!$J$25&lt;&gt;0,'Detailed input - Vehicles'!$J$25,'Detailed input - Vehicles'!$J$24)*'B 12m'!I18*'B 12m'!I25</f>
        <v>0</v>
      </c>
      <c r="J36" s="147">
        <f>IF('Detailed input - Vehicles'!$J$25&lt;&gt;0,'Detailed input - Vehicles'!$J$25,'Detailed input - Vehicles'!$J$24)*'B 12m'!J18*'B 12m'!J25</f>
        <v>0</v>
      </c>
      <c r="K36" s="147">
        <f>IF('Detailed input - Vehicles'!$J$25&lt;&gt;0,'Detailed input - Vehicles'!$J$25,'Detailed input - Vehicles'!$J$24)*'B 12m'!K18*'B 12m'!K25</f>
        <v>0</v>
      </c>
      <c r="L36" s="147">
        <f>IF('Detailed input - Vehicles'!$J$25&lt;&gt;0,'Detailed input - Vehicles'!$J$25,'Detailed input - Vehicles'!$J$24)*'B 12m'!L18*'B 12m'!L25</f>
        <v>0</v>
      </c>
      <c r="M36" s="147">
        <f>IF('Detailed input - Vehicles'!$J$25&lt;&gt;0,'Detailed input - Vehicles'!$J$25,'Detailed input - Vehicles'!$J$24)*'B 12m'!M18*'B 12m'!M25</f>
        <v>0</v>
      </c>
      <c r="N36" s="147">
        <f>IF('Detailed input - Vehicles'!$J$25&lt;&gt;0,'Detailed input - Vehicles'!$J$25,'Detailed input - Vehicles'!$J$24)*'B 12m'!N18*'B 12m'!N25</f>
        <v>0</v>
      </c>
      <c r="O36" s="147">
        <f>IF('Detailed input - Vehicles'!$J$25&lt;&gt;0,'Detailed input - Vehicles'!$J$25,'Detailed input - Vehicles'!$J$24)*'B 12m'!O18*'B 12m'!O25</f>
        <v>0</v>
      </c>
      <c r="P36" s="147">
        <f>IF('Detailed input - Vehicles'!$J$25&lt;&gt;0,'Detailed input - Vehicles'!$J$25,'Detailed input - Vehicles'!$J$24)*'B 12m'!P18*'B 12m'!P25</f>
        <v>0</v>
      </c>
      <c r="Q36" s="147">
        <f>IF('Detailed input - Vehicles'!$J$25&lt;&gt;0,'Detailed input - Vehicles'!$J$25,'Detailed input - Vehicles'!$J$24)*'B 12m'!Q18*'B 12m'!Q25</f>
        <v>0</v>
      </c>
      <c r="R36" s="147">
        <f>IF('Detailed input - Vehicles'!$J$25&lt;&gt;0,'Detailed input - Vehicles'!$J$25,'Detailed input - Vehicles'!$J$24)*'B 12m'!R18*'B 12m'!R25</f>
        <v>0</v>
      </c>
      <c r="S36" s="147">
        <f>IF('Detailed input - Vehicles'!$J$25&lt;&gt;0,'Detailed input - Vehicles'!$J$25,'Detailed input - Vehicles'!$J$24)*'B 12m'!S18*'B 12m'!S25</f>
        <v>0</v>
      </c>
      <c r="T36" s="147">
        <f>IF('Detailed input - Vehicles'!$J$25&lt;&gt;0,'Detailed input - Vehicles'!$J$25,'Detailed input - Vehicles'!$J$24)*'B 12m'!T18*'B 12m'!T25</f>
        <v>0</v>
      </c>
      <c r="U36" s="147">
        <f>IF('Detailed input - Vehicles'!$J$25&lt;&gt;0,'Detailed input - Vehicles'!$J$25,'Detailed input - Vehicles'!$J$24)*'B 12m'!U18*'B 12m'!U25</f>
        <v>0</v>
      </c>
      <c r="V36" s="147">
        <f>IF('Detailed input - Vehicles'!$J$25&lt;&gt;0,'Detailed input - Vehicles'!$J$25,'Detailed input - Vehicles'!$J$24)*'B 12m'!V18*'B 12m'!V25</f>
        <v>0</v>
      </c>
      <c r="W36" s="147">
        <f>IF('Detailed input - Vehicles'!$J$25&lt;&gt;0,'Detailed input - Vehicles'!$J$25,'Detailed input - Vehicles'!$J$24)*'B 12m'!W18*'B 12m'!W25</f>
        <v>0</v>
      </c>
      <c r="X36" s="147">
        <f>IF('Detailed input - Vehicles'!$J$25&lt;&gt;0,'Detailed input - Vehicles'!$J$25,'Detailed input - Vehicles'!$J$24)*'B 12m'!X18*'B 12m'!X25</f>
        <v>0</v>
      </c>
      <c r="Y36" s="147">
        <f>IF('Detailed input - Vehicles'!$J$25&lt;&gt;0,'Detailed input - Vehicles'!$J$25,'Detailed input - Vehicles'!$J$24)*'B 12m'!Y18*'B 12m'!Y25</f>
        <v>0</v>
      </c>
      <c r="Z36" s="147">
        <f>IF('Detailed input - Vehicles'!$J$25&lt;&gt;0,'Detailed input - Vehicles'!$J$25,'Detailed input - Vehicles'!$J$24)*'B 12m'!Z18*'B 12m'!Z25</f>
        <v>0</v>
      </c>
      <c r="AA36" s="147">
        <f>IF('Detailed input - Vehicles'!$J$25&lt;&gt;0,'Detailed input - Vehicles'!$J$25,'Detailed input - Vehicles'!$J$24)*'B 12m'!AA18*'B 12m'!AA25</f>
        <v>0</v>
      </c>
      <c r="AB36" s="147">
        <f>IF('Detailed input - Vehicles'!$J$25&lt;&gt;0,'Detailed input - Vehicles'!$J$25,'Detailed input - Vehicles'!$J$24)*'B 12m'!AB18*'B 12m'!AB25</f>
        <v>0</v>
      </c>
      <c r="AC36" s="147">
        <f>IF('Detailed input - Vehicles'!$J$25&lt;&gt;0,'Detailed input - Vehicles'!$J$25,'Detailed input - Vehicles'!$J$24)*'B 12m'!AC18*'B 12m'!AC25</f>
        <v>0</v>
      </c>
    </row>
    <row r="37" spans="1:29" s="138" customFormat="1" ht="20.25" customHeight="1" outlineLevel="3" x14ac:dyDescent="0.3">
      <c r="A37" s="265"/>
      <c r="B37" s="97"/>
      <c r="C37" s="146" t="s">
        <v>127</v>
      </c>
      <c r="D37" s="147"/>
      <c r="E37" s="147"/>
      <c r="F37" s="147"/>
      <c r="G37" s="147"/>
      <c r="H37" s="147"/>
      <c r="I37" s="147"/>
      <c r="J37" s="147">
        <f>IF('Detailed input - Vehicles'!$K$25&lt;&gt;0,'Detailed input - Vehicles'!$K$25,'Detailed input - Vehicles'!$K$24)*'B 12m'!J19*'B 12m'!J25</f>
        <v>0</v>
      </c>
      <c r="K37" s="147">
        <f>IF('Detailed input - Vehicles'!$K$25&lt;&gt;0,'Detailed input - Vehicles'!$K$25,'Detailed input - Vehicles'!$K$24)*'B 12m'!K19*'B 12m'!K25</f>
        <v>0</v>
      </c>
      <c r="L37" s="147">
        <f>IF('Detailed input - Vehicles'!$K$25&lt;&gt;0,'Detailed input - Vehicles'!$K$25,'Detailed input - Vehicles'!$K$24)*'B 12m'!L19*'B 12m'!L25</f>
        <v>0</v>
      </c>
      <c r="M37" s="147">
        <f>IF('Detailed input - Vehicles'!$K$25&lt;&gt;0,'Detailed input - Vehicles'!$K$25,'Detailed input - Vehicles'!$K$24)*'B 12m'!M19*'B 12m'!M25</f>
        <v>0</v>
      </c>
      <c r="N37" s="147">
        <f>IF('Detailed input - Vehicles'!$K$25&lt;&gt;0,'Detailed input - Vehicles'!$K$25,'Detailed input - Vehicles'!$K$24)*'B 12m'!N19*'B 12m'!N25</f>
        <v>0</v>
      </c>
      <c r="O37" s="147">
        <f>IF('Detailed input - Vehicles'!$K$25&lt;&gt;0,'Detailed input - Vehicles'!$K$25,'Detailed input - Vehicles'!$K$24)*'B 12m'!O19*'B 12m'!O25</f>
        <v>0</v>
      </c>
      <c r="P37" s="147">
        <f>IF('Detailed input - Vehicles'!$K$25&lt;&gt;0,'Detailed input - Vehicles'!$K$25,'Detailed input - Vehicles'!$K$24)*'B 12m'!P19*'B 12m'!P25</f>
        <v>0</v>
      </c>
      <c r="Q37" s="147">
        <f>IF('Detailed input - Vehicles'!$K$25&lt;&gt;0,'Detailed input - Vehicles'!$K$25,'Detailed input - Vehicles'!$K$24)*'B 12m'!Q19*'B 12m'!Q25</f>
        <v>0</v>
      </c>
      <c r="R37" s="147">
        <f>IF('Detailed input - Vehicles'!$K$25&lt;&gt;0,'Detailed input - Vehicles'!$K$25,'Detailed input - Vehicles'!$K$24)*'B 12m'!R19*'B 12m'!R25</f>
        <v>0</v>
      </c>
      <c r="S37" s="147">
        <f>IF('Detailed input - Vehicles'!$K$25&lt;&gt;0,'Detailed input - Vehicles'!$K$25,'Detailed input - Vehicles'!$K$24)*'B 12m'!S19*'B 12m'!S25</f>
        <v>0</v>
      </c>
      <c r="T37" s="147">
        <f>IF('Detailed input - Vehicles'!$K$25&lt;&gt;0,'Detailed input - Vehicles'!$K$25,'Detailed input - Vehicles'!$K$24)*'B 12m'!T19*'B 12m'!T25</f>
        <v>0</v>
      </c>
      <c r="U37" s="147">
        <f>IF('Detailed input - Vehicles'!$K$25&lt;&gt;0,'Detailed input - Vehicles'!$K$25,'Detailed input - Vehicles'!$K$24)*'B 12m'!U19*'B 12m'!U25</f>
        <v>0</v>
      </c>
      <c r="V37" s="147">
        <f>IF('Detailed input - Vehicles'!$K$25&lt;&gt;0,'Detailed input - Vehicles'!$K$25,'Detailed input - Vehicles'!$K$24)*'B 12m'!V19*'B 12m'!V25</f>
        <v>0</v>
      </c>
      <c r="W37" s="147">
        <f>IF('Detailed input - Vehicles'!$K$25&lt;&gt;0,'Detailed input - Vehicles'!$K$25,'Detailed input - Vehicles'!$K$24)*'B 12m'!W19*'B 12m'!W25</f>
        <v>0</v>
      </c>
      <c r="X37" s="147">
        <f>IF('Detailed input - Vehicles'!$K$25&lt;&gt;0,'Detailed input - Vehicles'!$K$25,'Detailed input - Vehicles'!$K$24)*'B 12m'!X19*'B 12m'!X25</f>
        <v>0</v>
      </c>
      <c r="Y37" s="147">
        <f>IF('Detailed input - Vehicles'!$K$25&lt;&gt;0,'Detailed input - Vehicles'!$K$25,'Detailed input - Vehicles'!$K$24)*'B 12m'!Y19*'B 12m'!Y25</f>
        <v>0</v>
      </c>
      <c r="Z37" s="147">
        <f>IF('Detailed input - Vehicles'!$K$25&lt;&gt;0,'Detailed input - Vehicles'!$K$25,'Detailed input - Vehicles'!$K$24)*'B 12m'!Z19*'B 12m'!Z25</f>
        <v>0</v>
      </c>
      <c r="AA37" s="147">
        <f>IF('Detailed input - Vehicles'!$K$25&lt;&gt;0,'Detailed input - Vehicles'!$K$25,'Detailed input - Vehicles'!$K$24)*'B 12m'!AA19*'B 12m'!AA25</f>
        <v>0</v>
      </c>
      <c r="AB37" s="147">
        <f>IF('Detailed input - Vehicles'!$K$25&lt;&gt;0,'Detailed input - Vehicles'!$K$25,'Detailed input - Vehicles'!$K$24)*'B 12m'!AB19*'B 12m'!AB25</f>
        <v>0</v>
      </c>
      <c r="AC37" s="147">
        <f>IF('Detailed input - Vehicles'!$K$25&lt;&gt;0,'Detailed input - Vehicles'!$K$25,'Detailed input - Vehicles'!$K$24)*'B 12m'!AC19*'B 12m'!AC25</f>
        <v>0</v>
      </c>
    </row>
    <row r="38" spans="1:29" s="138" customFormat="1" ht="20.25" customHeight="1" outlineLevel="3" x14ac:dyDescent="0.3">
      <c r="A38" s="265"/>
      <c r="B38" s="97"/>
      <c r="C38" s="146" t="s">
        <v>128</v>
      </c>
      <c r="D38" s="147"/>
      <c r="E38" s="147"/>
      <c r="F38" s="147"/>
      <c r="G38" s="147"/>
      <c r="H38" s="147"/>
      <c r="I38" s="147"/>
      <c r="J38" s="147"/>
      <c r="K38" s="147">
        <f>IF('Detailed input - Vehicles'!$L$25&lt;&gt;0,'Detailed input - Vehicles'!$L$25,'Detailed input - Vehicles'!$L$24)*K20*K25</f>
        <v>0</v>
      </c>
      <c r="L38" s="147">
        <f>IF('Detailed input - Vehicles'!$L$25&lt;&gt;0,'Detailed input - Vehicles'!$L$25,'Detailed input - Vehicles'!$L$24)*L20*L25</f>
        <v>0</v>
      </c>
      <c r="M38" s="147">
        <f>IF('Detailed input - Vehicles'!$L$25&lt;&gt;0,'Detailed input - Vehicles'!$L$25,'Detailed input - Vehicles'!$L$24)*M20*M25</f>
        <v>0</v>
      </c>
      <c r="N38" s="147">
        <f>IF('Detailed input - Vehicles'!$L$25&lt;&gt;0,'Detailed input - Vehicles'!$L$25,'Detailed input - Vehicles'!$L$24)*N20*N25</f>
        <v>0</v>
      </c>
      <c r="O38" s="147">
        <f>IF('Detailed input - Vehicles'!$L$25&lt;&gt;0,'Detailed input - Vehicles'!$L$25,'Detailed input - Vehicles'!$L$24)*O20*O25</f>
        <v>0</v>
      </c>
      <c r="P38" s="147">
        <f>IF('Detailed input - Vehicles'!$L$25&lt;&gt;0,'Detailed input - Vehicles'!$L$25,'Detailed input - Vehicles'!$L$24)*P20*P25</f>
        <v>0</v>
      </c>
      <c r="Q38" s="147">
        <f>IF('Detailed input - Vehicles'!$L$25&lt;&gt;0,'Detailed input - Vehicles'!$L$25,'Detailed input - Vehicles'!$L$24)*Q20*Q25</f>
        <v>0</v>
      </c>
      <c r="R38" s="147">
        <f>IF('Detailed input - Vehicles'!$L$25&lt;&gt;0,'Detailed input - Vehicles'!$L$25,'Detailed input - Vehicles'!$L$24)*R20*R25</f>
        <v>0</v>
      </c>
      <c r="S38" s="147">
        <f>IF('Detailed input - Vehicles'!$L$25&lt;&gt;0,'Detailed input - Vehicles'!$L$25,'Detailed input - Vehicles'!$L$24)*S20*S25</f>
        <v>0</v>
      </c>
      <c r="T38" s="147">
        <f>IF('Detailed input - Vehicles'!$L$25&lt;&gt;0,'Detailed input - Vehicles'!$L$25,'Detailed input - Vehicles'!$L$24)*T20*T25</f>
        <v>0</v>
      </c>
      <c r="U38" s="147">
        <f>IF('Detailed input - Vehicles'!$L$25&lt;&gt;0,'Detailed input - Vehicles'!$L$25,'Detailed input - Vehicles'!$L$24)*U20*U25</f>
        <v>0</v>
      </c>
      <c r="V38" s="147">
        <f>IF('Detailed input - Vehicles'!$L$25&lt;&gt;0,'Detailed input - Vehicles'!$L$25,'Detailed input - Vehicles'!$L$24)*V20*V25</f>
        <v>0</v>
      </c>
      <c r="W38" s="147">
        <f>IF('Detailed input - Vehicles'!$L$25&lt;&gt;0,'Detailed input - Vehicles'!$L$25,'Detailed input - Vehicles'!$L$24)*W20*W25</f>
        <v>0</v>
      </c>
      <c r="X38" s="147">
        <f>IF('Detailed input - Vehicles'!$L$25&lt;&gt;0,'Detailed input - Vehicles'!$L$25,'Detailed input - Vehicles'!$L$24)*X20*X25</f>
        <v>0</v>
      </c>
      <c r="Y38" s="147">
        <f>IF('Detailed input - Vehicles'!$L$25&lt;&gt;0,'Detailed input - Vehicles'!$L$25,'Detailed input - Vehicles'!$L$24)*Y20*Y25</f>
        <v>0</v>
      </c>
      <c r="Z38" s="147">
        <f>IF('Detailed input - Vehicles'!$L$25&lt;&gt;0,'Detailed input - Vehicles'!$L$25,'Detailed input - Vehicles'!$L$24)*Z20*Z25</f>
        <v>0</v>
      </c>
      <c r="AA38" s="147">
        <f>IF('Detailed input - Vehicles'!$L$25&lt;&gt;0,'Detailed input - Vehicles'!$L$25,'Detailed input - Vehicles'!$L$24)*AA20*AA25</f>
        <v>0</v>
      </c>
      <c r="AB38" s="147">
        <f>IF('Detailed input - Vehicles'!$L$25&lt;&gt;0,'Detailed input - Vehicles'!$L$25,'Detailed input - Vehicles'!$L$24)*AB20*AB25</f>
        <v>0</v>
      </c>
      <c r="AC38" s="147">
        <f>IF('Detailed input - Vehicles'!$L$25&lt;&gt;0,'Detailed input - Vehicles'!$L$25,'Detailed input - Vehicles'!$L$24)*AC20*AC25</f>
        <v>0</v>
      </c>
    </row>
    <row r="39" spans="1:29" s="138" customFormat="1" ht="20.25" customHeight="1" outlineLevel="3" x14ac:dyDescent="0.3">
      <c r="A39" s="265"/>
      <c r="B39" s="97"/>
      <c r="C39" s="146" t="s">
        <v>129</v>
      </c>
      <c r="D39" s="147"/>
      <c r="E39" s="147"/>
      <c r="F39" s="147"/>
      <c r="G39" s="147"/>
      <c r="H39" s="147"/>
      <c r="I39" s="147"/>
      <c r="J39" s="147"/>
      <c r="K39" s="147"/>
      <c r="L39" s="147">
        <f>IF('Detailed input - Vehicles'!$M$25&lt;&gt;0,'Detailed input - Vehicles'!$M$25,'Detailed input - Vehicles'!$M$24)*'B 12m'!L21*'B 12m'!L25</f>
        <v>0</v>
      </c>
      <c r="M39" s="147">
        <f>IF('Detailed input - Vehicles'!$M$25&lt;&gt;0,'Detailed input - Vehicles'!$M$25,'Detailed input - Vehicles'!$M$24)*'B 12m'!M21*'B 12m'!M25</f>
        <v>0</v>
      </c>
      <c r="N39" s="147">
        <f>IF('Detailed input - Vehicles'!$M$25&lt;&gt;0,'Detailed input - Vehicles'!$M$25,'Detailed input - Vehicles'!$M$24)*'B 12m'!N21*'B 12m'!N25</f>
        <v>0</v>
      </c>
      <c r="O39" s="147">
        <f>IF('Detailed input - Vehicles'!$M$25&lt;&gt;0,'Detailed input - Vehicles'!$M$25,'Detailed input - Vehicles'!$M$24)*'B 12m'!O21*'B 12m'!O25</f>
        <v>0</v>
      </c>
      <c r="P39" s="147">
        <f>IF('Detailed input - Vehicles'!$M$25&lt;&gt;0,'Detailed input - Vehicles'!$M$25,'Detailed input - Vehicles'!$M$24)*'B 12m'!P21*'B 12m'!P25</f>
        <v>0</v>
      </c>
      <c r="Q39" s="147">
        <f>IF('Detailed input - Vehicles'!$M$25&lt;&gt;0,'Detailed input - Vehicles'!$M$25,'Detailed input - Vehicles'!$M$24)*'B 12m'!Q21*'B 12m'!Q25</f>
        <v>0</v>
      </c>
      <c r="R39" s="147">
        <f>IF('Detailed input - Vehicles'!$M$25&lt;&gt;0,'Detailed input - Vehicles'!$M$25,'Detailed input - Vehicles'!$M$24)*'B 12m'!R21*'B 12m'!R25</f>
        <v>0</v>
      </c>
      <c r="S39" s="147">
        <f>IF('Detailed input - Vehicles'!$M$25&lt;&gt;0,'Detailed input - Vehicles'!$M$25,'Detailed input - Vehicles'!$M$24)*'B 12m'!S21*'B 12m'!S25</f>
        <v>0</v>
      </c>
      <c r="T39" s="147">
        <f>IF('Detailed input - Vehicles'!$M$25&lt;&gt;0,'Detailed input - Vehicles'!$M$25,'Detailed input - Vehicles'!$M$24)*'B 12m'!T21*'B 12m'!T25</f>
        <v>0</v>
      </c>
      <c r="U39" s="147">
        <f>IF('Detailed input - Vehicles'!$M$25&lt;&gt;0,'Detailed input - Vehicles'!$M$25,'Detailed input - Vehicles'!$M$24)*'B 12m'!U21*'B 12m'!U25</f>
        <v>0</v>
      </c>
      <c r="V39" s="147">
        <f>IF('Detailed input - Vehicles'!$M$25&lt;&gt;0,'Detailed input - Vehicles'!$M$25,'Detailed input - Vehicles'!$M$24)*'B 12m'!V21*'B 12m'!V25</f>
        <v>0</v>
      </c>
      <c r="W39" s="147">
        <f>IF('Detailed input - Vehicles'!$M$25&lt;&gt;0,'Detailed input - Vehicles'!$M$25,'Detailed input - Vehicles'!$M$24)*'B 12m'!W21*'B 12m'!W25</f>
        <v>0</v>
      </c>
      <c r="X39" s="147">
        <f>IF('Detailed input - Vehicles'!$M$25&lt;&gt;0,'Detailed input - Vehicles'!$M$25,'Detailed input - Vehicles'!$M$24)*'B 12m'!X21*'B 12m'!X25</f>
        <v>0</v>
      </c>
      <c r="Y39" s="147">
        <f>IF('Detailed input - Vehicles'!$M$25&lt;&gt;0,'Detailed input - Vehicles'!$M$25,'Detailed input - Vehicles'!$M$24)*'B 12m'!Y21*'B 12m'!Y25</f>
        <v>0</v>
      </c>
      <c r="Z39" s="147">
        <f>IF('Detailed input - Vehicles'!$M$25&lt;&gt;0,'Detailed input - Vehicles'!$M$25,'Detailed input - Vehicles'!$M$24)*'B 12m'!Z21*'B 12m'!Z25</f>
        <v>0</v>
      </c>
      <c r="AA39" s="147">
        <f>IF('Detailed input - Vehicles'!$M$25&lt;&gt;0,'Detailed input - Vehicles'!$M$25,'Detailed input - Vehicles'!$M$24)*'B 12m'!AA21*'B 12m'!AA25</f>
        <v>0</v>
      </c>
      <c r="AB39" s="147">
        <f>IF('Detailed input - Vehicles'!$M$25&lt;&gt;0,'Detailed input - Vehicles'!$M$25,'Detailed input - Vehicles'!$M$24)*'B 12m'!AB21*'B 12m'!AB25</f>
        <v>0</v>
      </c>
      <c r="AC39" s="147">
        <f>IF('Detailed input - Vehicles'!$M$25&lt;&gt;0,'Detailed input - Vehicles'!$M$25,'Detailed input - Vehicles'!$M$24)*'B 12m'!AC21*'B 12m'!AC25</f>
        <v>0</v>
      </c>
    </row>
    <row r="40" spans="1:29" s="138" customFormat="1" ht="20.25" customHeight="1" outlineLevel="3" x14ac:dyDescent="0.3">
      <c r="A40" s="265"/>
      <c r="B40" s="97"/>
      <c r="C40" s="146" t="s">
        <v>130</v>
      </c>
      <c r="D40" s="147"/>
      <c r="E40" s="147"/>
      <c r="F40" s="147"/>
      <c r="G40" s="147"/>
      <c r="H40" s="147"/>
      <c r="I40" s="147"/>
      <c r="J40" s="147"/>
      <c r="K40" s="147"/>
      <c r="L40" s="147"/>
      <c r="M40" s="147">
        <f>IF('Detailed input - Vehicles'!$N$25&lt;&gt;0,'Detailed input - Vehicles'!$N$25,'Detailed input - Vehicles'!$N$24)*'B 12m'!M22*'B 12m'!M25</f>
        <v>0</v>
      </c>
      <c r="N40" s="147">
        <f>IF('Detailed input - Vehicles'!$N$25&lt;&gt;0,'Detailed input - Vehicles'!$N$25,'Detailed input - Vehicles'!$N$24)*'B 12m'!N22*'B 12m'!N25</f>
        <v>0</v>
      </c>
      <c r="O40" s="147">
        <f>IF('Detailed input - Vehicles'!$N$25&lt;&gt;0,'Detailed input - Vehicles'!$N$25,'Detailed input - Vehicles'!$N$24)*'B 12m'!O22*'B 12m'!O25</f>
        <v>0</v>
      </c>
      <c r="P40" s="147">
        <f>IF('Detailed input - Vehicles'!$N$25&lt;&gt;0,'Detailed input - Vehicles'!$N$25,'Detailed input - Vehicles'!$N$24)*'B 12m'!P22*'B 12m'!P25</f>
        <v>0</v>
      </c>
      <c r="Q40" s="147">
        <f>IF('Detailed input - Vehicles'!$N$25&lt;&gt;0,'Detailed input - Vehicles'!$N$25,'Detailed input - Vehicles'!$N$24)*'B 12m'!Q22*'B 12m'!Q25</f>
        <v>0</v>
      </c>
      <c r="R40" s="147">
        <f>IF('Detailed input - Vehicles'!$N$25&lt;&gt;0,'Detailed input - Vehicles'!$N$25,'Detailed input - Vehicles'!$N$24)*'B 12m'!R22*'B 12m'!R25</f>
        <v>0</v>
      </c>
      <c r="S40" s="147">
        <f>IF('Detailed input - Vehicles'!$N$25&lt;&gt;0,'Detailed input - Vehicles'!$N$25,'Detailed input - Vehicles'!$N$24)*'B 12m'!S22*'B 12m'!S25</f>
        <v>0</v>
      </c>
      <c r="T40" s="147">
        <f>IF('Detailed input - Vehicles'!$N$25&lt;&gt;0,'Detailed input - Vehicles'!$N$25,'Detailed input - Vehicles'!$N$24)*'B 12m'!T22*'B 12m'!T25</f>
        <v>0</v>
      </c>
      <c r="U40" s="147">
        <f>IF('Detailed input - Vehicles'!$N$25&lt;&gt;0,'Detailed input - Vehicles'!$N$25,'Detailed input - Vehicles'!$N$24)*'B 12m'!U22*'B 12m'!U25</f>
        <v>0</v>
      </c>
      <c r="V40" s="147">
        <f>IF('Detailed input - Vehicles'!$N$25&lt;&gt;0,'Detailed input - Vehicles'!$N$25,'Detailed input - Vehicles'!$N$24)*'B 12m'!V22*'B 12m'!V25</f>
        <v>0</v>
      </c>
      <c r="W40" s="147">
        <f>IF('Detailed input - Vehicles'!$N$25&lt;&gt;0,'Detailed input - Vehicles'!$N$25,'Detailed input - Vehicles'!$N$24)*'B 12m'!W22*'B 12m'!W25</f>
        <v>0</v>
      </c>
      <c r="X40" s="147">
        <f>IF('Detailed input - Vehicles'!$N$25&lt;&gt;0,'Detailed input - Vehicles'!$N$25,'Detailed input - Vehicles'!$N$24)*'B 12m'!X22*'B 12m'!X25</f>
        <v>0</v>
      </c>
      <c r="Y40" s="147">
        <f>IF('Detailed input - Vehicles'!$N$25&lt;&gt;0,'Detailed input - Vehicles'!$N$25,'Detailed input - Vehicles'!$N$24)*'B 12m'!Y22*'B 12m'!Y25</f>
        <v>0</v>
      </c>
      <c r="Z40" s="147">
        <f>IF('Detailed input - Vehicles'!$N$25&lt;&gt;0,'Detailed input - Vehicles'!$N$25,'Detailed input - Vehicles'!$N$24)*'B 12m'!Z22*'B 12m'!Z25</f>
        <v>0</v>
      </c>
      <c r="AA40" s="147">
        <f>IF('Detailed input - Vehicles'!$N$25&lt;&gt;0,'Detailed input - Vehicles'!$N$25,'Detailed input - Vehicles'!$N$24)*'B 12m'!AA22*'B 12m'!AA25</f>
        <v>0</v>
      </c>
      <c r="AB40" s="147">
        <f>IF('Detailed input - Vehicles'!$N$25&lt;&gt;0,'Detailed input - Vehicles'!$N$25,'Detailed input - Vehicles'!$N$24)*'B 12m'!AB22*'B 12m'!AB25</f>
        <v>0</v>
      </c>
      <c r="AC40" s="147">
        <f>IF('Detailed input - Vehicles'!$N$25&lt;&gt;0,'Detailed input - Vehicles'!$N$25,'Detailed input - Vehicles'!$N$24)*'B 12m'!AC22*'B 12m'!AC25</f>
        <v>0</v>
      </c>
    </row>
    <row r="41" spans="1:29" s="138" customFormat="1" ht="20.25" customHeight="1" outlineLevel="3" x14ac:dyDescent="0.3">
      <c r="A41" s="265"/>
      <c r="B41" s="97"/>
      <c r="C41" s="146" t="s">
        <v>131</v>
      </c>
      <c r="D41" s="147"/>
      <c r="E41" s="147"/>
      <c r="F41" s="147"/>
      <c r="G41" s="147"/>
      <c r="H41" s="147"/>
      <c r="I41" s="147"/>
      <c r="J41" s="147"/>
      <c r="K41" s="147"/>
      <c r="L41" s="147"/>
      <c r="M41" s="147"/>
      <c r="N41" s="147">
        <f>IF('Detailed input - Vehicles'!$O$25&lt;&gt;0,'Detailed input - Vehicles'!$O$25,'Detailed input - Vehicles'!$O$24)*'B 12m'!N23*'B 12m'!N25</f>
        <v>0</v>
      </c>
      <c r="O41" s="147">
        <f>IF('Detailed input - Vehicles'!$O$25&lt;&gt;0,'Detailed input - Vehicles'!$O$25,'Detailed input - Vehicles'!$O$24)*'B 12m'!O23*'B 12m'!O25</f>
        <v>0</v>
      </c>
      <c r="P41" s="147">
        <f>IF('Detailed input - Vehicles'!$O$25&lt;&gt;0,'Detailed input - Vehicles'!$O$25,'Detailed input - Vehicles'!$O$24)*'B 12m'!P23*'B 12m'!P25</f>
        <v>0</v>
      </c>
      <c r="Q41" s="147">
        <f>IF('Detailed input - Vehicles'!$O$25&lt;&gt;0,'Detailed input - Vehicles'!$O$25,'Detailed input - Vehicles'!$O$24)*'B 12m'!Q23*'B 12m'!Q25</f>
        <v>0</v>
      </c>
      <c r="R41" s="147">
        <f>IF('Detailed input - Vehicles'!$O$25&lt;&gt;0,'Detailed input - Vehicles'!$O$25,'Detailed input - Vehicles'!$O$24)*'B 12m'!R23*'B 12m'!R25</f>
        <v>0</v>
      </c>
      <c r="S41" s="147">
        <f>IF('Detailed input - Vehicles'!$O$25&lt;&gt;0,'Detailed input - Vehicles'!$O$25,'Detailed input - Vehicles'!$O$24)*'B 12m'!S23*'B 12m'!S25</f>
        <v>0</v>
      </c>
      <c r="T41" s="147">
        <f>IF('Detailed input - Vehicles'!$O$25&lt;&gt;0,'Detailed input - Vehicles'!$O$25,'Detailed input - Vehicles'!$O$24)*'B 12m'!T23*'B 12m'!T25</f>
        <v>0</v>
      </c>
      <c r="U41" s="147">
        <f>IF('Detailed input - Vehicles'!$O$25&lt;&gt;0,'Detailed input - Vehicles'!$O$25,'Detailed input - Vehicles'!$O$24)*'B 12m'!U23*'B 12m'!U25</f>
        <v>0</v>
      </c>
      <c r="V41" s="147">
        <f>IF('Detailed input - Vehicles'!$O$25&lt;&gt;0,'Detailed input - Vehicles'!$O$25,'Detailed input - Vehicles'!$O$24)*'B 12m'!V23*'B 12m'!V25</f>
        <v>0</v>
      </c>
      <c r="W41" s="147">
        <f>IF('Detailed input - Vehicles'!$O$25&lt;&gt;0,'Detailed input - Vehicles'!$O$25,'Detailed input - Vehicles'!$O$24)*'B 12m'!W23*'B 12m'!W25</f>
        <v>0</v>
      </c>
      <c r="X41" s="147">
        <f>IF('Detailed input - Vehicles'!$O$25&lt;&gt;0,'Detailed input - Vehicles'!$O$25,'Detailed input - Vehicles'!$O$24)*'B 12m'!X23*'B 12m'!X25</f>
        <v>0</v>
      </c>
      <c r="Y41" s="147">
        <f>IF('Detailed input - Vehicles'!$O$25&lt;&gt;0,'Detailed input - Vehicles'!$O$25,'Detailed input - Vehicles'!$O$24)*'B 12m'!Y23*'B 12m'!Y25</f>
        <v>0</v>
      </c>
      <c r="Z41" s="147">
        <f>IF('Detailed input - Vehicles'!$O$25&lt;&gt;0,'Detailed input - Vehicles'!$O$25,'Detailed input - Vehicles'!$O$24)*'B 12m'!Z23*'B 12m'!Z25</f>
        <v>0</v>
      </c>
      <c r="AA41" s="147">
        <f>IF('Detailed input - Vehicles'!$O$25&lt;&gt;0,'Detailed input - Vehicles'!$O$25,'Detailed input - Vehicles'!$O$24)*'B 12m'!AA23*'B 12m'!AA25</f>
        <v>0</v>
      </c>
      <c r="AB41" s="147">
        <f>IF('Detailed input - Vehicles'!$O$25&lt;&gt;0,'Detailed input - Vehicles'!$O$25,'Detailed input - Vehicles'!$O$24)*'B 12m'!AB23*'B 12m'!AB25</f>
        <v>0</v>
      </c>
      <c r="AC41" s="147">
        <f>IF('Detailed input - Vehicles'!$O$25&lt;&gt;0,'Detailed input - Vehicles'!$O$25,'Detailed input - Vehicles'!$O$24)*'B 12m'!AC23*'B 12m'!AC25</f>
        <v>0</v>
      </c>
    </row>
    <row r="42" spans="1:29" s="138" customFormat="1" ht="20.25" customHeight="1" outlineLevel="2" x14ac:dyDescent="0.3">
      <c r="A42" s="265"/>
      <c r="B42" s="131"/>
      <c r="C42" s="132"/>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row>
    <row r="43" spans="1:29" s="138" customFormat="1" ht="20.25" customHeight="1" outlineLevel="2" x14ac:dyDescent="0.3">
      <c r="A43" s="265"/>
      <c r="B43" s="146"/>
      <c r="C43" s="132"/>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row>
    <row r="44" spans="1:29" s="138" customFormat="1" ht="20.25" customHeight="1" outlineLevel="1" x14ac:dyDescent="0.3">
      <c r="A44" s="265"/>
      <c r="B44" s="146"/>
      <c r="C44" s="132"/>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row>
    <row r="45" spans="1:29" ht="20.25" customHeight="1" outlineLevel="1" x14ac:dyDescent="0.3">
      <c r="A45" s="78"/>
      <c r="B45" s="133" t="s">
        <v>1</v>
      </c>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row>
    <row r="46" spans="1:29" s="136" customFormat="1" ht="20.25" customHeight="1" outlineLevel="1" x14ac:dyDescent="0.3">
      <c r="A46" s="267"/>
      <c r="B46" s="132" t="s">
        <v>58</v>
      </c>
      <c r="C46" s="132" t="s">
        <v>16</v>
      </c>
      <c r="D46" s="192">
        <f>IF('Detailed input - Vehicles'!E19&lt;&gt;0,'Detailed input - Vehicles'!E19,IF('Detailed input - Vehicles'!$E$5='Detailed input - Vehicles'!$C$16,'Detailed input - Vehicles'!E16,IF('Detailed input - Vehicles'!$E$5='Detailed input - Vehicles'!$C$17,'Detailed input - Vehicles'!E17,'Detailed input - Vehicles'!E18)))*'B 12m'!D10</f>
        <v>0</v>
      </c>
      <c r="E46" s="192">
        <f>IF('Detailed input - Vehicles'!F19&lt;&gt;0,'Detailed input - Vehicles'!F19,IF('Detailed input - Vehicles'!$E$5='Detailed input - Vehicles'!$C$16,'Detailed input - Vehicles'!F16,IF('Detailed input - Vehicles'!$E$5='Detailed input - Vehicles'!$C$17,'Detailed input - Vehicles'!F17,'Detailed input - Vehicles'!F18)))*'B 12m'!E10</f>
        <v>0</v>
      </c>
      <c r="F46" s="192">
        <f>IF('Detailed input - Vehicles'!G19&lt;&gt;0,'Detailed input - Vehicles'!G19,IF('Detailed input - Vehicles'!$E$5='Detailed input - Vehicles'!$C$16,'Detailed input - Vehicles'!G16,IF('Detailed input - Vehicles'!$E$5='Detailed input - Vehicles'!$C$17,'Detailed input - Vehicles'!G17,'Detailed input - Vehicles'!G18)))*'B 12m'!F10</f>
        <v>0</v>
      </c>
      <c r="G46" s="192">
        <f>IF('Detailed input - Vehicles'!H19&lt;&gt;0,'Detailed input - Vehicles'!H19,IF('Detailed input - Vehicles'!$E$5='Detailed input - Vehicles'!$C$16,'Detailed input - Vehicles'!H16,IF('Detailed input - Vehicles'!$E$5='Detailed input - Vehicles'!$C$17,'Detailed input - Vehicles'!H17,'Detailed input - Vehicles'!H18)))*'B 12m'!G10</f>
        <v>0</v>
      </c>
      <c r="H46" s="192">
        <f>IF('Detailed input - Vehicles'!I19&lt;&gt;0,'Detailed input - Vehicles'!I19,IF('Detailed input - Vehicles'!$E$5='Detailed input - Vehicles'!$C$16,'Detailed input - Vehicles'!I16,IF('Detailed input - Vehicles'!$E$5='Detailed input - Vehicles'!$C$17,'Detailed input - Vehicles'!I17,'Detailed input - Vehicles'!I18)))*'B 12m'!H10</f>
        <v>0</v>
      </c>
      <c r="I46" s="192">
        <f>IF('Detailed input - Vehicles'!J19&lt;&gt;0,'Detailed input - Vehicles'!J19,IF('Detailed input - Vehicles'!$E$5='Detailed input - Vehicles'!$C$16,'Detailed input - Vehicles'!J16,IF('Detailed input - Vehicles'!$E$5='Detailed input - Vehicles'!$C$17,'Detailed input - Vehicles'!J17,'Detailed input - Vehicles'!J18)))*'B 12m'!I10</f>
        <v>0</v>
      </c>
      <c r="J46" s="192">
        <f>IF('Detailed input - Vehicles'!K19&lt;&gt;0,'Detailed input - Vehicles'!K19,IF('Detailed input - Vehicles'!$E$5='Detailed input - Vehicles'!$C$16,'Detailed input - Vehicles'!K16,IF('Detailed input - Vehicles'!$E$5='Detailed input - Vehicles'!$C$17,'Detailed input - Vehicles'!K17,'Detailed input - Vehicles'!K18)))*'B 12m'!J10</f>
        <v>0</v>
      </c>
      <c r="K46" s="192">
        <f>IF('Detailed input - Vehicles'!L19&lt;&gt;0,'Detailed input - Vehicles'!L19,IF('Detailed input - Vehicles'!$E$5='Detailed input - Vehicles'!$C$16,'Detailed input - Vehicles'!L16,IF('Detailed input - Vehicles'!$E$5='Detailed input - Vehicles'!$C$17,'Detailed input - Vehicles'!L17,'Detailed input - Vehicles'!L18)))*'B 12m'!K10</f>
        <v>0</v>
      </c>
      <c r="L46" s="192">
        <f>IF('Detailed input - Vehicles'!M19&lt;&gt;0,'Detailed input - Vehicles'!M19,IF('Detailed input - Vehicles'!$E$5='Detailed input - Vehicles'!$C$16,'Detailed input - Vehicles'!M16,IF('Detailed input - Vehicles'!$E$5='Detailed input - Vehicles'!$C$17,'Detailed input - Vehicles'!M17,'Detailed input - Vehicles'!M18)))*'B 12m'!L10</f>
        <v>0</v>
      </c>
      <c r="M46" s="192">
        <f>IF('Detailed input - Vehicles'!N19&lt;&gt;0,'Detailed input - Vehicles'!N19,IF('Detailed input - Vehicles'!$E$5='Detailed input - Vehicles'!$C$16,'Detailed input - Vehicles'!N16,IF('Detailed input - Vehicles'!$E$5='Detailed input - Vehicles'!$C$17,'Detailed input - Vehicles'!N17,'Detailed input - Vehicles'!N18)))*'B 12m'!M10</f>
        <v>0</v>
      </c>
      <c r="N46" s="192">
        <f>IF('Detailed input - Vehicles'!O19&lt;&gt;0,'Detailed input - Vehicles'!O19,IF('Detailed input - Vehicles'!$E$5='Detailed input - Vehicles'!$C$16,'Detailed input - Vehicles'!O16,IF('Detailed input - Vehicles'!$E$5='Detailed input - Vehicles'!$C$17,'Detailed input - Vehicles'!O17,'Detailed input - Vehicles'!O18)))*'B 12m'!N10</f>
        <v>0</v>
      </c>
      <c r="O46" s="192">
        <f>IF('Detailed input - Vehicles'!P19&lt;&gt;0,'Detailed input - Vehicles'!P19,IF('Detailed input - Vehicles'!$E$5='Detailed input - Vehicles'!$C$16,'Detailed input - Vehicles'!P16,IF('Detailed input - Vehicles'!$E$5='Detailed input - Vehicles'!$C$17,'Detailed input - Vehicles'!P17,'Detailed input - Vehicles'!P18)))*'B 12m'!O10</f>
        <v>0</v>
      </c>
      <c r="P46" s="192">
        <f>IF('Detailed input - Vehicles'!Q19&lt;&gt;0,'Detailed input - Vehicles'!Q19,IF('Detailed input - Vehicles'!$E$5='Detailed input - Vehicles'!$C$16,'Detailed input - Vehicles'!Q16,IF('Detailed input - Vehicles'!$E$5='Detailed input - Vehicles'!$C$17,'Detailed input - Vehicles'!Q17,'Detailed input - Vehicles'!Q18)))*'B 12m'!P10</f>
        <v>0</v>
      </c>
      <c r="Q46" s="192">
        <f>IF('Detailed input - Vehicles'!R19&lt;&gt;0,'Detailed input - Vehicles'!R19,IF('Detailed input - Vehicles'!$E$5='Detailed input - Vehicles'!$C$16,'Detailed input - Vehicles'!R16,IF('Detailed input - Vehicles'!$E$5='Detailed input - Vehicles'!$C$17,'Detailed input - Vehicles'!R17,'Detailed input - Vehicles'!R18)))*'B 12m'!Q10</f>
        <v>0</v>
      </c>
      <c r="R46" s="192">
        <f>IF('Detailed input - Vehicles'!S19&lt;&gt;0,'Detailed input - Vehicles'!S19,IF('Detailed input - Vehicles'!$E$5='Detailed input - Vehicles'!$C$16,'Detailed input - Vehicles'!S16,IF('Detailed input - Vehicles'!$E$5='Detailed input - Vehicles'!$C$17,'Detailed input - Vehicles'!S17,'Detailed input - Vehicles'!S18)))*'B 12m'!R10</f>
        <v>0</v>
      </c>
      <c r="S46" s="192">
        <f>IF('Detailed input - Vehicles'!T19&lt;&gt;0,'Detailed input - Vehicles'!T19,IF('Detailed input - Vehicles'!$E$5='Detailed input - Vehicles'!$C$16,'Detailed input - Vehicles'!T16,IF('Detailed input - Vehicles'!$E$5='Detailed input - Vehicles'!$C$17,'Detailed input - Vehicles'!T17,'Detailed input - Vehicles'!T18)))*'B 12m'!S10</f>
        <v>0</v>
      </c>
      <c r="T46" s="192">
        <f>IF('Detailed input - Vehicles'!U19&lt;&gt;0,'Detailed input - Vehicles'!U19,IF('Detailed input - Vehicles'!$E$5='Detailed input - Vehicles'!$C$16,'Detailed input - Vehicles'!U16,IF('Detailed input - Vehicles'!$E$5='Detailed input - Vehicles'!$C$17,'Detailed input - Vehicles'!U17,'Detailed input - Vehicles'!U18)))*'B 12m'!T10</f>
        <v>0</v>
      </c>
      <c r="U46" s="192">
        <f>IF('Detailed input - Vehicles'!V19&lt;&gt;0,'Detailed input - Vehicles'!V19,IF('Detailed input - Vehicles'!$E$5='Detailed input - Vehicles'!$C$16,'Detailed input - Vehicles'!V16,IF('Detailed input - Vehicles'!$E$5='Detailed input - Vehicles'!$C$17,'Detailed input - Vehicles'!V17,'Detailed input - Vehicles'!V18)))*'B 12m'!U10</f>
        <v>0</v>
      </c>
      <c r="V46" s="192">
        <f>IF('Detailed input - Vehicles'!W19&lt;&gt;0,'Detailed input - Vehicles'!W19,IF('Detailed input - Vehicles'!$E$5='Detailed input - Vehicles'!$C$16,'Detailed input - Vehicles'!W16,IF('Detailed input - Vehicles'!$E$5='Detailed input - Vehicles'!$C$17,'Detailed input - Vehicles'!W17,'Detailed input - Vehicles'!W18)))*'B 12m'!V10</f>
        <v>0</v>
      </c>
      <c r="W46" s="192">
        <f>IF('Detailed input - Vehicles'!X19&lt;&gt;0,'Detailed input - Vehicles'!X19,IF('Detailed input - Vehicles'!$E$5='Detailed input - Vehicles'!$C$16,'Detailed input - Vehicles'!X16,IF('Detailed input - Vehicles'!$E$5='Detailed input - Vehicles'!$C$17,'Detailed input - Vehicles'!X17,'Detailed input - Vehicles'!X18)))*'B 12m'!W10</f>
        <v>0</v>
      </c>
      <c r="X46" s="192">
        <f>IF('Detailed input - Vehicles'!Y19&lt;&gt;0,'Detailed input - Vehicles'!Y19,IF('Detailed input - Vehicles'!$E$5='Detailed input - Vehicles'!$C$16,'Detailed input - Vehicles'!Y16,IF('Detailed input - Vehicles'!$E$5='Detailed input - Vehicles'!$C$17,'Detailed input - Vehicles'!Y17,'Detailed input - Vehicles'!Y18)))*'B 12m'!X10</f>
        <v>0</v>
      </c>
      <c r="Y46" s="192">
        <f>IF('Detailed input - Vehicles'!Z19&lt;&gt;0,'Detailed input - Vehicles'!Z19,IF('Detailed input - Vehicles'!$E$5='Detailed input - Vehicles'!$C$16,'Detailed input - Vehicles'!Z16,IF('Detailed input - Vehicles'!$E$5='Detailed input - Vehicles'!$C$17,'Detailed input - Vehicles'!Z17,'Detailed input - Vehicles'!Z18)))*'B 12m'!Y10</f>
        <v>0</v>
      </c>
      <c r="Z46" s="192">
        <f>IF('Detailed input - Vehicles'!AA19&lt;&gt;0,'Detailed input - Vehicles'!AA19,IF('Detailed input - Vehicles'!$E$5='Detailed input - Vehicles'!$C$16,'Detailed input - Vehicles'!AA16,IF('Detailed input - Vehicles'!$E$5='Detailed input - Vehicles'!$C$17,'Detailed input - Vehicles'!AA17,'Detailed input - Vehicles'!AA18)))*'B 12m'!Z10</f>
        <v>0</v>
      </c>
      <c r="AA46" s="192">
        <f>IF('Detailed input - Vehicles'!AB19&lt;&gt;0,'Detailed input - Vehicles'!AB19,IF('Detailed input - Vehicles'!$E$5='Detailed input - Vehicles'!$C$16,'Detailed input - Vehicles'!AB16,IF('Detailed input - Vehicles'!$E$5='Detailed input - Vehicles'!$C$17,'Detailed input - Vehicles'!AB17,'Detailed input - Vehicles'!AB18)))*'B 12m'!AA10</f>
        <v>0</v>
      </c>
      <c r="AB46" s="192">
        <f>IF('Detailed input - Vehicles'!AC19&lt;&gt;0,'Detailed input - Vehicles'!AC19,IF('Detailed input - Vehicles'!$E$5='Detailed input - Vehicles'!$C$16,'Detailed input - Vehicles'!AC16,IF('Detailed input - Vehicles'!$E$5='Detailed input - Vehicles'!$C$17,'Detailed input - Vehicles'!AC17,'Detailed input - Vehicles'!AC18)))*'B 12m'!AB10</f>
        <v>0</v>
      </c>
      <c r="AC46" s="192">
        <f>IF('Detailed input - Vehicles'!AD19&lt;&gt;0,'Detailed input - Vehicles'!AD19,IF('Detailed input - Vehicles'!$E$5='Detailed input - Vehicles'!$C$16,'Detailed input - Vehicles'!AD16,IF('Detailed input - Vehicles'!$E$5='Detailed input - Vehicles'!$C$17,'Detailed input - Vehicles'!AD17,'Detailed input - Vehicles'!AD18)))*'B 12m'!AC10</f>
        <v>0</v>
      </c>
    </row>
    <row r="47" spans="1:29" ht="20.25" customHeight="1" outlineLevel="1" x14ac:dyDescent="0.3">
      <c r="A47" s="78"/>
      <c r="B47" s="84"/>
      <c r="C47" s="84"/>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row>
    <row r="48" spans="1:29" s="102" customFormat="1" ht="20.25" customHeight="1" outlineLevel="1" thickBot="1" x14ac:dyDescent="0.35">
      <c r="A48" s="264"/>
      <c r="B48" s="185" t="s">
        <v>59</v>
      </c>
      <c r="C48" s="185" t="s">
        <v>16</v>
      </c>
      <c r="D48" s="185">
        <f>D46*(1-'Detailed input - Vehicles'!$E$12)</f>
        <v>0</v>
      </c>
      <c r="E48" s="185">
        <f>E46*(1-'Detailed input - Vehicles'!$E$12)</f>
        <v>0</v>
      </c>
      <c r="F48" s="185">
        <f>F46*(1-'Detailed input - Vehicles'!$E$12)</f>
        <v>0</v>
      </c>
      <c r="G48" s="185">
        <f>G46*(1-'Detailed input - Vehicles'!$E$12)</f>
        <v>0</v>
      </c>
      <c r="H48" s="185">
        <f>H46*(1-'Detailed input - Vehicles'!$E$12)</f>
        <v>0</v>
      </c>
      <c r="I48" s="185">
        <f>I46*(1-'Detailed input - Vehicles'!$E$12)</f>
        <v>0</v>
      </c>
      <c r="J48" s="185">
        <f>J46*(1-'Detailed input - Vehicles'!$E$12)</f>
        <v>0</v>
      </c>
      <c r="K48" s="185">
        <f>K46*(1-'Detailed input - Vehicles'!$E$12)</f>
        <v>0</v>
      </c>
      <c r="L48" s="185">
        <f>L46*(1-'Detailed input - Vehicles'!$E$12)</f>
        <v>0</v>
      </c>
      <c r="M48" s="185">
        <f>M46*(1-'Detailed input - Vehicles'!$E$12)</f>
        <v>0</v>
      </c>
      <c r="N48" s="185">
        <f>N46*(1-'Detailed input - Vehicles'!$E$12)</f>
        <v>0</v>
      </c>
      <c r="O48" s="185">
        <f>O46*(1-'Detailed input - Vehicles'!$E$12)</f>
        <v>0</v>
      </c>
      <c r="P48" s="185">
        <f>P46*(1-'Detailed input - Vehicles'!$E$12)</f>
        <v>0</v>
      </c>
      <c r="Q48" s="185">
        <f>Q46*(1-'Detailed input - Vehicles'!$E$12)</f>
        <v>0</v>
      </c>
      <c r="R48" s="185">
        <f>R46*(1-'Detailed input - Vehicles'!$E$12)</f>
        <v>0</v>
      </c>
      <c r="S48" s="185">
        <f>S46*(1-'Detailed input - Vehicles'!$E$12)</f>
        <v>0</v>
      </c>
      <c r="T48" s="185">
        <f>T46*(1-'Detailed input - Vehicles'!$E$12)</f>
        <v>0</v>
      </c>
      <c r="U48" s="185">
        <f>U46*(1-'Detailed input - Vehicles'!$E$12)</f>
        <v>0</v>
      </c>
      <c r="V48" s="185">
        <f>V46*(1-'Detailed input - Vehicles'!$E$12)</f>
        <v>0</v>
      </c>
      <c r="W48" s="185">
        <f>W46*(1-'Detailed input - Vehicles'!$E$12)</f>
        <v>0</v>
      </c>
      <c r="X48" s="185">
        <f>X46*(1-'Detailed input - Vehicles'!$E$12)</f>
        <v>0</v>
      </c>
      <c r="Y48" s="185">
        <f>Y46*(1-'Detailed input - Vehicles'!$E$12)</f>
        <v>0</v>
      </c>
      <c r="Z48" s="185">
        <f>Z46*(1-'Detailed input - Vehicles'!$E$12)</f>
        <v>0</v>
      </c>
      <c r="AA48" s="185">
        <f>AA46*(1-'Detailed input - Vehicles'!$E$12)</f>
        <v>0</v>
      </c>
      <c r="AB48" s="185">
        <f>AB46*(1-'Detailed input - Vehicles'!$E$12)</f>
        <v>0</v>
      </c>
      <c r="AC48" s="185">
        <f>AC46*(1-'Detailed input - Vehicles'!$E$12)</f>
        <v>0</v>
      </c>
    </row>
    <row r="49" spans="1:30" ht="20.25" customHeight="1" outlineLevel="1" thickBot="1" x14ac:dyDescent="0.35">
      <c r="A49" s="78"/>
      <c r="B49" s="185" t="s">
        <v>570</v>
      </c>
      <c r="C49" s="185"/>
      <c r="D49" s="185">
        <f>+D48-D46</f>
        <v>0</v>
      </c>
      <c r="E49" s="185">
        <f t="shared" ref="E49:AC49" si="11">+E48-E46</f>
        <v>0</v>
      </c>
      <c r="F49" s="185">
        <f t="shared" si="11"/>
        <v>0</v>
      </c>
      <c r="G49" s="185">
        <f t="shared" si="11"/>
        <v>0</v>
      </c>
      <c r="H49" s="185">
        <f t="shared" si="11"/>
        <v>0</v>
      </c>
      <c r="I49" s="185">
        <f t="shared" si="11"/>
        <v>0</v>
      </c>
      <c r="J49" s="185">
        <f t="shared" si="11"/>
        <v>0</v>
      </c>
      <c r="K49" s="185">
        <f t="shared" si="11"/>
        <v>0</v>
      </c>
      <c r="L49" s="185">
        <f t="shared" si="11"/>
        <v>0</v>
      </c>
      <c r="M49" s="185">
        <f t="shared" si="11"/>
        <v>0</v>
      </c>
      <c r="N49" s="185">
        <f t="shared" si="11"/>
        <v>0</v>
      </c>
      <c r="O49" s="185">
        <f t="shared" si="11"/>
        <v>0</v>
      </c>
      <c r="P49" s="185">
        <f t="shared" si="11"/>
        <v>0</v>
      </c>
      <c r="Q49" s="185">
        <f t="shared" si="11"/>
        <v>0</v>
      </c>
      <c r="R49" s="185">
        <f t="shared" si="11"/>
        <v>0</v>
      </c>
      <c r="S49" s="185">
        <f t="shared" si="11"/>
        <v>0</v>
      </c>
      <c r="T49" s="185">
        <f t="shared" si="11"/>
        <v>0</v>
      </c>
      <c r="U49" s="185">
        <f t="shared" si="11"/>
        <v>0</v>
      </c>
      <c r="V49" s="185">
        <f t="shared" si="11"/>
        <v>0</v>
      </c>
      <c r="W49" s="185">
        <f t="shared" si="11"/>
        <v>0</v>
      </c>
      <c r="X49" s="185">
        <f t="shared" si="11"/>
        <v>0</v>
      </c>
      <c r="Y49" s="185">
        <f t="shared" si="11"/>
        <v>0</v>
      </c>
      <c r="Z49" s="185">
        <f t="shared" si="11"/>
        <v>0</v>
      </c>
      <c r="AA49" s="185">
        <f t="shared" si="11"/>
        <v>0</v>
      </c>
      <c r="AB49" s="185">
        <f t="shared" si="11"/>
        <v>0</v>
      </c>
      <c r="AC49" s="185">
        <f t="shared" si="11"/>
        <v>0</v>
      </c>
    </row>
    <row r="50" spans="1:30" s="87" customFormat="1" ht="20.25" customHeight="1" outlineLevel="1" x14ac:dyDescent="0.3">
      <c r="A50" s="78"/>
      <c r="B50" s="84"/>
      <c r="C50" s="84"/>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row>
    <row r="51" spans="1:30" ht="20.25" customHeight="1" outlineLevel="1" x14ac:dyDescent="0.3">
      <c r="A51" s="78"/>
      <c r="B51" s="133" t="s">
        <v>198</v>
      </c>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row>
    <row r="52" spans="1:30" s="87" customFormat="1" ht="20.25" customHeight="1" outlineLevel="1" x14ac:dyDescent="0.3">
      <c r="A52" s="78"/>
      <c r="B52" s="182"/>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row>
    <row r="53" spans="1:30" s="194" customFormat="1" ht="20.25" customHeight="1" outlineLevel="1" x14ac:dyDescent="0.3">
      <c r="A53" s="78"/>
      <c r="B53" s="18" t="s">
        <v>107</v>
      </c>
      <c r="C53" s="18" t="s">
        <v>16</v>
      </c>
      <c r="D53" s="243">
        <f>SUM(D54:D64)</f>
        <v>0</v>
      </c>
      <c r="E53" s="243">
        <f t="shared" ref="E53:N53" si="12">SUM(E54:E64)</f>
        <v>0</v>
      </c>
      <c r="F53" s="243">
        <f t="shared" si="12"/>
        <v>0</v>
      </c>
      <c r="G53" s="243">
        <f t="shared" si="12"/>
        <v>0</v>
      </c>
      <c r="H53" s="243">
        <f t="shared" si="12"/>
        <v>0</v>
      </c>
      <c r="I53" s="243">
        <f t="shared" si="12"/>
        <v>0</v>
      </c>
      <c r="J53" s="243">
        <f t="shared" si="12"/>
        <v>0</v>
      </c>
      <c r="K53" s="243">
        <f t="shared" si="12"/>
        <v>0</v>
      </c>
      <c r="L53" s="243">
        <f t="shared" si="12"/>
        <v>0</v>
      </c>
      <c r="M53" s="243">
        <f t="shared" si="12"/>
        <v>0</v>
      </c>
      <c r="N53" s="243">
        <f t="shared" si="12"/>
        <v>0</v>
      </c>
      <c r="O53" s="243">
        <f t="shared" ref="O53:AC53" si="13">SUM(O54:O64)</f>
        <v>0</v>
      </c>
      <c r="P53" s="243">
        <f t="shared" si="13"/>
        <v>0</v>
      </c>
      <c r="Q53" s="243">
        <f t="shared" si="13"/>
        <v>0</v>
      </c>
      <c r="R53" s="243">
        <f t="shared" si="13"/>
        <v>0</v>
      </c>
      <c r="S53" s="243">
        <f t="shared" si="13"/>
        <v>0</v>
      </c>
      <c r="T53" s="243">
        <f t="shared" si="13"/>
        <v>0</v>
      </c>
      <c r="U53" s="243">
        <f t="shared" si="13"/>
        <v>0</v>
      </c>
      <c r="V53" s="243">
        <f t="shared" si="13"/>
        <v>0</v>
      </c>
      <c r="W53" s="243">
        <f t="shared" si="13"/>
        <v>0</v>
      </c>
      <c r="X53" s="243">
        <f t="shared" si="13"/>
        <v>0</v>
      </c>
      <c r="Y53" s="243">
        <f t="shared" si="13"/>
        <v>0</v>
      </c>
      <c r="Z53" s="243">
        <f t="shared" si="13"/>
        <v>0</v>
      </c>
      <c r="AA53" s="243">
        <f t="shared" si="13"/>
        <v>0</v>
      </c>
      <c r="AB53" s="243">
        <f t="shared" si="13"/>
        <v>0</v>
      </c>
      <c r="AC53" s="243">
        <f t="shared" si="13"/>
        <v>0</v>
      </c>
    </row>
    <row r="54" spans="1:30" ht="20.25" customHeight="1" outlineLevel="2" x14ac:dyDescent="0.3">
      <c r="A54" s="78"/>
      <c r="B54" s="84"/>
      <c r="C54" s="146" t="s">
        <v>121</v>
      </c>
      <c r="D54" s="140">
        <f>IF('Detailed input - Vehicles'!$E$10&gt;=(E3-$D$3),'B 12m'!$D$48/'Detailed input - Vehicles'!$E$10,0)</f>
        <v>0</v>
      </c>
      <c r="E54" s="140">
        <f>IF('Detailed input - Vehicles'!$E$10&gt;=(F3-$D$3),'B 12m'!$D$48/'Detailed input - Vehicles'!$E$10,0)</f>
        <v>0</v>
      </c>
      <c r="F54" s="140">
        <f>IF('Detailed input - Vehicles'!$E$10&gt;=(G3-$D$3),'B 12m'!$D$48/'Detailed input - Vehicles'!$E$10,0)</f>
        <v>0</v>
      </c>
      <c r="G54" s="140">
        <f>IF('Detailed input - Vehicles'!$E$10&gt;=(H3-$D$3),'B 12m'!$D$48/'Detailed input - Vehicles'!$E$10,0)</f>
        <v>0</v>
      </c>
      <c r="H54" s="140">
        <f>IF('Detailed input - Vehicles'!$E$10&gt;=(I3-$D$3),'B 12m'!$D$48/'Detailed input - Vehicles'!$E$10,0)</f>
        <v>0</v>
      </c>
      <c r="I54" s="140">
        <f>IF('Detailed input - Vehicles'!$E$10&gt;=(J3-$D$3),'B 12m'!$D$48/'Detailed input - Vehicles'!$E$10,0)</f>
        <v>0</v>
      </c>
      <c r="J54" s="140">
        <f>IF('Detailed input - Vehicles'!$E$10&gt;=(K3-$D$3),'B 12m'!$D$48/'Detailed input - Vehicles'!$E$10,0)</f>
        <v>0</v>
      </c>
      <c r="K54" s="140">
        <f>IF('Detailed input - Vehicles'!$E$10&gt;=(L3-$D$3),'B 12m'!$D$48/'Detailed input - Vehicles'!$E$10,0)</f>
        <v>0</v>
      </c>
      <c r="L54" s="140">
        <f>IF('Detailed input - Vehicles'!$E$10&gt;=(M3-$D$3),'B 12m'!$D$48/'Detailed input - Vehicles'!$E$10,0)</f>
        <v>0</v>
      </c>
      <c r="M54" s="140">
        <f>IF('Detailed input - Vehicles'!$E$10&gt;=(N3-$D$3),'B 12m'!$D$48/'Detailed input - Vehicles'!$E$10,0)</f>
        <v>0</v>
      </c>
      <c r="N54" s="140">
        <f>IF('Detailed input - Vehicles'!$E$10&gt;=(O3-$D$3),'B 12m'!$D$48/'Detailed input - Vehicles'!$E$10,0)</f>
        <v>0</v>
      </c>
      <c r="O54" s="140">
        <f>IF('Detailed input - Vehicles'!$E$10&gt;=(P3-$D$3),'B 12m'!$D$48/'Detailed input - Vehicles'!$E$10,0)</f>
        <v>0</v>
      </c>
      <c r="P54" s="140">
        <f>IF('Detailed input - Vehicles'!$E$10&gt;=(Q3-$D$3),'B 12m'!$D$48/'Detailed input - Vehicles'!$E$10,0)</f>
        <v>0</v>
      </c>
      <c r="Q54" s="140">
        <f>IF('Detailed input - Vehicles'!$E$10&gt;=(R3-$D$3),'B 12m'!$D$48/'Detailed input - Vehicles'!$E$10,0)</f>
        <v>0</v>
      </c>
      <c r="R54" s="140">
        <f>IF('Detailed input - Vehicles'!$E$10&gt;=(S3-$D$3),'B 12m'!$D$48/'Detailed input - Vehicles'!$E$10,0)</f>
        <v>0</v>
      </c>
      <c r="S54" s="140">
        <f>IF('Detailed input - Vehicles'!$E$10&gt;=(T3-$D$3),'B 12m'!$D$48/'Detailed input - Vehicles'!$E$10,0)</f>
        <v>0</v>
      </c>
      <c r="T54" s="140">
        <f>IF('Detailed input - Vehicles'!$E$10&gt;=(U3-$D$3),'B 12m'!$D$48/'Detailed input - Vehicles'!$E$10,0)</f>
        <v>0</v>
      </c>
      <c r="U54" s="140">
        <f>IF('Detailed input - Vehicles'!$E$10&gt;=(V3-$D$3),'B 12m'!$D$48/'Detailed input - Vehicles'!$E$10,0)</f>
        <v>0</v>
      </c>
      <c r="V54" s="140">
        <f>IF('Detailed input - Vehicles'!$E$10&gt;=(W3-$D$3),'B 12m'!$D$48/'Detailed input - Vehicles'!$E$10,0)</f>
        <v>0</v>
      </c>
      <c r="W54" s="140">
        <f>IF('Detailed input - Vehicles'!$E$10&gt;=(X3-$D$3),'B 12m'!$D$48/'Detailed input - Vehicles'!$E$10,0)</f>
        <v>0</v>
      </c>
      <c r="X54" s="140">
        <f>IF('Detailed input - Vehicles'!$E$10&gt;=(Y3-$D$3),'B 12m'!$D$48/'Detailed input - Vehicles'!$E$10,0)</f>
        <v>0</v>
      </c>
      <c r="Y54" s="140">
        <f>IF('Detailed input - Vehicles'!$E$10&gt;=(Z3-$D$3),'B 12m'!$D$48/'Detailed input - Vehicles'!$E$10,0)</f>
        <v>0</v>
      </c>
      <c r="Z54" s="140">
        <f>IF('Detailed input - Vehicles'!$E$10&gt;=(AA3-$D$3),'B 12m'!$D$48/'Detailed input - Vehicles'!$E$10,0)</f>
        <v>0</v>
      </c>
      <c r="AA54" s="140">
        <f>IF('Detailed input - Vehicles'!$E$10&gt;=(AB3-$D$3),'B 12m'!$D$48/'Detailed input - Vehicles'!$E$10,0)</f>
        <v>0</v>
      </c>
      <c r="AB54" s="140">
        <f>IF('Detailed input - Vehicles'!$E$10&gt;=(AC3-$D$3),'B 12m'!$D$48/'Detailed input - Vehicles'!$E$10,0)</f>
        <v>0</v>
      </c>
      <c r="AC54" s="140">
        <f>IF('Detailed input - Vehicles'!$E$10&gt;=(AD3-$D$3),'B 12m'!$D$48/'Detailed input - Vehicles'!$E$10,0)</f>
        <v>0</v>
      </c>
      <c r="AD54" s="613">
        <f>SUM(D54:AC54)-D$48</f>
        <v>0</v>
      </c>
    </row>
    <row r="55" spans="1:30" ht="20.25" customHeight="1" outlineLevel="2" x14ac:dyDescent="0.3">
      <c r="A55" s="78"/>
      <c r="B55" s="84"/>
      <c r="C55" s="146" t="s">
        <v>122</v>
      </c>
      <c r="D55" s="140"/>
      <c r="E55" s="140">
        <f>IF('Detailed input - Vehicles'!$E$10&gt;=(E3-$D$3),'B 12m'!$E$48/'Detailed input - Vehicles'!$E$10,0)</f>
        <v>0</v>
      </c>
      <c r="F55" s="140">
        <f>IF('Detailed input - Vehicles'!$E$10&gt;=(F3-$D$3),'B 12m'!$E$48/'Detailed input - Vehicles'!$E$10,0)</f>
        <v>0</v>
      </c>
      <c r="G55" s="140">
        <f>IF('Detailed input - Vehicles'!$E$10&gt;=(G3-$D$3),'B 12m'!$E$48/'Detailed input - Vehicles'!$E$10,0)</f>
        <v>0</v>
      </c>
      <c r="H55" s="140">
        <f>IF('Detailed input - Vehicles'!$E$10&gt;=(H3-$D$3),'B 12m'!$E$48/'Detailed input - Vehicles'!$E$10,0)</f>
        <v>0</v>
      </c>
      <c r="I55" s="140">
        <f>IF('Detailed input - Vehicles'!$E$10&gt;=(I3-$D$3),'B 12m'!$E$48/'Detailed input - Vehicles'!$E$10,0)</f>
        <v>0</v>
      </c>
      <c r="J55" s="140">
        <f>IF('Detailed input - Vehicles'!$E$10&gt;=(J3-$D$3),'B 12m'!$E$48/'Detailed input - Vehicles'!$E$10,0)</f>
        <v>0</v>
      </c>
      <c r="K55" s="140">
        <f>IF('Detailed input - Vehicles'!$E$10&gt;=(K3-$D$3),'B 12m'!$E$48/'Detailed input - Vehicles'!$E$10,0)</f>
        <v>0</v>
      </c>
      <c r="L55" s="140">
        <f>IF('Detailed input - Vehicles'!$E$10&gt;=(L3-$D$3),'B 12m'!$E$48/'Detailed input - Vehicles'!$E$10,0)</f>
        <v>0</v>
      </c>
      <c r="M55" s="140">
        <f>IF('Detailed input - Vehicles'!$E$10&gt;=(M3-$D$3),'B 12m'!$E$48/'Detailed input - Vehicles'!$E$10,0)</f>
        <v>0</v>
      </c>
      <c r="N55" s="140">
        <f>IF('Detailed input - Vehicles'!$E$10&gt;=(N3-$D$3),'B 12m'!$E$48/'Detailed input - Vehicles'!$E$10,0)</f>
        <v>0</v>
      </c>
      <c r="O55" s="140">
        <f>IF('Detailed input - Vehicles'!$E$10&gt;=(O3-$D$3),'B 12m'!$E$48/'Detailed input - Vehicles'!$E$10,0)</f>
        <v>0</v>
      </c>
      <c r="P55" s="140">
        <f>IF('Detailed input - Vehicles'!$E$10&gt;=(P3-$D$3),'B 12m'!$E$48/'Detailed input - Vehicles'!$E$10,0)</f>
        <v>0</v>
      </c>
      <c r="Q55" s="140">
        <f>IF('Detailed input - Vehicles'!$E$10&gt;=(Q3-$D$3),'B 12m'!$E$48/'Detailed input - Vehicles'!$E$10,0)</f>
        <v>0</v>
      </c>
      <c r="R55" s="140">
        <f>IF('Detailed input - Vehicles'!$E$10&gt;=(R3-$D$3),'B 12m'!$E$48/'Detailed input - Vehicles'!$E$10,0)</f>
        <v>0</v>
      </c>
      <c r="S55" s="140">
        <f>IF('Detailed input - Vehicles'!$E$10&gt;=(S3-$D$3),'B 12m'!$E$48/'Detailed input - Vehicles'!$E$10,0)</f>
        <v>0</v>
      </c>
      <c r="T55" s="140">
        <f>IF('Detailed input - Vehicles'!$E$10&gt;=(T3-$D$3),'B 12m'!$E$48/'Detailed input - Vehicles'!$E$10,0)</f>
        <v>0</v>
      </c>
      <c r="U55" s="140">
        <f>IF('Detailed input - Vehicles'!$E$10&gt;=(U3-$D$3),'B 12m'!$E$48/'Detailed input - Vehicles'!$E$10,0)</f>
        <v>0</v>
      </c>
      <c r="V55" s="140">
        <f>IF('Detailed input - Vehicles'!$E$10&gt;=(V3-$D$3),'B 12m'!$E$48/'Detailed input - Vehicles'!$E$10,0)</f>
        <v>0</v>
      </c>
      <c r="W55" s="140">
        <f>IF('Detailed input - Vehicles'!$E$10&gt;=(W3-$D$3),'B 12m'!$E$48/'Detailed input - Vehicles'!$E$10,0)</f>
        <v>0</v>
      </c>
      <c r="X55" s="140">
        <f>IF('Detailed input - Vehicles'!$E$10&gt;=(X3-$D$3),'B 12m'!$E$48/'Detailed input - Vehicles'!$E$10,0)</f>
        <v>0</v>
      </c>
      <c r="Y55" s="140">
        <f>IF('Detailed input - Vehicles'!$E$10&gt;=(Y3-$D$3),'B 12m'!$E$48/'Detailed input - Vehicles'!$E$10,0)</f>
        <v>0</v>
      </c>
      <c r="Z55" s="140">
        <f>IF('Detailed input - Vehicles'!$E$10&gt;=(Z3-$D$3),'B 12m'!$E$48/'Detailed input - Vehicles'!$E$10,0)</f>
        <v>0</v>
      </c>
      <c r="AA55" s="140">
        <f>IF('Detailed input - Vehicles'!$E$10&gt;=(AA3-$D$3),'B 12m'!$E$48/'Detailed input - Vehicles'!$E$10,0)</f>
        <v>0</v>
      </c>
      <c r="AB55" s="140">
        <f>IF('Detailed input - Vehicles'!$E$10&gt;=(AB3-$D$3),'B 12m'!$E$48/'Detailed input - Vehicles'!$E$10,0)</f>
        <v>0</v>
      </c>
      <c r="AC55" s="140">
        <f>IF('Detailed input - Vehicles'!$E$10&gt;=(AC3-$D$3),'B 12m'!$E$48/'Detailed input - Vehicles'!$E$10,0)</f>
        <v>0</v>
      </c>
      <c r="AD55" s="613">
        <f>SUM(D55:AC55)-E$48</f>
        <v>0</v>
      </c>
    </row>
    <row r="56" spans="1:30" ht="20.25" customHeight="1" outlineLevel="2" x14ac:dyDescent="0.3">
      <c r="A56" s="78"/>
      <c r="B56" s="84"/>
      <c r="C56" s="146" t="s">
        <v>123</v>
      </c>
      <c r="D56" s="140"/>
      <c r="E56" s="140"/>
      <c r="F56" s="140">
        <f>IF('Detailed input - Vehicles'!$E$10&gt;=(F3-$E$3),'B 12m'!$F$48/'Detailed input - Vehicles'!$E$10,0)</f>
        <v>0</v>
      </c>
      <c r="G56" s="140">
        <f>IF('Detailed input - Vehicles'!$E$10&gt;=(G3-$E$3),'B 12m'!$F$48/'Detailed input - Vehicles'!$E$10,0)</f>
        <v>0</v>
      </c>
      <c r="H56" s="140">
        <f>IF('Detailed input - Vehicles'!$E$10&gt;=(H3-$E$3),'B 12m'!$F$48/'Detailed input - Vehicles'!$E$10,0)</f>
        <v>0</v>
      </c>
      <c r="I56" s="140">
        <f>IF('Detailed input - Vehicles'!$E$10&gt;=(I3-$E$3),'B 12m'!$F$48/'Detailed input - Vehicles'!$E$10,0)</f>
        <v>0</v>
      </c>
      <c r="J56" s="140">
        <f>IF('Detailed input - Vehicles'!$E$10&gt;=(J3-$E$3),'B 12m'!$F$48/'Detailed input - Vehicles'!$E$10,0)</f>
        <v>0</v>
      </c>
      <c r="K56" s="140">
        <f>IF('Detailed input - Vehicles'!$E$10&gt;=(K3-$E$3),'B 12m'!$F$48/'Detailed input - Vehicles'!$E$10,0)</f>
        <v>0</v>
      </c>
      <c r="L56" s="140">
        <f>IF('Detailed input - Vehicles'!$E$10&gt;=(L3-$E$3),'B 12m'!$F$48/'Detailed input - Vehicles'!$E$10,0)</f>
        <v>0</v>
      </c>
      <c r="M56" s="140">
        <f>IF('Detailed input - Vehicles'!$E$10&gt;=(M3-$E$3),'B 12m'!$F$48/'Detailed input - Vehicles'!$E$10,0)</f>
        <v>0</v>
      </c>
      <c r="N56" s="140">
        <f>IF('Detailed input - Vehicles'!$E$10&gt;=(N3-$E$3),'B 12m'!$F$48/'Detailed input - Vehicles'!$E$10,0)</f>
        <v>0</v>
      </c>
      <c r="O56" s="140">
        <f>IF('Detailed input - Vehicles'!$E$10&gt;=(O3-$E$3),'B 12m'!$F$48/'Detailed input - Vehicles'!$E$10,0)</f>
        <v>0</v>
      </c>
      <c r="P56" s="140">
        <f>IF('Detailed input - Vehicles'!$E$10&gt;=(P3-$E$3),'B 12m'!$F$48/'Detailed input - Vehicles'!$E$10,0)</f>
        <v>0</v>
      </c>
      <c r="Q56" s="140">
        <f>IF('Detailed input - Vehicles'!$E$10&gt;=(Q3-$E$3),'B 12m'!$F$48/'Detailed input - Vehicles'!$E$10,0)</f>
        <v>0</v>
      </c>
      <c r="R56" s="140">
        <f>IF('Detailed input - Vehicles'!$E$10&gt;=(R3-$E$3),'B 12m'!$F$48/'Detailed input - Vehicles'!$E$10,0)</f>
        <v>0</v>
      </c>
      <c r="S56" s="140">
        <f>IF('Detailed input - Vehicles'!$E$10&gt;=(S3-$E$3),'B 12m'!$F$48/'Detailed input - Vehicles'!$E$10,0)</f>
        <v>0</v>
      </c>
      <c r="T56" s="140">
        <f>IF('Detailed input - Vehicles'!$E$10&gt;=(T3-$E$3),'B 12m'!$F$48/'Detailed input - Vehicles'!$E$10,0)</f>
        <v>0</v>
      </c>
      <c r="U56" s="140">
        <f>IF('Detailed input - Vehicles'!$E$10&gt;=(U3-$E$3),'B 12m'!$F$48/'Detailed input - Vehicles'!$E$10,0)</f>
        <v>0</v>
      </c>
      <c r="V56" s="140">
        <f>IF('Detailed input - Vehicles'!$E$10&gt;=(V3-$E$3),'B 12m'!$F$48/'Detailed input - Vehicles'!$E$10,0)</f>
        <v>0</v>
      </c>
      <c r="W56" s="140">
        <f>IF('Detailed input - Vehicles'!$E$10&gt;=(W3-$E$3),'B 12m'!$F$48/'Detailed input - Vehicles'!$E$10,0)</f>
        <v>0</v>
      </c>
      <c r="X56" s="140">
        <f>IF('Detailed input - Vehicles'!$E$10&gt;=(X3-$E$3),'B 12m'!$F$48/'Detailed input - Vehicles'!$E$10,0)</f>
        <v>0</v>
      </c>
      <c r="Y56" s="140">
        <f>IF('Detailed input - Vehicles'!$E$10&gt;=(Y3-$E$3),'B 12m'!$F$48/'Detailed input - Vehicles'!$E$10,0)</f>
        <v>0</v>
      </c>
      <c r="Z56" s="140">
        <f>IF('Detailed input - Vehicles'!$E$10&gt;=(Z3-$E$3),'B 12m'!$F$48/'Detailed input - Vehicles'!$E$10,0)</f>
        <v>0</v>
      </c>
      <c r="AA56" s="140">
        <f>IF('Detailed input - Vehicles'!$E$10&gt;=(AA3-$E$3),'B 12m'!$F$48/'Detailed input - Vehicles'!$E$10,0)</f>
        <v>0</v>
      </c>
      <c r="AB56" s="140">
        <f>IF('Detailed input - Vehicles'!$E$10&gt;=(AB3-$E$3),'B 12m'!$F$48/'Detailed input - Vehicles'!$E$10,0)</f>
        <v>0</v>
      </c>
      <c r="AC56" s="140">
        <f>IF('Detailed input - Vehicles'!$E$10&gt;=(AC3-$E$3),'B 12m'!$F$48/'Detailed input - Vehicles'!$E$10,0)</f>
        <v>0</v>
      </c>
      <c r="AD56" s="613">
        <f>SUM(D56:AC56)-F$48</f>
        <v>0</v>
      </c>
    </row>
    <row r="57" spans="1:30" ht="20.25" customHeight="1" outlineLevel="2" x14ac:dyDescent="0.3">
      <c r="A57" s="78"/>
      <c r="B57" s="84"/>
      <c r="C57" s="146" t="s">
        <v>124</v>
      </c>
      <c r="D57" s="140"/>
      <c r="E57" s="140"/>
      <c r="F57" s="140"/>
      <c r="G57" s="140">
        <f>IF('Detailed input - Vehicles'!$E$10&gt;=(G3-$F$3),'B 12m'!$G$48/'Detailed input - Vehicles'!$E$10,0)</f>
        <v>0</v>
      </c>
      <c r="H57" s="140">
        <f>IF('Detailed input - Vehicles'!$E$10&gt;=(H3-$F$3),'B 12m'!$G$48/'Detailed input - Vehicles'!$E$10,0)</f>
        <v>0</v>
      </c>
      <c r="I57" s="140">
        <f>IF('Detailed input - Vehicles'!$E$10&gt;=(I3-$F$3),'B 12m'!$G$48/'Detailed input - Vehicles'!$E$10,0)</f>
        <v>0</v>
      </c>
      <c r="J57" s="140">
        <f>IF('Detailed input - Vehicles'!$E$10&gt;=(J3-$F$3),'B 12m'!$G$48/'Detailed input - Vehicles'!$E$10,0)</f>
        <v>0</v>
      </c>
      <c r="K57" s="140">
        <f>IF('Detailed input - Vehicles'!$E$10&gt;=(K3-$F$3),'B 12m'!$G$48/'Detailed input - Vehicles'!$E$10,0)</f>
        <v>0</v>
      </c>
      <c r="L57" s="140">
        <f>IF('Detailed input - Vehicles'!$E$10&gt;=(L3-$F$3),'B 12m'!$G$48/'Detailed input - Vehicles'!$E$10,0)</f>
        <v>0</v>
      </c>
      <c r="M57" s="140">
        <f>IF('Detailed input - Vehicles'!$E$10&gt;=(M3-$F$3),'B 12m'!$G$48/'Detailed input - Vehicles'!$E$10,0)</f>
        <v>0</v>
      </c>
      <c r="N57" s="140">
        <f>IF('Detailed input - Vehicles'!$E$10&gt;=(N3-$F$3),'B 12m'!$G$48/'Detailed input - Vehicles'!$E$10,0)</f>
        <v>0</v>
      </c>
      <c r="O57" s="140">
        <f>IF('Detailed input - Vehicles'!$E$10&gt;=(O3-$F$3),'B 12m'!$G$48/'Detailed input - Vehicles'!$E$10,0)</f>
        <v>0</v>
      </c>
      <c r="P57" s="140">
        <f>IF('Detailed input - Vehicles'!$E$10&gt;=(P3-$F$3),'B 12m'!$G$48/'Detailed input - Vehicles'!$E$10,0)</f>
        <v>0</v>
      </c>
      <c r="Q57" s="140">
        <f>IF('Detailed input - Vehicles'!$E$10&gt;=(Q3-$F$3),'B 12m'!$G$48/'Detailed input - Vehicles'!$E$10,0)</f>
        <v>0</v>
      </c>
      <c r="R57" s="140">
        <f>IF('Detailed input - Vehicles'!$E$10&gt;=(R3-$F$3),'B 12m'!$G$48/'Detailed input - Vehicles'!$E$10,0)</f>
        <v>0</v>
      </c>
      <c r="S57" s="140">
        <f>IF('Detailed input - Vehicles'!$E$10&gt;=(S3-$F$3),'B 12m'!$G$48/'Detailed input - Vehicles'!$E$10,0)</f>
        <v>0</v>
      </c>
      <c r="T57" s="140">
        <f>IF('Detailed input - Vehicles'!$E$10&gt;=(T3-$F$3),'B 12m'!$G$48/'Detailed input - Vehicles'!$E$10,0)</f>
        <v>0</v>
      </c>
      <c r="U57" s="140">
        <f>IF('Detailed input - Vehicles'!$E$10&gt;=(U3-$F$3),'B 12m'!$G$48/'Detailed input - Vehicles'!$E$10,0)</f>
        <v>0</v>
      </c>
      <c r="V57" s="140">
        <f>IF('Detailed input - Vehicles'!$E$10&gt;=(V3-$F$3),'B 12m'!$G$48/'Detailed input - Vehicles'!$E$10,0)</f>
        <v>0</v>
      </c>
      <c r="W57" s="140">
        <f>IF('Detailed input - Vehicles'!$E$10&gt;=(W3-$F$3),'B 12m'!$G$48/'Detailed input - Vehicles'!$E$10,0)</f>
        <v>0</v>
      </c>
      <c r="X57" s="140">
        <f>IF('Detailed input - Vehicles'!$E$10&gt;=(X3-$F$3),'B 12m'!$G$48/'Detailed input - Vehicles'!$E$10,0)</f>
        <v>0</v>
      </c>
      <c r="Y57" s="140">
        <f>IF('Detailed input - Vehicles'!$E$10&gt;=(Y3-$F$3),'B 12m'!$G$48/'Detailed input - Vehicles'!$E$10,0)</f>
        <v>0</v>
      </c>
      <c r="Z57" s="140">
        <f>IF('Detailed input - Vehicles'!$E$10&gt;=(Z3-$F$3),'B 12m'!$G$48/'Detailed input - Vehicles'!$E$10,0)</f>
        <v>0</v>
      </c>
      <c r="AA57" s="140">
        <f>IF('Detailed input - Vehicles'!$E$10&gt;=(AA3-$F$3),'B 12m'!$G$48/'Detailed input - Vehicles'!$E$10,0)</f>
        <v>0</v>
      </c>
      <c r="AB57" s="140">
        <f>IF('Detailed input - Vehicles'!$E$10&gt;=(AB3-$F$3),'B 12m'!$G$48/'Detailed input - Vehicles'!$E$10,0)</f>
        <v>0</v>
      </c>
      <c r="AC57" s="140">
        <f>IF('Detailed input - Vehicles'!$E$10&gt;=(AC3-$F$3),'B 12m'!$G$48/'Detailed input - Vehicles'!$E$10,0)</f>
        <v>0</v>
      </c>
      <c r="AD57" s="613">
        <f>SUM(D57:AC57)-G$48</f>
        <v>0</v>
      </c>
    </row>
    <row r="58" spans="1:30" ht="20.25" customHeight="1" outlineLevel="2" x14ac:dyDescent="0.3">
      <c r="A58" s="78"/>
      <c r="B58" s="84"/>
      <c r="C58" s="146" t="s">
        <v>125</v>
      </c>
      <c r="D58" s="140"/>
      <c r="E58" s="140"/>
      <c r="F58" s="140"/>
      <c r="G58" s="140"/>
      <c r="H58" s="140">
        <f>IF('Detailed input - Vehicles'!$E$10&gt;=(H3-$G$3),'B 12m'!$H$48/'Detailed input - Vehicles'!$E$10,0)</f>
        <v>0</v>
      </c>
      <c r="I58" s="140">
        <f>IF('Detailed input - Vehicles'!$E$10&gt;=(I3-$G$3),'B 12m'!$H$48/'Detailed input - Vehicles'!$E$10,0)</f>
        <v>0</v>
      </c>
      <c r="J58" s="140">
        <f>IF('Detailed input - Vehicles'!$E$10&gt;=(J3-$G$3),'B 12m'!$H$48/'Detailed input - Vehicles'!$E$10,0)</f>
        <v>0</v>
      </c>
      <c r="K58" s="140">
        <f>IF('Detailed input - Vehicles'!$E$10&gt;=(K3-$G$3),'B 12m'!$H$48/'Detailed input - Vehicles'!$E$10,0)</f>
        <v>0</v>
      </c>
      <c r="L58" s="140">
        <f>IF('Detailed input - Vehicles'!$E$10&gt;=(L3-$G$3),'B 12m'!$H$48/'Detailed input - Vehicles'!$E$10,0)</f>
        <v>0</v>
      </c>
      <c r="M58" s="140">
        <f>IF('Detailed input - Vehicles'!$E$10&gt;=(M3-$G$3),'B 12m'!$H$48/'Detailed input - Vehicles'!$E$10,0)</f>
        <v>0</v>
      </c>
      <c r="N58" s="140">
        <f>IF('Detailed input - Vehicles'!$E$10&gt;=(N3-$G$3),'B 12m'!$H$48/'Detailed input - Vehicles'!$E$10,0)</f>
        <v>0</v>
      </c>
      <c r="O58" s="140">
        <f>IF('Detailed input - Vehicles'!$E$10&gt;=(O3-$G$3),'B 12m'!$H$48/'Detailed input - Vehicles'!$E$10,0)</f>
        <v>0</v>
      </c>
      <c r="P58" s="140">
        <f>IF('Detailed input - Vehicles'!$E$10&gt;=(P3-$G$3),'B 12m'!$H$48/'Detailed input - Vehicles'!$E$10,0)</f>
        <v>0</v>
      </c>
      <c r="Q58" s="140">
        <f>IF('Detailed input - Vehicles'!$E$10&gt;=(Q3-$G$3),'B 12m'!$H$48/'Detailed input - Vehicles'!$E$10,0)</f>
        <v>0</v>
      </c>
      <c r="R58" s="140">
        <f>IF('Detailed input - Vehicles'!$E$10&gt;=(R3-$G$3),'B 12m'!$H$48/'Detailed input - Vehicles'!$E$10,0)</f>
        <v>0</v>
      </c>
      <c r="S58" s="140">
        <f>IF('Detailed input - Vehicles'!$E$10&gt;=(S3-$G$3),'B 12m'!$H$48/'Detailed input - Vehicles'!$E$10,0)</f>
        <v>0</v>
      </c>
      <c r="T58" s="140">
        <f>IF('Detailed input - Vehicles'!$E$10&gt;=(T3-$G$3),'B 12m'!$H$48/'Detailed input - Vehicles'!$E$10,0)</f>
        <v>0</v>
      </c>
      <c r="U58" s="140">
        <f>IF('Detailed input - Vehicles'!$E$10&gt;=(U3-$G$3),'B 12m'!$H$48/'Detailed input - Vehicles'!$E$10,0)</f>
        <v>0</v>
      </c>
      <c r="V58" s="140">
        <f>IF('Detailed input - Vehicles'!$E$10&gt;=(V3-$G$3),'B 12m'!$H$48/'Detailed input - Vehicles'!$E$10,0)</f>
        <v>0</v>
      </c>
      <c r="W58" s="140">
        <f>IF('Detailed input - Vehicles'!$E$10&gt;=(W3-$G$3),'B 12m'!$H$48/'Detailed input - Vehicles'!$E$10,0)</f>
        <v>0</v>
      </c>
      <c r="X58" s="140">
        <f>IF('Detailed input - Vehicles'!$E$10&gt;=(X3-$G$3),'B 12m'!$H$48/'Detailed input - Vehicles'!$E$10,0)</f>
        <v>0</v>
      </c>
      <c r="Y58" s="140">
        <f>IF('Detailed input - Vehicles'!$E$10&gt;=(Y3-$G$3),'B 12m'!$H$48/'Detailed input - Vehicles'!$E$10,0)</f>
        <v>0</v>
      </c>
      <c r="Z58" s="140">
        <f>IF('Detailed input - Vehicles'!$E$10&gt;=(Z3-$G$3),'B 12m'!$H$48/'Detailed input - Vehicles'!$E$10,0)</f>
        <v>0</v>
      </c>
      <c r="AA58" s="140">
        <f>IF('Detailed input - Vehicles'!$E$10&gt;=(AA3-$G$3),'B 12m'!$H$48/'Detailed input - Vehicles'!$E$10,0)</f>
        <v>0</v>
      </c>
      <c r="AB58" s="140">
        <f>IF('Detailed input - Vehicles'!$E$10&gt;=(AB3-$G$3),'B 12m'!$H$48/'Detailed input - Vehicles'!$E$10,0)</f>
        <v>0</v>
      </c>
      <c r="AC58" s="140">
        <f>IF('Detailed input - Vehicles'!$E$10&gt;=(AC3-$G$3),'B 12m'!$H$48/'Detailed input - Vehicles'!$E$10,0)</f>
        <v>0</v>
      </c>
      <c r="AD58" s="613">
        <f>SUM(D58:AC58)-H$48</f>
        <v>0</v>
      </c>
    </row>
    <row r="59" spans="1:30" ht="20.25" customHeight="1" outlineLevel="2" x14ac:dyDescent="0.3">
      <c r="A59" s="78"/>
      <c r="B59" s="84"/>
      <c r="C59" s="146" t="s">
        <v>126</v>
      </c>
      <c r="D59" s="140"/>
      <c r="E59" s="140"/>
      <c r="F59" s="140"/>
      <c r="G59" s="140"/>
      <c r="H59" s="140"/>
      <c r="I59" s="140">
        <f>IF('Detailed input - Vehicles'!$E$10&gt;=(I3-$H$3),'B 12m'!$I$48/'Detailed input - Vehicles'!$E$10,0)</f>
        <v>0</v>
      </c>
      <c r="J59" s="140">
        <f>IF('Detailed input - Vehicles'!$E$10&gt;=(J3-$H$3),'B 12m'!$I$48/'Detailed input - Vehicles'!$E$10,0)</f>
        <v>0</v>
      </c>
      <c r="K59" s="140">
        <f>IF('Detailed input - Vehicles'!$E$10&gt;=(K3-$H$3),'B 12m'!$I$48/'Detailed input - Vehicles'!$E$10,0)</f>
        <v>0</v>
      </c>
      <c r="L59" s="140">
        <f>IF('Detailed input - Vehicles'!$E$10&gt;=(L3-$H$3),'B 12m'!$I$48/'Detailed input - Vehicles'!$E$10,0)</f>
        <v>0</v>
      </c>
      <c r="M59" s="140">
        <f>IF('Detailed input - Vehicles'!$E$10&gt;=(M3-$H$3),'B 12m'!$I$48/'Detailed input - Vehicles'!$E$10,0)</f>
        <v>0</v>
      </c>
      <c r="N59" s="140">
        <f>IF('Detailed input - Vehicles'!$E$10&gt;=(N3-$H$3),'B 12m'!$I$48/'Detailed input - Vehicles'!$E$10,0)</f>
        <v>0</v>
      </c>
      <c r="O59" s="140">
        <f>IF('Detailed input - Vehicles'!$E$10&gt;=(O3-$H$3),'B 12m'!$I$48/'Detailed input - Vehicles'!$E$10,0)</f>
        <v>0</v>
      </c>
      <c r="P59" s="140">
        <f>IF('Detailed input - Vehicles'!$E$10&gt;=(P3-$H$3),'B 12m'!$I$48/'Detailed input - Vehicles'!$E$10,0)</f>
        <v>0</v>
      </c>
      <c r="Q59" s="140">
        <f>IF('Detailed input - Vehicles'!$E$10&gt;=(Q3-$H$3),'B 12m'!$I$48/'Detailed input - Vehicles'!$E$10,0)</f>
        <v>0</v>
      </c>
      <c r="R59" s="140">
        <f>IF('Detailed input - Vehicles'!$E$10&gt;=(R3-$H$3),'B 12m'!$I$48/'Detailed input - Vehicles'!$E$10,0)</f>
        <v>0</v>
      </c>
      <c r="S59" s="140">
        <f>IF('Detailed input - Vehicles'!$E$10&gt;=(S3-$H$3),'B 12m'!$I$48/'Detailed input - Vehicles'!$E$10,0)</f>
        <v>0</v>
      </c>
      <c r="T59" s="140">
        <f>IF('Detailed input - Vehicles'!$E$10&gt;=(T3-$H$3),'B 12m'!$I$48/'Detailed input - Vehicles'!$E$10,0)</f>
        <v>0</v>
      </c>
      <c r="U59" s="140">
        <f>IF('Detailed input - Vehicles'!$E$10&gt;=(U3-$H$3),'B 12m'!$I$48/'Detailed input - Vehicles'!$E$10,0)</f>
        <v>0</v>
      </c>
      <c r="V59" s="140">
        <f>IF('Detailed input - Vehicles'!$E$10&gt;=(V3-$H$3),'B 12m'!$I$48/'Detailed input - Vehicles'!$E$10,0)</f>
        <v>0</v>
      </c>
      <c r="W59" s="140">
        <f>IF('Detailed input - Vehicles'!$E$10&gt;=(W3-$H$3),'B 12m'!$I$48/'Detailed input - Vehicles'!$E$10,0)</f>
        <v>0</v>
      </c>
      <c r="X59" s="140">
        <f>IF('Detailed input - Vehicles'!$E$10&gt;=(X3-$H$3),'B 12m'!$I$48/'Detailed input - Vehicles'!$E$10,0)</f>
        <v>0</v>
      </c>
      <c r="Y59" s="140">
        <f>IF('Detailed input - Vehicles'!$E$10&gt;=(Y3-$H$3),'B 12m'!$I$48/'Detailed input - Vehicles'!$E$10,0)</f>
        <v>0</v>
      </c>
      <c r="Z59" s="140">
        <f>IF('Detailed input - Vehicles'!$E$10&gt;=(Z3-$H$3),'B 12m'!$I$48/'Detailed input - Vehicles'!$E$10,0)</f>
        <v>0</v>
      </c>
      <c r="AA59" s="140">
        <f>IF('Detailed input - Vehicles'!$E$10&gt;=(AA3-$H$3),'B 12m'!$I$48/'Detailed input - Vehicles'!$E$10,0)</f>
        <v>0</v>
      </c>
      <c r="AB59" s="140">
        <f>IF('Detailed input - Vehicles'!$E$10&gt;=(AB3-$H$3),'B 12m'!$I$48/'Detailed input - Vehicles'!$E$10,0)</f>
        <v>0</v>
      </c>
      <c r="AC59" s="140">
        <f>IF('Detailed input - Vehicles'!$E$10&gt;=(AC3-$H$3),'B 12m'!$I$48/'Detailed input - Vehicles'!$E$10,0)</f>
        <v>0</v>
      </c>
      <c r="AD59" s="613">
        <f>SUM(D59:AC59)-I$48</f>
        <v>0</v>
      </c>
    </row>
    <row r="60" spans="1:30" ht="20.25" customHeight="1" outlineLevel="2" x14ac:dyDescent="0.3">
      <c r="A60" s="78"/>
      <c r="B60" s="84"/>
      <c r="C60" s="146" t="s">
        <v>127</v>
      </c>
      <c r="D60" s="140"/>
      <c r="E60" s="140"/>
      <c r="F60" s="140"/>
      <c r="G60" s="140"/>
      <c r="H60" s="140"/>
      <c r="I60" s="140"/>
      <c r="J60" s="140">
        <f>IF('Detailed input - Vehicles'!$E$10&gt;=(J3-$I$3),'B 12m'!$J$48/'Detailed input - Vehicles'!$E$10,0)</f>
        <v>0</v>
      </c>
      <c r="K60" s="140">
        <f>IF('Detailed input - Vehicles'!$E$10&gt;=(K3-$I$3),'B 12m'!$J$48/'Detailed input - Vehicles'!$E$10,0)</f>
        <v>0</v>
      </c>
      <c r="L60" s="140">
        <f>IF('Detailed input - Vehicles'!$E$10&gt;=(L3-$I$3),'B 12m'!$J$48/'Detailed input - Vehicles'!$E$10,0)</f>
        <v>0</v>
      </c>
      <c r="M60" s="140">
        <f>IF('Detailed input - Vehicles'!$E$10&gt;=(M3-$I$3),'B 12m'!$J$48/'Detailed input - Vehicles'!$E$10,0)</f>
        <v>0</v>
      </c>
      <c r="N60" s="140">
        <f>IF('Detailed input - Vehicles'!$E$10&gt;=(N3-$I$3),'B 12m'!$J$48/'Detailed input - Vehicles'!$E$10,0)</f>
        <v>0</v>
      </c>
      <c r="O60" s="140">
        <f>IF('Detailed input - Vehicles'!$E$10&gt;=(O3-$I$3),'B 12m'!$J$48/'Detailed input - Vehicles'!$E$10,0)</f>
        <v>0</v>
      </c>
      <c r="P60" s="140">
        <f>IF('Detailed input - Vehicles'!$E$10&gt;=(P3-$I$3),'B 12m'!$J$48/'Detailed input - Vehicles'!$E$10,0)</f>
        <v>0</v>
      </c>
      <c r="Q60" s="140">
        <f>IF('Detailed input - Vehicles'!$E$10&gt;=(Q3-$I$3),'B 12m'!$J$48/'Detailed input - Vehicles'!$E$10,0)</f>
        <v>0</v>
      </c>
      <c r="R60" s="140">
        <f>IF('Detailed input - Vehicles'!$E$10&gt;=(R3-$I$3),'B 12m'!$J$48/'Detailed input - Vehicles'!$E$10,0)</f>
        <v>0</v>
      </c>
      <c r="S60" s="140">
        <f>IF('Detailed input - Vehicles'!$E$10&gt;=(S3-$I$3),'B 12m'!$J$48/'Detailed input - Vehicles'!$E$10,0)</f>
        <v>0</v>
      </c>
      <c r="T60" s="140">
        <f>IF('Detailed input - Vehicles'!$E$10&gt;=(T3-$I$3),'B 12m'!$J$48/'Detailed input - Vehicles'!$E$10,0)</f>
        <v>0</v>
      </c>
      <c r="U60" s="140">
        <f>IF('Detailed input - Vehicles'!$E$10&gt;=(U3-$I$3),'B 12m'!$J$48/'Detailed input - Vehicles'!$E$10,0)</f>
        <v>0</v>
      </c>
      <c r="V60" s="140">
        <f>IF('Detailed input - Vehicles'!$E$10&gt;=(V3-$I$3),'B 12m'!$J$48/'Detailed input - Vehicles'!$E$10,0)</f>
        <v>0</v>
      </c>
      <c r="W60" s="140">
        <f>IF('Detailed input - Vehicles'!$E$10&gt;=(W3-$I$3),'B 12m'!$J$48/'Detailed input - Vehicles'!$E$10,0)</f>
        <v>0</v>
      </c>
      <c r="X60" s="140">
        <f>IF('Detailed input - Vehicles'!$E$10&gt;=(X3-$I$3),'B 12m'!$J$48/'Detailed input - Vehicles'!$E$10,0)</f>
        <v>0</v>
      </c>
      <c r="Y60" s="140">
        <f>IF('Detailed input - Vehicles'!$E$10&gt;=(Y3-$I$3),'B 12m'!$J$48/'Detailed input - Vehicles'!$E$10,0)</f>
        <v>0</v>
      </c>
      <c r="Z60" s="140">
        <f>IF('Detailed input - Vehicles'!$E$10&gt;=(Z3-$I$3),'B 12m'!$J$48/'Detailed input - Vehicles'!$E$10,0)</f>
        <v>0</v>
      </c>
      <c r="AA60" s="140">
        <f>IF('Detailed input - Vehicles'!$E$10&gt;=(AA3-$I$3),'B 12m'!$J$48/'Detailed input - Vehicles'!$E$10,0)</f>
        <v>0</v>
      </c>
      <c r="AB60" s="140">
        <f>IF('Detailed input - Vehicles'!$E$10&gt;=(AB3-$I$3),'B 12m'!$J$48/'Detailed input - Vehicles'!$E$10,0)</f>
        <v>0</v>
      </c>
      <c r="AC60" s="140">
        <f>IF('Detailed input - Vehicles'!$E$10&gt;=(AC3-$I$3),'B 12m'!$J$48/'Detailed input - Vehicles'!$E$10,0)</f>
        <v>0</v>
      </c>
      <c r="AD60" s="613">
        <f>SUM(D60:AC60)-J$48</f>
        <v>0</v>
      </c>
    </row>
    <row r="61" spans="1:30" ht="20.25" customHeight="1" outlineLevel="2" x14ac:dyDescent="0.3">
      <c r="A61" s="78"/>
      <c r="B61" s="84"/>
      <c r="C61" s="146" t="s">
        <v>128</v>
      </c>
      <c r="D61" s="140"/>
      <c r="E61" s="140"/>
      <c r="F61" s="140"/>
      <c r="G61" s="140"/>
      <c r="H61" s="140"/>
      <c r="I61" s="140"/>
      <c r="J61" s="140"/>
      <c r="K61" s="140">
        <f>IF('Detailed input - Vehicles'!$E$10&gt;=(K3-$J$3),'B 12m'!$K$48/'Detailed input - Vehicles'!$E$10,0)</f>
        <v>0</v>
      </c>
      <c r="L61" s="140">
        <f>IF('Detailed input - Vehicles'!$E$10&gt;=(L3-$J$3),'B 12m'!$K$48/'Detailed input - Vehicles'!$E$10,0)</f>
        <v>0</v>
      </c>
      <c r="M61" s="140">
        <f>IF('Detailed input - Vehicles'!$E$10&gt;=(M3-$J$3),'B 12m'!$K$48/'Detailed input - Vehicles'!$E$10,0)</f>
        <v>0</v>
      </c>
      <c r="N61" s="140">
        <f>IF('Detailed input - Vehicles'!$E$10&gt;=(N3-$J$3),'B 12m'!$K$48/'Detailed input - Vehicles'!$E$10,0)</f>
        <v>0</v>
      </c>
      <c r="O61" s="140">
        <f>IF('Detailed input - Vehicles'!$E$10&gt;=(O3-$J$3),'B 12m'!$K$48/'Detailed input - Vehicles'!$E$10,0)</f>
        <v>0</v>
      </c>
      <c r="P61" s="140">
        <f>IF('Detailed input - Vehicles'!$E$10&gt;=(P3-$J$3),'B 12m'!$K$48/'Detailed input - Vehicles'!$E$10,0)</f>
        <v>0</v>
      </c>
      <c r="Q61" s="140">
        <f>IF('Detailed input - Vehicles'!$E$10&gt;=(Q3-$J$3),'B 12m'!$K$48/'Detailed input - Vehicles'!$E$10,0)</f>
        <v>0</v>
      </c>
      <c r="R61" s="140">
        <f>IF('Detailed input - Vehicles'!$E$10&gt;=(R3-$J$3),'B 12m'!$K$48/'Detailed input - Vehicles'!$E$10,0)</f>
        <v>0</v>
      </c>
      <c r="S61" s="140">
        <f>IF('Detailed input - Vehicles'!$E$10&gt;=(S3-$J$3),'B 12m'!$K$48/'Detailed input - Vehicles'!$E$10,0)</f>
        <v>0</v>
      </c>
      <c r="T61" s="140">
        <f>IF('Detailed input - Vehicles'!$E$10&gt;=(T3-$J$3),'B 12m'!$K$48/'Detailed input - Vehicles'!$E$10,0)</f>
        <v>0</v>
      </c>
      <c r="U61" s="140">
        <f>IF('Detailed input - Vehicles'!$E$10&gt;=(U3-$J$3),'B 12m'!$K$48/'Detailed input - Vehicles'!$E$10,0)</f>
        <v>0</v>
      </c>
      <c r="V61" s="140">
        <f>IF('Detailed input - Vehicles'!$E$10&gt;=(V3-$J$3),'B 12m'!$K$48/'Detailed input - Vehicles'!$E$10,0)</f>
        <v>0</v>
      </c>
      <c r="W61" s="140">
        <f>IF('Detailed input - Vehicles'!$E$10&gt;=(W3-$J$3),'B 12m'!$K$48/'Detailed input - Vehicles'!$E$10,0)</f>
        <v>0</v>
      </c>
      <c r="X61" s="140">
        <f>IF('Detailed input - Vehicles'!$E$10&gt;=(X3-$J$3),'B 12m'!$K$48/'Detailed input - Vehicles'!$E$10,0)</f>
        <v>0</v>
      </c>
      <c r="Y61" s="140">
        <f>IF('Detailed input - Vehicles'!$E$10&gt;=(Y3-$J$3),'B 12m'!$K$48/'Detailed input - Vehicles'!$E$10,0)</f>
        <v>0</v>
      </c>
      <c r="Z61" s="140">
        <f>IF('Detailed input - Vehicles'!$E$10&gt;=(Z3-$J$3),'B 12m'!$K$48/'Detailed input - Vehicles'!$E$10,0)</f>
        <v>0</v>
      </c>
      <c r="AA61" s="140">
        <f>IF('Detailed input - Vehicles'!$E$10&gt;=(AA3-$J$3),'B 12m'!$K$48/'Detailed input - Vehicles'!$E$10,0)</f>
        <v>0</v>
      </c>
      <c r="AB61" s="140">
        <f>IF('Detailed input - Vehicles'!$E$10&gt;=(AB3-$J$3),'B 12m'!$K$48/'Detailed input - Vehicles'!$E$10,0)</f>
        <v>0</v>
      </c>
      <c r="AC61" s="140">
        <f>IF('Detailed input - Vehicles'!$E$10&gt;=(AC3-$J$3),'B 12m'!$K$48/'Detailed input - Vehicles'!$E$10,0)</f>
        <v>0</v>
      </c>
      <c r="AD61" s="613">
        <f>SUM(D61:AC61)-K$48</f>
        <v>0</v>
      </c>
    </row>
    <row r="62" spans="1:30" ht="20.25" customHeight="1" outlineLevel="2" x14ac:dyDescent="0.3">
      <c r="A62" s="78"/>
      <c r="B62" s="84"/>
      <c r="C62" s="146" t="s">
        <v>129</v>
      </c>
      <c r="D62" s="140"/>
      <c r="E62" s="140"/>
      <c r="F62" s="140"/>
      <c r="G62" s="140"/>
      <c r="H62" s="140"/>
      <c r="I62" s="140"/>
      <c r="J62" s="140"/>
      <c r="K62" s="140"/>
      <c r="L62" s="140">
        <f>IF('Detailed input - Vehicles'!$E$10&gt;=(L3-$K$3),'B 12m'!$L$48/'Detailed input - Vehicles'!$E$10,0)</f>
        <v>0</v>
      </c>
      <c r="M62" s="140">
        <f>IF('Detailed input - Vehicles'!$E$10&gt;=(M3-$K$3),'B 12m'!$L$48/'Detailed input - Vehicles'!$E$10,0)</f>
        <v>0</v>
      </c>
      <c r="N62" s="140">
        <f>IF('Detailed input - Vehicles'!$E$10&gt;=(N3-$K$3),'B 12m'!$L$48/'Detailed input - Vehicles'!$E$10,0)</f>
        <v>0</v>
      </c>
      <c r="O62" s="140">
        <f>IF('Detailed input - Vehicles'!$E$10&gt;=(O3-$K$3),'B 12m'!$L$48/'Detailed input - Vehicles'!$E$10,0)</f>
        <v>0</v>
      </c>
      <c r="P62" s="140">
        <f>IF('Detailed input - Vehicles'!$E$10&gt;=(P3-$K$3),'B 12m'!$L$48/'Detailed input - Vehicles'!$E$10,0)</f>
        <v>0</v>
      </c>
      <c r="Q62" s="140">
        <f>IF('Detailed input - Vehicles'!$E$10&gt;=(Q3-$K$3),'B 12m'!$L$48/'Detailed input - Vehicles'!$E$10,0)</f>
        <v>0</v>
      </c>
      <c r="R62" s="140">
        <f>IF('Detailed input - Vehicles'!$E$10&gt;=(R3-$K$3),'B 12m'!$L$48/'Detailed input - Vehicles'!$E$10,0)</f>
        <v>0</v>
      </c>
      <c r="S62" s="140">
        <f>IF('Detailed input - Vehicles'!$E$10&gt;=(S3-$K$3),'B 12m'!$L$48/'Detailed input - Vehicles'!$E$10,0)</f>
        <v>0</v>
      </c>
      <c r="T62" s="140">
        <f>IF('Detailed input - Vehicles'!$E$10&gt;=(T3-$K$3),'B 12m'!$L$48/'Detailed input - Vehicles'!$E$10,0)</f>
        <v>0</v>
      </c>
      <c r="U62" s="140">
        <f>IF('Detailed input - Vehicles'!$E$10&gt;=(U3-$K$3),'B 12m'!$L$48/'Detailed input - Vehicles'!$E$10,0)</f>
        <v>0</v>
      </c>
      <c r="V62" s="140">
        <f>IF('Detailed input - Vehicles'!$E$10&gt;=(V3-$K$3),'B 12m'!$L$48/'Detailed input - Vehicles'!$E$10,0)</f>
        <v>0</v>
      </c>
      <c r="W62" s="140">
        <f>IF('Detailed input - Vehicles'!$E$10&gt;=(W3-$K$3),'B 12m'!$L$48/'Detailed input - Vehicles'!$E$10,0)</f>
        <v>0</v>
      </c>
      <c r="X62" s="140">
        <f>IF('Detailed input - Vehicles'!$E$10&gt;=(X3-$K$3),'B 12m'!$L$48/'Detailed input - Vehicles'!$E$10,0)</f>
        <v>0</v>
      </c>
      <c r="Y62" s="140">
        <f>IF('Detailed input - Vehicles'!$E$10&gt;=(Y3-$K$3),'B 12m'!$L$48/'Detailed input - Vehicles'!$E$10,0)</f>
        <v>0</v>
      </c>
      <c r="Z62" s="140">
        <f>IF('Detailed input - Vehicles'!$E$10&gt;=(Z3-$K$3),'B 12m'!$L$48/'Detailed input - Vehicles'!$E$10,0)</f>
        <v>0</v>
      </c>
      <c r="AA62" s="140">
        <f>IF('Detailed input - Vehicles'!$E$10&gt;=(AA3-$K$3),'B 12m'!$L$48/'Detailed input - Vehicles'!$E$10,0)</f>
        <v>0</v>
      </c>
      <c r="AB62" s="140">
        <f>IF('Detailed input - Vehicles'!$E$10&gt;=(AB3-$K$3),'B 12m'!$L$48/'Detailed input - Vehicles'!$E$10,0)</f>
        <v>0</v>
      </c>
      <c r="AC62" s="140">
        <f>IF('Detailed input - Vehicles'!$E$10&gt;=(AC3-$K$3),'B 12m'!$L$48/'Detailed input - Vehicles'!$E$10,0)</f>
        <v>0</v>
      </c>
      <c r="AD62" s="613">
        <f>SUM(D62:AC62)-L$48</f>
        <v>0</v>
      </c>
    </row>
    <row r="63" spans="1:30" ht="20.25" customHeight="1" outlineLevel="2" x14ac:dyDescent="0.3">
      <c r="A63" s="78"/>
      <c r="B63" s="84"/>
      <c r="C63" s="146" t="s">
        <v>130</v>
      </c>
      <c r="D63" s="140"/>
      <c r="E63" s="140"/>
      <c r="F63" s="140"/>
      <c r="G63" s="140"/>
      <c r="H63" s="140"/>
      <c r="I63" s="140"/>
      <c r="J63" s="140"/>
      <c r="K63" s="140"/>
      <c r="L63" s="140"/>
      <c r="M63" s="140">
        <f>IF('Detailed input - Vehicles'!$E$10&gt;=(M3-$L$3),'B 12m'!$M$48/'Detailed input - Vehicles'!$E$10,0)</f>
        <v>0</v>
      </c>
      <c r="N63" s="140">
        <f>IF('Detailed input - Vehicles'!$E$10&gt;=(N3-$L$3),'B 12m'!$M$48/'Detailed input - Vehicles'!$E$10,0)</f>
        <v>0</v>
      </c>
      <c r="O63" s="140">
        <f>IF('Detailed input - Vehicles'!$E$10&gt;=(O3-$L$3),'B 12m'!$M$48/'Detailed input - Vehicles'!$E$10,0)</f>
        <v>0</v>
      </c>
      <c r="P63" s="140">
        <f>IF('Detailed input - Vehicles'!$E$10&gt;=(P3-$L$3),'B 12m'!$M$48/'Detailed input - Vehicles'!$E$10,0)</f>
        <v>0</v>
      </c>
      <c r="Q63" s="140">
        <f>IF('Detailed input - Vehicles'!$E$10&gt;=(Q3-$L$3),'B 12m'!$M$48/'Detailed input - Vehicles'!$E$10,0)</f>
        <v>0</v>
      </c>
      <c r="R63" s="140">
        <f>IF('Detailed input - Vehicles'!$E$10&gt;=(R3-$L$3),'B 12m'!$M$48/'Detailed input - Vehicles'!$E$10,0)</f>
        <v>0</v>
      </c>
      <c r="S63" s="140">
        <f>IF('Detailed input - Vehicles'!$E$10&gt;=(S3-$L$3),'B 12m'!$M$48/'Detailed input - Vehicles'!$E$10,0)</f>
        <v>0</v>
      </c>
      <c r="T63" s="140">
        <f>IF('Detailed input - Vehicles'!$E$10&gt;=(T3-$L$3),'B 12m'!$M$48/'Detailed input - Vehicles'!$E$10,0)</f>
        <v>0</v>
      </c>
      <c r="U63" s="140">
        <f>IF('Detailed input - Vehicles'!$E$10&gt;=(U3-$L$3),'B 12m'!$M$48/'Detailed input - Vehicles'!$E$10,0)</f>
        <v>0</v>
      </c>
      <c r="V63" s="140">
        <f>IF('Detailed input - Vehicles'!$E$10&gt;=(V3-$L$3),'B 12m'!$M$48/'Detailed input - Vehicles'!$E$10,0)</f>
        <v>0</v>
      </c>
      <c r="W63" s="140">
        <f>IF('Detailed input - Vehicles'!$E$10&gt;=(W3-$L$3),'B 12m'!$M$48/'Detailed input - Vehicles'!$E$10,0)</f>
        <v>0</v>
      </c>
      <c r="X63" s="140">
        <f>IF('Detailed input - Vehicles'!$E$10&gt;=(X3-$L$3),'B 12m'!$M$48/'Detailed input - Vehicles'!$E$10,0)</f>
        <v>0</v>
      </c>
      <c r="Y63" s="140">
        <f>IF('Detailed input - Vehicles'!$E$10&gt;=(Y3-$L$3),'B 12m'!$M$48/'Detailed input - Vehicles'!$E$10,0)</f>
        <v>0</v>
      </c>
      <c r="Z63" s="140">
        <f>IF('Detailed input - Vehicles'!$E$10&gt;=(Z3-$L$3),'B 12m'!$M$48/'Detailed input - Vehicles'!$E$10,0)</f>
        <v>0</v>
      </c>
      <c r="AA63" s="140">
        <f>IF('Detailed input - Vehicles'!$E$10&gt;=(AA3-$L$3),'B 12m'!$M$48/'Detailed input - Vehicles'!$E$10,0)</f>
        <v>0</v>
      </c>
      <c r="AB63" s="140">
        <f>IF('Detailed input - Vehicles'!$E$10&gt;=(AB3-$L$3),'B 12m'!$M$48/'Detailed input - Vehicles'!$E$10,0)</f>
        <v>0</v>
      </c>
      <c r="AC63" s="140">
        <f>IF('Detailed input - Vehicles'!$E$10&gt;=(AC3-$L$3),'B 12m'!$M$48/'Detailed input - Vehicles'!$E$10,0)</f>
        <v>0</v>
      </c>
      <c r="AD63" s="613">
        <f>SUM(D63:AC63)-M$48</f>
        <v>0</v>
      </c>
    </row>
    <row r="64" spans="1:30" ht="20.25" customHeight="1" outlineLevel="2" x14ac:dyDescent="0.3">
      <c r="A64" s="78"/>
      <c r="B64" s="84"/>
      <c r="C64" s="146" t="s">
        <v>131</v>
      </c>
      <c r="D64" s="140"/>
      <c r="E64" s="140"/>
      <c r="F64" s="140"/>
      <c r="G64" s="140"/>
      <c r="H64" s="140"/>
      <c r="I64" s="140"/>
      <c r="J64" s="140"/>
      <c r="K64" s="140"/>
      <c r="L64" s="140"/>
      <c r="M64" s="140"/>
      <c r="N64" s="140">
        <f>IF('Detailed input - Vehicles'!$E$10&gt;=(N3-$M$3),'B 12m'!$N$48/'Detailed input - Vehicles'!$E$10,0)</f>
        <v>0</v>
      </c>
      <c r="O64" s="140">
        <f>IF('Detailed input - Vehicles'!$E$10&gt;=(O3-$M$3),'B 12m'!$N$48/'Detailed input - Vehicles'!$E$10,0)</f>
        <v>0</v>
      </c>
      <c r="P64" s="140">
        <f>IF('Detailed input - Vehicles'!$E$10&gt;=(P3-$M$3),'B 12m'!$N$48/'Detailed input - Vehicles'!$E$10,0)</f>
        <v>0</v>
      </c>
      <c r="Q64" s="140">
        <f>IF('Detailed input - Vehicles'!$E$10&gt;=(Q3-$M$3),'B 12m'!$N$48/'Detailed input - Vehicles'!$E$10,0)</f>
        <v>0</v>
      </c>
      <c r="R64" s="140">
        <f>IF('Detailed input - Vehicles'!$E$10&gt;=(R3-$M$3),'B 12m'!$N$48/'Detailed input - Vehicles'!$E$10,0)</f>
        <v>0</v>
      </c>
      <c r="S64" s="140">
        <f>IF('Detailed input - Vehicles'!$E$10&gt;=(S3-$M$3),'B 12m'!$N$48/'Detailed input - Vehicles'!$E$10,0)</f>
        <v>0</v>
      </c>
      <c r="T64" s="140">
        <f>IF('Detailed input - Vehicles'!$E$10&gt;=(T3-$M$3),'B 12m'!$N$48/'Detailed input - Vehicles'!$E$10,0)</f>
        <v>0</v>
      </c>
      <c r="U64" s="140">
        <f>IF('Detailed input - Vehicles'!$E$10&gt;=(U3-$M$3),'B 12m'!$N$48/'Detailed input - Vehicles'!$E$10,0)</f>
        <v>0</v>
      </c>
      <c r="V64" s="140">
        <f>IF('Detailed input - Vehicles'!$E$10&gt;=(V3-$M$3),'B 12m'!$N$48/'Detailed input - Vehicles'!$E$10,0)</f>
        <v>0</v>
      </c>
      <c r="W64" s="140">
        <f>IF('Detailed input - Vehicles'!$E$10&gt;=(W3-$M$3),'B 12m'!$N$48/'Detailed input - Vehicles'!$E$10,0)</f>
        <v>0</v>
      </c>
      <c r="X64" s="140">
        <f>IF('Detailed input - Vehicles'!$E$10&gt;=(X3-$M$3),'B 12m'!$N$48/'Detailed input - Vehicles'!$E$10,0)</f>
        <v>0</v>
      </c>
      <c r="Y64" s="140">
        <f>IF('Detailed input - Vehicles'!$E$10&gt;=(Y3-$M$3),'B 12m'!$N$48/'Detailed input - Vehicles'!$E$10,0)</f>
        <v>0</v>
      </c>
      <c r="Z64" s="140">
        <f>IF('Detailed input - Vehicles'!$E$10&gt;=(Z3-$M$3),'B 12m'!$N$48/'Detailed input - Vehicles'!$E$10,0)</f>
        <v>0</v>
      </c>
      <c r="AA64" s="140">
        <f>IF('Detailed input - Vehicles'!$E$10&gt;=(AA3-$M$3),'B 12m'!$N$48/'Detailed input - Vehicles'!$E$10,0)</f>
        <v>0</v>
      </c>
      <c r="AB64" s="140">
        <f>IF('Detailed input - Vehicles'!$E$10&gt;=(AB3-$M$3),'B 12m'!$N$48/'Detailed input - Vehicles'!$E$10,0)</f>
        <v>0</v>
      </c>
      <c r="AC64" s="140">
        <f>IF('Detailed input - Vehicles'!$E$10&gt;=(AC3-$M$3),'B 12m'!$N$48/'Detailed input - Vehicles'!$E$10,0)</f>
        <v>0</v>
      </c>
      <c r="AD64" s="613">
        <f>SUM(D64:AC64)-N$48</f>
        <v>0</v>
      </c>
    </row>
    <row r="65" spans="1:29" s="87" customFormat="1" ht="20.25" customHeight="1" outlineLevel="1" x14ac:dyDescent="0.3">
      <c r="A65" s="78"/>
      <c r="B65" s="84"/>
      <c r="C65" s="84"/>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row>
    <row r="66" spans="1:29" s="87" customFormat="1" ht="20.25" customHeight="1" outlineLevel="1" x14ac:dyDescent="0.3">
      <c r="A66" s="78"/>
      <c r="B66" s="84"/>
      <c r="C66" s="84"/>
      <c r="D66" s="140"/>
      <c r="E66" s="140"/>
      <c r="F66" s="140"/>
      <c r="G66" s="140"/>
      <c r="H66" s="140"/>
      <c r="I66" s="573"/>
      <c r="J66" s="140"/>
      <c r="K66" s="140"/>
      <c r="L66" s="140"/>
      <c r="M66" s="140"/>
      <c r="N66" s="140"/>
      <c r="O66" s="140"/>
      <c r="P66" s="140"/>
      <c r="Q66" s="140"/>
      <c r="R66" s="140"/>
      <c r="S66" s="140"/>
      <c r="T66" s="140"/>
      <c r="U66" s="140"/>
      <c r="V66" s="140"/>
      <c r="W66" s="140"/>
      <c r="X66" s="140"/>
      <c r="Y66" s="140"/>
      <c r="Z66" s="140"/>
      <c r="AA66" s="140"/>
      <c r="AB66" s="140"/>
      <c r="AC66" s="140"/>
    </row>
    <row r="67" spans="1:29" ht="20.25" customHeight="1" outlineLevel="1" x14ac:dyDescent="0.3">
      <c r="A67" s="78"/>
      <c r="B67" s="133" t="s">
        <v>112</v>
      </c>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1:29" s="87" customFormat="1" ht="20.25" customHeight="1" outlineLevel="1" x14ac:dyDescent="0.3">
      <c r="A68" s="78"/>
      <c r="B68" s="182"/>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row>
    <row r="69" spans="1:29" s="194" customFormat="1" ht="20.25" customHeight="1" outlineLevel="1" x14ac:dyDescent="0.3">
      <c r="A69" s="78"/>
      <c r="B69" s="243" t="s">
        <v>199</v>
      </c>
      <c r="C69" s="243" t="s">
        <v>16</v>
      </c>
      <c r="D69" s="243">
        <f>SUM(D71+D84+D86+D99)</f>
        <v>0</v>
      </c>
      <c r="E69" s="243">
        <f t="shared" ref="E69:N69" si="14">SUM(E71+E84+E86+E99)</f>
        <v>0</v>
      </c>
      <c r="F69" s="243">
        <f t="shared" si="14"/>
        <v>0</v>
      </c>
      <c r="G69" s="243">
        <f t="shared" si="14"/>
        <v>0</v>
      </c>
      <c r="H69" s="243">
        <f t="shared" si="14"/>
        <v>0</v>
      </c>
      <c r="I69" s="243">
        <f t="shared" si="14"/>
        <v>0</v>
      </c>
      <c r="J69" s="243">
        <f t="shared" si="14"/>
        <v>0</v>
      </c>
      <c r="K69" s="243">
        <f t="shared" si="14"/>
        <v>0</v>
      </c>
      <c r="L69" s="243">
        <f t="shared" si="14"/>
        <v>0</v>
      </c>
      <c r="M69" s="243">
        <f t="shared" si="14"/>
        <v>0</v>
      </c>
      <c r="N69" s="243">
        <f t="shared" si="14"/>
        <v>0</v>
      </c>
      <c r="O69" s="243">
        <f t="shared" ref="O69:AC69" si="15">SUM(O71+O84+O86+O99)</f>
        <v>0</v>
      </c>
      <c r="P69" s="243">
        <f t="shared" si="15"/>
        <v>0</v>
      </c>
      <c r="Q69" s="243">
        <f t="shared" si="15"/>
        <v>0</v>
      </c>
      <c r="R69" s="243">
        <f t="shared" si="15"/>
        <v>0</v>
      </c>
      <c r="S69" s="243">
        <f t="shared" si="15"/>
        <v>0</v>
      </c>
      <c r="T69" s="243">
        <f t="shared" si="15"/>
        <v>0</v>
      </c>
      <c r="U69" s="243">
        <f t="shared" si="15"/>
        <v>0</v>
      </c>
      <c r="V69" s="243">
        <f t="shared" si="15"/>
        <v>0</v>
      </c>
      <c r="W69" s="243">
        <f t="shared" si="15"/>
        <v>0</v>
      </c>
      <c r="X69" s="243">
        <f t="shared" si="15"/>
        <v>0</v>
      </c>
      <c r="Y69" s="243">
        <f t="shared" si="15"/>
        <v>0</v>
      </c>
      <c r="Z69" s="243">
        <f t="shared" si="15"/>
        <v>0</v>
      </c>
      <c r="AA69" s="243">
        <f t="shared" si="15"/>
        <v>0</v>
      </c>
      <c r="AB69" s="243">
        <f t="shared" si="15"/>
        <v>0</v>
      </c>
      <c r="AC69" s="243">
        <f t="shared" si="15"/>
        <v>0</v>
      </c>
    </row>
    <row r="70" spans="1:29" s="87" customFormat="1" ht="20.25" customHeight="1" outlineLevel="1" x14ac:dyDescent="0.3">
      <c r="A70" s="78"/>
      <c r="B70" s="182"/>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row>
    <row r="71" spans="1:29" s="87" customFormat="1" ht="20.25" customHeight="1" outlineLevel="2" x14ac:dyDescent="0.3">
      <c r="A71" s="263"/>
      <c r="B71" s="101" t="s">
        <v>96</v>
      </c>
      <c r="C71" s="101" t="s">
        <v>16</v>
      </c>
      <c r="D71" s="141">
        <f t="shared" ref="D71:N71" si="16">SUM(D72:D82)</f>
        <v>0</v>
      </c>
      <c r="E71" s="141">
        <f t="shared" si="16"/>
        <v>0</v>
      </c>
      <c r="F71" s="141">
        <f t="shared" si="16"/>
        <v>0</v>
      </c>
      <c r="G71" s="141">
        <f t="shared" si="16"/>
        <v>0</v>
      </c>
      <c r="H71" s="141">
        <f t="shared" si="16"/>
        <v>0</v>
      </c>
      <c r="I71" s="141">
        <f t="shared" si="16"/>
        <v>0</v>
      </c>
      <c r="J71" s="141">
        <f t="shared" si="16"/>
        <v>0</v>
      </c>
      <c r="K71" s="141">
        <f t="shared" si="16"/>
        <v>0</v>
      </c>
      <c r="L71" s="141">
        <f t="shared" si="16"/>
        <v>0</v>
      </c>
      <c r="M71" s="141">
        <f t="shared" si="16"/>
        <v>0</v>
      </c>
      <c r="N71" s="141">
        <f t="shared" si="16"/>
        <v>0</v>
      </c>
      <c r="O71" s="141">
        <f t="shared" ref="O71:AC71" si="17">SUM(O72:O82)</f>
        <v>0</v>
      </c>
      <c r="P71" s="141">
        <f t="shared" si="17"/>
        <v>0</v>
      </c>
      <c r="Q71" s="141">
        <f t="shared" si="17"/>
        <v>0</v>
      </c>
      <c r="R71" s="141">
        <f t="shared" si="17"/>
        <v>0</v>
      </c>
      <c r="S71" s="141">
        <f t="shared" si="17"/>
        <v>0</v>
      </c>
      <c r="T71" s="141">
        <f t="shared" si="17"/>
        <v>0</v>
      </c>
      <c r="U71" s="141">
        <f t="shared" si="17"/>
        <v>0</v>
      </c>
      <c r="V71" s="141">
        <f t="shared" si="17"/>
        <v>0</v>
      </c>
      <c r="W71" s="141">
        <f t="shared" si="17"/>
        <v>0</v>
      </c>
      <c r="X71" s="141">
        <f t="shared" si="17"/>
        <v>0</v>
      </c>
      <c r="Y71" s="141">
        <f t="shared" si="17"/>
        <v>0</v>
      </c>
      <c r="Z71" s="141">
        <f t="shared" si="17"/>
        <v>0</v>
      </c>
      <c r="AA71" s="141">
        <f t="shared" si="17"/>
        <v>0</v>
      </c>
      <c r="AB71" s="141">
        <f t="shared" si="17"/>
        <v>0</v>
      </c>
      <c r="AC71" s="141">
        <f t="shared" si="17"/>
        <v>0</v>
      </c>
    </row>
    <row r="72" spans="1:29" s="87" customFormat="1" ht="20.25" customHeight="1" outlineLevel="3" x14ac:dyDescent="0.3">
      <c r="A72" s="263"/>
      <c r="B72" s="103" t="s">
        <v>136</v>
      </c>
      <c r="C72" s="146" t="s">
        <v>121</v>
      </c>
      <c r="D72" s="140">
        <f>IF('Detailed input - Vehicles'!$E$22&lt;&gt;0,'Detailed input - Vehicles'!$E$22,'Detailed input - Vehicles'!$E$21)*D13*D25</f>
        <v>0</v>
      </c>
      <c r="E72" s="140">
        <f>IF('Detailed input - Vehicles'!$E$22&lt;&gt;0,'Detailed input - Vehicles'!$E$22,'Detailed input - Vehicles'!$E$21)*E13*E25</f>
        <v>0</v>
      </c>
      <c r="F72" s="140">
        <f>IF('Detailed input - Vehicles'!$E$22&lt;&gt;0,'Detailed input - Vehicles'!$E$22,'Detailed input - Vehicles'!$E$21)*F13*F25</f>
        <v>0</v>
      </c>
      <c r="G72" s="140">
        <f>IF('Detailed input - Vehicles'!$E$22&lt;&gt;0,'Detailed input - Vehicles'!$E$22,'Detailed input - Vehicles'!$E$21)*G13*G25</f>
        <v>0</v>
      </c>
      <c r="H72" s="140">
        <f>IF('Detailed input - Vehicles'!$E$22&lt;&gt;0,'Detailed input - Vehicles'!$E$22,'Detailed input - Vehicles'!$E$21)*H13*H25</f>
        <v>0</v>
      </c>
      <c r="I72" s="140">
        <f>IF('Detailed input - Vehicles'!$E$22&lt;&gt;0,'Detailed input - Vehicles'!$E$22,'Detailed input - Vehicles'!$E$21)*I13*I25</f>
        <v>0</v>
      </c>
      <c r="J72" s="140">
        <f>IF('Detailed input - Vehicles'!$E$22&lt;&gt;0,'Detailed input - Vehicles'!$E$22,'Detailed input - Vehicles'!$E$21)*J13*J25</f>
        <v>0</v>
      </c>
      <c r="K72" s="140">
        <f>IF('Detailed input - Vehicles'!$E$22&lt;&gt;0,'Detailed input - Vehicles'!$E$22,'Detailed input - Vehicles'!$E$21)*K13*K25</f>
        <v>0</v>
      </c>
      <c r="L72" s="140">
        <f>IF('Detailed input - Vehicles'!$E$22&lt;&gt;0,'Detailed input - Vehicles'!$E$22,'Detailed input - Vehicles'!$E$21)*L13*L25</f>
        <v>0</v>
      </c>
      <c r="M72" s="140">
        <f>IF('Detailed input - Vehicles'!$E$22&lt;&gt;0,'Detailed input - Vehicles'!$E$22,'Detailed input - Vehicles'!$E$21)*M13*M25</f>
        <v>0</v>
      </c>
      <c r="N72" s="140">
        <f>IF('Detailed input - Vehicles'!$E$22&lt;&gt;0,'Detailed input - Vehicles'!$E$22,'Detailed input - Vehicles'!$E$21)*N13*N25</f>
        <v>0</v>
      </c>
      <c r="O72" s="140">
        <f>IF('Detailed input - Vehicles'!$E$22&lt;&gt;0,'Detailed input - Vehicles'!$E$22,'Detailed input - Vehicles'!$E$21)*O13*O25</f>
        <v>0</v>
      </c>
      <c r="P72" s="140">
        <f>IF('Detailed input - Vehicles'!$E$22&lt;&gt;0,'Detailed input - Vehicles'!$E$22,'Detailed input - Vehicles'!$E$21)*P13*P25</f>
        <v>0</v>
      </c>
      <c r="Q72" s="140">
        <f>IF('Detailed input - Vehicles'!$E$22&lt;&gt;0,'Detailed input - Vehicles'!$E$22,'Detailed input - Vehicles'!$E$21)*Q13*Q25</f>
        <v>0</v>
      </c>
      <c r="R72" s="140">
        <f>IF('Detailed input - Vehicles'!$E$22&lt;&gt;0,'Detailed input - Vehicles'!$E$22,'Detailed input - Vehicles'!$E$21)*R13*R25</f>
        <v>0</v>
      </c>
      <c r="S72" s="140">
        <f>IF('Detailed input - Vehicles'!$E$22&lt;&gt;0,'Detailed input - Vehicles'!$E$22,'Detailed input - Vehicles'!$E$21)*S13*S25</f>
        <v>0</v>
      </c>
      <c r="T72" s="140">
        <f>IF('Detailed input - Vehicles'!$E$22&lt;&gt;0,'Detailed input - Vehicles'!$E$22,'Detailed input - Vehicles'!$E$21)*T13*T25</f>
        <v>0</v>
      </c>
      <c r="U72" s="140">
        <f>IF('Detailed input - Vehicles'!$E$22&lt;&gt;0,'Detailed input - Vehicles'!$E$22,'Detailed input - Vehicles'!$E$21)*U13*U25</f>
        <v>0</v>
      </c>
      <c r="V72" s="140">
        <f>IF('Detailed input - Vehicles'!$E$22&lt;&gt;0,'Detailed input - Vehicles'!$E$22,'Detailed input - Vehicles'!$E$21)*V13*V25</f>
        <v>0</v>
      </c>
      <c r="W72" s="140">
        <f>IF('Detailed input - Vehicles'!$E$22&lt;&gt;0,'Detailed input - Vehicles'!$E$22,'Detailed input - Vehicles'!$E$21)*W13*W25</f>
        <v>0</v>
      </c>
      <c r="X72" s="140">
        <f>IF('Detailed input - Vehicles'!$E$22&lt;&gt;0,'Detailed input - Vehicles'!$E$22,'Detailed input - Vehicles'!$E$21)*X13*X25</f>
        <v>0</v>
      </c>
      <c r="Y72" s="140">
        <f>IF('Detailed input - Vehicles'!$E$22&lt;&gt;0,'Detailed input - Vehicles'!$E$22,'Detailed input - Vehicles'!$E$21)*Y13*Y25</f>
        <v>0</v>
      </c>
      <c r="Z72" s="140">
        <f>IF('Detailed input - Vehicles'!$E$22&lt;&gt;0,'Detailed input - Vehicles'!$E$22,'Detailed input - Vehicles'!$E$21)*Z13*Z25</f>
        <v>0</v>
      </c>
      <c r="AA72" s="140">
        <f>IF('Detailed input - Vehicles'!$E$22&lt;&gt;0,'Detailed input - Vehicles'!$E$22,'Detailed input - Vehicles'!$E$21)*AA13*AA25</f>
        <v>0</v>
      </c>
      <c r="AB72" s="140">
        <f>IF('Detailed input - Vehicles'!$E$22&lt;&gt;0,'Detailed input - Vehicles'!$E$22,'Detailed input - Vehicles'!$E$21)*AB13*AB25</f>
        <v>0</v>
      </c>
      <c r="AC72" s="140">
        <f>IF('Detailed input - Vehicles'!$E$22&lt;&gt;0,'Detailed input - Vehicles'!$E$22,'Detailed input - Vehicles'!$E$21)*AC13*AC25</f>
        <v>0</v>
      </c>
    </row>
    <row r="73" spans="1:29" s="87" customFormat="1" ht="20.25" customHeight="1" outlineLevel="3" x14ac:dyDescent="0.3">
      <c r="A73" s="263"/>
      <c r="B73" s="89"/>
      <c r="C73" s="146" t="s">
        <v>122</v>
      </c>
      <c r="D73" s="140"/>
      <c r="E73" s="140">
        <f>IF('Detailed input - Vehicles'!$F$22&lt;&gt;0,'Detailed input - Vehicles'!$F$22,'Detailed input - Vehicles'!$F$21)*E14*E25</f>
        <v>0</v>
      </c>
      <c r="F73" s="140">
        <f>IF('Detailed input - Vehicles'!$F$22&lt;&gt;0,'Detailed input - Vehicles'!$F$22,'Detailed input - Vehicles'!$F$21)*F14*F25</f>
        <v>0</v>
      </c>
      <c r="G73" s="140">
        <f>IF('Detailed input - Vehicles'!$F$22&lt;&gt;0,'Detailed input - Vehicles'!$F$22,'Detailed input - Vehicles'!$F$21)*G14*G25</f>
        <v>0</v>
      </c>
      <c r="H73" s="140">
        <f>IF('Detailed input - Vehicles'!$F$22&lt;&gt;0,'Detailed input - Vehicles'!$F$22,'Detailed input - Vehicles'!$F$21)*H14*H25</f>
        <v>0</v>
      </c>
      <c r="I73" s="140">
        <f>IF('Detailed input - Vehicles'!$F$22&lt;&gt;0,'Detailed input - Vehicles'!$F$22,'Detailed input - Vehicles'!$F$21)*I14*I25</f>
        <v>0</v>
      </c>
      <c r="J73" s="140">
        <f>IF('Detailed input - Vehicles'!$F$22&lt;&gt;0,'Detailed input - Vehicles'!$F$22,'Detailed input - Vehicles'!$F$21)*J14*J25</f>
        <v>0</v>
      </c>
      <c r="K73" s="140">
        <f>IF('Detailed input - Vehicles'!$F$22&lt;&gt;0,'Detailed input - Vehicles'!$F$22,'Detailed input - Vehicles'!$F$21)*K14*K25</f>
        <v>0</v>
      </c>
      <c r="L73" s="140">
        <f>IF('Detailed input - Vehicles'!$F$22&lt;&gt;0,'Detailed input - Vehicles'!$F$22,'Detailed input - Vehicles'!$F$21)*L14*L25</f>
        <v>0</v>
      </c>
      <c r="M73" s="140">
        <f>IF('Detailed input - Vehicles'!$F$22&lt;&gt;0,'Detailed input - Vehicles'!$F$22,'Detailed input - Vehicles'!$F$21)*M14*M25</f>
        <v>0</v>
      </c>
      <c r="N73" s="140">
        <f>IF('Detailed input - Vehicles'!$F$22&lt;&gt;0,'Detailed input - Vehicles'!$F$22,'Detailed input - Vehicles'!$F$21)*N14*N25</f>
        <v>0</v>
      </c>
      <c r="O73" s="140">
        <f>IF('Detailed input - Vehicles'!$F$22&lt;&gt;0,'Detailed input - Vehicles'!$F$22,'Detailed input - Vehicles'!$F$21)*O14*O25</f>
        <v>0</v>
      </c>
      <c r="P73" s="140">
        <f>IF('Detailed input - Vehicles'!$F$22&lt;&gt;0,'Detailed input - Vehicles'!$F$22,'Detailed input - Vehicles'!$F$21)*P14*P25</f>
        <v>0</v>
      </c>
      <c r="Q73" s="140">
        <f>IF('Detailed input - Vehicles'!$F$22&lt;&gt;0,'Detailed input - Vehicles'!$F$22,'Detailed input - Vehicles'!$F$21)*Q14*Q25</f>
        <v>0</v>
      </c>
      <c r="R73" s="140">
        <f>IF('Detailed input - Vehicles'!$F$22&lt;&gt;0,'Detailed input - Vehicles'!$F$22,'Detailed input - Vehicles'!$F$21)*R14*R25</f>
        <v>0</v>
      </c>
      <c r="S73" s="140">
        <f>IF('Detailed input - Vehicles'!$F$22&lt;&gt;0,'Detailed input - Vehicles'!$F$22,'Detailed input - Vehicles'!$F$21)*S14*S25</f>
        <v>0</v>
      </c>
      <c r="T73" s="140">
        <f>IF('Detailed input - Vehicles'!$F$22&lt;&gt;0,'Detailed input - Vehicles'!$F$22,'Detailed input - Vehicles'!$F$21)*T14*T25</f>
        <v>0</v>
      </c>
      <c r="U73" s="140">
        <f>IF('Detailed input - Vehicles'!$F$22&lt;&gt;0,'Detailed input - Vehicles'!$F$22,'Detailed input - Vehicles'!$F$21)*U14*U25</f>
        <v>0</v>
      </c>
      <c r="V73" s="140">
        <f>IF('Detailed input - Vehicles'!$F$22&lt;&gt;0,'Detailed input - Vehicles'!$F$22,'Detailed input - Vehicles'!$F$21)*V14*V25</f>
        <v>0</v>
      </c>
      <c r="W73" s="140">
        <f>IF('Detailed input - Vehicles'!$F$22&lt;&gt;0,'Detailed input - Vehicles'!$F$22,'Detailed input - Vehicles'!$F$21)*W14*W25</f>
        <v>0</v>
      </c>
      <c r="X73" s="140">
        <f>IF('Detailed input - Vehicles'!$F$22&lt;&gt;0,'Detailed input - Vehicles'!$F$22,'Detailed input - Vehicles'!$F$21)*X14*X25</f>
        <v>0</v>
      </c>
      <c r="Y73" s="140">
        <f>IF('Detailed input - Vehicles'!$F$22&lt;&gt;0,'Detailed input - Vehicles'!$F$22,'Detailed input - Vehicles'!$F$21)*Y14*Y25</f>
        <v>0</v>
      </c>
      <c r="Z73" s="140">
        <f>IF('Detailed input - Vehicles'!$F$22&lt;&gt;0,'Detailed input - Vehicles'!$F$22,'Detailed input - Vehicles'!$F$21)*Z14*Z25</f>
        <v>0</v>
      </c>
      <c r="AA73" s="140">
        <f>IF('Detailed input - Vehicles'!$F$22&lt;&gt;0,'Detailed input - Vehicles'!$F$22,'Detailed input - Vehicles'!$F$21)*AA14*AA25</f>
        <v>0</v>
      </c>
      <c r="AB73" s="140">
        <f>IF('Detailed input - Vehicles'!$F$22&lt;&gt;0,'Detailed input - Vehicles'!$F$22,'Detailed input - Vehicles'!$F$21)*AB14*AB25</f>
        <v>0</v>
      </c>
      <c r="AC73" s="140">
        <f>IF('Detailed input - Vehicles'!$F$22&lt;&gt;0,'Detailed input - Vehicles'!$F$22,'Detailed input - Vehicles'!$F$21)*AC14*AC25</f>
        <v>0</v>
      </c>
    </row>
    <row r="74" spans="1:29" s="87" customFormat="1" ht="20.25" customHeight="1" outlineLevel="3" x14ac:dyDescent="0.3">
      <c r="A74" s="263"/>
      <c r="B74" s="89"/>
      <c r="C74" s="146" t="s">
        <v>123</v>
      </c>
      <c r="D74" s="140"/>
      <c r="E74" s="140"/>
      <c r="F74" s="140">
        <f>IF('Detailed input - Vehicles'!$G$22&lt;&gt;0,'Detailed input - Vehicles'!$G$22,'Detailed input - Vehicles'!$G$21)*'B 12m'!F25*'B 12m'!F15</f>
        <v>0</v>
      </c>
      <c r="G74" s="140">
        <f>IF('Detailed input - Vehicles'!$G$22&lt;&gt;0,'Detailed input - Vehicles'!$G$22,'Detailed input - Vehicles'!$G$21)*'B 12m'!G25*'B 12m'!G15</f>
        <v>0</v>
      </c>
      <c r="H74" s="140">
        <f>IF('Detailed input - Vehicles'!$G$22&lt;&gt;0,'Detailed input - Vehicles'!$G$22,'Detailed input - Vehicles'!$G$21)*'B 12m'!H25*'B 12m'!H15</f>
        <v>0</v>
      </c>
      <c r="I74" s="140">
        <f>IF('Detailed input - Vehicles'!$G$22&lt;&gt;0,'Detailed input - Vehicles'!$G$22,'Detailed input - Vehicles'!$G$21)*'B 12m'!I25*'B 12m'!I15</f>
        <v>0</v>
      </c>
      <c r="J74" s="140">
        <f>IF('Detailed input - Vehicles'!$G$22&lt;&gt;0,'Detailed input - Vehicles'!$G$22,'Detailed input - Vehicles'!$G$21)*'B 12m'!J25*'B 12m'!J15</f>
        <v>0</v>
      </c>
      <c r="K74" s="140">
        <f>IF('Detailed input - Vehicles'!$G$22&lt;&gt;0,'Detailed input - Vehicles'!$G$22,'Detailed input - Vehicles'!$G$21)*'B 12m'!K25*'B 12m'!K15</f>
        <v>0</v>
      </c>
      <c r="L74" s="140">
        <f>IF('Detailed input - Vehicles'!$G$22&lt;&gt;0,'Detailed input - Vehicles'!$G$22,'Detailed input - Vehicles'!$G$21)*'B 12m'!L25*'B 12m'!L15</f>
        <v>0</v>
      </c>
      <c r="M74" s="140">
        <f>IF('Detailed input - Vehicles'!$G$22&lt;&gt;0,'Detailed input - Vehicles'!$G$22,'Detailed input - Vehicles'!$G$21)*'B 12m'!M25*'B 12m'!M15</f>
        <v>0</v>
      </c>
      <c r="N74" s="140">
        <f>IF('Detailed input - Vehicles'!$G$22&lt;&gt;0,'Detailed input - Vehicles'!$G$22,'Detailed input - Vehicles'!$G$21)*'B 12m'!N25*'B 12m'!N15</f>
        <v>0</v>
      </c>
      <c r="O74" s="140">
        <f>IF('Detailed input - Vehicles'!$G$22&lt;&gt;0,'Detailed input - Vehicles'!$G$22,'Detailed input - Vehicles'!$G$21)*'B 12m'!O25*'B 12m'!O15</f>
        <v>0</v>
      </c>
      <c r="P74" s="140">
        <f>IF('Detailed input - Vehicles'!$G$22&lt;&gt;0,'Detailed input - Vehicles'!$G$22,'Detailed input - Vehicles'!$G$21)*'B 12m'!P25*'B 12m'!P15</f>
        <v>0</v>
      </c>
      <c r="Q74" s="140">
        <f>IF('Detailed input - Vehicles'!$G$22&lt;&gt;0,'Detailed input - Vehicles'!$G$22,'Detailed input - Vehicles'!$G$21)*'B 12m'!Q25*'B 12m'!Q15</f>
        <v>0</v>
      </c>
      <c r="R74" s="140">
        <f>IF('Detailed input - Vehicles'!$G$22&lt;&gt;0,'Detailed input - Vehicles'!$G$22,'Detailed input - Vehicles'!$G$21)*'B 12m'!R25*'B 12m'!R15</f>
        <v>0</v>
      </c>
      <c r="S74" s="140">
        <f>IF('Detailed input - Vehicles'!$G$22&lt;&gt;0,'Detailed input - Vehicles'!$G$22,'Detailed input - Vehicles'!$G$21)*'B 12m'!S25*'B 12m'!S15</f>
        <v>0</v>
      </c>
      <c r="T74" s="140">
        <f>IF('Detailed input - Vehicles'!$G$22&lt;&gt;0,'Detailed input - Vehicles'!$G$22,'Detailed input - Vehicles'!$G$21)*'B 12m'!T25*'B 12m'!T15</f>
        <v>0</v>
      </c>
      <c r="U74" s="140">
        <f>IF('Detailed input - Vehicles'!$G$22&lt;&gt;0,'Detailed input - Vehicles'!$G$22,'Detailed input - Vehicles'!$G$21)*'B 12m'!U25*'B 12m'!U15</f>
        <v>0</v>
      </c>
      <c r="V74" s="140">
        <f>IF('Detailed input - Vehicles'!$G$22&lt;&gt;0,'Detailed input - Vehicles'!$G$22,'Detailed input - Vehicles'!$G$21)*'B 12m'!V25*'B 12m'!V15</f>
        <v>0</v>
      </c>
      <c r="W74" s="140">
        <f>IF('Detailed input - Vehicles'!$G$22&lt;&gt;0,'Detailed input - Vehicles'!$G$22,'Detailed input - Vehicles'!$G$21)*'B 12m'!W25*'B 12m'!W15</f>
        <v>0</v>
      </c>
      <c r="X74" s="140">
        <f>IF('Detailed input - Vehicles'!$G$22&lt;&gt;0,'Detailed input - Vehicles'!$G$22,'Detailed input - Vehicles'!$G$21)*'B 12m'!X25*'B 12m'!X15</f>
        <v>0</v>
      </c>
      <c r="Y74" s="140">
        <f>IF('Detailed input - Vehicles'!$G$22&lt;&gt;0,'Detailed input - Vehicles'!$G$22,'Detailed input - Vehicles'!$G$21)*'B 12m'!Y25*'B 12m'!Y15</f>
        <v>0</v>
      </c>
      <c r="Z74" s="140">
        <f>IF('Detailed input - Vehicles'!$G$22&lt;&gt;0,'Detailed input - Vehicles'!$G$22,'Detailed input - Vehicles'!$G$21)*'B 12m'!Z25*'B 12m'!Z15</f>
        <v>0</v>
      </c>
      <c r="AA74" s="140">
        <f>IF('Detailed input - Vehicles'!$G$22&lt;&gt;0,'Detailed input - Vehicles'!$G$22,'Detailed input - Vehicles'!$G$21)*'B 12m'!AA25*'B 12m'!AA15</f>
        <v>0</v>
      </c>
      <c r="AB74" s="140">
        <f>IF('Detailed input - Vehicles'!$G$22&lt;&gt;0,'Detailed input - Vehicles'!$G$22,'Detailed input - Vehicles'!$G$21)*'B 12m'!AB25*'B 12m'!AB15</f>
        <v>0</v>
      </c>
      <c r="AC74" s="140">
        <f>IF('Detailed input - Vehicles'!$G$22&lt;&gt;0,'Detailed input - Vehicles'!$G$22,'Detailed input - Vehicles'!$G$21)*'B 12m'!AC25*'B 12m'!AC15</f>
        <v>0</v>
      </c>
    </row>
    <row r="75" spans="1:29" s="87" customFormat="1" ht="20.25" customHeight="1" outlineLevel="3" x14ac:dyDescent="0.3">
      <c r="A75" s="263"/>
      <c r="B75" s="89"/>
      <c r="C75" s="146" t="s">
        <v>124</v>
      </c>
      <c r="D75" s="140"/>
      <c r="E75" s="140"/>
      <c r="F75" s="140"/>
      <c r="G75" s="140">
        <f>IF('Detailed input - Vehicles'!$H$22&lt;&gt;0,'Detailed input - Vehicles'!$H$22,'Detailed input - Vehicles'!$H$21)*G25*G16</f>
        <v>0</v>
      </c>
      <c r="H75" s="140">
        <f>IF('Detailed input - Vehicles'!$H$22&lt;&gt;0,'Detailed input - Vehicles'!$H$22,'Detailed input - Vehicles'!$H$21)*H25*H16</f>
        <v>0</v>
      </c>
      <c r="I75" s="140">
        <f>IF('Detailed input - Vehicles'!$H$22&lt;&gt;0,'Detailed input - Vehicles'!$H$22,'Detailed input - Vehicles'!$H$21)*I25*I16</f>
        <v>0</v>
      </c>
      <c r="J75" s="140">
        <f>IF('Detailed input - Vehicles'!$H$22&lt;&gt;0,'Detailed input - Vehicles'!$H$22,'Detailed input - Vehicles'!$H$21)*J25*J16</f>
        <v>0</v>
      </c>
      <c r="K75" s="140">
        <f>IF('Detailed input - Vehicles'!$H$22&lt;&gt;0,'Detailed input - Vehicles'!$H$22,'Detailed input - Vehicles'!$H$21)*K25*K16</f>
        <v>0</v>
      </c>
      <c r="L75" s="140">
        <f>IF('Detailed input - Vehicles'!$H$22&lt;&gt;0,'Detailed input - Vehicles'!$H$22,'Detailed input - Vehicles'!$H$21)*L25*L16</f>
        <v>0</v>
      </c>
      <c r="M75" s="140">
        <f>IF('Detailed input - Vehicles'!$H$22&lt;&gt;0,'Detailed input - Vehicles'!$H$22,'Detailed input - Vehicles'!$H$21)*M25*M16</f>
        <v>0</v>
      </c>
      <c r="N75" s="140">
        <f>IF('Detailed input - Vehicles'!$H$22&lt;&gt;0,'Detailed input - Vehicles'!$H$22,'Detailed input - Vehicles'!$H$21)*N25*N16</f>
        <v>0</v>
      </c>
      <c r="O75" s="140">
        <f>IF('Detailed input - Vehicles'!$H$22&lt;&gt;0,'Detailed input - Vehicles'!$H$22,'Detailed input - Vehicles'!$H$21)*O25*O16</f>
        <v>0</v>
      </c>
      <c r="P75" s="140">
        <f>IF('Detailed input - Vehicles'!$H$22&lt;&gt;0,'Detailed input - Vehicles'!$H$22,'Detailed input - Vehicles'!$H$21)*P25*P16</f>
        <v>0</v>
      </c>
      <c r="Q75" s="140">
        <f>IF('Detailed input - Vehicles'!$H$22&lt;&gt;0,'Detailed input - Vehicles'!$H$22,'Detailed input - Vehicles'!$H$21)*Q25*Q16</f>
        <v>0</v>
      </c>
      <c r="R75" s="140">
        <f>IF('Detailed input - Vehicles'!$H$22&lt;&gt;0,'Detailed input - Vehicles'!$H$22,'Detailed input - Vehicles'!$H$21)*R25*R16</f>
        <v>0</v>
      </c>
      <c r="S75" s="140">
        <f>IF('Detailed input - Vehicles'!$H$22&lt;&gt;0,'Detailed input - Vehicles'!$H$22,'Detailed input - Vehicles'!$H$21)*S25*S16</f>
        <v>0</v>
      </c>
      <c r="T75" s="140">
        <f>IF('Detailed input - Vehicles'!$H$22&lt;&gt;0,'Detailed input - Vehicles'!$H$22,'Detailed input - Vehicles'!$H$21)*T25*T16</f>
        <v>0</v>
      </c>
      <c r="U75" s="140">
        <f>IF('Detailed input - Vehicles'!$H$22&lt;&gt;0,'Detailed input - Vehicles'!$H$22,'Detailed input - Vehicles'!$H$21)*U25*U16</f>
        <v>0</v>
      </c>
      <c r="V75" s="140">
        <f>IF('Detailed input - Vehicles'!$H$22&lt;&gt;0,'Detailed input - Vehicles'!$H$22,'Detailed input - Vehicles'!$H$21)*V25*V16</f>
        <v>0</v>
      </c>
      <c r="W75" s="140">
        <f>IF('Detailed input - Vehicles'!$H$22&lt;&gt;0,'Detailed input - Vehicles'!$H$22,'Detailed input - Vehicles'!$H$21)*W25*W16</f>
        <v>0</v>
      </c>
      <c r="X75" s="140">
        <f>IF('Detailed input - Vehicles'!$H$22&lt;&gt;0,'Detailed input - Vehicles'!$H$22,'Detailed input - Vehicles'!$H$21)*X25*X16</f>
        <v>0</v>
      </c>
      <c r="Y75" s="140">
        <f>IF('Detailed input - Vehicles'!$H$22&lt;&gt;0,'Detailed input - Vehicles'!$H$22,'Detailed input - Vehicles'!$H$21)*Y25*Y16</f>
        <v>0</v>
      </c>
      <c r="Z75" s="140">
        <f>IF('Detailed input - Vehicles'!$H$22&lt;&gt;0,'Detailed input - Vehicles'!$H$22,'Detailed input - Vehicles'!$H$21)*Z25*Z16</f>
        <v>0</v>
      </c>
      <c r="AA75" s="140">
        <f>IF('Detailed input - Vehicles'!$H$22&lt;&gt;0,'Detailed input - Vehicles'!$H$22,'Detailed input - Vehicles'!$H$21)*AA25*AA16</f>
        <v>0</v>
      </c>
      <c r="AB75" s="140">
        <f>IF('Detailed input - Vehicles'!$H$22&lt;&gt;0,'Detailed input - Vehicles'!$H$22,'Detailed input - Vehicles'!$H$21)*AB25*AB16</f>
        <v>0</v>
      </c>
      <c r="AC75" s="140">
        <f>IF('Detailed input - Vehicles'!$H$22&lt;&gt;0,'Detailed input - Vehicles'!$H$22,'Detailed input - Vehicles'!$H$21)*AC25*AC16</f>
        <v>0</v>
      </c>
    </row>
    <row r="76" spans="1:29" s="87" customFormat="1" ht="20.25" customHeight="1" outlineLevel="3" x14ac:dyDescent="0.3">
      <c r="A76" s="263"/>
      <c r="B76" s="89"/>
      <c r="C76" s="146" t="s">
        <v>125</v>
      </c>
      <c r="D76" s="140"/>
      <c r="E76" s="140"/>
      <c r="F76" s="140"/>
      <c r="G76" s="140"/>
      <c r="H76" s="140">
        <f>IF('Detailed input - Vehicles'!$I$22&lt;&gt;0,'Detailed input - Vehicles'!$I$22,'Detailed input - Vehicles'!$I$21)*'B 12m'!H17*'B 12m'!H25</f>
        <v>0</v>
      </c>
      <c r="I76" s="140">
        <f>IF('Detailed input - Vehicles'!$I$22&lt;&gt;0,'Detailed input - Vehicles'!$I$22,'Detailed input - Vehicles'!$I$21)*'B 12m'!I17*'B 12m'!I25</f>
        <v>0</v>
      </c>
      <c r="J76" s="140">
        <f>IF('Detailed input - Vehicles'!$I$22&lt;&gt;0,'Detailed input - Vehicles'!$I$22,'Detailed input - Vehicles'!$I$21)*'B 12m'!J17*'B 12m'!J25</f>
        <v>0</v>
      </c>
      <c r="K76" s="140">
        <f>IF('Detailed input - Vehicles'!$I$22&lt;&gt;0,'Detailed input - Vehicles'!$I$22,'Detailed input - Vehicles'!$I$21)*'B 12m'!K17*'B 12m'!K25</f>
        <v>0</v>
      </c>
      <c r="L76" s="140">
        <f>IF('Detailed input - Vehicles'!$I$22&lt;&gt;0,'Detailed input - Vehicles'!$I$22,'Detailed input - Vehicles'!$I$21)*'B 12m'!L17*'B 12m'!L25</f>
        <v>0</v>
      </c>
      <c r="M76" s="140">
        <f>IF('Detailed input - Vehicles'!$I$22&lt;&gt;0,'Detailed input - Vehicles'!$I$22,'Detailed input - Vehicles'!$I$21)*'B 12m'!M17*'B 12m'!M25</f>
        <v>0</v>
      </c>
      <c r="N76" s="140">
        <f>IF('Detailed input - Vehicles'!$I$22&lt;&gt;0,'Detailed input - Vehicles'!$I$22,'Detailed input - Vehicles'!$I$21)*'B 12m'!N17*'B 12m'!N25</f>
        <v>0</v>
      </c>
      <c r="O76" s="140">
        <f>IF('Detailed input - Vehicles'!$I$22&lt;&gt;0,'Detailed input - Vehicles'!$I$22,'Detailed input - Vehicles'!$I$21)*'B 12m'!O17*'B 12m'!O25</f>
        <v>0</v>
      </c>
      <c r="P76" s="140">
        <f>IF('Detailed input - Vehicles'!$I$22&lt;&gt;0,'Detailed input - Vehicles'!$I$22,'Detailed input - Vehicles'!$I$21)*'B 12m'!P17*'B 12m'!P25</f>
        <v>0</v>
      </c>
      <c r="Q76" s="140">
        <f>IF('Detailed input - Vehicles'!$I$22&lt;&gt;0,'Detailed input - Vehicles'!$I$22,'Detailed input - Vehicles'!$I$21)*'B 12m'!Q17*'B 12m'!Q25</f>
        <v>0</v>
      </c>
      <c r="R76" s="140">
        <f>IF('Detailed input - Vehicles'!$I$22&lt;&gt;0,'Detailed input - Vehicles'!$I$22,'Detailed input - Vehicles'!$I$21)*'B 12m'!R17*'B 12m'!R25</f>
        <v>0</v>
      </c>
      <c r="S76" s="140">
        <f>IF('Detailed input - Vehicles'!$I$22&lt;&gt;0,'Detailed input - Vehicles'!$I$22,'Detailed input - Vehicles'!$I$21)*'B 12m'!S17*'B 12m'!S25</f>
        <v>0</v>
      </c>
      <c r="T76" s="140">
        <f>IF('Detailed input - Vehicles'!$I$22&lt;&gt;0,'Detailed input - Vehicles'!$I$22,'Detailed input - Vehicles'!$I$21)*'B 12m'!T17*'B 12m'!T25</f>
        <v>0</v>
      </c>
      <c r="U76" s="140">
        <f>IF('Detailed input - Vehicles'!$I$22&lt;&gt;0,'Detailed input - Vehicles'!$I$22,'Detailed input - Vehicles'!$I$21)*'B 12m'!U17*'B 12m'!U25</f>
        <v>0</v>
      </c>
      <c r="V76" s="140">
        <f>IF('Detailed input - Vehicles'!$I$22&lt;&gt;0,'Detailed input - Vehicles'!$I$22,'Detailed input - Vehicles'!$I$21)*'B 12m'!V17*'B 12m'!V25</f>
        <v>0</v>
      </c>
      <c r="W76" s="140">
        <f>IF('Detailed input - Vehicles'!$I$22&lt;&gt;0,'Detailed input - Vehicles'!$I$22,'Detailed input - Vehicles'!$I$21)*'B 12m'!W17*'B 12m'!W25</f>
        <v>0</v>
      </c>
      <c r="X76" s="140">
        <f>IF('Detailed input - Vehicles'!$I$22&lt;&gt;0,'Detailed input - Vehicles'!$I$22,'Detailed input - Vehicles'!$I$21)*'B 12m'!X17*'B 12m'!X25</f>
        <v>0</v>
      </c>
      <c r="Y76" s="140">
        <f>IF('Detailed input - Vehicles'!$I$22&lt;&gt;0,'Detailed input - Vehicles'!$I$22,'Detailed input - Vehicles'!$I$21)*'B 12m'!Y17*'B 12m'!Y25</f>
        <v>0</v>
      </c>
      <c r="Z76" s="140">
        <f>IF('Detailed input - Vehicles'!$I$22&lt;&gt;0,'Detailed input - Vehicles'!$I$22,'Detailed input - Vehicles'!$I$21)*'B 12m'!Z17*'B 12m'!Z25</f>
        <v>0</v>
      </c>
      <c r="AA76" s="140">
        <f>IF('Detailed input - Vehicles'!$I$22&lt;&gt;0,'Detailed input - Vehicles'!$I$22,'Detailed input - Vehicles'!$I$21)*'B 12m'!AA17*'B 12m'!AA25</f>
        <v>0</v>
      </c>
      <c r="AB76" s="140">
        <f>IF('Detailed input - Vehicles'!$I$22&lt;&gt;0,'Detailed input - Vehicles'!$I$22,'Detailed input - Vehicles'!$I$21)*'B 12m'!AB17*'B 12m'!AB25</f>
        <v>0</v>
      </c>
      <c r="AC76" s="140">
        <f>IF('Detailed input - Vehicles'!$I$22&lt;&gt;0,'Detailed input - Vehicles'!$I$22,'Detailed input - Vehicles'!$I$21)*'B 12m'!AC17*'B 12m'!AC25</f>
        <v>0</v>
      </c>
    </row>
    <row r="77" spans="1:29" s="87" customFormat="1" ht="20.25" customHeight="1" outlineLevel="3" x14ac:dyDescent="0.3">
      <c r="A77" s="263"/>
      <c r="B77" s="89"/>
      <c r="C77" s="146" t="s">
        <v>126</v>
      </c>
      <c r="D77" s="140"/>
      <c r="E77" s="140"/>
      <c r="F77" s="140"/>
      <c r="G77" s="140"/>
      <c r="H77" s="140"/>
      <c r="I77" s="140">
        <f>IF('Detailed input - Vehicles'!$J$22&lt;&gt;0,'Detailed input - Vehicles'!$J$22,'Detailed input - Vehicles'!$J$21)*'B 12m'!I18*'B 12m'!I25</f>
        <v>0</v>
      </c>
      <c r="J77" s="140">
        <f>IF('Detailed input - Vehicles'!$J$22&lt;&gt;0,'Detailed input - Vehicles'!$J$22,'Detailed input - Vehicles'!$J$21)*'B 12m'!J18*'B 12m'!J25</f>
        <v>0</v>
      </c>
      <c r="K77" s="140">
        <f>IF('Detailed input - Vehicles'!$J$22&lt;&gt;0,'Detailed input - Vehicles'!$J$22,'Detailed input - Vehicles'!$J$21)*'B 12m'!K18*'B 12m'!K25</f>
        <v>0</v>
      </c>
      <c r="L77" s="140">
        <f>IF('Detailed input - Vehicles'!$J$22&lt;&gt;0,'Detailed input - Vehicles'!$J$22,'Detailed input - Vehicles'!$J$21)*'B 12m'!L18*'B 12m'!L25</f>
        <v>0</v>
      </c>
      <c r="M77" s="140">
        <f>IF('Detailed input - Vehicles'!$J$22&lt;&gt;0,'Detailed input - Vehicles'!$J$22,'Detailed input - Vehicles'!$J$21)*'B 12m'!M18*'B 12m'!M25</f>
        <v>0</v>
      </c>
      <c r="N77" s="140">
        <f>IF('Detailed input - Vehicles'!$J$22&lt;&gt;0,'Detailed input - Vehicles'!$J$22,'Detailed input - Vehicles'!$J$21)*'B 12m'!N18*'B 12m'!N25</f>
        <v>0</v>
      </c>
      <c r="O77" s="140">
        <f>IF('Detailed input - Vehicles'!$J$22&lt;&gt;0,'Detailed input - Vehicles'!$J$22,'Detailed input - Vehicles'!$J$21)*'B 12m'!O18*'B 12m'!O25</f>
        <v>0</v>
      </c>
      <c r="P77" s="140">
        <f>IF('Detailed input - Vehicles'!$J$22&lt;&gt;0,'Detailed input - Vehicles'!$J$22,'Detailed input - Vehicles'!$J$21)*'B 12m'!P18*'B 12m'!P25</f>
        <v>0</v>
      </c>
      <c r="Q77" s="140">
        <f>IF('Detailed input - Vehicles'!$J$22&lt;&gt;0,'Detailed input - Vehicles'!$J$22,'Detailed input - Vehicles'!$J$21)*'B 12m'!Q18*'B 12m'!Q25</f>
        <v>0</v>
      </c>
      <c r="R77" s="140">
        <f>IF('Detailed input - Vehicles'!$J$22&lt;&gt;0,'Detailed input - Vehicles'!$J$22,'Detailed input - Vehicles'!$J$21)*'B 12m'!R18*'B 12m'!R25</f>
        <v>0</v>
      </c>
      <c r="S77" s="140">
        <f>IF('Detailed input - Vehicles'!$J$22&lt;&gt;0,'Detailed input - Vehicles'!$J$22,'Detailed input - Vehicles'!$J$21)*'B 12m'!S18*'B 12m'!S25</f>
        <v>0</v>
      </c>
      <c r="T77" s="140">
        <f>IF('Detailed input - Vehicles'!$J$22&lt;&gt;0,'Detailed input - Vehicles'!$J$22,'Detailed input - Vehicles'!$J$21)*'B 12m'!T18*'B 12m'!T25</f>
        <v>0</v>
      </c>
      <c r="U77" s="140">
        <f>IF('Detailed input - Vehicles'!$J$22&lt;&gt;0,'Detailed input - Vehicles'!$J$22,'Detailed input - Vehicles'!$J$21)*'B 12m'!U18*'B 12m'!U25</f>
        <v>0</v>
      </c>
      <c r="V77" s="140">
        <f>IF('Detailed input - Vehicles'!$J$22&lt;&gt;0,'Detailed input - Vehicles'!$J$22,'Detailed input - Vehicles'!$J$21)*'B 12m'!V18*'B 12m'!V25</f>
        <v>0</v>
      </c>
      <c r="W77" s="140">
        <f>IF('Detailed input - Vehicles'!$J$22&lt;&gt;0,'Detailed input - Vehicles'!$J$22,'Detailed input - Vehicles'!$J$21)*'B 12m'!W18*'B 12m'!W25</f>
        <v>0</v>
      </c>
      <c r="X77" s="140">
        <f>IF('Detailed input - Vehicles'!$J$22&lt;&gt;0,'Detailed input - Vehicles'!$J$22,'Detailed input - Vehicles'!$J$21)*'B 12m'!X18*'B 12m'!X25</f>
        <v>0</v>
      </c>
      <c r="Y77" s="140">
        <f>IF('Detailed input - Vehicles'!$J$22&lt;&gt;0,'Detailed input - Vehicles'!$J$22,'Detailed input - Vehicles'!$J$21)*'B 12m'!Y18*'B 12m'!Y25</f>
        <v>0</v>
      </c>
      <c r="Z77" s="140">
        <f>IF('Detailed input - Vehicles'!$J$22&lt;&gt;0,'Detailed input - Vehicles'!$J$22,'Detailed input - Vehicles'!$J$21)*'B 12m'!Z18*'B 12m'!Z25</f>
        <v>0</v>
      </c>
      <c r="AA77" s="140">
        <f>IF('Detailed input - Vehicles'!$J$22&lt;&gt;0,'Detailed input - Vehicles'!$J$22,'Detailed input - Vehicles'!$J$21)*'B 12m'!AA18*'B 12m'!AA25</f>
        <v>0</v>
      </c>
      <c r="AB77" s="140">
        <f>IF('Detailed input - Vehicles'!$J$22&lt;&gt;0,'Detailed input - Vehicles'!$J$22,'Detailed input - Vehicles'!$J$21)*'B 12m'!AB18*'B 12m'!AB25</f>
        <v>0</v>
      </c>
      <c r="AC77" s="140">
        <f>IF('Detailed input - Vehicles'!$J$22&lt;&gt;0,'Detailed input - Vehicles'!$J$22,'Detailed input - Vehicles'!$J$21)*'B 12m'!AC18*'B 12m'!AC25</f>
        <v>0</v>
      </c>
    </row>
    <row r="78" spans="1:29" s="87" customFormat="1" ht="20.25" customHeight="1" outlineLevel="3" x14ac:dyDescent="0.3">
      <c r="A78" s="263"/>
      <c r="B78" s="89"/>
      <c r="C78" s="146" t="s">
        <v>127</v>
      </c>
      <c r="D78" s="140"/>
      <c r="E78" s="140"/>
      <c r="F78" s="140"/>
      <c r="G78" s="140"/>
      <c r="H78" s="140"/>
      <c r="I78" s="140"/>
      <c r="J78" s="140">
        <f>IF('Detailed input - Vehicles'!$K$22&lt;&gt;0,'Detailed input - Vehicles'!$K$22,'Detailed input - Vehicles'!$K$21)*'B 12m'!J25*'B 12m'!J19</f>
        <v>0</v>
      </c>
      <c r="K78" s="140">
        <f>IF('Detailed input - Vehicles'!$K$22&lt;&gt;0,'Detailed input - Vehicles'!$K$22,'Detailed input - Vehicles'!$K$21)*'B 12m'!K25*'B 12m'!K19</f>
        <v>0</v>
      </c>
      <c r="L78" s="140">
        <f>IF('Detailed input - Vehicles'!$K$22&lt;&gt;0,'Detailed input - Vehicles'!$K$22,'Detailed input - Vehicles'!$K$21)*'B 12m'!L25*'B 12m'!L19</f>
        <v>0</v>
      </c>
      <c r="M78" s="140">
        <f>IF('Detailed input - Vehicles'!$K$22&lt;&gt;0,'Detailed input - Vehicles'!$K$22,'Detailed input - Vehicles'!$K$21)*'B 12m'!M25*'B 12m'!M19</f>
        <v>0</v>
      </c>
      <c r="N78" s="140">
        <f>IF('Detailed input - Vehicles'!$K$22&lt;&gt;0,'Detailed input - Vehicles'!$K$22,'Detailed input - Vehicles'!$K$21)*'B 12m'!N25*'B 12m'!N19</f>
        <v>0</v>
      </c>
      <c r="O78" s="140">
        <f>IF('Detailed input - Vehicles'!$K$22&lt;&gt;0,'Detailed input - Vehicles'!$K$22,'Detailed input - Vehicles'!$K$21)*'B 12m'!O25*'B 12m'!O19</f>
        <v>0</v>
      </c>
      <c r="P78" s="140">
        <f>IF('Detailed input - Vehicles'!$K$22&lt;&gt;0,'Detailed input - Vehicles'!$K$22,'Detailed input - Vehicles'!$K$21)*'B 12m'!P25*'B 12m'!P19</f>
        <v>0</v>
      </c>
      <c r="Q78" s="140">
        <f>IF('Detailed input - Vehicles'!$K$22&lt;&gt;0,'Detailed input - Vehicles'!$K$22,'Detailed input - Vehicles'!$K$21)*'B 12m'!Q25*'B 12m'!Q19</f>
        <v>0</v>
      </c>
      <c r="R78" s="140">
        <f>IF('Detailed input - Vehicles'!$K$22&lt;&gt;0,'Detailed input - Vehicles'!$K$22,'Detailed input - Vehicles'!$K$21)*'B 12m'!R25*'B 12m'!R19</f>
        <v>0</v>
      </c>
      <c r="S78" s="140">
        <f>IF('Detailed input - Vehicles'!$K$22&lt;&gt;0,'Detailed input - Vehicles'!$K$22,'Detailed input - Vehicles'!$K$21)*'B 12m'!S25*'B 12m'!S19</f>
        <v>0</v>
      </c>
      <c r="T78" s="140">
        <f>IF('Detailed input - Vehicles'!$K$22&lt;&gt;0,'Detailed input - Vehicles'!$K$22,'Detailed input - Vehicles'!$K$21)*'B 12m'!T25*'B 12m'!T19</f>
        <v>0</v>
      </c>
      <c r="U78" s="140">
        <f>IF('Detailed input - Vehicles'!$K$22&lt;&gt;0,'Detailed input - Vehicles'!$K$22,'Detailed input - Vehicles'!$K$21)*'B 12m'!U25*'B 12m'!U19</f>
        <v>0</v>
      </c>
      <c r="V78" s="140">
        <f>IF('Detailed input - Vehicles'!$K$22&lt;&gt;0,'Detailed input - Vehicles'!$K$22,'Detailed input - Vehicles'!$K$21)*'B 12m'!V25*'B 12m'!V19</f>
        <v>0</v>
      </c>
      <c r="W78" s="140">
        <f>IF('Detailed input - Vehicles'!$K$22&lt;&gt;0,'Detailed input - Vehicles'!$K$22,'Detailed input - Vehicles'!$K$21)*'B 12m'!W25*'B 12m'!W19</f>
        <v>0</v>
      </c>
      <c r="X78" s="140">
        <f>IF('Detailed input - Vehicles'!$K$22&lt;&gt;0,'Detailed input - Vehicles'!$K$22,'Detailed input - Vehicles'!$K$21)*'B 12m'!X25*'B 12m'!X19</f>
        <v>0</v>
      </c>
      <c r="Y78" s="140">
        <f>IF('Detailed input - Vehicles'!$K$22&lt;&gt;0,'Detailed input - Vehicles'!$K$22,'Detailed input - Vehicles'!$K$21)*'B 12m'!Y25*'B 12m'!Y19</f>
        <v>0</v>
      </c>
      <c r="Z78" s="140">
        <f>IF('Detailed input - Vehicles'!$K$22&lt;&gt;0,'Detailed input - Vehicles'!$K$22,'Detailed input - Vehicles'!$K$21)*'B 12m'!Z25*'B 12m'!Z19</f>
        <v>0</v>
      </c>
      <c r="AA78" s="140">
        <f>IF('Detailed input - Vehicles'!$K$22&lt;&gt;0,'Detailed input - Vehicles'!$K$22,'Detailed input - Vehicles'!$K$21)*'B 12m'!AA25*'B 12m'!AA19</f>
        <v>0</v>
      </c>
      <c r="AB78" s="140">
        <f>IF('Detailed input - Vehicles'!$K$22&lt;&gt;0,'Detailed input - Vehicles'!$K$22,'Detailed input - Vehicles'!$K$21)*'B 12m'!AB25*'B 12m'!AB19</f>
        <v>0</v>
      </c>
      <c r="AC78" s="140">
        <f>IF('Detailed input - Vehicles'!$K$22&lt;&gt;0,'Detailed input - Vehicles'!$K$22,'Detailed input - Vehicles'!$K$21)*'B 12m'!AC25*'B 12m'!AC19</f>
        <v>0</v>
      </c>
    </row>
    <row r="79" spans="1:29" s="87" customFormat="1" ht="20.25" customHeight="1" outlineLevel="3" x14ac:dyDescent="0.3">
      <c r="A79" s="263"/>
      <c r="B79" s="89"/>
      <c r="C79" s="146" t="s">
        <v>128</v>
      </c>
      <c r="D79" s="140"/>
      <c r="E79" s="140"/>
      <c r="F79" s="140"/>
      <c r="G79" s="140"/>
      <c r="H79" s="140"/>
      <c r="I79" s="140"/>
      <c r="J79" s="140"/>
      <c r="K79" s="140">
        <f>IF('Detailed input - Vehicles'!$L$22&lt;&gt;0,'Detailed input - Vehicles'!$L$22,'Detailed input - Vehicles'!$L$21)*'B 12m'!K20*'B 12m'!K25</f>
        <v>0</v>
      </c>
      <c r="L79" s="140">
        <f>IF('Detailed input - Vehicles'!$L$22&lt;&gt;0,'Detailed input - Vehicles'!$L$22,'Detailed input - Vehicles'!$L$21)*'B 12m'!L20*'B 12m'!L25</f>
        <v>0</v>
      </c>
      <c r="M79" s="140">
        <f>IF('Detailed input - Vehicles'!$L$22&lt;&gt;0,'Detailed input - Vehicles'!$L$22,'Detailed input - Vehicles'!$L$21)*'B 12m'!M20*'B 12m'!M25</f>
        <v>0</v>
      </c>
      <c r="N79" s="140">
        <f>IF('Detailed input - Vehicles'!$L$22&lt;&gt;0,'Detailed input - Vehicles'!$L$22,'Detailed input - Vehicles'!$L$21)*'B 12m'!N20*'B 12m'!N25</f>
        <v>0</v>
      </c>
      <c r="O79" s="140">
        <f>IF('Detailed input - Vehicles'!$L$22&lt;&gt;0,'Detailed input - Vehicles'!$L$22,'Detailed input - Vehicles'!$L$21)*'B 12m'!O20*'B 12m'!O25</f>
        <v>0</v>
      </c>
      <c r="P79" s="140">
        <f>IF('Detailed input - Vehicles'!$L$22&lt;&gt;0,'Detailed input - Vehicles'!$L$22,'Detailed input - Vehicles'!$L$21)*'B 12m'!P20*'B 12m'!P25</f>
        <v>0</v>
      </c>
      <c r="Q79" s="140">
        <f>IF('Detailed input - Vehicles'!$L$22&lt;&gt;0,'Detailed input - Vehicles'!$L$22,'Detailed input - Vehicles'!$L$21)*'B 12m'!Q20*'B 12m'!Q25</f>
        <v>0</v>
      </c>
      <c r="R79" s="140">
        <f>IF('Detailed input - Vehicles'!$L$22&lt;&gt;0,'Detailed input - Vehicles'!$L$22,'Detailed input - Vehicles'!$L$21)*'B 12m'!R20*'B 12m'!R25</f>
        <v>0</v>
      </c>
      <c r="S79" s="140">
        <f>IF('Detailed input - Vehicles'!$L$22&lt;&gt;0,'Detailed input - Vehicles'!$L$22,'Detailed input - Vehicles'!$L$21)*'B 12m'!S20*'B 12m'!S25</f>
        <v>0</v>
      </c>
      <c r="T79" s="140">
        <f>IF('Detailed input - Vehicles'!$L$22&lt;&gt;0,'Detailed input - Vehicles'!$L$22,'Detailed input - Vehicles'!$L$21)*'B 12m'!T20*'B 12m'!T25</f>
        <v>0</v>
      </c>
      <c r="U79" s="140">
        <f>IF('Detailed input - Vehicles'!$L$22&lt;&gt;0,'Detailed input - Vehicles'!$L$22,'Detailed input - Vehicles'!$L$21)*'B 12m'!U20*'B 12m'!U25</f>
        <v>0</v>
      </c>
      <c r="V79" s="140">
        <f>IF('Detailed input - Vehicles'!$L$22&lt;&gt;0,'Detailed input - Vehicles'!$L$22,'Detailed input - Vehicles'!$L$21)*'B 12m'!V20*'B 12m'!V25</f>
        <v>0</v>
      </c>
      <c r="W79" s="140">
        <f>IF('Detailed input - Vehicles'!$L$22&lt;&gt;0,'Detailed input - Vehicles'!$L$22,'Detailed input - Vehicles'!$L$21)*'B 12m'!W20*'B 12m'!W25</f>
        <v>0</v>
      </c>
      <c r="X79" s="140">
        <f>IF('Detailed input - Vehicles'!$L$22&lt;&gt;0,'Detailed input - Vehicles'!$L$22,'Detailed input - Vehicles'!$L$21)*'B 12m'!X20*'B 12m'!X25</f>
        <v>0</v>
      </c>
      <c r="Y79" s="140">
        <f>IF('Detailed input - Vehicles'!$L$22&lt;&gt;0,'Detailed input - Vehicles'!$L$22,'Detailed input - Vehicles'!$L$21)*'B 12m'!Y20*'B 12m'!Y25</f>
        <v>0</v>
      </c>
      <c r="Z79" s="140">
        <f>IF('Detailed input - Vehicles'!$L$22&lt;&gt;0,'Detailed input - Vehicles'!$L$22,'Detailed input - Vehicles'!$L$21)*'B 12m'!Z20*'B 12m'!Z25</f>
        <v>0</v>
      </c>
      <c r="AA79" s="140">
        <f>IF('Detailed input - Vehicles'!$L$22&lt;&gt;0,'Detailed input - Vehicles'!$L$22,'Detailed input - Vehicles'!$L$21)*'B 12m'!AA20*'B 12m'!AA25</f>
        <v>0</v>
      </c>
      <c r="AB79" s="140">
        <f>IF('Detailed input - Vehicles'!$L$22&lt;&gt;0,'Detailed input - Vehicles'!$L$22,'Detailed input - Vehicles'!$L$21)*'B 12m'!AB20*'B 12m'!AB25</f>
        <v>0</v>
      </c>
      <c r="AC79" s="140">
        <f>IF('Detailed input - Vehicles'!$L$22&lt;&gt;0,'Detailed input - Vehicles'!$L$22,'Detailed input - Vehicles'!$L$21)*'B 12m'!AC20*'B 12m'!AC25</f>
        <v>0</v>
      </c>
    </row>
    <row r="80" spans="1:29" s="87" customFormat="1" ht="20.25" customHeight="1" outlineLevel="3" x14ac:dyDescent="0.3">
      <c r="A80" s="263"/>
      <c r="B80" s="89"/>
      <c r="C80" s="146" t="s">
        <v>129</v>
      </c>
      <c r="D80" s="140"/>
      <c r="E80" s="140"/>
      <c r="F80" s="140"/>
      <c r="G80" s="140"/>
      <c r="H80" s="140"/>
      <c r="I80" s="140"/>
      <c r="J80" s="140"/>
      <c r="K80" s="140"/>
      <c r="L80" s="140">
        <f>IF('Detailed input - Vehicles'!$M$22&lt;&gt;0,'Detailed input - Vehicles'!$M$22,'Detailed input - Vehicles'!$M$21)*'B 12m'!L25*'B 12m'!L21</f>
        <v>0</v>
      </c>
      <c r="M80" s="140">
        <f>IF('Detailed input - Vehicles'!$M$22&lt;&gt;0,'Detailed input - Vehicles'!$M$22,'Detailed input - Vehicles'!$M$21)*'B 12m'!M25*'B 12m'!M21</f>
        <v>0</v>
      </c>
      <c r="N80" s="140">
        <f>IF('Detailed input - Vehicles'!$M$22&lt;&gt;0,'Detailed input - Vehicles'!$M$22,'Detailed input - Vehicles'!$M$21)*'B 12m'!N25*'B 12m'!N21</f>
        <v>0</v>
      </c>
      <c r="O80" s="140">
        <f>IF('Detailed input - Vehicles'!$M$22&lt;&gt;0,'Detailed input - Vehicles'!$M$22,'Detailed input - Vehicles'!$M$21)*'B 12m'!O25*'B 12m'!O21</f>
        <v>0</v>
      </c>
      <c r="P80" s="140">
        <f>IF('Detailed input - Vehicles'!$M$22&lt;&gt;0,'Detailed input - Vehicles'!$M$22,'Detailed input - Vehicles'!$M$21)*'B 12m'!P25*'B 12m'!P21</f>
        <v>0</v>
      </c>
      <c r="Q80" s="140">
        <f>IF('Detailed input - Vehicles'!$M$22&lt;&gt;0,'Detailed input - Vehicles'!$M$22,'Detailed input - Vehicles'!$M$21)*'B 12m'!Q25*'B 12m'!Q21</f>
        <v>0</v>
      </c>
      <c r="R80" s="140">
        <f>IF('Detailed input - Vehicles'!$M$22&lt;&gt;0,'Detailed input - Vehicles'!$M$22,'Detailed input - Vehicles'!$M$21)*'B 12m'!R25*'B 12m'!R21</f>
        <v>0</v>
      </c>
      <c r="S80" s="140">
        <f>IF('Detailed input - Vehicles'!$M$22&lt;&gt;0,'Detailed input - Vehicles'!$M$22,'Detailed input - Vehicles'!$M$21)*'B 12m'!S25*'B 12m'!S21</f>
        <v>0</v>
      </c>
      <c r="T80" s="140">
        <f>IF('Detailed input - Vehicles'!$M$22&lt;&gt;0,'Detailed input - Vehicles'!$M$22,'Detailed input - Vehicles'!$M$21)*'B 12m'!T25*'B 12m'!T21</f>
        <v>0</v>
      </c>
      <c r="U80" s="140">
        <f>IF('Detailed input - Vehicles'!$M$22&lt;&gt;0,'Detailed input - Vehicles'!$M$22,'Detailed input - Vehicles'!$M$21)*'B 12m'!U25*'B 12m'!U21</f>
        <v>0</v>
      </c>
      <c r="V80" s="140">
        <f>IF('Detailed input - Vehicles'!$M$22&lt;&gt;0,'Detailed input - Vehicles'!$M$22,'Detailed input - Vehicles'!$M$21)*'B 12m'!V25*'B 12m'!V21</f>
        <v>0</v>
      </c>
      <c r="W80" s="140">
        <f>IF('Detailed input - Vehicles'!$M$22&lt;&gt;0,'Detailed input - Vehicles'!$M$22,'Detailed input - Vehicles'!$M$21)*'B 12m'!W25*'B 12m'!W21</f>
        <v>0</v>
      </c>
      <c r="X80" s="140">
        <f>IF('Detailed input - Vehicles'!$M$22&lt;&gt;0,'Detailed input - Vehicles'!$M$22,'Detailed input - Vehicles'!$M$21)*'B 12m'!X25*'B 12m'!X21</f>
        <v>0</v>
      </c>
      <c r="Y80" s="140">
        <f>IF('Detailed input - Vehicles'!$M$22&lt;&gt;0,'Detailed input - Vehicles'!$M$22,'Detailed input - Vehicles'!$M$21)*'B 12m'!Y25*'B 12m'!Y21</f>
        <v>0</v>
      </c>
      <c r="Z80" s="140">
        <f>IF('Detailed input - Vehicles'!$M$22&lt;&gt;0,'Detailed input - Vehicles'!$M$22,'Detailed input - Vehicles'!$M$21)*'B 12m'!Z25*'B 12m'!Z21</f>
        <v>0</v>
      </c>
      <c r="AA80" s="140">
        <f>IF('Detailed input - Vehicles'!$M$22&lt;&gt;0,'Detailed input - Vehicles'!$M$22,'Detailed input - Vehicles'!$M$21)*'B 12m'!AA25*'B 12m'!AA21</f>
        <v>0</v>
      </c>
      <c r="AB80" s="140">
        <f>IF('Detailed input - Vehicles'!$M$22&lt;&gt;0,'Detailed input - Vehicles'!$M$22,'Detailed input - Vehicles'!$M$21)*'B 12m'!AB25*'B 12m'!AB21</f>
        <v>0</v>
      </c>
      <c r="AC80" s="140">
        <f>IF('Detailed input - Vehicles'!$M$22&lt;&gt;0,'Detailed input - Vehicles'!$M$22,'Detailed input - Vehicles'!$M$21)*'B 12m'!AC25*'B 12m'!AC21</f>
        <v>0</v>
      </c>
    </row>
    <row r="81" spans="1:29" s="87" customFormat="1" ht="20.25" customHeight="1" outlineLevel="3" x14ac:dyDescent="0.3">
      <c r="A81" s="263"/>
      <c r="B81" s="89"/>
      <c r="C81" s="146" t="s">
        <v>130</v>
      </c>
      <c r="D81" s="140"/>
      <c r="E81" s="140"/>
      <c r="F81" s="140"/>
      <c r="G81" s="140"/>
      <c r="H81" s="140"/>
      <c r="I81" s="140"/>
      <c r="J81" s="140"/>
      <c r="K81" s="140"/>
      <c r="L81" s="140"/>
      <c r="M81" s="140">
        <f>IF('Detailed input - Vehicles'!$N$22&lt;&gt;0,'Detailed input - Vehicles'!$N$22,'Detailed input - Vehicles'!$N$21)*'B 12m'!M25*'B 12m'!M22</f>
        <v>0</v>
      </c>
      <c r="N81" s="140">
        <f>IF('Detailed input - Vehicles'!$N$22&lt;&gt;0,'Detailed input - Vehicles'!$N$22,'Detailed input - Vehicles'!$N$21)*'B 12m'!N25*'B 12m'!N22</f>
        <v>0</v>
      </c>
      <c r="O81" s="140">
        <f>IF('Detailed input - Vehicles'!$N$22&lt;&gt;0,'Detailed input - Vehicles'!$N$22,'Detailed input - Vehicles'!$N$21)*'B 12m'!O25*'B 12m'!O22</f>
        <v>0</v>
      </c>
      <c r="P81" s="140">
        <f>IF('Detailed input - Vehicles'!$N$22&lt;&gt;0,'Detailed input - Vehicles'!$N$22,'Detailed input - Vehicles'!$N$21)*'B 12m'!P25*'B 12m'!P22</f>
        <v>0</v>
      </c>
      <c r="Q81" s="140">
        <f>IF('Detailed input - Vehicles'!$N$22&lt;&gt;0,'Detailed input - Vehicles'!$N$22,'Detailed input - Vehicles'!$N$21)*'B 12m'!Q25*'B 12m'!Q22</f>
        <v>0</v>
      </c>
      <c r="R81" s="140">
        <f>IF('Detailed input - Vehicles'!$N$22&lt;&gt;0,'Detailed input - Vehicles'!$N$22,'Detailed input - Vehicles'!$N$21)*'B 12m'!R25*'B 12m'!R22</f>
        <v>0</v>
      </c>
      <c r="S81" s="140">
        <f>IF('Detailed input - Vehicles'!$N$22&lt;&gt;0,'Detailed input - Vehicles'!$N$22,'Detailed input - Vehicles'!$N$21)*'B 12m'!S25*'B 12m'!S22</f>
        <v>0</v>
      </c>
      <c r="T81" s="140">
        <f>IF('Detailed input - Vehicles'!$N$22&lt;&gt;0,'Detailed input - Vehicles'!$N$22,'Detailed input - Vehicles'!$N$21)*'B 12m'!T25*'B 12m'!T22</f>
        <v>0</v>
      </c>
      <c r="U81" s="140">
        <f>IF('Detailed input - Vehicles'!$N$22&lt;&gt;0,'Detailed input - Vehicles'!$N$22,'Detailed input - Vehicles'!$N$21)*'B 12m'!U25*'B 12m'!U22</f>
        <v>0</v>
      </c>
      <c r="V81" s="140">
        <f>IF('Detailed input - Vehicles'!$N$22&lt;&gt;0,'Detailed input - Vehicles'!$N$22,'Detailed input - Vehicles'!$N$21)*'B 12m'!V25*'B 12m'!V22</f>
        <v>0</v>
      </c>
      <c r="W81" s="140">
        <f>IF('Detailed input - Vehicles'!$N$22&lt;&gt;0,'Detailed input - Vehicles'!$N$22,'Detailed input - Vehicles'!$N$21)*'B 12m'!W25*'B 12m'!W22</f>
        <v>0</v>
      </c>
      <c r="X81" s="140">
        <f>IF('Detailed input - Vehicles'!$N$22&lt;&gt;0,'Detailed input - Vehicles'!$N$22,'Detailed input - Vehicles'!$N$21)*'B 12m'!X25*'B 12m'!X22</f>
        <v>0</v>
      </c>
      <c r="Y81" s="140">
        <f>IF('Detailed input - Vehicles'!$N$22&lt;&gt;0,'Detailed input - Vehicles'!$N$22,'Detailed input - Vehicles'!$N$21)*'B 12m'!Y25*'B 12m'!Y22</f>
        <v>0</v>
      </c>
      <c r="Z81" s="140">
        <f>IF('Detailed input - Vehicles'!$N$22&lt;&gt;0,'Detailed input - Vehicles'!$N$22,'Detailed input - Vehicles'!$N$21)*'B 12m'!Z25*'B 12m'!Z22</f>
        <v>0</v>
      </c>
      <c r="AA81" s="140">
        <f>IF('Detailed input - Vehicles'!$N$22&lt;&gt;0,'Detailed input - Vehicles'!$N$22,'Detailed input - Vehicles'!$N$21)*'B 12m'!AA25*'B 12m'!AA22</f>
        <v>0</v>
      </c>
      <c r="AB81" s="140">
        <f>IF('Detailed input - Vehicles'!$N$22&lt;&gt;0,'Detailed input - Vehicles'!$N$22,'Detailed input - Vehicles'!$N$21)*'B 12m'!AB25*'B 12m'!AB22</f>
        <v>0</v>
      </c>
      <c r="AC81" s="140">
        <f>IF('Detailed input - Vehicles'!$N$22&lt;&gt;0,'Detailed input - Vehicles'!$N$22,'Detailed input - Vehicles'!$N$21)*'B 12m'!AC25*'B 12m'!AC22</f>
        <v>0</v>
      </c>
    </row>
    <row r="82" spans="1:29" s="87" customFormat="1" ht="20.25" customHeight="1" outlineLevel="3" x14ac:dyDescent="0.3">
      <c r="A82" s="263"/>
      <c r="B82" s="89"/>
      <c r="C82" s="146" t="s">
        <v>131</v>
      </c>
      <c r="D82" s="140"/>
      <c r="E82" s="140"/>
      <c r="F82" s="140"/>
      <c r="G82" s="140"/>
      <c r="H82" s="140"/>
      <c r="I82" s="140"/>
      <c r="J82" s="140"/>
      <c r="K82" s="140"/>
      <c r="L82" s="140"/>
      <c r="M82" s="140"/>
      <c r="N82" s="140">
        <f>IF('Detailed input - Vehicles'!$O$22&lt;&gt;0,'Detailed input - Vehicles'!$O$22,'Detailed input - Vehicles'!$O$21)*'B 12m'!N25*'B 12m'!N23</f>
        <v>0</v>
      </c>
      <c r="O82" s="140">
        <f>IF('Detailed input - Vehicles'!$O$22&lt;&gt;0,'Detailed input - Vehicles'!$O$22,'Detailed input - Vehicles'!$O$21)*'B 12m'!O25*'B 12m'!O23</f>
        <v>0</v>
      </c>
      <c r="P82" s="140">
        <f>IF('Detailed input - Vehicles'!$O$22&lt;&gt;0,'Detailed input - Vehicles'!$O$22,'Detailed input - Vehicles'!$O$21)*'B 12m'!P25*'B 12m'!P23</f>
        <v>0</v>
      </c>
      <c r="Q82" s="140">
        <f>IF('Detailed input - Vehicles'!$O$22&lt;&gt;0,'Detailed input - Vehicles'!$O$22,'Detailed input - Vehicles'!$O$21)*'B 12m'!Q25*'B 12m'!Q23</f>
        <v>0</v>
      </c>
      <c r="R82" s="140">
        <f>IF('Detailed input - Vehicles'!$O$22&lt;&gt;0,'Detailed input - Vehicles'!$O$22,'Detailed input - Vehicles'!$O$21)*'B 12m'!R25*'B 12m'!R23</f>
        <v>0</v>
      </c>
      <c r="S82" s="140">
        <f>IF('Detailed input - Vehicles'!$O$22&lt;&gt;0,'Detailed input - Vehicles'!$O$22,'Detailed input - Vehicles'!$O$21)*'B 12m'!S25*'B 12m'!S23</f>
        <v>0</v>
      </c>
      <c r="T82" s="140">
        <f>IF('Detailed input - Vehicles'!$O$22&lt;&gt;0,'Detailed input - Vehicles'!$O$22,'Detailed input - Vehicles'!$O$21)*'B 12m'!T25*'B 12m'!T23</f>
        <v>0</v>
      </c>
      <c r="U82" s="140">
        <f>IF('Detailed input - Vehicles'!$O$22&lt;&gt;0,'Detailed input - Vehicles'!$O$22,'Detailed input - Vehicles'!$O$21)*'B 12m'!U25*'B 12m'!U23</f>
        <v>0</v>
      </c>
      <c r="V82" s="140">
        <f>IF('Detailed input - Vehicles'!$O$22&lt;&gt;0,'Detailed input - Vehicles'!$O$22,'Detailed input - Vehicles'!$O$21)*'B 12m'!V25*'B 12m'!V23</f>
        <v>0</v>
      </c>
      <c r="W82" s="140">
        <f>IF('Detailed input - Vehicles'!$O$22&lt;&gt;0,'Detailed input - Vehicles'!$O$22,'Detailed input - Vehicles'!$O$21)*'B 12m'!W25*'B 12m'!W23</f>
        <v>0</v>
      </c>
      <c r="X82" s="140">
        <f>IF('Detailed input - Vehicles'!$O$22&lt;&gt;0,'Detailed input - Vehicles'!$O$22,'Detailed input - Vehicles'!$O$21)*'B 12m'!X25*'B 12m'!X23</f>
        <v>0</v>
      </c>
      <c r="Y82" s="140">
        <f>IF('Detailed input - Vehicles'!$O$22&lt;&gt;0,'Detailed input - Vehicles'!$O$22,'Detailed input - Vehicles'!$O$21)*'B 12m'!Y25*'B 12m'!Y23</f>
        <v>0</v>
      </c>
      <c r="Z82" s="140">
        <f>IF('Detailed input - Vehicles'!$O$22&lt;&gt;0,'Detailed input - Vehicles'!$O$22,'Detailed input - Vehicles'!$O$21)*'B 12m'!Z25*'B 12m'!Z23</f>
        <v>0</v>
      </c>
      <c r="AA82" s="140">
        <f>IF('Detailed input - Vehicles'!$O$22&lt;&gt;0,'Detailed input - Vehicles'!$O$22,'Detailed input - Vehicles'!$O$21)*'B 12m'!AA25*'B 12m'!AA23</f>
        <v>0</v>
      </c>
      <c r="AB82" s="140">
        <f>IF('Detailed input - Vehicles'!$O$22&lt;&gt;0,'Detailed input - Vehicles'!$O$22,'Detailed input - Vehicles'!$O$21)*'B 12m'!AB25*'B 12m'!AB23</f>
        <v>0</v>
      </c>
      <c r="AC82" s="140">
        <f>IF('Detailed input - Vehicles'!$O$22&lt;&gt;0,'Detailed input - Vehicles'!$O$22,'Detailed input - Vehicles'!$O$21)*'B 12m'!AC25*'B 12m'!AC23</f>
        <v>0</v>
      </c>
    </row>
    <row r="83" spans="1:29" ht="20.25" customHeight="1" outlineLevel="2" x14ac:dyDescent="0.3">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row>
    <row r="84" spans="1:29" ht="20.25" customHeight="1" outlineLevel="2" x14ac:dyDescent="0.3">
      <c r="B84" s="102" t="s">
        <v>138</v>
      </c>
      <c r="C84" s="101" t="s">
        <v>16</v>
      </c>
      <c r="D84" s="106">
        <f>IF(AND('Basic input'!F91&lt;&gt;0,'Basic input'!$C$86='Basic input'!$G$86),'Basic input'!F91,'Basic input'!F89)*'B 12m'!D30</f>
        <v>0</v>
      </c>
      <c r="E84" s="106">
        <f>IF(AND('Basic input'!G91&lt;&gt;0,'Basic input'!$C$86='Basic input'!$G$86),'Basic input'!G91,'Basic input'!G89)*'B 12m'!E30</f>
        <v>0</v>
      </c>
      <c r="F84" s="106">
        <f>IF(AND('Basic input'!H91&lt;&gt;0,'Basic input'!$C$86='Basic input'!$G$86),'Basic input'!H91,'Basic input'!H89)*'B 12m'!F30</f>
        <v>0</v>
      </c>
      <c r="G84" s="106">
        <f>IF(AND('Basic input'!I91&lt;&gt;0,'Basic input'!$C$86='Basic input'!$G$86),'Basic input'!I91,'Basic input'!I89)*'B 12m'!G30</f>
        <v>0</v>
      </c>
      <c r="H84" s="106">
        <f>IF(AND('Basic input'!J91&lt;&gt;0,'Basic input'!$C$86='Basic input'!$G$86),'Basic input'!J91,'Basic input'!J89)*'B 12m'!H30</f>
        <v>0</v>
      </c>
      <c r="I84" s="106">
        <f>IF(AND('Basic input'!K91&lt;&gt;0,'Basic input'!$C$86='Basic input'!$G$86),'Basic input'!K91,'Basic input'!K89)*'B 12m'!I30</f>
        <v>0</v>
      </c>
      <c r="J84" s="106">
        <f>IF(AND('Basic input'!L91&lt;&gt;0,'Basic input'!$C$86='Basic input'!$G$86),'Basic input'!L91,'Basic input'!L89)*'B 12m'!J30</f>
        <v>0</v>
      </c>
      <c r="K84" s="106">
        <f>IF(AND('Basic input'!M91&lt;&gt;0,'Basic input'!$C$86='Basic input'!$G$86),'Basic input'!M91,'Basic input'!M89)*'B 12m'!K30</f>
        <v>0</v>
      </c>
      <c r="L84" s="106">
        <f>IF(AND('Basic input'!N91&lt;&gt;0,'Basic input'!$C$86='Basic input'!$G$86),'Basic input'!N91,'Basic input'!N89)*'B 12m'!L30</f>
        <v>0</v>
      </c>
      <c r="M84" s="106">
        <f>IF(AND('Basic input'!O91&lt;&gt;0,'Basic input'!$C$86='Basic input'!$G$86),'Basic input'!O91,'Basic input'!O89)*'B 12m'!M30</f>
        <v>0</v>
      </c>
      <c r="N84" s="106">
        <f>IF(AND('Basic input'!P91&lt;&gt;0,'Basic input'!$C$86='Basic input'!$G$86),'Basic input'!P91,'Basic input'!P89)*'B 12m'!N30</f>
        <v>0</v>
      </c>
      <c r="O84" s="106">
        <f>IF(AND('Basic input'!Q91&lt;&gt;0,'Basic input'!$C$86='Basic input'!$G$86),'Basic input'!Q91,'Basic input'!S89)*'B 12m'!O30</f>
        <v>0</v>
      </c>
      <c r="P84" s="106">
        <f>IF(AND('Basic input'!R91&lt;&gt;0,'Basic input'!$C$86='Basic input'!$G$86),'Basic input'!R91,'Basic input'!T89)*'B 12m'!P30</f>
        <v>0</v>
      </c>
      <c r="Q84" s="106">
        <f>IF(AND('Basic input'!S91&lt;&gt;0,'Basic input'!$C$86='Basic input'!$G$86),'Basic input'!S91,'Basic input'!U89)*'B 12m'!Q30</f>
        <v>0</v>
      </c>
      <c r="R84" s="106">
        <f>IF(AND('Basic input'!T91&lt;&gt;0,'Basic input'!$C$86='Basic input'!$G$86),'Basic input'!T91,'Basic input'!V89)*'B 12m'!R30</f>
        <v>0</v>
      </c>
      <c r="S84" s="106">
        <f>IF(AND('Basic input'!U91&lt;&gt;0,'Basic input'!$C$86='Basic input'!$G$86),'Basic input'!U91,'Basic input'!W89)*'B 12m'!S30</f>
        <v>0</v>
      </c>
      <c r="T84" s="106">
        <f>IF(AND('Basic input'!V91&lt;&gt;0,'Basic input'!$C$86='Basic input'!$G$86),'Basic input'!V91,'Basic input'!X89)*'B 12m'!T30</f>
        <v>0</v>
      </c>
      <c r="U84" s="106">
        <f>IF(AND('Basic input'!W91&lt;&gt;0,'Basic input'!$C$86='Basic input'!$G$86),'Basic input'!W91,'Basic input'!Y89)*'B 12m'!U30</f>
        <v>0</v>
      </c>
      <c r="V84" s="106">
        <f>IF(AND('Basic input'!X91&lt;&gt;0,'Basic input'!$C$86='Basic input'!$G$86),'Basic input'!X91,'Basic input'!Z89)*'B 12m'!V30</f>
        <v>0</v>
      </c>
      <c r="W84" s="106">
        <f>IF(AND('Basic input'!Y91&lt;&gt;0,'Basic input'!$C$86='Basic input'!$G$86),'Basic input'!Y91,'Basic input'!AA89)*'B 12m'!W30</f>
        <v>0</v>
      </c>
      <c r="X84" s="106">
        <f>IF(AND('Basic input'!Z91&lt;&gt;0,'Basic input'!$C$86='Basic input'!$G$86),'Basic input'!Z91,'Basic input'!AB89)*'B 12m'!X30</f>
        <v>0</v>
      </c>
      <c r="Y84" s="106">
        <f>IF(AND('Basic input'!AA91&lt;&gt;0,'Basic input'!$C$86='Basic input'!$G$86),'Basic input'!AA91,'Basic input'!AC89)*'B 12m'!Y30</f>
        <v>0</v>
      </c>
      <c r="Z84" s="106">
        <f>IF(AND('Basic input'!AB91&lt;&gt;0,'Basic input'!$C$86='Basic input'!$G$86),'Basic input'!AB91,'Basic input'!AD89)*'B 12m'!Z30</f>
        <v>0</v>
      </c>
      <c r="AA84" s="106">
        <f>IF(AND('Basic input'!AC91&lt;&gt;0,'Basic input'!$C$86='Basic input'!$G$86),'Basic input'!AC91,'Basic input'!AE89)*'B 12m'!AA30</f>
        <v>0</v>
      </c>
      <c r="AB84" s="106">
        <f>IF(AND('Basic input'!AD91&lt;&gt;0,'Basic input'!$C$86='Basic input'!$G$86),'Basic input'!AD91,'Basic input'!AF89)*'B 12m'!AB30</f>
        <v>0</v>
      </c>
      <c r="AC84" s="106">
        <f>IF(AND('Basic input'!AE91&lt;&gt;0,'Basic input'!$C$86='Basic input'!$G$86),'Basic input'!AE91,'Basic input'!AG89)*'B 12m'!AC30</f>
        <v>0</v>
      </c>
    </row>
    <row r="85" spans="1:29" ht="20.25" customHeight="1" outlineLevel="2" x14ac:dyDescent="0.3">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row>
    <row r="86" spans="1:29" s="32" customFormat="1" ht="20.25" customHeight="1" outlineLevel="2" x14ac:dyDescent="0.3">
      <c r="A86" s="68"/>
      <c r="B86" s="55" t="s">
        <v>140</v>
      </c>
      <c r="C86" s="101" t="s">
        <v>16</v>
      </c>
      <c r="D86" s="143">
        <f>SUM(D87:D97)</f>
        <v>0</v>
      </c>
      <c r="E86" s="143">
        <f t="shared" ref="E86:N86" si="18">SUM(E87:E97)</f>
        <v>0</v>
      </c>
      <c r="F86" s="143">
        <f t="shared" si="18"/>
        <v>0</v>
      </c>
      <c r="G86" s="143">
        <f t="shared" si="18"/>
        <v>0</v>
      </c>
      <c r="H86" s="143">
        <f t="shared" si="18"/>
        <v>0</v>
      </c>
      <c r="I86" s="143">
        <f t="shared" si="18"/>
        <v>0</v>
      </c>
      <c r="J86" s="143">
        <f t="shared" si="18"/>
        <v>0</v>
      </c>
      <c r="K86" s="143">
        <f t="shared" si="18"/>
        <v>0</v>
      </c>
      <c r="L86" s="143">
        <f t="shared" si="18"/>
        <v>0</v>
      </c>
      <c r="M86" s="143">
        <f t="shared" si="18"/>
        <v>0</v>
      </c>
      <c r="N86" s="143">
        <f t="shared" si="18"/>
        <v>0</v>
      </c>
      <c r="O86" s="143">
        <f t="shared" ref="O86:AC86" si="19">SUM(O87:O97)</f>
        <v>0</v>
      </c>
      <c r="P86" s="143">
        <f t="shared" si="19"/>
        <v>0</v>
      </c>
      <c r="Q86" s="143">
        <f t="shared" si="19"/>
        <v>0</v>
      </c>
      <c r="R86" s="143">
        <f t="shared" si="19"/>
        <v>0</v>
      </c>
      <c r="S86" s="143">
        <f t="shared" si="19"/>
        <v>0</v>
      </c>
      <c r="T86" s="143">
        <f t="shared" si="19"/>
        <v>0</v>
      </c>
      <c r="U86" s="143">
        <f t="shared" si="19"/>
        <v>0</v>
      </c>
      <c r="V86" s="143">
        <f t="shared" si="19"/>
        <v>0</v>
      </c>
      <c r="W86" s="143">
        <f t="shared" si="19"/>
        <v>0</v>
      </c>
      <c r="X86" s="143">
        <f t="shared" si="19"/>
        <v>0</v>
      </c>
      <c r="Y86" s="143">
        <f t="shared" si="19"/>
        <v>0</v>
      </c>
      <c r="Z86" s="143">
        <f t="shared" si="19"/>
        <v>0</v>
      </c>
      <c r="AA86" s="143">
        <f t="shared" si="19"/>
        <v>0</v>
      </c>
      <c r="AB86" s="143">
        <f t="shared" si="19"/>
        <v>0</v>
      </c>
      <c r="AC86" s="143">
        <f t="shared" si="19"/>
        <v>0</v>
      </c>
    </row>
    <row r="87" spans="1:29" s="45" customFormat="1" ht="20.25" customHeight="1" outlineLevel="3" x14ac:dyDescent="0.3">
      <c r="A87" s="44"/>
      <c r="B87" s="56" t="s">
        <v>145</v>
      </c>
      <c r="C87" s="146" t="s">
        <v>121</v>
      </c>
      <c r="D87" s="154">
        <f>IF('Detailed input - Vehicles'!$E$10&gt;=(E3-$D$3),PMT('Basic input'!$F$113,'Detailed input - Vehicles'!$E$10,-'B 12m'!$D$46)-$D$46/'Detailed input - Vehicles'!$E$10,0)</f>
        <v>0</v>
      </c>
      <c r="E87" s="154">
        <f>IF('Detailed input - Vehicles'!$E$10&gt;=(F3-$D$3),PMT('Basic input'!$F$113,'Detailed input - Vehicles'!$E$10,-'B 12m'!$D$46)-$D$46/'Detailed input - Vehicles'!$E$10,0)</f>
        <v>0</v>
      </c>
      <c r="F87" s="154">
        <f>IF('Detailed input - Vehicles'!$E$10&gt;=(G3-$D$3),PMT('Basic input'!$F$113,'Detailed input - Vehicles'!$E$10,-'B 12m'!$D$46)-$D$46/'Detailed input - Vehicles'!$E$10,0)</f>
        <v>0</v>
      </c>
      <c r="G87" s="154">
        <f>IF('Detailed input - Vehicles'!$E$10&gt;=(H3-$D$3),PMT('Basic input'!$F$113,'Detailed input - Vehicles'!$E$10,-'B 12m'!$D$46)-$D$46/'Detailed input - Vehicles'!$E$10,0)</f>
        <v>0</v>
      </c>
      <c r="H87" s="154">
        <f>IF('Detailed input - Vehicles'!$E$10&gt;=(I3-$D$3),PMT('Basic input'!$F$113,'Detailed input - Vehicles'!$E$10,-'B 12m'!$D$46)-$D$46/'Detailed input - Vehicles'!$E$10,0)</f>
        <v>0</v>
      </c>
      <c r="I87" s="154">
        <f>IF('Detailed input - Vehicles'!$E$10&gt;=(J3-$D$3),PMT('Basic input'!$F$113,'Detailed input - Vehicles'!$E$10,-'B 12m'!$D$46)-$D$46/'Detailed input - Vehicles'!$E$10,0)</f>
        <v>0</v>
      </c>
      <c r="J87" s="154">
        <f>IF('Detailed input - Vehicles'!$E$10&gt;=(K3-$D$3),PMT('Basic input'!$F$113,'Detailed input - Vehicles'!$E$10,-'B 12m'!$D$46)-$D$46/'Detailed input - Vehicles'!$E$10,0)</f>
        <v>0</v>
      </c>
      <c r="K87" s="154">
        <f>IF('Detailed input - Vehicles'!$E$10&gt;=(L3-$D$3),PMT('Basic input'!$F$113,'Detailed input - Vehicles'!$E$10,-'B 12m'!$D$46)-$D$46/'Detailed input - Vehicles'!$E$10,0)</f>
        <v>0</v>
      </c>
      <c r="L87" s="154">
        <f>IF('Detailed input - Vehicles'!$E$10&gt;=(M3-$D$3),PMT('Basic input'!$F$113,'Detailed input - Vehicles'!$E$10,-'B 12m'!$D$46)-$D$46/'Detailed input - Vehicles'!$E$10,0)</f>
        <v>0</v>
      </c>
      <c r="M87" s="154">
        <f>IF('Detailed input - Vehicles'!$E$10&gt;=(N3-$D$3),PMT('Basic input'!$F$113,'Detailed input - Vehicles'!$E$10,-'B 12m'!$D$46)-$D$46/'Detailed input - Vehicles'!$E$10,0)</f>
        <v>0</v>
      </c>
      <c r="N87" s="154">
        <f>IF('Detailed input - Vehicles'!$E$10&gt;=(O3-$D$3),PMT('Basic input'!$F$113,'Detailed input - Vehicles'!$E$10,-'B 12m'!$D$46)-$D$46/'Detailed input - Vehicles'!$E$10,0)</f>
        <v>0</v>
      </c>
      <c r="O87" s="154">
        <f>IF('Detailed input - Vehicles'!$E$10&gt;=(P3-$D$3),PMT('Basic input'!$F$113,'Detailed input - Vehicles'!$E$10,-'B 12m'!$D$46)-$D$46/'Detailed input - Vehicles'!$E$10,0)</f>
        <v>0</v>
      </c>
      <c r="P87" s="154">
        <f>IF('Detailed input - Vehicles'!$E$10&gt;=(Q3-$D$3),PMT('Basic input'!$F$113,'Detailed input - Vehicles'!$E$10,-'B 12m'!$D$46)-$D$46/'Detailed input - Vehicles'!$E$10,0)</f>
        <v>0</v>
      </c>
      <c r="Q87" s="154">
        <f>IF('Detailed input - Vehicles'!$E$10&gt;=(R3-$D$3),PMT('Basic input'!$F$113,'Detailed input - Vehicles'!$E$10,-'B 12m'!$D$46)-$D$46/'Detailed input - Vehicles'!$E$10,0)</f>
        <v>0</v>
      </c>
      <c r="R87" s="154">
        <f>IF('Detailed input - Vehicles'!$E$10&gt;=(S3-$D$3),PMT('Basic input'!$F$113,'Detailed input - Vehicles'!$E$10,-'B 12m'!$D$46)-$D$46/'Detailed input - Vehicles'!$E$10,0)</f>
        <v>0</v>
      </c>
      <c r="S87" s="154">
        <f>IF('Detailed input - Vehicles'!$E$10&gt;=(T3-$D$3),PMT('Basic input'!$F$113,'Detailed input - Vehicles'!$E$10,-'B 12m'!$D$46)-$D$46/'Detailed input - Vehicles'!$E$10,0)</f>
        <v>0</v>
      </c>
      <c r="T87" s="154">
        <f>IF('Detailed input - Vehicles'!$E$10&gt;=(U3-$D$3),PMT('Basic input'!$F$113,'Detailed input - Vehicles'!$E$10,-'B 12m'!$D$46)-$D$46/'Detailed input - Vehicles'!$E$10,0)</f>
        <v>0</v>
      </c>
      <c r="U87" s="154">
        <f>IF('Detailed input - Vehicles'!$E$10&gt;=(V3-$D$3),PMT('Basic input'!$F$113,'Detailed input - Vehicles'!$E$10,-'B 12m'!$D$46)-$D$46/'Detailed input - Vehicles'!$E$10,0)</f>
        <v>0</v>
      </c>
      <c r="V87" s="154">
        <f>IF('Detailed input - Vehicles'!$E$10&gt;=(W3-$D$3),PMT('Basic input'!$F$113,'Detailed input - Vehicles'!$E$10,-'B 12m'!$D$46)-$D$46/'Detailed input - Vehicles'!$E$10,0)</f>
        <v>0</v>
      </c>
      <c r="W87" s="154">
        <f>IF('Detailed input - Vehicles'!$E$10&gt;=(X3-$D$3),PMT('Basic input'!$F$113,'Detailed input - Vehicles'!$E$10,-'B 12m'!$D$46)-$D$46/'Detailed input - Vehicles'!$E$10,0)</f>
        <v>0</v>
      </c>
      <c r="X87" s="154">
        <f>IF('Detailed input - Vehicles'!$E$10&gt;=(Y3-$D$3),PMT('Basic input'!$F$113,'Detailed input - Vehicles'!$E$10,-'B 12m'!$D$46)-$D$46/'Detailed input - Vehicles'!$E$10,0)</f>
        <v>0</v>
      </c>
      <c r="Y87" s="154">
        <f>IF('Detailed input - Vehicles'!$E$10&gt;=(Z3-$D$3),PMT('Basic input'!$F$113,'Detailed input - Vehicles'!$E$10,-'B 12m'!$D$46)-$D$46/'Detailed input - Vehicles'!$E$10,0)</f>
        <v>0</v>
      </c>
      <c r="Z87" s="154">
        <f>IF('Detailed input - Vehicles'!$E$10&gt;=(AA3-$D$3),PMT('Basic input'!$F$113,'Detailed input - Vehicles'!$E$10,-'B 12m'!$D$46)-$D$46/'Detailed input - Vehicles'!$E$10,0)</f>
        <v>0</v>
      </c>
      <c r="AA87" s="154">
        <f>IF('Detailed input - Vehicles'!$E$10&gt;=(AB3-$D$3),PMT('Basic input'!$F$113,'Detailed input - Vehicles'!$E$10,-'B 12m'!$D$46)-$D$46/'Detailed input - Vehicles'!$E$10,0)</f>
        <v>0</v>
      </c>
      <c r="AB87" s="154">
        <f>IF('Detailed input - Vehicles'!$E$10&gt;=(AC3-$D$3),PMT('Basic input'!$F$113,'Detailed input - Vehicles'!$E$10,-'B 12m'!$D$46)-$D$46/'Detailed input - Vehicles'!$E$10,0)</f>
        <v>0</v>
      </c>
      <c r="AC87" s="154">
        <f>IF('Detailed input - Vehicles'!$E$10&gt;=(AD3-$D$3),PMT('Basic input'!$F$113,'Detailed input - Vehicles'!$E$10,-'B 12m'!$D$46)-$D$46/'Detailed input - Vehicles'!$E$10,0)</f>
        <v>0</v>
      </c>
    </row>
    <row r="88" spans="1:29" s="45" customFormat="1" ht="20.25" customHeight="1" outlineLevel="3" x14ac:dyDescent="0.3">
      <c r="A88" s="44"/>
      <c r="B88" s="92"/>
      <c r="C88" s="146" t="s">
        <v>122</v>
      </c>
      <c r="D88" s="155"/>
      <c r="E88" s="154">
        <f>IF('Detailed input - Vehicles'!$E$10&gt;=(E3-$D$3),PMT('Basic input'!$F$113,'Detailed input - Vehicles'!$E$10,-'B 12m'!$E$46)-$E$46/'Detailed input - Vehicles'!$E$10,0)</f>
        <v>0</v>
      </c>
      <c r="F88" s="154">
        <f>IF('Detailed input - Vehicles'!$E$10&gt;=(F3-$D$3),PMT('Basic input'!$F$113,'Detailed input - Vehicles'!$E$10,-'B 12m'!$E$46)-$E$46/'Detailed input - Vehicles'!$E$10,0)</f>
        <v>0</v>
      </c>
      <c r="G88" s="154">
        <f>IF('Detailed input - Vehicles'!$E$10&gt;=(G3-$D$3),PMT('Basic input'!$F$113,'Detailed input - Vehicles'!$E$10,-'B 12m'!$E$46)-$E$46/'Detailed input - Vehicles'!$E$10,0)</f>
        <v>0</v>
      </c>
      <c r="H88" s="154">
        <f>IF('Detailed input - Vehicles'!$E$10&gt;=(H3-$D$3),PMT('Basic input'!$F$113,'Detailed input - Vehicles'!$E$10,-'B 12m'!$E$46)-$E$46/'Detailed input - Vehicles'!$E$10,0)</f>
        <v>0</v>
      </c>
      <c r="I88" s="154">
        <f>IF('Detailed input - Vehicles'!$E$10&gt;=(I3-$D$3),PMT('Basic input'!$F$113,'Detailed input - Vehicles'!$E$10,-'B 12m'!$E$46)-$E$46/'Detailed input - Vehicles'!$E$10,0)</f>
        <v>0</v>
      </c>
      <c r="J88" s="154">
        <f>IF('Detailed input - Vehicles'!$E$10&gt;=(J3-$D$3),PMT('Basic input'!$F$113,'Detailed input - Vehicles'!$E$10,-'B 12m'!$E$46)-$E$46/'Detailed input - Vehicles'!$E$10,0)</f>
        <v>0</v>
      </c>
      <c r="K88" s="154">
        <f>IF('Detailed input - Vehicles'!$E$10&gt;=(K3-$D$3),PMT('Basic input'!$F$113,'Detailed input - Vehicles'!$E$10,-'B 12m'!$E$46)-$E$46/'Detailed input - Vehicles'!$E$10,0)</f>
        <v>0</v>
      </c>
      <c r="L88" s="154">
        <f>IF('Detailed input - Vehicles'!$E$10&gt;=(L3-$D$3),PMT('Basic input'!$F$113,'Detailed input - Vehicles'!$E$10,-'B 12m'!$E$46)-$E$46/'Detailed input - Vehicles'!$E$10,0)</f>
        <v>0</v>
      </c>
      <c r="M88" s="154">
        <f>IF('Detailed input - Vehicles'!$E$10&gt;=(M3-$D$3),PMT('Basic input'!$F$113,'Detailed input - Vehicles'!$E$10,-'B 12m'!$E$46)-$E$46/'Detailed input - Vehicles'!$E$10,0)</f>
        <v>0</v>
      </c>
      <c r="N88" s="154">
        <f>IF('Detailed input - Vehicles'!$E$10&gt;=(N3-$D$3),PMT('Basic input'!$F$113,'Detailed input - Vehicles'!$E$10,-'B 12m'!$E$46)-$E$46/'Detailed input - Vehicles'!$E$10,0)</f>
        <v>0</v>
      </c>
      <c r="O88" s="154">
        <f>IF('Detailed input - Vehicles'!$E$10&gt;=(O3-$D$3),PMT('Basic input'!$F$113,'Detailed input - Vehicles'!$E$10,-'B 12m'!$E$46)-$E$46/'Detailed input - Vehicles'!$E$10,0)</f>
        <v>0</v>
      </c>
      <c r="P88" s="154">
        <f>IF('Detailed input - Vehicles'!$E$10&gt;=(P3-$D$3),PMT('Basic input'!$F$113,'Detailed input - Vehicles'!$E$10,-'B 12m'!$E$46)-$E$46/'Detailed input - Vehicles'!$E$10,0)</f>
        <v>0</v>
      </c>
      <c r="Q88" s="154">
        <f>IF('Detailed input - Vehicles'!$E$10&gt;=(Q3-$D$3),PMT('Basic input'!$F$113,'Detailed input - Vehicles'!$E$10,-'B 12m'!$E$46)-$E$46/'Detailed input - Vehicles'!$E$10,0)</f>
        <v>0</v>
      </c>
      <c r="R88" s="154">
        <f>IF('Detailed input - Vehicles'!$E$10&gt;=(R3-$D$3),PMT('Basic input'!$F$113,'Detailed input - Vehicles'!$E$10,-'B 12m'!$E$46)-$E$46/'Detailed input - Vehicles'!$E$10,0)</f>
        <v>0</v>
      </c>
      <c r="S88" s="154">
        <f>IF('Detailed input - Vehicles'!$E$10&gt;=(S3-$D$3),PMT('Basic input'!$F$113,'Detailed input - Vehicles'!$E$10,-'B 12m'!$E$46)-$E$46/'Detailed input - Vehicles'!$E$10,0)</f>
        <v>0</v>
      </c>
      <c r="T88" s="154">
        <f>IF('Detailed input - Vehicles'!$E$10&gt;=(T3-$D$3),PMT('Basic input'!$F$113,'Detailed input - Vehicles'!$E$10,-'B 12m'!$E$46)-$E$46/'Detailed input - Vehicles'!$E$10,0)</f>
        <v>0</v>
      </c>
      <c r="U88" s="154">
        <f>IF('Detailed input - Vehicles'!$E$10&gt;=(U3-$D$3),PMT('Basic input'!$F$113,'Detailed input - Vehicles'!$E$10,-'B 12m'!$E$46)-$E$46/'Detailed input - Vehicles'!$E$10,0)</f>
        <v>0</v>
      </c>
      <c r="V88" s="154">
        <f>IF('Detailed input - Vehicles'!$E$10&gt;=(V3-$D$3),PMT('Basic input'!$F$113,'Detailed input - Vehicles'!$E$10,-'B 12m'!$E$46)-$E$46/'Detailed input - Vehicles'!$E$10,0)</f>
        <v>0</v>
      </c>
      <c r="W88" s="154">
        <f>IF('Detailed input - Vehicles'!$E$10&gt;=(W3-$D$3),PMT('Basic input'!$F$113,'Detailed input - Vehicles'!$E$10,-'B 12m'!$E$46)-$E$46/'Detailed input - Vehicles'!$E$10,0)</f>
        <v>0</v>
      </c>
      <c r="X88" s="154">
        <f>IF('Detailed input - Vehicles'!$E$10&gt;=(X3-$D$3),PMT('Basic input'!$F$113,'Detailed input - Vehicles'!$E$10,-'B 12m'!$E$46)-$E$46/'Detailed input - Vehicles'!$E$10,0)</f>
        <v>0</v>
      </c>
      <c r="Y88" s="154">
        <f>IF('Detailed input - Vehicles'!$E$10&gt;=(Y3-$D$3),PMT('Basic input'!$F$113,'Detailed input - Vehicles'!$E$10,-'B 12m'!$E$46)-$E$46/'Detailed input - Vehicles'!$E$10,0)</f>
        <v>0</v>
      </c>
      <c r="Z88" s="154">
        <f>IF('Detailed input - Vehicles'!$E$10&gt;=(Z3-$D$3),PMT('Basic input'!$F$113,'Detailed input - Vehicles'!$E$10,-'B 12m'!$E$46)-$E$46/'Detailed input - Vehicles'!$E$10,0)</f>
        <v>0</v>
      </c>
      <c r="AA88" s="154">
        <f>IF('Detailed input - Vehicles'!$E$10&gt;=(AA3-$D$3),PMT('Basic input'!$F$113,'Detailed input - Vehicles'!$E$10,-'B 12m'!$E$46)-$E$46/'Detailed input - Vehicles'!$E$10,0)</f>
        <v>0</v>
      </c>
      <c r="AB88" s="154">
        <f>IF('Detailed input - Vehicles'!$E$10&gt;=(AB3-$D$3),PMT('Basic input'!$F$113,'Detailed input - Vehicles'!$E$10,-'B 12m'!$E$46)-$E$46/'Detailed input - Vehicles'!$E$10,0)</f>
        <v>0</v>
      </c>
      <c r="AC88" s="154">
        <f>IF('Detailed input - Vehicles'!$E$10&gt;=(AC3-$D$3),PMT('Basic input'!$F$113,'Detailed input - Vehicles'!$E$10,-'B 12m'!$E$46)-$E$46/'Detailed input - Vehicles'!$E$10,0)</f>
        <v>0</v>
      </c>
    </row>
    <row r="89" spans="1:29" s="45" customFormat="1" ht="20.25" customHeight="1" outlineLevel="3" x14ac:dyDescent="0.3">
      <c r="A89" s="44"/>
      <c r="B89" s="48"/>
      <c r="C89" s="146" t="s">
        <v>123</v>
      </c>
      <c r="D89" s="154"/>
      <c r="E89" s="154"/>
      <c r="F89" s="154">
        <f>IF('Detailed input - Vehicles'!$E$10&gt;=(F3-$E$3),PMT('Basic input'!$F$113,'Detailed input - Vehicles'!$E$10,-'B 12m'!$F$46)-$F$46/'Detailed input - Vehicles'!$E$10,0)</f>
        <v>0</v>
      </c>
      <c r="G89" s="154">
        <f>IF('Detailed input - Vehicles'!$E$10&gt;=(G3-$E$3),PMT('Basic input'!$F$113,'Detailed input - Vehicles'!$E$10,-'B 12m'!$F$46)-$F$46/'Detailed input - Vehicles'!$E$10,0)</f>
        <v>0</v>
      </c>
      <c r="H89" s="154">
        <f>IF('Detailed input - Vehicles'!$E$10&gt;=(H3-$E$3),PMT('Basic input'!$F$113,'Detailed input - Vehicles'!$E$10,-'B 12m'!$F$46)-$F$46/'Detailed input - Vehicles'!$E$10,0)</f>
        <v>0</v>
      </c>
      <c r="I89" s="154">
        <f>IF('Detailed input - Vehicles'!$E$10&gt;=(I3-$E$3),PMT('Basic input'!$F$113,'Detailed input - Vehicles'!$E$10,-'B 12m'!$F$46)-$F$46/'Detailed input - Vehicles'!$E$10,0)</f>
        <v>0</v>
      </c>
      <c r="J89" s="154">
        <f>IF('Detailed input - Vehicles'!$E$10&gt;=(J3-$E$3),PMT('Basic input'!$F$113,'Detailed input - Vehicles'!$E$10,-'B 12m'!$F$46)-$F$46/'Detailed input - Vehicles'!$E$10,0)</f>
        <v>0</v>
      </c>
      <c r="K89" s="154">
        <f>IF('Detailed input - Vehicles'!$E$10&gt;=(K3-$E$3),PMT('Basic input'!$F$113,'Detailed input - Vehicles'!$E$10,-'B 12m'!$F$46)-$F$46/'Detailed input - Vehicles'!$E$10,0)</f>
        <v>0</v>
      </c>
      <c r="L89" s="154">
        <f>IF('Detailed input - Vehicles'!$E$10&gt;=(L3-$E$3),PMT('Basic input'!$F$113,'Detailed input - Vehicles'!$E$10,-'B 12m'!$F$46)-$F$46/'Detailed input - Vehicles'!$E$10,0)</f>
        <v>0</v>
      </c>
      <c r="M89" s="154">
        <f>IF('Detailed input - Vehicles'!$E$10&gt;=(M3-$E$3),PMT('Basic input'!$F$113,'Detailed input - Vehicles'!$E$10,-'B 12m'!$F$46)-$F$46/'Detailed input - Vehicles'!$E$10,0)</f>
        <v>0</v>
      </c>
      <c r="N89" s="154">
        <f>IF('Detailed input - Vehicles'!$E$10&gt;=(N3-$E$3),PMT('Basic input'!$F$113,'Detailed input - Vehicles'!$E$10,-'B 12m'!$F$46)-$F$46/'Detailed input - Vehicles'!$E$10,0)</f>
        <v>0</v>
      </c>
      <c r="O89" s="154">
        <f>IF('Detailed input - Vehicles'!$E$10&gt;=(O3-$E$3),PMT('Basic input'!$F$113,'Detailed input - Vehicles'!$E$10,-'B 12m'!$F$46)-$F$46/'Detailed input - Vehicles'!$E$10,0)</f>
        <v>0</v>
      </c>
      <c r="P89" s="154">
        <f>IF('Detailed input - Vehicles'!$E$10&gt;=(P3-$E$3),PMT('Basic input'!$F$113,'Detailed input - Vehicles'!$E$10,-'B 12m'!$F$46)-$F$46/'Detailed input - Vehicles'!$E$10,0)</f>
        <v>0</v>
      </c>
      <c r="Q89" s="154">
        <f>IF('Detailed input - Vehicles'!$E$10&gt;=(Q3-$E$3),PMT('Basic input'!$F$113,'Detailed input - Vehicles'!$E$10,-'B 12m'!$F$46)-$F$46/'Detailed input - Vehicles'!$E$10,0)</f>
        <v>0</v>
      </c>
      <c r="R89" s="154">
        <f>IF('Detailed input - Vehicles'!$E$10&gt;=(R3-$E$3),PMT('Basic input'!$F$113,'Detailed input - Vehicles'!$E$10,-'B 12m'!$F$46)-$F$46/'Detailed input - Vehicles'!$E$10,0)</f>
        <v>0</v>
      </c>
      <c r="S89" s="154">
        <f>IF('Detailed input - Vehicles'!$E$10&gt;=(S3-$E$3),PMT('Basic input'!$F$113,'Detailed input - Vehicles'!$E$10,-'B 12m'!$F$46)-$F$46/'Detailed input - Vehicles'!$E$10,0)</f>
        <v>0</v>
      </c>
      <c r="T89" s="154">
        <f>IF('Detailed input - Vehicles'!$E$10&gt;=(T3-$E$3),PMT('Basic input'!$F$113,'Detailed input - Vehicles'!$E$10,-'B 12m'!$F$46)-$F$46/'Detailed input - Vehicles'!$E$10,0)</f>
        <v>0</v>
      </c>
      <c r="U89" s="154">
        <f>IF('Detailed input - Vehicles'!$E$10&gt;=(U3-$E$3),PMT('Basic input'!$F$113,'Detailed input - Vehicles'!$E$10,-'B 12m'!$F$46)-$F$46/'Detailed input - Vehicles'!$E$10,0)</f>
        <v>0</v>
      </c>
      <c r="V89" s="154">
        <f>IF('Detailed input - Vehicles'!$E$10&gt;=(V3-$E$3),PMT('Basic input'!$F$113,'Detailed input - Vehicles'!$E$10,-'B 12m'!$F$46)-$F$46/'Detailed input - Vehicles'!$E$10,0)</f>
        <v>0</v>
      </c>
      <c r="W89" s="154">
        <f>IF('Detailed input - Vehicles'!$E$10&gt;=(W3-$E$3),PMT('Basic input'!$F$113,'Detailed input - Vehicles'!$E$10,-'B 12m'!$F$46)-$F$46/'Detailed input - Vehicles'!$E$10,0)</f>
        <v>0</v>
      </c>
      <c r="X89" s="154">
        <f>IF('Detailed input - Vehicles'!$E$10&gt;=(X3-$E$3),PMT('Basic input'!$F$113,'Detailed input - Vehicles'!$E$10,-'B 12m'!$F$46)-$F$46/'Detailed input - Vehicles'!$E$10,0)</f>
        <v>0</v>
      </c>
      <c r="Y89" s="154">
        <f>IF('Detailed input - Vehicles'!$E$10&gt;=(Y3-$E$3),PMT('Basic input'!$F$113,'Detailed input - Vehicles'!$E$10,-'B 12m'!$F$46)-$F$46/'Detailed input - Vehicles'!$E$10,0)</f>
        <v>0</v>
      </c>
      <c r="Z89" s="154">
        <f>IF('Detailed input - Vehicles'!$E$10&gt;=(Z3-$E$3),PMT('Basic input'!$F$113,'Detailed input - Vehicles'!$E$10,-'B 12m'!$F$46)-$F$46/'Detailed input - Vehicles'!$E$10,0)</f>
        <v>0</v>
      </c>
      <c r="AA89" s="154">
        <f>IF('Detailed input - Vehicles'!$E$10&gt;=(AA3-$E$3),PMT('Basic input'!$F$113,'Detailed input - Vehicles'!$E$10,-'B 12m'!$F$46)-$F$46/'Detailed input - Vehicles'!$E$10,0)</f>
        <v>0</v>
      </c>
      <c r="AB89" s="154">
        <f>IF('Detailed input - Vehicles'!$E$10&gt;=(AB3-$E$3),PMT('Basic input'!$F$113,'Detailed input - Vehicles'!$E$10,-'B 12m'!$F$46)-$F$46/'Detailed input - Vehicles'!$E$10,0)</f>
        <v>0</v>
      </c>
      <c r="AC89" s="154">
        <f>IF('Detailed input - Vehicles'!$E$10&gt;=(AC3-$E$3),PMT('Basic input'!$F$113,'Detailed input - Vehicles'!$E$10,-'B 12m'!$F$46)-$F$46/'Detailed input - Vehicles'!$E$10,0)</f>
        <v>0</v>
      </c>
    </row>
    <row r="90" spans="1:29" s="45" customFormat="1" ht="20.25" customHeight="1" outlineLevel="3" x14ac:dyDescent="0.3">
      <c r="A90" s="44"/>
      <c r="B90" s="48"/>
      <c r="C90" s="146" t="s">
        <v>124</v>
      </c>
      <c r="D90" s="154"/>
      <c r="E90" s="154"/>
      <c r="F90" s="154"/>
      <c r="G90" s="154">
        <f>IF('Detailed input - Vehicles'!$E$10&gt;=(G3-$F$3),PMT('Basic input'!$F$113,'Detailed input - Vehicles'!$E$10,-'B 12m'!$G$46)-$G$46/'Detailed input - Vehicles'!$E$10,0)</f>
        <v>0</v>
      </c>
      <c r="H90" s="154">
        <f>IF('Detailed input - Vehicles'!$E$10&gt;=(H3-$F$3),PMT('Basic input'!$F$113,'Detailed input - Vehicles'!$E$10,-'B 12m'!$G$46)-$G$46/'Detailed input - Vehicles'!$E$10,0)</f>
        <v>0</v>
      </c>
      <c r="I90" s="154">
        <f>IF('Detailed input - Vehicles'!$E$10&gt;=(I3-$F$3),PMT('Basic input'!$F$113,'Detailed input - Vehicles'!$E$10,-'B 12m'!$G$46)-$G$46/'Detailed input - Vehicles'!$E$10,0)</f>
        <v>0</v>
      </c>
      <c r="J90" s="154">
        <f>IF('Detailed input - Vehicles'!$E$10&gt;=(J3-$F$3),PMT('Basic input'!$F$113,'Detailed input - Vehicles'!$E$10,-'B 12m'!$G$46)-$G$46/'Detailed input - Vehicles'!$E$10,0)</f>
        <v>0</v>
      </c>
      <c r="K90" s="154">
        <f>IF('Detailed input - Vehicles'!$E$10&gt;=(K3-$F$3),PMT('Basic input'!$F$113,'Detailed input - Vehicles'!$E$10,-'B 12m'!$G$46)-$G$46/'Detailed input - Vehicles'!$E$10,0)</f>
        <v>0</v>
      </c>
      <c r="L90" s="154">
        <f>IF('Detailed input - Vehicles'!$E$10&gt;=(L3-$F$3),PMT('Basic input'!$F$113,'Detailed input - Vehicles'!$E$10,-'B 12m'!$G$46)-$G$46/'Detailed input - Vehicles'!$E$10,0)</f>
        <v>0</v>
      </c>
      <c r="M90" s="154">
        <f>IF('Detailed input - Vehicles'!$E$10&gt;=(M3-$F$3),PMT('Basic input'!$F$113,'Detailed input - Vehicles'!$E$10,-'B 12m'!$G$46)-$G$46/'Detailed input - Vehicles'!$E$10,0)</f>
        <v>0</v>
      </c>
      <c r="N90" s="154">
        <f>IF('Detailed input - Vehicles'!$E$10&gt;=(N3-$F$3),PMT('Basic input'!$F$113,'Detailed input - Vehicles'!$E$10,-'B 12m'!$G$46)-$G$46/'Detailed input - Vehicles'!$E$10,0)</f>
        <v>0</v>
      </c>
      <c r="O90" s="154">
        <f>IF('Detailed input - Vehicles'!$E$10&gt;=(O3-$F$3),PMT('Basic input'!$F$113,'Detailed input - Vehicles'!$E$10,-'B 12m'!$G$46)-$G$46/'Detailed input - Vehicles'!$E$10,0)</f>
        <v>0</v>
      </c>
      <c r="P90" s="154">
        <f>IF('Detailed input - Vehicles'!$E$10&gt;=(P3-$F$3),PMT('Basic input'!$F$113,'Detailed input - Vehicles'!$E$10,-'B 12m'!$G$46)-$G$46/'Detailed input - Vehicles'!$E$10,0)</f>
        <v>0</v>
      </c>
      <c r="Q90" s="154">
        <f>IF('Detailed input - Vehicles'!$E$10&gt;=(Q3-$F$3),PMT('Basic input'!$F$113,'Detailed input - Vehicles'!$E$10,-'B 12m'!$G$46)-$G$46/'Detailed input - Vehicles'!$E$10,0)</f>
        <v>0</v>
      </c>
      <c r="R90" s="154">
        <f>IF('Detailed input - Vehicles'!$E$10&gt;=(R3-$F$3),PMT('Basic input'!$F$113,'Detailed input - Vehicles'!$E$10,-'B 12m'!$G$46)-$G$46/'Detailed input - Vehicles'!$E$10,0)</f>
        <v>0</v>
      </c>
      <c r="S90" s="154">
        <f>IF('Detailed input - Vehicles'!$E$10&gt;=(S3-$F$3),PMT('Basic input'!$F$113,'Detailed input - Vehicles'!$E$10,-'B 12m'!$G$46)-$G$46/'Detailed input - Vehicles'!$E$10,0)</f>
        <v>0</v>
      </c>
      <c r="T90" s="154">
        <f>IF('Detailed input - Vehicles'!$E$10&gt;=(T3-$F$3),PMT('Basic input'!$F$113,'Detailed input - Vehicles'!$E$10,-'B 12m'!$G$46)-$G$46/'Detailed input - Vehicles'!$E$10,0)</f>
        <v>0</v>
      </c>
      <c r="U90" s="154">
        <f>IF('Detailed input - Vehicles'!$E$10&gt;=(U3-$F$3),PMT('Basic input'!$F$113,'Detailed input - Vehicles'!$E$10,-'B 12m'!$G$46)-$G$46/'Detailed input - Vehicles'!$E$10,0)</f>
        <v>0</v>
      </c>
      <c r="V90" s="154">
        <f>IF('Detailed input - Vehicles'!$E$10&gt;=(V3-$F$3),PMT('Basic input'!$F$113,'Detailed input - Vehicles'!$E$10,-'B 12m'!$G$46)-$G$46/'Detailed input - Vehicles'!$E$10,0)</f>
        <v>0</v>
      </c>
      <c r="W90" s="154">
        <f>IF('Detailed input - Vehicles'!$E$10&gt;=(W3-$F$3),PMT('Basic input'!$F$113,'Detailed input - Vehicles'!$E$10,-'B 12m'!$G$46)-$G$46/'Detailed input - Vehicles'!$E$10,0)</f>
        <v>0</v>
      </c>
      <c r="X90" s="154">
        <f>IF('Detailed input - Vehicles'!$E$10&gt;=(X3-$F$3),PMT('Basic input'!$F$113,'Detailed input - Vehicles'!$E$10,-'B 12m'!$G$46)-$G$46/'Detailed input - Vehicles'!$E$10,0)</f>
        <v>0</v>
      </c>
      <c r="Y90" s="154">
        <f>IF('Detailed input - Vehicles'!$E$10&gt;=(Y3-$F$3),PMT('Basic input'!$F$113,'Detailed input - Vehicles'!$E$10,-'B 12m'!$G$46)-$G$46/'Detailed input - Vehicles'!$E$10,0)</f>
        <v>0</v>
      </c>
      <c r="Z90" s="154">
        <f>IF('Detailed input - Vehicles'!$E$10&gt;=(Z3-$F$3),PMT('Basic input'!$F$113,'Detailed input - Vehicles'!$E$10,-'B 12m'!$G$46)-$G$46/'Detailed input - Vehicles'!$E$10,0)</f>
        <v>0</v>
      </c>
      <c r="AA90" s="154">
        <f>IF('Detailed input - Vehicles'!$E$10&gt;=(AA3-$F$3),PMT('Basic input'!$F$113,'Detailed input - Vehicles'!$E$10,-'B 12m'!$G$46)-$G$46/'Detailed input - Vehicles'!$E$10,0)</f>
        <v>0</v>
      </c>
      <c r="AB90" s="154">
        <f>IF('Detailed input - Vehicles'!$E$10&gt;=(AB3-$F$3),PMT('Basic input'!$F$113,'Detailed input - Vehicles'!$E$10,-'B 12m'!$G$46)-$G$46/'Detailed input - Vehicles'!$E$10,0)</f>
        <v>0</v>
      </c>
      <c r="AC90" s="154">
        <f>IF('Detailed input - Vehicles'!$E$10&gt;=(AC3-$F$3),PMT('Basic input'!$F$113,'Detailed input - Vehicles'!$E$10,-'B 12m'!$G$46)-$G$46/'Detailed input - Vehicles'!$E$10,0)</f>
        <v>0</v>
      </c>
    </row>
    <row r="91" spans="1:29" s="45" customFormat="1" ht="20.25" customHeight="1" outlineLevel="3" x14ac:dyDescent="0.3">
      <c r="A91" s="44"/>
      <c r="B91" s="48"/>
      <c r="C91" s="146" t="s">
        <v>125</v>
      </c>
      <c r="D91" s="154"/>
      <c r="E91" s="154"/>
      <c r="F91" s="154"/>
      <c r="G91" s="154"/>
      <c r="H91" s="154">
        <f>IF('Detailed input - Vehicles'!$E$10&gt;=(H3-$G$3),PMT('Basic input'!$F$113,'Detailed input - Vehicles'!$E$10,-'B 12m'!$H$46)-$H$46/'Detailed input - Vehicles'!$E$10,0)</f>
        <v>0</v>
      </c>
      <c r="I91" s="154">
        <f>IF('Detailed input - Vehicles'!$E$10&gt;=(I3-$G$3),PMT('Basic input'!$F$113,'Detailed input - Vehicles'!$E$10,-'B 12m'!$H$46)-$H$46/'Detailed input - Vehicles'!$E$10,0)</f>
        <v>0</v>
      </c>
      <c r="J91" s="154">
        <f>IF('Detailed input - Vehicles'!$E$10&gt;=(J3-$G$3),PMT('Basic input'!$F$113,'Detailed input - Vehicles'!$E$10,-'B 12m'!$H$46)-$H$46/'Detailed input - Vehicles'!$E$10,0)</f>
        <v>0</v>
      </c>
      <c r="K91" s="154">
        <f>IF('Detailed input - Vehicles'!$E$10&gt;=(K3-$G$3),PMT('Basic input'!$F$113,'Detailed input - Vehicles'!$E$10,-'B 12m'!$H$46)-$H$46/'Detailed input - Vehicles'!$E$10,0)</f>
        <v>0</v>
      </c>
      <c r="L91" s="154">
        <f>IF('Detailed input - Vehicles'!$E$10&gt;=(L3-$G$3),PMT('Basic input'!$F$113,'Detailed input - Vehicles'!$E$10,-'B 12m'!$H$46)-$H$46/'Detailed input - Vehicles'!$E$10,0)</f>
        <v>0</v>
      </c>
      <c r="M91" s="154">
        <f>IF('Detailed input - Vehicles'!$E$10&gt;=(M3-$G$3),PMT('Basic input'!$F$113,'Detailed input - Vehicles'!$E$10,-'B 12m'!$H$46)-$H$46/'Detailed input - Vehicles'!$E$10,0)</f>
        <v>0</v>
      </c>
      <c r="N91" s="154">
        <f>IF('Detailed input - Vehicles'!$E$10&gt;=(N3-$G$3),PMT('Basic input'!$F$113,'Detailed input - Vehicles'!$E$10,-'B 12m'!$H$46)-$H$46/'Detailed input - Vehicles'!$E$10,0)</f>
        <v>0</v>
      </c>
      <c r="O91" s="154">
        <f>IF('Detailed input - Vehicles'!$E$10&gt;=(O3-$G$3),PMT('Basic input'!$F$113,'Detailed input - Vehicles'!$E$10,-'B 12m'!$H$46)-$H$46/'Detailed input - Vehicles'!$E$10,0)</f>
        <v>0</v>
      </c>
      <c r="P91" s="154">
        <f>IF('Detailed input - Vehicles'!$E$10&gt;=(P3-$G$3),PMT('Basic input'!$F$113,'Detailed input - Vehicles'!$E$10,-'B 12m'!$H$46)-$H$46/'Detailed input - Vehicles'!$E$10,0)</f>
        <v>0</v>
      </c>
      <c r="Q91" s="154">
        <f>IF('Detailed input - Vehicles'!$E$10&gt;=(Q3-$G$3),PMT('Basic input'!$F$113,'Detailed input - Vehicles'!$E$10,-'B 12m'!$H$46)-$H$46/'Detailed input - Vehicles'!$E$10,0)</f>
        <v>0</v>
      </c>
      <c r="R91" s="154">
        <f>IF('Detailed input - Vehicles'!$E$10&gt;=(R3-$G$3),PMT('Basic input'!$F$113,'Detailed input - Vehicles'!$E$10,-'B 12m'!$H$46)-$H$46/'Detailed input - Vehicles'!$E$10,0)</f>
        <v>0</v>
      </c>
      <c r="S91" s="154">
        <f>IF('Detailed input - Vehicles'!$E$10&gt;=(S3-$G$3),PMT('Basic input'!$F$113,'Detailed input - Vehicles'!$E$10,-'B 12m'!$H$46)-$H$46/'Detailed input - Vehicles'!$E$10,0)</f>
        <v>0</v>
      </c>
      <c r="T91" s="154">
        <f>IF('Detailed input - Vehicles'!$E$10&gt;=(T3-$G$3),PMT('Basic input'!$F$113,'Detailed input - Vehicles'!$E$10,-'B 12m'!$H$46)-$H$46/'Detailed input - Vehicles'!$E$10,0)</f>
        <v>0</v>
      </c>
      <c r="U91" s="154">
        <f>IF('Detailed input - Vehicles'!$E$10&gt;=(U3-$G$3),PMT('Basic input'!$F$113,'Detailed input - Vehicles'!$E$10,-'B 12m'!$H$46)-$H$46/'Detailed input - Vehicles'!$E$10,0)</f>
        <v>0</v>
      </c>
      <c r="V91" s="154">
        <f>IF('Detailed input - Vehicles'!$E$10&gt;=(V3-$G$3),PMT('Basic input'!$F$113,'Detailed input - Vehicles'!$E$10,-'B 12m'!$H$46)-$H$46/'Detailed input - Vehicles'!$E$10,0)</f>
        <v>0</v>
      </c>
      <c r="W91" s="154">
        <f>IF('Detailed input - Vehicles'!$E$10&gt;=(W3-$G$3),PMT('Basic input'!$F$113,'Detailed input - Vehicles'!$E$10,-'B 12m'!$H$46)-$H$46/'Detailed input - Vehicles'!$E$10,0)</f>
        <v>0</v>
      </c>
      <c r="X91" s="154">
        <f>IF('Detailed input - Vehicles'!$E$10&gt;=(X3-$G$3),PMT('Basic input'!$F$113,'Detailed input - Vehicles'!$E$10,-'B 12m'!$H$46)-$H$46/'Detailed input - Vehicles'!$E$10,0)</f>
        <v>0</v>
      </c>
      <c r="Y91" s="154">
        <f>IF('Detailed input - Vehicles'!$E$10&gt;=(Y3-$G$3),PMT('Basic input'!$F$113,'Detailed input - Vehicles'!$E$10,-'B 12m'!$H$46)-$H$46/'Detailed input - Vehicles'!$E$10,0)</f>
        <v>0</v>
      </c>
      <c r="Z91" s="154">
        <f>IF('Detailed input - Vehicles'!$E$10&gt;=(Z3-$G$3),PMT('Basic input'!$F$113,'Detailed input - Vehicles'!$E$10,-'B 12m'!$H$46)-$H$46/'Detailed input - Vehicles'!$E$10,0)</f>
        <v>0</v>
      </c>
      <c r="AA91" s="154">
        <f>IF('Detailed input - Vehicles'!$E$10&gt;=(AA3-$G$3),PMT('Basic input'!$F$113,'Detailed input - Vehicles'!$E$10,-'B 12m'!$H$46)-$H$46/'Detailed input - Vehicles'!$E$10,0)</f>
        <v>0</v>
      </c>
      <c r="AB91" s="154">
        <f>IF('Detailed input - Vehicles'!$E$10&gt;=(AB3-$G$3),PMT('Basic input'!$F$113,'Detailed input - Vehicles'!$E$10,-'B 12m'!$H$46)-$H$46/'Detailed input - Vehicles'!$E$10,0)</f>
        <v>0</v>
      </c>
      <c r="AC91" s="154">
        <f>IF('Detailed input - Vehicles'!$E$10&gt;=(AC3-$G$3),PMT('Basic input'!$F$113,'Detailed input - Vehicles'!$E$10,-'B 12m'!$H$46)-$H$46/'Detailed input - Vehicles'!$E$10,0)</f>
        <v>0</v>
      </c>
    </row>
    <row r="92" spans="1:29" s="45" customFormat="1" ht="20.25" customHeight="1" outlineLevel="3" x14ac:dyDescent="0.3">
      <c r="A92" s="44"/>
      <c r="B92" s="48"/>
      <c r="C92" s="146" t="s">
        <v>126</v>
      </c>
      <c r="D92" s="154"/>
      <c r="E92" s="154"/>
      <c r="F92" s="154"/>
      <c r="G92" s="154"/>
      <c r="H92" s="154"/>
      <c r="I92" s="154">
        <f>IF('Detailed input - Vehicles'!$E$10&gt;=(I3-$H$3),PMT('Basic input'!$F$113,'Detailed input - Vehicles'!$E$10,-'B 12m'!$I$46)-$I$46/'Detailed input - Vehicles'!$E$10,0)</f>
        <v>0</v>
      </c>
      <c r="J92" s="154">
        <f>IF('Detailed input - Vehicles'!$E$10&gt;=(J3-$H$3),PMT('Basic input'!$F$113,'Detailed input - Vehicles'!$E$10,-'B 12m'!$I$46)-$I$46/'Detailed input - Vehicles'!$E$10,0)</f>
        <v>0</v>
      </c>
      <c r="K92" s="154">
        <f>IF('Detailed input - Vehicles'!$E$10&gt;=(K3-$H$3),PMT('Basic input'!$F$113,'Detailed input - Vehicles'!$E$10,-'B 12m'!$I$46)-$I$46/'Detailed input - Vehicles'!$E$10,0)</f>
        <v>0</v>
      </c>
      <c r="L92" s="154">
        <f>IF('Detailed input - Vehicles'!$E$10&gt;=(L3-$H$3),PMT('Basic input'!$F$113,'Detailed input - Vehicles'!$E$10,-'B 12m'!$I$46)-$I$46/'Detailed input - Vehicles'!$E$10,0)</f>
        <v>0</v>
      </c>
      <c r="M92" s="154">
        <f>IF('Detailed input - Vehicles'!$E$10&gt;=(M3-$H$3),PMT('Basic input'!$F$113,'Detailed input - Vehicles'!$E$10,-'B 12m'!$I$46)-$I$46/'Detailed input - Vehicles'!$E$10,0)</f>
        <v>0</v>
      </c>
      <c r="N92" s="154">
        <f>IF('Detailed input - Vehicles'!$E$10&gt;=(N3-$H$3),PMT('Basic input'!$F$113,'Detailed input - Vehicles'!$E$10,-'B 12m'!$I$46)-$I$46/'Detailed input - Vehicles'!$E$10,0)</f>
        <v>0</v>
      </c>
      <c r="O92" s="154">
        <f>IF('Detailed input - Vehicles'!$E$10&gt;=(O3-$H$3),PMT('Basic input'!$F$113,'Detailed input - Vehicles'!$E$10,-'B 12m'!$I$46)-$I$46/'Detailed input - Vehicles'!$E$10,0)</f>
        <v>0</v>
      </c>
      <c r="P92" s="154">
        <f>IF('Detailed input - Vehicles'!$E$10&gt;=(P3-$H$3),PMT('Basic input'!$F$113,'Detailed input - Vehicles'!$E$10,-'B 12m'!$I$46)-$I$46/'Detailed input - Vehicles'!$E$10,0)</f>
        <v>0</v>
      </c>
      <c r="Q92" s="154">
        <f>IF('Detailed input - Vehicles'!$E$10&gt;=(Q3-$H$3),PMT('Basic input'!$F$113,'Detailed input - Vehicles'!$E$10,-'B 12m'!$I$46)-$I$46/'Detailed input - Vehicles'!$E$10,0)</f>
        <v>0</v>
      </c>
      <c r="R92" s="154">
        <f>IF('Detailed input - Vehicles'!$E$10&gt;=(R3-$H$3),PMT('Basic input'!$F$113,'Detailed input - Vehicles'!$E$10,-'B 12m'!$I$46)-$I$46/'Detailed input - Vehicles'!$E$10,0)</f>
        <v>0</v>
      </c>
      <c r="S92" s="154">
        <f>IF('Detailed input - Vehicles'!$E$10&gt;=(S3-$H$3),PMT('Basic input'!$F$113,'Detailed input - Vehicles'!$E$10,-'B 12m'!$I$46)-$I$46/'Detailed input - Vehicles'!$E$10,0)</f>
        <v>0</v>
      </c>
      <c r="T92" s="154">
        <f>IF('Detailed input - Vehicles'!$E$10&gt;=(T3-$H$3),PMT('Basic input'!$F$113,'Detailed input - Vehicles'!$E$10,-'B 12m'!$I$46)-$I$46/'Detailed input - Vehicles'!$E$10,0)</f>
        <v>0</v>
      </c>
      <c r="U92" s="154">
        <f>IF('Detailed input - Vehicles'!$E$10&gt;=(U3-$H$3),PMT('Basic input'!$F$113,'Detailed input - Vehicles'!$E$10,-'B 12m'!$I$46)-$I$46/'Detailed input - Vehicles'!$E$10,0)</f>
        <v>0</v>
      </c>
      <c r="V92" s="154">
        <f>IF('Detailed input - Vehicles'!$E$10&gt;=(V3-$H$3),PMT('Basic input'!$F$113,'Detailed input - Vehicles'!$E$10,-'B 12m'!$I$46)-$I$46/'Detailed input - Vehicles'!$E$10,0)</f>
        <v>0</v>
      </c>
      <c r="W92" s="154">
        <f>IF('Detailed input - Vehicles'!$E$10&gt;=(W3-$H$3),PMT('Basic input'!$F$113,'Detailed input - Vehicles'!$E$10,-'B 12m'!$I$46)-$I$46/'Detailed input - Vehicles'!$E$10,0)</f>
        <v>0</v>
      </c>
      <c r="X92" s="154">
        <f>IF('Detailed input - Vehicles'!$E$10&gt;=(X3-$H$3),PMT('Basic input'!$F$113,'Detailed input - Vehicles'!$E$10,-'B 12m'!$I$46)-$I$46/'Detailed input - Vehicles'!$E$10,0)</f>
        <v>0</v>
      </c>
      <c r="Y92" s="154">
        <f>IF('Detailed input - Vehicles'!$E$10&gt;=(Y3-$H$3),PMT('Basic input'!$F$113,'Detailed input - Vehicles'!$E$10,-'B 12m'!$I$46)-$I$46/'Detailed input - Vehicles'!$E$10,0)</f>
        <v>0</v>
      </c>
      <c r="Z92" s="154">
        <f>IF('Detailed input - Vehicles'!$E$10&gt;=(Z3-$H$3),PMT('Basic input'!$F$113,'Detailed input - Vehicles'!$E$10,-'B 12m'!$I$46)-$I$46/'Detailed input - Vehicles'!$E$10,0)</f>
        <v>0</v>
      </c>
      <c r="AA92" s="154">
        <f>IF('Detailed input - Vehicles'!$E$10&gt;=(AA3-$H$3),PMT('Basic input'!$F$113,'Detailed input - Vehicles'!$E$10,-'B 12m'!$I$46)-$I$46/'Detailed input - Vehicles'!$E$10,0)</f>
        <v>0</v>
      </c>
      <c r="AB92" s="154">
        <f>IF('Detailed input - Vehicles'!$E$10&gt;=(AB3-$H$3),PMT('Basic input'!$F$113,'Detailed input - Vehicles'!$E$10,-'B 12m'!$I$46)-$I$46/'Detailed input - Vehicles'!$E$10,0)</f>
        <v>0</v>
      </c>
      <c r="AC92" s="154">
        <f>IF('Detailed input - Vehicles'!$E$10&gt;=(AC3-$H$3),PMT('Basic input'!$F$113,'Detailed input - Vehicles'!$E$10,-'B 12m'!$I$46)-$I$46/'Detailed input - Vehicles'!$E$10,0)</f>
        <v>0</v>
      </c>
    </row>
    <row r="93" spans="1:29" s="45" customFormat="1" ht="20.25" customHeight="1" outlineLevel="3" x14ac:dyDescent="0.3">
      <c r="A93" s="44"/>
      <c r="B93" s="48"/>
      <c r="C93" s="146" t="s">
        <v>127</v>
      </c>
      <c r="D93" s="154"/>
      <c r="E93" s="154"/>
      <c r="F93" s="154"/>
      <c r="G93" s="154"/>
      <c r="H93" s="154"/>
      <c r="I93" s="154"/>
      <c r="J93" s="154">
        <f>IF('Detailed input - Vehicles'!$E$10&gt;=(J3-$I$3),PMT('Basic input'!$F$113,'Detailed input - Vehicles'!$E$10,-'B 12m'!$J$46)-$J$46/'Detailed input - Vehicles'!$E$10,0)</f>
        <v>0</v>
      </c>
      <c r="K93" s="154">
        <f>IF('Detailed input - Vehicles'!$E$10&gt;=(K3-$I$3),PMT('Basic input'!$F$113,'Detailed input - Vehicles'!$E$10,-'B 12m'!$J$46)-$J$46/'Detailed input - Vehicles'!$E$10,0)</f>
        <v>0</v>
      </c>
      <c r="L93" s="154">
        <f>IF('Detailed input - Vehicles'!$E$10&gt;=(L3-$I$3),PMT('Basic input'!$F$113,'Detailed input - Vehicles'!$E$10,-'B 12m'!$J$46)-$J$46/'Detailed input - Vehicles'!$E$10,0)</f>
        <v>0</v>
      </c>
      <c r="M93" s="154">
        <f>IF('Detailed input - Vehicles'!$E$10&gt;=(M3-$I$3),PMT('Basic input'!$F$113,'Detailed input - Vehicles'!$E$10,-'B 12m'!$J$46)-$J$46/'Detailed input - Vehicles'!$E$10,0)</f>
        <v>0</v>
      </c>
      <c r="N93" s="154">
        <f>IF('Detailed input - Vehicles'!$E$10&gt;=(N3-$I$3),PMT('Basic input'!$F$113,'Detailed input - Vehicles'!$E$10,-'B 12m'!$J$46)-$J$46/'Detailed input - Vehicles'!$E$10,0)</f>
        <v>0</v>
      </c>
      <c r="O93" s="154">
        <f>IF('Detailed input - Vehicles'!$E$10&gt;=(O3-$I$3),PMT('Basic input'!$F$113,'Detailed input - Vehicles'!$E$10,-'B 12m'!$J$46)-$J$46/'Detailed input - Vehicles'!$E$10,0)</f>
        <v>0</v>
      </c>
      <c r="P93" s="154">
        <f>IF('Detailed input - Vehicles'!$E$10&gt;=(P3-$I$3),PMT('Basic input'!$F$113,'Detailed input - Vehicles'!$E$10,-'B 12m'!$J$46)-$J$46/'Detailed input - Vehicles'!$E$10,0)</f>
        <v>0</v>
      </c>
      <c r="Q93" s="154">
        <f>IF('Detailed input - Vehicles'!$E$10&gt;=(Q3-$I$3),PMT('Basic input'!$F$113,'Detailed input - Vehicles'!$E$10,-'B 12m'!$J$46)-$J$46/'Detailed input - Vehicles'!$E$10,0)</f>
        <v>0</v>
      </c>
      <c r="R93" s="154">
        <f>IF('Detailed input - Vehicles'!$E$10&gt;=(R3-$I$3),PMT('Basic input'!$F$113,'Detailed input - Vehicles'!$E$10,-'B 12m'!$J$46)-$J$46/'Detailed input - Vehicles'!$E$10,0)</f>
        <v>0</v>
      </c>
      <c r="S93" s="154">
        <f>IF('Detailed input - Vehicles'!$E$10&gt;=(S3-$I$3),PMT('Basic input'!$F$113,'Detailed input - Vehicles'!$E$10,-'B 12m'!$J$46)-$J$46/'Detailed input - Vehicles'!$E$10,0)</f>
        <v>0</v>
      </c>
      <c r="T93" s="154">
        <f>IF('Detailed input - Vehicles'!$E$10&gt;=(T3-$I$3),PMT('Basic input'!$F$113,'Detailed input - Vehicles'!$E$10,-'B 12m'!$J$46)-$J$46/'Detailed input - Vehicles'!$E$10,0)</f>
        <v>0</v>
      </c>
      <c r="U93" s="154">
        <f>IF('Detailed input - Vehicles'!$E$10&gt;=(U3-$I$3),PMT('Basic input'!$F$113,'Detailed input - Vehicles'!$E$10,-'B 12m'!$J$46)-$J$46/'Detailed input - Vehicles'!$E$10,0)</f>
        <v>0</v>
      </c>
      <c r="V93" s="154">
        <f>IF('Detailed input - Vehicles'!$E$10&gt;=(V3-$I$3),PMT('Basic input'!$F$113,'Detailed input - Vehicles'!$E$10,-'B 12m'!$J$46)-$J$46/'Detailed input - Vehicles'!$E$10,0)</f>
        <v>0</v>
      </c>
      <c r="W93" s="154">
        <f>IF('Detailed input - Vehicles'!$E$10&gt;=(W3-$I$3),PMT('Basic input'!$F$113,'Detailed input - Vehicles'!$E$10,-'B 12m'!$J$46)-$J$46/'Detailed input - Vehicles'!$E$10,0)</f>
        <v>0</v>
      </c>
      <c r="X93" s="154">
        <f>IF('Detailed input - Vehicles'!$E$10&gt;=(X3-$I$3),PMT('Basic input'!$F$113,'Detailed input - Vehicles'!$E$10,-'B 12m'!$J$46)-$J$46/'Detailed input - Vehicles'!$E$10,0)</f>
        <v>0</v>
      </c>
      <c r="Y93" s="154">
        <f>IF('Detailed input - Vehicles'!$E$10&gt;=(Y3-$I$3),PMT('Basic input'!$F$113,'Detailed input - Vehicles'!$E$10,-'B 12m'!$J$46)-$J$46/'Detailed input - Vehicles'!$E$10,0)</f>
        <v>0</v>
      </c>
      <c r="Z93" s="154">
        <f>IF('Detailed input - Vehicles'!$E$10&gt;=(Z3-$I$3),PMT('Basic input'!$F$113,'Detailed input - Vehicles'!$E$10,-'B 12m'!$J$46)-$J$46/'Detailed input - Vehicles'!$E$10,0)</f>
        <v>0</v>
      </c>
      <c r="AA93" s="154">
        <f>IF('Detailed input - Vehicles'!$E$10&gt;=(AA3-$I$3),PMT('Basic input'!$F$113,'Detailed input - Vehicles'!$E$10,-'B 12m'!$J$46)-$J$46/'Detailed input - Vehicles'!$E$10,0)</f>
        <v>0</v>
      </c>
      <c r="AB93" s="154">
        <f>IF('Detailed input - Vehicles'!$E$10&gt;=(AB3-$I$3),PMT('Basic input'!$F$113,'Detailed input - Vehicles'!$E$10,-'B 12m'!$J$46)-$J$46/'Detailed input - Vehicles'!$E$10,0)</f>
        <v>0</v>
      </c>
      <c r="AC93" s="154">
        <f>IF('Detailed input - Vehicles'!$E$10&gt;=(AC3-$I$3),PMT('Basic input'!$F$113,'Detailed input - Vehicles'!$E$10,-'B 12m'!$J$46)-$J$46/'Detailed input - Vehicles'!$E$10,0)</f>
        <v>0</v>
      </c>
    </row>
    <row r="94" spans="1:29" s="45" customFormat="1" ht="20.25" customHeight="1" outlineLevel="3" x14ac:dyDescent="0.3">
      <c r="A94" s="44"/>
      <c r="B94" s="48"/>
      <c r="C94" s="146" t="s">
        <v>128</v>
      </c>
      <c r="D94" s="154"/>
      <c r="E94" s="154"/>
      <c r="F94" s="154"/>
      <c r="G94" s="154"/>
      <c r="H94" s="154"/>
      <c r="I94" s="154"/>
      <c r="J94" s="154"/>
      <c r="K94" s="154">
        <f>IF('Detailed input - Vehicles'!$E$10&gt;=(K3-$J$3),PMT('Basic input'!$F$113,'Detailed input - Vehicles'!$E$10,-'B 12m'!$K$46)-$K$46/'Detailed input - Vehicles'!$E$10,0)</f>
        <v>0</v>
      </c>
      <c r="L94" s="154">
        <f>IF('Detailed input - Vehicles'!$E$10&gt;=(L3-$J$3),PMT('Basic input'!$F$113,'Detailed input - Vehicles'!$E$10,-'B 12m'!$K$46)-$K$46/'Detailed input - Vehicles'!$E$10,0)</f>
        <v>0</v>
      </c>
      <c r="M94" s="154">
        <f>IF('Detailed input - Vehicles'!$E$10&gt;=(M3-$J$3),PMT('Basic input'!$F$113,'Detailed input - Vehicles'!$E$10,-'B 12m'!$K$46)-$K$46/'Detailed input - Vehicles'!$E$10,0)</f>
        <v>0</v>
      </c>
      <c r="N94" s="154">
        <f>IF('Detailed input - Vehicles'!$E$10&gt;=(N3-$J$3),PMT('Basic input'!$F$113,'Detailed input - Vehicles'!$E$10,-'B 12m'!$K$46)-$K$46/'Detailed input - Vehicles'!$E$10,0)</f>
        <v>0</v>
      </c>
      <c r="O94" s="154">
        <f>IF('Detailed input - Vehicles'!$E$10&gt;=(O3-$J$3),PMT('Basic input'!$F$113,'Detailed input - Vehicles'!$E$10,-'B 12m'!$K$46)-$K$46/'Detailed input - Vehicles'!$E$10,0)</f>
        <v>0</v>
      </c>
      <c r="P94" s="154">
        <f>IF('Detailed input - Vehicles'!$E$10&gt;=(P3-$J$3),PMT('Basic input'!$F$113,'Detailed input - Vehicles'!$E$10,-'B 12m'!$K$46)-$K$46/'Detailed input - Vehicles'!$E$10,0)</f>
        <v>0</v>
      </c>
      <c r="Q94" s="154">
        <f>IF('Detailed input - Vehicles'!$E$10&gt;=(Q3-$J$3),PMT('Basic input'!$F$113,'Detailed input - Vehicles'!$E$10,-'B 12m'!$K$46)-$K$46/'Detailed input - Vehicles'!$E$10,0)</f>
        <v>0</v>
      </c>
      <c r="R94" s="154">
        <f>IF('Detailed input - Vehicles'!$E$10&gt;=(R3-$J$3),PMT('Basic input'!$F$113,'Detailed input - Vehicles'!$E$10,-'B 12m'!$K$46)-$K$46/'Detailed input - Vehicles'!$E$10,0)</f>
        <v>0</v>
      </c>
      <c r="S94" s="154">
        <f>IF('Detailed input - Vehicles'!$E$10&gt;=(S3-$J$3),PMT('Basic input'!$F$113,'Detailed input - Vehicles'!$E$10,-'B 12m'!$K$46)-$K$46/'Detailed input - Vehicles'!$E$10,0)</f>
        <v>0</v>
      </c>
      <c r="T94" s="154">
        <f>IF('Detailed input - Vehicles'!$E$10&gt;=(T3-$J$3),PMT('Basic input'!$F$113,'Detailed input - Vehicles'!$E$10,-'B 12m'!$K$46)-$K$46/'Detailed input - Vehicles'!$E$10,0)</f>
        <v>0</v>
      </c>
      <c r="U94" s="154">
        <f>IF('Detailed input - Vehicles'!$E$10&gt;=(U3-$J$3),PMT('Basic input'!$F$113,'Detailed input - Vehicles'!$E$10,-'B 12m'!$K$46)-$K$46/'Detailed input - Vehicles'!$E$10,0)</f>
        <v>0</v>
      </c>
      <c r="V94" s="154">
        <f>IF('Detailed input - Vehicles'!$E$10&gt;=(V3-$J$3),PMT('Basic input'!$F$113,'Detailed input - Vehicles'!$E$10,-'B 12m'!$K$46)-$K$46/'Detailed input - Vehicles'!$E$10,0)</f>
        <v>0</v>
      </c>
      <c r="W94" s="154">
        <f>IF('Detailed input - Vehicles'!$E$10&gt;=(W3-$J$3),PMT('Basic input'!$F$113,'Detailed input - Vehicles'!$E$10,-'B 12m'!$K$46)-$K$46/'Detailed input - Vehicles'!$E$10,0)</f>
        <v>0</v>
      </c>
      <c r="X94" s="154">
        <f>IF('Detailed input - Vehicles'!$E$10&gt;=(X3-$J$3),PMT('Basic input'!$F$113,'Detailed input - Vehicles'!$E$10,-'B 12m'!$K$46)-$K$46/'Detailed input - Vehicles'!$E$10,0)</f>
        <v>0</v>
      </c>
      <c r="Y94" s="154">
        <f>IF('Detailed input - Vehicles'!$E$10&gt;=(Y3-$J$3),PMT('Basic input'!$F$113,'Detailed input - Vehicles'!$E$10,-'B 12m'!$K$46)-$K$46/'Detailed input - Vehicles'!$E$10,0)</f>
        <v>0</v>
      </c>
      <c r="Z94" s="154">
        <f>IF('Detailed input - Vehicles'!$E$10&gt;=(Z3-$J$3),PMT('Basic input'!$F$113,'Detailed input - Vehicles'!$E$10,-'B 12m'!$K$46)-$K$46/'Detailed input - Vehicles'!$E$10,0)</f>
        <v>0</v>
      </c>
      <c r="AA94" s="154">
        <f>IF('Detailed input - Vehicles'!$E$10&gt;=(AA3-$J$3),PMT('Basic input'!$F$113,'Detailed input - Vehicles'!$E$10,-'B 12m'!$K$46)-$K$46/'Detailed input - Vehicles'!$E$10,0)</f>
        <v>0</v>
      </c>
      <c r="AB94" s="154">
        <f>IF('Detailed input - Vehicles'!$E$10&gt;=(AB3-$J$3),PMT('Basic input'!$F$113,'Detailed input - Vehicles'!$E$10,-'B 12m'!$K$46)-$K$46/'Detailed input - Vehicles'!$E$10,0)</f>
        <v>0</v>
      </c>
      <c r="AC94" s="154">
        <f>IF('Detailed input - Vehicles'!$E$10&gt;=(AC3-$J$3),PMT('Basic input'!$F$113,'Detailed input - Vehicles'!$E$10,-'B 12m'!$K$46)-$K$46/'Detailed input - Vehicles'!$E$10,0)</f>
        <v>0</v>
      </c>
    </row>
    <row r="95" spans="1:29" s="45" customFormat="1" ht="20.25" customHeight="1" outlineLevel="3" x14ac:dyDescent="0.3">
      <c r="A95" s="44"/>
      <c r="B95" s="48"/>
      <c r="C95" s="146" t="s">
        <v>129</v>
      </c>
      <c r="D95" s="154"/>
      <c r="E95" s="154"/>
      <c r="F95" s="154"/>
      <c r="G95" s="154"/>
      <c r="H95" s="154"/>
      <c r="I95" s="154"/>
      <c r="J95" s="154"/>
      <c r="K95" s="154"/>
      <c r="L95" s="154">
        <f>IF('Detailed input - Vehicles'!$E$10&gt;=(L3-$K$3),PMT('Basic input'!$F$113,'Detailed input - Vehicles'!$E$10,-'B 12m'!$L$46)-$L$46/'Detailed input - Vehicles'!$E$10,0)</f>
        <v>0</v>
      </c>
      <c r="M95" s="154">
        <f>IF('Detailed input - Vehicles'!$E$10&gt;=(M3-$K$3),PMT('Basic input'!$F$113,'Detailed input - Vehicles'!$E$10,-'B 12m'!$L$46)-$L$46/'Detailed input - Vehicles'!$E$10,0)</f>
        <v>0</v>
      </c>
      <c r="N95" s="154">
        <f>IF('Detailed input - Vehicles'!$E$10&gt;=(N3-$K$3),PMT('Basic input'!$F$113,'Detailed input - Vehicles'!$E$10,-'B 12m'!$L$46)-$L$46/'Detailed input - Vehicles'!$E$10,0)</f>
        <v>0</v>
      </c>
      <c r="O95" s="154">
        <f>IF('Detailed input - Vehicles'!$E$10&gt;=(O3-$K$3),PMT('Basic input'!$F$113,'Detailed input - Vehicles'!$E$10,-'B 12m'!$L$46)-$L$46/'Detailed input - Vehicles'!$E$10,0)</f>
        <v>0</v>
      </c>
      <c r="P95" s="154">
        <f>IF('Detailed input - Vehicles'!$E$10&gt;=(P3-$K$3),PMT('Basic input'!$F$113,'Detailed input - Vehicles'!$E$10,-'B 12m'!$L$46)-$L$46/'Detailed input - Vehicles'!$E$10,0)</f>
        <v>0</v>
      </c>
      <c r="Q95" s="154">
        <f>IF('Detailed input - Vehicles'!$E$10&gt;=(Q3-$K$3),PMT('Basic input'!$F$113,'Detailed input - Vehicles'!$E$10,-'B 12m'!$L$46)-$L$46/'Detailed input - Vehicles'!$E$10,0)</f>
        <v>0</v>
      </c>
      <c r="R95" s="154">
        <f>IF('Detailed input - Vehicles'!$E$10&gt;=(R3-$K$3),PMT('Basic input'!$F$113,'Detailed input - Vehicles'!$E$10,-'B 12m'!$L$46)-$L$46/'Detailed input - Vehicles'!$E$10,0)</f>
        <v>0</v>
      </c>
      <c r="S95" s="154">
        <f>IF('Detailed input - Vehicles'!$E$10&gt;=(S3-$K$3),PMT('Basic input'!$F$113,'Detailed input - Vehicles'!$E$10,-'B 12m'!$L$46)-$L$46/'Detailed input - Vehicles'!$E$10,0)</f>
        <v>0</v>
      </c>
      <c r="T95" s="154">
        <f>IF('Detailed input - Vehicles'!$E$10&gt;=(T3-$K$3),PMT('Basic input'!$F$113,'Detailed input - Vehicles'!$E$10,-'B 12m'!$L$46)-$L$46/'Detailed input - Vehicles'!$E$10,0)</f>
        <v>0</v>
      </c>
      <c r="U95" s="154">
        <f>IF('Detailed input - Vehicles'!$E$10&gt;=(U3-$K$3),PMT('Basic input'!$F$113,'Detailed input - Vehicles'!$E$10,-'B 12m'!$L$46)-$L$46/'Detailed input - Vehicles'!$E$10,0)</f>
        <v>0</v>
      </c>
      <c r="V95" s="154">
        <f>IF('Detailed input - Vehicles'!$E$10&gt;=(V3-$K$3),PMT('Basic input'!$F$113,'Detailed input - Vehicles'!$E$10,-'B 12m'!$L$46)-$L$46/'Detailed input - Vehicles'!$E$10,0)</f>
        <v>0</v>
      </c>
      <c r="W95" s="154">
        <f>IF('Detailed input - Vehicles'!$E$10&gt;=(W3-$K$3),PMT('Basic input'!$F$113,'Detailed input - Vehicles'!$E$10,-'B 12m'!$L$46)-$L$46/'Detailed input - Vehicles'!$E$10,0)</f>
        <v>0</v>
      </c>
      <c r="X95" s="154">
        <f>IF('Detailed input - Vehicles'!$E$10&gt;=(X3-$K$3),PMT('Basic input'!$F$113,'Detailed input - Vehicles'!$E$10,-'B 12m'!$L$46)-$L$46/'Detailed input - Vehicles'!$E$10,0)</f>
        <v>0</v>
      </c>
      <c r="Y95" s="154">
        <f>IF('Detailed input - Vehicles'!$E$10&gt;=(Y3-$K$3),PMT('Basic input'!$F$113,'Detailed input - Vehicles'!$E$10,-'B 12m'!$L$46)-$L$46/'Detailed input - Vehicles'!$E$10,0)</f>
        <v>0</v>
      </c>
      <c r="Z95" s="154">
        <f>IF('Detailed input - Vehicles'!$E$10&gt;=(Z3-$K$3),PMT('Basic input'!$F$113,'Detailed input - Vehicles'!$E$10,-'B 12m'!$L$46)-$L$46/'Detailed input - Vehicles'!$E$10,0)</f>
        <v>0</v>
      </c>
      <c r="AA95" s="154">
        <f>IF('Detailed input - Vehicles'!$E$10&gt;=(AA3-$K$3),PMT('Basic input'!$F$113,'Detailed input - Vehicles'!$E$10,-'B 12m'!$L$46)-$L$46/'Detailed input - Vehicles'!$E$10,0)</f>
        <v>0</v>
      </c>
      <c r="AB95" s="154">
        <f>IF('Detailed input - Vehicles'!$E$10&gt;=(AB3-$K$3),PMT('Basic input'!$F$113,'Detailed input - Vehicles'!$E$10,-'B 12m'!$L$46)-$L$46/'Detailed input - Vehicles'!$E$10,0)</f>
        <v>0</v>
      </c>
      <c r="AC95" s="154">
        <f>IF('Detailed input - Vehicles'!$E$10&gt;=(AC3-$K$3),PMT('Basic input'!$F$113,'Detailed input - Vehicles'!$E$10,-'B 12m'!$L$46)-$L$46/'Detailed input - Vehicles'!$E$10,0)</f>
        <v>0</v>
      </c>
    </row>
    <row r="96" spans="1:29" s="45" customFormat="1" ht="20.25" customHeight="1" outlineLevel="3" x14ac:dyDescent="0.3">
      <c r="A96" s="44"/>
      <c r="B96" s="48"/>
      <c r="C96" s="146" t="s">
        <v>130</v>
      </c>
      <c r="D96" s="154"/>
      <c r="E96" s="154"/>
      <c r="F96" s="154"/>
      <c r="G96" s="154"/>
      <c r="H96" s="154"/>
      <c r="I96" s="154"/>
      <c r="J96" s="154"/>
      <c r="K96" s="154"/>
      <c r="L96" s="154"/>
      <c r="M96" s="154">
        <f>IF('Detailed input - Vehicles'!$E$10&gt;=(M3-$L$3),PMT('Basic input'!$F$113,'Detailed input - Vehicles'!$E$10,-'B 12m'!$M$46)-$M$46/'Detailed input - Vehicles'!$E$10,0)</f>
        <v>0</v>
      </c>
      <c r="N96" s="154">
        <f>IF('Detailed input - Vehicles'!$E$10&gt;=(N3-$L$3),PMT('Basic input'!$F$113,'Detailed input - Vehicles'!$E$10,-'B 12m'!$M$46)-$M$46/'Detailed input - Vehicles'!$E$10,0)</f>
        <v>0</v>
      </c>
      <c r="O96" s="154">
        <f>IF('Detailed input - Vehicles'!$E$10&gt;=(O3-$L$3),PMT('Basic input'!$F$113,'Detailed input - Vehicles'!$E$10,-'B 12m'!$M$46)-$M$46/'Detailed input - Vehicles'!$E$10,0)</f>
        <v>0</v>
      </c>
      <c r="P96" s="154">
        <f>IF('Detailed input - Vehicles'!$E$10&gt;=(P3-$L$3),PMT('Basic input'!$F$113,'Detailed input - Vehicles'!$E$10,-'B 12m'!$M$46)-$M$46/'Detailed input - Vehicles'!$E$10,0)</f>
        <v>0</v>
      </c>
      <c r="Q96" s="154">
        <f>IF('Detailed input - Vehicles'!$E$10&gt;=(Q3-$L$3),PMT('Basic input'!$F$113,'Detailed input - Vehicles'!$E$10,-'B 12m'!$M$46)-$M$46/'Detailed input - Vehicles'!$E$10,0)</f>
        <v>0</v>
      </c>
      <c r="R96" s="154">
        <f>IF('Detailed input - Vehicles'!$E$10&gt;=(R3-$L$3),PMT('Basic input'!$F$113,'Detailed input - Vehicles'!$E$10,-'B 12m'!$M$46)-$M$46/'Detailed input - Vehicles'!$E$10,0)</f>
        <v>0</v>
      </c>
      <c r="S96" s="154">
        <f>IF('Detailed input - Vehicles'!$E$10&gt;=(S3-$L$3),PMT('Basic input'!$F$113,'Detailed input - Vehicles'!$E$10,-'B 12m'!$M$46)-$M$46/'Detailed input - Vehicles'!$E$10,0)</f>
        <v>0</v>
      </c>
      <c r="T96" s="154">
        <f>IF('Detailed input - Vehicles'!$E$10&gt;=(T3-$L$3),PMT('Basic input'!$F$113,'Detailed input - Vehicles'!$E$10,-'B 12m'!$M$46)-$M$46/'Detailed input - Vehicles'!$E$10,0)</f>
        <v>0</v>
      </c>
      <c r="U96" s="154">
        <f>IF('Detailed input - Vehicles'!$E$10&gt;=(U3-$L$3),PMT('Basic input'!$F$113,'Detailed input - Vehicles'!$E$10,-'B 12m'!$M$46)-$M$46/'Detailed input - Vehicles'!$E$10,0)</f>
        <v>0</v>
      </c>
      <c r="V96" s="154">
        <f>IF('Detailed input - Vehicles'!$E$10&gt;=(V3-$L$3),PMT('Basic input'!$F$113,'Detailed input - Vehicles'!$E$10,-'B 12m'!$M$46)-$M$46/'Detailed input - Vehicles'!$E$10,0)</f>
        <v>0</v>
      </c>
      <c r="W96" s="154">
        <f>IF('Detailed input - Vehicles'!$E$10&gt;=(W3-$L$3),PMT('Basic input'!$F$113,'Detailed input - Vehicles'!$E$10,-'B 12m'!$M$46)-$M$46/'Detailed input - Vehicles'!$E$10,0)</f>
        <v>0</v>
      </c>
      <c r="X96" s="154">
        <f>IF('Detailed input - Vehicles'!$E$10&gt;=(X3-$L$3),PMT('Basic input'!$F$113,'Detailed input - Vehicles'!$E$10,-'B 12m'!$M$46)-$M$46/'Detailed input - Vehicles'!$E$10,0)</f>
        <v>0</v>
      </c>
      <c r="Y96" s="154">
        <f>IF('Detailed input - Vehicles'!$E$10&gt;=(Y3-$L$3),PMT('Basic input'!$F$113,'Detailed input - Vehicles'!$E$10,-'B 12m'!$M$46)-$M$46/'Detailed input - Vehicles'!$E$10,0)</f>
        <v>0</v>
      </c>
      <c r="Z96" s="154">
        <f>IF('Detailed input - Vehicles'!$E$10&gt;=(Z3-$L$3),PMT('Basic input'!$F$113,'Detailed input - Vehicles'!$E$10,-'B 12m'!$M$46)-$M$46/'Detailed input - Vehicles'!$E$10,0)</f>
        <v>0</v>
      </c>
      <c r="AA96" s="154">
        <f>IF('Detailed input - Vehicles'!$E$10&gt;=(AA3-$L$3),PMT('Basic input'!$F$113,'Detailed input - Vehicles'!$E$10,-'B 12m'!$M$46)-$M$46/'Detailed input - Vehicles'!$E$10,0)</f>
        <v>0</v>
      </c>
      <c r="AB96" s="154">
        <f>IF('Detailed input - Vehicles'!$E$10&gt;=(AB3-$L$3),PMT('Basic input'!$F$113,'Detailed input - Vehicles'!$E$10,-'B 12m'!$M$46)-$M$46/'Detailed input - Vehicles'!$E$10,0)</f>
        <v>0</v>
      </c>
      <c r="AC96" s="154">
        <f>IF('Detailed input - Vehicles'!$E$10&gt;=(AC3-$L$3),PMT('Basic input'!$F$113,'Detailed input - Vehicles'!$E$10,-'B 12m'!$M$46)-$M$46/'Detailed input - Vehicles'!$E$10,0)</f>
        <v>0</v>
      </c>
    </row>
    <row r="97" spans="1:29" s="45" customFormat="1" ht="20.25" customHeight="1" outlineLevel="3" x14ac:dyDescent="0.3">
      <c r="A97" s="44"/>
      <c r="B97" s="48"/>
      <c r="C97" s="146" t="s">
        <v>131</v>
      </c>
      <c r="D97" s="154"/>
      <c r="E97" s="154"/>
      <c r="F97" s="154"/>
      <c r="G97" s="154"/>
      <c r="H97" s="154"/>
      <c r="I97" s="154"/>
      <c r="J97" s="154"/>
      <c r="K97" s="154"/>
      <c r="L97" s="154"/>
      <c r="M97" s="154"/>
      <c r="N97" s="154">
        <f>IF('Detailed input - Vehicles'!$E$10&gt;=(N3-$M$3),PMT('Basic input'!$F$113,'Detailed input - Vehicles'!$E$10,-'B 12m'!$N$46)-$N$46/'Detailed input - Vehicles'!$E$10,0)</f>
        <v>0</v>
      </c>
      <c r="O97" s="154">
        <f>IF('Detailed input - Vehicles'!$E$10&gt;=(O3-$M$3),PMT('Basic input'!$F$113,'Detailed input - Vehicles'!$E$10,-'B 12m'!$N$46)-$N$46/'Detailed input - Vehicles'!$E$10,0)</f>
        <v>0</v>
      </c>
      <c r="P97" s="154">
        <f>IF('Detailed input - Vehicles'!$E$10&gt;=(P3-$M$3),PMT('Basic input'!$F$113,'Detailed input - Vehicles'!$E$10,-'B 12m'!$N$46)-$N$46/'Detailed input - Vehicles'!$E$10,0)</f>
        <v>0</v>
      </c>
      <c r="Q97" s="154">
        <f>IF('Detailed input - Vehicles'!$E$10&gt;=(Q3-$M$3),PMT('Basic input'!$F$113,'Detailed input - Vehicles'!$E$10,-'B 12m'!$N$46)-$N$46/'Detailed input - Vehicles'!$E$10,0)</f>
        <v>0</v>
      </c>
      <c r="R97" s="154">
        <f>IF('Detailed input - Vehicles'!$E$10&gt;=(R3-$M$3),PMT('Basic input'!$F$113,'Detailed input - Vehicles'!$E$10,-'B 12m'!$N$46)-$N$46/'Detailed input - Vehicles'!$E$10,0)</f>
        <v>0</v>
      </c>
      <c r="S97" s="154">
        <f>IF('Detailed input - Vehicles'!$E$10&gt;=(S3-$M$3),PMT('Basic input'!$F$113,'Detailed input - Vehicles'!$E$10,-'B 12m'!$N$46)-$N$46/'Detailed input - Vehicles'!$E$10,0)</f>
        <v>0</v>
      </c>
      <c r="T97" s="154">
        <f>IF('Detailed input - Vehicles'!$E$10&gt;=(T3-$M$3),PMT('Basic input'!$F$113,'Detailed input - Vehicles'!$E$10,-'B 12m'!$N$46)-$N$46/'Detailed input - Vehicles'!$E$10,0)</f>
        <v>0</v>
      </c>
      <c r="U97" s="154">
        <f>IF('Detailed input - Vehicles'!$E$10&gt;=(U3-$M$3),PMT('Basic input'!$F$113,'Detailed input - Vehicles'!$E$10,-'B 12m'!$N$46)-$N$46/'Detailed input - Vehicles'!$E$10,0)</f>
        <v>0</v>
      </c>
      <c r="V97" s="154">
        <f>IF('Detailed input - Vehicles'!$E$10&gt;=(V3-$M$3),PMT('Basic input'!$F$113,'Detailed input - Vehicles'!$E$10,-'B 12m'!$N$46)-$N$46/'Detailed input - Vehicles'!$E$10,0)</f>
        <v>0</v>
      </c>
      <c r="W97" s="154">
        <f>IF('Detailed input - Vehicles'!$E$10&gt;=(W3-$M$3),PMT('Basic input'!$F$113,'Detailed input - Vehicles'!$E$10,-'B 12m'!$N$46)-$N$46/'Detailed input - Vehicles'!$E$10,0)</f>
        <v>0</v>
      </c>
      <c r="X97" s="154">
        <f>IF('Detailed input - Vehicles'!$E$10&gt;=(X3-$M$3),PMT('Basic input'!$F$113,'Detailed input - Vehicles'!$E$10,-'B 12m'!$N$46)-$N$46/'Detailed input - Vehicles'!$E$10,0)</f>
        <v>0</v>
      </c>
      <c r="Y97" s="154">
        <f>IF('Detailed input - Vehicles'!$E$10&gt;=(Y3-$M$3),PMT('Basic input'!$F$113,'Detailed input - Vehicles'!$E$10,-'B 12m'!$N$46)-$N$46/'Detailed input - Vehicles'!$E$10,0)</f>
        <v>0</v>
      </c>
      <c r="Z97" s="154">
        <f>IF('Detailed input - Vehicles'!$E$10&gt;=(Z3-$M$3),PMT('Basic input'!$F$113,'Detailed input - Vehicles'!$E$10,-'B 12m'!$N$46)-$N$46/'Detailed input - Vehicles'!$E$10,0)</f>
        <v>0</v>
      </c>
      <c r="AA97" s="154">
        <f>IF('Detailed input - Vehicles'!$E$10&gt;=(AA3-$M$3),PMT('Basic input'!$F$113,'Detailed input - Vehicles'!$E$10,-'B 12m'!$N$46)-$N$46/'Detailed input - Vehicles'!$E$10,0)</f>
        <v>0</v>
      </c>
      <c r="AB97" s="154">
        <f>IF('Detailed input - Vehicles'!$E$10&gt;=(AB3-$M$3),PMT('Basic input'!$F$113,'Detailed input - Vehicles'!$E$10,-'B 12m'!$N$46)-$N$46/'Detailed input - Vehicles'!$E$10,0)</f>
        <v>0</v>
      </c>
      <c r="AC97" s="154">
        <f>IF('Detailed input - Vehicles'!$E$10&gt;=(AC3-$M$3),PMT('Basic input'!$F$113,'Detailed input - Vehicles'!$E$10,-'B 12m'!$N$46)-$N$46/'Detailed input - Vehicles'!$E$10,0)</f>
        <v>0</v>
      </c>
    </row>
    <row r="98" spans="1:29" ht="20.25" customHeight="1" outlineLevel="2" x14ac:dyDescent="0.3"/>
    <row r="99" spans="1:29" ht="20.25" customHeight="1" outlineLevel="2" x14ac:dyDescent="0.3">
      <c r="A99" s="262"/>
      <c r="B99" s="101" t="s">
        <v>88</v>
      </c>
      <c r="C99" s="101" t="s">
        <v>16</v>
      </c>
      <c r="D99" s="254">
        <f>D28*D107</f>
        <v>0</v>
      </c>
      <c r="E99" s="106">
        <f t="shared" ref="E99:N99" si="20">E28*E107</f>
        <v>0</v>
      </c>
      <c r="F99" s="106">
        <f t="shared" si="20"/>
        <v>0</v>
      </c>
      <c r="G99" s="106">
        <f t="shared" si="20"/>
        <v>0</v>
      </c>
      <c r="H99" s="106">
        <f t="shared" si="20"/>
        <v>0</v>
      </c>
      <c r="I99" s="106">
        <f>I28*I107</f>
        <v>0</v>
      </c>
      <c r="J99" s="106">
        <f t="shared" si="20"/>
        <v>0</v>
      </c>
      <c r="K99" s="106">
        <f t="shared" si="20"/>
        <v>0</v>
      </c>
      <c r="L99" s="106">
        <f t="shared" si="20"/>
        <v>0</v>
      </c>
      <c r="M99" s="106">
        <f t="shared" si="20"/>
        <v>0</v>
      </c>
      <c r="N99" s="106">
        <f t="shared" si="20"/>
        <v>0</v>
      </c>
      <c r="O99" s="106">
        <f t="shared" ref="O99:AC99" si="21">O28*O107</f>
        <v>0</v>
      </c>
      <c r="P99" s="106">
        <f t="shared" si="21"/>
        <v>0</v>
      </c>
      <c r="Q99" s="106">
        <f t="shared" si="21"/>
        <v>0</v>
      </c>
      <c r="R99" s="106">
        <f t="shared" si="21"/>
        <v>0</v>
      </c>
      <c r="S99" s="106">
        <f t="shared" si="21"/>
        <v>0</v>
      </c>
      <c r="T99" s="106">
        <f t="shared" si="21"/>
        <v>0</v>
      </c>
      <c r="U99" s="106">
        <f t="shared" si="21"/>
        <v>0</v>
      </c>
      <c r="V99" s="106">
        <f t="shared" si="21"/>
        <v>0</v>
      </c>
      <c r="W99" s="106">
        <f t="shared" si="21"/>
        <v>0</v>
      </c>
      <c r="X99" s="106">
        <f t="shared" si="21"/>
        <v>0</v>
      </c>
      <c r="Y99" s="106">
        <f t="shared" si="21"/>
        <v>0</v>
      </c>
      <c r="Z99" s="106">
        <f t="shared" si="21"/>
        <v>0</v>
      </c>
      <c r="AA99" s="106">
        <f t="shared" si="21"/>
        <v>0</v>
      </c>
      <c r="AB99" s="106">
        <f t="shared" si="21"/>
        <v>0</v>
      </c>
      <c r="AC99" s="106">
        <f t="shared" si="21"/>
        <v>0</v>
      </c>
    </row>
    <row r="100" spans="1:29" ht="20.25" customHeight="1" outlineLevel="2" x14ac:dyDescent="0.3">
      <c r="A100" s="78"/>
      <c r="B100" s="87"/>
      <c r="C100" s="164"/>
    </row>
    <row r="101" spans="1:29" ht="20.25" customHeight="1" outlineLevel="1" x14ac:dyDescent="0.3">
      <c r="A101" s="79"/>
      <c r="B101" s="87"/>
    </row>
    <row r="102" spans="1:29" ht="20.25" customHeight="1" x14ac:dyDescent="0.3">
      <c r="A102" s="79"/>
      <c r="B102" s="87"/>
    </row>
    <row r="103" spans="1:29" ht="20.25" customHeight="1" x14ac:dyDescent="0.3">
      <c r="A103" s="79"/>
      <c r="B103" s="87"/>
    </row>
    <row r="104" spans="1:29" ht="39.950000000000003" customHeight="1" x14ac:dyDescent="0.3">
      <c r="A104" s="78"/>
      <c r="B104" s="163" t="s">
        <v>315</v>
      </c>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row>
    <row r="105" spans="1:29" ht="20.25" customHeight="1" collapsed="1" x14ac:dyDescent="0.3">
      <c r="A105" s="79"/>
      <c r="B105" s="87"/>
    </row>
    <row r="106" spans="1:29" s="164" customFormat="1" ht="36" customHeight="1" thickBot="1" x14ac:dyDescent="0.35">
      <c r="A106" s="168"/>
      <c r="B106" s="166" t="s">
        <v>182</v>
      </c>
      <c r="C106" s="167" t="s">
        <v>181</v>
      </c>
      <c r="D106" s="171">
        <f>D164+D220+D236+D180</f>
        <v>0</v>
      </c>
      <c r="E106" s="171">
        <f t="shared" ref="E106:N106" si="22">E164+E220+E236+E180</f>
        <v>0</v>
      </c>
      <c r="F106" s="171">
        <f t="shared" si="22"/>
        <v>0</v>
      </c>
      <c r="G106" s="171">
        <f t="shared" si="22"/>
        <v>0</v>
      </c>
      <c r="H106" s="171">
        <f t="shared" si="22"/>
        <v>0</v>
      </c>
      <c r="I106" s="171">
        <f t="shared" si="22"/>
        <v>0</v>
      </c>
      <c r="J106" s="171">
        <f>J164+J220+J236+J180</f>
        <v>0</v>
      </c>
      <c r="K106" s="171">
        <f t="shared" si="22"/>
        <v>0</v>
      </c>
      <c r="L106" s="171">
        <f t="shared" si="22"/>
        <v>0</v>
      </c>
      <c r="M106" s="171">
        <f t="shared" si="22"/>
        <v>0</v>
      </c>
      <c r="N106" s="171">
        <f t="shared" si="22"/>
        <v>0</v>
      </c>
      <c r="O106" s="171">
        <f t="shared" ref="O106:AA106" si="23">O164+O220+O236+O180</f>
        <v>0</v>
      </c>
      <c r="P106" s="171">
        <f t="shared" si="23"/>
        <v>0</v>
      </c>
      <c r="Q106" s="171">
        <f t="shared" si="23"/>
        <v>0</v>
      </c>
      <c r="R106" s="171">
        <f t="shared" si="23"/>
        <v>0</v>
      </c>
      <c r="S106" s="171">
        <f t="shared" si="23"/>
        <v>0</v>
      </c>
      <c r="T106" s="171">
        <f t="shared" si="23"/>
        <v>0</v>
      </c>
      <c r="U106" s="171">
        <f t="shared" si="23"/>
        <v>0</v>
      </c>
      <c r="V106" s="171">
        <f t="shared" si="23"/>
        <v>0</v>
      </c>
      <c r="W106" s="171">
        <f t="shared" si="23"/>
        <v>0</v>
      </c>
      <c r="X106" s="171">
        <f t="shared" si="23"/>
        <v>0</v>
      </c>
      <c r="Y106" s="171">
        <f t="shared" si="23"/>
        <v>0</v>
      </c>
      <c r="Z106" s="171">
        <f t="shared" si="23"/>
        <v>0</v>
      </c>
      <c r="AA106" s="171">
        <f t="shared" si="23"/>
        <v>0</v>
      </c>
      <c r="AB106" s="171">
        <f>AB164+AB220+AB236+AB180</f>
        <v>0</v>
      </c>
      <c r="AC106" s="171">
        <f>AC164+AC220+AC236+AC180</f>
        <v>0</v>
      </c>
    </row>
    <row r="107" spans="1:29" s="164" customFormat="1" ht="36" customHeight="1" thickBot="1" x14ac:dyDescent="0.35">
      <c r="A107" s="168"/>
      <c r="B107" s="166" t="s">
        <v>183</v>
      </c>
      <c r="C107" s="166" t="s">
        <v>397</v>
      </c>
      <c r="D107" s="169">
        <f>IF(D127=0,0,D106/D127)</f>
        <v>0</v>
      </c>
      <c r="E107" s="169">
        <f t="shared" ref="E107:N107" si="24">IF(E127=0,0,E106/E127)</f>
        <v>0</v>
      </c>
      <c r="F107" s="169">
        <f t="shared" si="24"/>
        <v>0</v>
      </c>
      <c r="G107" s="169">
        <f t="shared" si="24"/>
        <v>0</v>
      </c>
      <c r="H107" s="169">
        <f t="shared" si="24"/>
        <v>0</v>
      </c>
      <c r="I107" s="169">
        <f t="shared" si="24"/>
        <v>0</v>
      </c>
      <c r="J107" s="169">
        <f t="shared" si="24"/>
        <v>0</v>
      </c>
      <c r="K107" s="169">
        <f t="shared" si="24"/>
        <v>0</v>
      </c>
      <c r="L107" s="169">
        <f t="shared" si="24"/>
        <v>0</v>
      </c>
      <c r="M107" s="169">
        <f t="shared" si="24"/>
        <v>0</v>
      </c>
      <c r="N107" s="169">
        <f t="shared" si="24"/>
        <v>0</v>
      </c>
      <c r="O107" s="169">
        <f t="shared" ref="O107:AC107" si="25">IF(O127=0,0,O106/O127)</f>
        <v>0</v>
      </c>
      <c r="P107" s="169">
        <f t="shared" si="25"/>
        <v>0</v>
      </c>
      <c r="Q107" s="169">
        <f t="shared" si="25"/>
        <v>0</v>
      </c>
      <c r="R107" s="169">
        <f t="shared" si="25"/>
        <v>0</v>
      </c>
      <c r="S107" s="169">
        <f t="shared" si="25"/>
        <v>0</v>
      </c>
      <c r="T107" s="169">
        <f t="shared" si="25"/>
        <v>0</v>
      </c>
      <c r="U107" s="169">
        <f t="shared" si="25"/>
        <v>0</v>
      </c>
      <c r="V107" s="169">
        <f t="shared" si="25"/>
        <v>0</v>
      </c>
      <c r="W107" s="169">
        <f t="shared" si="25"/>
        <v>0</v>
      </c>
      <c r="X107" s="169">
        <f t="shared" si="25"/>
        <v>0</v>
      </c>
      <c r="Y107" s="169">
        <f t="shared" si="25"/>
        <v>0</v>
      </c>
      <c r="Z107" s="169">
        <f t="shared" si="25"/>
        <v>0</v>
      </c>
      <c r="AA107" s="169">
        <f t="shared" si="25"/>
        <v>0</v>
      </c>
      <c r="AB107" s="169">
        <f t="shared" si="25"/>
        <v>0</v>
      </c>
      <c r="AC107" s="169">
        <f t="shared" si="25"/>
        <v>0</v>
      </c>
    </row>
    <row r="108" spans="1:29" s="164" customFormat="1" ht="36" customHeight="1" outlineLevel="1" x14ac:dyDescent="0.3">
      <c r="A108" s="168"/>
      <c r="B108" s="197"/>
      <c r="C108" s="198"/>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row>
    <row r="109" spans="1:29" s="210" customFormat="1" ht="21" customHeight="1" outlineLevel="1" x14ac:dyDescent="0.3">
      <c r="A109" s="78"/>
      <c r="B109" s="213" t="s">
        <v>139</v>
      </c>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row>
    <row r="110" spans="1:29" ht="20.25" customHeight="1" outlineLevel="2" x14ac:dyDescent="0.3">
      <c r="A110" s="78"/>
      <c r="B110" s="148" t="s">
        <v>120</v>
      </c>
      <c r="C110" s="148" t="s">
        <v>9</v>
      </c>
      <c r="D110" s="147">
        <f>'Basic input'!F22</f>
        <v>0</v>
      </c>
      <c r="E110" s="147">
        <f>'Basic input'!G22</f>
        <v>0</v>
      </c>
      <c r="F110" s="147">
        <f>'Basic input'!H22</f>
        <v>0</v>
      </c>
      <c r="G110" s="147">
        <f>'Basic input'!I22</f>
        <v>0</v>
      </c>
      <c r="H110" s="147">
        <f>'Basic input'!J22</f>
        <v>0</v>
      </c>
      <c r="I110" s="147">
        <f>'Basic input'!K22</f>
        <v>0</v>
      </c>
      <c r="J110" s="147">
        <f>'Basic input'!L22</f>
        <v>0</v>
      </c>
      <c r="K110" s="147">
        <f>'Basic input'!M22</f>
        <v>0</v>
      </c>
      <c r="L110" s="147">
        <f>'Basic input'!N22</f>
        <v>0</v>
      </c>
      <c r="M110" s="147">
        <f>'Basic input'!O22</f>
        <v>0</v>
      </c>
      <c r="N110" s="147">
        <f>'Basic input'!P22</f>
        <v>0</v>
      </c>
      <c r="O110" s="147"/>
      <c r="P110" s="147"/>
      <c r="Q110" s="147"/>
      <c r="R110" s="147"/>
      <c r="S110" s="147"/>
      <c r="T110" s="147"/>
      <c r="U110" s="147"/>
      <c r="V110" s="147"/>
      <c r="W110" s="147"/>
      <c r="X110" s="147"/>
      <c r="Y110" s="147"/>
      <c r="Z110" s="147"/>
      <c r="AA110" s="147"/>
      <c r="AB110" s="147"/>
      <c r="AC110" s="147"/>
    </row>
    <row r="111" spans="1:29" ht="20.25" customHeight="1" outlineLevel="2" x14ac:dyDescent="0.3">
      <c r="A111" s="78"/>
      <c r="B111" s="148"/>
      <c r="C111" s="148"/>
      <c r="D111" s="614">
        <v>1</v>
      </c>
      <c r="E111" s="614">
        <f>+D111+1</f>
        <v>2</v>
      </c>
      <c r="F111" s="614">
        <f t="shared" ref="F111:AC111" si="26">+E111+1</f>
        <v>3</v>
      </c>
      <c r="G111" s="614">
        <f t="shared" si="26"/>
        <v>4</v>
      </c>
      <c r="H111" s="614">
        <f t="shared" si="26"/>
        <v>5</v>
      </c>
      <c r="I111" s="614">
        <f t="shared" si="26"/>
        <v>6</v>
      </c>
      <c r="J111" s="614">
        <f t="shared" si="26"/>
        <v>7</v>
      </c>
      <c r="K111" s="614">
        <f t="shared" si="26"/>
        <v>8</v>
      </c>
      <c r="L111" s="614">
        <f t="shared" si="26"/>
        <v>9</v>
      </c>
      <c r="M111" s="614">
        <f t="shared" si="26"/>
        <v>10</v>
      </c>
      <c r="N111" s="614">
        <f t="shared" si="26"/>
        <v>11</v>
      </c>
      <c r="O111" s="614">
        <f t="shared" si="26"/>
        <v>12</v>
      </c>
      <c r="P111" s="614">
        <f t="shared" si="26"/>
        <v>13</v>
      </c>
      <c r="Q111" s="614">
        <f t="shared" si="26"/>
        <v>14</v>
      </c>
      <c r="R111" s="614">
        <f t="shared" si="26"/>
        <v>15</v>
      </c>
      <c r="S111" s="614">
        <f t="shared" si="26"/>
        <v>16</v>
      </c>
      <c r="T111" s="614">
        <f t="shared" si="26"/>
        <v>17</v>
      </c>
      <c r="U111" s="614">
        <f t="shared" si="26"/>
        <v>18</v>
      </c>
      <c r="V111" s="614">
        <f t="shared" si="26"/>
        <v>19</v>
      </c>
      <c r="W111" s="614">
        <f t="shared" si="26"/>
        <v>20</v>
      </c>
      <c r="X111" s="614">
        <f t="shared" si="26"/>
        <v>21</v>
      </c>
      <c r="Y111" s="614">
        <f t="shared" si="26"/>
        <v>22</v>
      </c>
      <c r="Z111" s="614">
        <f t="shared" si="26"/>
        <v>23</v>
      </c>
      <c r="AA111" s="614">
        <f t="shared" si="26"/>
        <v>24</v>
      </c>
      <c r="AB111" s="614">
        <f t="shared" si="26"/>
        <v>25</v>
      </c>
      <c r="AC111" s="614">
        <f t="shared" si="26"/>
        <v>26</v>
      </c>
    </row>
    <row r="112" spans="1:29" s="136" customFormat="1" ht="20.25" customHeight="1" outlineLevel="2" x14ac:dyDescent="0.3">
      <c r="A112" s="267"/>
      <c r="B112" s="97" t="s">
        <v>132</v>
      </c>
      <c r="C112" s="97" t="s">
        <v>9</v>
      </c>
      <c r="D112" s="597">
        <f t="shared" ref="D112:N112" si="27">SUM(D113:D123)</f>
        <v>0</v>
      </c>
      <c r="E112" s="597">
        <f t="shared" si="27"/>
        <v>0</v>
      </c>
      <c r="F112" s="597">
        <f t="shared" si="27"/>
        <v>0</v>
      </c>
      <c r="G112" s="597">
        <f t="shared" si="27"/>
        <v>0</v>
      </c>
      <c r="H112" s="597">
        <f t="shared" si="27"/>
        <v>0</v>
      </c>
      <c r="I112" s="597">
        <f t="shared" si="27"/>
        <v>0</v>
      </c>
      <c r="J112" s="597">
        <f t="shared" si="27"/>
        <v>0</v>
      </c>
      <c r="K112" s="597">
        <f t="shared" si="27"/>
        <v>0</v>
      </c>
      <c r="L112" s="597">
        <f t="shared" si="27"/>
        <v>0</v>
      </c>
      <c r="M112" s="597">
        <f t="shared" si="27"/>
        <v>0</v>
      </c>
      <c r="N112" s="597">
        <f t="shared" si="27"/>
        <v>0</v>
      </c>
      <c r="O112" s="597">
        <f t="shared" ref="O112:AC112" si="28">SUM(O113:O123)</f>
        <v>0</v>
      </c>
      <c r="P112" s="597">
        <f t="shared" si="28"/>
        <v>0</v>
      </c>
      <c r="Q112" s="597">
        <f t="shared" si="28"/>
        <v>0</v>
      </c>
      <c r="R112" s="597">
        <f t="shared" si="28"/>
        <v>0</v>
      </c>
      <c r="S112" s="597">
        <f t="shared" si="28"/>
        <v>0</v>
      </c>
      <c r="T112" s="597">
        <f t="shared" si="28"/>
        <v>0</v>
      </c>
      <c r="U112" s="597">
        <f t="shared" si="28"/>
        <v>0</v>
      </c>
      <c r="V112" s="597">
        <f t="shared" si="28"/>
        <v>0</v>
      </c>
      <c r="W112" s="597">
        <f t="shared" si="28"/>
        <v>0</v>
      </c>
      <c r="X112" s="597">
        <f t="shared" si="28"/>
        <v>0</v>
      </c>
      <c r="Y112" s="597">
        <f t="shared" si="28"/>
        <v>0</v>
      </c>
      <c r="Z112" s="597">
        <f t="shared" si="28"/>
        <v>0</v>
      </c>
      <c r="AA112" s="597">
        <f t="shared" si="28"/>
        <v>0</v>
      </c>
      <c r="AB112" s="597">
        <f t="shared" si="28"/>
        <v>0</v>
      </c>
      <c r="AC112" s="597">
        <f t="shared" si="28"/>
        <v>0</v>
      </c>
    </row>
    <row r="113" spans="1:29" s="136" customFormat="1" ht="20.25" customHeight="1" outlineLevel="3" x14ac:dyDescent="0.3">
      <c r="A113" s="267"/>
      <c r="B113" s="103"/>
      <c r="C113" s="146" t="s">
        <v>121</v>
      </c>
      <c r="D113" s="147">
        <f>IF('Detailed input - Vehicles'!$E$10&gt;=D111,'Basic input'!$F$22,0)</f>
        <v>0</v>
      </c>
      <c r="E113" s="147">
        <f>IF('Detailed input - Vehicles'!$E$10&gt;=E111,'Basic input'!$F$22,0)</f>
        <v>0</v>
      </c>
      <c r="F113" s="147">
        <f>IF('Detailed input - Vehicles'!$E$10&gt;=F111,'Basic input'!$F$22,0)</f>
        <v>0</v>
      </c>
      <c r="G113" s="147">
        <f>IF('Detailed input - Vehicles'!$E$10&gt;=G111,'Basic input'!$F$22,0)</f>
        <v>0</v>
      </c>
      <c r="H113" s="147">
        <f>IF('Detailed input - Vehicles'!$E$10&gt;=H111,'Basic input'!$F$22,0)</f>
        <v>0</v>
      </c>
      <c r="I113" s="147">
        <f>IF('Detailed input - Vehicles'!$E$10&gt;=I111,'Basic input'!$F$22,0)</f>
        <v>0</v>
      </c>
      <c r="J113" s="147">
        <f>IF('Detailed input - Vehicles'!$E$10&gt;=J111,'Basic input'!$F$22,0)</f>
        <v>0</v>
      </c>
      <c r="K113" s="147">
        <f>IF('Detailed input - Vehicles'!$E$10&gt;=K111,'Basic input'!$F$22,0)</f>
        <v>0</v>
      </c>
      <c r="L113" s="147">
        <f>IF('Detailed input - Vehicles'!$E$10&gt;=L111,'Basic input'!$F$22,0)</f>
        <v>0</v>
      </c>
      <c r="M113" s="147">
        <f>IF('Detailed input - Vehicles'!$E$10&gt;=M111,'Basic input'!$F$22,0)</f>
        <v>0</v>
      </c>
      <c r="N113" s="147">
        <f>IF('Detailed input - Vehicles'!$E$10&gt;=N111,'Basic input'!$F$22,0)</f>
        <v>0</v>
      </c>
      <c r="O113" s="147">
        <f>IF('Detailed input - Vehicles'!$E$10&gt;=O111,'Basic input'!$F$22,0)</f>
        <v>0</v>
      </c>
      <c r="P113" s="147">
        <f>IF('Detailed input - Vehicles'!$E$10&gt;=P111,'Basic input'!$F$22,0)</f>
        <v>0</v>
      </c>
      <c r="Q113" s="147">
        <f>IF('Detailed input - Vehicles'!$E$10&gt;=Q111,'Basic input'!$F$22,0)</f>
        <v>0</v>
      </c>
      <c r="R113" s="147">
        <f>IF('Detailed input - Vehicles'!$E$10&gt;=R111,'Basic input'!$F$22,0)</f>
        <v>0</v>
      </c>
      <c r="S113" s="147">
        <f>IF('Detailed input - Vehicles'!$E$10&gt;=S111,'Basic input'!$F$22,0)</f>
        <v>0</v>
      </c>
      <c r="T113" s="147">
        <f>IF('Detailed input - Vehicles'!$E$10&gt;=T111,'Basic input'!$F$22,0)</f>
        <v>0</v>
      </c>
      <c r="U113" s="147">
        <f>IF('Detailed input - Vehicles'!$E$10&gt;=U111,'Basic input'!$F$22,0)</f>
        <v>0</v>
      </c>
      <c r="V113" s="147">
        <f>IF('Detailed input - Vehicles'!$E$10&gt;=V111,'Basic input'!$F$22,0)</f>
        <v>0</v>
      </c>
      <c r="W113" s="147">
        <f>IF('Detailed input - Vehicles'!$E$10&gt;=W111,'Basic input'!$F$22,0)</f>
        <v>0</v>
      </c>
      <c r="X113" s="147">
        <f>IF('Detailed input - Vehicles'!$E$10&gt;=X111,'Basic input'!$F$22,0)</f>
        <v>0</v>
      </c>
      <c r="Y113" s="147">
        <f>IF('Detailed input - Vehicles'!$E$10&gt;=Y111,'Basic input'!$F$22,0)</f>
        <v>0</v>
      </c>
      <c r="Z113" s="147">
        <f>IF('Detailed input - Vehicles'!$E$10&gt;=Z111,'Basic input'!$F$22,0)</f>
        <v>0</v>
      </c>
      <c r="AA113" s="147">
        <f>IF('Detailed input - Vehicles'!$E$10&gt;=AA111,'Basic input'!$F$22,0)</f>
        <v>0</v>
      </c>
      <c r="AB113" s="147">
        <f>IF('Detailed input - Vehicles'!$E$10&gt;=AB111,'Basic input'!$F$22,0)</f>
        <v>0</v>
      </c>
      <c r="AC113" s="147">
        <f>IF('Detailed input - Vehicles'!$E$10&gt;=AC111,'Basic input'!$F$22,0)</f>
        <v>0</v>
      </c>
    </row>
    <row r="114" spans="1:29" s="136" customFormat="1" ht="20.25" customHeight="1" outlineLevel="3" x14ac:dyDescent="0.3">
      <c r="A114" s="267"/>
      <c r="B114" s="148"/>
      <c r="C114" s="146" t="s">
        <v>122</v>
      </c>
      <c r="D114" s="147"/>
      <c r="E114" s="147">
        <f>IF('Detailed input - Vehicles'!$E$10&gt;=D111,'Basic input'!$G$22,0)</f>
        <v>0</v>
      </c>
      <c r="F114" s="147">
        <f>IF('Detailed input - Vehicles'!$E$10&gt;=E111,'Basic input'!$G$22,0)</f>
        <v>0</v>
      </c>
      <c r="G114" s="147">
        <f>IF('Detailed input - Vehicles'!$E$10&gt;=F111,'Basic input'!$G$22,0)</f>
        <v>0</v>
      </c>
      <c r="H114" s="147">
        <f>IF('Detailed input - Vehicles'!$E$10&gt;=G111,'Basic input'!$G$22,0)</f>
        <v>0</v>
      </c>
      <c r="I114" s="147">
        <f>IF('Detailed input - Vehicles'!$E$10&gt;=H111,'Basic input'!$G$22,0)</f>
        <v>0</v>
      </c>
      <c r="J114" s="147">
        <f>IF('Detailed input - Vehicles'!$E$10&gt;=I111,'Basic input'!$G$22,0)</f>
        <v>0</v>
      </c>
      <c r="K114" s="147">
        <f>IF('Detailed input - Vehicles'!$E$10&gt;=J111,'Basic input'!$G$22,0)</f>
        <v>0</v>
      </c>
      <c r="L114" s="147">
        <f>IF('Detailed input - Vehicles'!$E$10&gt;=K111,'Basic input'!$G$22,0)</f>
        <v>0</v>
      </c>
      <c r="M114" s="147">
        <f>IF('Detailed input - Vehicles'!$E$10&gt;=L111,'Basic input'!$G$22,0)</f>
        <v>0</v>
      </c>
      <c r="N114" s="147">
        <f>IF('Detailed input - Vehicles'!$E$10&gt;=M111,'Basic input'!$G$22,0)</f>
        <v>0</v>
      </c>
      <c r="O114" s="147">
        <f>IF('Detailed input - Vehicles'!$E$10&gt;=N111,'Basic input'!$G$22,0)</f>
        <v>0</v>
      </c>
      <c r="P114" s="147">
        <f>IF('Detailed input - Vehicles'!$E$10&gt;=O111,'Basic input'!$G$22,0)</f>
        <v>0</v>
      </c>
      <c r="Q114" s="147">
        <f>IF('Detailed input - Vehicles'!$E$10&gt;=P111,'Basic input'!$G$22,0)</f>
        <v>0</v>
      </c>
      <c r="R114" s="147">
        <f>IF('Detailed input - Vehicles'!$E$10&gt;=Q111,'Basic input'!$G$22,0)</f>
        <v>0</v>
      </c>
      <c r="S114" s="147">
        <f>IF('Detailed input - Vehicles'!$E$10&gt;=R111,'Basic input'!$G$22,0)</f>
        <v>0</v>
      </c>
      <c r="T114" s="147">
        <f>IF('Detailed input - Vehicles'!$E$10&gt;=S111,'Basic input'!$G$22,0)</f>
        <v>0</v>
      </c>
      <c r="U114" s="147">
        <f>IF('Detailed input - Vehicles'!$E$10&gt;=T111,'Basic input'!$G$22,0)</f>
        <v>0</v>
      </c>
      <c r="V114" s="147">
        <f>IF('Detailed input - Vehicles'!$E$10&gt;=U111,'Basic input'!$G$22,0)</f>
        <v>0</v>
      </c>
      <c r="W114" s="147">
        <f>IF('Detailed input - Vehicles'!$E$10&gt;=V111,'Basic input'!$G$22,0)</f>
        <v>0</v>
      </c>
      <c r="X114" s="147">
        <f>IF('Detailed input - Vehicles'!$E$10&gt;=W111,'Basic input'!$G$22,0)</f>
        <v>0</v>
      </c>
      <c r="Y114" s="147">
        <f>IF('Detailed input - Vehicles'!$E$10&gt;=X111,'Basic input'!$G$22,0)</f>
        <v>0</v>
      </c>
      <c r="Z114" s="147">
        <f>IF('Detailed input - Vehicles'!$E$10&gt;=Y111,'Basic input'!$G$22,0)</f>
        <v>0</v>
      </c>
      <c r="AA114" s="147">
        <f>IF('Detailed input - Vehicles'!$E$10&gt;=Z111,'Basic input'!$G$22,0)</f>
        <v>0</v>
      </c>
      <c r="AB114" s="147">
        <f>IF('Detailed input - Vehicles'!$E$10&gt;=AA111,'Basic input'!$G$22,0)</f>
        <v>0</v>
      </c>
      <c r="AC114" s="147">
        <f>IF('Detailed input - Vehicles'!$E$10&gt;=AB111,'Basic input'!$G$22,0)</f>
        <v>0</v>
      </c>
    </row>
    <row r="115" spans="1:29" s="136" customFormat="1" ht="20.25" customHeight="1" outlineLevel="3" x14ac:dyDescent="0.3">
      <c r="A115" s="267"/>
      <c r="B115" s="148"/>
      <c r="C115" s="146" t="s">
        <v>123</v>
      </c>
      <c r="D115" s="147"/>
      <c r="E115" s="147"/>
      <c r="F115" s="147">
        <f>IF('Detailed input - Vehicles'!$E$10&gt;=D111,'Basic input'!$H$22,0)</f>
        <v>0</v>
      </c>
      <c r="G115" s="147">
        <f>IF('Detailed input - Vehicles'!$E$10&gt;=E111,'Basic input'!$H$22,0)</f>
        <v>0</v>
      </c>
      <c r="H115" s="147">
        <f>IF('Detailed input - Vehicles'!$E$10&gt;=F111,'Basic input'!$H$22,0)</f>
        <v>0</v>
      </c>
      <c r="I115" s="147">
        <f>IF('Detailed input - Vehicles'!$E$10&gt;=G111,'Basic input'!$H$22,0)</f>
        <v>0</v>
      </c>
      <c r="J115" s="147">
        <f>IF('Detailed input - Vehicles'!$E$10&gt;=H111,'Basic input'!$H$22,0)</f>
        <v>0</v>
      </c>
      <c r="K115" s="147">
        <f>IF('Detailed input - Vehicles'!$E$10&gt;=I111,'Basic input'!$H$22,0)</f>
        <v>0</v>
      </c>
      <c r="L115" s="147">
        <f>IF('Detailed input - Vehicles'!$E$10&gt;=J111,'Basic input'!$H$22,0)</f>
        <v>0</v>
      </c>
      <c r="M115" s="147">
        <f>IF('Detailed input - Vehicles'!$E$10&gt;=K111,'Basic input'!$H$22,0)</f>
        <v>0</v>
      </c>
      <c r="N115" s="147">
        <f>IF('Detailed input - Vehicles'!$E$10&gt;=L111,'Basic input'!$H$22,0)</f>
        <v>0</v>
      </c>
      <c r="O115" s="147">
        <f>IF('Detailed input - Vehicles'!$E$10&gt;=M111,'Basic input'!$H$22,0)</f>
        <v>0</v>
      </c>
      <c r="P115" s="147">
        <f>IF('Detailed input - Vehicles'!$E$10&gt;=N111,'Basic input'!$H$22,0)</f>
        <v>0</v>
      </c>
      <c r="Q115" s="147">
        <f>IF('Detailed input - Vehicles'!$E$10&gt;=O111,'Basic input'!$H$22,0)</f>
        <v>0</v>
      </c>
      <c r="R115" s="147">
        <f>IF('Detailed input - Vehicles'!$E$10&gt;=P111,'Basic input'!$H$22,0)</f>
        <v>0</v>
      </c>
      <c r="S115" s="147">
        <f>IF('Detailed input - Vehicles'!$E$10&gt;=Q111,'Basic input'!$H$22,0)</f>
        <v>0</v>
      </c>
      <c r="T115" s="147">
        <f>IF('Detailed input - Vehicles'!$E$10&gt;=R111,'Basic input'!$H$22,0)</f>
        <v>0</v>
      </c>
      <c r="U115" s="147">
        <f>IF('Detailed input - Vehicles'!$E$10&gt;=S111,'Basic input'!$H$22,0)</f>
        <v>0</v>
      </c>
      <c r="V115" s="147">
        <f>IF('Detailed input - Vehicles'!$E$10&gt;=T111,'Basic input'!$H$22,0)</f>
        <v>0</v>
      </c>
      <c r="W115" s="147">
        <f>IF('Detailed input - Vehicles'!$E$10&gt;=U111,'Basic input'!$H$22,0)</f>
        <v>0</v>
      </c>
      <c r="X115" s="147">
        <f>IF('Detailed input - Vehicles'!$E$10&gt;=V111,'Basic input'!$H$22,0)</f>
        <v>0</v>
      </c>
      <c r="Y115" s="147">
        <f>IF('Detailed input - Vehicles'!$E$10&gt;=W111,'Basic input'!$H$22,0)</f>
        <v>0</v>
      </c>
      <c r="Z115" s="147">
        <f>IF('Detailed input - Vehicles'!$E$10&gt;=X111,'Basic input'!$H$22,0)</f>
        <v>0</v>
      </c>
      <c r="AA115" s="147">
        <f>IF('Detailed input - Vehicles'!$E$10&gt;=Y111,'Basic input'!$H$22,0)</f>
        <v>0</v>
      </c>
      <c r="AB115" s="147">
        <f>IF('Detailed input - Vehicles'!$E$10&gt;=Z111,'Basic input'!$H$22,0)</f>
        <v>0</v>
      </c>
      <c r="AC115" s="147">
        <f>IF('Detailed input - Vehicles'!$E$10&gt;=AA111,'Basic input'!$H$22,0)</f>
        <v>0</v>
      </c>
    </row>
    <row r="116" spans="1:29" s="136" customFormat="1" ht="20.25" customHeight="1" outlineLevel="3" x14ac:dyDescent="0.3">
      <c r="A116" s="267"/>
      <c r="B116" s="148"/>
      <c r="C116" s="146" t="s">
        <v>124</v>
      </c>
      <c r="D116" s="147"/>
      <c r="E116" s="147"/>
      <c r="F116" s="147"/>
      <c r="G116" s="147">
        <f>IF('Detailed input - Vehicles'!$E$10&gt;=D111,'Basic input'!$I$22,0)</f>
        <v>0</v>
      </c>
      <c r="H116" s="147">
        <f>IF('Detailed input - Vehicles'!$E$10&gt;=E111,'Basic input'!$I$22,0)</f>
        <v>0</v>
      </c>
      <c r="I116" s="147">
        <f>IF('Detailed input - Vehicles'!$E$10&gt;=F111,'Basic input'!$I$22,0)</f>
        <v>0</v>
      </c>
      <c r="J116" s="147">
        <f>IF('Detailed input - Vehicles'!$E$10&gt;=G111,'Basic input'!$I$22,0)</f>
        <v>0</v>
      </c>
      <c r="K116" s="147">
        <f>IF('Detailed input - Vehicles'!$E$10&gt;=H111,'Basic input'!$I$22,0)</f>
        <v>0</v>
      </c>
      <c r="L116" s="147">
        <f>IF('Detailed input - Vehicles'!$E$10&gt;=I111,'Basic input'!$I$22,0)</f>
        <v>0</v>
      </c>
      <c r="M116" s="147">
        <f>IF('Detailed input - Vehicles'!$E$10&gt;=J111,'Basic input'!$I$22,0)</f>
        <v>0</v>
      </c>
      <c r="N116" s="147">
        <f>IF('Detailed input - Vehicles'!$E$10&gt;=K111,'Basic input'!$I$22,0)</f>
        <v>0</v>
      </c>
      <c r="O116" s="147">
        <f>IF('Detailed input - Vehicles'!$E$10&gt;=L111,'Basic input'!$I$22,0)</f>
        <v>0</v>
      </c>
      <c r="P116" s="147">
        <f>IF('Detailed input - Vehicles'!$E$10&gt;=M111,'Basic input'!$I$22,0)</f>
        <v>0</v>
      </c>
      <c r="Q116" s="147">
        <f>IF('Detailed input - Vehicles'!$E$10&gt;=N111,'Basic input'!$I$22,0)</f>
        <v>0</v>
      </c>
      <c r="R116" s="147">
        <f>IF('Detailed input - Vehicles'!$E$10&gt;=O111,'Basic input'!$I$22,0)</f>
        <v>0</v>
      </c>
      <c r="S116" s="147">
        <f>IF('Detailed input - Vehicles'!$E$10&gt;=P111,'Basic input'!$I$22,0)</f>
        <v>0</v>
      </c>
      <c r="T116" s="147">
        <f>IF('Detailed input - Vehicles'!$E$10&gt;=Q111,'Basic input'!$I$22,0)</f>
        <v>0</v>
      </c>
      <c r="U116" s="147">
        <f>IF('Detailed input - Vehicles'!$E$10&gt;=R111,'Basic input'!$I$22,0)</f>
        <v>0</v>
      </c>
      <c r="V116" s="147">
        <f>IF('Detailed input - Vehicles'!$E$10&gt;=S111,'Basic input'!$I$22,0)</f>
        <v>0</v>
      </c>
      <c r="W116" s="147">
        <f>IF('Detailed input - Vehicles'!$E$10&gt;=T111,'Basic input'!$I$22,0)</f>
        <v>0</v>
      </c>
      <c r="X116" s="147">
        <f>IF('Detailed input - Vehicles'!$E$10&gt;=U111,'Basic input'!$I$22,0)</f>
        <v>0</v>
      </c>
      <c r="Y116" s="147">
        <f>IF('Detailed input - Vehicles'!$E$10&gt;=V111,'Basic input'!$I$22,0)</f>
        <v>0</v>
      </c>
      <c r="Z116" s="147">
        <f>IF('Detailed input - Vehicles'!$E$10&gt;=W111,'Basic input'!$I$22,0)</f>
        <v>0</v>
      </c>
      <c r="AA116" s="147">
        <f>IF('Detailed input - Vehicles'!$E$10&gt;=X111,'Basic input'!$I$22,0)</f>
        <v>0</v>
      </c>
      <c r="AB116" s="147">
        <f>IF('Detailed input - Vehicles'!$E$10&gt;=Y111,'Basic input'!$I$22,0)</f>
        <v>0</v>
      </c>
      <c r="AC116" s="147">
        <f>IF('Detailed input - Vehicles'!$E$10&gt;=Z111,'Basic input'!$I$22,0)</f>
        <v>0</v>
      </c>
    </row>
    <row r="117" spans="1:29" s="136" customFormat="1" ht="20.25" customHeight="1" outlineLevel="3" x14ac:dyDescent="0.3">
      <c r="A117" s="267"/>
      <c r="B117" s="148"/>
      <c r="C117" s="146" t="s">
        <v>125</v>
      </c>
      <c r="D117" s="147"/>
      <c r="E117" s="147"/>
      <c r="F117" s="147"/>
      <c r="G117" s="147"/>
      <c r="H117" s="147">
        <f>IF('Detailed input - Vehicles'!$E$10&gt;=D111,'Basic input'!$J$22,0)</f>
        <v>0</v>
      </c>
      <c r="I117" s="147">
        <f>IF('Detailed input - Vehicles'!$E$10&gt;=E111,'Basic input'!$J$22,0)</f>
        <v>0</v>
      </c>
      <c r="J117" s="147">
        <f>IF('Detailed input - Vehicles'!$E$10&gt;=F111,'Basic input'!$J$22,0)</f>
        <v>0</v>
      </c>
      <c r="K117" s="147">
        <f>IF('Detailed input - Vehicles'!$E$10&gt;=G111,'Basic input'!$J$22,0)</f>
        <v>0</v>
      </c>
      <c r="L117" s="147">
        <f>IF('Detailed input - Vehicles'!$E$10&gt;=H111,'Basic input'!$J$22,0)</f>
        <v>0</v>
      </c>
      <c r="M117" s="147">
        <f>IF('Detailed input - Vehicles'!$E$10&gt;=I111,'Basic input'!$J$22,0)</f>
        <v>0</v>
      </c>
      <c r="N117" s="147">
        <f>IF('Detailed input - Vehicles'!$E$10&gt;=J111,'Basic input'!$J$22,0)</f>
        <v>0</v>
      </c>
      <c r="O117" s="147">
        <f>IF('Detailed input - Vehicles'!$E$10&gt;=K111,'Basic input'!$J$22,0)</f>
        <v>0</v>
      </c>
      <c r="P117" s="147">
        <f>IF('Detailed input - Vehicles'!$E$10&gt;=L111,'Basic input'!$J$22,0)</f>
        <v>0</v>
      </c>
      <c r="Q117" s="147">
        <f>IF('Detailed input - Vehicles'!$E$10&gt;=M111,'Basic input'!$J$22,0)</f>
        <v>0</v>
      </c>
      <c r="R117" s="147">
        <f>IF('Detailed input - Vehicles'!$E$10&gt;=N111,'Basic input'!$J$22,0)</f>
        <v>0</v>
      </c>
      <c r="S117" s="147">
        <f>IF('Detailed input - Vehicles'!$E$10&gt;=O111,'Basic input'!$J$22,0)</f>
        <v>0</v>
      </c>
      <c r="T117" s="147">
        <f>IF('Detailed input - Vehicles'!$E$10&gt;=P111,'Basic input'!$J$22,0)</f>
        <v>0</v>
      </c>
      <c r="U117" s="147">
        <f>IF('Detailed input - Vehicles'!$E$10&gt;=Q111,'Basic input'!$J$22,0)</f>
        <v>0</v>
      </c>
      <c r="V117" s="147">
        <f>IF('Detailed input - Vehicles'!$E$10&gt;=R111,'Basic input'!$J$22,0)</f>
        <v>0</v>
      </c>
      <c r="W117" s="147">
        <f>IF('Detailed input - Vehicles'!$E$10&gt;=S111,'Basic input'!$J$22,0)</f>
        <v>0</v>
      </c>
      <c r="X117" s="147">
        <f>IF('Detailed input - Vehicles'!$E$10&gt;=T111,'Basic input'!$J$22,0)</f>
        <v>0</v>
      </c>
      <c r="Y117" s="147">
        <f>IF('Detailed input - Vehicles'!$E$10&gt;=U111,'Basic input'!$J$22,0)</f>
        <v>0</v>
      </c>
      <c r="Z117" s="147">
        <f>IF('Detailed input - Vehicles'!$E$10&gt;=V111,'Basic input'!$J$22,0)</f>
        <v>0</v>
      </c>
      <c r="AA117" s="147">
        <f>IF('Detailed input - Vehicles'!$E$10&gt;=W111,'Basic input'!$J$22,0)</f>
        <v>0</v>
      </c>
      <c r="AB117" s="147">
        <f>IF('Detailed input - Vehicles'!$E$10&gt;=X111,'Basic input'!$J$22,0)</f>
        <v>0</v>
      </c>
      <c r="AC117" s="147">
        <f>IF('Detailed input - Vehicles'!$E$10&gt;=Y111,'Basic input'!$J$22,0)</f>
        <v>0</v>
      </c>
    </row>
    <row r="118" spans="1:29" s="136" customFormat="1" ht="20.25" customHeight="1" outlineLevel="3" x14ac:dyDescent="0.3">
      <c r="A118" s="267"/>
      <c r="B118" s="148"/>
      <c r="C118" s="146" t="s">
        <v>126</v>
      </c>
      <c r="D118" s="147"/>
      <c r="E118" s="147"/>
      <c r="F118" s="147"/>
      <c r="G118" s="147"/>
      <c r="H118" s="147"/>
      <c r="I118" s="147">
        <f>IF('Detailed input - Vehicles'!$E$10&gt;=D111,'Basic input'!$K$22,0)</f>
        <v>0</v>
      </c>
      <c r="J118" s="147">
        <f>IF('Detailed input - Vehicles'!$E$10&gt;=E111,'Basic input'!$K$22,0)</f>
        <v>0</v>
      </c>
      <c r="K118" s="147">
        <f>IF('Detailed input - Vehicles'!$E$10&gt;=F111,'Basic input'!$K$22,0)</f>
        <v>0</v>
      </c>
      <c r="L118" s="147">
        <f>IF('Detailed input - Vehicles'!$E$10&gt;=G111,'Basic input'!$K$22,0)</f>
        <v>0</v>
      </c>
      <c r="M118" s="147">
        <f>IF('Detailed input - Vehicles'!$E$10&gt;=H111,'Basic input'!$K$22,0)</f>
        <v>0</v>
      </c>
      <c r="N118" s="147">
        <f>IF('Detailed input - Vehicles'!$E$10&gt;=I111,'Basic input'!$K$22,0)</f>
        <v>0</v>
      </c>
      <c r="O118" s="147">
        <f>IF('Detailed input - Vehicles'!$E$10&gt;=J111,'Basic input'!$K$22,0)</f>
        <v>0</v>
      </c>
      <c r="P118" s="147">
        <f>IF('Detailed input - Vehicles'!$E$10&gt;=K111,'Basic input'!$K$22,0)</f>
        <v>0</v>
      </c>
      <c r="Q118" s="147">
        <f>IF('Detailed input - Vehicles'!$E$10&gt;=L111,'Basic input'!$K$22,0)</f>
        <v>0</v>
      </c>
      <c r="R118" s="147">
        <f>IF('Detailed input - Vehicles'!$E$10&gt;=M111,'Basic input'!$K$22,0)</f>
        <v>0</v>
      </c>
      <c r="S118" s="147">
        <f>IF('Detailed input - Vehicles'!$E$10&gt;=N111,'Basic input'!$K$22,0)</f>
        <v>0</v>
      </c>
      <c r="T118" s="147">
        <f>IF('Detailed input - Vehicles'!$E$10&gt;=O111,'Basic input'!$K$22,0)</f>
        <v>0</v>
      </c>
      <c r="U118" s="147">
        <f>IF('Detailed input - Vehicles'!$E$10&gt;=P111,'Basic input'!$K$22,0)</f>
        <v>0</v>
      </c>
      <c r="V118" s="147">
        <f>IF('Detailed input - Vehicles'!$E$10&gt;=Q111,'Basic input'!$K$22,0)</f>
        <v>0</v>
      </c>
      <c r="W118" s="147">
        <f>IF('Detailed input - Vehicles'!$E$10&gt;=R111,'Basic input'!$K$22,0)</f>
        <v>0</v>
      </c>
      <c r="X118" s="147">
        <f>IF('Detailed input - Vehicles'!$E$10&gt;=S111,'Basic input'!$K$22,0)</f>
        <v>0</v>
      </c>
      <c r="Y118" s="147">
        <f>IF('Detailed input - Vehicles'!$E$10&gt;=T111,'Basic input'!$K$22,0)</f>
        <v>0</v>
      </c>
      <c r="Z118" s="147">
        <f>IF('Detailed input - Vehicles'!$E$10&gt;=U111,'Basic input'!$K$22,0)</f>
        <v>0</v>
      </c>
      <c r="AA118" s="147">
        <f>IF('Detailed input - Vehicles'!$E$10&gt;=V111,'Basic input'!$K$22,0)</f>
        <v>0</v>
      </c>
      <c r="AB118" s="147">
        <f>IF('Detailed input - Vehicles'!$E$10&gt;=W111,'Basic input'!$K$22,0)</f>
        <v>0</v>
      </c>
      <c r="AC118" s="147">
        <f>IF('Detailed input - Vehicles'!$E$10&gt;=X111,'Basic input'!$K$22,0)</f>
        <v>0</v>
      </c>
    </row>
    <row r="119" spans="1:29" s="136" customFormat="1" ht="20.25" customHeight="1" outlineLevel="3" x14ac:dyDescent="0.3">
      <c r="A119" s="267"/>
      <c r="B119" s="148"/>
      <c r="C119" s="146" t="s">
        <v>127</v>
      </c>
      <c r="D119" s="147"/>
      <c r="E119" s="147"/>
      <c r="F119" s="147"/>
      <c r="G119" s="147"/>
      <c r="H119" s="147"/>
      <c r="I119" s="147"/>
      <c r="J119" s="147">
        <f>IF('Detailed input - Vehicles'!$E$10&gt;=D111,'Basic input'!$L$22,0)</f>
        <v>0</v>
      </c>
      <c r="K119" s="147">
        <f>IF('Detailed input - Vehicles'!$E$10&gt;=E111,'Basic input'!$L$22,0)</f>
        <v>0</v>
      </c>
      <c r="L119" s="147">
        <f>IF('Detailed input - Vehicles'!$E$10&gt;=F111,'Basic input'!$L$22,0)</f>
        <v>0</v>
      </c>
      <c r="M119" s="147">
        <f>IF('Detailed input - Vehicles'!$E$10&gt;=G111,'Basic input'!$L$22,0)</f>
        <v>0</v>
      </c>
      <c r="N119" s="147">
        <f>IF('Detailed input - Vehicles'!$E$10&gt;=H111,'Basic input'!$L$22,0)</f>
        <v>0</v>
      </c>
      <c r="O119" s="147">
        <f>IF('Detailed input - Vehicles'!$E$10&gt;=I111,'Basic input'!$L$22,0)</f>
        <v>0</v>
      </c>
      <c r="P119" s="147">
        <f>IF('Detailed input - Vehicles'!$E$10&gt;=J111,'Basic input'!$L$22,0)</f>
        <v>0</v>
      </c>
      <c r="Q119" s="147">
        <f>IF('Detailed input - Vehicles'!$E$10&gt;=K111,'Basic input'!$L$22,0)</f>
        <v>0</v>
      </c>
      <c r="R119" s="147">
        <f>IF('Detailed input - Vehicles'!$E$10&gt;=L111,'Basic input'!$L$22,0)</f>
        <v>0</v>
      </c>
      <c r="S119" s="147">
        <f>IF('Detailed input - Vehicles'!$E$10&gt;=M111,'Basic input'!$L$22,0)</f>
        <v>0</v>
      </c>
      <c r="T119" s="147">
        <f>IF('Detailed input - Vehicles'!$E$10&gt;=N111,'Basic input'!$L$22,0)</f>
        <v>0</v>
      </c>
      <c r="U119" s="147">
        <f>IF('Detailed input - Vehicles'!$E$10&gt;=O111,'Basic input'!$L$22,0)</f>
        <v>0</v>
      </c>
      <c r="V119" s="147">
        <f>IF('Detailed input - Vehicles'!$E$10&gt;=P111,'Basic input'!$L$22,0)</f>
        <v>0</v>
      </c>
      <c r="W119" s="147">
        <f>IF('Detailed input - Vehicles'!$E$10&gt;=Q111,'Basic input'!$L$22,0)</f>
        <v>0</v>
      </c>
      <c r="X119" s="147">
        <f>IF('Detailed input - Vehicles'!$E$10&gt;=R111,'Basic input'!$L$22,0)</f>
        <v>0</v>
      </c>
      <c r="Y119" s="147">
        <f>IF('Detailed input - Vehicles'!$E$10&gt;=S111,'Basic input'!$L$22,0)</f>
        <v>0</v>
      </c>
      <c r="Z119" s="147">
        <f>IF('Detailed input - Vehicles'!$E$10&gt;=T111,'Basic input'!$L$22,0)</f>
        <v>0</v>
      </c>
      <c r="AA119" s="147">
        <f>IF('Detailed input - Vehicles'!$E$10&gt;=U111,'Basic input'!$L$22,0)</f>
        <v>0</v>
      </c>
      <c r="AB119" s="147">
        <f>IF('Detailed input - Vehicles'!$E$10&gt;=V111,'Basic input'!$L$22,0)</f>
        <v>0</v>
      </c>
      <c r="AC119" s="147">
        <f>IF('Detailed input - Vehicles'!$E$10&gt;=W111,'Basic input'!$L$22,0)</f>
        <v>0</v>
      </c>
    </row>
    <row r="120" spans="1:29" s="136" customFormat="1" ht="20.25" customHeight="1" outlineLevel="3" x14ac:dyDescent="0.3">
      <c r="A120" s="267"/>
      <c r="B120" s="148"/>
      <c r="C120" s="146" t="s">
        <v>128</v>
      </c>
      <c r="D120" s="147"/>
      <c r="E120" s="147"/>
      <c r="F120" s="147"/>
      <c r="G120" s="147"/>
      <c r="H120" s="147"/>
      <c r="I120" s="147"/>
      <c r="J120" s="147"/>
      <c r="K120" s="147">
        <f>IF('Detailed input - Vehicles'!$E$10&gt;=D111,'Basic input'!$M$22,0)</f>
        <v>0</v>
      </c>
      <c r="L120" s="147">
        <f>IF('Detailed input - Vehicles'!$E$10&gt;=E111,'Basic input'!$M$22,0)</f>
        <v>0</v>
      </c>
      <c r="M120" s="147">
        <f>IF('Detailed input - Vehicles'!$E$10&gt;=F111,'Basic input'!$M$22,0)</f>
        <v>0</v>
      </c>
      <c r="N120" s="147">
        <f>IF('Detailed input - Vehicles'!$E$10&gt;=G111,'Basic input'!$M$22,0)</f>
        <v>0</v>
      </c>
      <c r="O120" s="147">
        <f>IF('Detailed input - Vehicles'!$E$10&gt;=H111,'Basic input'!$M$22,0)</f>
        <v>0</v>
      </c>
      <c r="P120" s="147">
        <f>IF('Detailed input - Vehicles'!$E$10&gt;=I111,'Basic input'!$M$22,0)</f>
        <v>0</v>
      </c>
      <c r="Q120" s="147">
        <f>IF('Detailed input - Vehicles'!$E$10&gt;=J111,'Basic input'!$M$22,0)</f>
        <v>0</v>
      </c>
      <c r="R120" s="147">
        <f>IF('Detailed input - Vehicles'!$E$10&gt;=K111,'Basic input'!$M$22,0)</f>
        <v>0</v>
      </c>
      <c r="S120" s="147">
        <f>IF('Detailed input - Vehicles'!$E$10&gt;=L111,'Basic input'!$M$22,0)</f>
        <v>0</v>
      </c>
      <c r="T120" s="147">
        <f>IF('Detailed input - Vehicles'!$E$10&gt;=M111,'Basic input'!$M$22,0)</f>
        <v>0</v>
      </c>
      <c r="U120" s="147">
        <f>IF('Detailed input - Vehicles'!$E$10&gt;=N111,'Basic input'!$M$22,0)</f>
        <v>0</v>
      </c>
      <c r="V120" s="147">
        <f>IF('Detailed input - Vehicles'!$E$10&gt;=O111,'Basic input'!$M$22,0)</f>
        <v>0</v>
      </c>
      <c r="W120" s="147">
        <f>IF('Detailed input - Vehicles'!$E$10&gt;=P111,'Basic input'!$M$22,0)</f>
        <v>0</v>
      </c>
      <c r="X120" s="147">
        <f>IF('Detailed input - Vehicles'!$E$10&gt;=Q111,'Basic input'!$M$22,0)</f>
        <v>0</v>
      </c>
      <c r="Y120" s="147">
        <f>IF('Detailed input - Vehicles'!$E$10&gt;=R111,'Basic input'!$M$22,0)</f>
        <v>0</v>
      </c>
      <c r="Z120" s="147">
        <f>IF('Detailed input - Vehicles'!$E$10&gt;=S111,'Basic input'!$M$22,0)</f>
        <v>0</v>
      </c>
      <c r="AA120" s="147">
        <f>IF('Detailed input - Vehicles'!$E$10&gt;=T111,'Basic input'!$M$22,0)</f>
        <v>0</v>
      </c>
      <c r="AB120" s="147">
        <f>IF('Detailed input - Vehicles'!$E$10&gt;=U111,'Basic input'!$M$22,0)</f>
        <v>0</v>
      </c>
      <c r="AC120" s="147">
        <f>IF('Detailed input - Vehicles'!$E$10&gt;=V111,'Basic input'!$M$22,0)</f>
        <v>0</v>
      </c>
    </row>
    <row r="121" spans="1:29" s="136" customFormat="1" ht="20.25" customHeight="1" outlineLevel="3" x14ac:dyDescent="0.3">
      <c r="A121" s="267"/>
      <c r="B121" s="148"/>
      <c r="C121" s="146" t="s">
        <v>129</v>
      </c>
      <c r="D121" s="147"/>
      <c r="E121" s="147"/>
      <c r="F121" s="147"/>
      <c r="G121" s="147"/>
      <c r="H121" s="147"/>
      <c r="I121" s="147"/>
      <c r="J121" s="147"/>
      <c r="K121" s="147"/>
      <c r="L121" s="147">
        <f>IF('Detailed input - Vehicles'!$E$10&gt;=D111,'Basic input'!$N$22,0)</f>
        <v>0</v>
      </c>
      <c r="M121" s="147">
        <f>IF('Detailed input - Vehicles'!$E$10&gt;=E111,'Basic input'!$N$22,0)</f>
        <v>0</v>
      </c>
      <c r="N121" s="147">
        <f>IF('Detailed input - Vehicles'!$E$10&gt;=F111,'Basic input'!$N$22,0)</f>
        <v>0</v>
      </c>
      <c r="O121" s="147">
        <f>IF('Detailed input - Vehicles'!$E$10&gt;=G111,'Basic input'!$N$22,0)</f>
        <v>0</v>
      </c>
      <c r="P121" s="147">
        <f>IF('Detailed input - Vehicles'!$E$10&gt;=H111,'Basic input'!$N$22,0)</f>
        <v>0</v>
      </c>
      <c r="Q121" s="147">
        <f>IF('Detailed input - Vehicles'!$E$10&gt;=I111,'Basic input'!$N$22,0)</f>
        <v>0</v>
      </c>
      <c r="R121" s="147">
        <f>IF('Detailed input - Vehicles'!$E$10&gt;=J111,'Basic input'!$N$22,0)</f>
        <v>0</v>
      </c>
      <c r="S121" s="147">
        <f>IF('Detailed input - Vehicles'!$E$10&gt;=K111,'Basic input'!$N$22,0)</f>
        <v>0</v>
      </c>
      <c r="T121" s="147">
        <f>IF('Detailed input - Vehicles'!$E$10&gt;=L111,'Basic input'!$N$22,0)</f>
        <v>0</v>
      </c>
      <c r="U121" s="147">
        <f>IF('Detailed input - Vehicles'!$E$10&gt;=M111,'Basic input'!$N$22,0)</f>
        <v>0</v>
      </c>
      <c r="V121" s="147">
        <f>IF('Detailed input - Vehicles'!$E$10&gt;=N111,'Basic input'!$N$22,0)</f>
        <v>0</v>
      </c>
      <c r="W121" s="147">
        <f>IF('Detailed input - Vehicles'!$E$10&gt;=O111,'Basic input'!$N$22,0)</f>
        <v>0</v>
      </c>
      <c r="X121" s="147">
        <f>IF('Detailed input - Vehicles'!$E$10&gt;=P111,'Basic input'!$N$22,0)</f>
        <v>0</v>
      </c>
      <c r="Y121" s="147">
        <f>IF('Detailed input - Vehicles'!$E$10&gt;=Q111,'Basic input'!$N$22,0)</f>
        <v>0</v>
      </c>
      <c r="Z121" s="147">
        <f>IF('Detailed input - Vehicles'!$E$10&gt;=R111,'Basic input'!$N$22,0)</f>
        <v>0</v>
      </c>
      <c r="AA121" s="147">
        <f>IF('Detailed input - Vehicles'!$E$10&gt;=S111,'Basic input'!$N$22,0)</f>
        <v>0</v>
      </c>
      <c r="AB121" s="147">
        <f>IF('Detailed input - Vehicles'!$E$10&gt;=T111,'Basic input'!$N$22,0)</f>
        <v>0</v>
      </c>
      <c r="AC121" s="147">
        <f>IF('Detailed input - Vehicles'!$E$10&gt;=U111,'Basic input'!$N$22,0)</f>
        <v>0</v>
      </c>
    </row>
    <row r="122" spans="1:29" s="136" customFormat="1" ht="20.25" customHeight="1" outlineLevel="3" x14ac:dyDescent="0.3">
      <c r="A122" s="267"/>
      <c r="B122" s="148"/>
      <c r="C122" s="146" t="s">
        <v>130</v>
      </c>
      <c r="D122" s="147"/>
      <c r="E122" s="147"/>
      <c r="F122" s="147"/>
      <c r="G122" s="147"/>
      <c r="H122" s="147"/>
      <c r="I122" s="147"/>
      <c r="J122" s="147"/>
      <c r="K122" s="147"/>
      <c r="L122" s="147"/>
      <c r="M122" s="147">
        <f>IF('Detailed input - Vehicles'!$E$10&gt;=D111,'Basic input'!$O$22,0)</f>
        <v>0</v>
      </c>
      <c r="N122" s="147">
        <f>IF('Detailed input - Vehicles'!$E$10&gt;=E111,'Basic input'!$O$22,0)</f>
        <v>0</v>
      </c>
      <c r="O122" s="147">
        <f>IF('Detailed input - Vehicles'!$E$10&gt;=F111,'Basic input'!$O$22,0)</f>
        <v>0</v>
      </c>
      <c r="P122" s="147">
        <f>IF('Detailed input - Vehicles'!$E$10&gt;=G111,'Basic input'!$O$22,0)</f>
        <v>0</v>
      </c>
      <c r="Q122" s="147">
        <f>IF('Detailed input - Vehicles'!$E$10&gt;=H111,'Basic input'!$O$22,0)</f>
        <v>0</v>
      </c>
      <c r="R122" s="147">
        <f>IF('Detailed input - Vehicles'!$E$10&gt;=I111,'Basic input'!$O$22,0)</f>
        <v>0</v>
      </c>
      <c r="S122" s="147">
        <f>IF('Detailed input - Vehicles'!$E$10&gt;=J111,'Basic input'!$O$22,0)</f>
        <v>0</v>
      </c>
      <c r="T122" s="147">
        <f>IF('Detailed input - Vehicles'!$E$10&gt;=K111,'Basic input'!$O$22,0)</f>
        <v>0</v>
      </c>
      <c r="U122" s="147">
        <f>IF('Detailed input - Vehicles'!$E$10&gt;=L111,'Basic input'!$O$22,0)</f>
        <v>0</v>
      </c>
      <c r="V122" s="147">
        <f>IF('Detailed input - Vehicles'!$E$10&gt;=M111,'Basic input'!$O$22,0)</f>
        <v>0</v>
      </c>
      <c r="W122" s="147">
        <f>IF('Detailed input - Vehicles'!$E$10&gt;=N111,'Basic input'!$O$22,0)</f>
        <v>0</v>
      </c>
      <c r="X122" s="147">
        <f>IF('Detailed input - Vehicles'!$E$10&gt;=O111,'Basic input'!$O$22,0)</f>
        <v>0</v>
      </c>
      <c r="Y122" s="147">
        <f>IF('Detailed input - Vehicles'!$E$10&gt;=P111,'Basic input'!$O$22,0)</f>
        <v>0</v>
      </c>
      <c r="Z122" s="147">
        <f>IF('Detailed input - Vehicles'!$E$10&gt;=Q111,'Basic input'!$O$22,0)</f>
        <v>0</v>
      </c>
      <c r="AA122" s="147">
        <f>IF('Detailed input - Vehicles'!$E$10&gt;=R111,'Basic input'!$O$22,0)</f>
        <v>0</v>
      </c>
      <c r="AB122" s="147">
        <f>IF('Detailed input - Vehicles'!$E$10&gt;=S111,'Basic input'!$O$22,0)</f>
        <v>0</v>
      </c>
      <c r="AC122" s="147">
        <f>IF('Detailed input - Vehicles'!$E$10&gt;=T111,'Basic input'!$O$22,0)</f>
        <v>0</v>
      </c>
    </row>
    <row r="123" spans="1:29" s="136" customFormat="1" ht="20.25" customHeight="1" outlineLevel="3" x14ac:dyDescent="0.3">
      <c r="A123" s="267"/>
      <c r="B123" s="148"/>
      <c r="C123" s="146" t="s">
        <v>131</v>
      </c>
      <c r="D123" s="147"/>
      <c r="E123" s="147"/>
      <c r="F123" s="147"/>
      <c r="G123" s="147"/>
      <c r="H123" s="147"/>
      <c r="I123" s="147"/>
      <c r="J123" s="147"/>
      <c r="K123" s="147"/>
      <c r="L123" s="147"/>
      <c r="M123" s="147"/>
      <c r="N123" s="147">
        <f>IF('Detailed input - Vehicles'!$E$10&gt;=D111,'Basic input'!$P$22,0)</f>
        <v>0</v>
      </c>
      <c r="O123" s="147">
        <f>IF('Detailed input - Vehicles'!$E$10&gt;=E111,'Basic input'!$P$22,0)</f>
        <v>0</v>
      </c>
      <c r="P123" s="147">
        <f>IF('Detailed input - Vehicles'!$E$10&gt;=F111,'Basic input'!$P$22,0)</f>
        <v>0</v>
      </c>
      <c r="Q123" s="147">
        <f>IF('Detailed input - Vehicles'!$E$10&gt;=G111,'Basic input'!$P$22,0)</f>
        <v>0</v>
      </c>
      <c r="R123" s="147">
        <f>IF('Detailed input - Vehicles'!$E$10&gt;=H111,'Basic input'!$P$22,0)</f>
        <v>0</v>
      </c>
      <c r="S123" s="147">
        <f>IF('Detailed input - Vehicles'!$E$10&gt;=I111,'Basic input'!$P$22,0)</f>
        <v>0</v>
      </c>
      <c r="T123" s="147">
        <f>IF('Detailed input - Vehicles'!$E$10&gt;=J111,'Basic input'!$P$22,0)</f>
        <v>0</v>
      </c>
      <c r="U123" s="147">
        <f>IF('Detailed input - Vehicles'!$E$10&gt;=K111,'Basic input'!$P$22,0)</f>
        <v>0</v>
      </c>
      <c r="V123" s="147">
        <f>IF('Detailed input - Vehicles'!$E$10&gt;=L111,'Basic input'!$P$22,0)</f>
        <v>0</v>
      </c>
      <c r="W123" s="147">
        <f>IF('Detailed input - Vehicles'!$E$10&gt;=M111,'Basic input'!$P$22,0)</f>
        <v>0</v>
      </c>
      <c r="X123" s="147">
        <f>IF('Detailed input - Vehicles'!$E$10&gt;=N111,'Basic input'!$P$22,0)</f>
        <v>0</v>
      </c>
      <c r="Y123" s="147">
        <f>IF('Detailed input - Vehicles'!$E$10&gt;=O111,'Basic input'!$P$22,0)</f>
        <v>0</v>
      </c>
      <c r="Z123" s="147">
        <f>IF('Detailed input - Vehicles'!$E$10&gt;=P111,'Basic input'!$P$22,0)</f>
        <v>0</v>
      </c>
      <c r="AA123" s="147">
        <f>IF('Detailed input - Vehicles'!$E$10&gt;=Q111,'Basic input'!$P$22,0)</f>
        <v>0</v>
      </c>
      <c r="AB123" s="147">
        <f>IF('Detailed input - Vehicles'!$E$10&gt;=R111,'Basic input'!$P$22,0)</f>
        <v>0</v>
      </c>
      <c r="AC123" s="147">
        <f>IF('Detailed input - Vehicles'!$E$10&gt;=S111,'Basic input'!$P$22,0)</f>
        <v>0</v>
      </c>
    </row>
    <row r="124" spans="1:29" s="136" customFormat="1" ht="20.25" customHeight="1" outlineLevel="2" x14ac:dyDescent="0.3">
      <c r="A124" s="267"/>
      <c r="B124" s="148"/>
      <c r="C124" s="148"/>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row>
    <row r="125" spans="1:29" s="136" customFormat="1" ht="20.25" customHeight="1" outlineLevel="2" x14ac:dyDescent="0.3">
      <c r="A125" s="267"/>
      <c r="B125" s="97" t="s">
        <v>146</v>
      </c>
      <c r="C125" s="97" t="s">
        <v>6</v>
      </c>
      <c r="D125" s="597">
        <f>'Basic input'!$F$37*'Detailed input - Vehicles'!E44</f>
        <v>0</v>
      </c>
      <c r="E125" s="597">
        <f>'Basic input'!$F$37*'Detailed input - Vehicles'!F44</f>
        <v>0</v>
      </c>
      <c r="F125" s="597">
        <f>'Basic input'!$F$37*'Detailed input - Vehicles'!G44</f>
        <v>0</v>
      </c>
      <c r="G125" s="597">
        <f>'Basic input'!$F$37*'Detailed input - Vehicles'!H44</f>
        <v>0</v>
      </c>
      <c r="H125" s="597">
        <f>'Basic input'!$F$37*'Detailed input - Vehicles'!I44</f>
        <v>0</v>
      </c>
      <c r="I125" s="597">
        <f>'Basic input'!$F$37*'Detailed input - Vehicles'!J44</f>
        <v>0</v>
      </c>
      <c r="J125" s="597">
        <f>'Basic input'!$F$37*'Detailed input - Vehicles'!K44</f>
        <v>0</v>
      </c>
      <c r="K125" s="597">
        <f>'Basic input'!$F$37*'Detailed input - Vehicles'!L44</f>
        <v>0</v>
      </c>
      <c r="L125" s="597">
        <f>'Basic input'!$F$37*'Detailed input - Vehicles'!M44</f>
        <v>0</v>
      </c>
      <c r="M125" s="597">
        <f>'Basic input'!$F$37*'Detailed input - Vehicles'!N44</f>
        <v>0</v>
      </c>
      <c r="N125" s="597">
        <f>'Basic input'!$F$37*'Detailed input - Vehicles'!O44</f>
        <v>0</v>
      </c>
      <c r="O125" s="597">
        <f>'Basic input'!$F$37*'Detailed input - Vehicles'!P44</f>
        <v>0</v>
      </c>
      <c r="P125" s="597">
        <f>'Basic input'!$F$37*'Detailed input - Vehicles'!Q44</f>
        <v>0</v>
      </c>
      <c r="Q125" s="597">
        <f>'Basic input'!$F$37*'Detailed input - Vehicles'!R44</f>
        <v>0</v>
      </c>
      <c r="R125" s="597">
        <f>'Basic input'!$F$37*'Detailed input - Vehicles'!S44</f>
        <v>0</v>
      </c>
      <c r="S125" s="597">
        <f>'Basic input'!$F$37*'Detailed input - Vehicles'!T44</f>
        <v>0</v>
      </c>
      <c r="T125" s="597">
        <f>'Basic input'!$F$37*'Detailed input - Vehicles'!U44</f>
        <v>0</v>
      </c>
      <c r="U125" s="597">
        <f>'Basic input'!$F$37*'Detailed input - Vehicles'!V44</f>
        <v>0</v>
      </c>
      <c r="V125" s="597">
        <f>'Basic input'!$F$37*'Detailed input - Vehicles'!W44</f>
        <v>0</v>
      </c>
      <c r="W125" s="597">
        <f>'Basic input'!$F$37*'Detailed input - Vehicles'!X44</f>
        <v>0</v>
      </c>
      <c r="X125" s="597">
        <f>'Basic input'!$F$37*'Detailed input - Vehicles'!Y44</f>
        <v>0</v>
      </c>
      <c r="Y125" s="597">
        <f>'Basic input'!$F$37*'Detailed input - Vehicles'!Z44</f>
        <v>0</v>
      </c>
      <c r="Z125" s="597">
        <f>'Basic input'!$F$37*'Detailed input - Vehicles'!AA44</f>
        <v>0</v>
      </c>
      <c r="AA125" s="597">
        <f>'Basic input'!$F$37*'Detailed input - Vehicles'!AB44</f>
        <v>0</v>
      </c>
      <c r="AB125" s="597">
        <f>'Basic input'!$F$37*'Detailed input - Vehicles'!AC44</f>
        <v>0</v>
      </c>
      <c r="AC125" s="597">
        <f>'Basic input'!$F$37*'Detailed input - Vehicles'!AD44</f>
        <v>0</v>
      </c>
    </row>
    <row r="126" spans="1:29" s="136" customFormat="1" ht="20.25" customHeight="1" outlineLevel="2" x14ac:dyDescent="0.3">
      <c r="A126" s="267"/>
      <c r="B126" s="103"/>
      <c r="C126" s="148"/>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147"/>
      <c r="AA126" s="147"/>
      <c r="AB126" s="147"/>
      <c r="AC126" s="147"/>
    </row>
    <row r="127" spans="1:29" ht="20.25" customHeight="1" outlineLevel="2" x14ac:dyDescent="0.3">
      <c r="A127" s="267"/>
      <c r="B127" s="97" t="s">
        <v>113</v>
      </c>
      <c r="C127" s="598" t="s">
        <v>6</v>
      </c>
      <c r="D127" s="599">
        <f>D125*D112</f>
        <v>0</v>
      </c>
      <c r="E127" s="599">
        <f t="shared" ref="E127:N127" si="29">E125*E112</f>
        <v>0</v>
      </c>
      <c r="F127" s="599">
        <f t="shared" si="29"/>
        <v>0</v>
      </c>
      <c r="G127" s="599">
        <f t="shared" si="29"/>
        <v>0</v>
      </c>
      <c r="H127" s="599">
        <f t="shared" si="29"/>
        <v>0</v>
      </c>
      <c r="I127" s="599">
        <f t="shared" si="29"/>
        <v>0</v>
      </c>
      <c r="J127" s="599">
        <f t="shared" si="29"/>
        <v>0</v>
      </c>
      <c r="K127" s="599">
        <f t="shared" si="29"/>
        <v>0</v>
      </c>
      <c r="L127" s="599">
        <f t="shared" si="29"/>
        <v>0</v>
      </c>
      <c r="M127" s="599">
        <f t="shared" si="29"/>
        <v>0</v>
      </c>
      <c r="N127" s="599">
        <f t="shared" si="29"/>
        <v>0</v>
      </c>
      <c r="O127" s="599">
        <f t="shared" ref="O127:AC127" si="30">O125*O112</f>
        <v>0</v>
      </c>
      <c r="P127" s="599">
        <f t="shared" si="30"/>
        <v>0</v>
      </c>
      <c r="Q127" s="599">
        <f t="shared" si="30"/>
        <v>0</v>
      </c>
      <c r="R127" s="599">
        <f t="shared" si="30"/>
        <v>0</v>
      </c>
      <c r="S127" s="599">
        <f t="shared" si="30"/>
        <v>0</v>
      </c>
      <c r="T127" s="599">
        <f t="shared" si="30"/>
        <v>0</v>
      </c>
      <c r="U127" s="599">
        <f t="shared" si="30"/>
        <v>0</v>
      </c>
      <c r="V127" s="599">
        <f t="shared" si="30"/>
        <v>0</v>
      </c>
      <c r="W127" s="599">
        <f t="shared" si="30"/>
        <v>0</v>
      </c>
      <c r="X127" s="599">
        <f t="shared" si="30"/>
        <v>0</v>
      </c>
      <c r="Y127" s="599">
        <f t="shared" si="30"/>
        <v>0</v>
      </c>
      <c r="Z127" s="599">
        <f t="shared" si="30"/>
        <v>0</v>
      </c>
      <c r="AA127" s="599">
        <f t="shared" si="30"/>
        <v>0</v>
      </c>
      <c r="AB127" s="599">
        <f t="shared" si="30"/>
        <v>0</v>
      </c>
      <c r="AC127" s="599">
        <f t="shared" si="30"/>
        <v>0</v>
      </c>
    </row>
    <row r="128" spans="1:29" s="87" customFormat="1" ht="20.25" customHeight="1" outlineLevel="2" x14ac:dyDescent="0.3">
      <c r="A128" s="79"/>
      <c r="B128" s="86"/>
      <c r="C128" s="86"/>
      <c r="D128" s="822"/>
      <c r="E128" s="822"/>
      <c r="F128" s="822"/>
      <c r="G128" s="822"/>
      <c r="H128" s="822"/>
      <c r="I128" s="822"/>
      <c r="J128" s="822"/>
      <c r="K128" s="822"/>
      <c r="L128" s="822"/>
      <c r="M128" s="822"/>
      <c r="N128" s="822"/>
      <c r="O128" s="822"/>
      <c r="P128" s="822"/>
      <c r="Q128" s="822"/>
      <c r="R128" s="822"/>
      <c r="S128" s="822"/>
      <c r="T128" s="822"/>
      <c r="U128" s="822"/>
      <c r="V128" s="151"/>
      <c r="W128" s="151"/>
      <c r="X128" s="151"/>
      <c r="Y128" s="151"/>
      <c r="Z128" s="151"/>
      <c r="AA128" s="151"/>
      <c r="AB128" s="151"/>
      <c r="AC128" s="151"/>
    </row>
    <row r="129" spans="1:29" s="136" customFormat="1" ht="20.25" customHeight="1" outlineLevel="2" x14ac:dyDescent="0.3">
      <c r="A129" s="267"/>
      <c r="B129" s="97" t="s">
        <v>147</v>
      </c>
      <c r="C129" s="97" t="s">
        <v>152</v>
      </c>
      <c r="D129" s="597">
        <f t="shared" ref="D129:N129" si="31">SUM(D130:D140)</f>
        <v>0</v>
      </c>
      <c r="E129" s="597">
        <f t="shared" si="31"/>
        <v>0</v>
      </c>
      <c r="F129" s="597">
        <f t="shared" si="31"/>
        <v>0</v>
      </c>
      <c r="G129" s="597">
        <f t="shared" si="31"/>
        <v>0</v>
      </c>
      <c r="H129" s="597">
        <f t="shared" si="31"/>
        <v>0</v>
      </c>
      <c r="I129" s="597">
        <f t="shared" si="31"/>
        <v>0</v>
      </c>
      <c r="J129" s="597">
        <f t="shared" si="31"/>
        <v>0</v>
      </c>
      <c r="K129" s="597">
        <f t="shared" si="31"/>
        <v>0</v>
      </c>
      <c r="L129" s="597">
        <f t="shared" si="31"/>
        <v>0</v>
      </c>
      <c r="M129" s="597">
        <f t="shared" si="31"/>
        <v>0</v>
      </c>
      <c r="N129" s="597">
        <f t="shared" si="31"/>
        <v>0</v>
      </c>
      <c r="O129" s="597">
        <f t="shared" ref="O129:AC129" si="32">SUM(O130:O140)</f>
        <v>0</v>
      </c>
      <c r="P129" s="597">
        <f t="shared" si="32"/>
        <v>0</v>
      </c>
      <c r="Q129" s="597">
        <f t="shared" si="32"/>
        <v>0</v>
      </c>
      <c r="R129" s="597">
        <f t="shared" si="32"/>
        <v>0</v>
      </c>
      <c r="S129" s="597">
        <f t="shared" si="32"/>
        <v>0</v>
      </c>
      <c r="T129" s="597">
        <f t="shared" si="32"/>
        <v>0</v>
      </c>
      <c r="U129" s="597">
        <f t="shared" si="32"/>
        <v>0</v>
      </c>
      <c r="V129" s="597">
        <f t="shared" si="32"/>
        <v>0</v>
      </c>
      <c r="W129" s="597">
        <f t="shared" si="32"/>
        <v>0</v>
      </c>
      <c r="X129" s="597">
        <f t="shared" si="32"/>
        <v>0</v>
      </c>
      <c r="Y129" s="597">
        <f t="shared" si="32"/>
        <v>0</v>
      </c>
      <c r="Z129" s="597">
        <f t="shared" si="32"/>
        <v>0</v>
      </c>
      <c r="AA129" s="597">
        <f t="shared" si="32"/>
        <v>0</v>
      </c>
      <c r="AB129" s="597">
        <f t="shared" si="32"/>
        <v>0</v>
      </c>
      <c r="AC129" s="597">
        <f t="shared" si="32"/>
        <v>0</v>
      </c>
    </row>
    <row r="130" spans="1:29" s="138" customFormat="1" ht="20.25" customHeight="1" outlineLevel="3" x14ac:dyDescent="0.3">
      <c r="A130" s="265"/>
      <c r="B130" s="103" t="s">
        <v>135</v>
      </c>
      <c r="C130" s="146" t="s">
        <v>121</v>
      </c>
      <c r="D130" s="147">
        <f>IF('Detailed input - Vehicles'!$E$42&lt;&gt;0,'Detailed input - Vehicles'!$E$42,'Detailed input - Vehicles'!$E$41)*D125*D113</f>
        <v>0</v>
      </c>
      <c r="E130" s="147">
        <f>IF('Detailed input - Vehicles'!$E$42&lt;&gt;0,'Detailed input - Vehicles'!$E$42,'Detailed input - Vehicles'!$E$41)*E125*E113</f>
        <v>0</v>
      </c>
      <c r="F130" s="147">
        <f>IF('Detailed input - Vehicles'!$E$42&lt;&gt;0,'Detailed input - Vehicles'!$E$42,'Detailed input - Vehicles'!$E$41)*F125*F113</f>
        <v>0</v>
      </c>
      <c r="G130" s="147">
        <f>IF('Detailed input - Vehicles'!$E$42&lt;&gt;0,'Detailed input - Vehicles'!$E$42,'Detailed input - Vehicles'!$E$41)*G125*G113</f>
        <v>0</v>
      </c>
      <c r="H130" s="147">
        <f>IF('Detailed input - Vehicles'!$E$42&lt;&gt;0,'Detailed input - Vehicles'!$E$42,'Detailed input - Vehicles'!$E$41)*H125*H113</f>
        <v>0</v>
      </c>
      <c r="I130" s="147">
        <f>IF('Detailed input - Vehicles'!$E$42&lt;&gt;0,'Detailed input - Vehicles'!$E$42,'Detailed input - Vehicles'!$E$41)*I125*I113</f>
        <v>0</v>
      </c>
      <c r="J130" s="147">
        <f>IF('Detailed input - Vehicles'!$E$42&lt;&gt;0,'Detailed input - Vehicles'!$E$42,'Detailed input - Vehicles'!$E$41)*J125*J113</f>
        <v>0</v>
      </c>
      <c r="K130" s="147">
        <f>IF('Detailed input - Vehicles'!$E$42&lt;&gt;0,'Detailed input - Vehicles'!$E$42,'Detailed input - Vehicles'!$E$41)*K125*K113</f>
        <v>0</v>
      </c>
      <c r="L130" s="147">
        <f>IF('Detailed input - Vehicles'!$E$42&lt;&gt;0,'Detailed input - Vehicles'!$E$42,'Detailed input - Vehicles'!$E$41)*L125*L113</f>
        <v>0</v>
      </c>
      <c r="M130" s="147">
        <f>IF('Detailed input - Vehicles'!$E$42&lt;&gt;0,'Detailed input - Vehicles'!$E$42,'Detailed input - Vehicles'!$E$41)*M125*M113</f>
        <v>0</v>
      </c>
      <c r="N130" s="147">
        <f>IF('Detailed input - Vehicles'!$E$42&lt;&gt;0,'Detailed input - Vehicles'!$E$42,'Detailed input - Vehicles'!$E$41)*N125*N113</f>
        <v>0</v>
      </c>
      <c r="O130" s="147">
        <f>IF('Detailed input - Vehicles'!$E$42&lt;&gt;0,'Detailed input - Vehicles'!$E$42,'Detailed input - Vehicles'!$E$41)*O125*O113</f>
        <v>0</v>
      </c>
      <c r="P130" s="147">
        <f>IF('Detailed input - Vehicles'!$E$42&lt;&gt;0,'Detailed input - Vehicles'!$E$42,'Detailed input - Vehicles'!$E$41)*P125*P113</f>
        <v>0</v>
      </c>
      <c r="Q130" s="147">
        <f>IF('Detailed input - Vehicles'!$E$42&lt;&gt;0,'Detailed input - Vehicles'!$E$42,'Detailed input - Vehicles'!$E$41)*Q125*Q113</f>
        <v>0</v>
      </c>
      <c r="R130" s="147">
        <f>IF('Detailed input - Vehicles'!$E$42&lt;&gt;0,'Detailed input - Vehicles'!$E$42,'Detailed input - Vehicles'!$E$41)*R125*R113</f>
        <v>0</v>
      </c>
      <c r="S130" s="147">
        <f>IF('Detailed input - Vehicles'!$E$42&lt;&gt;0,'Detailed input - Vehicles'!$E$42,'Detailed input - Vehicles'!$E$41)*S125*S113</f>
        <v>0</v>
      </c>
      <c r="T130" s="147">
        <f>IF('Detailed input - Vehicles'!$E$42&lt;&gt;0,'Detailed input - Vehicles'!$E$42,'Detailed input - Vehicles'!$E$41)*T125*T113</f>
        <v>0</v>
      </c>
      <c r="U130" s="147">
        <f>IF('Detailed input - Vehicles'!$E$42&lt;&gt;0,'Detailed input - Vehicles'!$E$42,'Detailed input - Vehicles'!$E$41)*U125*U113</f>
        <v>0</v>
      </c>
      <c r="V130" s="147">
        <f>IF('Detailed input - Vehicles'!$E$42&lt;&gt;0,'Detailed input - Vehicles'!$E$42,'Detailed input - Vehicles'!$E$41)*V125*V113</f>
        <v>0</v>
      </c>
      <c r="W130" s="147">
        <f>IF('Detailed input - Vehicles'!$E$42&lt;&gt;0,'Detailed input - Vehicles'!$E$42,'Detailed input - Vehicles'!$E$41)*W125*W113</f>
        <v>0</v>
      </c>
      <c r="X130" s="147">
        <f>IF('Detailed input - Vehicles'!$E$42&lt;&gt;0,'Detailed input - Vehicles'!$E$42,'Detailed input - Vehicles'!$E$41)*X125*X113</f>
        <v>0</v>
      </c>
      <c r="Y130" s="147">
        <f>IF('Detailed input - Vehicles'!$E$42&lt;&gt;0,'Detailed input - Vehicles'!$E$42,'Detailed input - Vehicles'!$E$41)*Y125*Y113</f>
        <v>0</v>
      </c>
      <c r="Z130" s="147">
        <f>IF('Detailed input - Vehicles'!$E$42&lt;&gt;0,'Detailed input - Vehicles'!$E$42,'Detailed input - Vehicles'!$E$41)*Z125*Z113</f>
        <v>0</v>
      </c>
      <c r="AA130" s="147">
        <f>IF('Detailed input - Vehicles'!$E$42&lt;&gt;0,'Detailed input - Vehicles'!$E$42,'Detailed input - Vehicles'!$E$41)*AA125*AA113</f>
        <v>0</v>
      </c>
      <c r="AB130" s="147">
        <f>IF('Detailed input - Vehicles'!$E$42&lt;&gt;0,'Detailed input - Vehicles'!$E$42,'Detailed input - Vehicles'!$E$41)*AB125*AB113</f>
        <v>0</v>
      </c>
      <c r="AC130" s="147">
        <f>IF('Detailed input - Vehicles'!$E$42&lt;&gt;0,'Detailed input - Vehicles'!$E$42,'Detailed input - Vehicles'!$E$41)*AC125*AC113</f>
        <v>0</v>
      </c>
    </row>
    <row r="131" spans="1:29" s="138" customFormat="1" ht="20.25" customHeight="1" outlineLevel="3" x14ac:dyDescent="0.3">
      <c r="A131" s="265"/>
      <c r="B131" s="97"/>
      <c r="C131" s="146" t="s">
        <v>122</v>
      </c>
      <c r="D131" s="147"/>
      <c r="E131" s="147">
        <f>IF('Detailed input - Vehicles'!$F$42&lt;&gt;0,'Detailed input - Vehicles'!$F$42,'Detailed input - Vehicles'!$F$41)*E125*E114</f>
        <v>0</v>
      </c>
      <c r="F131" s="147">
        <f>IF('Detailed input - Vehicles'!$F$42&lt;&gt;0,'Detailed input - Vehicles'!$F$42,'Detailed input - Vehicles'!$F$41)*F125*F114</f>
        <v>0</v>
      </c>
      <c r="G131" s="147">
        <f>IF('Detailed input - Vehicles'!$F$42&lt;&gt;0,'Detailed input - Vehicles'!$F$42,'Detailed input - Vehicles'!$F$41)*G125*G114</f>
        <v>0</v>
      </c>
      <c r="H131" s="147">
        <f>IF('Detailed input - Vehicles'!$F$42&lt;&gt;0,'Detailed input - Vehicles'!$F$42,'Detailed input - Vehicles'!$F$41)*H125*H114</f>
        <v>0</v>
      </c>
      <c r="I131" s="147">
        <f>IF('Detailed input - Vehicles'!$F$42&lt;&gt;0,'Detailed input - Vehicles'!$F$42,'Detailed input - Vehicles'!$F$41)*I125*I114</f>
        <v>0</v>
      </c>
      <c r="J131" s="147">
        <f>IF('Detailed input - Vehicles'!$F$42&lt;&gt;0,'Detailed input - Vehicles'!$F$42,'Detailed input - Vehicles'!$F$41)*J125*J114</f>
        <v>0</v>
      </c>
      <c r="K131" s="147">
        <f>IF('Detailed input - Vehicles'!$F$42&lt;&gt;0,'Detailed input - Vehicles'!$F$42,'Detailed input - Vehicles'!$F$41)*K125*K114</f>
        <v>0</v>
      </c>
      <c r="L131" s="147">
        <f>IF('Detailed input - Vehicles'!$F$42&lt;&gt;0,'Detailed input - Vehicles'!$F$42,'Detailed input - Vehicles'!$F$41)*L125*L114</f>
        <v>0</v>
      </c>
      <c r="M131" s="147">
        <f>IF('Detailed input - Vehicles'!$F$42&lt;&gt;0,'Detailed input - Vehicles'!$F$42,'Detailed input - Vehicles'!$F$41)*M125*M114</f>
        <v>0</v>
      </c>
      <c r="N131" s="147">
        <f>IF('Detailed input - Vehicles'!$F$42&lt;&gt;0,'Detailed input - Vehicles'!$F$42,'Detailed input - Vehicles'!$F$41)*N125*N114</f>
        <v>0</v>
      </c>
      <c r="O131" s="147">
        <f>IF('Detailed input - Vehicles'!$F$42&lt;&gt;0,'Detailed input - Vehicles'!$F$42,'Detailed input - Vehicles'!$F$41)*O125*O114</f>
        <v>0</v>
      </c>
      <c r="P131" s="147">
        <f>IF('Detailed input - Vehicles'!$F$42&lt;&gt;0,'Detailed input - Vehicles'!$F$42,'Detailed input - Vehicles'!$F$41)*P125*P114</f>
        <v>0</v>
      </c>
      <c r="Q131" s="147">
        <f>IF('Detailed input - Vehicles'!$F$42&lt;&gt;0,'Detailed input - Vehicles'!$F$42,'Detailed input - Vehicles'!$F$41)*Q125*Q114</f>
        <v>0</v>
      </c>
      <c r="R131" s="147">
        <f>IF('Detailed input - Vehicles'!$F$42&lt;&gt;0,'Detailed input - Vehicles'!$F$42,'Detailed input - Vehicles'!$F$41)*R125*R114</f>
        <v>0</v>
      </c>
      <c r="S131" s="147">
        <f>IF('Detailed input - Vehicles'!$F$42&lt;&gt;0,'Detailed input - Vehicles'!$F$42,'Detailed input - Vehicles'!$F$41)*S125*S114</f>
        <v>0</v>
      </c>
      <c r="T131" s="147">
        <f>IF('Detailed input - Vehicles'!$F$42&lt;&gt;0,'Detailed input - Vehicles'!$F$42,'Detailed input - Vehicles'!$F$41)*T125*T114</f>
        <v>0</v>
      </c>
      <c r="U131" s="147">
        <f>IF('Detailed input - Vehicles'!$F$42&lt;&gt;0,'Detailed input - Vehicles'!$F$42,'Detailed input - Vehicles'!$F$41)*U125*U114</f>
        <v>0</v>
      </c>
      <c r="V131" s="147">
        <f>IF('Detailed input - Vehicles'!$F$42&lt;&gt;0,'Detailed input - Vehicles'!$F$42,'Detailed input - Vehicles'!$F$41)*V125*V114</f>
        <v>0</v>
      </c>
      <c r="W131" s="147">
        <f>IF('Detailed input - Vehicles'!$F$42&lt;&gt;0,'Detailed input - Vehicles'!$F$42,'Detailed input - Vehicles'!$F$41)*W125*W114</f>
        <v>0</v>
      </c>
      <c r="X131" s="147">
        <f>IF('Detailed input - Vehicles'!$F$42&lt;&gt;0,'Detailed input - Vehicles'!$F$42,'Detailed input - Vehicles'!$F$41)*X125*X114</f>
        <v>0</v>
      </c>
      <c r="Y131" s="147">
        <f>IF('Detailed input - Vehicles'!$F$42&lt;&gt;0,'Detailed input - Vehicles'!$F$42,'Detailed input - Vehicles'!$F$41)*Y125*Y114</f>
        <v>0</v>
      </c>
      <c r="Z131" s="147">
        <f>IF('Detailed input - Vehicles'!$F$42&lt;&gt;0,'Detailed input - Vehicles'!$F$42,'Detailed input - Vehicles'!$F$41)*Z125*Z114</f>
        <v>0</v>
      </c>
      <c r="AA131" s="147">
        <f>IF('Detailed input - Vehicles'!$F$42&lt;&gt;0,'Detailed input - Vehicles'!$F$42,'Detailed input - Vehicles'!$F$41)*AA125*AA114</f>
        <v>0</v>
      </c>
      <c r="AB131" s="147">
        <f>IF('Detailed input - Vehicles'!$F$42&lt;&gt;0,'Detailed input - Vehicles'!$F$42,'Detailed input - Vehicles'!$F$41)*AB125*AB114</f>
        <v>0</v>
      </c>
      <c r="AC131" s="147">
        <f>IF('Detailed input - Vehicles'!$F$42&lt;&gt;0,'Detailed input - Vehicles'!$F$42,'Detailed input - Vehicles'!$F$41)*AC125*AC114</f>
        <v>0</v>
      </c>
    </row>
    <row r="132" spans="1:29" s="138" customFormat="1" ht="20.25" customHeight="1" outlineLevel="3" x14ac:dyDescent="0.3">
      <c r="A132" s="265"/>
      <c r="B132" s="97"/>
      <c r="C132" s="146" t="s">
        <v>123</v>
      </c>
      <c r="D132" s="147"/>
      <c r="E132" s="147"/>
      <c r="F132" s="147">
        <f>IF('Detailed input - Vehicles'!$G$42&lt;&gt;0,'Detailed input - Vehicles'!$G$42,'Detailed input - Vehicles'!$G$41)*F125*F115</f>
        <v>0</v>
      </c>
      <c r="G132" s="147">
        <f>IF('Detailed input - Vehicles'!$G$42&lt;&gt;0,'Detailed input - Vehicles'!$G$42,'Detailed input - Vehicles'!$G$41)*G125*G115</f>
        <v>0</v>
      </c>
      <c r="H132" s="147">
        <f>IF('Detailed input - Vehicles'!$G$42&lt;&gt;0,'Detailed input - Vehicles'!$G$42,'Detailed input - Vehicles'!$G$41)*H125*H115</f>
        <v>0</v>
      </c>
      <c r="I132" s="147">
        <f>IF('Detailed input - Vehicles'!$G$42&lt;&gt;0,'Detailed input - Vehicles'!$G$42,'Detailed input - Vehicles'!$G$41)*I125*I115</f>
        <v>0</v>
      </c>
      <c r="J132" s="147">
        <f>IF('Detailed input - Vehicles'!$G$42&lt;&gt;0,'Detailed input - Vehicles'!$G$42,'Detailed input - Vehicles'!$G$41)*J125*J115</f>
        <v>0</v>
      </c>
      <c r="K132" s="147">
        <f>IF('Detailed input - Vehicles'!$G$42&lt;&gt;0,'Detailed input - Vehicles'!$G$42,'Detailed input - Vehicles'!$G$41)*K125*K115</f>
        <v>0</v>
      </c>
      <c r="L132" s="147">
        <f>IF('Detailed input - Vehicles'!$G$42&lt;&gt;0,'Detailed input - Vehicles'!$G$42,'Detailed input - Vehicles'!$G$41)*L125*L115</f>
        <v>0</v>
      </c>
      <c r="M132" s="147">
        <f>IF('Detailed input - Vehicles'!$G$42&lt;&gt;0,'Detailed input - Vehicles'!$G$42,'Detailed input - Vehicles'!$G$41)*M125*M115</f>
        <v>0</v>
      </c>
      <c r="N132" s="147">
        <f>IF('Detailed input - Vehicles'!$G$42&lt;&gt;0,'Detailed input - Vehicles'!$G$42,'Detailed input - Vehicles'!$G$41)*N125*N115</f>
        <v>0</v>
      </c>
      <c r="O132" s="147">
        <f>IF('Detailed input - Vehicles'!$G$42&lt;&gt;0,'Detailed input - Vehicles'!$G$42,'Detailed input - Vehicles'!$G$41)*O125*O115</f>
        <v>0</v>
      </c>
      <c r="P132" s="147">
        <f>IF('Detailed input - Vehicles'!$G$42&lt;&gt;0,'Detailed input - Vehicles'!$G$42,'Detailed input - Vehicles'!$G$41)*P125*P115</f>
        <v>0</v>
      </c>
      <c r="Q132" s="147">
        <f>IF('Detailed input - Vehicles'!$G$42&lt;&gt;0,'Detailed input - Vehicles'!$G$42,'Detailed input - Vehicles'!$G$41)*Q125*Q115</f>
        <v>0</v>
      </c>
      <c r="R132" s="147">
        <f>IF('Detailed input - Vehicles'!$G$42&lt;&gt;0,'Detailed input - Vehicles'!$G$42,'Detailed input - Vehicles'!$G$41)*R125*R115</f>
        <v>0</v>
      </c>
      <c r="S132" s="147">
        <f>IF('Detailed input - Vehicles'!$G$42&lt;&gt;0,'Detailed input - Vehicles'!$G$42,'Detailed input - Vehicles'!$G$41)*S125*S115</f>
        <v>0</v>
      </c>
      <c r="T132" s="147">
        <f>IF('Detailed input - Vehicles'!$G$42&lt;&gt;0,'Detailed input - Vehicles'!$G$42,'Detailed input - Vehicles'!$G$41)*T125*T115</f>
        <v>0</v>
      </c>
      <c r="U132" s="147">
        <f>IF('Detailed input - Vehicles'!$G$42&lt;&gt;0,'Detailed input - Vehicles'!$G$42,'Detailed input - Vehicles'!$G$41)*U125*U115</f>
        <v>0</v>
      </c>
      <c r="V132" s="147">
        <f>IF('Detailed input - Vehicles'!$G$42&lt;&gt;0,'Detailed input - Vehicles'!$G$42,'Detailed input - Vehicles'!$G$41)*V125*V115</f>
        <v>0</v>
      </c>
      <c r="W132" s="147">
        <f>IF('Detailed input - Vehicles'!$G$42&lt;&gt;0,'Detailed input - Vehicles'!$G$42,'Detailed input - Vehicles'!$G$41)*W125*W115</f>
        <v>0</v>
      </c>
      <c r="X132" s="147">
        <f>IF('Detailed input - Vehicles'!$G$42&lt;&gt;0,'Detailed input - Vehicles'!$G$42,'Detailed input - Vehicles'!$G$41)*X125*X115</f>
        <v>0</v>
      </c>
      <c r="Y132" s="147">
        <f>IF('Detailed input - Vehicles'!$G$42&lt;&gt;0,'Detailed input - Vehicles'!$G$42,'Detailed input - Vehicles'!$G$41)*Y125*Y115</f>
        <v>0</v>
      </c>
      <c r="Z132" s="147">
        <f>IF('Detailed input - Vehicles'!$G$42&lt;&gt;0,'Detailed input - Vehicles'!$G$42,'Detailed input - Vehicles'!$G$41)*Z125*Z115</f>
        <v>0</v>
      </c>
      <c r="AA132" s="147">
        <f>IF('Detailed input - Vehicles'!$G$42&lt;&gt;0,'Detailed input - Vehicles'!$G$42,'Detailed input - Vehicles'!$G$41)*AA125*AA115</f>
        <v>0</v>
      </c>
      <c r="AB132" s="147">
        <f>IF('Detailed input - Vehicles'!$G$42&lt;&gt;0,'Detailed input - Vehicles'!$G$42,'Detailed input - Vehicles'!$G$41)*AB125*AB115</f>
        <v>0</v>
      </c>
      <c r="AC132" s="147">
        <f>IF('Detailed input - Vehicles'!$G$42&lt;&gt;0,'Detailed input - Vehicles'!$G$42,'Detailed input - Vehicles'!$G$41)*AC125*AC115</f>
        <v>0</v>
      </c>
    </row>
    <row r="133" spans="1:29" s="138" customFormat="1" ht="20.25" customHeight="1" outlineLevel="3" x14ac:dyDescent="0.3">
      <c r="A133" s="265"/>
      <c r="B133" s="97"/>
      <c r="C133" s="146" t="s">
        <v>124</v>
      </c>
      <c r="D133" s="147"/>
      <c r="E133" s="147"/>
      <c r="F133" s="147"/>
      <c r="G133" s="147">
        <f>IF('Detailed input - Vehicles'!$H$42&lt;&gt;0,'Detailed input - Vehicles'!$H$42,'Detailed input - Vehicles'!$H$41)*G125*G116</f>
        <v>0</v>
      </c>
      <c r="H133" s="147">
        <f>IF('Detailed input - Vehicles'!$H$42&lt;&gt;0,'Detailed input - Vehicles'!$H$42,'Detailed input - Vehicles'!$H$41)*H125*H116</f>
        <v>0</v>
      </c>
      <c r="I133" s="147">
        <f>IF('Detailed input - Vehicles'!$H$42&lt;&gt;0,'Detailed input - Vehicles'!$H$42,'Detailed input - Vehicles'!$H$41)*I125*I116</f>
        <v>0</v>
      </c>
      <c r="J133" s="147">
        <f>IF('Detailed input - Vehicles'!$H$42&lt;&gt;0,'Detailed input - Vehicles'!$H$42,'Detailed input - Vehicles'!$H$41)*J125*J116</f>
        <v>0</v>
      </c>
      <c r="K133" s="147">
        <f>IF('Detailed input - Vehicles'!$H$42&lt;&gt;0,'Detailed input - Vehicles'!$H$42,'Detailed input - Vehicles'!$H$41)*K125*K116</f>
        <v>0</v>
      </c>
      <c r="L133" s="147">
        <f>IF('Detailed input - Vehicles'!$H$42&lt;&gt;0,'Detailed input - Vehicles'!$H$42,'Detailed input - Vehicles'!$H$41)*L125*L116</f>
        <v>0</v>
      </c>
      <c r="M133" s="147">
        <f>IF('Detailed input - Vehicles'!$H$42&lt;&gt;0,'Detailed input - Vehicles'!$H$42,'Detailed input - Vehicles'!$H$41)*M125*M116</f>
        <v>0</v>
      </c>
      <c r="N133" s="147">
        <f>IF('Detailed input - Vehicles'!$H$42&lt;&gt;0,'Detailed input - Vehicles'!$H$42,'Detailed input - Vehicles'!$H$41)*N125*N116</f>
        <v>0</v>
      </c>
      <c r="O133" s="147">
        <f>IF('Detailed input - Vehicles'!$H$42&lt;&gt;0,'Detailed input - Vehicles'!$H$42,'Detailed input - Vehicles'!$H$41)*O125*O116</f>
        <v>0</v>
      </c>
      <c r="P133" s="147">
        <f>IF('Detailed input - Vehicles'!$H$42&lt;&gt;0,'Detailed input - Vehicles'!$H$42,'Detailed input - Vehicles'!$H$41)*P125*P116</f>
        <v>0</v>
      </c>
      <c r="Q133" s="147">
        <f>IF('Detailed input - Vehicles'!$H$42&lt;&gt;0,'Detailed input - Vehicles'!$H$42,'Detailed input - Vehicles'!$H$41)*Q125*Q116</f>
        <v>0</v>
      </c>
      <c r="R133" s="147">
        <f>IF('Detailed input - Vehicles'!$H$42&lt;&gt;0,'Detailed input - Vehicles'!$H$42,'Detailed input - Vehicles'!$H$41)*R125*R116</f>
        <v>0</v>
      </c>
      <c r="S133" s="147">
        <f>IF('Detailed input - Vehicles'!$H$42&lt;&gt;0,'Detailed input - Vehicles'!$H$42,'Detailed input - Vehicles'!$H$41)*S125*S116</f>
        <v>0</v>
      </c>
      <c r="T133" s="147">
        <f>IF('Detailed input - Vehicles'!$H$42&lt;&gt;0,'Detailed input - Vehicles'!$H$42,'Detailed input - Vehicles'!$H$41)*T125*T116</f>
        <v>0</v>
      </c>
      <c r="U133" s="147">
        <f>IF('Detailed input - Vehicles'!$H$42&lt;&gt;0,'Detailed input - Vehicles'!$H$42,'Detailed input - Vehicles'!$H$41)*U125*U116</f>
        <v>0</v>
      </c>
      <c r="V133" s="147">
        <f>IF('Detailed input - Vehicles'!$H$42&lt;&gt;0,'Detailed input - Vehicles'!$H$42,'Detailed input - Vehicles'!$H$41)*V125*V116</f>
        <v>0</v>
      </c>
      <c r="W133" s="147">
        <f>IF('Detailed input - Vehicles'!$H$42&lt;&gt;0,'Detailed input - Vehicles'!$H$42,'Detailed input - Vehicles'!$H$41)*W125*W116</f>
        <v>0</v>
      </c>
      <c r="X133" s="147">
        <f>IF('Detailed input - Vehicles'!$H$42&lt;&gt;0,'Detailed input - Vehicles'!$H$42,'Detailed input - Vehicles'!$H$41)*X125*X116</f>
        <v>0</v>
      </c>
      <c r="Y133" s="147">
        <f>IF('Detailed input - Vehicles'!$H$42&lt;&gt;0,'Detailed input - Vehicles'!$H$42,'Detailed input - Vehicles'!$H$41)*Y125*Y116</f>
        <v>0</v>
      </c>
      <c r="Z133" s="147">
        <f>IF('Detailed input - Vehicles'!$H$42&lt;&gt;0,'Detailed input - Vehicles'!$H$42,'Detailed input - Vehicles'!$H$41)*Z125*Z116</f>
        <v>0</v>
      </c>
      <c r="AA133" s="147">
        <f>IF('Detailed input - Vehicles'!$H$42&lt;&gt;0,'Detailed input - Vehicles'!$H$42,'Detailed input - Vehicles'!$H$41)*AA125*AA116</f>
        <v>0</v>
      </c>
      <c r="AB133" s="147">
        <f>IF('Detailed input - Vehicles'!$H$42&lt;&gt;0,'Detailed input - Vehicles'!$H$42,'Detailed input - Vehicles'!$H$41)*AB125*AB116</f>
        <v>0</v>
      </c>
      <c r="AC133" s="147">
        <f>IF('Detailed input - Vehicles'!$H$42&lt;&gt;0,'Detailed input - Vehicles'!$H$42,'Detailed input - Vehicles'!$H$41)*AC125*AC116</f>
        <v>0</v>
      </c>
    </row>
    <row r="134" spans="1:29" s="138" customFormat="1" ht="20.25" customHeight="1" outlineLevel="3" x14ac:dyDescent="0.3">
      <c r="A134" s="265"/>
      <c r="B134" s="97"/>
      <c r="C134" s="146" t="s">
        <v>125</v>
      </c>
      <c r="D134" s="147"/>
      <c r="E134" s="147"/>
      <c r="F134" s="147"/>
      <c r="G134" s="147"/>
      <c r="H134" s="147">
        <f>IF('Detailed input - Vehicles'!$I$42&lt;&gt;0,'Detailed input - Vehicles'!$I$42,'Detailed input - Vehicles'!$I$41)*H125*H117</f>
        <v>0</v>
      </c>
      <c r="I134" s="147">
        <f>IF('Detailed input - Vehicles'!$I$42&lt;&gt;0,'Detailed input - Vehicles'!$I$42,'Detailed input - Vehicles'!$I$41)*I125*I117</f>
        <v>0</v>
      </c>
      <c r="J134" s="147">
        <f>IF('Detailed input - Vehicles'!$I$42&lt;&gt;0,'Detailed input - Vehicles'!$I$42,'Detailed input - Vehicles'!$I$41)*J125*J117</f>
        <v>0</v>
      </c>
      <c r="K134" s="147">
        <f>IF('Detailed input - Vehicles'!$I$42&lt;&gt;0,'Detailed input - Vehicles'!$I$42,'Detailed input - Vehicles'!$I$41)*K125*K117</f>
        <v>0</v>
      </c>
      <c r="L134" s="147">
        <f>IF('Detailed input - Vehicles'!$I$42&lt;&gt;0,'Detailed input - Vehicles'!$I$42,'Detailed input - Vehicles'!$I$41)*L125*L117</f>
        <v>0</v>
      </c>
      <c r="M134" s="147">
        <f>IF('Detailed input - Vehicles'!$I$42&lt;&gt;0,'Detailed input - Vehicles'!$I$42,'Detailed input - Vehicles'!$I$41)*M125*M117</f>
        <v>0</v>
      </c>
      <c r="N134" s="147">
        <f>IF('Detailed input - Vehicles'!$I$42&lt;&gt;0,'Detailed input - Vehicles'!$I$42,'Detailed input - Vehicles'!$I$41)*N125*N117</f>
        <v>0</v>
      </c>
      <c r="O134" s="147">
        <f>IF('Detailed input - Vehicles'!$I$42&lt;&gt;0,'Detailed input - Vehicles'!$I$42,'Detailed input - Vehicles'!$I$41)*O125*O117</f>
        <v>0</v>
      </c>
      <c r="P134" s="147">
        <f>IF('Detailed input - Vehicles'!$I$42&lt;&gt;0,'Detailed input - Vehicles'!$I$42,'Detailed input - Vehicles'!$I$41)*P125*P117</f>
        <v>0</v>
      </c>
      <c r="Q134" s="147">
        <f>IF('Detailed input - Vehicles'!$I$42&lt;&gt;0,'Detailed input - Vehicles'!$I$42,'Detailed input - Vehicles'!$I$41)*Q125*Q117</f>
        <v>0</v>
      </c>
      <c r="R134" s="147">
        <f>IF('Detailed input - Vehicles'!$I$42&lt;&gt;0,'Detailed input - Vehicles'!$I$42,'Detailed input - Vehicles'!$I$41)*R125*R117</f>
        <v>0</v>
      </c>
      <c r="S134" s="147">
        <f>IF('Detailed input - Vehicles'!$I$42&lt;&gt;0,'Detailed input - Vehicles'!$I$42,'Detailed input - Vehicles'!$I$41)*S125*S117</f>
        <v>0</v>
      </c>
      <c r="T134" s="147">
        <f>IF('Detailed input - Vehicles'!$I$42&lt;&gt;0,'Detailed input - Vehicles'!$I$42,'Detailed input - Vehicles'!$I$41)*T125*T117</f>
        <v>0</v>
      </c>
      <c r="U134" s="147">
        <f>IF('Detailed input - Vehicles'!$I$42&lt;&gt;0,'Detailed input - Vehicles'!$I$42,'Detailed input - Vehicles'!$I$41)*U125*U117</f>
        <v>0</v>
      </c>
      <c r="V134" s="147">
        <f>IF('Detailed input - Vehicles'!$I$42&lt;&gt;0,'Detailed input - Vehicles'!$I$42,'Detailed input - Vehicles'!$I$41)*V125*V117</f>
        <v>0</v>
      </c>
      <c r="W134" s="147">
        <f>IF('Detailed input - Vehicles'!$I$42&lt;&gt;0,'Detailed input - Vehicles'!$I$42,'Detailed input - Vehicles'!$I$41)*W125*W117</f>
        <v>0</v>
      </c>
      <c r="X134" s="147">
        <f>IF('Detailed input - Vehicles'!$I$42&lt;&gt;0,'Detailed input - Vehicles'!$I$42,'Detailed input - Vehicles'!$I$41)*X125*X117</f>
        <v>0</v>
      </c>
      <c r="Y134" s="147">
        <f>IF('Detailed input - Vehicles'!$I$42&lt;&gt;0,'Detailed input - Vehicles'!$I$42,'Detailed input - Vehicles'!$I$41)*Y125*Y117</f>
        <v>0</v>
      </c>
      <c r="Z134" s="147">
        <f>IF('Detailed input - Vehicles'!$I$42&lt;&gt;0,'Detailed input - Vehicles'!$I$42,'Detailed input - Vehicles'!$I$41)*Z125*Z117</f>
        <v>0</v>
      </c>
      <c r="AA134" s="147">
        <f>IF('Detailed input - Vehicles'!$I$42&lt;&gt;0,'Detailed input - Vehicles'!$I$42,'Detailed input - Vehicles'!$I$41)*AA125*AA117</f>
        <v>0</v>
      </c>
      <c r="AB134" s="147">
        <f>IF('Detailed input - Vehicles'!$I$42&lt;&gt;0,'Detailed input - Vehicles'!$I$42,'Detailed input - Vehicles'!$I$41)*AB125*AB117</f>
        <v>0</v>
      </c>
      <c r="AC134" s="147">
        <f>IF('Detailed input - Vehicles'!$I$42&lt;&gt;0,'Detailed input - Vehicles'!$I$42,'Detailed input - Vehicles'!$I$41)*AC125*AC117</f>
        <v>0</v>
      </c>
    </row>
    <row r="135" spans="1:29" s="138" customFormat="1" ht="20.25" customHeight="1" outlineLevel="3" x14ac:dyDescent="0.3">
      <c r="A135" s="265"/>
      <c r="B135" s="97"/>
      <c r="C135" s="146" t="s">
        <v>126</v>
      </c>
      <c r="D135" s="147"/>
      <c r="E135" s="147"/>
      <c r="F135" s="147"/>
      <c r="G135" s="147"/>
      <c r="H135" s="147"/>
      <c r="I135" s="147">
        <f>IF('Detailed input - Vehicles'!$J$42&lt;&gt;0,'Detailed input - Vehicles'!$J$42,'Detailed input - Vehicles'!$J$41)*I125*I118</f>
        <v>0</v>
      </c>
      <c r="J135" s="147">
        <f>IF('Detailed input - Vehicles'!$J$42&lt;&gt;0,'Detailed input - Vehicles'!$J$42,'Detailed input - Vehicles'!$J$41)*J125*J118</f>
        <v>0</v>
      </c>
      <c r="K135" s="147">
        <f>IF('Detailed input - Vehicles'!$J$42&lt;&gt;0,'Detailed input - Vehicles'!$J$42,'Detailed input - Vehicles'!$J$41)*K125*K118</f>
        <v>0</v>
      </c>
      <c r="L135" s="147">
        <f>IF('Detailed input - Vehicles'!$J$42&lt;&gt;0,'Detailed input - Vehicles'!$J$42,'Detailed input - Vehicles'!$J$41)*L125*L118</f>
        <v>0</v>
      </c>
      <c r="M135" s="147">
        <f>IF('Detailed input - Vehicles'!$J$42&lt;&gt;0,'Detailed input - Vehicles'!$J$42,'Detailed input - Vehicles'!$J$41)*M125*M118</f>
        <v>0</v>
      </c>
      <c r="N135" s="147">
        <f>IF('Detailed input - Vehicles'!$J$42&lt;&gt;0,'Detailed input - Vehicles'!$J$42,'Detailed input - Vehicles'!$J$41)*N125*N118</f>
        <v>0</v>
      </c>
      <c r="O135" s="147">
        <f>IF('Detailed input - Vehicles'!$J$42&lt;&gt;0,'Detailed input - Vehicles'!$J$42,'Detailed input - Vehicles'!$J$41)*O125*O118</f>
        <v>0</v>
      </c>
      <c r="P135" s="147">
        <f>IF('Detailed input - Vehicles'!$J$42&lt;&gt;0,'Detailed input - Vehicles'!$J$42,'Detailed input - Vehicles'!$J$41)*P125*P118</f>
        <v>0</v>
      </c>
      <c r="Q135" s="147">
        <f>IF('Detailed input - Vehicles'!$J$42&lt;&gt;0,'Detailed input - Vehicles'!$J$42,'Detailed input - Vehicles'!$J$41)*Q125*Q118</f>
        <v>0</v>
      </c>
      <c r="R135" s="147">
        <f>IF('Detailed input - Vehicles'!$J$42&lt;&gt;0,'Detailed input - Vehicles'!$J$42,'Detailed input - Vehicles'!$J$41)*R125*R118</f>
        <v>0</v>
      </c>
      <c r="S135" s="147">
        <f>IF('Detailed input - Vehicles'!$J$42&lt;&gt;0,'Detailed input - Vehicles'!$J$42,'Detailed input - Vehicles'!$J$41)*S125*S118</f>
        <v>0</v>
      </c>
      <c r="T135" s="147">
        <f>IF('Detailed input - Vehicles'!$J$42&lt;&gt;0,'Detailed input - Vehicles'!$J$42,'Detailed input - Vehicles'!$J$41)*T125*T118</f>
        <v>0</v>
      </c>
      <c r="U135" s="147">
        <f>IF('Detailed input - Vehicles'!$J$42&lt;&gt;0,'Detailed input - Vehicles'!$J$42,'Detailed input - Vehicles'!$J$41)*U125*U118</f>
        <v>0</v>
      </c>
      <c r="V135" s="147">
        <f>IF('Detailed input - Vehicles'!$J$42&lt;&gt;0,'Detailed input - Vehicles'!$J$42,'Detailed input - Vehicles'!$J$41)*V125*V118</f>
        <v>0</v>
      </c>
      <c r="W135" s="147">
        <f>IF('Detailed input - Vehicles'!$J$42&lt;&gt;0,'Detailed input - Vehicles'!$J$42,'Detailed input - Vehicles'!$J$41)*W125*W118</f>
        <v>0</v>
      </c>
      <c r="X135" s="147">
        <f>IF('Detailed input - Vehicles'!$J$42&lt;&gt;0,'Detailed input - Vehicles'!$J$42,'Detailed input - Vehicles'!$J$41)*X125*X118</f>
        <v>0</v>
      </c>
      <c r="Y135" s="147">
        <f>IF('Detailed input - Vehicles'!$J$42&lt;&gt;0,'Detailed input - Vehicles'!$J$42,'Detailed input - Vehicles'!$J$41)*Y125*Y118</f>
        <v>0</v>
      </c>
      <c r="Z135" s="147">
        <f>IF('Detailed input - Vehicles'!$J$42&lt;&gt;0,'Detailed input - Vehicles'!$J$42,'Detailed input - Vehicles'!$J$41)*Z125*Z118</f>
        <v>0</v>
      </c>
      <c r="AA135" s="147">
        <f>IF('Detailed input - Vehicles'!$J$42&lt;&gt;0,'Detailed input - Vehicles'!$J$42,'Detailed input - Vehicles'!$J$41)*AA125*AA118</f>
        <v>0</v>
      </c>
      <c r="AB135" s="147">
        <f>IF('Detailed input - Vehicles'!$J$42&lt;&gt;0,'Detailed input - Vehicles'!$J$42,'Detailed input - Vehicles'!$J$41)*AB125*AB118</f>
        <v>0</v>
      </c>
      <c r="AC135" s="147">
        <f>IF('Detailed input - Vehicles'!$J$42&lt;&gt;0,'Detailed input - Vehicles'!$J$42,'Detailed input - Vehicles'!$J$41)*AC125*AC118</f>
        <v>0</v>
      </c>
    </row>
    <row r="136" spans="1:29" s="138" customFormat="1" ht="20.25" customHeight="1" outlineLevel="3" x14ac:dyDescent="0.3">
      <c r="A136" s="265"/>
      <c r="B136" s="97"/>
      <c r="C136" s="146" t="s">
        <v>127</v>
      </c>
      <c r="D136" s="147"/>
      <c r="E136" s="147"/>
      <c r="F136" s="147"/>
      <c r="G136" s="147"/>
      <c r="H136" s="147"/>
      <c r="I136" s="147"/>
      <c r="J136" s="147">
        <f>IF('Detailed input - Vehicles'!$K$42&lt;&gt;0,'Detailed input - Vehicles'!$K$42,'Detailed input - Vehicles'!$K$41)*J125*J119</f>
        <v>0</v>
      </c>
      <c r="K136" s="147">
        <f>IF('Detailed input - Vehicles'!$K$42&lt;&gt;0,'Detailed input - Vehicles'!$K$42,'Detailed input - Vehicles'!$K$41)*K125*K119</f>
        <v>0</v>
      </c>
      <c r="L136" s="147">
        <f>IF('Detailed input - Vehicles'!$K$42&lt;&gt;0,'Detailed input - Vehicles'!$K$42,'Detailed input - Vehicles'!$K$41)*L125*L119</f>
        <v>0</v>
      </c>
      <c r="M136" s="147">
        <f>IF('Detailed input - Vehicles'!$K$42&lt;&gt;0,'Detailed input - Vehicles'!$K$42,'Detailed input - Vehicles'!$K$41)*M125*M119</f>
        <v>0</v>
      </c>
      <c r="N136" s="147">
        <f>IF('Detailed input - Vehicles'!$K$42&lt;&gt;0,'Detailed input - Vehicles'!$K$42,'Detailed input - Vehicles'!$K$41)*N125*N119</f>
        <v>0</v>
      </c>
      <c r="O136" s="147">
        <f>IF('Detailed input - Vehicles'!$K$42&lt;&gt;0,'Detailed input - Vehicles'!$K$42,'Detailed input - Vehicles'!$K$41)*O125*O119</f>
        <v>0</v>
      </c>
      <c r="P136" s="147">
        <f>IF('Detailed input - Vehicles'!$K$42&lt;&gt;0,'Detailed input - Vehicles'!$K$42,'Detailed input - Vehicles'!$K$41)*P125*P119</f>
        <v>0</v>
      </c>
      <c r="Q136" s="147">
        <f>IF('Detailed input - Vehicles'!$K$42&lt;&gt;0,'Detailed input - Vehicles'!$K$42,'Detailed input - Vehicles'!$K$41)*Q125*Q119</f>
        <v>0</v>
      </c>
      <c r="R136" s="147">
        <f>IF('Detailed input - Vehicles'!$K$42&lt;&gt;0,'Detailed input - Vehicles'!$K$42,'Detailed input - Vehicles'!$K$41)*R125*R119</f>
        <v>0</v>
      </c>
      <c r="S136" s="147">
        <f>IF('Detailed input - Vehicles'!$K$42&lt;&gt;0,'Detailed input - Vehicles'!$K$42,'Detailed input - Vehicles'!$K$41)*S125*S119</f>
        <v>0</v>
      </c>
      <c r="T136" s="147">
        <f>IF('Detailed input - Vehicles'!$K$42&lt;&gt;0,'Detailed input - Vehicles'!$K$42,'Detailed input - Vehicles'!$K$41)*T125*T119</f>
        <v>0</v>
      </c>
      <c r="U136" s="147">
        <f>IF('Detailed input - Vehicles'!$K$42&lt;&gt;0,'Detailed input - Vehicles'!$K$42,'Detailed input - Vehicles'!$K$41)*U125*U119</f>
        <v>0</v>
      </c>
      <c r="V136" s="147">
        <f>IF('Detailed input - Vehicles'!$K$42&lt;&gt;0,'Detailed input - Vehicles'!$K$42,'Detailed input - Vehicles'!$K$41)*V125*V119</f>
        <v>0</v>
      </c>
      <c r="W136" s="147">
        <f>IF('Detailed input - Vehicles'!$K$42&lt;&gt;0,'Detailed input - Vehicles'!$K$42,'Detailed input - Vehicles'!$K$41)*W125*W119</f>
        <v>0</v>
      </c>
      <c r="X136" s="147">
        <f>IF('Detailed input - Vehicles'!$K$42&lt;&gt;0,'Detailed input - Vehicles'!$K$42,'Detailed input - Vehicles'!$K$41)*X125*X119</f>
        <v>0</v>
      </c>
      <c r="Y136" s="147">
        <f>IF('Detailed input - Vehicles'!$K$42&lt;&gt;0,'Detailed input - Vehicles'!$K$42,'Detailed input - Vehicles'!$K$41)*Y125*Y119</f>
        <v>0</v>
      </c>
      <c r="Z136" s="147">
        <f>IF('Detailed input - Vehicles'!$K$42&lt;&gt;0,'Detailed input - Vehicles'!$K$42,'Detailed input - Vehicles'!$K$41)*Z125*Z119</f>
        <v>0</v>
      </c>
      <c r="AA136" s="147">
        <f>IF('Detailed input - Vehicles'!$K$42&lt;&gt;0,'Detailed input - Vehicles'!$K$42,'Detailed input - Vehicles'!$K$41)*AA125*AA119</f>
        <v>0</v>
      </c>
      <c r="AB136" s="147">
        <f>IF('Detailed input - Vehicles'!$K$42&lt;&gt;0,'Detailed input - Vehicles'!$K$42,'Detailed input - Vehicles'!$K$41)*AB125*AB119</f>
        <v>0</v>
      </c>
      <c r="AC136" s="147">
        <f>IF('Detailed input - Vehicles'!$K$42&lt;&gt;0,'Detailed input - Vehicles'!$K$42,'Detailed input - Vehicles'!$K$41)*AC125*AC119</f>
        <v>0</v>
      </c>
    </row>
    <row r="137" spans="1:29" s="138" customFormat="1" ht="20.25" customHeight="1" outlineLevel="3" x14ac:dyDescent="0.3">
      <c r="A137" s="265"/>
      <c r="B137" s="97"/>
      <c r="C137" s="146" t="s">
        <v>128</v>
      </c>
      <c r="D137" s="147"/>
      <c r="E137" s="147"/>
      <c r="F137" s="147"/>
      <c r="G137" s="147"/>
      <c r="H137" s="147"/>
      <c r="I137" s="147"/>
      <c r="J137" s="147"/>
      <c r="K137" s="147">
        <f>IF('Detailed input - Vehicles'!$L$42&lt;&gt;0,'Detailed input - Vehicles'!$L$42,'Detailed input - Vehicles'!$L$41)*K125*K120</f>
        <v>0</v>
      </c>
      <c r="L137" s="147">
        <f>IF('Detailed input - Vehicles'!$L$42&lt;&gt;0,'Detailed input - Vehicles'!$L$42,'Detailed input - Vehicles'!$L$41)*L125*L120</f>
        <v>0</v>
      </c>
      <c r="M137" s="147">
        <f>IF('Detailed input - Vehicles'!$L$42&lt;&gt;0,'Detailed input - Vehicles'!$L$42,'Detailed input - Vehicles'!$L$41)*M125*M120</f>
        <v>0</v>
      </c>
      <c r="N137" s="147">
        <f>IF('Detailed input - Vehicles'!$L$42&lt;&gt;0,'Detailed input - Vehicles'!$L$42,'Detailed input - Vehicles'!$L$41)*N125*N120</f>
        <v>0</v>
      </c>
      <c r="O137" s="147">
        <f>IF('Detailed input - Vehicles'!$L$42&lt;&gt;0,'Detailed input - Vehicles'!$L$42,'Detailed input - Vehicles'!$L$41)*O125*O120</f>
        <v>0</v>
      </c>
      <c r="P137" s="147">
        <f>IF('Detailed input - Vehicles'!$L$42&lt;&gt;0,'Detailed input - Vehicles'!$L$42,'Detailed input - Vehicles'!$L$41)*P125*P120</f>
        <v>0</v>
      </c>
      <c r="Q137" s="147">
        <f>IF('Detailed input - Vehicles'!$L$42&lt;&gt;0,'Detailed input - Vehicles'!$L$42,'Detailed input - Vehicles'!$L$41)*Q125*Q120</f>
        <v>0</v>
      </c>
      <c r="R137" s="147">
        <f>IF('Detailed input - Vehicles'!$L$42&lt;&gt;0,'Detailed input - Vehicles'!$L$42,'Detailed input - Vehicles'!$L$41)*R125*R120</f>
        <v>0</v>
      </c>
      <c r="S137" s="147">
        <f>IF('Detailed input - Vehicles'!$L$42&lt;&gt;0,'Detailed input - Vehicles'!$L$42,'Detailed input - Vehicles'!$L$41)*S125*S120</f>
        <v>0</v>
      </c>
      <c r="T137" s="147">
        <f>IF('Detailed input - Vehicles'!$L$42&lt;&gt;0,'Detailed input - Vehicles'!$L$42,'Detailed input - Vehicles'!$L$41)*T125*T120</f>
        <v>0</v>
      </c>
      <c r="U137" s="147">
        <f>IF('Detailed input - Vehicles'!$L$42&lt;&gt;0,'Detailed input - Vehicles'!$L$42,'Detailed input - Vehicles'!$L$41)*U125*U120</f>
        <v>0</v>
      </c>
      <c r="V137" s="147">
        <f>IF('Detailed input - Vehicles'!$L$42&lt;&gt;0,'Detailed input - Vehicles'!$L$42,'Detailed input - Vehicles'!$L$41)*V125*V120</f>
        <v>0</v>
      </c>
      <c r="W137" s="147">
        <f>IF('Detailed input - Vehicles'!$L$42&lt;&gt;0,'Detailed input - Vehicles'!$L$42,'Detailed input - Vehicles'!$L$41)*W125*W120</f>
        <v>0</v>
      </c>
      <c r="X137" s="147">
        <f>IF('Detailed input - Vehicles'!$L$42&lt;&gt;0,'Detailed input - Vehicles'!$L$42,'Detailed input - Vehicles'!$L$41)*X125*X120</f>
        <v>0</v>
      </c>
      <c r="Y137" s="147">
        <f>IF('Detailed input - Vehicles'!$L$42&lt;&gt;0,'Detailed input - Vehicles'!$L$42,'Detailed input - Vehicles'!$L$41)*Y125*Y120</f>
        <v>0</v>
      </c>
      <c r="Z137" s="147">
        <f>IF('Detailed input - Vehicles'!$L$42&lt;&gt;0,'Detailed input - Vehicles'!$L$42,'Detailed input - Vehicles'!$L$41)*Z125*Z120</f>
        <v>0</v>
      </c>
      <c r="AA137" s="147">
        <f>IF('Detailed input - Vehicles'!$L$42&lt;&gt;0,'Detailed input - Vehicles'!$L$42,'Detailed input - Vehicles'!$L$41)*AA125*AA120</f>
        <v>0</v>
      </c>
      <c r="AB137" s="147">
        <f>IF('Detailed input - Vehicles'!$L$42&lt;&gt;0,'Detailed input - Vehicles'!$L$42,'Detailed input - Vehicles'!$L$41)*AB125*AB120</f>
        <v>0</v>
      </c>
      <c r="AC137" s="147">
        <f>IF('Detailed input - Vehicles'!$L$42&lt;&gt;0,'Detailed input - Vehicles'!$L$42,'Detailed input - Vehicles'!$L$41)*AC125*AC120</f>
        <v>0</v>
      </c>
    </row>
    <row r="138" spans="1:29" s="138" customFormat="1" ht="20.25" customHeight="1" outlineLevel="3" x14ac:dyDescent="0.3">
      <c r="A138" s="265"/>
      <c r="B138" s="97"/>
      <c r="C138" s="146" t="s">
        <v>129</v>
      </c>
      <c r="D138" s="147"/>
      <c r="E138" s="147"/>
      <c r="F138" s="147"/>
      <c r="G138" s="147"/>
      <c r="H138" s="147"/>
      <c r="I138" s="147"/>
      <c r="J138" s="147"/>
      <c r="K138" s="147"/>
      <c r="L138" s="147">
        <f>IF('Detailed input - Vehicles'!$M$42&lt;&gt;0,'Detailed input - Vehicles'!$M$42,'Detailed input - Vehicles'!$M$41)*L125*L121</f>
        <v>0</v>
      </c>
      <c r="M138" s="147">
        <f>IF('Detailed input - Vehicles'!$M$42&lt;&gt;0,'Detailed input - Vehicles'!$M$42,'Detailed input - Vehicles'!$M$41)*M125*M121</f>
        <v>0</v>
      </c>
      <c r="N138" s="147">
        <f>IF('Detailed input - Vehicles'!$M$42&lt;&gt;0,'Detailed input - Vehicles'!$M$42,'Detailed input - Vehicles'!$M$41)*N125*N121</f>
        <v>0</v>
      </c>
      <c r="O138" s="147">
        <f>IF('Detailed input - Vehicles'!$M$42&lt;&gt;0,'Detailed input - Vehicles'!$M$42,'Detailed input - Vehicles'!$M$41)*O125*O121</f>
        <v>0</v>
      </c>
      <c r="P138" s="147">
        <f>IF('Detailed input - Vehicles'!$M$42&lt;&gt;0,'Detailed input - Vehicles'!$M$42,'Detailed input - Vehicles'!$M$41)*P125*P121</f>
        <v>0</v>
      </c>
      <c r="Q138" s="147">
        <f>IF('Detailed input - Vehicles'!$M$42&lt;&gt;0,'Detailed input - Vehicles'!$M$42,'Detailed input - Vehicles'!$M$41)*Q125*Q121</f>
        <v>0</v>
      </c>
      <c r="R138" s="147">
        <f>IF('Detailed input - Vehicles'!$M$42&lt;&gt;0,'Detailed input - Vehicles'!$M$42,'Detailed input - Vehicles'!$M$41)*R125*R121</f>
        <v>0</v>
      </c>
      <c r="S138" s="147">
        <f>IF('Detailed input - Vehicles'!$M$42&lt;&gt;0,'Detailed input - Vehicles'!$M$42,'Detailed input - Vehicles'!$M$41)*S125*S121</f>
        <v>0</v>
      </c>
      <c r="T138" s="147">
        <f>IF('Detailed input - Vehicles'!$M$42&lt;&gt;0,'Detailed input - Vehicles'!$M$42,'Detailed input - Vehicles'!$M$41)*T125*T121</f>
        <v>0</v>
      </c>
      <c r="U138" s="147">
        <f>IF('Detailed input - Vehicles'!$M$42&lt;&gt;0,'Detailed input - Vehicles'!$M$42,'Detailed input - Vehicles'!$M$41)*U125*U121</f>
        <v>0</v>
      </c>
      <c r="V138" s="147">
        <f>IF('Detailed input - Vehicles'!$M$42&lt;&gt;0,'Detailed input - Vehicles'!$M$42,'Detailed input - Vehicles'!$M$41)*V125*V121</f>
        <v>0</v>
      </c>
      <c r="W138" s="147">
        <f>IF('Detailed input - Vehicles'!$M$42&lt;&gt;0,'Detailed input - Vehicles'!$M$42,'Detailed input - Vehicles'!$M$41)*W125*W121</f>
        <v>0</v>
      </c>
      <c r="X138" s="147">
        <f>IF('Detailed input - Vehicles'!$M$42&lt;&gt;0,'Detailed input - Vehicles'!$M$42,'Detailed input - Vehicles'!$M$41)*X125*X121</f>
        <v>0</v>
      </c>
      <c r="Y138" s="147">
        <f>IF('Detailed input - Vehicles'!$M$42&lt;&gt;0,'Detailed input - Vehicles'!$M$42,'Detailed input - Vehicles'!$M$41)*Y125*Y121</f>
        <v>0</v>
      </c>
      <c r="Z138" s="147">
        <f>IF('Detailed input - Vehicles'!$M$42&lt;&gt;0,'Detailed input - Vehicles'!$M$42,'Detailed input - Vehicles'!$M$41)*Z125*Z121</f>
        <v>0</v>
      </c>
      <c r="AA138" s="147">
        <f>IF('Detailed input - Vehicles'!$M$42&lt;&gt;0,'Detailed input - Vehicles'!$M$42,'Detailed input - Vehicles'!$M$41)*AA125*AA121</f>
        <v>0</v>
      </c>
      <c r="AB138" s="147">
        <f>IF('Detailed input - Vehicles'!$M$42&lt;&gt;0,'Detailed input - Vehicles'!$M$42,'Detailed input - Vehicles'!$M$41)*AB125*AB121</f>
        <v>0</v>
      </c>
      <c r="AC138" s="147">
        <f>IF('Detailed input - Vehicles'!$M$42&lt;&gt;0,'Detailed input - Vehicles'!$M$42,'Detailed input - Vehicles'!$M$41)*AC125*AC121</f>
        <v>0</v>
      </c>
    </row>
    <row r="139" spans="1:29" s="138" customFormat="1" ht="20.25" customHeight="1" outlineLevel="3" x14ac:dyDescent="0.3">
      <c r="A139" s="265"/>
      <c r="B139" s="97"/>
      <c r="C139" s="146" t="s">
        <v>130</v>
      </c>
      <c r="D139" s="147"/>
      <c r="E139" s="147"/>
      <c r="F139" s="147"/>
      <c r="G139" s="147"/>
      <c r="H139" s="147"/>
      <c r="I139" s="147"/>
      <c r="J139" s="147"/>
      <c r="K139" s="147"/>
      <c r="L139" s="147"/>
      <c r="M139" s="147">
        <f>IF('Detailed input - Vehicles'!$N$42&lt;&gt;0,'Detailed input - Vehicles'!$N$42,'Detailed input - Vehicles'!$N$41)*M125*M122</f>
        <v>0</v>
      </c>
      <c r="N139" s="147">
        <f>IF('Detailed input - Vehicles'!$N$42&lt;&gt;0,'Detailed input - Vehicles'!$N$42,'Detailed input - Vehicles'!$N$41)*N125*N122</f>
        <v>0</v>
      </c>
      <c r="O139" s="147">
        <f>IF('Detailed input - Vehicles'!$N$42&lt;&gt;0,'Detailed input - Vehicles'!$N$42,'Detailed input - Vehicles'!$N$41)*O125*O122</f>
        <v>0</v>
      </c>
      <c r="P139" s="147">
        <f>IF('Detailed input - Vehicles'!$N$42&lt;&gt;0,'Detailed input - Vehicles'!$N$42,'Detailed input - Vehicles'!$N$41)*P125*P122</f>
        <v>0</v>
      </c>
      <c r="Q139" s="147">
        <f>IF('Detailed input - Vehicles'!$N$42&lt;&gt;0,'Detailed input - Vehicles'!$N$42,'Detailed input - Vehicles'!$N$41)*Q125*Q122</f>
        <v>0</v>
      </c>
      <c r="R139" s="147">
        <f>IF('Detailed input - Vehicles'!$N$42&lt;&gt;0,'Detailed input - Vehicles'!$N$42,'Detailed input - Vehicles'!$N$41)*R125*R122</f>
        <v>0</v>
      </c>
      <c r="S139" s="147">
        <f>IF('Detailed input - Vehicles'!$N$42&lt;&gt;0,'Detailed input - Vehicles'!$N$42,'Detailed input - Vehicles'!$N$41)*S125*S122</f>
        <v>0</v>
      </c>
      <c r="T139" s="147">
        <f>IF('Detailed input - Vehicles'!$N$42&lt;&gt;0,'Detailed input - Vehicles'!$N$42,'Detailed input - Vehicles'!$N$41)*T125*T122</f>
        <v>0</v>
      </c>
      <c r="U139" s="147">
        <f>IF('Detailed input - Vehicles'!$N$42&lt;&gt;0,'Detailed input - Vehicles'!$N$42,'Detailed input - Vehicles'!$N$41)*U125*U122</f>
        <v>0</v>
      </c>
      <c r="V139" s="147">
        <f>IF('Detailed input - Vehicles'!$N$42&lt;&gt;0,'Detailed input - Vehicles'!$N$42,'Detailed input - Vehicles'!$N$41)*V125*V122</f>
        <v>0</v>
      </c>
      <c r="W139" s="147">
        <f>IF('Detailed input - Vehicles'!$N$42&lt;&gt;0,'Detailed input - Vehicles'!$N$42,'Detailed input - Vehicles'!$N$41)*W125*W122</f>
        <v>0</v>
      </c>
      <c r="X139" s="147">
        <f>IF('Detailed input - Vehicles'!$N$42&lt;&gt;0,'Detailed input - Vehicles'!$N$42,'Detailed input - Vehicles'!$N$41)*X125*X122</f>
        <v>0</v>
      </c>
      <c r="Y139" s="147">
        <f>IF('Detailed input - Vehicles'!$N$42&lt;&gt;0,'Detailed input - Vehicles'!$N$42,'Detailed input - Vehicles'!$N$41)*Y125*Y122</f>
        <v>0</v>
      </c>
      <c r="Z139" s="147">
        <f>IF('Detailed input - Vehicles'!$N$42&lt;&gt;0,'Detailed input - Vehicles'!$N$42,'Detailed input - Vehicles'!$N$41)*Z125*Z122</f>
        <v>0</v>
      </c>
      <c r="AA139" s="147">
        <f>IF('Detailed input - Vehicles'!$N$42&lt;&gt;0,'Detailed input - Vehicles'!$N$42,'Detailed input - Vehicles'!$N$41)*AA125*AA122</f>
        <v>0</v>
      </c>
      <c r="AB139" s="147">
        <f>IF('Detailed input - Vehicles'!$N$42&lt;&gt;0,'Detailed input - Vehicles'!$N$42,'Detailed input - Vehicles'!$N$41)*AB125*AB122</f>
        <v>0</v>
      </c>
      <c r="AC139" s="147">
        <f>IF('Detailed input - Vehicles'!$N$42&lt;&gt;0,'Detailed input - Vehicles'!$N$42,'Detailed input - Vehicles'!$N$41)*AC125*AC122</f>
        <v>0</v>
      </c>
    </row>
    <row r="140" spans="1:29" s="138" customFormat="1" ht="20.25" customHeight="1" outlineLevel="3" x14ac:dyDescent="0.3">
      <c r="A140" s="265"/>
      <c r="B140" s="97"/>
      <c r="C140" s="146" t="s">
        <v>131</v>
      </c>
      <c r="D140" s="147"/>
      <c r="E140" s="147"/>
      <c r="F140" s="147"/>
      <c r="G140" s="147"/>
      <c r="H140" s="147"/>
      <c r="I140" s="147"/>
      <c r="J140" s="147"/>
      <c r="K140" s="147"/>
      <c r="L140" s="147"/>
      <c r="M140" s="147"/>
      <c r="N140" s="147">
        <f>IF('Detailed input - Vehicles'!$O$42&lt;&gt;0,'Detailed input - Vehicles'!$O$42,'Detailed input - Vehicles'!$O$41)*N125*N123</f>
        <v>0</v>
      </c>
      <c r="O140" s="147">
        <f>IF('Detailed input - Vehicles'!$O$42&lt;&gt;0,'Detailed input - Vehicles'!$O$42,'Detailed input - Vehicles'!$O$41)*O125*O123</f>
        <v>0</v>
      </c>
      <c r="P140" s="147">
        <f>IF('Detailed input - Vehicles'!$O$42&lt;&gt;0,'Detailed input - Vehicles'!$O$42,'Detailed input - Vehicles'!$O$41)*P125*P123</f>
        <v>0</v>
      </c>
      <c r="Q140" s="147">
        <f>IF('Detailed input - Vehicles'!$O$42&lt;&gt;0,'Detailed input - Vehicles'!$O$42,'Detailed input - Vehicles'!$O$41)*Q125*Q123</f>
        <v>0</v>
      </c>
      <c r="R140" s="147">
        <f>IF('Detailed input - Vehicles'!$O$42&lt;&gt;0,'Detailed input - Vehicles'!$O$42,'Detailed input - Vehicles'!$O$41)*R125*R123</f>
        <v>0</v>
      </c>
      <c r="S140" s="147">
        <f>IF('Detailed input - Vehicles'!$O$42&lt;&gt;0,'Detailed input - Vehicles'!$O$42,'Detailed input - Vehicles'!$O$41)*S125*S123</f>
        <v>0</v>
      </c>
      <c r="T140" s="147">
        <f>IF('Detailed input - Vehicles'!$O$42&lt;&gt;0,'Detailed input - Vehicles'!$O$42,'Detailed input - Vehicles'!$O$41)*T125*T123</f>
        <v>0</v>
      </c>
      <c r="U140" s="147">
        <f>IF('Detailed input - Vehicles'!$O$42&lt;&gt;0,'Detailed input - Vehicles'!$O$42,'Detailed input - Vehicles'!$O$41)*U125*U123</f>
        <v>0</v>
      </c>
      <c r="V140" s="147">
        <f>IF('Detailed input - Vehicles'!$O$42&lt;&gt;0,'Detailed input - Vehicles'!$O$42,'Detailed input - Vehicles'!$O$41)*V125*V123</f>
        <v>0</v>
      </c>
      <c r="W140" s="147">
        <f>IF('Detailed input - Vehicles'!$O$42&lt;&gt;0,'Detailed input - Vehicles'!$O$42,'Detailed input - Vehicles'!$O$41)*W125*W123</f>
        <v>0</v>
      </c>
      <c r="X140" s="147">
        <f>IF('Detailed input - Vehicles'!$O$42&lt;&gt;0,'Detailed input - Vehicles'!$O$42,'Detailed input - Vehicles'!$O$41)*X125*X123</f>
        <v>0</v>
      </c>
      <c r="Y140" s="147">
        <f>IF('Detailed input - Vehicles'!$O$42&lt;&gt;0,'Detailed input - Vehicles'!$O$42,'Detailed input - Vehicles'!$O$41)*Y125*Y123</f>
        <v>0</v>
      </c>
      <c r="Z140" s="147">
        <f>IF('Detailed input - Vehicles'!$O$42&lt;&gt;0,'Detailed input - Vehicles'!$O$42,'Detailed input - Vehicles'!$O$41)*Z125*Z123</f>
        <v>0</v>
      </c>
      <c r="AA140" s="147">
        <f>IF('Detailed input - Vehicles'!$O$42&lt;&gt;0,'Detailed input - Vehicles'!$O$42,'Detailed input - Vehicles'!$O$41)*AA125*AA123</f>
        <v>0</v>
      </c>
      <c r="AB140" s="147">
        <f>IF('Detailed input - Vehicles'!$O$42&lt;&gt;0,'Detailed input - Vehicles'!$O$42,'Detailed input - Vehicles'!$O$41)*AB125*AB123</f>
        <v>0</v>
      </c>
      <c r="AC140" s="147">
        <f>IF('Detailed input - Vehicles'!$O$42&lt;&gt;0,'Detailed input - Vehicles'!$O$42,'Detailed input - Vehicles'!$O$41)*AC125*AC123</f>
        <v>0</v>
      </c>
    </row>
    <row r="141" spans="1:29" s="87" customFormat="1" ht="20.25" customHeight="1" outlineLevel="2" x14ac:dyDescent="0.3">
      <c r="A141" s="79"/>
      <c r="B141" s="86"/>
      <c r="C141" s="86"/>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row>
    <row r="142" spans="1:29" s="136" customFormat="1" ht="20.25" customHeight="1" outlineLevel="2" x14ac:dyDescent="0.3">
      <c r="A142" s="267"/>
      <c r="B142" s="97" t="s">
        <v>465</v>
      </c>
      <c r="C142" s="97" t="s">
        <v>152</v>
      </c>
      <c r="D142" s="597">
        <f t="shared" ref="D142:N142" si="33">SUM(D143:D153)</f>
        <v>0</v>
      </c>
      <c r="E142" s="597">
        <f t="shared" si="33"/>
        <v>0</v>
      </c>
      <c r="F142" s="597">
        <f t="shared" si="33"/>
        <v>0</v>
      </c>
      <c r="G142" s="597">
        <f t="shared" si="33"/>
        <v>0</v>
      </c>
      <c r="H142" s="597">
        <f t="shared" si="33"/>
        <v>0</v>
      </c>
      <c r="I142" s="597">
        <f t="shared" si="33"/>
        <v>0</v>
      </c>
      <c r="J142" s="597">
        <f t="shared" si="33"/>
        <v>0</v>
      </c>
      <c r="K142" s="597">
        <f t="shared" si="33"/>
        <v>0</v>
      </c>
      <c r="L142" s="597">
        <f t="shared" si="33"/>
        <v>0</v>
      </c>
      <c r="M142" s="597">
        <f t="shared" si="33"/>
        <v>0</v>
      </c>
      <c r="N142" s="597">
        <f t="shared" si="33"/>
        <v>0</v>
      </c>
      <c r="O142" s="597">
        <f t="shared" ref="O142:AC142" si="34">SUM(O143:O153)</f>
        <v>0</v>
      </c>
      <c r="P142" s="597">
        <f t="shared" si="34"/>
        <v>0</v>
      </c>
      <c r="Q142" s="597">
        <f t="shared" si="34"/>
        <v>0</v>
      </c>
      <c r="R142" s="597">
        <f t="shared" si="34"/>
        <v>0</v>
      </c>
      <c r="S142" s="597">
        <f t="shared" si="34"/>
        <v>0</v>
      </c>
      <c r="T142" s="597">
        <f t="shared" si="34"/>
        <v>0</v>
      </c>
      <c r="U142" s="597">
        <f t="shared" si="34"/>
        <v>0</v>
      </c>
      <c r="V142" s="597">
        <f t="shared" si="34"/>
        <v>0</v>
      </c>
      <c r="W142" s="597">
        <f t="shared" si="34"/>
        <v>0</v>
      </c>
      <c r="X142" s="597">
        <f t="shared" si="34"/>
        <v>0</v>
      </c>
      <c r="Y142" s="597">
        <f t="shared" si="34"/>
        <v>0</v>
      </c>
      <c r="Z142" s="597">
        <f t="shared" si="34"/>
        <v>0</v>
      </c>
      <c r="AA142" s="597">
        <f t="shared" si="34"/>
        <v>0</v>
      </c>
      <c r="AB142" s="597">
        <f t="shared" si="34"/>
        <v>0</v>
      </c>
      <c r="AC142" s="597">
        <f t="shared" si="34"/>
        <v>0</v>
      </c>
    </row>
    <row r="143" spans="1:29" s="138" customFormat="1" ht="20.25" customHeight="1" outlineLevel="3" x14ac:dyDescent="0.3">
      <c r="A143" s="265"/>
      <c r="B143" s="103" t="s">
        <v>135</v>
      </c>
      <c r="C143" s="146" t="s">
        <v>121</v>
      </c>
      <c r="D143" s="147">
        <f>IF('Detailed input - Vehicles'!$E$42&lt;&gt;0,'Detailed input - Vehicles'!$E$42,'Detailed input - Vehicles'!$E$41)*D25*D113</f>
        <v>0</v>
      </c>
      <c r="E143" s="147">
        <f>IF('Detailed input - Vehicles'!$E$42&lt;&gt;0,'Detailed input - Vehicles'!$E$42,'Detailed input - Vehicles'!$E$41)*E25*E113</f>
        <v>0</v>
      </c>
      <c r="F143" s="147">
        <f>IF('Detailed input - Vehicles'!$E$42&lt;&gt;0,'Detailed input - Vehicles'!$E$42,'Detailed input - Vehicles'!$E$41)*F25*F113</f>
        <v>0</v>
      </c>
      <c r="G143" s="147">
        <f>IF('Detailed input - Vehicles'!$E$42&lt;&gt;0,'Detailed input - Vehicles'!$E$42,'Detailed input - Vehicles'!$E$41)*G25*G113</f>
        <v>0</v>
      </c>
      <c r="H143" s="147">
        <f>IF('Detailed input - Vehicles'!$E$42&lt;&gt;0,'Detailed input - Vehicles'!$E$42,'Detailed input - Vehicles'!$E$41)*H25*H113</f>
        <v>0</v>
      </c>
      <c r="I143" s="147">
        <f>IF('Detailed input - Vehicles'!$E$42&lt;&gt;0,'Detailed input - Vehicles'!$E$42,'Detailed input - Vehicles'!$E$41)*I25*I113</f>
        <v>0</v>
      </c>
      <c r="J143" s="147">
        <f>IF('Detailed input - Vehicles'!$E$42&lt;&gt;0,'Detailed input - Vehicles'!$E$42,'Detailed input - Vehicles'!$E$41)*J25*J113</f>
        <v>0</v>
      </c>
      <c r="K143" s="147">
        <f>IF('Detailed input - Vehicles'!$E$42&lt;&gt;0,'Detailed input - Vehicles'!$E$42,'Detailed input - Vehicles'!$E$41)*K25*K113</f>
        <v>0</v>
      </c>
      <c r="L143" s="147">
        <f>IF('Detailed input - Vehicles'!$E$42&lt;&gt;0,'Detailed input - Vehicles'!$E$42,'Detailed input - Vehicles'!$E$41)*L25*L113</f>
        <v>0</v>
      </c>
      <c r="M143" s="147">
        <f>IF('Detailed input - Vehicles'!$E$42&lt;&gt;0,'Detailed input - Vehicles'!$E$42,'Detailed input - Vehicles'!$E$41)*M25*M113</f>
        <v>0</v>
      </c>
      <c r="N143" s="147">
        <f>IF('Detailed input - Vehicles'!$E$42&lt;&gt;0,'Detailed input - Vehicles'!$E$42,'Detailed input - Vehicles'!$E$41)*N25*N113</f>
        <v>0</v>
      </c>
      <c r="O143" s="147">
        <f>IF('Detailed input - Vehicles'!$E$42&lt;&gt;0,'Detailed input - Vehicles'!$E$42,'Detailed input - Vehicles'!$E$41)*O25*O113</f>
        <v>0</v>
      </c>
      <c r="P143" s="147">
        <f>IF('Detailed input - Vehicles'!$E$42&lt;&gt;0,'Detailed input - Vehicles'!$E$42,'Detailed input - Vehicles'!$E$41)*P25*P113</f>
        <v>0</v>
      </c>
      <c r="Q143" s="147">
        <f>IF('Detailed input - Vehicles'!$E$42&lt;&gt;0,'Detailed input - Vehicles'!$E$42,'Detailed input - Vehicles'!$E$41)*Q25*Q113</f>
        <v>0</v>
      </c>
      <c r="R143" s="147">
        <f>IF('Detailed input - Vehicles'!$E$42&lt;&gt;0,'Detailed input - Vehicles'!$E$42,'Detailed input - Vehicles'!$E$41)*R25*R113</f>
        <v>0</v>
      </c>
      <c r="S143" s="147">
        <f>IF('Detailed input - Vehicles'!$E$42&lt;&gt;0,'Detailed input - Vehicles'!$E$42,'Detailed input - Vehicles'!$E$41)*S25*S113</f>
        <v>0</v>
      </c>
      <c r="T143" s="147">
        <f>IF('Detailed input - Vehicles'!$E$42&lt;&gt;0,'Detailed input - Vehicles'!$E$42,'Detailed input - Vehicles'!$E$41)*T25*T113</f>
        <v>0</v>
      </c>
      <c r="U143" s="147">
        <f>IF('Detailed input - Vehicles'!$E$42&lt;&gt;0,'Detailed input - Vehicles'!$E$42,'Detailed input - Vehicles'!$E$41)*U25*U113</f>
        <v>0</v>
      </c>
      <c r="V143" s="147">
        <f>IF('Detailed input - Vehicles'!$E$42&lt;&gt;0,'Detailed input - Vehicles'!$E$42,'Detailed input - Vehicles'!$E$41)*V25*V113</f>
        <v>0</v>
      </c>
      <c r="W143" s="147">
        <f>IF('Detailed input - Vehicles'!$E$42&lt;&gt;0,'Detailed input - Vehicles'!$E$42,'Detailed input - Vehicles'!$E$41)*W25*W113</f>
        <v>0</v>
      </c>
      <c r="X143" s="147">
        <f>IF('Detailed input - Vehicles'!$E$42&lt;&gt;0,'Detailed input - Vehicles'!$E$42,'Detailed input - Vehicles'!$E$41)*X25*X113</f>
        <v>0</v>
      </c>
      <c r="Y143" s="147">
        <f>IF('Detailed input - Vehicles'!$E$42&lt;&gt;0,'Detailed input - Vehicles'!$E$42,'Detailed input - Vehicles'!$E$41)*Y25*Y113</f>
        <v>0</v>
      </c>
      <c r="Z143" s="147">
        <f>IF('Detailed input - Vehicles'!$E$42&lt;&gt;0,'Detailed input - Vehicles'!$E$42,'Detailed input - Vehicles'!$E$41)*Z25*Z113</f>
        <v>0</v>
      </c>
      <c r="AA143" s="147">
        <f>IF('Detailed input - Vehicles'!$E$42&lt;&gt;0,'Detailed input - Vehicles'!$E$42,'Detailed input - Vehicles'!$E$41)*AA25*AA113</f>
        <v>0</v>
      </c>
      <c r="AB143" s="147">
        <f>IF('Detailed input - Vehicles'!$E$42&lt;&gt;0,'Detailed input - Vehicles'!$E$42,'Detailed input - Vehicles'!$E$41)*AB25*AB113</f>
        <v>0</v>
      </c>
      <c r="AC143" s="147">
        <f>IF('Detailed input - Vehicles'!$E$42&lt;&gt;0,'Detailed input - Vehicles'!$E$42,'Detailed input - Vehicles'!$E$41)*AC25*AC113</f>
        <v>0</v>
      </c>
    </row>
    <row r="144" spans="1:29" s="138" customFormat="1" ht="20.25" customHeight="1" outlineLevel="3" x14ac:dyDescent="0.3">
      <c r="A144" s="265"/>
      <c r="B144" s="97"/>
      <c r="C144" s="146" t="s">
        <v>122</v>
      </c>
      <c r="D144" s="147"/>
      <c r="E144" s="147">
        <f>IF('Detailed input - Vehicles'!$F$42&lt;&gt;0,'Detailed input - Vehicles'!$F$42,'Detailed input - Vehicles'!$F$41)*E25*E114</f>
        <v>0</v>
      </c>
      <c r="F144" s="147">
        <f>IF('Detailed input - Vehicles'!$F$42&lt;&gt;0,'Detailed input - Vehicles'!$F$42,'Detailed input - Vehicles'!$F$41)*F25*F114</f>
        <v>0</v>
      </c>
      <c r="G144" s="147">
        <f>IF('Detailed input - Vehicles'!$F$42&lt;&gt;0,'Detailed input - Vehicles'!$F$42,'Detailed input - Vehicles'!$F$41)*G25*G114</f>
        <v>0</v>
      </c>
      <c r="H144" s="147">
        <f>IF('Detailed input - Vehicles'!$F$42&lt;&gt;0,'Detailed input - Vehicles'!$F$42,'Detailed input - Vehicles'!$F$41)*H25*H114</f>
        <v>0</v>
      </c>
      <c r="I144" s="147">
        <f>IF('Detailed input - Vehicles'!$F$42&lt;&gt;0,'Detailed input - Vehicles'!$F$42,'Detailed input - Vehicles'!$F$41)*I25*I114</f>
        <v>0</v>
      </c>
      <c r="J144" s="147">
        <f>IF('Detailed input - Vehicles'!$F$42&lt;&gt;0,'Detailed input - Vehicles'!$F$42,'Detailed input - Vehicles'!$F$41)*J25*J114</f>
        <v>0</v>
      </c>
      <c r="K144" s="147">
        <f>IF('Detailed input - Vehicles'!$F$42&lt;&gt;0,'Detailed input - Vehicles'!$F$42,'Detailed input - Vehicles'!$F$41)*K25*K114</f>
        <v>0</v>
      </c>
      <c r="L144" s="147">
        <f>IF('Detailed input - Vehicles'!$F$42&lt;&gt;0,'Detailed input - Vehicles'!$F$42,'Detailed input - Vehicles'!$F$41)*L25*L114</f>
        <v>0</v>
      </c>
      <c r="M144" s="147">
        <f>IF('Detailed input - Vehicles'!$F$42&lt;&gt;0,'Detailed input - Vehicles'!$F$42,'Detailed input - Vehicles'!$F$41)*M25*M114</f>
        <v>0</v>
      </c>
      <c r="N144" s="147">
        <f>IF('Detailed input - Vehicles'!$F$42&lt;&gt;0,'Detailed input - Vehicles'!$F$42,'Detailed input - Vehicles'!$F$41)*N25*N114</f>
        <v>0</v>
      </c>
      <c r="O144" s="147">
        <f>IF('Detailed input - Vehicles'!$F$42&lt;&gt;0,'Detailed input - Vehicles'!$F$42,'Detailed input - Vehicles'!$F$41)*O25*O114</f>
        <v>0</v>
      </c>
      <c r="P144" s="147">
        <f>IF('Detailed input - Vehicles'!$F$42&lt;&gt;0,'Detailed input - Vehicles'!$F$42,'Detailed input - Vehicles'!$F$41)*P25*P114</f>
        <v>0</v>
      </c>
      <c r="Q144" s="147">
        <f>IF('Detailed input - Vehicles'!$F$42&lt;&gt;0,'Detailed input - Vehicles'!$F$42,'Detailed input - Vehicles'!$F$41)*Q25*Q114</f>
        <v>0</v>
      </c>
      <c r="R144" s="147">
        <f>IF('Detailed input - Vehicles'!$F$42&lt;&gt;0,'Detailed input - Vehicles'!$F$42,'Detailed input - Vehicles'!$F$41)*R25*R114</f>
        <v>0</v>
      </c>
      <c r="S144" s="147">
        <f>IF('Detailed input - Vehicles'!$F$42&lt;&gt;0,'Detailed input - Vehicles'!$F$42,'Detailed input - Vehicles'!$F$41)*S25*S114</f>
        <v>0</v>
      </c>
      <c r="T144" s="147">
        <f>IF('Detailed input - Vehicles'!$F$42&lt;&gt;0,'Detailed input - Vehicles'!$F$42,'Detailed input - Vehicles'!$F$41)*T25*T114</f>
        <v>0</v>
      </c>
      <c r="U144" s="147">
        <f>IF('Detailed input - Vehicles'!$F$42&lt;&gt;0,'Detailed input - Vehicles'!$F$42,'Detailed input - Vehicles'!$F$41)*U25*U114</f>
        <v>0</v>
      </c>
      <c r="V144" s="147">
        <f>IF('Detailed input - Vehicles'!$F$42&lt;&gt;0,'Detailed input - Vehicles'!$F$42,'Detailed input - Vehicles'!$F$41)*V25*V114</f>
        <v>0</v>
      </c>
      <c r="W144" s="147">
        <f>IF('Detailed input - Vehicles'!$F$42&lt;&gt;0,'Detailed input - Vehicles'!$F$42,'Detailed input - Vehicles'!$F$41)*W25*W114</f>
        <v>0</v>
      </c>
      <c r="X144" s="147">
        <f>IF('Detailed input - Vehicles'!$F$42&lt;&gt;0,'Detailed input - Vehicles'!$F$42,'Detailed input - Vehicles'!$F$41)*X25*X114</f>
        <v>0</v>
      </c>
      <c r="Y144" s="147">
        <f>IF('Detailed input - Vehicles'!$F$42&lt;&gt;0,'Detailed input - Vehicles'!$F$42,'Detailed input - Vehicles'!$F$41)*Y25*Y114</f>
        <v>0</v>
      </c>
      <c r="Z144" s="147">
        <f>IF('Detailed input - Vehicles'!$F$42&lt;&gt;0,'Detailed input - Vehicles'!$F$42,'Detailed input - Vehicles'!$F$41)*Z25*Z114</f>
        <v>0</v>
      </c>
      <c r="AA144" s="147">
        <f>IF('Detailed input - Vehicles'!$F$42&lt;&gt;0,'Detailed input - Vehicles'!$F$42,'Detailed input - Vehicles'!$F$41)*AA25*AA114</f>
        <v>0</v>
      </c>
      <c r="AB144" s="147">
        <f>IF('Detailed input - Vehicles'!$F$42&lt;&gt;0,'Detailed input - Vehicles'!$F$42,'Detailed input - Vehicles'!$F$41)*AB25*AB114</f>
        <v>0</v>
      </c>
      <c r="AC144" s="147">
        <f>IF('Detailed input - Vehicles'!$F$42&lt;&gt;0,'Detailed input - Vehicles'!$F$42,'Detailed input - Vehicles'!$F$41)*AC25*AC114</f>
        <v>0</v>
      </c>
    </row>
    <row r="145" spans="1:29" s="138" customFormat="1" ht="20.25" customHeight="1" outlineLevel="3" x14ac:dyDescent="0.3">
      <c r="A145" s="265"/>
      <c r="B145" s="97"/>
      <c r="C145" s="146" t="s">
        <v>123</v>
      </c>
      <c r="D145" s="147"/>
      <c r="E145" s="147"/>
      <c r="F145" s="147">
        <f>IF('Detailed input - Vehicles'!$G$42&lt;&gt;0,'Detailed input - Vehicles'!$G$42,'Detailed input - Vehicles'!$G$41)*F25*F115</f>
        <v>0</v>
      </c>
      <c r="G145" s="147">
        <f>IF('Detailed input - Vehicles'!$G$42&lt;&gt;0,'Detailed input - Vehicles'!$G$42,'Detailed input - Vehicles'!$G$41)*G25*G115</f>
        <v>0</v>
      </c>
      <c r="H145" s="147">
        <f>IF('Detailed input - Vehicles'!$G$42&lt;&gt;0,'Detailed input - Vehicles'!$G$42,'Detailed input - Vehicles'!$G$41)*H25*H115</f>
        <v>0</v>
      </c>
      <c r="I145" s="147">
        <f>IF('Detailed input - Vehicles'!$G$42&lt;&gt;0,'Detailed input - Vehicles'!$G$42,'Detailed input - Vehicles'!$G$41)*I25*I115</f>
        <v>0</v>
      </c>
      <c r="J145" s="147">
        <f>IF('Detailed input - Vehicles'!$G$42&lt;&gt;0,'Detailed input - Vehicles'!$G$42,'Detailed input - Vehicles'!$G$41)*J25*J115</f>
        <v>0</v>
      </c>
      <c r="K145" s="147">
        <f>IF('Detailed input - Vehicles'!$G$42&lt;&gt;0,'Detailed input - Vehicles'!$G$42,'Detailed input - Vehicles'!$G$41)*K25*K115</f>
        <v>0</v>
      </c>
      <c r="L145" s="147">
        <f>IF('Detailed input - Vehicles'!$G$42&lt;&gt;0,'Detailed input - Vehicles'!$G$42,'Detailed input - Vehicles'!$G$41)*L25*L115</f>
        <v>0</v>
      </c>
      <c r="M145" s="147">
        <f>IF('Detailed input - Vehicles'!$G$42&lt;&gt;0,'Detailed input - Vehicles'!$G$42,'Detailed input - Vehicles'!$G$41)*M25*M115</f>
        <v>0</v>
      </c>
      <c r="N145" s="147">
        <f>IF('Detailed input - Vehicles'!$G$42&lt;&gt;0,'Detailed input - Vehicles'!$G$42,'Detailed input - Vehicles'!$G$41)*N25*N115</f>
        <v>0</v>
      </c>
      <c r="O145" s="147">
        <f>IF('Detailed input - Vehicles'!$G$42&lt;&gt;0,'Detailed input - Vehicles'!$G$42,'Detailed input - Vehicles'!$G$41)*O25*O115</f>
        <v>0</v>
      </c>
      <c r="P145" s="147">
        <f>IF('Detailed input - Vehicles'!$G$42&lt;&gt;0,'Detailed input - Vehicles'!$G$42,'Detailed input - Vehicles'!$G$41)*P25*P115</f>
        <v>0</v>
      </c>
      <c r="Q145" s="147">
        <f>IF('Detailed input - Vehicles'!$G$42&lt;&gt;0,'Detailed input - Vehicles'!$G$42,'Detailed input - Vehicles'!$G$41)*Q25*Q115</f>
        <v>0</v>
      </c>
      <c r="R145" s="147">
        <f>IF('Detailed input - Vehicles'!$G$42&lt;&gt;0,'Detailed input - Vehicles'!$G$42,'Detailed input - Vehicles'!$G$41)*R25*R115</f>
        <v>0</v>
      </c>
      <c r="S145" s="147">
        <f>IF('Detailed input - Vehicles'!$G$42&lt;&gt;0,'Detailed input - Vehicles'!$G$42,'Detailed input - Vehicles'!$G$41)*S25*S115</f>
        <v>0</v>
      </c>
      <c r="T145" s="147">
        <f>IF('Detailed input - Vehicles'!$G$42&lt;&gt;0,'Detailed input - Vehicles'!$G$42,'Detailed input - Vehicles'!$G$41)*T25*T115</f>
        <v>0</v>
      </c>
      <c r="U145" s="147">
        <f>IF('Detailed input - Vehicles'!$G$42&lt;&gt;0,'Detailed input - Vehicles'!$G$42,'Detailed input - Vehicles'!$G$41)*U25*U115</f>
        <v>0</v>
      </c>
      <c r="V145" s="147">
        <f>IF('Detailed input - Vehicles'!$G$42&lt;&gt;0,'Detailed input - Vehicles'!$G$42,'Detailed input - Vehicles'!$G$41)*V25*V115</f>
        <v>0</v>
      </c>
      <c r="W145" s="147">
        <f>IF('Detailed input - Vehicles'!$G$42&lt;&gt;0,'Detailed input - Vehicles'!$G$42,'Detailed input - Vehicles'!$G$41)*W25*W115</f>
        <v>0</v>
      </c>
      <c r="X145" s="147">
        <f>IF('Detailed input - Vehicles'!$G$42&lt;&gt;0,'Detailed input - Vehicles'!$G$42,'Detailed input - Vehicles'!$G$41)*X25*X115</f>
        <v>0</v>
      </c>
      <c r="Y145" s="147">
        <f>IF('Detailed input - Vehicles'!$G$42&lt;&gt;0,'Detailed input - Vehicles'!$G$42,'Detailed input - Vehicles'!$G$41)*Y25*Y115</f>
        <v>0</v>
      </c>
      <c r="Z145" s="147">
        <f>IF('Detailed input - Vehicles'!$G$42&lt;&gt;0,'Detailed input - Vehicles'!$G$42,'Detailed input - Vehicles'!$G$41)*Z25*Z115</f>
        <v>0</v>
      </c>
      <c r="AA145" s="147">
        <f>IF('Detailed input - Vehicles'!$G$42&lt;&gt;0,'Detailed input - Vehicles'!$G$42,'Detailed input - Vehicles'!$G$41)*AA25*AA115</f>
        <v>0</v>
      </c>
      <c r="AB145" s="147">
        <f>IF('Detailed input - Vehicles'!$G$42&lt;&gt;0,'Detailed input - Vehicles'!$G$42,'Detailed input - Vehicles'!$G$41)*AB25*AB115</f>
        <v>0</v>
      </c>
      <c r="AC145" s="147">
        <f>IF('Detailed input - Vehicles'!$G$42&lt;&gt;0,'Detailed input - Vehicles'!$G$42,'Detailed input - Vehicles'!$G$41)*AC25*AC115</f>
        <v>0</v>
      </c>
    </row>
    <row r="146" spans="1:29" s="138" customFormat="1" ht="20.25" customHeight="1" outlineLevel="3" x14ac:dyDescent="0.3">
      <c r="A146" s="265"/>
      <c r="B146" s="97"/>
      <c r="C146" s="146" t="s">
        <v>124</v>
      </c>
      <c r="D146" s="147"/>
      <c r="E146" s="147"/>
      <c r="F146" s="147"/>
      <c r="G146" s="147">
        <f>IF('Detailed input - Vehicles'!$H$42&lt;&gt;0,'Detailed input - Vehicles'!$H$42,'Detailed input - Vehicles'!$H$41)*G25*G116</f>
        <v>0</v>
      </c>
      <c r="H146" s="147">
        <f>IF('Detailed input - Vehicles'!$H$42&lt;&gt;0,'Detailed input - Vehicles'!$H$42,'Detailed input - Vehicles'!$H$41)*H25*H116</f>
        <v>0</v>
      </c>
      <c r="I146" s="147">
        <f>IF('Detailed input - Vehicles'!$H$42&lt;&gt;0,'Detailed input - Vehicles'!$H$42,'Detailed input - Vehicles'!$H$41)*I25*I116</f>
        <v>0</v>
      </c>
      <c r="J146" s="147">
        <f>IF('Detailed input - Vehicles'!$H$42&lt;&gt;0,'Detailed input - Vehicles'!$H$42,'Detailed input - Vehicles'!$H$41)*J25*J116</f>
        <v>0</v>
      </c>
      <c r="K146" s="147">
        <f>IF('Detailed input - Vehicles'!$H$42&lt;&gt;0,'Detailed input - Vehicles'!$H$42,'Detailed input - Vehicles'!$H$41)*K25*K116</f>
        <v>0</v>
      </c>
      <c r="L146" s="147">
        <f>IF('Detailed input - Vehicles'!$H$42&lt;&gt;0,'Detailed input - Vehicles'!$H$42,'Detailed input - Vehicles'!$H$41)*L25*L116</f>
        <v>0</v>
      </c>
      <c r="M146" s="147">
        <f>IF('Detailed input - Vehicles'!$H$42&lt;&gt;0,'Detailed input - Vehicles'!$H$42,'Detailed input - Vehicles'!$H$41)*M25*M116</f>
        <v>0</v>
      </c>
      <c r="N146" s="147">
        <f>IF('Detailed input - Vehicles'!$H$42&lt;&gt;0,'Detailed input - Vehicles'!$H$42,'Detailed input - Vehicles'!$H$41)*N25*N116</f>
        <v>0</v>
      </c>
      <c r="O146" s="147">
        <f>IF('Detailed input - Vehicles'!$H$42&lt;&gt;0,'Detailed input - Vehicles'!$H$42,'Detailed input - Vehicles'!$H$41)*O25*O116</f>
        <v>0</v>
      </c>
      <c r="P146" s="147">
        <f>IF('Detailed input - Vehicles'!$H$42&lt;&gt;0,'Detailed input - Vehicles'!$H$42,'Detailed input - Vehicles'!$H$41)*P25*P116</f>
        <v>0</v>
      </c>
      <c r="Q146" s="147">
        <f>IF('Detailed input - Vehicles'!$H$42&lt;&gt;0,'Detailed input - Vehicles'!$H$42,'Detailed input - Vehicles'!$H$41)*Q25*Q116</f>
        <v>0</v>
      </c>
      <c r="R146" s="147">
        <f>IF('Detailed input - Vehicles'!$H$42&lt;&gt;0,'Detailed input - Vehicles'!$H$42,'Detailed input - Vehicles'!$H$41)*R25*R116</f>
        <v>0</v>
      </c>
      <c r="S146" s="147">
        <f>IF('Detailed input - Vehicles'!$H$42&lt;&gt;0,'Detailed input - Vehicles'!$H$42,'Detailed input - Vehicles'!$H$41)*S25*S116</f>
        <v>0</v>
      </c>
      <c r="T146" s="147">
        <f>IF('Detailed input - Vehicles'!$H$42&lt;&gt;0,'Detailed input - Vehicles'!$H$42,'Detailed input - Vehicles'!$H$41)*T25*T116</f>
        <v>0</v>
      </c>
      <c r="U146" s="147">
        <f>IF('Detailed input - Vehicles'!$H$42&lt;&gt;0,'Detailed input - Vehicles'!$H$42,'Detailed input - Vehicles'!$H$41)*U25*U116</f>
        <v>0</v>
      </c>
      <c r="V146" s="147">
        <f>IF('Detailed input - Vehicles'!$H$42&lt;&gt;0,'Detailed input - Vehicles'!$H$42,'Detailed input - Vehicles'!$H$41)*V25*V116</f>
        <v>0</v>
      </c>
      <c r="W146" s="147">
        <f>IF('Detailed input - Vehicles'!$H$42&lt;&gt;0,'Detailed input - Vehicles'!$H$42,'Detailed input - Vehicles'!$H$41)*W25*W116</f>
        <v>0</v>
      </c>
      <c r="X146" s="147">
        <f>IF('Detailed input - Vehicles'!$H$42&lt;&gt;0,'Detailed input - Vehicles'!$H$42,'Detailed input - Vehicles'!$H$41)*X25*X116</f>
        <v>0</v>
      </c>
      <c r="Y146" s="147">
        <f>IF('Detailed input - Vehicles'!$H$42&lt;&gt;0,'Detailed input - Vehicles'!$H$42,'Detailed input - Vehicles'!$H$41)*Y25*Y116</f>
        <v>0</v>
      </c>
      <c r="Z146" s="147">
        <f>IF('Detailed input - Vehicles'!$H$42&lt;&gt;0,'Detailed input - Vehicles'!$H$42,'Detailed input - Vehicles'!$H$41)*Z25*Z116</f>
        <v>0</v>
      </c>
      <c r="AA146" s="147">
        <f>IF('Detailed input - Vehicles'!$H$42&lt;&gt;0,'Detailed input - Vehicles'!$H$42,'Detailed input - Vehicles'!$H$41)*AA25*AA116</f>
        <v>0</v>
      </c>
      <c r="AB146" s="147">
        <f>IF('Detailed input - Vehicles'!$H$42&lt;&gt;0,'Detailed input - Vehicles'!$H$42,'Detailed input - Vehicles'!$H$41)*AB25*AB116</f>
        <v>0</v>
      </c>
      <c r="AC146" s="147">
        <f>IF('Detailed input - Vehicles'!$H$42&lt;&gt;0,'Detailed input - Vehicles'!$H$42,'Detailed input - Vehicles'!$H$41)*AC25*AC116</f>
        <v>0</v>
      </c>
    </row>
    <row r="147" spans="1:29" s="138" customFormat="1" ht="20.25" customHeight="1" outlineLevel="3" x14ac:dyDescent="0.3">
      <c r="A147" s="265"/>
      <c r="B147" s="97"/>
      <c r="C147" s="146" t="s">
        <v>125</v>
      </c>
      <c r="D147" s="147"/>
      <c r="E147" s="147"/>
      <c r="F147" s="147"/>
      <c r="G147" s="147"/>
      <c r="H147" s="147">
        <f>IF('Detailed input - Vehicles'!$I$42&lt;&gt;0,'Detailed input - Vehicles'!$I$42,'Detailed input - Vehicles'!$I$41)*H25*H117</f>
        <v>0</v>
      </c>
      <c r="I147" s="147">
        <f>IF('Detailed input - Vehicles'!$I$42&lt;&gt;0,'Detailed input - Vehicles'!$I$42,'Detailed input - Vehicles'!$I$41)*I25*I117</f>
        <v>0</v>
      </c>
      <c r="J147" s="147">
        <f>IF('Detailed input - Vehicles'!$I$42&lt;&gt;0,'Detailed input - Vehicles'!$I$42,'Detailed input - Vehicles'!$I$41)*J25*J117</f>
        <v>0</v>
      </c>
      <c r="K147" s="147">
        <f>IF('Detailed input - Vehicles'!$I$42&lt;&gt;0,'Detailed input - Vehicles'!$I$42,'Detailed input - Vehicles'!$I$41)*K25*K117</f>
        <v>0</v>
      </c>
      <c r="L147" s="147">
        <f>IF('Detailed input - Vehicles'!$I$42&lt;&gt;0,'Detailed input - Vehicles'!$I$42,'Detailed input - Vehicles'!$I$41)*L25*L117</f>
        <v>0</v>
      </c>
      <c r="M147" s="147">
        <f>IF('Detailed input - Vehicles'!$I$42&lt;&gt;0,'Detailed input - Vehicles'!$I$42,'Detailed input - Vehicles'!$I$41)*M25*M117</f>
        <v>0</v>
      </c>
      <c r="N147" s="147">
        <f>IF('Detailed input - Vehicles'!$I$42&lt;&gt;0,'Detailed input - Vehicles'!$I$42,'Detailed input - Vehicles'!$I$41)*N25*N117</f>
        <v>0</v>
      </c>
      <c r="O147" s="147">
        <f>IF('Detailed input - Vehicles'!$I$42&lt;&gt;0,'Detailed input - Vehicles'!$I$42,'Detailed input - Vehicles'!$I$41)*O25*O117</f>
        <v>0</v>
      </c>
      <c r="P147" s="147">
        <f>IF('Detailed input - Vehicles'!$I$42&lt;&gt;0,'Detailed input - Vehicles'!$I$42,'Detailed input - Vehicles'!$I$41)*P25*P117</f>
        <v>0</v>
      </c>
      <c r="Q147" s="147">
        <f>IF('Detailed input - Vehicles'!$I$42&lt;&gt;0,'Detailed input - Vehicles'!$I$42,'Detailed input - Vehicles'!$I$41)*Q25*Q117</f>
        <v>0</v>
      </c>
      <c r="R147" s="147">
        <f>IF('Detailed input - Vehicles'!$I$42&lt;&gt;0,'Detailed input - Vehicles'!$I$42,'Detailed input - Vehicles'!$I$41)*R25*R117</f>
        <v>0</v>
      </c>
      <c r="S147" s="147">
        <f>IF('Detailed input - Vehicles'!$I$42&lt;&gt;0,'Detailed input - Vehicles'!$I$42,'Detailed input - Vehicles'!$I$41)*S25*S117</f>
        <v>0</v>
      </c>
      <c r="T147" s="147">
        <f>IF('Detailed input - Vehicles'!$I$42&lt;&gt;0,'Detailed input - Vehicles'!$I$42,'Detailed input - Vehicles'!$I$41)*T25*T117</f>
        <v>0</v>
      </c>
      <c r="U147" s="147">
        <f>IF('Detailed input - Vehicles'!$I$42&lt;&gt;0,'Detailed input - Vehicles'!$I$42,'Detailed input - Vehicles'!$I$41)*U25*U117</f>
        <v>0</v>
      </c>
      <c r="V147" s="147">
        <f>IF('Detailed input - Vehicles'!$I$42&lt;&gt;0,'Detailed input - Vehicles'!$I$42,'Detailed input - Vehicles'!$I$41)*V25*V117</f>
        <v>0</v>
      </c>
      <c r="W147" s="147">
        <f>IF('Detailed input - Vehicles'!$I$42&lt;&gt;0,'Detailed input - Vehicles'!$I$42,'Detailed input - Vehicles'!$I$41)*W25*W117</f>
        <v>0</v>
      </c>
      <c r="X147" s="147">
        <f>IF('Detailed input - Vehicles'!$I$42&lt;&gt;0,'Detailed input - Vehicles'!$I$42,'Detailed input - Vehicles'!$I$41)*X25*X117</f>
        <v>0</v>
      </c>
      <c r="Y147" s="147">
        <f>IF('Detailed input - Vehicles'!$I$42&lt;&gt;0,'Detailed input - Vehicles'!$I$42,'Detailed input - Vehicles'!$I$41)*Y25*Y117</f>
        <v>0</v>
      </c>
      <c r="Z147" s="147">
        <f>IF('Detailed input - Vehicles'!$I$42&lt;&gt;0,'Detailed input - Vehicles'!$I$42,'Detailed input - Vehicles'!$I$41)*Z25*Z117</f>
        <v>0</v>
      </c>
      <c r="AA147" s="147">
        <f>IF('Detailed input - Vehicles'!$I$42&lt;&gt;0,'Detailed input - Vehicles'!$I$42,'Detailed input - Vehicles'!$I$41)*AA25*AA117</f>
        <v>0</v>
      </c>
      <c r="AB147" s="147">
        <f>IF('Detailed input - Vehicles'!$I$42&lt;&gt;0,'Detailed input - Vehicles'!$I$42,'Detailed input - Vehicles'!$I$41)*AB25*AB117</f>
        <v>0</v>
      </c>
      <c r="AC147" s="147">
        <f>IF('Detailed input - Vehicles'!$I$42&lt;&gt;0,'Detailed input - Vehicles'!$I$42,'Detailed input - Vehicles'!$I$41)*AC25*AC117</f>
        <v>0</v>
      </c>
    </row>
    <row r="148" spans="1:29" s="138" customFormat="1" ht="20.25" customHeight="1" outlineLevel="3" x14ac:dyDescent="0.3">
      <c r="A148" s="265"/>
      <c r="B148" s="97"/>
      <c r="C148" s="146" t="s">
        <v>126</v>
      </c>
      <c r="D148" s="147"/>
      <c r="E148" s="147"/>
      <c r="F148" s="147"/>
      <c r="G148" s="147"/>
      <c r="H148" s="147"/>
      <c r="I148" s="147">
        <f>IF('Detailed input - Vehicles'!$J$42&lt;&gt;0,'Detailed input - Vehicles'!$J$42,'Detailed input - Vehicles'!$J$41)*I25*I118</f>
        <v>0</v>
      </c>
      <c r="J148" s="147">
        <f>IF('Detailed input - Vehicles'!$J$42&lt;&gt;0,'Detailed input - Vehicles'!$J$42,'Detailed input - Vehicles'!$J$41)*J25*J118</f>
        <v>0</v>
      </c>
      <c r="K148" s="147">
        <f>IF('Detailed input - Vehicles'!$J$42&lt;&gt;0,'Detailed input - Vehicles'!$J$42,'Detailed input - Vehicles'!$J$41)*K25*K118</f>
        <v>0</v>
      </c>
      <c r="L148" s="147">
        <f>IF('Detailed input - Vehicles'!$J$42&lt;&gt;0,'Detailed input - Vehicles'!$J$42,'Detailed input - Vehicles'!$J$41)*L25*L118</f>
        <v>0</v>
      </c>
      <c r="M148" s="147">
        <f>IF('Detailed input - Vehicles'!$J$42&lt;&gt;0,'Detailed input - Vehicles'!$J$42,'Detailed input - Vehicles'!$J$41)*M25*M118</f>
        <v>0</v>
      </c>
      <c r="N148" s="147">
        <f>IF('Detailed input - Vehicles'!$J$42&lt;&gt;0,'Detailed input - Vehicles'!$J$42,'Detailed input - Vehicles'!$J$41)*N25*N118</f>
        <v>0</v>
      </c>
      <c r="O148" s="147">
        <f>IF('Detailed input - Vehicles'!$J$42&lt;&gt;0,'Detailed input - Vehicles'!$J$42,'Detailed input - Vehicles'!$J$41)*O25*O118</f>
        <v>0</v>
      </c>
      <c r="P148" s="147">
        <f>IF('Detailed input - Vehicles'!$J$42&lt;&gt;0,'Detailed input - Vehicles'!$J$42,'Detailed input - Vehicles'!$J$41)*P25*P118</f>
        <v>0</v>
      </c>
      <c r="Q148" s="147">
        <f>IF('Detailed input - Vehicles'!$J$42&lt;&gt;0,'Detailed input - Vehicles'!$J$42,'Detailed input - Vehicles'!$J$41)*Q25*Q118</f>
        <v>0</v>
      </c>
      <c r="R148" s="147">
        <f>IF('Detailed input - Vehicles'!$J$42&lt;&gt;0,'Detailed input - Vehicles'!$J$42,'Detailed input - Vehicles'!$J$41)*R25*R118</f>
        <v>0</v>
      </c>
      <c r="S148" s="147">
        <f>IF('Detailed input - Vehicles'!$J$42&lt;&gt;0,'Detailed input - Vehicles'!$J$42,'Detailed input - Vehicles'!$J$41)*S25*S118</f>
        <v>0</v>
      </c>
      <c r="T148" s="147">
        <f>IF('Detailed input - Vehicles'!$J$42&lt;&gt;0,'Detailed input - Vehicles'!$J$42,'Detailed input - Vehicles'!$J$41)*T25*T118</f>
        <v>0</v>
      </c>
      <c r="U148" s="147">
        <f>IF('Detailed input - Vehicles'!$J$42&lt;&gt;0,'Detailed input - Vehicles'!$J$42,'Detailed input - Vehicles'!$J$41)*U25*U118</f>
        <v>0</v>
      </c>
      <c r="V148" s="147">
        <f>IF('Detailed input - Vehicles'!$J$42&lt;&gt;0,'Detailed input - Vehicles'!$J$42,'Detailed input - Vehicles'!$J$41)*V25*V118</f>
        <v>0</v>
      </c>
      <c r="W148" s="147">
        <f>IF('Detailed input - Vehicles'!$J$42&lt;&gt;0,'Detailed input - Vehicles'!$J$42,'Detailed input - Vehicles'!$J$41)*W25*W118</f>
        <v>0</v>
      </c>
      <c r="X148" s="147">
        <f>IF('Detailed input - Vehicles'!$J$42&lt;&gt;0,'Detailed input - Vehicles'!$J$42,'Detailed input - Vehicles'!$J$41)*X25*X118</f>
        <v>0</v>
      </c>
      <c r="Y148" s="147">
        <f>IF('Detailed input - Vehicles'!$J$42&lt;&gt;0,'Detailed input - Vehicles'!$J$42,'Detailed input - Vehicles'!$J$41)*Y25*Y118</f>
        <v>0</v>
      </c>
      <c r="Z148" s="147">
        <f>IF('Detailed input - Vehicles'!$J$42&lt;&gt;0,'Detailed input - Vehicles'!$J$42,'Detailed input - Vehicles'!$J$41)*Z25*Z118</f>
        <v>0</v>
      </c>
      <c r="AA148" s="147">
        <f>IF('Detailed input - Vehicles'!$J$42&lt;&gt;0,'Detailed input - Vehicles'!$J$42,'Detailed input - Vehicles'!$J$41)*AA25*AA118</f>
        <v>0</v>
      </c>
      <c r="AB148" s="147">
        <f>IF('Detailed input - Vehicles'!$J$42&lt;&gt;0,'Detailed input - Vehicles'!$J$42,'Detailed input - Vehicles'!$J$41)*AB25*AB118</f>
        <v>0</v>
      </c>
      <c r="AC148" s="147">
        <f>IF('Detailed input - Vehicles'!$J$42&lt;&gt;0,'Detailed input - Vehicles'!$J$42,'Detailed input - Vehicles'!$J$41)*AC25*AC118</f>
        <v>0</v>
      </c>
    </row>
    <row r="149" spans="1:29" s="138" customFormat="1" ht="20.25" customHeight="1" outlineLevel="3" x14ac:dyDescent="0.3">
      <c r="A149" s="265"/>
      <c r="B149" s="97"/>
      <c r="C149" s="146" t="s">
        <v>127</v>
      </c>
      <c r="D149" s="147"/>
      <c r="E149" s="147"/>
      <c r="F149" s="147"/>
      <c r="G149" s="147"/>
      <c r="H149" s="147"/>
      <c r="I149" s="147"/>
      <c r="J149" s="147">
        <f>IF('Detailed input - Vehicles'!$K$42&lt;&gt;0,'Detailed input - Vehicles'!$K$42,'Detailed input - Vehicles'!$K$41)*J25*J119</f>
        <v>0</v>
      </c>
      <c r="K149" s="147">
        <f>IF('Detailed input - Vehicles'!$K$42&lt;&gt;0,'Detailed input - Vehicles'!$K$42,'Detailed input - Vehicles'!$K$41)*K25*K119</f>
        <v>0</v>
      </c>
      <c r="L149" s="147">
        <f>IF('Detailed input - Vehicles'!$K$42&lt;&gt;0,'Detailed input - Vehicles'!$K$42,'Detailed input - Vehicles'!$K$41)*L25*L119</f>
        <v>0</v>
      </c>
      <c r="M149" s="147">
        <f>IF('Detailed input - Vehicles'!$K$42&lt;&gt;0,'Detailed input - Vehicles'!$K$42,'Detailed input - Vehicles'!$K$41)*M25*M119</f>
        <v>0</v>
      </c>
      <c r="N149" s="147">
        <f>IF('Detailed input - Vehicles'!$K$42&lt;&gt;0,'Detailed input - Vehicles'!$K$42,'Detailed input - Vehicles'!$K$41)*N25*N119</f>
        <v>0</v>
      </c>
      <c r="O149" s="147">
        <f>IF('Detailed input - Vehicles'!$K$42&lt;&gt;0,'Detailed input - Vehicles'!$K$42,'Detailed input - Vehicles'!$K$41)*O25*O119</f>
        <v>0</v>
      </c>
      <c r="P149" s="147">
        <f>IF('Detailed input - Vehicles'!$K$42&lt;&gt;0,'Detailed input - Vehicles'!$K$42,'Detailed input - Vehicles'!$K$41)*P25*P119</f>
        <v>0</v>
      </c>
      <c r="Q149" s="147">
        <f>IF('Detailed input - Vehicles'!$K$42&lt;&gt;0,'Detailed input - Vehicles'!$K$42,'Detailed input - Vehicles'!$K$41)*Q25*Q119</f>
        <v>0</v>
      </c>
      <c r="R149" s="147">
        <f>IF('Detailed input - Vehicles'!$K$42&lt;&gt;0,'Detailed input - Vehicles'!$K$42,'Detailed input - Vehicles'!$K$41)*R25*R119</f>
        <v>0</v>
      </c>
      <c r="S149" s="147">
        <f>IF('Detailed input - Vehicles'!$K$42&lt;&gt;0,'Detailed input - Vehicles'!$K$42,'Detailed input - Vehicles'!$K$41)*S25*S119</f>
        <v>0</v>
      </c>
      <c r="T149" s="147">
        <f>IF('Detailed input - Vehicles'!$K$42&lt;&gt;0,'Detailed input - Vehicles'!$K$42,'Detailed input - Vehicles'!$K$41)*T25*T119</f>
        <v>0</v>
      </c>
      <c r="U149" s="147">
        <f>IF('Detailed input - Vehicles'!$K$42&lt;&gt;0,'Detailed input - Vehicles'!$K$42,'Detailed input - Vehicles'!$K$41)*U25*U119</f>
        <v>0</v>
      </c>
      <c r="V149" s="147">
        <f>IF('Detailed input - Vehicles'!$K$42&lt;&gt;0,'Detailed input - Vehicles'!$K$42,'Detailed input - Vehicles'!$K$41)*V25*V119</f>
        <v>0</v>
      </c>
      <c r="W149" s="147">
        <f>IF('Detailed input - Vehicles'!$K$42&lt;&gt;0,'Detailed input - Vehicles'!$K$42,'Detailed input - Vehicles'!$K$41)*W25*W119</f>
        <v>0</v>
      </c>
      <c r="X149" s="147">
        <f>IF('Detailed input - Vehicles'!$K$42&lt;&gt;0,'Detailed input - Vehicles'!$K$42,'Detailed input - Vehicles'!$K$41)*X25*X119</f>
        <v>0</v>
      </c>
      <c r="Y149" s="147">
        <f>IF('Detailed input - Vehicles'!$K$42&lt;&gt;0,'Detailed input - Vehicles'!$K$42,'Detailed input - Vehicles'!$K$41)*Y25*Y119</f>
        <v>0</v>
      </c>
      <c r="Z149" s="147">
        <f>IF('Detailed input - Vehicles'!$K$42&lt;&gt;0,'Detailed input - Vehicles'!$K$42,'Detailed input - Vehicles'!$K$41)*Z25*Z119</f>
        <v>0</v>
      </c>
      <c r="AA149" s="147">
        <f>IF('Detailed input - Vehicles'!$K$42&lt;&gt;0,'Detailed input - Vehicles'!$K$42,'Detailed input - Vehicles'!$K$41)*AA25*AA119</f>
        <v>0</v>
      </c>
      <c r="AB149" s="147">
        <f>IF('Detailed input - Vehicles'!$K$42&lt;&gt;0,'Detailed input - Vehicles'!$K$42,'Detailed input - Vehicles'!$K$41)*AB25*AB119</f>
        <v>0</v>
      </c>
      <c r="AC149" s="147">
        <f>IF('Detailed input - Vehicles'!$K$42&lt;&gt;0,'Detailed input - Vehicles'!$K$42,'Detailed input - Vehicles'!$K$41)*AC25*AC119</f>
        <v>0</v>
      </c>
    </row>
    <row r="150" spans="1:29" s="138" customFormat="1" ht="20.25" customHeight="1" outlineLevel="3" x14ac:dyDescent="0.3">
      <c r="A150" s="265"/>
      <c r="B150" s="97"/>
      <c r="C150" s="146" t="s">
        <v>128</v>
      </c>
      <c r="D150" s="147"/>
      <c r="E150" s="147"/>
      <c r="F150" s="147"/>
      <c r="G150" s="147"/>
      <c r="H150" s="147"/>
      <c r="I150" s="147"/>
      <c r="J150" s="147"/>
      <c r="K150" s="147">
        <f>IF('Detailed input - Vehicles'!$L$42&lt;&gt;0,'Detailed input - Vehicles'!$L$42,'Detailed input - Vehicles'!$L$41)*K25*K120</f>
        <v>0</v>
      </c>
      <c r="L150" s="147">
        <f>IF('Detailed input - Vehicles'!$L$42&lt;&gt;0,'Detailed input - Vehicles'!$L$42,'Detailed input - Vehicles'!$L$41)*L25*L120</f>
        <v>0</v>
      </c>
      <c r="M150" s="147">
        <f>IF('Detailed input - Vehicles'!$L$42&lt;&gt;0,'Detailed input - Vehicles'!$L$42,'Detailed input - Vehicles'!$L$41)*M25*M120</f>
        <v>0</v>
      </c>
      <c r="N150" s="147">
        <f>IF('Detailed input - Vehicles'!$L$42&lt;&gt;0,'Detailed input - Vehicles'!$L$42,'Detailed input - Vehicles'!$L$41)*N25*N120</f>
        <v>0</v>
      </c>
      <c r="O150" s="147">
        <f>IF('Detailed input - Vehicles'!$L$42&lt;&gt;0,'Detailed input - Vehicles'!$L$42,'Detailed input - Vehicles'!$L$41)*O25*O120</f>
        <v>0</v>
      </c>
      <c r="P150" s="147">
        <f>IF('Detailed input - Vehicles'!$L$42&lt;&gt;0,'Detailed input - Vehicles'!$L$42,'Detailed input - Vehicles'!$L$41)*P25*P120</f>
        <v>0</v>
      </c>
      <c r="Q150" s="147">
        <f>IF('Detailed input - Vehicles'!$L$42&lt;&gt;0,'Detailed input - Vehicles'!$L$42,'Detailed input - Vehicles'!$L$41)*Q25*Q120</f>
        <v>0</v>
      </c>
      <c r="R150" s="147">
        <f>IF('Detailed input - Vehicles'!$L$42&lt;&gt;0,'Detailed input - Vehicles'!$L$42,'Detailed input - Vehicles'!$L$41)*R25*R120</f>
        <v>0</v>
      </c>
      <c r="S150" s="147">
        <f>IF('Detailed input - Vehicles'!$L$42&lt;&gt;0,'Detailed input - Vehicles'!$L$42,'Detailed input - Vehicles'!$L$41)*S25*S120</f>
        <v>0</v>
      </c>
      <c r="T150" s="147">
        <f>IF('Detailed input - Vehicles'!$L$42&lt;&gt;0,'Detailed input - Vehicles'!$L$42,'Detailed input - Vehicles'!$L$41)*T25*T120</f>
        <v>0</v>
      </c>
      <c r="U150" s="147">
        <f>IF('Detailed input - Vehicles'!$L$42&lt;&gt;0,'Detailed input - Vehicles'!$L$42,'Detailed input - Vehicles'!$L$41)*U25*U120</f>
        <v>0</v>
      </c>
      <c r="V150" s="147">
        <f>IF('Detailed input - Vehicles'!$L$42&lt;&gt;0,'Detailed input - Vehicles'!$L$42,'Detailed input - Vehicles'!$L$41)*V25*V120</f>
        <v>0</v>
      </c>
      <c r="W150" s="147">
        <f>IF('Detailed input - Vehicles'!$L$42&lt;&gt;0,'Detailed input - Vehicles'!$L$42,'Detailed input - Vehicles'!$L$41)*W25*W120</f>
        <v>0</v>
      </c>
      <c r="X150" s="147">
        <f>IF('Detailed input - Vehicles'!$L$42&lt;&gt;0,'Detailed input - Vehicles'!$L$42,'Detailed input - Vehicles'!$L$41)*X25*X120</f>
        <v>0</v>
      </c>
      <c r="Y150" s="147">
        <f>IF('Detailed input - Vehicles'!$L$42&lt;&gt;0,'Detailed input - Vehicles'!$L$42,'Detailed input - Vehicles'!$L$41)*Y25*Y120</f>
        <v>0</v>
      </c>
      <c r="Z150" s="147">
        <f>IF('Detailed input - Vehicles'!$L$42&lt;&gt;0,'Detailed input - Vehicles'!$L$42,'Detailed input - Vehicles'!$L$41)*Z25*Z120</f>
        <v>0</v>
      </c>
      <c r="AA150" s="147">
        <f>IF('Detailed input - Vehicles'!$L$42&lt;&gt;0,'Detailed input - Vehicles'!$L$42,'Detailed input - Vehicles'!$L$41)*AA25*AA120</f>
        <v>0</v>
      </c>
      <c r="AB150" s="147">
        <f>IF('Detailed input - Vehicles'!$L$42&lt;&gt;0,'Detailed input - Vehicles'!$L$42,'Detailed input - Vehicles'!$L$41)*AB25*AB120</f>
        <v>0</v>
      </c>
      <c r="AC150" s="147">
        <f>IF('Detailed input - Vehicles'!$L$42&lt;&gt;0,'Detailed input - Vehicles'!$L$42,'Detailed input - Vehicles'!$L$41)*AC25*AC120</f>
        <v>0</v>
      </c>
    </row>
    <row r="151" spans="1:29" s="138" customFormat="1" ht="20.25" customHeight="1" outlineLevel="3" x14ac:dyDescent="0.3">
      <c r="A151" s="265"/>
      <c r="B151" s="97"/>
      <c r="C151" s="146" t="s">
        <v>129</v>
      </c>
      <c r="D151" s="147"/>
      <c r="E151" s="147"/>
      <c r="F151" s="147"/>
      <c r="G151" s="147"/>
      <c r="H151" s="147"/>
      <c r="I151" s="147"/>
      <c r="J151" s="147"/>
      <c r="K151" s="147"/>
      <c r="L151" s="147">
        <f>IF('Detailed input - Vehicles'!$M$42&lt;&gt;0,'Detailed input - Vehicles'!$M$42,'Detailed input - Vehicles'!$M$41)*L25*L121</f>
        <v>0</v>
      </c>
      <c r="M151" s="147">
        <f>IF('Detailed input - Vehicles'!$M$42&lt;&gt;0,'Detailed input - Vehicles'!$M$42,'Detailed input - Vehicles'!$M$41)*M25*M121</f>
        <v>0</v>
      </c>
      <c r="N151" s="147">
        <f>IF('Detailed input - Vehicles'!$M$42&lt;&gt;0,'Detailed input - Vehicles'!$M$42,'Detailed input - Vehicles'!$M$41)*N25*N121</f>
        <v>0</v>
      </c>
      <c r="O151" s="147">
        <f>IF('Detailed input - Vehicles'!$M$42&lt;&gt;0,'Detailed input - Vehicles'!$M$42,'Detailed input - Vehicles'!$M$41)*O25*O121</f>
        <v>0</v>
      </c>
      <c r="P151" s="147">
        <f>IF('Detailed input - Vehicles'!$M$42&lt;&gt;0,'Detailed input - Vehicles'!$M$42,'Detailed input - Vehicles'!$M$41)*P25*P121</f>
        <v>0</v>
      </c>
      <c r="Q151" s="147">
        <f>IF('Detailed input - Vehicles'!$M$42&lt;&gt;0,'Detailed input - Vehicles'!$M$42,'Detailed input - Vehicles'!$M$41)*Q25*Q121</f>
        <v>0</v>
      </c>
      <c r="R151" s="147">
        <f>IF('Detailed input - Vehicles'!$M$42&lt;&gt;0,'Detailed input - Vehicles'!$M$42,'Detailed input - Vehicles'!$M$41)*R25*R121</f>
        <v>0</v>
      </c>
      <c r="S151" s="147">
        <f>IF('Detailed input - Vehicles'!$M$42&lt;&gt;0,'Detailed input - Vehicles'!$M$42,'Detailed input - Vehicles'!$M$41)*S25*S121</f>
        <v>0</v>
      </c>
      <c r="T151" s="147">
        <f>IF('Detailed input - Vehicles'!$M$42&lt;&gt;0,'Detailed input - Vehicles'!$M$42,'Detailed input - Vehicles'!$M$41)*T25*T121</f>
        <v>0</v>
      </c>
      <c r="U151" s="147">
        <f>IF('Detailed input - Vehicles'!$M$42&lt;&gt;0,'Detailed input - Vehicles'!$M$42,'Detailed input - Vehicles'!$M$41)*U25*U121</f>
        <v>0</v>
      </c>
      <c r="V151" s="147">
        <f>IF('Detailed input - Vehicles'!$M$42&lt;&gt;0,'Detailed input - Vehicles'!$M$42,'Detailed input - Vehicles'!$M$41)*V25*V121</f>
        <v>0</v>
      </c>
      <c r="W151" s="147">
        <f>IF('Detailed input - Vehicles'!$M$42&lt;&gt;0,'Detailed input - Vehicles'!$M$42,'Detailed input - Vehicles'!$M$41)*W25*W121</f>
        <v>0</v>
      </c>
      <c r="X151" s="147">
        <f>IF('Detailed input - Vehicles'!$M$42&lt;&gt;0,'Detailed input - Vehicles'!$M$42,'Detailed input - Vehicles'!$M$41)*X25*X121</f>
        <v>0</v>
      </c>
      <c r="Y151" s="147">
        <f>IF('Detailed input - Vehicles'!$M$42&lt;&gt;0,'Detailed input - Vehicles'!$M$42,'Detailed input - Vehicles'!$M$41)*Y25*Y121</f>
        <v>0</v>
      </c>
      <c r="Z151" s="147">
        <f>IF('Detailed input - Vehicles'!$M$42&lt;&gt;0,'Detailed input - Vehicles'!$M$42,'Detailed input - Vehicles'!$M$41)*Z25*Z121</f>
        <v>0</v>
      </c>
      <c r="AA151" s="147">
        <f>IF('Detailed input - Vehicles'!$M$42&lt;&gt;0,'Detailed input - Vehicles'!$M$42,'Detailed input - Vehicles'!$M$41)*AA25*AA121</f>
        <v>0</v>
      </c>
      <c r="AB151" s="147">
        <f>IF('Detailed input - Vehicles'!$M$42&lt;&gt;0,'Detailed input - Vehicles'!$M$42,'Detailed input - Vehicles'!$M$41)*AB25*AB121</f>
        <v>0</v>
      </c>
      <c r="AC151" s="147">
        <f>IF('Detailed input - Vehicles'!$M$42&lt;&gt;0,'Detailed input - Vehicles'!$M$42,'Detailed input - Vehicles'!$M$41)*AC25*AC121</f>
        <v>0</v>
      </c>
    </row>
    <row r="152" spans="1:29" s="138" customFormat="1" ht="20.25" customHeight="1" outlineLevel="3" x14ac:dyDescent="0.3">
      <c r="A152" s="265"/>
      <c r="B152" s="97"/>
      <c r="C152" s="146" t="s">
        <v>130</v>
      </c>
      <c r="D152" s="147"/>
      <c r="E152" s="147"/>
      <c r="F152" s="147"/>
      <c r="G152" s="147"/>
      <c r="H152" s="147"/>
      <c r="I152" s="147"/>
      <c r="J152" s="147"/>
      <c r="K152" s="147"/>
      <c r="L152" s="147"/>
      <c r="M152" s="147">
        <f>IF('Detailed input - Vehicles'!$N$42&lt;&gt;0,'Detailed input - Vehicles'!$N$42,'Detailed input - Vehicles'!$N$41)*M25*M122</f>
        <v>0</v>
      </c>
      <c r="N152" s="147">
        <f>IF('Detailed input - Vehicles'!$N$42&lt;&gt;0,'Detailed input - Vehicles'!$N$42,'Detailed input - Vehicles'!$N$41)*N25*N122</f>
        <v>0</v>
      </c>
      <c r="O152" s="147">
        <f>IF('Detailed input - Vehicles'!$N$42&lt;&gt;0,'Detailed input - Vehicles'!$N$42,'Detailed input - Vehicles'!$N$41)*O25*O122</f>
        <v>0</v>
      </c>
      <c r="P152" s="147">
        <f>IF('Detailed input - Vehicles'!$N$42&lt;&gt;0,'Detailed input - Vehicles'!$N$42,'Detailed input - Vehicles'!$N$41)*P25*P122</f>
        <v>0</v>
      </c>
      <c r="Q152" s="147">
        <f>IF('Detailed input - Vehicles'!$N$42&lt;&gt;0,'Detailed input - Vehicles'!$N$42,'Detailed input - Vehicles'!$N$41)*Q25*Q122</f>
        <v>0</v>
      </c>
      <c r="R152" s="147">
        <f>IF('Detailed input - Vehicles'!$N$42&lt;&gt;0,'Detailed input - Vehicles'!$N$42,'Detailed input - Vehicles'!$N$41)*R25*R122</f>
        <v>0</v>
      </c>
      <c r="S152" s="147">
        <f>IF('Detailed input - Vehicles'!$N$42&lt;&gt;0,'Detailed input - Vehicles'!$N$42,'Detailed input - Vehicles'!$N$41)*S25*S122</f>
        <v>0</v>
      </c>
      <c r="T152" s="147">
        <f>IF('Detailed input - Vehicles'!$N$42&lt;&gt;0,'Detailed input - Vehicles'!$N$42,'Detailed input - Vehicles'!$N$41)*T25*T122</f>
        <v>0</v>
      </c>
      <c r="U152" s="147">
        <f>IF('Detailed input - Vehicles'!$N$42&lt;&gt;0,'Detailed input - Vehicles'!$N$42,'Detailed input - Vehicles'!$N$41)*U25*U122</f>
        <v>0</v>
      </c>
      <c r="V152" s="147">
        <f>IF('Detailed input - Vehicles'!$N$42&lt;&gt;0,'Detailed input - Vehicles'!$N$42,'Detailed input - Vehicles'!$N$41)*V25*V122</f>
        <v>0</v>
      </c>
      <c r="W152" s="147">
        <f>IF('Detailed input - Vehicles'!$N$42&lt;&gt;0,'Detailed input - Vehicles'!$N$42,'Detailed input - Vehicles'!$N$41)*W25*W122</f>
        <v>0</v>
      </c>
      <c r="X152" s="147">
        <f>IF('Detailed input - Vehicles'!$N$42&lt;&gt;0,'Detailed input - Vehicles'!$N$42,'Detailed input - Vehicles'!$N$41)*X25*X122</f>
        <v>0</v>
      </c>
      <c r="Y152" s="147">
        <f>IF('Detailed input - Vehicles'!$N$42&lt;&gt;0,'Detailed input - Vehicles'!$N$42,'Detailed input - Vehicles'!$N$41)*Y25*Y122</f>
        <v>0</v>
      </c>
      <c r="Z152" s="147">
        <f>IF('Detailed input - Vehicles'!$N$42&lt;&gt;0,'Detailed input - Vehicles'!$N$42,'Detailed input - Vehicles'!$N$41)*Z25*Z122</f>
        <v>0</v>
      </c>
      <c r="AA152" s="147">
        <f>IF('Detailed input - Vehicles'!$N$42&lt;&gt;0,'Detailed input - Vehicles'!$N$42,'Detailed input - Vehicles'!$N$41)*AA25*AA122</f>
        <v>0</v>
      </c>
      <c r="AB152" s="147">
        <f>IF('Detailed input - Vehicles'!$N$42&lt;&gt;0,'Detailed input - Vehicles'!$N$42,'Detailed input - Vehicles'!$N$41)*AB25*AB122</f>
        <v>0</v>
      </c>
      <c r="AC152" s="147">
        <f>IF('Detailed input - Vehicles'!$N$42&lt;&gt;0,'Detailed input - Vehicles'!$N$42,'Detailed input - Vehicles'!$N$41)*AC25*AC122</f>
        <v>0</v>
      </c>
    </row>
    <row r="153" spans="1:29" s="138" customFormat="1" ht="20.25" customHeight="1" outlineLevel="3" x14ac:dyDescent="0.3">
      <c r="A153" s="265"/>
      <c r="B153" s="97"/>
      <c r="C153" s="146" t="s">
        <v>131</v>
      </c>
      <c r="D153" s="147"/>
      <c r="E153" s="147"/>
      <c r="F153" s="147"/>
      <c r="G153" s="147"/>
      <c r="H153" s="147"/>
      <c r="I153" s="147"/>
      <c r="J153" s="147"/>
      <c r="K153" s="147"/>
      <c r="L153" s="147"/>
      <c r="M153" s="147"/>
      <c r="N153" s="147">
        <f>IF('Detailed input - Vehicles'!$O$42&lt;&gt;0,'Detailed input - Vehicles'!$O$42,'Detailed input - Vehicles'!$O$41)*N25*N123</f>
        <v>0</v>
      </c>
      <c r="O153" s="147">
        <f>IF('Detailed input - Vehicles'!$O$42&lt;&gt;0,'Detailed input - Vehicles'!$O$42,'Detailed input - Vehicles'!$O$41)*O25*O123</f>
        <v>0</v>
      </c>
      <c r="P153" s="147">
        <f>IF('Detailed input - Vehicles'!$O$42&lt;&gt;0,'Detailed input - Vehicles'!$O$42,'Detailed input - Vehicles'!$O$41)*P25*P123</f>
        <v>0</v>
      </c>
      <c r="Q153" s="147">
        <f>IF('Detailed input - Vehicles'!$O$42&lt;&gt;0,'Detailed input - Vehicles'!$O$42,'Detailed input - Vehicles'!$O$41)*Q25*Q123</f>
        <v>0</v>
      </c>
      <c r="R153" s="147">
        <f>IF('Detailed input - Vehicles'!$O$42&lt;&gt;0,'Detailed input - Vehicles'!$O$42,'Detailed input - Vehicles'!$O$41)*R25*R123</f>
        <v>0</v>
      </c>
      <c r="S153" s="147">
        <f>IF('Detailed input - Vehicles'!$O$42&lt;&gt;0,'Detailed input - Vehicles'!$O$42,'Detailed input - Vehicles'!$O$41)*S25*S123</f>
        <v>0</v>
      </c>
      <c r="T153" s="147">
        <f>IF('Detailed input - Vehicles'!$O$42&lt;&gt;0,'Detailed input - Vehicles'!$O$42,'Detailed input - Vehicles'!$O$41)*T25*T123</f>
        <v>0</v>
      </c>
      <c r="U153" s="147">
        <f>IF('Detailed input - Vehicles'!$O$42&lt;&gt;0,'Detailed input - Vehicles'!$O$42,'Detailed input - Vehicles'!$O$41)*U25*U123</f>
        <v>0</v>
      </c>
      <c r="V153" s="147">
        <f>IF('Detailed input - Vehicles'!$O$42&lt;&gt;0,'Detailed input - Vehicles'!$O$42,'Detailed input - Vehicles'!$O$41)*V25*V123</f>
        <v>0</v>
      </c>
      <c r="W153" s="147">
        <f>IF('Detailed input - Vehicles'!$O$42&lt;&gt;0,'Detailed input - Vehicles'!$O$42,'Detailed input - Vehicles'!$O$41)*W25*W123</f>
        <v>0</v>
      </c>
      <c r="X153" s="147">
        <f>IF('Detailed input - Vehicles'!$O$42&lt;&gt;0,'Detailed input - Vehicles'!$O$42,'Detailed input - Vehicles'!$O$41)*X25*X123</f>
        <v>0</v>
      </c>
      <c r="Y153" s="147">
        <f>IF('Detailed input - Vehicles'!$O$42&lt;&gt;0,'Detailed input - Vehicles'!$O$42,'Detailed input - Vehicles'!$O$41)*Y25*Y123</f>
        <v>0</v>
      </c>
      <c r="Z153" s="147">
        <f>IF('Detailed input - Vehicles'!$O$42&lt;&gt;0,'Detailed input - Vehicles'!$O$42,'Detailed input - Vehicles'!$O$41)*Z25*Z123</f>
        <v>0</v>
      </c>
      <c r="AA153" s="147">
        <f>IF('Detailed input - Vehicles'!$O$42&lt;&gt;0,'Detailed input - Vehicles'!$O$42,'Detailed input - Vehicles'!$O$41)*AA25*AA123</f>
        <v>0</v>
      </c>
      <c r="AB153" s="147">
        <f>IF('Detailed input - Vehicles'!$O$42&lt;&gt;0,'Detailed input - Vehicles'!$O$42,'Detailed input - Vehicles'!$O$41)*AB25*AB123</f>
        <v>0</v>
      </c>
      <c r="AC153" s="147">
        <f>IF('Detailed input - Vehicles'!$O$42&lt;&gt;0,'Detailed input - Vehicles'!$O$42,'Detailed input - Vehicles'!$O$41)*AC25*AC123</f>
        <v>0</v>
      </c>
    </row>
    <row r="154" spans="1:29" s="138" customFormat="1" ht="20.25" customHeight="1" outlineLevel="2" x14ac:dyDescent="0.3">
      <c r="A154" s="265"/>
      <c r="B154" s="131"/>
      <c r="C154" s="132"/>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c r="AA154" s="139"/>
      <c r="AB154" s="139"/>
      <c r="AC154" s="139"/>
    </row>
    <row r="155" spans="1:29" s="138" customFormat="1" ht="20.25" customHeight="1" outlineLevel="1" x14ac:dyDescent="0.3">
      <c r="A155" s="265"/>
      <c r="B155" s="131"/>
      <c r="C155" s="132"/>
      <c r="D155" s="139"/>
      <c r="E155" s="139"/>
      <c r="F155" s="139"/>
      <c r="G155" s="139"/>
      <c r="H155" s="139"/>
      <c r="I155" s="139"/>
      <c r="J155" s="139"/>
      <c r="K155" s="139"/>
      <c r="L155" s="139"/>
      <c r="M155" s="139"/>
      <c r="N155" s="139"/>
      <c r="O155" s="139"/>
      <c r="P155" s="139"/>
      <c r="Q155" s="139"/>
      <c r="R155" s="139"/>
      <c r="S155" s="139"/>
      <c r="T155" s="139"/>
      <c r="U155" s="139"/>
      <c r="V155" s="139"/>
      <c r="W155" s="139"/>
      <c r="X155" s="139"/>
      <c r="Y155" s="139"/>
      <c r="Z155" s="139"/>
      <c r="AA155" s="139"/>
      <c r="AB155" s="139"/>
      <c r="AC155" s="139"/>
    </row>
    <row r="156" spans="1:29" ht="20.25" customHeight="1" outlineLevel="1" x14ac:dyDescent="0.3">
      <c r="A156" s="78"/>
      <c r="B156" s="133" t="s">
        <v>1</v>
      </c>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row>
    <row r="157" spans="1:29" s="136" customFormat="1" ht="20.25" customHeight="1" outlineLevel="1" x14ac:dyDescent="0.3">
      <c r="A157" s="267"/>
      <c r="B157" s="132" t="s">
        <v>58</v>
      </c>
      <c r="C157" s="132" t="s">
        <v>16</v>
      </c>
      <c r="D157" s="192">
        <f>IF('Detailed input - Vehicles'!E33&lt;&gt;0,'Detailed input - Vehicles'!E33,'Detailed input - Vehicles'!E32)*D110</f>
        <v>0</v>
      </c>
      <c r="E157" s="192">
        <f>IF('Detailed input - Vehicles'!F33&lt;&gt;0,'Detailed input - Vehicles'!F33,'Detailed input - Vehicles'!F32)*E110</f>
        <v>0</v>
      </c>
      <c r="F157" s="192">
        <f>IF('Detailed input - Vehicles'!G33&lt;&gt;0,'Detailed input - Vehicles'!G33,'Detailed input - Vehicles'!G32)*F110</f>
        <v>0</v>
      </c>
      <c r="G157" s="192">
        <f>IF('Detailed input - Vehicles'!H33&lt;&gt;0,'Detailed input - Vehicles'!H33,'Detailed input - Vehicles'!H32)*G110</f>
        <v>0</v>
      </c>
      <c r="H157" s="192">
        <f>IF('Detailed input - Vehicles'!I33&lt;&gt;0,'Detailed input - Vehicles'!I33,'Detailed input - Vehicles'!I32)*H110</f>
        <v>0</v>
      </c>
      <c r="I157" s="192">
        <f>IF('Detailed input - Vehicles'!J33&lt;&gt;0,'Detailed input - Vehicles'!J33,'Detailed input - Vehicles'!J32)*I110</f>
        <v>0</v>
      </c>
      <c r="J157" s="192">
        <f>IF('Detailed input - Vehicles'!K33&lt;&gt;0,'Detailed input - Vehicles'!K33,'Detailed input - Vehicles'!K32)*J110</f>
        <v>0</v>
      </c>
      <c r="K157" s="192">
        <f>IF('Detailed input - Vehicles'!L33&lt;&gt;0,'Detailed input - Vehicles'!L33,'Detailed input - Vehicles'!L32)*K110</f>
        <v>0</v>
      </c>
      <c r="L157" s="192">
        <f>IF('Detailed input - Vehicles'!M33&lt;&gt;0,'Detailed input - Vehicles'!M33,'Detailed input - Vehicles'!M32)*L110</f>
        <v>0</v>
      </c>
      <c r="M157" s="192">
        <f>IF('Detailed input - Vehicles'!N33&lt;&gt;0,'Detailed input - Vehicles'!N33,'Detailed input - Vehicles'!N32)*M110</f>
        <v>0</v>
      </c>
      <c r="N157" s="192">
        <f>IF('Detailed input - Vehicles'!O33&lt;&gt;0,'Detailed input - Vehicles'!O33,'Detailed input - Vehicles'!O32)*N110</f>
        <v>0</v>
      </c>
      <c r="O157" s="192">
        <f>IF('Detailed input - Vehicles'!P33&lt;&gt;0,'Detailed input - Vehicles'!P33,'Detailed input - Vehicles'!P32)*O110</f>
        <v>0</v>
      </c>
      <c r="P157" s="192">
        <f>IF('Detailed input - Vehicles'!Q33&lt;&gt;0,'Detailed input - Vehicles'!Q33,'Detailed input - Vehicles'!Q32)*P110</f>
        <v>0</v>
      </c>
      <c r="Q157" s="192">
        <f>IF('Detailed input - Vehicles'!R33&lt;&gt;0,'Detailed input - Vehicles'!R33,'Detailed input - Vehicles'!R32)*Q110</f>
        <v>0</v>
      </c>
      <c r="R157" s="192">
        <f>IF('Detailed input - Vehicles'!S33&lt;&gt;0,'Detailed input - Vehicles'!S33,'Detailed input - Vehicles'!S32)*R110</f>
        <v>0</v>
      </c>
      <c r="S157" s="192">
        <f>IF('Detailed input - Vehicles'!T33&lt;&gt;0,'Detailed input - Vehicles'!T33,'Detailed input - Vehicles'!T32)*S110</f>
        <v>0</v>
      </c>
      <c r="T157" s="192">
        <f>IF('Detailed input - Vehicles'!U33&lt;&gt;0,'Detailed input - Vehicles'!U33,'Detailed input - Vehicles'!U32)*T110</f>
        <v>0</v>
      </c>
      <c r="U157" s="192">
        <f>IF('Detailed input - Vehicles'!V33&lt;&gt;0,'Detailed input - Vehicles'!V33,'Detailed input - Vehicles'!V32)*U110</f>
        <v>0</v>
      </c>
      <c r="V157" s="192">
        <f>IF('Detailed input - Vehicles'!W33&lt;&gt;0,'Detailed input - Vehicles'!W33,'Detailed input - Vehicles'!W32)*V110</f>
        <v>0</v>
      </c>
      <c r="W157" s="192">
        <f>IF('Detailed input - Vehicles'!X33&lt;&gt;0,'Detailed input - Vehicles'!X33,'Detailed input - Vehicles'!X32)*W110</f>
        <v>0</v>
      </c>
      <c r="X157" s="192">
        <f>IF('Detailed input - Vehicles'!Y33&lt;&gt;0,'Detailed input - Vehicles'!Y33,'Detailed input - Vehicles'!Y32)*X110</f>
        <v>0</v>
      </c>
      <c r="Y157" s="192">
        <f>IF('Detailed input - Vehicles'!Z33&lt;&gt;0,'Detailed input - Vehicles'!Z33,'Detailed input - Vehicles'!Z32)*Y110</f>
        <v>0</v>
      </c>
      <c r="Z157" s="192">
        <f>IF('Detailed input - Vehicles'!AA33&lt;&gt;0,'Detailed input - Vehicles'!AA33,'Detailed input - Vehicles'!AA32)*Z110</f>
        <v>0</v>
      </c>
      <c r="AA157" s="192">
        <f>IF('Detailed input - Vehicles'!AB33&lt;&gt;0,'Detailed input - Vehicles'!AB33,'Detailed input - Vehicles'!AB32)*AA110</f>
        <v>0</v>
      </c>
      <c r="AB157" s="192">
        <f>IF('Detailed input - Vehicles'!AC33&lt;&gt;0,'Detailed input - Vehicles'!AC33,'Detailed input - Vehicles'!AC32)*AB110</f>
        <v>0</v>
      </c>
      <c r="AC157" s="192">
        <f>IF('Detailed input - Vehicles'!AD33&lt;&gt;0,'Detailed input - Vehicles'!AD33,'Detailed input - Vehicles'!AD32)*AC110</f>
        <v>0</v>
      </c>
    </row>
    <row r="158" spans="1:29" ht="20.25" customHeight="1" outlineLevel="1" x14ac:dyDescent="0.3">
      <c r="A158" s="78"/>
      <c r="B158" s="84"/>
      <c r="C158" s="84"/>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row>
    <row r="159" spans="1:29" s="102" customFormat="1" ht="20.25" customHeight="1" outlineLevel="1" thickBot="1" x14ac:dyDescent="0.35">
      <c r="A159" s="264"/>
      <c r="B159" s="185" t="s">
        <v>59</v>
      </c>
      <c r="C159" s="185" t="s">
        <v>16</v>
      </c>
      <c r="D159" s="185">
        <f>D157*(1-'Detailed input - Vehicles'!$E$12)</f>
        <v>0</v>
      </c>
      <c r="E159" s="185">
        <f>E157*(1-'Detailed input - Vehicles'!$E$12)</f>
        <v>0</v>
      </c>
      <c r="F159" s="185">
        <f>F157*(1-'Detailed input - Vehicles'!$E$12)</f>
        <v>0</v>
      </c>
      <c r="G159" s="185">
        <f>G157*(1-'Detailed input - Vehicles'!$E$12)</f>
        <v>0</v>
      </c>
      <c r="H159" s="185">
        <f>H157*(1-'Detailed input - Vehicles'!$E$12)</f>
        <v>0</v>
      </c>
      <c r="I159" s="185">
        <f>I157*(1-'Detailed input - Vehicles'!$E$12)</f>
        <v>0</v>
      </c>
      <c r="J159" s="185">
        <f>J157*(1-'Detailed input - Vehicles'!$E$12)</f>
        <v>0</v>
      </c>
      <c r="K159" s="185">
        <f>K157*(1-'Detailed input - Vehicles'!$E$12)</f>
        <v>0</v>
      </c>
      <c r="L159" s="185">
        <f>L157*(1-'Detailed input - Vehicles'!$E$12)</f>
        <v>0</v>
      </c>
      <c r="M159" s="185">
        <f>M157*(1-'Detailed input - Vehicles'!$E$12)</f>
        <v>0</v>
      </c>
      <c r="N159" s="185">
        <f>N157*(1-'Detailed input - Vehicles'!$E$12)</f>
        <v>0</v>
      </c>
      <c r="O159" s="185">
        <f>O157*(1-'Detailed input - Vehicles'!$E$12)</f>
        <v>0</v>
      </c>
      <c r="P159" s="185">
        <f>P157*(1-'Detailed input - Vehicles'!$E$12)</f>
        <v>0</v>
      </c>
      <c r="Q159" s="185">
        <f>Q157*(1-'Detailed input - Vehicles'!$E$12)</f>
        <v>0</v>
      </c>
      <c r="R159" s="185">
        <f>R157*(1-'Detailed input - Vehicles'!$E$12)</f>
        <v>0</v>
      </c>
      <c r="S159" s="185">
        <f>S157*(1-'Detailed input - Vehicles'!$E$12)</f>
        <v>0</v>
      </c>
      <c r="T159" s="185">
        <f>T157*(1-'Detailed input - Vehicles'!$E$12)</f>
        <v>0</v>
      </c>
      <c r="U159" s="185">
        <f>U157*(1-'Detailed input - Vehicles'!$E$12)</f>
        <v>0</v>
      </c>
      <c r="V159" s="185">
        <f>V157*(1-'Detailed input - Vehicles'!$E$12)</f>
        <v>0</v>
      </c>
      <c r="W159" s="185">
        <f>W157*(1-'Detailed input - Vehicles'!$E$12)</f>
        <v>0</v>
      </c>
      <c r="X159" s="185">
        <f>X157*(1-'Detailed input - Vehicles'!$E$12)</f>
        <v>0</v>
      </c>
      <c r="Y159" s="185">
        <f>Y157*(1-'Detailed input - Vehicles'!$E$12)</f>
        <v>0</v>
      </c>
      <c r="Z159" s="185">
        <f>Z157*(1-'Detailed input - Vehicles'!$E$12)</f>
        <v>0</v>
      </c>
      <c r="AA159" s="185">
        <f>AA157*(1-'Detailed input - Vehicles'!$E$12)</f>
        <v>0</v>
      </c>
      <c r="AB159" s="185">
        <f>AB157*(1-'Detailed input - Vehicles'!$E$12)</f>
        <v>0</v>
      </c>
      <c r="AC159" s="185">
        <f>AC157*(1-'Detailed input - Vehicles'!$E$12)</f>
        <v>0</v>
      </c>
    </row>
    <row r="160" spans="1:29" s="102" customFormat="1" ht="20.25" customHeight="1" outlineLevel="1" x14ac:dyDescent="0.3">
      <c r="A160" s="264"/>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c r="AB160" s="209"/>
      <c r="AC160" s="209"/>
    </row>
    <row r="161" spans="1:29" s="210" customFormat="1" ht="20.25" customHeight="1" outlineLevel="1" x14ac:dyDescent="0.3">
      <c r="A161" s="78"/>
      <c r="B161" s="84"/>
      <c r="C161" s="84"/>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c r="AB161" s="140"/>
      <c r="AC161" s="140"/>
    </row>
    <row r="162" spans="1:29" ht="20.25" customHeight="1" outlineLevel="1" x14ac:dyDescent="0.3">
      <c r="A162" s="78"/>
      <c r="B162" s="133" t="s">
        <v>198</v>
      </c>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c r="AA162" s="134"/>
      <c r="AB162" s="134"/>
      <c r="AC162" s="134"/>
    </row>
    <row r="163" spans="1:29" s="87" customFormat="1" ht="20.25" customHeight="1" outlineLevel="1" x14ac:dyDescent="0.3">
      <c r="A163" s="23"/>
      <c r="B163" s="182"/>
      <c r="C163" s="89"/>
      <c r="D163" s="604">
        <v>1</v>
      </c>
      <c r="E163" s="604">
        <f>+D163+1</f>
        <v>2</v>
      </c>
      <c r="F163" s="604">
        <f t="shared" ref="F163:AC163" si="35">+E163+1</f>
        <v>3</v>
      </c>
      <c r="G163" s="604">
        <f t="shared" si="35"/>
        <v>4</v>
      </c>
      <c r="H163" s="604">
        <f t="shared" si="35"/>
        <v>5</v>
      </c>
      <c r="I163" s="604">
        <f t="shared" si="35"/>
        <v>6</v>
      </c>
      <c r="J163" s="604">
        <f t="shared" si="35"/>
        <v>7</v>
      </c>
      <c r="K163" s="604">
        <f t="shared" si="35"/>
        <v>8</v>
      </c>
      <c r="L163" s="604">
        <f t="shared" si="35"/>
        <v>9</v>
      </c>
      <c r="M163" s="604">
        <f t="shared" si="35"/>
        <v>10</v>
      </c>
      <c r="N163" s="604">
        <f t="shared" si="35"/>
        <v>11</v>
      </c>
      <c r="O163" s="604">
        <f t="shared" si="35"/>
        <v>12</v>
      </c>
      <c r="P163" s="604">
        <f t="shared" si="35"/>
        <v>13</v>
      </c>
      <c r="Q163" s="604">
        <f t="shared" si="35"/>
        <v>14</v>
      </c>
      <c r="R163" s="604">
        <f t="shared" si="35"/>
        <v>15</v>
      </c>
      <c r="S163" s="604">
        <f t="shared" si="35"/>
        <v>16</v>
      </c>
      <c r="T163" s="604">
        <f t="shared" si="35"/>
        <v>17</v>
      </c>
      <c r="U163" s="604">
        <f t="shared" si="35"/>
        <v>18</v>
      </c>
      <c r="V163" s="604">
        <f t="shared" si="35"/>
        <v>19</v>
      </c>
      <c r="W163" s="604">
        <f t="shared" si="35"/>
        <v>20</v>
      </c>
      <c r="X163" s="604">
        <f t="shared" si="35"/>
        <v>21</v>
      </c>
      <c r="Y163" s="604">
        <f t="shared" si="35"/>
        <v>22</v>
      </c>
      <c r="Z163" s="604">
        <f t="shared" si="35"/>
        <v>23</v>
      </c>
      <c r="AA163" s="604">
        <f t="shared" si="35"/>
        <v>24</v>
      </c>
      <c r="AB163" s="604">
        <f t="shared" si="35"/>
        <v>25</v>
      </c>
      <c r="AC163" s="604">
        <f t="shared" si="35"/>
        <v>26</v>
      </c>
    </row>
    <row r="164" spans="1:29" s="39" customFormat="1" ht="20.25" customHeight="1" outlineLevel="1" thickBot="1" x14ac:dyDescent="0.35">
      <c r="A164" s="23"/>
      <c r="B164" s="185" t="s">
        <v>57</v>
      </c>
      <c r="C164" s="185" t="s">
        <v>16</v>
      </c>
      <c r="D164" s="185">
        <f t="shared" ref="D164:N164" si="36">SUM(D165:D175)</f>
        <v>0</v>
      </c>
      <c r="E164" s="185">
        <f t="shared" si="36"/>
        <v>0</v>
      </c>
      <c r="F164" s="185">
        <f t="shared" si="36"/>
        <v>0</v>
      </c>
      <c r="G164" s="185">
        <f t="shared" si="36"/>
        <v>0</v>
      </c>
      <c r="H164" s="185">
        <f t="shared" si="36"/>
        <v>0</v>
      </c>
      <c r="I164" s="185">
        <f t="shared" si="36"/>
        <v>0</v>
      </c>
      <c r="J164" s="185">
        <f t="shared" si="36"/>
        <v>0</v>
      </c>
      <c r="K164" s="185">
        <f t="shared" si="36"/>
        <v>0</v>
      </c>
      <c r="L164" s="185">
        <f t="shared" si="36"/>
        <v>0</v>
      </c>
      <c r="M164" s="185">
        <f t="shared" si="36"/>
        <v>0</v>
      </c>
      <c r="N164" s="185">
        <f t="shared" si="36"/>
        <v>0</v>
      </c>
      <c r="O164" s="185">
        <f t="shared" ref="O164:AC164" si="37">SUM(O165:O175)</f>
        <v>0</v>
      </c>
      <c r="P164" s="185">
        <f t="shared" si="37"/>
        <v>0</v>
      </c>
      <c r="Q164" s="185">
        <f t="shared" si="37"/>
        <v>0</v>
      </c>
      <c r="R164" s="185">
        <f t="shared" si="37"/>
        <v>0</v>
      </c>
      <c r="S164" s="185">
        <f>SUM(S165:S175)</f>
        <v>0</v>
      </c>
      <c r="T164" s="185">
        <f t="shared" si="37"/>
        <v>0</v>
      </c>
      <c r="U164" s="185">
        <f t="shared" si="37"/>
        <v>0</v>
      </c>
      <c r="V164" s="185">
        <f t="shared" si="37"/>
        <v>0</v>
      </c>
      <c r="W164" s="185">
        <f t="shared" si="37"/>
        <v>0</v>
      </c>
      <c r="X164" s="185">
        <f t="shared" si="37"/>
        <v>0</v>
      </c>
      <c r="Y164" s="185">
        <f t="shared" si="37"/>
        <v>0</v>
      </c>
      <c r="Z164" s="185">
        <f t="shared" si="37"/>
        <v>0</v>
      </c>
      <c r="AA164" s="185">
        <f t="shared" si="37"/>
        <v>0</v>
      </c>
      <c r="AB164" s="185">
        <f t="shared" si="37"/>
        <v>0</v>
      </c>
      <c r="AC164" s="185">
        <f t="shared" si="37"/>
        <v>0</v>
      </c>
    </row>
    <row r="165" spans="1:29" ht="20.25" customHeight="1" outlineLevel="2" x14ac:dyDescent="0.3">
      <c r="A165" s="23"/>
      <c r="B165" s="84"/>
      <c r="C165" s="146" t="s">
        <v>121</v>
      </c>
      <c r="D165" s="140">
        <f>IF('Detailed input - Vehicles'!$E$10&gt;=D163,'B 12m'!$D$159/'Detailed input - Vehicles'!$E$10,0)</f>
        <v>0</v>
      </c>
      <c r="E165" s="140">
        <f>IF('Detailed input - Vehicles'!$E$10&gt;=E163,'B 12m'!$D$159/'Detailed input - Vehicles'!$E$10,0)</f>
        <v>0</v>
      </c>
      <c r="F165" s="140">
        <f>IF('Detailed input - Vehicles'!$E$10&gt;=F163,'B 12m'!$D$159/'Detailed input - Vehicles'!$E$10,0)</f>
        <v>0</v>
      </c>
      <c r="G165" s="140">
        <f>IF('Detailed input - Vehicles'!$E$10&gt;=G163,'B 12m'!$D$159/'Detailed input - Vehicles'!$E$10,0)</f>
        <v>0</v>
      </c>
      <c r="H165" s="140">
        <f>IF('Detailed input - Vehicles'!$E$10&gt;=H163,'B 12m'!$D$159/'Detailed input - Vehicles'!$E$10,0)</f>
        <v>0</v>
      </c>
      <c r="I165" s="140">
        <f>IF('Detailed input - Vehicles'!$E$10&gt;=I163,'B 12m'!$D$159/'Detailed input - Vehicles'!$E$10,0)</f>
        <v>0</v>
      </c>
      <c r="J165" s="140">
        <f>IF('Detailed input - Vehicles'!$E$10&gt;=J163,'B 12m'!$D$159/'Detailed input - Vehicles'!$E$10,0)</f>
        <v>0</v>
      </c>
      <c r="K165" s="140">
        <f>IF('Detailed input - Vehicles'!$E$10&gt;=K163,'B 12m'!$D$159/'Detailed input - Vehicles'!$E$10,0)</f>
        <v>0</v>
      </c>
      <c r="L165" s="140">
        <f>IF('Detailed input - Vehicles'!$E$10&gt;=L163,'B 12m'!$D$159/'Detailed input - Vehicles'!$E$10,0)</f>
        <v>0</v>
      </c>
      <c r="M165" s="140">
        <f>IF('Detailed input - Vehicles'!$E$10&gt;=M163,'B 12m'!$D$159/'Detailed input - Vehicles'!$E$10,0)</f>
        <v>0</v>
      </c>
      <c r="N165" s="140">
        <f>IF('Detailed input - Vehicles'!$E$10&gt;=N163,'B 12m'!$D$159/'Detailed input - Vehicles'!$E$10,0)</f>
        <v>0</v>
      </c>
      <c r="O165" s="140">
        <f>IF('Detailed input - Vehicles'!$E$10&gt;=O163,'B 12m'!$D$159/'Detailed input - Vehicles'!$E$10,0)</f>
        <v>0</v>
      </c>
      <c r="P165" s="140">
        <f>IF('Detailed input - Vehicles'!$E$10&gt;=P163,'B 12m'!$D$159/'Detailed input - Vehicles'!$E$10,0)</f>
        <v>0</v>
      </c>
      <c r="Q165" s="140">
        <f>IF('Detailed input - Vehicles'!$E$10&gt;=Q163,'B 12m'!$D$159/'Detailed input - Vehicles'!$E$10,0)</f>
        <v>0</v>
      </c>
      <c r="R165" s="140">
        <f>IF('Detailed input - Vehicles'!$E$10&gt;=R163,'B 12m'!$D$159/'Detailed input - Vehicles'!$E$10,0)</f>
        <v>0</v>
      </c>
      <c r="S165" s="140">
        <f>IF('Detailed input - Vehicles'!$E$10&gt;=S163,'B 12m'!$D$159/'Detailed input - Vehicles'!$E$10,0)</f>
        <v>0</v>
      </c>
      <c r="T165" s="140">
        <f>IF('Detailed input - Vehicles'!$E$10&gt;=T163,'B 12m'!$D$159/'Detailed input - Vehicles'!$E$10,0)</f>
        <v>0</v>
      </c>
      <c r="U165" s="140">
        <f>IF('Detailed input - Vehicles'!$E$10&gt;=U163,'B 12m'!$D$159/'Detailed input - Vehicles'!$E$10,0)</f>
        <v>0</v>
      </c>
      <c r="V165" s="140">
        <f>IF('Detailed input - Vehicles'!$E$10&gt;=V163,'B 12m'!$D$159/'Detailed input - Vehicles'!$E$10,0)</f>
        <v>0</v>
      </c>
      <c r="W165" s="140">
        <f>IF('Detailed input - Vehicles'!$E$10&gt;=W163,'B 12m'!$D$159/'Detailed input - Vehicles'!$E$10,0)</f>
        <v>0</v>
      </c>
      <c r="X165" s="140">
        <f>IF('Detailed input - Vehicles'!$E$10&gt;=X163,'B 12m'!$D$159/'Detailed input - Vehicles'!$E$10,0)</f>
        <v>0</v>
      </c>
      <c r="Y165" s="140">
        <f>IF('Detailed input - Vehicles'!$E$10&gt;=Y163,'B 12m'!$D$159/'Detailed input - Vehicles'!$E$10,0)</f>
        <v>0</v>
      </c>
      <c r="Z165" s="140">
        <f>IF('Detailed input - Vehicles'!$E$10&gt;=Z163,'B 12m'!$D$159/'Detailed input - Vehicles'!$E$10,0)</f>
        <v>0</v>
      </c>
      <c r="AA165" s="140">
        <f>IF('Detailed input - Vehicles'!$E$10&gt;=AA163,'B 12m'!$D$159/'Detailed input - Vehicles'!$E$10,0)</f>
        <v>0</v>
      </c>
      <c r="AB165" s="140">
        <f>IF('Detailed input - Vehicles'!$E$10&gt;=AB163,'B 12m'!$D$159/'Detailed input - Vehicles'!$E$10,0)</f>
        <v>0</v>
      </c>
      <c r="AC165" s="140">
        <f>IF('Detailed input - Vehicles'!$E$10&gt;=AC163,'B 12m'!$D$159/'Detailed input - Vehicles'!$E$10,0)</f>
        <v>0</v>
      </c>
    </row>
    <row r="166" spans="1:29" ht="20.25" customHeight="1" outlineLevel="2" x14ac:dyDescent="0.3">
      <c r="A166" s="23"/>
      <c r="B166" s="84"/>
      <c r="C166" s="146" t="s">
        <v>122</v>
      </c>
      <c r="D166" s="140"/>
      <c r="E166" s="140">
        <f>IF('Detailed input - Vehicles'!$E$10&gt;=D163,$E$159/'Detailed input - Vehicles'!$E$10,0)</f>
        <v>0</v>
      </c>
      <c r="F166" s="140">
        <f>IF('Detailed input - Vehicles'!$E$10&gt;=E163,$E$159/'Detailed input - Vehicles'!$E$10,0)</f>
        <v>0</v>
      </c>
      <c r="G166" s="140">
        <f>IF('Detailed input - Vehicles'!$E$10&gt;=F163,$E$159/'Detailed input - Vehicles'!$E$10,0)</f>
        <v>0</v>
      </c>
      <c r="H166" s="140">
        <f>IF('Detailed input - Vehicles'!$E$10&gt;=G163,$E$159/'Detailed input - Vehicles'!$E$10,0)</f>
        <v>0</v>
      </c>
      <c r="I166" s="140">
        <f>IF('Detailed input - Vehicles'!$E$10&gt;=H163,$E$159/'Detailed input - Vehicles'!$E$10,0)</f>
        <v>0</v>
      </c>
      <c r="J166" s="140">
        <f>IF('Detailed input - Vehicles'!$E$10&gt;=I163,$E$159/'Detailed input - Vehicles'!$E$10,0)</f>
        <v>0</v>
      </c>
      <c r="K166" s="140">
        <f>IF('Detailed input - Vehicles'!$E$10&gt;=J163,$E$159/'Detailed input - Vehicles'!$E$10,0)</f>
        <v>0</v>
      </c>
      <c r="L166" s="140">
        <f>IF('Detailed input - Vehicles'!$E$10&gt;=K163,$E$159/'Detailed input - Vehicles'!$E$10,0)</f>
        <v>0</v>
      </c>
      <c r="M166" s="140">
        <f>IF('Detailed input - Vehicles'!$E$10&gt;=L163,$E$159/'Detailed input - Vehicles'!$E$10,0)</f>
        <v>0</v>
      </c>
      <c r="N166" s="140">
        <f>IF('Detailed input - Vehicles'!$E$10&gt;=M163,$E$159/'Detailed input - Vehicles'!$E$10,0)</f>
        <v>0</v>
      </c>
      <c r="O166" s="140">
        <f>IF('Detailed input - Vehicles'!$E$10&gt;=N163,$E$159/'Detailed input - Vehicles'!$E$10,0)</f>
        <v>0</v>
      </c>
      <c r="P166" s="140">
        <f>IF('Detailed input - Vehicles'!$E$10&gt;=O163,$E$159/'Detailed input - Vehicles'!$E$10,0)</f>
        <v>0</v>
      </c>
      <c r="Q166" s="140">
        <f>IF('Detailed input - Vehicles'!$E$10&gt;=P163,$E$159/'Detailed input - Vehicles'!$E$10,0)</f>
        <v>0</v>
      </c>
      <c r="R166" s="140">
        <f>IF('Detailed input - Vehicles'!$E$10&gt;=Q163,$E$159/'Detailed input - Vehicles'!$E$10,0)</f>
        <v>0</v>
      </c>
      <c r="S166" s="140">
        <f>IF('Detailed input - Vehicles'!$E$10&gt;=R163,$E$159/'Detailed input - Vehicles'!$E$10,0)</f>
        <v>0</v>
      </c>
      <c r="T166" s="140">
        <f>IF('Detailed input - Vehicles'!$E$10&gt;=S163,$E$159/'Detailed input - Vehicles'!$E$10,0)</f>
        <v>0</v>
      </c>
      <c r="U166" s="140">
        <f>IF('Detailed input - Vehicles'!$E$10&gt;=T163,$E$159/'Detailed input - Vehicles'!$E$10,0)</f>
        <v>0</v>
      </c>
      <c r="V166" s="140">
        <f>IF('Detailed input - Vehicles'!$E$10&gt;=U163,$E$159/'Detailed input - Vehicles'!$E$10,0)</f>
        <v>0</v>
      </c>
      <c r="W166" s="140">
        <f>IF('Detailed input - Vehicles'!$E$10&gt;=V163,$E$159/'Detailed input - Vehicles'!$E$10,0)</f>
        <v>0</v>
      </c>
      <c r="X166" s="140">
        <f>IF('Detailed input - Vehicles'!$E$10&gt;=W163,$E$159/'Detailed input - Vehicles'!$E$10,0)</f>
        <v>0</v>
      </c>
      <c r="Y166" s="140">
        <f>IF('Detailed input - Vehicles'!$E$10&gt;=X163,$E$159/'Detailed input - Vehicles'!$E$10,0)</f>
        <v>0</v>
      </c>
      <c r="Z166" s="140">
        <f>IF('Detailed input - Vehicles'!$E$10&gt;=Y163,$E$159/'Detailed input - Vehicles'!$E$10,0)</f>
        <v>0</v>
      </c>
      <c r="AA166" s="140">
        <f>IF('Detailed input - Vehicles'!$E$10&gt;=Z163,$E$159/'Detailed input - Vehicles'!$E$10,0)</f>
        <v>0</v>
      </c>
      <c r="AB166" s="140">
        <f>IF('Detailed input - Vehicles'!$E$10&gt;=AA163,$E$159/'Detailed input - Vehicles'!$E$10,0)</f>
        <v>0</v>
      </c>
      <c r="AC166" s="140">
        <f>IF('Detailed input - Vehicles'!$E$10&gt;=AB163,$E$159/'Detailed input - Vehicles'!$E$10,0)</f>
        <v>0</v>
      </c>
    </row>
    <row r="167" spans="1:29" ht="20.25" customHeight="1" outlineLevel="2" x14ac:dyDescent="0.3">
      <c r="A167" s="23"/>
      <c r="B167" s="84"/>
      <c r="C167" s="146" t="s">
        <v>123</v>
      </c>
      <c r="D167" s="140"/>
      <c r="E167" s="140"/>
      <c r="F167" s="140">
        <f>IF('Detailed input - Vehicles'!$E$10&gt;=D163,$F$159/'Detailed input - Vehicles'!$E$10,0)</f>
        <v>0</v>
      </c>
      <c r="G167" s="140">
        <f>IF('Detailed input - Vehicles'!$E$10&gt;=E163,$F$159/'Detailed input - Vehicles'!$E$10,0)</f>
        <v>0</v>
      </c>
      <c r="H167" s="140">
        <f>IF('Detailed input - Vehicles'!$E$10&gt;=F163,$F$159/'Detailed input - Vehicles'!$E$10,0)</f>
        <v>0</v>
      </c>
      <c r="I167" s="140">
        <f>IF('Detailed input - Vehicles'!$E$10&gt;=G163,$F$159/'Detailed input - Vehicles'!$E$10,0)</f>
        <v>0</v>
      </c>
      <c r="J167" s="140">
        <f>IF('Detailed input - Vehicles'!$E$10&gt;=H163,$F$159/'Detailed input - Vehicles'!$E$10,0)</f>
        <v>0</v>
      </c>
      <c r="K167" s="140">
        <f>IF('Detailed input - Vehicles'!$E$10&gt;=I163,$F$159/'Detailed input - Vehicles'!$E$10,0)</f>
        <v>0</v>
      </c>
      <c r="L167" s="140">
        <f>IF('Detailed input - Vehicles'!$E$10&gt;=J163,$F$159/'Detailed input - Vehicles'!$E$10,0)</f>
        <v>0</v>
      </c>
      <c r="M167" s="140">
        <f>IF('Detailed input - Vehicles'!$E$10&gt;=K163,$F$159/'Detailed input - Vehicles'!$E$10,0)</f>
        <v>0</v>
      </c>
      <c r="N167" s="140">
        <f>IF('Detailed input - Vehicles'!$E$10&gt;=L163,$F$159/'Detailed input - Vehicles'!$E$10,0)</f>
        <v>0</v>
      </c>
      <c r="O167" s="140">
        <f>IF('Detailed input - Vehicles'!$E$10&gt;=M163,$F$159/'Detailed input - Vehicles'!$E$10,0)</f>
        <v>0</v>
      </c>
      <c r="P167" s="140">
        <f>IF('Detailed input - Vehicles'!$E$10&gt;=N163,$F$159/'Detailed input - Vehicles'!$E$10,0)</f>
        <v>0</v>
      </c>
      <c r="Q167" s="140">
        <f>IF('Detailed input - Vehicles'!$E$10&gt;=O163,$F$159/'Detailed input - Vehicles'!$E$10,0)</f>
        <v>0</v>
      </c>
      <c r="R167" s="140">
        <f>IF('Detailed input - Vehicles'!$E$10&gt;=P163,$F$159/'Detailed input - Vehicles'!$E$10,0)</f>
        <v>0</v>
      </c>
      <c r="S167" s="140">
        <f>IF('Detailed input - Vehicles'!$E$10&gt;=Q163,$F$159/'Detailed input - Vehicles'!$E$10,0)</f>
        <v>0</v>
      </c>
      <c r="T167" s="140">
        <f>IF('Detailed input - Vehicles'!$E$10&gt;=R163,$F$159/'Detailed input - Vehicles'!$E$10,0)</f>
        <v>0</v>
      </c>
      <c r="U167" s="140">
        <f>IF('Detailed input - Vehicles'!$E$10&gt;=S163,$F$159/'Detailed input - Vehicles'!$E$10,0)</f>
        <v>0</v>
      </c>
      <c r="V167" s="140">
        <f>IF('Detailed input - Vehicles'!$E$10&gt;=T163,$F$159/'Detailed input - Vehicles'!$E$10,0)</f>
        <v>0</v>
      </c>
      <c r="W167" s="140">
        <f>IF('Detailed input - Vehicles'!$E$10&gt;=U163,$F$159/'Detailed input - Vehicles'!$E$10,0)</f>
        <v>0</v>
      </c>
      <c r="X167" s="140">
        <f>IF('Detailed input - Vehicles'!$E$10&gt;=V163,$F$159/'Detailed input - Vehicles'!$E$10,0)</f>
        <v>0</v>
      </c>
      <c r="Y167" s="140">
        <f>IF('Detailed input - Vehicles'!$E$10&gt;=W163,$F$159/'Detailed input - Vehicles'!$E$10,0)</f>
        <v>0</v>
      </c>
      <c r="Z167" s="140">
        <f>IF('Detailed input - Vehicles'!$E$10&gt;=X163,$F$159/'Detailed input - Vehicles'!$E$10,0)</f>
        <v>0</v>
      </c>
      <c r="AA167" s="140">
        <f>IF('Detailed input - Vehicles'!$E$10&gt;=Y163,$F$159/'Detailed input - Vehicles'!$E$10,0)</f>
        <v>0</v>
      </c>
      <c r="AB167" s="140">
        <f>IF('Detailed input - Vehicles'!$E$10&gt;=Z163,$F$159/'Detailed input - Vehicles'!$E$10,0)</f>
        <v>0</v>
      </c>
      <c r="AC167" s="140">
        <f>IF('Detailed input - Vehicles'!$E$10&gt;=AA163,$F$159/'Detailed input - Vehicles'!$E$10,0)</f>
        <v>0</v>
      </c>
    </row>
    <row r="168" spans="1:29" ht="20.25" customHeight="1" outlineLevel="2" x14ac:dyDescent="0.3">
      <c r="A168" s="23"/>
      <c r="B168" s="84"/>
      <c r="C168" s="146" t="s">
        <v>124</v>
      </c>
      <c r="D168" s="140"/>
      <c r="E168" s="140"/>
      <c r="F168" s="140"/>
      <c r="G168" s="140">
        <f>IF('Detailed input - Vehicles'!$E$10&gt;=D163,$G$159/'Detailed input - Vehicles'!$E$10,0)</f>
        <v>0</v>
      </c>
      <c r="H168" s="140">
        <f>IF('Detailed input - Vehicles'!$E$10&gt;=E163,$G$159/'Detailed input - Vehicles'!$E$10,0)</f>
        <v>0</v>
      </c>
      <c r="I168" s="140">
        <f>IF('Detailed input - Vehicles'!$E$10&gt;=F163,$G$159/'Detailed input - Vehicles'!$E$10,0)</f>
        <v>0</v>
      </c>
      <c r="J168" s="140">
        <f>IF('Detailed input - Vehicles'!$E$10&gt;=G163,$G$159/'Detailed input - Vehicles'!$E$10,0)</f>
        <v>0</v>
      </c>
      <c r="K168" s="140">
        <f>IF('Detailed input - Vehicles'!$E$10&gt;=H163,$G$159/'Detailed input - Vehicles'!$E$10,0)</f>
        <v>0</v>
      </c>
      <c r="L168" s="140">
        <f>IF('Detailed input - Vehicles'!$E$10&gt;=I163,$G$159/'Detailed input - Vehicles'!$E$10,0)</f>
        <v>0</v>
      </c>
      <c r="M168" s="140">
        <f>IF('Detailed input - Vehicles'!$E$10&gt;=J163,$G$159/'Detailed input - Vehicles'!$E$10,0)</f>
        <v>0</v>
      </c>
      <c r="N168" s="140">
        <f>IF('Detailed input - Vehicles'!$E$10&gt;=K163,$G$159/'Detailed input - Vehicles'!$E$10,0)</f>
        <v>0</v>
      </c>
      <c r="O168" s="140">
        <f>IF('Detailed input - Vehicles'!$E$10&gt;=L163,$G$159/'Detailed input - Vehicles'!$E$10,0)</f>
        <v>0</v>
      </c>
      <c r="P168" s="140">
        <f>IF('Detailed input - Vehicles'!$E$10&gt;=M163,$G$159/'Detailed input - Vehicles'!$E$10,0)</f>
        <v>0</v>
      </c>
      <c r="Q168" s="140">
        <f>IF('Detailed input - Vehicles'!$E$10&gt;=N163,$G$159/'Detailed input - Vehicles'!$E$10,0)</f>
        <v>0</v>
      </c>
      <c r="R168" s="140">
        <f>IF('Detailed input - Vehicles'!$E$10&gt;=O163,$G$159/'Detailed input - Vehicles'!$E$10,0)</f>
        <v>0</v>
      </c>
      <c r="S168" s="140">
        <f>IF('Detailed input - Vehicles'!$E$10&gt;=P163,$G$159/'Detailed input - Vehicles'!$E$10,0)</f>
        <v>0</v>
      </c>
      <c r="T168" s="140">
        <f>IF('Detailed input - Vehicles'!$E$10&gt;=Q163,$G$159/'Detailed input - Vehicles'!$E$10,0)</f>
        <v>0</v>
      </c>
      <c r="U168" s="140">
        <f>IF('Detailed input - Vehicles'!$E$10&gt;=R163,$G$159/'Detailed input - Vehicles'!$E$10,0)</f>
        <v>0</v>
      </c>
      <c r="V168" s="140">
        <f>IF('Detailed input - Vehicles'!$E$10&gt;=S163,$G$159/'Detailed input - Vehicles'!$E$10,0)</f>
        <v>0</v>
      </c>
      <c r="W168" s="140">
        <f>IF('Detailed input - Vehicles'!$E$10&gt;=T163,$G$159/'Detailed input - Vehicles'!$E$10,0)</f>
        <v>0</v>
      </c>
      <c r="X168" s="140">
        <f>IF('Detailed input - Vehicles'!$E$10&gt;=U163,$G$159/'Detailed input - Vehicles'!$E$10,0)</f>
        <v>0</v>
      </c>
      <c r="Y168" s="140">
        <f>IF('Detailed input - Vehicles'!$E$10&gt;=V163,$G$159/'Detailed input - Vehicles'!$E$10,0)</f>
        <v>0</v>
      </c>
      <c r="Z168" s="140">
        <f>IF('Detailed input - Vehicles'!$E$10&gt;=W163,$G$159/'Detailed input - Vehicles'!$E$10,0)</f>
        <v>0</v>
      </c>
      <c r="AA168" s="140">
        <f>IF('Detailed input - Vehicles'!$E$10&gt;=X163,$G$159/'Detailed input - Vehicles'!$E$10,0)</f>
        <v>0</v>
      </c>
      <c r="AB168" s="140">
        <f>IF('Detailed input - Vehicles'!$E$10&gt;=Y163,$G$159/'Detailed input - Vehicles'!$E$10,0)</f>
        <v>0</v>
      </c>
      <c r="AC168" s="140">
        <f>IF('Detailed input - Vehicles'!$E$10&gt;=Z163,$G$159/'Detailed input - Vehicles'!$E$10,0)</f>
        <v>0</v>
      </c>
    </row>
    <row r="169" spans="1:29" ht="20.25" customHeight="1" outlineLevel="2" x14ac:dyDescent="0.3">
      <c r="A169" s="23"/>
      <c r="B169" s="84"/>
      <c r="C169" s="146" t="s">
        <v>125</v>
      </c>
      <c r="D169" s="140"/>
      <c r="E169" s="140"/>
      <c r="F169" s="140"/>
      <c r="G169" s="140"/>
      <c r="H169" s="140">
        <f>IF('Detailed input - Vehicles'!$E$10&gt;=D163,$H$159/'Detailed input - Vehicles'!$E$10,0)</f>
        <v>0</v>
      </c>
      <c r="I169" s="140">
        <f>IF('Detailed input - Vehicles'!$E$10&gt;=E163,$H$159/'Detailed input - Vehicles'!$E$10,0)</f>
        <v>0</v>
      </c>
      <c r="J169" s="140">
        <f>IF('Detailed input - Vehicles'!$E$10&gt;=F163,$H$159/'Detailed input - Vehicles'!$E$10,0)</f>
        <v>0</v>
      </c>
      <c r="K169" s="140">
        <f>IF('Detailed input - Vehicles'!$E$10&gt;=G163,$H$159/'Detailed input - Vehicles'!$E$10,0)</f>
        <v>0</v>
      </c>
      <c r="L169" s="140">
        <f>IF('Detailed input - Vehicles'!$E$10&gt;=H163,$H$159/'Detailed input - Vehicles'!$E$10,0)</f>
        <v>0</v>
      </c>
      <c r="M169" s="140">
        <f>IF('Detailed input - Vehicles'!$E$10&gt;=I163,$H$159/'Detailed input - Vehicles'!$E$10,0)</f>
        <v>0</v>
      </c>
      <c r="N169" s="140">
        <f>IF('Detailed input - Vehicles'!$E$10&gt;=J163,$H$159/'Detailed input - Vehicles'!$E$10,0)</f>
        <v>0</v>
      </c>
      <c r="O169" s="140">
        <f>IF('Detailed input - Vehicles'!$E$10&gt;=K163,$H$159/'Detailed input - Vehicles'!$E$10,0)</f>
        <v>0</v>
      </c>
      <c r="P169" s="140">
        <f>IF('Detailed input - Vehicles'!$E$10&gt;=L163,$H$159/'Detailed input - Vehicles'!$E$10,0)</f>
        <v>0</v>
      </c>
      <c r="Q169" s="140">
        <f>IF('Detailed input - Vehicles'!$E$10&gt;=M163,$H$159/'Detailed input - Vehicles'!$E$10,0)</f>
        <v>0</v>
      </c>
      <c r="R169" s="140">
        <f>IF('Detailed input - Vehicles'!$E$10&gt;=N163,$H$159/'Detailed input - Vehicles'!$E$10,0)</f>
        <v>0</v>
      </c>
      <c r="S169" s="140">
        <f>IF('Detailed input - Vehicles'!$E$10&gt;=O163,$H$159/'Detailed input - Vehicles'!$E$10,0)</f>
        <v>0</v>
      </c>
      <c r="T169" s="140">
        <f>IF('Detailed input - Vehicles'!$E$10&gt;=P163,$H$159/'Detailed input - Vehicles'!$E$10,0)</f>
        <v>0</v>
      </c>
      <c r="U169" s="140">
        <f>IF('Detailed input - Vehicles'!$E$10&gt;=Q163,$H$159/'Detailed input - Vehicles'!$E$10,0)</f>
        <v>0</v>
      </c>
      <c r="V169" s="140">
        <f>IF('Detailed input - Vehicles'!$E$10&gt;=R163,$H$159/'Detailed input - Vehicles'!$E$10,0)</f>
        <v>0</v>
      </c>
      <c r="W169" s="140">
        <f>IF('Detailed input - Vehicles'!$E$10&gt;=S163,$H$159/'Detailed input - Vehicles'!$E$10,0)</f>
        <v>0</v>
      </c>
      <c r="X169" s="140">
        <f>IF('Detailed input - Vehicles'!$E$10&gt;=T163,$H$159/'Detailed input - Vehicles'!$E$10,0)</f>
        <v>0</v>
      </c>
      <c r="Y169" s="140">
        <f>IF('Detailed input - Vehicles'!$E$10&gt;=U163,$H$159/'Detailed input - Vehicles'!$E$10,0)</f>
        <v>0</v>
      </c>
      <c r="Z169" s="140">
        <f>IF('Detailed input - Vehicles'!$E$10&gt;=V163,$H$159/'Detailed input - Vehicles'!$E$10,0)</f>
        <v>0</v>
      </c>
      <c r="AA169" s="140">
        <f>IF('Detailed input - Vehicles'!$E$10&gt;=W163,$H$159/'Detailed input - Vehicles'!$E$10,0)</f>
        <v>0</v>
      </c>
      <c r="AB169" s="140">
        <f>IF('Detailed input - Vehicles'!$E$10&gt;=X163,$H$159/'Detailed input - Vehicles'!$E$10,0)</f>
        <v>0</v>
      </c>
      <c r="AC169" s="140">
        <f>IF('Detailed input - Vehicles'!$E$10&gt;=Y163,$H$159/'Detailed input - Vehicles'!$E$10,0)</f>
        <v>0</v>
      </c>
    </row>
    <row r="170" spans="1:29" ht="20.25" customHeight="1" outlineLevel="2" x14ac:dyDescent="0.3">
      <c r="A170" s="23"/>
      <c r="B170" s="84"/>
      <c r="C170" s="146" t="s">
        <v>126</v>
      </c>
      <c r="D170" s="140"/>
      <c r="E170" s="140"/>
      <c r="F170" s="140"/>
      <c r="G170" s="140"/>
      <c r="H170" s="140"/>
      <c r="I170" s="140">
        <f>IF('Detailed input - Vehicles'!$E$10&gt;=D163,$I$159/'Detailed input - Vehicles'!$E$10,0)</f>
        <v>0</v>
      </c>
      <c r="J170" s="140">
        <f>IF('Detailed input - Vehicles'!$E$10&gt;=E163,$I$159/'Detailed input - Vehicles'!$E$10,0)</f>
        <v>0</v>
      </c>
      <c r="K170" s="140">
        <f>IF('Detailed input - Vehicles'!$E$10&gt;=F163,$I$159/'Detailed input - Vehicles'!$E$10,0)</f>
        <v>0</v>
      </c>
      <c r="L170" s="140">
        <f>IF('Detailed input - Vehicles'!$E$10&gt;=G163,$I$159/'Detailed input - Vehicles'!$E$10,0)</f>
        <v>0</v>
      </c>
      <c r="M170" s="140">
        <f>IF('Detailed input - Vehicles'!$E$10&gt;=H163,$I$159/'Detailed input - Vehicles'!$E$10,0)</f>
        <v>0</v>
      </c>
      <c r="N170" s="140">
        <f>IF('Detailed input - Vehicles'!$E$10&gt;=I163,$I$159/'Detailed input - Vehicles'!$E$10,0)</f>
        <v>0</v>
      </c>
      <c r="O170" s="140">
        <f>IF('Detailed input - Vehicles'!$E$10&gt;=J163,$I$159/'Detailed input - Vehicles'!$E$10,0)</f>
        <v>0</v>
      </c>
      <c r="P170" s="140">
        <f>IF('Detailed input - Vehicles'!$E$10&gt;=K163,$I$159/'Detailed input - Vehicles'!$E$10,0)</f>
        <v>0</v>
      </c>
      <c r="Q170" s="140">
        <f>IF('Detailed input - Vehicles'!$E$10&gt;=L163,$I$159/'Detailed input - Vehicles'!$E$10,0)</f>
        <v>0</v>
      </c>
      <c r="R170" s="140">
        <f>IF('Detailed input - Vehicles'!$E$10&gt;=M163,$I$159/'Detailed input - Vehicles'!$E$10,0)</f>
        <v>0</v>
      </c>
      <c r="S170" s="140">
        <f>IF('Detailed input - Vehicles'!$E$10&gt;=N163,$I$159/'Detailed input - Vehicles'!$E$10,0)</f>
        <v>0</v>
      </c>
      <c r="T170" s="140">
        <f>IF('Detailed input - Vehicles'!$E$10&gt;=O163,$I$159/'Detailed input - Vehicles'!$E$10,0)</f>
        <v>0</v>
      </c>
      <c r="U170" s="140">
        <f>IF('Detailed input - Vehicles'!$E$10&gt;=P163,$I$159/'Detailed input - Vehicles'!$E$10,0)</f>
        <v>0</v>
      </c>
      <c r="V170" s="140">
        <f>IF('Detailed input - Vehicles'!$E$10&gt;=Q163,$I$159/'Detailed input - Vehicles'!$E$10,0)</f>
        <v>0</v>
      </c>
      <c r="W170" s="140">
        <f>IF('Detailed input - Vehicles'!$E$10&gt;=R163,$I$159/'Detailed input - Vehicles'!$E$10,0)</f>
        <v>0</v>
      </c>
      <c r="X170" s="140">
        <f>IF('Detailed input - Vehicles'!$E$10&gt;=S163,$I$159/'Detailed input - Vehicles'!$E$10,0)</f>
        <v>0</v>
      </c>
      <c r="Y170" s="140">
        <f>IF('Detailed input - Vehicles'!$E$10&gt;=T163,$I$159/'Detailed input - Vehicles'!$E$10,0)</f>
        <v>0</v>
      </c>
      <c r="Z170" s="140">
        <f>IF('Detailed input - Vehicles'!$E$10&gt;=U163,$I$159/'Detailed input - Vehicles'!$E$10,0)</f>
        <v>0</v>
      </c>
      <c r="AA170" s="140">
        <f>IF('Detailed input - Vehicles'!$E$10&gt;=V163,$I$159/'Detailed input - Vehicles'!$E$10,0)</f>
        <v>0</v>
      </c>
      <c r="AB170" s="140">
        <f>IF('Detailed input - Vehicles'!$E$10&gt;=W163,$I$159/'Detailed input - Vehicles'!$E$10,0)</f>
        <v>0</v>
      </c>
      <c r="AC170" s="140">
        <f>IF('Detailed input - Vehicles'!$E$10&gt;=X163,$I$159/'Detailed input - Vehicles'!$E$10,0)</f>
        <v>0</v>
      </c>
    </row>
    <row r="171" spans="1:29" ht="20.25" customHeight="1" outlineLevel="2" x14ac:dyDescent="0.3">
      <c r="A171" s="23"/>
      <c r="B171" s="84"/>
      <c r="C171" s="146" t="s">
        <v>127</v>
      </c>
      <c r="D171" s="140"/>
      <c r="E171" s="140"/>
      <c r="F171" s="140"/>
      <c r="G171" s="140"/>
      <c r="H171" s="140"/>
      <c r="I171" s="140"/>
      <c r="J171" s="140">
        <f>IF('Detailed input - Vehicles'!$E$10&gt;=D163,$J$159/'Detailed input - Vehicles'!$E$10,0)</f>
        <v>0</v>
      </c>
      <c r="K171" s="140">
        <f>IF('Detailed input - Vehicles'!$E$10&gt;=E163,$J$159/'Detailed input - Vehicles'!$E$10,0)</f>
        <v>0</v>
      </c>
      <c r="L171" s="140">
        <f>IF('Detailed input - Vehicles'!$E$10&gt;=F163,$J$159/'Detailed input - Vehicles'!$E$10,0)</f>
        <v>0</v>
      </c>
      <c r="M171" s="140">
        <f>IF('Detailed input - Vehicles'!$E$10&gt;=G163,$J$159/'Detailed input - Vehicles'!$E$10,0)</f>
        <v>0</v>
      </c>
      <c r="N171" s="140">
        <f>IF('Detailed input - Vehicles'!$E$10&gt;=H163,$J$159/'Detailed input - Vehicles'!$E$10,0)</f>
        <v>0</v>
      </c>
      <c r="O171" s="140">
        <f>IF('Detailed input - Vehicles'!$E$10&gt;=I163,$J$159/'Detailed input - Vehicles'!$E$10,0)</f>
        <v>0</v>
      </c>
      <c r="P171" s="140">
        <f>IF('Detailed input - Vehicles'!$E$10&gt;=J163,$J$159/'Detailed input - Vehicles'!$E$10,0)</f>
        <v>0</v>
      </c>
      <c r="Q171" s="140">
        <f>IF('Detailed input - Vehicles'!$E$10&gt;=K163,$J$159/'Detailed input - Vehicles'!$E$10,0)</f>
        <v>0</v>
      </c>
      <c r="R171" s="140">
        <f>IF('Detailed input - Vehicles'!$E$10&gt;=L163,$J$159/'Detailed input - Vehicles'!$E$10,0)</f>
        <v>0</v>
      </c>
      <c r="S171" s="140">
        <f>IF('Detailed input - Vehicles'!$E$10&gt;=M163,$J$159/'Detailed input - Vehicles'!$E$10,0)</f>
        <v>0</v>
      </c>
      <c r="T171" s="140">
        <f>IF('Detailed input - Vehicles'!$E$10&gt;=N163,$J$159/'Detailed input - Vehicles'!$E$10,0)</f>
        <v>0</v>
      </c>
      <c r="U171" s="140">
        <f>IF('Detailed input - Vehicles'!$E$10&gt;=O163,$J$159/'Detailed input - Vehicles'!$E$10,0)</f>
        <v>0</v>
      </c>
      <c r="V171" s="140">
        <f>IF('Detailed input - Vehicles'!$E$10&gt;=P163,$J$159/'Detailed input - Vehicles'!$E$10,0)</f>
        <v>0</v>
      </c>
      <c r="W171" s="140">
        <f>IF('Detailed input - Vehicles'!$E$10&gt;=Q163,$J$159/'Detailed input - Vehicles'!$E$10,0)</f>
        <v>0</v>
      </c>
      <c r="X171" s="140">
        <f>IF('Detailed input - Vehicles'!$E$10&gt;=R163,$J$159/'Detailed input - Vehicles'!$E$10,0)</f>
        <v>0</v>
      </c>
      <c r="Y171" s="140">
        <f>IF('Detailed input - Vehicles'!$E$10&gt;=S163,$J$159/'Detailed input - Vehicles'!$E$10,0)</f>
        <v>0</v>
      </c>
      <c r="Z171" s="140">
        <f>IF('Detailed input - Vehicles'!$E$10&gt;=T163,$J$159/'Detailed input - Vehicles'!$E$10,0)</f>
        <v>0</v>
      </c>
      <c r="AA171" s="140">
        <f>IF('Detailed input - Vehicles'!$E$10&gt;=U163,$J$159/'Detailed input - Vehicles'!$E$10,0)</f>
        <v>0</v>
      </c>
      <c r="AB171" s="140">
        <f>IF('Detailed input - Vehicles'!$E$10&gt;=V163,$J$159/'Detailed input - Vehicles'!$E$10,0)</f>
        <v>0</v>
      </c>
      <c r="AC171" s="140">
        <f>IF('Detailed input - Vehicles'!$E$10&gt;=W163,$J$159/'Detailed input - Vehicles'!$E$10,0)</f>
        <v>0</v>
      </c>
    </row>
    <row r="172" spans="1:29" ht="20.25" customHeight="1" outlineLevel="2" x14ac:dyDescent="0.3">
      <c r="A172" s="23"/>
      <c r="B172" s="84"/>
      <c r="C172" s="146" t="s">
        <v>128</v>
      </c>
      <c r="D172" s="140"/>
      <c r="E172" s="140"/>
      <c r="F172" s="140"/>
      <c r="G172" s="140"/>
      <c r="H172" s="140"/>
      <c r="I172" s="140"/>
      <c r="J172" s="140"/>
      <c r="K172" s="140">
        <f>IF('Detailed input - Vehicles'!$E$10&gt;=D163,$K$159/'Detailed input - Vehicles'!$E$10,0)</f>
        <v>0</v>
      </c>
      <c r="L172" s="140">
        <f>IF('Detailed input - Vehicles'!$E$10&gt;=E163,$K$159/'Detailed input - Vehicles'!$E$10,0)</f>
        <v>0</v>
      </c>
      <c r="M172" s="140">
        <f>IF('Detailed input - Vehicles'!$E$10&gt;=F163,$K$159/'Detailed input - Vehicles'!$E$10,0)</f>
        <v>0</v>
      </c>
      <c r="N172" s="140">
        <f>IF('Detailed input - Vehicles'!$E$10&gt;=G163,$K$159/'Detailed input - Vehicles'!$E$10,0)</f>
        <v>0</v>
      </c>
      <c r="O172" s="140">
        <f>IF('Detailed input - Vehicles'!$E$10&gt;=H163,$K$159/'Detailed input - Vehicles'!$E$10,0)</f>
        <v>0</v>
      </c>
      <c r="P172" s="140">
        <f>IF('Detailed input - Vehicles'!$E$10&gt;=I163,$K$159/'Detailed input - Vehicles'!$E$10,0)</f>
        <v>0</v>
      </c>
      <c r="Q172" s="140">
        <f>IF('Detailed input - Vehicles'!$E$10&gt;=J163,$K$159/'Detailed input - Vehicles'!$E$10,0)</f>
        <v>0</v>
      </c>
      <c r="R172" s="140">
        <f>IF('Detailed input - Vehicles'!$E$10&gt;=K163,$K$159/'Detailed input - Vehicles'!$E$10,0)</f>
        <v>0</v>
      </c>
      <c r="S172" s="140">
        <f>IF('Detailed input - Vehicles'!$E$10&gt;=L163,$K$159/'Detailed input - Vehicles'!$E$10,0)</f>
        <v>0</v>
      </c>
      <c r="T172" s="140">
        <f>IF('Detailed input - Vehicles'!$E$10&gt;=M163,$K$159/'Detailed input - Vehicles'!$E$10,0)</f>
        <v>0</v>
      </c>
      <c r="U172" s="140">
        <f>IF('Detailed input - Vehicles'!$E$10&gt;=N163,$K$159/'Detailed input - Vehicles'!$E$10,0)</f>
        <v>0</v>
      </c>
      <c r="V172" s="140">
        <f>IF('Detailed input - Vehicles'!$E$10&gt;=O163,$K$159/'Detailed input - Vehicles'!$E$10,0)</f>
        <v>0</v>
      </c>
      <c r="W172" s="140">
        <f>IF('Detailed input - Vehicles'!$E$10&gt;=P163,$K$159/'Detailed input - Vehicles'!$E$10,0)</f>
        <v>0</v>
      </c>
      <c r="X172" s="140">
        <f>IF('Detailed input - Vehicles'!$E$10&gt;=Q163,$K$159/'Detailed input - Vehicles'!$E$10,0)</f>
        <v>0</v>
      </c>
      <c r="Y172" s="140">
        <f>IF('Detailed input - Vehicles'!$E$10&gt;=R163,$K$159/'Detailed input - Vehicles'!$E$10,0)</f>
        <v>0</v>
      </c>
      <c r="Z172" s="140">
        <f>IF('Detailed input - Vehicles'!$E$10&gt;=S163,$K$159/'Detailed input - Vehicles'!$E$10,0)</f>
        <v>0</v>
      </c>
      <c r="AA172" s="140">
        <f>IF('Detailed input - Vehicles'!$E$10&gt;=T163,$K$159/'Detailed input - Vehicles'!$E$10,0)</f>
        <v>0</v>
      </c>
      <c r="AB172" s="140">
        <f>IF('Detailed input - Vehicles'!$E$10&gt;=U163,$K$159/'Detailed input - Vehicles'!$E$10,0)</f>
        <v>0</v>
      </c>
      <c r="AC172" s="140">
        <f>IF('Detailed input - Vehicles'!$E$10&gt;=V163,$K$159/'Detailed input - Vehicles'!$E$10,0)</f>
        <v>0</v>
      </c>
    </row>
    <row r="173" spans="1:29" ht="20.25" customHeight="1" outlineLevel="2" x14ac:dyDescent="0.3">
      <c r="A173" s="23"/>
      <c r="B173" s="84"/>
      <c r="C173" s="146" t="s">
        <v>129</v>
      </c>
      <c r="D173" s="140"/>
      <c r="E173" s="140"/>
      <c r="F173" s="140"/>
      <c r="G173" s="140"/>
      <c r="H173" s="140"/>
      <c r="I173" s="140"/>
      <c r="J173" s="140"/>
      <c r="K173" s="140"/>
      <c r="L173" s="140">
        <f>IF('Detailed input - Vehicles'!$E$10&gt;=D163,$L$159/'Detailed input - Vehicles'!$E$10,0)</f>
        <v>0</v>
      </c>
      <c r="M173" s="140">
        <f>IF('Detailed input - Vehicles'!$E$10&gt;=E163,$L$159/'Detailed input - Vehicles'!$E$10,0)</f>
        <v>0</v>
      </c>
      <c r="N173" s="140">
        <f>IF('Detailed input - Vehicles'!$E$10&gt;=F163,$L$159/'Detailed input - Vehicles'!$E$10,0)</f>
        <v>0</v>
      </c>
      <c r="O173" s="140">
        <f>IF('Detailed input - Vehicles'!$E$10&gt;=G163,$L$159/'Detailed input - Vehicles'!$E$10,0)</f>
        <v>0</v>
      </c>
      <c r="P173" s="140">
        <f>IF('Detailed input - Vehicles'!$E$10&gt;=H163,$L$159/'Detailed input - Vehicles'!$E$10,0)</f>
        <v>0</v>
      </c>
      <c r="Q173" s="140">
        <f>IF('Detailed input - Vehicles'!$E$10&gt;=I163,$L$159/'Detailed input - Vehicles'!$E$10,0)</f>
        <v>0</v>
      </c>
      <c r="R173" s="140">
        <f>IF('Detailed input - Vehicles'!$E$10&gt;=J163,$L$159/'Detailed input - Vehicles'!$E$10,0)</f>
        <v>0</v>
      </c>
      <c r="S173" s="140">
        <f>IF('Detailed input - Vehicles'!$E$10&gt;=K163,$L$159/'Detailed input - Vehicles'!$E$10,0)</f>
        <v>0</v>
      </c>
      <c r="T173" s="140">
        <f>IF('Detailed input - Vehicles'!$E$10&gt;=L163,$L$159/'Detailed input - Vehicles'!$E$10,0)</f>
        <v>0</v>
      </c>
      <c r="U173" s="140">
        <f>IF('Detailed input - Vehicles'!$E$10&gt;=M163,$L$159/'Detailed input - Vehicles'!$E$10,0)</f>
        <v>0</v>
      </c>
      <c r="V173" s="140">
        <f>IF('Detailed input - Vehicles'!$E$10&gt;=N163,$L$159/'Detailed input - Vehicles'!$E$10,0)</f>
        <v>0</v>
      </c>
      <c r="W173" s="140">
        <f>IF('Detailed input - Vehicles'!$E$10&gt;=O163,$L$159/'Detailed input - Vehicles'!$E$10,0)</f>
        <v>0</v>
      </c>
      <c r="X173" s="140">
        <f>IF('Detailed input - Vehicles'!$E$10&gt;=P163,$L$159/'Detailed input - Vehicles'!$E$10,0)</f>
        <v>0</v>
      </c>
      <c r="Y173" s="140">
        <f>IF('Detailed input - Vehicles'!$E$10&gt;=Q163,$L$159/'Detailed input - Vehicles'!$E$10,0)</f>
        <v>0</v>
      </c>
      <c r="Z173" s="140">
        <f>IF('Detailed input - Vehicles'!$E$10&gt;=R163,$L$159/'Detailed input - Vehicles'!$E$10,0)</f>
        <v>0</v>
      </c>
      <c r="AA173" s="140">
        <f>IF('Detailed input - Vehicles'!$E$10&gt;=S163,$L$159/'Detailed input - Vehicles'!$E$10,0)</f>
        <v>0</v>
      </c>
      <c r="AB173" s="140">
        <f>IF('Detailed input - Vehicles'!$E$10&gt;=T163,$L$159/'Detailed input - Vehicles'!$E$10,0)</f>
        <v>0</v>
      </c>
      <c r="AC173" s="140">
        <f>IF('Detailed input - Vehicles'!$E$10&gt;=U163,$L$159/'Detailed input - Vehicles'!$E$10,0)</f>
        <v>0</v>
      </c>
    </row>
    <row r="174" spans="1:29" ht="20.25" customHeight="1" outlineLevel="2" x14ac:dyDescent="0.3">
      <c r="A174" s="23"/>
      <c r="B174" s="84"/>
      <c r="C174" s="146" t="s">
        <v>130</v>
      </c>
      <c r="D174" s="140"/>
      <c r="E174" s="140"/>
      <c r="F174" s="140"/>
      <c r="G174" s="140"/>
      <c r="H174" s="140"/>
      <c r="I174" s="140"/>
      <c r="J174" s="140"/>
      <c r="K174" s="140"/>
      <c r="L174" s="140"/>
      <c r="M174" s="140">
        <f>IF('Detailed input - Vehicles'!$E$10&gt;=D163,$M$159/'Detailed input - Vehicles'!$E$10,0)</f>
        <v>0</v>
      </c>
      <c r="N174" s="140">
        <f>IF('Detailed input - Vehicles'!$E$10&gt;=E163,$M$159/'Detailed input - Vehicles'!$E$10,0)</f>
        <v>0</v>
      </c>
      <c r="O174" s="140">
        <f>IF('Detailed input - Vehicles'!$E$10&gt;=F163,$M$159/'Detailed input - Vehicles'!$E$10,0)</f>
        <v>0</v>
      </c>
      <c r="P174" s="140">
        <f>IF('Detailed input - Vehicles'!$E$10&gt;=G163,$M$159/'Detailed input - Vehicles'!$E$10,0)</f>
        <v>0</v>
      </c>
      <c r="Q174" s="140">
        <f>IF('Detailed input - Vehicles'!$E$10&gt;=H163,$M$159/'Detailed input - Vehicles'!$E$10,0)</f>
        <v>0</v>
      </c>
      <c r="R174" s="140">
        <f>IF('Detailed input - Vehicles'!$E$10&gt;=I163,$M$159/'Detailed input - Vehicles'!$E$10,0)</f>
        <v>0</v>
      </c>
      <c r="S174" s="140">
        <f>IF('Detailed input - Vehicles'!$E$10&gt;=J163,$M$159/'Detailed input - Vehicles'!$E$10,0)</f>
        <v>0</v>
      </c>
      <c r="T174" s="140">
        <f>IF('Detailed input - Vehicles'!$E$10&gt;=K163,$M$159/'Detailed input - Vehicles'!$E$10,0)</f>
        <v>0</v>
      </c>
      <c r="U174" s="140">
        <f>IF('Detailed input - Vehicles'!$E$10&gt;=L163,$M$159/'Detailed input - Vehicles'!$E$10,0)</f>
        <v>0</v>
      </c>
      <c r="V174" s="140">
        <f>IF('Detailed input - Vehicles'!$E$10&gt;=M163,$M$159/'Detailed input - Vehicles'!$E$10,0)</f>
        <v>0</v>
      </c>
      <c r="W174" s="140">
        <f>IF('Detailed input - Vehicles'!$E$10&gt;=N163,$M$159/'Detailed input - Vehicles'!$E$10,0)</f>
        <v>0</v>
      </c>
      <c r="X174" s="140">
        <f>IF('Detailed input - Vehicles'!$E$10&gt;=O163,$M$159/'Detailed input - Vehicles'!$E$10,0)</f>
        <v>0</v>
      </c>
      <c r="Y174" s="140">
        <f>IF('Detailed input - Vehicles'!$E$10&gt;=P163,$M$159/'Detailed input - Vehicles'!$E$10,0)</f>
        <v>0</v>
      </c>
      <c r="Z174" s="140">
        <f>IF('Detailed input - Vehicles'!$E$10&gt;=Q163,$M$159/'Detailed input - Vehicles'!$E$10,0)</f>
        <v>0</v>
      </c>
      <c r="AA174" s="140">
        <f>IF('Detailed input - Vehicles'!$E$10&gt;=R163,$M$159/'Detailed input - Vehicles'!$E$10,0)</f>
        <v>0</v>
      </c>
      <c r="AB174" s="140">
        <f>IF('Detailed input - Vehicles'!$E$10&gt;=S163,$M$159/'Detailed input - Vehicles'!$E$10,0)</f>
        <v>0</v>
      </c>
      <c r="AC174" s="140">
        <f>IF('Detailed input - Vehicles'!$E$10&gt;=T163,$M$159/'Detailed input - Vehicles'!$E$10,0)</f>
        <v>0</v>
      </c>
    </row>
    <row r="175" spans="1:29" ht="20.25" customHeight="1" outlineLevel="2" x14ac:dyDescent="0.3">
      <c r="A175" s="23"/>
      <c r="B175" s="84"/>
      <c r="C175" s="146" t="s">
        <v>131</v>
      </c>
      <c r="D175" s="140"/>
      <c r="E175" s="140"/>
      <c r="F175" s="140"/>
      <c r="G175" s="140"/>
      <c r="H175" s="140"/>
      <c r="I175" s="140"/>
      <c r="J175" s="140"/>
      <c r="K175" s="140"/>
      <c r="L175" s="140"/>
      <c r="M175" s="140"/>
      <c r="N175" s="140">
        <f>IF('Detailed input - Vehicles'!$E$10&gt;=D163,$N$159/'Detailed input - Vehicles'!$E$10,0)</f>
        <v>0</v>
      </c>
      <c r="O175" s="140">
        <f>IF('Detailed input - Vehicles'!$E$10&gt;=E163,$N$159/'Detailed input - Vehicles'!$E$10,0)</f>
        <v>0</v>
      </c>
      <c r="P175" s="140">
        <f>IF('Detailed input - Vehicles'!$E$10&gt;=F163,$N$159/'Detailed input - Vehicles'!$E$10,0)</f>
        <v>0</v>
      </c>
      <c r="Q175" s="140">
        <f>IF('Detailed input - Vehicles'!$E$10&gt;=G163,$N$159/'Detailed input - Vehicles'!$E$10,0)</f>
        <v>0</v>
      </c>
      <c r="R175" s="140">
        <f>IF('Detailed input - Vehicles'!$E$10&gt;=H163,$N$159/'Detailed input - Vehicles'!$E$10,0)</f>
        <v>0</v>
      </c>
      <c r="S175" s="140">
        <f>IF('Detailed input - Vehicles'!$E$10&gt;=I163,$N$159/'Detailed input - Vehicles'!$E$10,0)</f>
        <v>0</v>
      </c>
      <c r="T175" s="140">
        <f>IF('Detailed input - Vehicles'!$E$10&gt;=J163,$N$159/'Detailed input - Vehicles'!$E$10,0)</f>
        <v>0</v>
      </c>
      <c r="U175" s="140">
        <f>IF('Detailed input - Vehicles'!$E$10&gt;=K163,$N$159/'Detailed input - Vehicles'!$E$10,0)</f>
        <v>0</v>
      </c>
      <c r="V175" s="140">
        <f>IF('Detailed input - Vehicles'!$E$10&gt;=L163,$N$159/'Detailed input - Vehicles'!$E$10,0)</f>
        <v>0</v>
      </c>
      <c r="W175" s="140">
        <f>IF('Detailed input - Vehicles'!$E$10&gt;=M163,$N$159/'Detailed input - Vehicles'!$E$10,0)</f>
        <v>0</v>
      </c>
      <c r="X175" s="140">
        <f>IF('Detailed input - Vehicles'!$E$10&gt;=N163,$N$159/'Detailed input - Vehicles'!$E$10,0)</f>
        <v>0</v>
      </c>
      <c r="Y175" s="140">
        <f>IF('Detailed input - Vehicles'!$E$10&gt;=O163,$N$159/'Detailed input - Vehicles'!$E$10,0)</f>
        <v>0</v>
      </c>
      <c r="Z175" s="140">
        <f>IF('Detailed input - Vehicles'!$E$10&gt;=P163,$N$159/'Detailed input - Vehicles'!$E$10,0)</f>
        <v>0</v>
      </c>
      <c r="AA175" s="140">
        <f>IF('Detailed input - Vehicles'!$E$10&gt;=Q163,$N$159/'Detailed input - Vehicles'!$E$10,0)</f>
        <v>0</v>
      </c>
      <c r="AB175" s="140">
        <f>IF('Detailed input - Vehicles'!$E$10&gt;=R163,$N$159/'Detailed input - Vehicles'!$E$10,0)</f>
        <v>0</v>
      </c>
      <c r="AC175" s="140">
        <f>IF('Detailed input - Vehicles'!$E$10&gt;=S163,$N$159/'Detailed input - Vehicles'!$E$10,0)</f>
        <v>0</v>
      </c>
    </row>
    <row r="176" spans="1:29" s="87" customFormat="1" ht="20.25" customHeight="1" outlineLevel="1" x14ac:dyDescent="0.3">
      <c r="A176" s="23"/>
      <c r="B176" s="84"/>
      <c r="C176" s="84"/>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row>
    <row r="177" spans="1:29" s="87" customFormat="1" ht="20.25" customHeight="1" outlineLevel="1" x14ac:dyDescent="0.3">
      <c r="A177" s="78"/>
      <c r="B177" s="84"/>
      <c r="C177" s="84"/>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row>
    <row r="178" spans="1:29" ht="20.25" customHeight="1" outlineLevel="1" x14ac:dyDescent="0.3">
      <c r="A178" s="78"/>
      <c r="B178" s="133" t="s">
        <v>112</v>
      </c>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row>
    <row r="179" spans="1:29" s="87" customFormat="1" ht="20.25" customHeight="1" outlineLevel="1" x14ac:dyDescent="0.3">
      <c r="A179" s="78"/>
      <c r="B179" s="182"/>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row>
    <row r="180" spans="1:29" s="87" customFormat="1" ht="20.25" customHeight="1" outlineLevel="1" thickBot="1" x14ac:dyDescent="0.35">
      <c r="A180" s="78"/>
      <c r="B180" s="184" t="s">
        <v>200</v>
      </c>
      <c r="C180" s="184" t="s">
        <v>16</v>
      </c>
      <c r="D180" s="185">
        <f>D183+D196+D198</f>
        <v>0</v>
      </c>
      <c r="E180" s="185">
        <f t="shared" ref="E180:N180" si="38">E183+E196+E198</f>
        <v>0</v>
      </c>
      <c r="F180" s="185">
        <f t="shared" si="38"/>
        <v>0</v>
      </c>
      <c r="G180" s="185">
        <f t="shared" si="38"/>
        <v>0</v>
      </c>
      <c r="H180" s="185">
        <f t="shared" si="38"/>
        <v>0</v>
      </c>
      <c r="I180" s="185">
        <f t="shared" si="38"/>
        <v>0</v>
      </c>
      <c r="J180" s="185">
        <f t="shared" si="38"/>
        <v>0</v>
      </c>
      <c r="K180" s="185">
        <f t="shared" si="38"/>
        <v>0</v>
      </c>
      <c r="L180" s="185">
        <f t="shared" si="38"/>
        <v>0</v>
      </c>
      <c r="M180" s="185">
        <f t="shared" si="38"/>
        <v>0</v>
      </c>
      <c r="N180" s="185">
        <f t="shared" si="38"/>
        <v>0</v>
      </c>
      <c r="O180" s="185">
        <f t="shared" ref="O180:AC180" si="39">O183+O196+O198</f>
        <v>0</v>
      </c>
      <c r="P180" s="185">
        <f t="shared" si="39"/>
        <v>0</v>
      </c>
      <c r="Q180" s="185">
        <f t="shared" si="39"/>
        <v>0</v>
      </c>
      <c r="R180" s="185">
        <f t="shared" si="39"/>
        <v>0</v>
      </c>
      <c r="S180" s="185">
        <f t="shared" si="39"/>
        <v>0</v>
      </c>
      <c r="T180" s="185">
        <f t="shared" si="39"/>
        <v>0</v>
      </c>
      <c r="U180" s="185">
        <f t="shared" si="39"/>
        <v>0</v>
      </c>
      <c r="V180" s="185">
        <f t="shared" si="39"/>
        <v>0</v>
      </c>
      <c r="W180" s="185">
        <f t="shared" si="39"/>
        <v>0</v>
      </c>
      <c r="X180" s="185">
        <f t="shared" si="39"/>
        <v>0</v>
      </c>
      <c r="Y180" s="185">
        <f t="shared" si="39"/>
        <v>0</v>
      </c>
      <c r="Z180" s="185">
        <f t="shared" si="39"/>
        <v>0</v>
      </c>
      <c r="AA180" s="185">
        <f t="shared" si="39"/>
        <v>0</v>
      </c>
      <c r="AB180" s="185">
        <f>AB183+AB196+AB198</f>
        <v>0</v>
      </c>
      <c r="AC180" s="185">
        <f t="shared" si="39"/>
        <v>0</v>
      </c>
    </row>
    <row r="181" spans="1:29" ht="15" customHeight="1" outlineLevel="1" x14ac:dyDescent="0.3"/>
    <row r="182" spans="1:29" s="208" customFormat="1" ht="20.25" customHeight="1" outlineLevel="2" x14ac:dyDescent="0.3">
      <c r="A182" s="78"/>
      <c r="B182" s="206"/>
      <c r="C182" s="207"/>
      <c r="D182" s="207"/>
      <c r="E182" s="207"/>
      <c r="F182" s="207"/>
      <c r="G182" s="207"/>
      <c r="H182" s="207"/>
      <c r="I182" s="207"/>
      <c r="J182" s="207"/>
      <c r="K182" s="207"/>
      <c r="L182" s="207"/>
      <c r="M182" s="207"/>
      <c r="N182" s="207"/>
      <c r="O182" s="207"/>
      <c r="P182" s="207"/>
      <c r="Q182" s="207"/>
      <c r="R182" s="207"/>
      <c r="S182" s="207"/>
      <c r="T182" s="207"/>
      <c r="U182" s="207"/>
      <c r="V182" s="207"/>
      <c r="W182" s="207"/>
      <c r="X182" s="207"/>
      <c r="Y182" s="207"/>
      <c r="Z182" s="207"/>
      <c r="AA182" s="207"/>
      <c r="AB182" s="207"/>
      <c r="AC182" s="207"/>
    </row>
    <row r="183" spans="1:29" s="87" customFormat="1" ht="20.25" customHeight="1" outlineLevel="2" x14ac:dyDescent="0.3">
      <c r="A183" s="263"/>
      <c r="B183" s="101" t="s">
        <v>63</v>
      </c>
      <c r="C183" s="101" t="s">
        <v>16</v>
      </c>
      <c r="D183" s="141">
        <f t="shared" ref="D183:N183" si="40">SUM(D184:D194)</f>
        <v>0</v>
      </c>
      <c r="E183" s="141">
        <f t="shared" si="40"/>
        <v>0</v>
      </c>
      <c r="F183" s="141">
        <f t="shared" si="40"/>
        <v>0</v>
      </c>
      <c r="G183" s="141">
        <f t="shared" si="40"/>
        <v>0</v>
      </c>
      <c r="H183" s="141">
        <f t="shared" si="40"/>
        <v>0</v>
      </c>
      <c r="I183" s="141">
        <f t="shared" si="40"/>
        <v>0</v>
      </c>
      <c r="J183" s="141">
        <f t="shared" si="40"/>
        <v>0</v>
      </c>
      <c r="K183" s="141">
        <f t="shared" si="40"/>
        <v>0</v>
      </c>
      <c r="L183" s="141">
        <f t="shared" si="40"/>
        <v>0</v>
      </c>
      <c r="M183" s="141">
        <f t="shared" si="40"/>
        <v>0</v>
      </c>
      <c r="N183" s="141">
        <f t="shared" si="40"/>
        <v>0</v>
      </c>
      <c r="O183" s="141">
        <f t="shared" ref="O183:AC183" si="41">SUM(O184:O194)</f>
        <v>0</v>
      </c>
      <c r="P183" s="141">
        <f t="shared" si="41"/>
        <v>0</v>
      </c>
      <c r="Q183" s="141">
        <f t="shared" si="41"/>
        <v>0</v>
      </c>
      <c r="R183" s="141">
        <f t="shared" si="41"/>
        <v>0</v>
      </c>
      <c r="S183" s="141">
        <f t="shared" si="41"/>
        <v>0</v>
      </c>
      <c r="T183" s="141">
        <f t="shared" si="41"/>
        <v>0</v>
      </c>
      <c r="U183" s="141">
        <f t="shared" si="41"/>
        <v>0</v>
      </c>
      <c r="V183" s="141">
        <f t="shared" si="41"/>
        <v>0</v>
      </c>
      <c r="W183" s="141">
        <f t="shared" si="41"/>
        <v>0</v>
      </c>
      <c r="X183" s="141">
        <f t="shared" si="41"/>
        <v>0</v>
      </c>
      <c r="Y183" s="141">
        <f t="shared" si="41"/>
        <v>0</v>
      </c>
      <c r="Z183" s="141">
        <f t="shared" si="41"/>
        <v>0</v>
      </c>
      <c r="AA183" s="141">
        <f t="shared" si="41"/>
        <v>0</v>
      </c>
      <c r="AB183" s="141">
        <f t="shared" si="41"/>
        <v>0</v>
      </c>
      <c r="AC183" s="141">
        <f t="shared" si="41"/>
        <v>0</v>
      </c>
    </row>
    <row r="184" spans="1:29" s="87" customFormat="1" ht="20.25" customHeight="1" outlineLevel="3" x14ac:dyDescent="0.3">
      <c r="A184" s="263"/>
      <c r="B184" s="103" t="s">
        <v>136</v>
      </c>
      <c r="C184" s="146" t="s">
        <v>121</v>
      </c>
      <c r="D184" s="140">
        <f>IF('Detailed input - Vehicles'!$E$36&lt;&gt;0,'Detailed input - Vehicles'!$E$36,'Detailed input - Vehicles'!$E$35)*D113*D125</f>
        <v>0</v>
      </c>
      <c r="E184" s="140">
        <f>IF('Detailed input - Vehicles'!$E$36&lt;&gt;0,'Detailed input - Vehicles'!$E$36,'Detailed input - Vehicles'!$E$35)*E113*E125</f>
        <v>0</v>
      </c>
      <c r="F184" s="140">
        <f>IF('Detailed input - Vehicles'!$E$36&lt;&gt;0,'Detailed input - Vehicles'!$E$36,'Detailed input - Vehicles'!$E$35)*F113*F125</f>
        <v>0</v>
      </c>
      <c r="G184" s="140">
        <f>IF('Detailed input - Vehicles'!$E$36&lt;&gt;0,'Detailed input - Vehicles'!$E$36,'Detailed input - Vehicles'!$E$35)*G113*G125</f>
        <v>0</v>
      </c>
      <c r="H184" s="140">
        <f>IF('Detailed input - Vehicles'!$E$36&lt;&gt;0,'Detailed input - Vehicles'!$E$36,'Detailed input - Vehicles'!$E$35)*H113*H125</f>
        <v>0</v>
      </c>
      <c r="I184" s="140">
        <f>IF('Detailed input - Vehicles'!$E$36&lt;&gt;0,'Detailed input - Vehicles'!$E$36,'Detailed input - Vehicles'!$E$35)*I113*I125</f>
        <v>0</v>
      </c>
      <c r="J184" s="140">
        <f>IF('Detailed input - Vehicles'!$E$36&lt;&gt;0,'Detailed input - Vehicles'!$E$36,'Detailed input - Vehicles'!$E$35)*J113*J125</f>
        <v>0</v>
      </c>
      <c r="K184" s="140">
        <f>IF('Detailed input - Vehicles'!$E$36&lt;&gt;0,'Detailed input - Vehicles'!$E$36,'Detailed input - Vehicles'!$E$35)*K113*K125</f>
        <v>0</v>
      </c>
      <c r="L184" s="140">
        <f>IF('Detailed input - Vehicles'!$E$36&lt;&gt;0,'Detailed input - Vehicles'!$E$36,'Detailed input - Vehicles'!$E$35)*L113*L125</f>
        <v>0</v>
      </c>
      <c r="M184" s="140">
        <f>IF('Detailed input - Vehicles'!$E$36&lt;&gt;0,'Detailed input - Vehicles'!$E$36,'Detailed input - Vehicles'!$E$35)*M113*M125</f>
        <v>0</v>
      </c>
      <c r="N184" s="140">
        <f>IF('Detailed input - Vehicles'!$E$36&lt;&gt;0,'Detailed input - Vehicles'!$E$36,'Detailed input - Vehicles'!$E$35)*N113*N125</f>
        <v>0</v>
      </c>
      <c r="O184" s="140">
        <f>IF('Detailed input - Vehicles'!$E$36&lt;&gt;0,'Detailed input - Vehicles'!$E$36,'Detailed input - Vehicles'!$E$35)*O113*O125</f>
        <v>0</v>
      </c>
      <c r="P184" s="140">
        <f>IF('Detailed input - Vehicles'!$E$36&lt;&gt;0,'Detailed input - Vehicles'!$E$36,'Detailed input - Vehicles'!$E$35)*P113*P125</f>
        <v>0</v>
      </c>
      <c r="Q184" s="140">
        <f>IF('Detailed input - Vehicles'!$E$36&lt;&gt;0,'Detailed input - Vehicles'!$E$36,'Detailed input - Vehicles'!$E$35)*Q113*Q125</f>
        <v>0</v>
      </c>
      <c r="R184" s="140">
        <f>IF('Detailed input - Vehicles'!$E$36&lt;&gt;0,'Detailed input - Vehicles'!$E$36,'Detailed input - Vehicles'!$E$35)*R113*R125</f>
        <v>0</v>
      </c>
      <c r="S184" s="140">
        <f>IF('Detailed input - Vehicles'!$E$36&lt;&gt;0,'Detailed input - Vehicles'!$E$36,'Detailed input - Vehicles'!$E$35)*S113*S125</f>
        <v>0</v>
      </c>
      <c r="T184" s="140">
        <f>IF('Detailed input - Vehicles'!$E$36&lt;&gt;0,'Detailed input - Vehicles'!$E$36,'Detailed input - Vehicles'!$E$35)*T113*T125</f>
        <v>0</v>
      </c>
      <c r="U184" s="140">
        <f>IF('Detailed input - Vehicles'!$E$36&lt;&gt;0,'Detailed input - Vehicles'!$E$36,'Detailed input - Vehicles'!$E$35)*U113*U125</f>
        <v>0</v>
      </c>
      <c r="V184" s="140">
        <f>IF('Detailed input - Vehicles'!$E$36&lt;&gt;0,'Detailed input - Vehicles'!$E$36,'Detailed input - Vehicles'!$E$35)*V113*V125</f>
        <v>0</v>
      </c>
      <c r="W184" s="140">
        <f>IF('Detailed input - Vehicles'!$E$36&lt;&gt;0,'Detailed input - Vehicles'!$E$36,'Detailed input - Vehicles'!$E$35)*W113*W125</f>
        <v>0</v>
      </c>
      <c r="X184" s="140">
        <f>IF('Detailed input - Vehicles'!$E$36&lt;&gt;0,'Detailed input - Vehicles'!$E$36,'Detailed input - Vehicles'!$E$35)*X113*X125</f>
        <v>0</v>
      </c>
      <c r="Y184" s="140">
        <f>IF('Detailed input - Vehicles'!$E$36&lt;&gt;0,'Detailed input - Vehicles'!$E$36,'Detailed input - Vehicles'!$E$35)*Y113*Y125</f>
        <v>0</v>
      </c>
      <c r="Z184" s="140">
        <f>IF('Detailed input - Vehicles'!$E$36&lt;&gt;0,'Detailed input - Vehicles'!$E$36,'Detailed input - Vehicles'!$E$35)*Z113*Z125</f>
        <v>0</v>
      </c>
      <c r="AA184" s="140">
        <f>IF('Detailed input - Vehicles'!$E$36&lt;&gt;0,'Detailed input - Vehicles'!$E$36,'Detailed input - Vehicles'!$E$35)*AA113*AA125</f>
        <v>0</v>
      </c>
      <c r="AB184" s="140">
        <f>IF('Detailed input - Vehicles'!$E$36&lt;&gt;0,'Detailed input - Vehicles'!$E$36,'Detailed input - Vehicles'!$E$35)*AB113*AB125</f>
        <v>0</v>
      </c>
      <c r="AC184" s="140">
        <f>IF('Detailed input - Vehicles'!$E$36&lt;&gt;0,'Detailed input - Vehicles'!$E$36,'Detailed input - Vehicles'!$E$35)*AC113*AC125</f>
        <v>0</v>
      </c>
    </row>
    <row r="185" spans="1:29" s="87" customFormat="1" ht="20.25" customHeight="1" outlineLevel="3" x14ac:dyDescent="0.3">
      <c r="A185" s="263"/>
      <c r="B185" s="89"/>
      <c r="C185" s="146" t="s">
        <v>122</v>
      </c>
      <c r="D185" s="140"/>
      <c r="E185" s="140">
        <f>IF('Detailed input - Vehicles'!$F$36&lt;&gt;0,'Detailed input - Vehicles'!$F$36,'Detailed input - Vehicles'!$F$35)*E114*E125</f>
        <v>0</v>
      </c>
      <c r="F185" s="140">
        <f>IF('Detailed input - Vehicles'!$F$36&lt;&gt;0,'Detailed input - Vehicles'!$F$36,'Detailed input - Vehicles'!$F$35)*F114*F125</f>
        <v>0</v>
      </c>
      <c r="G185" s="140">
        <f>IF('Detailed input - Vehicles'!$F$36&lt;&gt;0,'Detailed input - Vehicles'!$F$36,'Detailed input - Vehicles'!$F$35)*G114*G125</f>
        <v>0</v>
      </c>
      <c r="H185" s="140">
        <f>IF('Detailed input - Vehicles'!$F$36&lt;&gt;0,'Detailed input - Vehicles'!$F$36,'Detailed input - Vehicles'!$F$35)*H114*H125</f>
        <v>0</v>
      </c>
      <c r="I185" s="140">
        <f>IF('Detailed input - Vehicles'!$F$36&lt;&gt;0,'Detailed input - Vehicles'!$F$36,'Detailed input - Vehicles'!$F$35)*I114*I125</f>
        <v>0</v>
      </c>
      <c r="J185" s="140">
        <f>IF('Detailed input - Vehicles'!$F$36&lt;&gt;0,'Detailed input - Vehicles'!$F$36,'Detailed input - Vehicles'!$F$35)*J114*J125</f>
        <v>0</v>
      </c>
      <c r="K185" s="140">
        <f>IF('Detailed input - Vehicles'!$F$36&lt;&gt;0,'Detailed input - Vehicles'!$F$36,'Detailed input - Vehicles'!$F$35)*K114*K125</f>
        <v>0</v>
      </c>
      <c r="L185" s="140">
        <f>IF('Detailed input - Vehicles'!$F$36&lt;&gt;0,'Detailed input - Vehicles'!$F$36,'Detailed input - Vehicles'!$F$35)*L114*L125</f>
        <v>0</v>
      </c>
      <c r="M185" s="140">
        <f>IF('Detailed input - Vehicles'!$F$36&lt;&gt;0,'Detailed input - Vehicles'!$F$36,'Detailed input - Vehicles'!$F$35)*M114*M125</f>
        <v>0</v>
      </c>
      <c r="N185" s="140">
        <f>IF('Detailed input - Vehicles'!$F$36&lt;&gt;0,'Detailed input - Vehicles'!$F$36,'Detailed input - Vehicles'!$F$35)*N114*N125</f>
        <v>0</v>
      </c>
      <c r="O185" s="140">
        <f>IF('Detailed input - Vehicles'!$F$36&lt;&gt;0,'Detailed input - Vehicles'!$F$36,'Detailed input - Vehicles'!$F$35)*O114*O125</f>
        <v>0</v>
      </c>
      <c r="P185" s="140">
        <f>IF('Detailed input - Vehicles'!$F$36&lt;&gt;0,'Detailed input - Vehicles'!$F$36,'Detailed input - Vehicles'!$F$35)*P114*P125</f>
        <v>0</v>
      </c>
      <c r="Q185" s="140">
        <f>IF('Detailed input - Vehicles'!$F$36&lt;&gt;0,'Detailed input - Vehicles'!$F$36,'Detailed input - Vehicles'!$F$35)*Q114*Q125</f>
        <v>0</v>
      </c>
      <c r="R185" s="140">
        <f>IF('Detailed input - Vehicles'!$F$36&lt;&gt;0,'Detailed input - Vehicles'!$F$36,'Detailed input - Vehicles'!$F$35)*R114*R125</f>
        <v>0</v>
      </c>
      <c r="S185" s="140">
        <f>IF('Detailed input - Vehicles'!$F$36&lt;&gt;0,'Detailed input - Vehicles'!$F$36,'Detailed input - Vehicles'!$F$35)*S114*S125</f>
        <v>0</v>
      </c>
      <c r="T185" s="140">
        <f>IF('Detailed input - Vehicles'!$F$36&lt;&gt;0,'Detailed input - Vehicles'!$F$36,'Detailed input - Vehicles'!$F$35)*T114*T125</f>
        <v>0</v>
      </c>
      <c r="U185" s="140">
        <f>IF('Detailed input - Vehicles'!$F$36&lt;&gt;0,'Detailed input - Vehicles'!$F$36,'Detailed input - Vehicles'!$F$35)*U114*U125</f>
        <v>0</v>
      </c>
      <c r="V185" s="140">
        <f>IF('Detailed input - Vehicles'!$F$36&lt;&gt;0,'Detailed input - Vehicles'!$F$36,'Detailed input - Vehicles'!$F$35)*V114*V125</f>
        <v>0</v>
      </c>
      <c r="W185" s="140">
        <f>IF('Detailed input - Vehicles'!$F$36&lt;&gt;0,'Detailed input - Vehicles'!$F$36,'Detailed input - Vehicles'!$F$35)*W114*W125</f>
        <v>0</v>
      </c>
      <c r="X185" s="140">
        <f>IF('Detailed input - Vehicles'!$F$36&lt;&gt;0,'Detailed input - Vehicles'!$F$36,'Detailed input - Vehicles'!$F$35)*X114*X125</f>
        <v>0</v>
      </c>
      <c r="Y185" s="140">
        <f>IF('Detailed input - Vehicles'!$F$36&lt;&gt;0,'Detailed input - Vehicles'!$F$36,'Detailed input - Vehicles'!$F$35)*Y114*Y125</f>
        <v>0</v>
      </c>
      <c r="Z185" s="140">
        <f>IF('Detailed input - Vehicles'!$F$36&lt;&gt;0,'Detailed input - Vehicles'!$F$36,'Detailed input - Vehicles'!$F$35)*Z114*Z125</f>
        <v>0</v>
      </c>
      <c r="AA185" s="140">
        <f>IF('Detailed input - Vehicles'!$F$36&lt;&gt;0,'Detailed input - Vehicles'!$F$36,'Detailed input - Vehicles'!$F$35)*AA114*AA125</f>
        <v>0</v>
      </c>
      <c r="AB185" s="140">
        <f>IF('Detailed input - Vehicles'!$F$36&lt;&gt;0,'Detailed input - Vehicles'!$F$36,'Detailed input - Vehicles'!$F$35)*AB114*AB125</f>
        <v>0</v>
      </c>
      <c r="AC185" s="140">
        <f>IF('Detailed input - Vehicles'!$F$36&lt;&gt;0,'Detailed input - Vehicles'!$F$36,'Detailed input - Vehicles'!$F$35)*AC114*AC125</f>
        <v>0</v>
      </c>
    </row>
    <row r="186" spans="1:29" s="87" customFormat="1" ht="20.25" customHeight="1" outlineLevel="3" x14ac:dyDescent="0.3">
      <c r="A186" s="263"/>
      <c r="B186" s="89"/>
      <c r="C186" s="146" t="s">
        <v>123</v>
      </c>
      <c r="D186" s="140"/>
      <c r="E186" s="140"/>
      <c r="F186" s="140">
        <f>IF('Detailed input - Vehicles'!$G$36&lt;&gt;0,'Detailed input - Vehicles'!$G$36,'Detailed input - Vehicles'!$G$35)*F115*F125</f>
        <v>0</v>
      </c>
      <c r="G186" s="140">
        <f>IF('Detailed input - Vehicles'!$G$36&lt;&gt;0,'Detailed input - Vehicles'!$G$36,'Detailed input - Vehicles'!$G$35)*G115*G125</f>
        <v>0</v>
      </c>
      <c r="H186" s="140">
        <f>IF('Detailed input - Vehicles'!$G$36&lt;&gt;0,'Detailed input - Vehicles'!$G$36,'Detailed input - Vehicles'!$G$35)*H115*H125</f>
        <v>0</v>
      </c>
      <c r="I186" s="140">
        <f>IF('Detailed input - Vehicles'!$G$36&lt;&gt;0,'Detailed input - Vehicles'!$G$36,'Detailed input - Vehicles'!$G$35)*I115*I125</f>
        <v>0</v>
      </c>
      <c r="J186" s="140">
        <f>IF('Detailed input - Vehicles'!$G$36&lt;&gt;0,'Detailed input - Vehicles'!$G$36,'Detailed input - Vehicles'!$G$35)*J115*J125</f>
        <v>0</v>
      </c>
      <c r="K186" s="140">
        <f>IF('Detailed input - Vehicles'!$G$36&lt;&gt;0,'Detailed input - Vehicles'!$G$36,'Detailed input - Vehicles'!$G$35)*K115*K125</f>
        <v>0</v>
      </c>
      <c r="L186" s="140">
        <f>IF('Detailed input - Vehicles'!$G$36&lt;&gt;0,'Detailed input - Vehicles'!$G$36,'Detailed input - Vehicles'!$G$35)*L115*L125</f>
        <v>0</v>
      </c>
      <c r="M186" s="140">
        <f>IF('Detailed input - Vehicles'!$G$36&lt;&gt;0,'Detailed input - Vehicles'!$G$36,'Detailed input - Vehicles'!$G$35)*M115*M125</f>
        <v>0</v>
      </c>
      <c r="N186" s="140">
        <f>IF('Detailed input - Vehicles'!$G$36&lt;&gt;0,'Detailed input - Vehicles'!$G$36,'Detailed input - Vehicles'!$G$35)*N115*N125</f>
        <v>0</v>
      </c>
      <c r="O186" s="140">
        <f>IF('Detailed input - Vehicles'!$G$36&lt;&gt;0,'Detailed input - Vehicles'!$G$36,'Detailed input - Vehicles'!$G$35)*O115*O125</f>
        <v>0</v>
      </c>
      <c r="P186" s="140">
        <f>IF('Detailed input - Vehicles'!$G$36&lt;&gt;0,'Detailed input - Vehicles'!$G$36,'Detailed input - Vehicles'!$G$35)*P115*P125</f>
        <v>0</v>
      </c>
      <c r="Q186" s="140">
        <f>IF('Detailed input - Vehicles'!$G$36&lt;&gt;0,'Detailed input - Vehicles'!$G$36,'Detailed input - Vehicles'!$G$35)*Q115*Q125</f>
        <v>0</v>
      </c>
      <c r="R186" s="140">
        <f>IF('Detailed input - Vehicles'!$G$36&lt;&gt;0,'Detailed input - Vehicles'!$G$36,'Detailed input - Vehicles'!$G$35)*R115*R125</f>
        <v>0</v>
      </c>
      <c r="S186" s="140">
        <f>IF('Detailed input - Vehicles'!$G$36&lt;&gt;0,'Detailed input - Vehicles'!$G$36,'Detailed input - Vehicles'!$G$35)*S115*S125</f>
        <v>0</v>
      </c>
      <c r="T186" s="140">
        <f>IF('Detailed input - Vehicles'!$G$36&lt;&gt;0,'Detailed input - Vehicles'!$G$36,'Detailed input - Vehicles'!$G$35)*T115*T125</f>
        <v>0</v>
      </c>
      <c r="U186" s="140">
        <f>IF('Detailed input - Vehicles'!$G$36&lt;&gt;0,'Detailed input - Vehicles'!$G$36,'Detailed input - Vehicles'!$G$35)*U115*U125</f>
        <v>0</v>
      </c>
      <c r="V186" s="140">
        <f>IF('Detailed input - Vehicles'!$G$36&lt;&gt;0,'Detailed input - Vehicles'!$G$36,'Detailed input - Vehicles'!$G$35)*V115*V125</f>
        <v>0</v>
      </c>
      <c r="W186" s="140">
        <f>IF('Detailed input - Vehicles'!$G$36&lt;&gt;0,'Detailed input - Vehicles'!$G$36,'Detailed input - Vehicles'!$G$35)*W115*W125</f>
        <v>0</v>
      </c>
      <c r="X186" s="140">
        <f>IF('Detailed input - Vehicles'!$G$36&lt;&gt;0,'Detailed input - Vehicles'!$G$36,'Detailed input - Vehicles'!$G$35)*X115*X125</f>
        <v>0</v>
      </c>
      <c r="Y186" s="140">
        <f>IF('Detailed input - Vehicles'!$G$36&lt;&gt;0,'Detailed input - Vehicles'!$G$36,'Detailed input - Vehicles'!$G$35)*Y115*Y125</f>
        <v>0</v>
      </c>
      <c r="Z186" s="140">
        <f>IF('Detailed input - Vehicles'!$G$36&lt;&gt;0,'Detailed input - Vehicles'!$G$36,'Detailed input - Vehicles'!$G$35)*Z115*Z125</f>
        <v>0</v>
      </c>
      <c r="AA186" s="140">
        <f>IF('Detailed input - Vehicles'!$G$36&lt;&gt;0,'Detailed input - Vehicles'!$G$36,'Detailed input - Vehicles'!$G$35)*AA115*AA125</f>
        <v>0</v>
      </c>
      <c r="AB186" s="140">
        <f>IF('Detailed input - Vehicles'!$G$36&lt;&gt;0,'Detailed input - Vehicles'!$G$36,'Detailed input - Vehicles'!$G$35)*AB115*AB125</f>
        <v>0</v>
      </c>
      <c r="AC186" s="140">
        <f>IF('Detailed input - Vehicles'!$G$36&lt;&gt;0,'Detailed input - Vehicles'!$G$36,'Detailed input - Vehicles'!$G$35)*AC115*AC125</f>
        <v>0</v>
      </c>
    </row>
    <row r="187" spans="1:29" s="87" customFormat="1" ht="20.25" customHeight="1" outlineLevel="3" x14ac:dyDescent="0.3">
      <c r="A187" s="263"/>
      <c r="B187" s="89"/>
      <c r="C187" s="146" t="s">
        <v>124</v>
      </c>
      <c r="D187" s="140"/>
      <c r="E187" s="140"/>
      <c r="F187" s="140"/>
      <c r="G187" s="140">
        <f>IF('Detailed input - Vehicles'!$H$36&lt;&gt;0,'Detailed input - Vehicles'!$H$36,'Detailed input - Vehicles'!$H$35)*G125*G116</f>
        <v>0</v>
      </c>
      <c r="H187" s="140">
        <f>IF('Detailed input - Vehicles'!$H$36&lt;&gt;0,'Detailed input - Vehicles'!$H$36,'Detailed input - Vehicles'!$H$35)*H125*H116</f>
        <v>0</v>
      </c>
      <c r="I187" s="140">
        <f>IF('Detailed input - Vehicles'!$H$36&lt;&gt;0,'Detailed input - Vehicles'!$H$36,'Detailed input - Vehicles'!$H$35)*I125*I116</f>
        <v>0</v>
      </c>
      <c r="J187" s="140">
        <f>IF('Detailed input - Vehicles'!$H$36&lt;&gt;0,'Detailed input - Vehicles'!$H$36,'Detailed input - Vehicles'!$H$35)*J125*J116</f>
        <v>0</v>
      </c>
      <c r="K187" s="140">
        <f>IF('Detailed input - Vehicles'!$H$36&lt;&gt;0,'Detailed input - Vehicles'!$H$36,'Detailed input - Vehicles'!$H$35)*K125*K116</f>
        <v>0</v>
      </c>
      <c r="L187" s="140">
        <f>IF('Detailed input - Vehicles'!$H$36&lt;&gt;0,'Detailed input - Vehicles'!$H$36,'Detailed input - Vehicles'!$H$35)*L125*L116</f>
        <v>0</v>
      </c>
      <c r="M187" s="140">
        <f>IF('Detailed input - Vehicles'!$H$36&lt;&gt;0,'Detailed input - Vehicles'!$H$36,'Detailed input - Vehicles'!$H$35)*M125*M116</f>
        <v>0</v>
      </c>
      <c r="N187" s="140">
        <f>IF('Detailed input - Vehicles'!$H$36&lt;&gt;0,'Detailed input - Vehicles'!$H$36,'Detailed input - Vehicles'!$H$35)*N125*N116</f>
        <v>0</v>
      </c>
      <c r="O187" s="140">
        <f>IF('Detailed input - Vehicles'!$H$36&lt;&gt;0,'Detailed input - Vehicles'!$H$36,'Detailed input - Vehicles'!$H$35)*O125*O116</f>
        <v>0</v>
      </c>
      <c r="P187" s="140">
        <f>IF('Detailed input - Vehicles'!$H$36&lt;&gt;0,'Detailed input - Vehicles'!$H$36,'Detailed input - Vehicles'!$H$35)*P125*P116</f>
        <v>0</v>
      </c>
      <c r="Q187" s="140">
        <f>IF('Detailed input - Vehicles'!$H$36&lt;&gt;0,'Detailed input - Vehicles'!$H$36,'Detailed input - Vehicles'!$H$35)*Q125*Q116</f>
        <v>0</v>
      </c>
      <c r="R187" s="140">
        <f>IF('Detailed input - Vehicles'!$H$36&lt;&gt;0,'Detailed input - Vehicles'!$H$36,'Detailed input - Vehicles'!$H$35)*R125*R116</f>
        <v>0</v>
      </c>
      <c r="S187" s="140">
        <f>IF('Detailed input - Vehicles'!$H$36&lt;&gt;0,'Detailed input - Vehicles'!$H$36,'Detailed input - Vehicles'!$H$35)*S125*S116</f>
        <v>0</v>
      </c>
      <c r="T187" s="140">
        <f>IF('Detailed input - Vehicles'!$H$36&lt;&gt;0,'Detailed input - Vehicles'!$H$36,'Detailed input - Vehicles'!$H$35)*T125*T116</f>
        <v>0</v>
      </c>
      <c r="U187" s="140">
        <f>IF('Detailed input - Vehicles'!$H$36&lt;&gt;0,'Detailed input - Vehicles'!$H$36,'Detailed input - Vehicles'!$H$35)*U125*U116</f>
        <v>0</v>
      </c>
      <c r="V187" s="140">
        <f>IF('Detailed input - Vehicles'!$H$36&lt;&gt;0,'Detailed input - Vehicles'!$H$36,'Detailed input - Vehicles'!$H$35)*V125*V116</f>
        <v>0</v>
      </c>
      <c r="W187" s="140">
        <f>IF('Detailed input - Vehicles'!$H$36&lt;&gt;0,'Detailed input - Vehicles'!$H$36,'Detailed input - Vehicles'!$H$35)*W125*W116</f>
        <v>0</v>
      </c>
      <c r="X187" s="140">
        <f>IF('Detailed input - Vehicles'!$H$36&lt;&gt;0,'Detailed input - Vehicles'!$H$36,'Detailed input - Vehicles'!$H$35)*X125*X116</f>
        <v>0</v>
      </c>
      <c r="Y187" s="140">
        <f>IF('Detailed input - Vehicles'!$H$36&lt;&gt;0,'Detailed input - Vehicles'!$H$36,'Detailed input - Vehicles'!$H$35)*Y125*Y116</f>
        <v>0</v>
      </c>
      <c r="Z187" s="140">
        <f>IF('Detailed input - Vehicles'!$H$36&lt;&gt;0,'Detailed input - Vehicles'!$H$36,'Detailed input - Vehicles'!$H$35)*Z125*Z116</f>
        <v>0</v>
      </c>
      <c r="AA187" s="140">
        <f>IF('Detailed input - Vehicles'!$H$36&lt;&gt;0,'Detailed input - Vehicles'!$H$36,'Detailed input - Vehicles'!$H$35)*AA125*AA116</f>
        <v>0</v>
      </c>
      <c r="AB187" s="140">
        <f>IF('Detailed input - Vehicles'!$H$36&lt;&gt;0,'Detailed input - Vehicles'!$H$36,'Detailed input - Vehicles'!$H$35)*AB125*AB116</f>
        <v>0</v>
      </c>
      <c r="AC187" s="140">
        <f>IF('Detailed input - Vehicles'!$H$36&lt;&gt;0,'Detailed input - Vehicles'!$H$36,'Detailed input - Vehicles'!$H$35)*AC125*AC116</f>
        <v>0</v>
      </c>
    </row>
    <row r="188" spans="1:29" s="87" customFormat="1" ht="20.25" customHeight="1" outlineLevel="3" x14ac:dyDescent="0.3">
      <c r="A188" s="263"/>
      <c r="B188" s="89"/>
      <c r="C188" s="146" t="s">
        <v>125</v>
      </c>
      <c r="D188" s="140"/>
      <c r="E188" s="140"/>
      <c r="F188" s="140"/>
      <c r="G188" s="140"/>
      <c r="H188" s="140">
        <f>IF('Detailed input - Vehicles'!$I$36&lt;&gt;0,'Detailed input - Vehicles'!$I$36,'Detailed input - Vehicles'!$I$35)*H117*H125</f>
        <v>0</v>
      </c>
      <c r="I188" s="140">
        <f>IF('Detailed input - Vehicles'!$I$36&lt;&gt;0,'Detailed input - Vehicles'!$I$36,'Detailed input - Vehicles'!$I$35)*I117*I125</f>
        <v>0</v>
      </c>
      <c r="J188" s="140">
        <f>IF('Detailed input - Vehicles'!$I$36&lt;&gt;0,'Detailed input - Vehicles'!$I$36,'Detailed input - Vehicles'!$I$35)*J117*J125</f>
        <v>0</v>
      </c>
      <c r="K188" s="140">
        <f>IF('Detailed input - Vehicles'!$I$36&lt;&gt;0,'Detailed input - Vehicles'!$I$36,'Detailed input - Vehicles'!$I$35)*K117*K125</f>
        <v>0</v>
      </c>
      <c r="L188" s="140">
        <f>IF('Detailed input - Vehicles'!$I$36&lt;&gt;0,'Detailed input - Vehicles'!$I$36,'Detailed input - Vehicles'!$I$35)*L117*L125</f>
        <v>0</v>
      </c>
      <c r="M188" s="140">
        <f>IF('Detailed input - Vehicles'!$I$36&lt;&gt;0,'Detailed input - Vehicles'!$I$36,'Detailed input - Vehicles'!$I$35)*M117*M125</f>
        <v>0</v>
      </c>
      <c r="N188" s="140">
        <f>IF('Detailed input - Vehicles'!$I$36&lt;&gt;0,'Detailed input - Vehicles'!$I$36,'Detailed input - Vehicles'!$I$35)*N117*N125</f>
        <v>0</v>
      </c>
      <c r="O188" s="140">
        <f>IF('Detailed input - Vehicles'!$I$36&lt;&gt;0,'Detailed input - Vehicles'!$I$36,'Detailed input - Vehicles'!$I$35)*O117*O125</f>
        <v>0</v>
      </c>
      <c r="P188" s="140">
        <f>IF('Detailed input - Vehicles'!$I$36&lt;&gt;0,'Detailed input - Vehicles'!$I$36,'Detailed input - Vehicles'!$I$35)*P117*P125</f>
        <v>0</v>
      </c>
      <c r="Q188" s="140">
        <f>IF('Detailed input - Vehicles'!$I$36&lt;&gt;0,'Detailed input - Vehicles'!$I$36,'Detailed input - Vehicles'!$I$35)*Q117*Q125</f>
        <v>0</v>
      </c>
      <c r="R188" s="140">
        <f>IF('Detailed input - Vehicles'!$I$36&lt;&gt;0,'Detailed input - Vehicles'!$I$36,'Detailed input - Vehicles'!$I$35)*R117*R125</f>
        <v>0</v>
      </c>
      <c r="S188" s="140">
        <f>IF('Detailed input - Vehicles'!$I$36&lt;&gt;0,'Detailed input - Vehicles'!$I$36,'Detailed input - Vehicles'!$I$35)*S117*S125</f>
        <v>0</v>
      </c>
      <c r="T188" s="140">
        <f>IF('Detailed input - Vehicles'!$I$36&lt;&gt;0,'Detailed input - Vehicles'!$I$36,'Detailed input - Vehicles'!$I$35)*T117*T125</f>
        <v>0</v>
      </c>
      <c r="U188" s="140">
        <f>IF('Detailed input - Vehicles'!$I$36&lt;&gt;0,'Detailed input - Vehicles'!$I$36,'Detailed input - Vehicles'!$I$35)*U117*U125</f>
        <v>0</v>
      </c>
      <c r="V188" s="140">
        <f>IF('Detailed input - Vehicles'!$I$36&lt;&gt;0,'Detailed input - Vehicles'!$I$36,'Detailed input - Vehicles'!$I$35)*V117*V125</f>
        <v>0</v>
      </c>
      <c r="W188" s="140">
        <f>IF('Detailed input - Vehicles'!$I$36&lt;&gt;0,'Detailed input - Vehicles'!$I$36,'Detailed input - Vehicles'!$I$35)*W117*W125</f>
        <v>0</v>
      </c>
      <c r="X188" s="140">
        <f>IF('Detailed input - Vehicles'!$I$36&lt;&gt;0,'Detailed input - Vehicles'!$I$36,'Detailed input - Vehicles'!$I$35)*X117*X125</f>
        <v>0</v>
      </c>
      <c r="Y188" s="140">
        <f>IF('Detailed input - Vehicles'!$I$36&lt;&gt;0,'Detailed input - Vehicles'!$I$36,'Detailed input - Vehicles'!$I$35)*Y117*Y125</f>
        <v>0</v>
      </c>
      <c r="Z188" s="140">
        <f>IF('Detailed input - Vehicles'!$I$36&lt;&gt;0,'Detailed input - Vehicles'!$I$36,'Detailed input - Vehicles'!$I$35)*Z117*Z125</f>
        <v>0</v>
      </c>
      <c r="AA188" s="140">
        <f>IF('Detailed input - Vehicles'!$I$36&lt;&gt;0,'Detailed input - Vehicles'!$I$36,'Detailed input - Vehicles'!$I$35)*AA117*AA125</f>
        <v>0</v>
      </c>
      <c r="AB188" s="140">
        <f>IF('Detailed input - Vehicles'!$I$36&lt;&gt;0,'Detailed input - Vehicles'!$I$36,'Detailed input - Vehicles'!$I$35)*AB117*AB125</f>
        <v>0</v>
      </c>
      <c r="AC188" s="140">
        <f>IF('Detailed input - Vehicles'!$I$36&lt;&gt;0,'Detailed input - Vehicles'!$I$36,'Detailed input - Vehicles'!$I$35)*AC117*AC125</f>
        <v>0</v>
      </c>
    </row>
    <row r="189" spans="1:29" s="87" customFormat="1" ht="20.25" customHeight="1" outlineLevel="3" x14ac:dyDescent="0.3">
      <c r="A189" s="263"/>
      <c r="B189" s="89"/>
      <c r="C189" s="146" t="s">
        <v>126</v>
      </c>
      <c r="D189" s="140"/>
      <c r="E189" s="140"/>
      <c r="F189" s="140"/>
      <c r="G189" s="140"/>
      <c r="H189" s="140"/>
      <c r="I189" s="140">
        <f>IF('Detailed input - Vehicles'!$J$36&lt;&gt;0,'Detailed input - Vehicles'!$J$36,'Detailed input - Vehicles'!$J$35)*I118*I125</f>
        <v>0</v>
      </c>
      <c r="J189" s="140">
        <f>IF('Detailed input - Vehicles'!$J$36&lt;&gt;0,'Detailed input - Vehicles'!$J$36,'Detailed input - Vehicles'!$J$35)*J118*J125</f>
        <v>0</v>
      </c>
      <c r="K189" s="140">
        <f>IF('Detailed input - Vehicles'!$J$36&lt;&gt;0,'Detailed input - Vehicles'!$J$36,'Detailed input - Vehicles'!$J$35)*K118*K125</f>
        <v>0</v>
      </c>
      <c r="L189" s="140">
        <f>IF('Detailed input - Vehicles'!$J$36&lt;&gt;0,'Detailed input - Vehicles'!$J$36,'Detailed input - Vehicles'!$J$35)*L118*L125</f>
        <v>0</v>
      </c>
      <c r="M189" s="140">
        <f>IF('Detailed input - Vehicles'!$J$36&lt;&gt;0,'Detailed input - Vehicles'!$J$36,'Detailed input - Vehicles'!$J$35)*M118*M125</f>
        <v>0</v>
      </c>
      <c r="N189" s="140">
        <f>IF('Detailed input - Vehicles'!$J$36&lt;&gt;0,'Detailed input - Vehicles'!$J$36,'Detailed input - Vehicles'!$J$35)*N118*N125</f>
        <v>0</v>
      </c>
      <c r="O189" s="140">
        <f>IF('Detailed input - Vehicles'!$J$36&lt;&gt;0,'Detailed input - Vehicles'!$J$36,'Detailed input - Vehicles'!$J$35)*O118*O125</f>
        <v>0</v>
      </c>
      <c r="P189" s="140">
        <f>IF('Detailed input - Vehicles'!$J$36&lt;&gt;0,'Detailed input - Vehicles'!$J$36,'Detailed input - Vehicles'!$J$35)*P118*P125</f>
        <v>0</v>
      </c>
      <c r="Q189" s="140">
        <f>IF('Detailed input - Vehicles'!$J$36&lt;&gt;0,'Detailed input - Vehicles'!$J$36,'Detailed input - Vehicles'!$J$35)*Q118*Q125</f>
        <v>0</v>
      </c>
      <c r="R189" s="140">
        <f>IF('Detailed input - Vehicles'!$J$36&lt;&gt;0,'Detailed input - Vehicles'!$J$36,'Detailed input - Vehicles'!$J$35)*R118*R125</f>
        <v>0</v>
      </c>
      <c r="S189" s="140">
        <f>IF('Detailed input - Vehicles'!$J$36&lt;&gt;0,'Detailed input - Vehicles'!$J$36,'Detailed input - Vehicles'!$J$35)*S118*S125</f>
        <v>0</v>
      </c>
      <c r="T189" s="140">
        <f>IF('Detailed input - Vehicles'!$J$36&lt;&gt;0,'Detailed input - Vehicles'!$J$36,'Detailed input - Vehicles'!$J$35)*T118*T125</f>
        <v>0</v>
      </c>
      <c r="U189" s="140">
        <f>IF('Detailed input - Vehicles'!$J$36&lt;&gt;0,'Detailed input - Vehicles'!$J$36,'Detailed input - Vehicles'!$J$35)*U118*U125</f>
        <v>0</v>
      </c>
      <c r="V189" s="140">
        <f>IF('Detailed input - Vehicles'!$J$36&lt;&gt;0,'Detailed input - Vehicles'!$J$36,'Detailed input - Vehicles'!$J$35)*V118*V125</f>
        <v>0</v>
      </c>
      <c r="W189" s="140">
        <f>IF('Detailed input - Vehicles'!$J$36&lt;&gt;0,'Detailed input - Vehicles'!$J$36,'Detailed input - Vehicles'!$J$35)*W118*W125</f>
        <v>0</v>
      </c>
      <c r="X189" s="140">
        <f>IF('Detailed input - Vehicles'!$J$36&lt;&gt;0,'Detailed input - Vehicles'!$J$36,'Detailed input - Vehicles'!$J$35)*X118*X125</f>
        <v>0</v>
      </c>
      <c r="Y189" s="140">
        <f>IF('Detailed input - Vehicles'!$J$36&lt;&gt;0,'Detailed input - Vehicles'!$J$36,'Detailed input - Vehicles'!$J$35)*Y118*Y125</f>
        <v>0</v>
      </c>
      <c r="Z189" s="140">
        <f>IF('Detailed input - Vehicles'!$J$36&lt;&gt;0,'Detailed input - Vehicles'!$J$36,'Detailed input - Vehicles'!$J$35)*Z118*Z125</f>
        <v>0</v>
      </c>
      <c r="AA189" s="140">
        <f>IF('Detailed input - Vehicles'!$J$36&lt;&gt;0,'Detailed input - Vehicles'!$J$36,'Detailed input - Vehicles'!$J$35)*AA118*AA125</f>
        <v>0</v>
      </c>
      <c r="AB189" s="140">
        <f>IF('Detailed input - Vehicles'!$J$36&lt;&gt;0,'Detailed input - Vehicles'!$J$36,'Detailed input - Vehicles'!$J$35)*AB118*AB125</f>
        <v>0</v>
      </c>
      <c r="AC189" s="140">
        <f>IF('Detailed input - Vehicles'!$J$36&lt;&gt;0,'Detailed input - Vehicles'!$J$36,'Detailed input - Vehicles'!$J$35)*AC118*AC125</f>
        <v>0</v>
      </c>
    </row>
    <row r="190" spans="1:29" s="87" customFormat="1" ht="20.25" customHeight="1" outlineLevel="3" x14ac:dyDescent="0.3">
      <c r="A190" s="263"/>
      <c r="B190" s="89"/>
      <c r="C190" s="146" t="s">
        <v>127</v>
      </c>
      <c r="D190" s="140"/>
      <c r="E190" s="140"/>
      <c r="F190" s="140"/>
      <c r="G190" s="140"/>
      <c r="H190" s="140"/>
      <c r="I190" s="140"/>
      <c r="J190" s="140">
        <f>IF('Detailed input - Vehicles'!$K$36&lt;&gt;0,'Detailed input - Vehicles'!$K$36,'Detailed input - Vehicles'!$K$35)*J119*J125</f>
        <v>0</v>
      </c>
      <c r="K190" s="140">
        <f>IF('Detailed input - Vehicles'!$K$36&lt;&gt;0,'Detailed input - Vehicles'!$K$36,'Detailed input - Vehicles'!$K$35)*K119*K125</f>
        <v>0</v>
      </c>
      <c r="L190" s="140">
        <f>IF('Detailed input - Vehicles'!$K$36&lt;&gt;0,'Detailed input - Vehicles'!$K$36,'Detailed input - Vehicles'!$K$35)*L119*L125</f>
        <v>0</v>
      </c>
      <c r="M190" s="140">
        <f>IF('Detailed input - Vehicles'!$K$36&lt;&gt;0,'Detailed input - Vehicles'!$K$36,'Detailed input - Vehicles'!$K$35)*M119*M125</f>
        <v>0</v>
      </c>
      <c r="N190" s="140">
        <f>IF('Detailed input - Vehicles'!$K$36&lt;&gt;0,'Detailed input - Vehicles'!$K$36,'Detailed input - Vehicles'!$K$35)*N119*N125</f>
        <v>0</v>
      </c>
      <c r="O190" s="140">
        <f>IF('Detailed input - Vehicles'!$K$36&lt;&gt;0,'Detailed input - Vehicles'!$K$36,'Detailed input - Vehicles'!$K$35)*O119*O125</f>
        <v>0</v>
      </c>
      <c r="P190" s="140">
        <f>IF('Detailed input - Vehicles'!$K$36&lt;&gt;0,'Detailed input - Vehicles'!$K$36,'Detailed input - Vehicles'!$K$35)*P119*P125</f>
        <v>0</v>
      </c>
      <c r="Q190" s="140">
        <f>IF('Detailed input - Vehicles'!$K$36&lt;&gt;0,'Detailed input - Vehicles'!$K$36,'Detailed input - Vehicles'!$K$35)*Q119*Q125</f>
        <v>0</v>
      </c>
      <c r="R190" s="140">
        <f>IF('Detailed input - Vehicles'!$K$36&lt;&gt;0,'Detailed input - Vehicles'!$K$36,'Detailed input - Vehicles'!$K$35)*R119*R125</f>
        <v>0</v>
      </c>
      <c r="S190" s="140">
        <f>IF('Detailed input - Vehicles'!$K$36&lt;&gt;0,'Detailed input - Vehicles'!$K$36,'Detailed input - Vehicles'!$K$35)*S119*S125</f>
        <v>0</v>
      </c>
      <c r="T190" s="140">
        <f>IF('Detailed input - Vehicles'!$K$36&lt;&gt;0,'Detailed input - Vehicles'!$K$36,'Detailed input - Vehicles'!$K$35)*T119*T125</f>
        <v>0</v>
      </c>
      <c r="U190" s="140">
        <f>IF('Detailed input - Vehicles'!$K$36&lt;&gt;0,'Detailed input - Vehicles'!$K$36,'Detailed input - Vehicles'!$K$35)*U119*U125</f>
        <v>0</v>
      </c>
      <c r="V190" s="140">
        <f>IF('Detailed input - Vehicles'!$K$36&lt;&gt;0,'Detailed input - Vehicles'!$K$36,'Detailed input - Vehicles'!$K$35)*V119*V125</f>
        <v>0</v>
      </c>
      <c r="W190" s="140">
        <f>IF('Detailed input - Vehicles'!$K$36&lt;&gt;0,'Detailed input - Vehicles'!$K$36,'Detailed input - Vehicles'!$K$35)*W119*W125</f>
        <v>0</v>
      </c>
      <c r="X190" s="140">
        <f>IF('Detailed input - Vehicles'!$K$36&lt;&gt;0,'Detailed input - Vehicles'!$K$36,'Detailed input - Vehicles'!$K$35)*X119*X125</f>
        <v>0</v>
      </c>
      <c r="Y190" s="140">
        <f>IF('Detailed input - Vehicles'!$K$36&lt;&gt;0,'Detailed input - Vehicles'!$K$36,'Detailed input - Vehicles'!$K$35)*Y119*Y125</f>
        <v>0</v>
      </c>
      <c r="Z190" s="140">
        <f>IF('Detailed input - Vehicles'!$K$36&lt;&gt;0,'Detailed input - Vehicles'!$K$36,'Detailed input - Vehicles'!$K$35)*Z119*Z125</f>
        <v>0</v>
      </c>
      <c r="AA190" s="140">
        <f>IF('Detailed input - Vehicles'!$K$36&lt;&gt;0,'Detailed input - Vehicles'!$K$36,'Detailed input - Vehicles'!$K$35)*AA119*AA125</f>
        <v>0</v>
      </c>
      <c r="AB190" s="140">
        <f>IF('Detailed input - Vehicles'!$K$36&lt;&gt;0,'Detailed input - Vehicles'!$K$36,'Detailed input - Vehicles'!$K$35)*AB119*AB125</f>
        <v>0</v>
      </c>
      <c r="AC190" s="140">
        <f>IF('Detailed input - Vehicles'!$K$36&lt;&gt;0,'Detailed input - Vehicles'!$K$36,'Detailed input - Vehicles'!$K$35)*AC119*AC125</f>
        <v>0</v>
      </c>
    </row>
    <row r="191" spans="1:29" s="87" customFormat="1" ht="20.25" customHeight="1" outlineLevel="3" x14ac:dyDescent="0.3">
      <c r="A191" s="263"/>
      <c r="B191" s="89"/>
      <c r="C191" s="146" t="s">
        <v>128</v>
      </c>
      <c r="D191" s="140"/>
      <c r="E191" s="140"/>
      <c r="F191" s="140"/>
      <c r="G191" s="140"/>
      <c r="H191" s="140"/>
      <c r="I191" s="140"/>
      <c r="J191" s="140"/>
      <c r="K191" s="140">
        <f>IF('Detailed input - Vehicles'!$L$36&lt;&gt;0,'Detailed input - Vehicles'!$L$36,'Detailed input - Vehicles'!$L$35)*K120*K125</f>
        <v>0</v>
      </c>
      <c r="L191" s="140">
        <f>IF('Detailed input - Vehicles'!$L$36&lt;&gt;0,'Detailed input - Vehicles'!$L$36,'Detailed input - Vehicles'!$L$35)*L120*L125</f>
        <v>0</v>
      </c>
      <c r="M191" s="140">
        <f>IF('Detailed input - Vehicles'!$L$36&lt;&gt;0,'Detailed input - Vehicles'!$L$36,'Detailed input - Vehicles'!$L$35)*M120*M125</f>
        <v>0</v>
      </c>
      <c r="N191" s="140">
        <f>IF('Detailed input - Vehicles'!$L$36&lt;&gt;0,'Detailed input - Vehicles'!$L$36,'Detailed input - Vehicles'!$L$35)*N120*N125</f>
        <v>0</v>
      </c>
      <c r="O191" s="140">
        <f>IF('Detailed input - Vehicles'!$L$36&lt;&gt;0,'Detailed input - Vehicles'!$L$36,'Detailed input - Vehicles'!$L$35)*O120*O125</f>
        <v>0</v>
      </c>
      <c r="P191" s="140">
        <f>IF('Detailed input - Vehicles'!$L$36&lt;&gt;0,'Detailed input - Vehicles'!$L$36,'Detailed input - Vehicles'!$L$35)*P120*P125</f>
        <v>0</v>
      </c>
      <c r="Q191" s="140">
        <f>IF('Detailed input - Vehicles'!$L$36&lt;&gt;0,'Detailed input - Vehicles'!$L$36,'Detailed input - Vehicles'!$L$35)*Q120*Q125</f>
        <v>0</v>
      </c>
      <c r="R191" s="140">
        <f>IF('Detailed input - Vehicles'!$L$36&lt;&gt;0,'Detailed input - Vehicles'!$L$36,'Detailed input - Vehicles'!$L$35)*R120*R125</f>
        <v>0</v>
      </c>
      <c r="S191" s="140">
        <f>IF('Detailed input - Vehicles'!$L$36&lt;&gt;0,'Detailed input - Vehicles'!$L$36,'Detailed input - Vehicles'!$L$35)*S120*S125</f>
        <v>0</v>
      </c>
      <c r="T191" s="140">
        <f>IF('Detailed input - Vehicles'!$L$36&lt;&gt;0,'Detailed input - Vehicles'!$L$36,'Detailed input - Vehicles'!$L$35)*T120*T125</f>
        <v>0</v>
      </c>
      <c r="U191" s="140">
        <f>IF('Detailed input - Vehicles'!$L$36&lt;&gt;0,'Detailed input - Vehicles'!$L$36,'Detailed input - Vehicles'!$L$35)*U120*U125</f>
        <v>0</v>
      </c>
      <c r="V191" s="140">
        <f>IF('Detailed input - Vehicles'!$L$36&lt;&gt;0,'Detailed input - Vehicles'!$L$36,'Detailed input - Vehicles'!$L$35)*V120*V125</f>
        <v>0</v>
      </c>
      <c r="W191" s="140">
        <f>IF('Detailed input - Vehicles'!$L$36&lt;&gt;0,'Detailed input - Vehicles'!$L$36,'Detailed input - Vehicles'!$L$35)*W120*W125</f>
        <v>0</v>
      </c>
      <c r="X191" s="140">
        <f>IF('Detailed input - Vehicles'!$L$36&lt;&gt;0,'Detailed input - Vehicles'!$L$36,'Detailed input - Vehicles'!$L$35)*X120*X125</f>
        <v>0</v>
      </c>
      <c r="Y191" s="140">
        <f>IF('Detailed input - Vehicles'!$L$36&lt;&gt;0,'Detailed input - Vehicles'!$L$36,'Detailed input - Vehicles'!$L$35)*Y120*Y125</f>
        <v>0</v>
      </c>
      <c r="Z191" s="140">
        <f>IF('Detailed input - Vehicles'!$L$36&lt;&gt;0,'Detailed input - Vehicles'!$L$36,'Detailed input - Vehicles'!$L$35)*Z120*Z125</f>
        <v>0</v>
      </c>
      <c r="AA191" s="140">
        <f>IF('Detailed input - Vehicles'!$L$36&lt;&gt;0,'Detailed input - Vehicles'!$L$36,'Detailed input - Vehicles'!$L$35)*AA120*AA125</f>
        <v>0</v>
      </c>
      <c r="AB191" s="140">
        <f>IF('Detailed input - Vehicles'!$L$36&lt;&gt;0,'Detailed input - Vehicles'!$L$36,'Detailed input - Vehicles'!$L$35)*AB120*AB125</f>
        <v>0</v>
      </c>
      <c r="AC191" s="140">
        <f>IF('Detailed input - Vehicles'!$L$36&lt;&gt;0,'Detailed input - Vehicles'!$L$36,'Detailed input - Vehicles'!$L$35)*AC120*AC125</f>
        <v>0</v>
      </c>
    </row>
    <row r="192" spans="1:29" s="87" customFormat="1" ht="20.25" customHeight="1" outlineLevel="3" x14ac:dyDescent="0.3">
      <c r="A192" s="263"/>
      <c r="B192" s="89"/>
      <c r="C192" s="146" t="s">
        <v>129</v>
      </c>
      <c r="D192" s="140"/>
      <c r="E192" s="140"/>
      <c r="F192" s="140"/>
      <c r="G192" s="140"/>
      <c r="H192" s="140"/>
      <c r="I192" s="140"/>
      <c r="J192" s="140"/>
      <c r="K192" s="140"/>
      <c r="L192" s="140">
        <f>IF('Detailed input - Vehicles'!$M$36&lt;&gt;0,'Detailed input - Vehicles'!$M$36,'Detailed input - Vehicles'!$M$35)*L121*L125</f>
        <v>0</v>
      </c>
      <c r="M192" s="140">
        <f>IF('Detailed input - Vehicles'!$M$36&lt;&gt;0,'Detailed input - Vehicles'!$M$36,'Detailed input - Vehicles'!$M$35)*M121*M125</f>
        <v>0</v>
      </c>
      <c r="N192" s="140">
        <f>IF('Detailed input - Vehicles'!$M$36&lt;&gt;0,'Detailed input - Vehicles'!$M$36,'Detailed input - Vehicles'!$M$35)*N121*N125</f>
        <v>0</v>
      </c>
      <c r="O192" s="140">
        <f>IF('Detailed input - Vehicles'!$M$36&lt;&gt;0,'Detailed input - Vehicles'!$M$36,'Detailed input - Vehicles'!$M$35)*O121*O125</f>
        <v>0</v>
      </c>
      <c r="P192" s="140">
        <f>IF('Detailed input - Vehicles'!$M$36&lt;&gt;0,'Detailed input - Vehicles'!$M$36,'Detailed input - Vehicles'!$M$35)*P121*P125</f>
        <v>0</v>
      </c>
      <c r="Q192" s="140">
        <f>IF('Detailed input - Vehicles'!$M$36&lt;&gt;0,'Detailed input - Vehicles'!$M$36,'Detailed input - Vehicles'!$M$35)*Q121*Q125</f>
        <v>0</v>
      </c>
      <c r="R192" s="140">
        <f>IF('Detailed input - Vehicles'!$M$36&lt;&gt;0,'Detailed input - Vehicles'!$M$36,'Detailed input - Vehicles'!$M$35)*R121*R125</f>
        <v>0</v>
      </c>
      <c r="S192" s="140">
        <f>IF('Detailed input - Vehicles'!$M$36&lt;&gt;0,'Detailed input - Vehicles'!$M$36,'Detailed input - Vehicles'!$M$35)*S121*S125</f>
        <v>0</v>
      </c>
      <c r="T192" s="140">
        <f>IF('Detailed input - Vehicles'!$M$36&lt;&gt;0,'Detailed input - Vehicles'!$M$36,'Detailed input - Vehicles'!$M$35)*T121*T125</f>
        <v>0</v>
      </c>
      <c r="U192" s="140">
        <f>IF('Detailed input - Vehicles'!$M$36&lt;&gt;0,'Detailed input - Vehicles'!$M$36,'Detailed input - Vehicles'!$M$35)*U121*U125</f>
        <v>0</v>
      </c>
      <c r="V192" s="140">
        <f>IF('Detailed input - Vehicles'!$M$36&lt;&gt;0,'Detailed input - Vehicles'!$M$36,'Detailed input - Vehicles'!$M$35)*V121*V125</f>
        <v>0</v>
      </c>
      <c r="W192" s="140">
        <f>IF('Detailed input - Vehicles'!$M$36&lt;&gt;0,'Detailed input - Vehicles'!$M$36,'Detailed input - Vehicles'!$M$35)*W121*W125</f>
        <v>0</v>
      </c>
      <c r="X192" s="140">
        <f>IF('Detailed input - Vehicles'!$M$36&lt;&gt;0,'Detailed input - Vehicles'!$M$36,'Detailed input - Vehicles'!$M$35)*X121*X125</f>
        <v>0</v>
      </c>
      <c r="Y192" s="140">
        <f>IF('Detailed input - Vehicles'!$M$36&lt;&gt;0,'Detailed input - Vehicles'!$M$36,'Detailed input - Vehicles'!$M$35)*Y121*Y125</f>
        <v>0</v>
      </c>
      <c r="Z192" s="140">
        <f>IF('Detailed input - Vehicles'!$M$36&lt;&gt;0,'Detailed input - Vehicles'!$M$36,'Detailed input - Vehicles'!$M$35)*Z121*Z125</f>
        <v>0</v>
      </c>
      <c r="AA192" s="140">
        <f>IF('Detailed input - Vehicles'!$M$36&lt;&gt;0,'Detailed input - Vehicles'!$M$36,'Detailed input - Vehicles'!$M$35)*AA121*AA125</f>
        <v>0</v>
      </c>
      <c r="AB192" s="140">
        <f>IF('Detailed input - Vehicles'!$M$36&lt;&gt;0,'Detailed input - Vehicles'!$M$36,'Detailed input - Vehicles'!$M$35)*AB121*AB125</f>
        <v>0</v>
      </c>
      <c r="AC192" s="140">
        <f>IF('Detailed input - Vehicles'!$M$36&lt;&gt;0,'Detailed input - Vehicles'!$M$36,'Detailed input - Vehicles'!$M$35)*AC121*AC125</f>
        <v>0</v>
      </c>
    </row>
    <row r="193" spans="1:29" s="87" customFormat="1" ht="20.25" customHeight="1" outlineLevel="3" x14ac:dyDescent="0.3">
      <c r="A193" s="263"/>
      <c r="B193" s="89"/>
      <c r="C193" s="146" t="s">
        <v>130</v>
      </c>
      <c r="D193" s="140"/>
      <c r="E193" s="140"/>
      <c r="F193" s="140"/>
      <c r="G193" s="140"/>
      <c r="H193" s="140"/>
      <c r="I193" s="140"/>
      <c r="J193" s="140"/>
      <c r="K193" s="140"/>
      <c r="L193" s="140"/>
      <c r="M193" s="140">
        <f>IF('Detailed input - Vehicles'!$N$36&lt;&gt;0,'Detailed input - Vehicles'!$N$36,'Detailed input - Vehicles'!$N$35)*M122*M125</f>
        <v>0</v>
      </c>
      <c r="N193" s="140">
        <f>IF('Detailed input - Vehicles'!$N$36&lt;&gt;0,'Detailed input - Vehicles'!$N$36,'Detailed input - Vehicles'!$N$35)*N122*N125</f>
        <v>0</v>
      </c>
      <c r="O193" s="140">
        <f>IF('Detailed input - Vehicles'!$N$36&lt;&gt;0,'Detailed input - Vehicles'!$N$36,'Detailed input - Vehicles'!$N$35)*O122*O125</f>
        <v>0</v>
      </c>
      <c r="P193" s="140">
        <f>IF('Detailed input - Vehicles'!$N$36&lt;&gt;0,'Detailed input - Vehicles'!$N$36,'Detailed input - Vehicles'!$N$35)*P122*P125</f>
        <v>0</v>
      </c>
      <c r="Q193" s="140">
        <f>IF('Detailed input - Vehicles'!$N$36&lt;&gt;0,'Detailed input - Vehicles'!$N$36,'Detailed input - Vehicles'!$N$35)*Q122*Q125</f>
        <v>0</v>
      </c>
      <c r="R193" s="140">
        <f>IF('Detailed input - Vehicles'!$N$36&lt;&gt;0,'Detailed input - Vehicles'!$N$36,'Detailed input - Vehicles'!$N$35)*R122*R125</f>
        <v>0</v>
      </c>
      <c r="S193" s="140">
        <f>IF('Detailed input - Vehicles'!$N$36&lt;&gt;0,'Detailed input - Vehicles'!$N$36,'Detailed input - Vehicles'!$N$35)*S122*S125</f>
        <v>0</v>
      </c>
      <c r="T193" s="140">
        <f>IF('Detailed input - Vehicles'!$N$36&lt;&gt;0,'Detailed input - Vehicles'!$N$36,'Detailed input - Vehicles'!$N$35)*T122*T125</f>
        <v>0</v>
      </c>
      <c r="U193" s="140">
        <f>IF('Detailed input - Vehicles'!$N$36&lt;&gt;0,'Detailed input - Vehicles'!$N$36,'Detailed input - Vehicles'!$N$35)*U122*U125</f>
        <v>0</v>
      </c>
      <c r="V193" s="140">
        <f>IF('Detailed input - Vehicles'!$N$36&lt;&gt;0,'Detailed input - Vehicles'!$N$36,'Detailed input - Vehicles'!$N$35)*V122*V125</f>
        <v>0</v>
      </c>
      <c r="W193" s="140">
        <f>IF('Detailed input - Vehicles'!$N$36&lt;&gt;0,'Detailed input - Vehicles'!$N$36,'Detailed input - Vehicles'!$N$35)*W122*W125</f>
        <v>0</v>
      </c>
      <c r="X193" s="140">
        <f>IF('Detailed input - Vehicles'!$N$36&lt;&gt;0,'Detailed input - Vehicles'!$N$36,'Detailed input - Vehicles'!$N$35)*X122*X125</f>
        <v>0</v>
      </c>
      <c r="Y193" s="140">
        <f>IF('Detailed input - Vehicles'!$N$36&lt;&gt;0,'Detailed input - Vehicles'!$N$36,'Detailed input - Vehicles'!$N$35)*Y122*Y125</f>
        <v>0</v>
      </c>
      <c r="Z193" s="140">
        <f>IF('Detailed input - Vehicles'!$N$36&lt;&gt;0,'Detailed input - Vehicles'!$N$36,'Detailed input - Vehicles'!$N$35)*Z122*Z125</f>
        <v>0</v>
      </c>
      <c r="AA193" s="140">
        <f>IF('Detailed input - Vehicles'!$N$36&lt;&gt;0,'Detailed input - Vehicles'!$N$36,'Detailed input - Vehicles'!$N$35)*AA122*AA125</f>
        <v>0</v>
      </c>
      <c r="AB193" s="140">
        <f>IF('Detailed input - Vehicles'!$N$36&lt;&gt;0,'Detailed input - Vehicles'!$N$36,'Detailed input - Vehicles'!$N$35)*AB122*AB125</f>
        <v>0</v>
      </c>
      <c r="AC193" s="140">
        <f>IF('Detailed input - Vehicles'!$N$36&lt;&gt;0,'Detailed input - Vehicles'!$N$36,'Detailed input - Vehicles'!$N$35)*AC122*AC125</f>
        <v>0</v>
      </c>
    </row>
    <row r="194" spans="1:29" s="87" customFormat="1" ht="20.25" customHeight="1" outlineLevel="3" x14ac:dyDescent="0.3">
      <c r="A194" s="263"/>
      <c r="B194" s="89"/>
      <c r="C194" s="146" t="s">
        <v>131</v>
      </c>
      <c r="D194" s="140"/>
      <c r="E194" s="140"/>
      <c r="F194" s="140"/>
      <c r="G194" s="140"/>
      <c r="H194" s="140"/>
      <c r="I194" s="140"/>
      <c r="J194" s="140"/>
      <c r="K194" s="140"/>
      <c r="L194" s="140"/>
      <c r="M194" s="140"/>
      <c r="N194" s="140">
        <f>IF('Detailed input - Vehicles'!$O$36&lt;&gt;0,'Detailed input - Vehicles'!$O$36,'Detailed input - Vehicles'!$O$35)*N123*N125</f>
        <v>0</v>
      </c>
      <c r="O194" s="140">
        <f>IF('Detailed input - Vehicles'!$O$36&lt;&gt;0,'Detailed input - Vehicles'!$O$36,'Detailed input - Vehicles'!$O$35)*O123*O125</f>
        <v>0</v>
      </c>
      <c r="P194" s="140">
        <f>IF('Detailed input - Vehicles'!$O$36&lt;&gt;0,'Detailed input - Vehicles'!$O$36,'Detailed input - Vehicles'!$O$35)*P123*P125</f>
        <v>0</v>
      </c>
      <c r="Q194" s="140">
        <f>IF('Detailed input - Vehicles'!$O$36&lt;&gt;0,'Detailed input - Vehicles'!$O$36,'Detailed input - Vehicles'!$O$35)*Q123*Q125</f>
        <v>0</v>
      </c>
      <c r="R194" s="140">
        <f>IF('Detailed input - Vehicles'!$O$36&lt;&gt;0,'Detailed input - Vehicles'!$O$36,'Detailed input - Vehicles'!$O$35)*R123*R125</f>
        <v>0</v>
      </c>
      <c r="S194" s="140">
        <f>IF('Detailed input - Vehicles'!$O$36&lt;&gt;0,'Detailed input - Vehicles'!$O$36,'Detailed input - Vehicles'!$O$35)*S123*S125</f>
        <v>0</v>
      </c>
      <c r="T194" s="140">
        <f>IF('Detailed input - Vehicles'!$O$36&lt;&gt;0,'Detailed input - Vehicles'!$O$36,'Detailed input - Vehicles'!$O$35)*T123*T125</f>
        <v>0</v>
      </c>
      <c r="U194" s="140">
        <f>IF('Detailed input - Vehicles'!$O$36&lt;&gt;0,'Detailed input - Vehicles'!$O$36,'Detailed input - Vehicles'!$O$35)*U123*U125</f>
        <v>0</v>
      </c>
      <c r="V194" s="140">
        <f>IF('Detailed input - Vehicles'!$O$36&lt;&gt;0,'Detailed input - Vehicles'!$O$36,'Detailed input - Vehicles'!$O$35)*V123*V125</f>
        <v>0</v>
      </c>
      <c r="W194" s="140">
        <f>IF('Detailed input - Vehicles'!$O$36&lt;&gt;0,'Detailed input - Vehicles'!$O$36,'Detailed input - Vehicles'!$O$35)*W123*W125</f>
        <v>0</v>
      </c>
      <c r="X194" s="140">
        <f>IF('Detailed input - Vehicles'!$O$36&lt;&gt;0,'Detailed input - Vehicles'!$O$36,'Detailed input - Vehicles'!$O$35)*X123*X125</f>
        <v>0</v>
      </c>
      <c r="Y194" s="140">
        <f>IF('Detailed input - Vehicles'!$O$36&lt;&gt;0,'Detailed input - Vehicles'!$O$36,'Detailed input - Vehicles'!$O$35)*Y123*Y125</f>
        <v>0</v>
      </c>
      <c r="Z194" s="140">
        <f>IF('Detailed input - Vehicles'!$O$36&lt;&gt;0,'Detailed input - Vehicles'!$O$36,'Detailed input - Vehicles'!$O$35)*Z123*Z125</f>
        <v>0</v>
      </c>
      <c r="AA194" s="140">
        <f>IF('Detailed input - Vehicles'!$O$36&lt;&gt;0,'Detailed input - Vehicles'!$O$36,'Detailed input - Vehicles'!$O$35)*AA123*AA125</f>
        <v>0</v>
      </c>
      <c r="AB194" s="140">
        <f>IF('Detailed input - Vehicles'!$O$36&lt;&gt;0,'Detailed input - Vehicles'!$O$36,'Detailed input - Vehicles'!$O$35)*AB123*AB125</f>
        <v>0</v>
      </c>
      <c r="AC194" s="140">
        <f>IF('Detailed input - Vehicles'!$O$36&lt;&gt;0,'Detailed input - Vehicles'!$O$36,'Detailed input - Vehicles'!$O$35)*AC123*AC125</f>
        <v>0</v>
      </c>
    </row>
    <row r="195" spans="1:29" ht="20.25" customHeight="1" outlineLevel="2" x14ac:dyDescent="0.3">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row>
    <row r="196" spans="1:29" ht="20.25" customHeight="1" outlineLevel="2" x14ac:dyDescent="0.3">
      <c r="B196" s="102" t="s">
        <v>138</v>
      </c>
      <c r="C196" s="101" t="s">
        <v>16</v>
      </c>
      <c r="D196" s="106">
        <f>IF('Detailed input - Vehicles'!E39&lt;&gt;0,'Detailed input - Vehicles'!E39,'Detailed input - Vehicles'!E38)*D129</f>
        <v>0</v>
      </c>
      <c r="E196" s="106">
        <f>IF('Detailed input - Vehicles'!F39&lt;&gt;0,'Detailed input - Vehicles'!F39,'Detailed input - Vehicles'!F38)*E129</f>
        <v>0</v>
      </c>
      <c r="F196" s="106">
        <f>IF('Detailed input - Vehicles'!G39&lt;&gt;0,'Detailed input - Vehicles'!G39,'Detailed input - Vehicles'!G38)*F129</f>
        <v>0</v>
      </c>
      <c r="G196" s="106">
        <f>IF('Detailed input - Vehicles'!H39&lt;&gt;0,'Detailed input - Vehicles'!H39,'Detailed input - Vehicles'!H38)*G129</f>
        <v>0</v>
      </c>
      <c r="H196" s="106">
        <f>IF('Detailed input - Vehicles'!I39&lt;&gt;0,'Detailed input - Vehicles'!I39,'Detailed input - Vehicles'!I38)*H129</f>
        <v>0</v>
      </c>
      <c r="I196" s="106">
        <f>IF('Detailed input - Vehicles'!J39&lt;&gt;0,'Detailed input - Vehicles'!J39,'Detailed input - Vehicles'!J38)*I129</f>
        <v>0</v>
      </c>
      <c r="J196" s="106">
        <f>IF('Detailed input - Vehicles'!K39&lt;&gt;0,'Detailed input - Vehicles'!K39,'Detailed input - Vehicles'!K38)*J129</f>
        <v>0</v>
      </c>
      <c r="K196" s="106">
        <f>IF('Detailed input - Vehicles'!L39&lt;&gt;0,'Detailed input - Vehicles'!L39,'Detailed input - Vehicles'!L38)*K129</f>
        <v>0</v>
      </c>
      <c r="L196" s="106">
        <f>IF('Detailed input - Vehicles'!M39&lt;&gt;0,'Detailed input - Vehicles'!M39,'Detailed input - Vehicles'!M38)*L129</f>
        <v>0</v>
      </c>
      <c r="M196" s="106">
        <f>IF('Detailed input - Vehicles'!N39&lt;&gt;0,'Detailed input - Vehicles'!N39,'Detailed input - Vehicles'!N38)*M129</f>
        <v>0</v>
      </c>
      <c r="N196" s="106">
        <f>IF('Detailed input - Vehicles'!$O$39&lt;&gt;0,'Detailed input - Vehicles'!$O$39,'Detailed input - Vehicles'!$O$38)*N129</f>
        <v>0</v>
      </c>
      <c r="O196" s="106">
        <f>IF('Detailed input - Vehicles'!$O$39&lt;&gt;0,'Detailed input - Vehicles'!$O$39,'Detailed input - Vehicles'!$O$38)*O129</f>
        <v>0</v>
      </c>
      <c r="P196" s="106">
        <f>IF('Detailed input - Vehicles'!$O$39&lt;&gt;0,'Detailed input - Vehicles'!$O$39,'Detailed input - Vehicles'!$O$38)*P129</f>
        <v>0</v>
      </c>
      <c r="Q196" s="106">
        <f>IF('Detailed input - Vehicles'!$O$39&lt;&gt;0,'Detailed input - Vehicles'!$O$39,'Detailed input - Vehicles'!$O$38)*Q129</f>
        <v>0</v>
      </c>
      <c r="R196" s="106">
        <f>IF('Detailed input - Vehicles'!$O$39&lt;&gt;0,'Detailed input - Vehicles'!$O$39,'Detailed input - Vehicles'!$O$38)*R129</f>
        <v>0</v>
      </c>
      <c r="S196" s="106">
        <f>IF('Detailed input - Vehicles'!$O$39&lt;&gt;0,'Detailed input - Vehicles'!$O$39,'Detailed input - Vehicles'!$O$38)*S129</f>
        <v>0</v>
      </c>
      <c r="T196" s="106">
        <f>IF('Detailed input - Vehicles'!$O$39&lt;&gt;0,'Detailed input - Vehicles'!$O$39,'Detailed input - Vehicles'!$O$38)*T129</f>
        <v>0</v>
      </c>
      <c r="U196" s="106">
        <f>IF('Detailed input - Vehicles'!$O$39&lt;&gt;0,'Detailed input - Vehicles'!$O$39,'Detailed input - Vehicles'!$O$38)*U129</f>
        <v>0</v>
      </c>
      <c r="V196" s="106">
        <f>IF('Detailed input - Vehicles'!$O$39&lt;&gt;0,'Detailed input - Vehicles'!$O$39,'Detailed input - Vehicles'!$O$38)*V129</f>
        <v>0</v>
      </c>
      <c r="W196" s="106">
        <f>IF('Detailed input - Vehicles'!$O$39&lt;&gt;0,'Detailed input - Vehicles'!$O$39,'Detailed input - Vehicles'!$O$38)*W129</f>
        <v>0</v>
      </c>
      <c r="X196" s="106">
        <f>IF('Detailed input - Vehicles'!$O$39&lt;&gt;0,'Detailed input - Vehicles'!$O$39,'Detailed input - Vehicles'!$O$38)*X129</f>
        <v>0</v>
      </c>
      <c r="Y196" s="106">
        <f>IF('Detailed input - Vehicles'!$O$39&lt;&gt;0,'Detailed input - Vehicles'!$O$39,'Detailed input - Vehicles'!$O$38)*Y129</f>
        <v>0</v>
      </c>
      <c r="Z196" s="106">
        <f>IF('Detailed input - Vehicles'!$O$39&lt;&gt;0,'Detailed input - Vehicles'!$O$39,'Detailed input - Vehicles'!$O$38)*Z129</f>
        <v>0</v>
      </c>
      <c r="AA196" s="106">
        <f>IF('Detailed input - Vehicles'!$O$39&lt;&gt;0,'Detailed input - Vehicles'!$O$39,'Detailed input - Vehicles'!$O$38)*AA129</f>
        <v>0</v>
      </c>
      <c r="AB196" s="106">
        <f>IF('Detailed input - Vehicles'!$O$39&lt;&gt;0,'Detailed input - Vehicles'!$O$39,'Detailed input - Vehicles'!$O$38)*AB129</f>
        <v>0</v>
      </c>
      <c r="AC196" s="106">
        <f>IF('Detailed input - Vehicles'!$O$39&lt;&gt;0,'Detailed input - Vehicles'!$O$39,'Detailed input - Vehicles'!$O$38)*AC129</f>
        <v>0</v>
      </c>
    </row>
    <row r="197" spans="1:29" ht="20.25" customHeight="1" outlineLevel="2" x14ac:dyDescent="0.3">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row>
    <row r="198" spans="1:29" s="32" customFormat="1" ht="20.25" customHeight="1" outlineLevel="2" x14ac:dyDescent="0.3">
      <c r="A198" s="68"/>
      <c r="B198" s="55" t="s">
        <v>140</v>
      </c>
      <c r="C198" s="101" t="s">
        <v>16</v>
      </c>
      <c r="D198" s="143">
        <f t="shared" ref="D198:N198" si="42">SUM(D199:D209)</f>
        <v>0</v>
      </c>
      <c r="E198" s="143">
        <f t="shared" si="42"/>
        <v>0</v>
      </c>
      <c r="F198" s="143">
        <f t="shared" si="42"/>
        <v>0</v>
      </c>
      <c r="G198" s="143">
        <f t="shared" si="42"/>
        <v>0</v>
      </c>
      <c r="H198" s="143">
        <f t="shared" si="42"/>
        <v>0</v>
      </c>
      <c r="I198" s="143">
        <f t="shared" si="42"/>
        <v>0</v>
      </c>
      <c r="J198" s="143">
        <f t="shared" si="42"/>
        <v>0</v>
      </c>
      <c r="K198" s="143">
        <f t="shared" si="42"/>
        <v>0</v>
      </c>
      <c r="L198" s="143">
        <f t="shared" si="42"/>
        <v>0</v>
      </c>
      <c r="M198" s="143">
        <f t="shared" si="42"/>
        <v>0</v>
      </c>
      <c r="N198" s="143">
        <f t="shared" si="42"/>
        <v>0</v>
      </c>
      <c r="O198" s="143">
        <f t="shared" ref="O198:AC198" si="43">SUM(O199:O209)</f>
        <v>0</v>
      </c>
      <c r="P198" s="143">
        <f t="shared" si="43"/>
        <v>0</v>
      </c>
      <c r="Q198" s="143">
        <f t="shared" si="43"/>
        <v>0</v>
      </c>
      <c r="R198" s="143">
        <f t="shared" si="43"/>
        <v>0</v>
      </c>
      <c r="S198" s="143">
        <f t="shared" si="43"/>
        <v>0</v>
      </c>
      <c r="T198" s="143">
        <f t="shared" si="43"/>
        <v>0</v>
      </c>
      <c r="U198" s="143">
        <f t="shared" si="43"/>
        <v>0</v>
      </c>
      <c r="V198" s="143">
        <f t="shared" si="43"/>
        <v>0</v>
      </c>
      <c r="W198" s="143">
        <f t="shared" si="43"/>
        <v>0</v>
      </c>
      <c r="X198" s="143">
        <f t="shared" si="43"/>
        <v>0</v>
      </c>
      <c r="Y198" s="143">
        <f t="shared" si="43"/>
        <v>0</v>
      </c>
      <c r="Z198" s="143">
        <f t="shared" si="43"/>
        <v>0</v>
      </c>
      <c r="AA198" s="143">
        <f t="shared" si="43"/>
        <v>0</v>
      </c>
      <c r="AB198" s="143">
        <f t="shared" si="43"/>
        <v>0</v>
      </c>
      <c r="AC198" s="143">
        <f t="shared" si="43"/>
        <v>0</v>
      </c>
    </row>
    <row r="199" spans="1:29" s="45" customFormat="1" ht="20.25" customHeight="1" outlineLevel="3" x14ac:dyDescent="0.3">
      <c r="A199" s="44"/>
      <c r="B199" s="56" t="s">
        <v>145</v>
      </c>
      <c r="C199" s="146" t="s">
        <v>121</v>
      </c>
      <c r="D199" s="158">
        <f>IF('Detailed input - Vehicles'!$E$10&gt;=(E3-$D$3),PMT('Basic input'!$F$113,'Detailed input - Vehicles'!$E$10,-$D$157)-$D$157/'Detailed input - Vehicles'!$E$10,0)</f>
        <v>0</v>
      </c>
      <c r="E199" s="158">
        <f>IF('Detailed input - Vehicles'!$E$10&gt;=(F3-$D$3),PMT('Basic input'!$F$113,'Detailed input - Vehicles'!$E$10,-$D$157)-$D$157/'Detailed input - Vehicles'!$E$10,0)</f>
        <v>0</v>
      </c>
      <c r="F199" s="158">
        <f>IF('Detailed input - Vehicles'!$E$10&gt;=(G3-$D$3),PMT('Basic input'!$F$113,'Detailed input - Vehicles'!$E$10,-$D$157)-$D$157/'Detailed input - Vehicles'!$E$10,0)</f>
        <v>0</v>
      </c>
      <c r="G199" s="158">
        <f>IF('Detailed input - Vehicles'!$E$10&gt;=(H3-$D$3),PMT('Basic input'!$F$113,'Detailed input - Vehicles'!$E$10,-$D$157)-$D$157/'Detailed input - Vehicles'!$E$10,0)</f>
        <v>0</v>
      </c>
      <c r="H199" s="158">
        <f>IF('Detailed input - Vehicles'!$E$10&gt;=(I3-$D$3),PMT('Basic input'!$F$113,'Detailed input - Vehicles'!$E$10,-$D$157)-$D$157/'Detailed input - Vehicles'!$E$10,0)</f>
        <v>0</v>
      </c>
      <c r="I199" s="158">
        <f>IF('Detailed input - Vehicles'!$E$10&gt;=(J3-$D$3),PMT('Basic input'!$F$113,'Detailed input - Vehicles'!$E$10,-$D$157)-$D$157/'Detailed input - Vehicles'!$E$10,0)</f>
        <v>0</v>
      </c>
      <c r="J199" s="158">
        <f>IF('Detailed input - Vehicles'!$E$10&gt;=(K3-$D$3),PMT('Basic input'!$F$113,'Detailed input - Vehicles'!$E$10,-$D$157)-$D$157/'Detailed input - Vehicles'!$E$10,0)</f>
        <v>0</v>
      </c>
      <c r="K199" s="158">
        <f>IF('Detailed input - Vehicles'!$E$10&gt;=(L3-$D$3),PMT('Basic input'!$F$113,'Detailed input - Vehicles'!$E$10,-$D$157)-$D$157/'Detailed input - Vehicles'!$E$10,0)</f>
        <v>0</v>
      </c>
      <c r="L199" s="158">
        <f>IF('Detailed input - Vehicles'!$E$10&gt;=(M3-$D$3),PMT('Basic input'!$F$113,'Detailed input - Vehicles'!$E$10,-$D$157)-$D$157/'Detailed input - Vehicles'!$E$10,0)</f>
        <v>0</v>
      </c>
      <c r="M199" s="158">
        <f>IF('Detailed input - Vehicles'!$E$10&gt;=(N3-$D$3),PMT('Basic input'!$F$113,'Detailed input - Vehicles'!$E$10,-$D$157)-$D$157/'Detailed input - Vehicles'!$E$10,0)</f>
        <v>0</v>
      </c>
      <c r="N199" s="158">
        <f>IF('Detailed input - Vehicles'!$E$10&gt;=(O3-$D$3),PMT('Basic input'!$F$113,'Detailed input - Vehicles'!$E$10,-$D$157)-$D$157/'Detailed input - Vehicles'!$E$10,0)</f>
        <v>0</v>
      </c>
      <c r="O199" s="158">
        <f>IF('Detailed input - Vehicles'!$E$10&gt;=(P3-$D$3),PMT('Basic input'!$F$113,'Detailed input - Vehicles'!$E$10,-$D$157)-$D$157/'Detailed input - Vehicles'!$E$10,0)</f>
        <v>0</v>
      </c>
      <c r="P199" s="158">
        <f>IF('Detailed input - Vehicles'!$E$10&gt;=(Q3-$D$3),PMT('Basic input'!$F$113,'Detailed input - Vehicles'!$E$10,-$D$157)-$D$157/'Detailed input - Vehicles'!$E$10,0)</f>
        <v>0</v>
      </c>
      <c r="Q199" s="158">
        <f>IF('Detailed input - Vehicles'!$E$10&gt;=(R3-$D$3),PMT('Basic input'!$F$113,'Detailed input - Vehicles'!$E$10,-$D$157)-$D$157/'Detailed input - Vehicles'!$E$10,0)</f>
        <v>0</v>
      </c>
      <c r="R199" s="158">
        <f>IF('Detailed input - Vehicles'!$E$10&gt;=(S3-$D$3),PMT('Basic input'!$F$113,'Detailed input - Vehicles'!$E$10,-$D$157)-$D$157/'Detailed input - Vehicles'!$E$10,0)</f>
        <v>0</v>
      </c>
      <c r="S199" s="158">
        <f>IF('Detailed input - Vehicles'!$E$10&gt;=(T3-$D$3),PMT('Basic input'!$F$113,'Detailed input - Vehicles'!$E$10,-$D$157)-$D$157/'Detailed input - Vehicles'!$E$10,0)</f>
        <v>0</v>
      </c>
      <c r="T199" s="158">
        <f>IF('Detailed input - Vehicles'!$E$10&gt;=(U3-$D$3),PMT('Basic input'!$F$113,'Detailed input - Vehicles'!$E$10,-$D$157)-$D$157/'Detailed input - Vehicles'!$E$10,0)</f>
        <v>0</v>
      </c>
      <c r="U199" s="158">
        <f>IF('Detailed input - Vehicles'!$E$10&gt;=(V3-$D$3),PMT('Basic input'!$F$113,'Detailed input - Vehicles'!$E$10,-$D$157)-$D$157/'Detailed input - Vehicles'!$E$10,0)</f>
        <v>0</v>
      </c>
      <c r="V199" s="158">
        <f>IF('Detailed input - Vehicles'!$E$10&gt;=(W3-$D$3),PMT('Basic input'!$F$113,'Detailed input - Vehicles'!$E$10,-$D$157)-$D$157/'Detailed input - Vehicles'!$E$10,0)</f>
        <v>0</v>
      </c>
      <c r="W199" s="158">
        <f>IF('Detailed input - Vehicles'!$E$10&gt;=(X3-$D$3),PMT('Basic input'!$F$113,'Detailed input - Vehicles'!$E$10,-$D$157)-$D$157/'Detailed input - Vehicles'!$E$10,0)</f>
        <v>0</v>
      </c>
      <c r="X199" s="158">
        <f>IF('Detailed input - Vehicles'!$E$10&gt;=(Y3-$D$3),PMT('Basic input'!$F$113,'Detailed input - Vehicles'!$E$10,-$D$157)-$D$157/'Detailed input - Vehicles'!$E$10,0)</f>
        <v>0</v>
      </c>
      <c r="Y199" s="158">
        <f>IF('Detailed input - Vehicles'!$E$10&gt;=(Z3-$D$3),PMT('Basic input'!$F$113,'Detailed input - Vehicles'!$E$10,-$D$157)-$D$157/'Detailed input - Vehicles'!$E$10,0)</f>
        <v>0</v>
      </c>
      <c r="Z199" s="158">
        <f>IF('Detailed input - Vehicles'!$E$10&gt;=(AA3-$D$3),PMT('Basic input'!$F$113,'Detailed input - Vehicles'!$E$10,-$D$157)-$D$157/'Detailed input - Vehicles'!$E$10,0)</f>
        <v>0</v>
      </c>
      <c r="AA199" s="158">
        <f>IF('Detailed input - Vehicles'!$E$10&gt;=(AB3-$D$3),PMT('Basic input'!$F$113,'Detailed input - Vehicles'!$E$10,-$D$157)-$D$157/'Detailed input - Vehicles'!$E$10,0)</f>
        <v>0</v>
      </c>
      <c r="AB199" s="158">
        <f>IF('Detailed input - Vehicles'!$E$10&gt;=(AC3-$D$3),PMT('Basic input'!$F$113,'Detailed input - Vehicles'!$E$10,-$D$157)-$D$157/'Detailed input - Vehicles'!$E$10,0)</f>
        <v>0</v>
      </c>
      <c r="AC199" s="158">
        <f>IF('Detailed input - Vehicles'!$E$10&gt;=(AD3-$D$3),PMT('Basic input'!$F$113,'Detailed input - Vehicles'!$E$10,-$D$157)-$D$157/'Detailed input - Vehicles'!$E$10,0)</f>
        <v>0</v>
      </c>
    </row>
    <row r="200" spans="1:29" s="45" customFormat="1" ht="20.25" customHeight="1" outlineLevel="3" x14ac:dyDescent="0.3">
      <c r="A200" s="44"/>
      <c r="B200" s="159"/>
      <c r="C200" s="146" t="s">
        <v>122</v>
      </c>
      <c r="D200" s="160"/>
      <c r="E200" s="158">
        <f>IF('Detailed input - Vehicles'!$E$10&gt;=(E3-$D$3),PMT('Basic input'!$F$113,'Detailed input - Vehicles'!$E$10,-$E$157)-$E$157/'Detailed input - Vehicles'!$E$10,0)</f>
        <v>0</v>
      </c>
      <c r="F200" s="158">
        <f>IF('Detailed input - Vehicles'!$E$10&gt;=(F3-$D$3),PMT('Basic input'!$F$113,'Detailed input - Vehicles'!$E$10,-$E$157)-$E$157/'Detailed input - Vehicles'!$E$10,0)</f>
        <v>0</v>
      </c>
      <c r="G200" s="158">
        <f>IF('Detailed input - Vehicles'!$E$10&gt;=(G3-$D$3),PMT('Basic input'!$F$113,'Detailed input - Vehicles'!$E$10,-$E$157)-$E$157/'Detailed input - Vehicles'!$E$10,0)</f>
        <v>0</v>
      </c>
      <c r="H200" s="158">
        <f>IF('Detailed input - Vehicles'!$E$10&gt;=(H3-$D$3),PMT('Basic input'!$F$113,'Detailed input - Vehicles'!$E$10,-$E$157)-$E$157/'Detailed input - Vehicles'!$E$10,0)</f>
        <v>0</v>
      </c>
      <c r="I200" s="158">
        <f>IF('Detailed input - Vehicles'!$E$10&gt;=(I3-$D$3),PMT('Basic input'!$F$113,'Detailed input - Vehicles'!$E$10,-$E$157)-$E$157/'Detailed input - Vehicles'!$E$10,0)</f>
        <v>0</v>
      </c>
      <c r="J200" s="158">
        <f>IF('Detailed input - Vehicles'!$E$10&gt;=(J3-$D$3),PMT('Basic input'!$F$113,'Detailed input - Vehicles'!$E$10,-$E$157)-$E$157/'Detailed input - Vehicles'!$E$10,0)</f>
        <v>0</v>
      </c>
      <c r="K200" s="158">
        <f>IF('Detailed input - Vehicles'!$E$10&gt;=(K3-$D$3),PMT('Basic input'!$F$113,'Detailed input - Vehicles'!$E$10,-$E$157)-$E$157/'Detailed input - Vehicles'!$E$10,0)</f>
        <v>0</v>
      </c>
      <c r="L200" s="158">
        <f>IF('Detailed input - Vehicles'!$E$10&gt;=(L3-$D$3),PMT('Basic input'!$F$113,'Detailed input - Vehicles'!$E$10,-$E$157)-$E$157/'Detailed input - Vehicles'!$E$10,0)</f>
        <v>0</v>
      </c>
      <c r="M200" s="158">
        <f>IF('Detailed input - Vehicles'!$E$10&gt;=(M3-$D$3),PMT('Basic input'!$F$113,'Detailed input - Vehicles'!$E$10,-$E$157)-$E$157/'Detailed input - Vehicles'!$E$10,0)</f>
        <v>0</v>
      </c>
      <c r="N200" s="158">
        <f>IF('Detailed input - Vehicles'!$E$10&gt;=(N3-$D$3),PMT('Basic input'!$F$113,'Detailed input - Vehicles'!$E$10,-$E$157)-$E$157/'Detailed input - Vehicles'!$E$10,0)</f>
        <v>0</v>
      </c>
      <c r="O200" s="158">
        <f>IF('Detailed input - Vehicles'!$E$10&gt;=(O3-$D$3),PMT('Basic input'!$F$113,'Detailed input - Vehicles'!$E$10,-$E$157)-$E$157/'Detailed input - Vehicles'!$E$10,0)</f>
        <v>0</v>
      </c>
      <c r="P200" s="158">
        <f>IF('Detailed input - Vehicles'!$E$10&gt;=(P3-$D$3),PMT('Basic input'!$F$113,'Detailed input - Vehicles'!$E$10,-$E$157)-$E$157/'Detailed input - Vehicles'!$E$10,0)</f>
        <v>0</v>
      </c>
      <c r="Q200" s="158">
        <f>IF('Detailed input - Vehicles'!$E$10&gt;=(Q3-$D$3),PMT('Basic input'!$F$113,'Detailed input - Vehicles'!$E$10,-$E$157)-$E$157/'Detailed input - Vehicles'!$E$10,0)</f>
        <v>0</v>
      </c>
      <c r="R200" s="158">
        <f>IF('Detailed input - Vehicles'!$E$10&gt;=(R3-$D$3),PMT('Basic input'!$F$113,'Detailed input - Vehicles'!$E$10,-$E$157)-$E$157/'Detailed input - Vehicles'!$E$10,0)</f>
        <v>0</v>
      </c>
      <c r="S200" s="158">
        <f>IF('Detailed input - Vehicles'!$E$10&gt;=(S3-$D$3),PMT('Basic input'!$F$113,'Detailed input - Vehicles'!$E$10,-$E$157)-$E$157/'Detailed input - Vehicles'!$E$10,0)</f>
        <v>0</v>
      </c>
      <c r="T200" s="158">
        <f>IF('Detailed input - Vehicles'!$E$10&gt;=(T3-$D$3),PMT('Basic input'!$F$113,'Detailed input - Vehicles'!$E$10,-$E$157)-$E$157/'Detailed input - Vehicles'!$E$10,0)</f>
        <v>0</v>
      </c>
      <c r="U200" s="158">
        <f>IF('Detailed input - Vehicles'!$E$10&gt;=(U3-$D$3),PMT('Basic input'!$F$113,'Detailed input - Vehicles'!$E$10,-$E$157)-$E$157/'Detailed input - Vehicles'!$E$10,0)</f>
        <v>0</v>
      </c>
      <c r="V200" s="158">
        <f>IF('Detailed input - Vehicles'!$E$10&gt;=(V3-$D$3),PMT('Basic input'!$F$113,'Detailed input - Vehicles'!$E$10,-$E$157)-$E$157/'Detailed input - Vehicles'!$E$10,0)</f>
        <v>0</v>
      </c>
      <c r="W200" s="158">
        <f>IF('Detailed input - Vehicles'!$E$10&gt;=(W3-$D$3),PMT('Basic input'!$F$113,'Detailed input - Vehicles'!$E$10,-$E$157)-$E$157/'Detailed input - Vehicles'!$E$10,0)</f>
        <v>0</v>
      </c>
      <c r="X200" s="158">
        <f>IF('Detailed input - Vehicles'!$E$10&gt;=(X3-$D$3),PMT('Basic input'!$F$113,'Detailed input - Vehicles'!$E$10,-$E$157)-$E$157/'Detailed input - Vehicles'!$E$10,0)</f>
        <v>0</v>
      </c>
      <c r="Y200" s="158">
        <f>IF('Detailed input - Vehicles'!$E$10&gt;=(Y3-$D$3),PMT('Basic input'!$F$113,'Detailed input - Vehicles'!$E$10,-$E$157)-$E$157/'Detailed input - Vehicles'!$E$10,0)</f>
        <v>0</v>
      </c>
      <c r="Z200" s="158">
        <f>IF('Detailed input - Vehicles'!$E$10&gt;=(Z3-$D$3),PMT('Basic input'!$F$113,'Detailed input - Vehicles'!$E$10,-$E$157)-$E$157/'Detailed input - Vehicles'!$E$10,0)</f>
        <v>0</v>
      </c>
      <c r="AA200" s="158">
        <f>IF('Detailed input - Vehicles'!$E$10&gt;=(AA3-$D$3),PMT('Basic input'!$F$113,'Detailed input - Vehicles'!$E$10,-$E$157)-$E$157/'Detailed input - Vehicles'!$E$10,0)</f>
        <v>0</v>
      </c>
      <c r="AB200" s="158">
        <f>IF('Detailed input - Vehicles'!$E$10&gt;=(AB3-$D$3),PMT('Basic input'!$F$113,'Detailed input - Vehicles'!$E$10,-$E$157)-$E$157/'Detailed input - Vehicles'!$E$10,0)</f>
        <v>0</v>
      </c>
      <c r="AC200" s="158">
        <f>IF('Detailed input - Vehicles'!$E$10&gt;=(AC3-$D$3),PMT('Basic input'!$F$113,'Detailed input - Vehicles'!$E$10,-$E$157)-$E$157/'Detailed input - Vehicles'!$E$10,0)</f>
        <v>0</v>
      </c>
    </row>
    <row r="201" spans="1:29" s="45" customFormat="1" ht="20.25" customHeight="1" outlineLevel="3" x14ac:dyDescent="0.3">
      <c r="A201" s="44"/>
      <c r="B201" s="161"/>
      <c r="C201" s="146" t="s">
        <v>123</v>
      </c>
      <c r="D201" s="158"/>
      <c r="E201" s="158"/>
      <c r="F201" s="158">
        <f>IF('Detailed input - Vehicles'!$E$10&gt;=(F3-$E$3),PMT('Basic input'!$F$113,'Detailed input - Vehicles'!$E$10,-$F$157)-$F$157/'Detailed input - Vehicles'!$E$10,0)</f>
        <v>0</v>
      </c>
      <c r="G201" s="158">
        <f>IF('Detailed input - Vehicles'!$E$10&gt;=(G3-$E$3),PMT('Basic input'!$F$113,'Detailed input - Vehicles'!$E$10,-$F$157)-$F$157/'Detailed input - Vehicles'!$E$10,0)</f>
        <v>0</v>
      </c>
      <c r="H201" s="158">
        <f>IF('Detailed input - Vehicles'!$E$10&gt;=(H3-$E$3),PMT('Basic input'!$F$113,'Detailed input - Vehicles'!$E$10,-$F$157)-$F$157/'Detailed input - Vehicles'!$E$10,0)</f>
        <v>0</v>
      </c>
      <c r="I201" s="158">
        <f>IF('Detailed input - Vehicles'!$E$10&gt;=(I3-$E$3),PMT('Basic input'!$F$113,'Detailed input - Vehicles'!$E$10,-$F$157)-$F$157/'Detailed input - Vehicles'!$E$10,0)</f>
        <v>0</v>
      </c>
      <c r="J201" s="158">
        <f>IF('Detailed input - Vehicles'!$E$10&gt;=(J3-$E$3),PMT('Basic input'!$F$113,'Detailed input - Vehicles'!$E$10,-$F$157)-$F$157/'Detailed input - Vehicles'!$E$10,0)</f>
        <v>0</v>
      </c>
      <c r="K201" s="158">
        <f>IF('Detailed input - Vehicles'!$E$10&gt;=(K3-$E$3),PMT('Basic input'!$F$113,'Detailed input - Vehicles'!$E$10,-$F$157)-$F$157/'Detailed input - Vehicles'!$E$10,0)</f>
        <v>0</v>
      </c>
      <c r="L201" s="158">
        <f>IF('Detailed input - Vehicles'!$E$10&gt;=(L3-$E$3),PMT('Basic input'!$F$113,'Detailed input - Vehicles'!$E$10,-$F$157)-$F$157/'Detailed input - Vehicles'!$E$10,0)</f>
        <v>0</v>
      </c>
      <c r="M201" s="158">
        <f>IF('Detailed input - Vehicles'!$E$10&gt;=(M3-$E$3),PMT('Basic input'!$F$113,'Detailed input - Vehicles'!$E$10,-$F$157)-$F$157/'Detailed input - Vehicles'!$E$10,0)</f>
        <v>0</v>
      </c>
      <c r="N201" s="158">
        <f>IF('Detailed input - Vehicles'!$E$10&gt;=(N3-$E$3),PMT('Basic input'!$F$113,'Detailed input - Vehicles'!$E$10,-$F$157)-$F$157/'Detailed input - Vehicles'!$E$10,0)</f>
        <v>0</v>
      </c>
      <c r="O201" s="158">
        <f>IF('Detailed input - Vehicles'!$E$10&gt;=(O3-$E$3),PMT('Basic input'!$F$113,'Detailed input - Vehicles'!$E$10,-$F$157)-$F$157/'Detailed input - Vehicles'!$E$10,0)</f>
        <v>0</v>
      </c>
      <c r="P201" s="158">
        <f>IF('Detailed input - Vehicles'!$E$10&gt;=(P3-$E$3),PMT('Basic input'!$F$113,'Detailed input - Vehicles'!$E$10,-$F$157)-$F$157/'Detailed input - Vehicles'!$E$10,0)</f>
        <v>0</v>
      </c>
      <c r="Q201" s="158">
        <f>IF('Detailed input - Vehicles'!$E$10&gt;=(Q3-$E$3),PMT('Basic input'!$F$113,'Detailed input - Vehicles'!$E$10,-$F$157)-$F$157/'Detailed input - Vehicles'!$E$10,0)</f>
        <v>0</v>
      </c>
      <c r="R201" s="158">
        <f>IF('Detailed input - Vehicles'!$E$10&gt;=(R3-$E$3),PMT('Basic input'!$F$113,'Detailed input - Vehicles'!$E$10,-$F$157)-$F$157/'Detailed input - Vehicles'!$E$10,0)</f>
        <v>0</v>
      </c>
      <c r="S201" s="158">
        <f>IF('Detailed input - Vehicles'!$E$10&gt;=(S3-$E$3),PMT('Basic input'!$F$113,'Detailed input - Vehicles'!$E$10,-$F$157)-$F$157/'Detailed input - Vehicles'!$E$10,0)</f>
        <v>0</v>
      </c>
      <c r="T201" s="158">
        <f>IF('Detailed input - Vehicles'!$E$10&gt;=(T3-$E$3),PMT('Basic input'!$F$113,'Detailed input - Vehicles'!$E$10,-$F$157)-$F$157/'Detailed input - Vehicles'!$E$10,0)</f>
        <v>0</v>
      </c>
      <c r="U201" s="158">
        <f>IF('Detailed input - Vehicles'!$E$10&gt;=(U3-$E$3),PMT('Basic input'!$F$113,'Detailed input - Vehicles'!$E$10,-$F$157)-$F$157/'Detailed input - Vehicles'!$E$10,0)</f>
        <v>0</v>
      </c>
      <c r="V201" s="158">
        <f>IF('Detailed input - Vehicles'!$E$10&gt;=(V3-$E$3),PMT('Basic input'!$F$113,'Detailed input - Vehicles'!$E$10,-$F$157)-$F$157/'Detailed input - Vehicles'!$E$10,0)</f>
        <v>0</v>
      </c>
      <c r="W201" s="158">
        <f>IF('Detailed input - Vehicles'!$E$10&gt;=(W3-$E$3),PMT('Basic input'!$F$113,'Detailed input - Vehicles'!$E$10,-$F$157)-$F$157/'Detailed input - Vehicles'!$E$10,0)</f>
        <v>0</v>
      </c>
      <c r="X201" s="158">
        <f>IF('Detailed input - Vehicles'!$E$10&gt;=(X3-$E$3),PMT('Basic input'!$F$113,'Detailed input - Vehicles'!$E$10,-$F$157)-$F$157/'Detailed input - Vehicles'!$E$10,0)</f>
        <v>0</v>
      </c>
      <c r="Y201" s="158">
        <f>IF('Detailed input - Vehicles'!$E$10&gt;=(Y3-$E$3),PMT('Basic input'!$F$113,'Detailed input - Vehicles'!$E$10,-$F$157)-$F$157/'Detailed input - Vehicles'!$E$10,0)</f>
        <v>0</v>
      </c>
      <c r="Z201" s="158">
        <f>IF('Detailed input - Vehicles'!$E$10&gt;=(Z3-$E$3),PMT('Basic input'!$F$113,'Detailed input - Vehicles'!$E$10,-$F$157)-$F$157/'Detailed input - Vehicles'!$E$10,0)</f>
        <v>0</v>
      </c>
      <c r="AA201" s="158">
        <f>IF('Detailed input - Vehicles'!$E$10&gt;=(AA3-$E$3),PMT('Basic input'!$F$113,'Detailed input - Vehicles'!$E$10,-$F$157)-$F$157/'Detailed input - Vehicles'!$E$10,0)</f>
        <v>0</v>
      </c>
      <c r="AB201" s="158">
        <f>IF('Detailed input - Vehicles'!$E$10&gt;=(AB3-$E$3),PMT('Basic input'!$F$113,'Detailed input - Vehicles'!$E$10,-$F$157)-$F$157/'Detailed input - Vehicles'!$E$10,0)</f>
        <v>0</v>
      </c>
      <c r="AC201" s="158">
        <f>IF('Detailed input - Vehicles'!$E$10&gt;=(AC3-$E$3),PMT('Basic input'!$F$113,'Detailed input - Vehicles'!$E$10,-$F$157)-$F$157/'Detailed input - Vehicles'!$E$10,0)</f>
        <v>0</v>
      </c>
    </row>
    <row r="202" spans="1:29" s="45" customFormat="1" ht="20.25" customHeight="1" outlineLevel="3" x14ac:dyDescent="0.3">
      <c r="A202" s="44"/>
      <c r="B202" s="161"/>
      <c r="C202" s="146" t="s">
        <v>124</v>
      </c>
      <c r="D202" s="158"/>
      <c r="E202" s="158"/>
      <c r="F202" s="158"/>
      <c r="G202" s="158">
        <f>IF('Detailed input - Vehicles'!$E$10&gt;=(G3-$F$3),PMT('Basic input'!$F$113,'Detailed input - Vehicles'!$E$10,-$G$157)-$G$157/'Detailed input - Vehicles'!$E$10,0)</f>
        <v>0</v>
      </c>
      <c r="H202" s="158">
        <f>IF('Detailed input - Vehicles'!$E$10&gt;=(H3-$F$3),PMT('Basic input'!$F$113,'Detailed input - Vehicles'!$E$10,-$G$157)-$G$157/'Detailed input - Vehicles'!$E$10,0)</f>
        <v>0</v>
      </c>
      <c r="I202" s="158">
        <f>IF('Detailed input - Vehicles'!$E$10&gt;=(I3-$F$3),PMT('Basic input'!$F$113,'Detailed input - Vehicles'!$E$10,-$G$157)-$G$157/'Detailed input - Vehicles'!$E$10,0)</f>
        <v>0</v>
      </c>
      <c r="J202" s="158">
        <f>IF('Detailed input - Vehicles'!$E$10&gt;=(J3-$F$3),PMT('Basic input'!$F$113,'Detailed input - Vehicles'!$E$10,-$G$157)-$G$157/'Detailed input - Vehicles'!$E$10,0)</f>
        <v>0</v>
      </c>
      <c r="K202" s="158">
        <f>IF('Detailed input - Vehicles'!$E$10&gt;=(K3-$F$3),PMT('Basic input'!$F$113,'Detailed input - Vehicles'!$E$10,-$G$157)-$G$157/'Detailed input - Vehicles'!$E$10,0)</f>
        <v>0</v>
      </c>
      <c r="L202" s="158">
        <f>IF('Detailed input - Vehicles'!$E$10&gt;=(L3-$F$3),PMT('Basic input'!$F$113,'Detailed input - Vehicles'!$E$10,-$G$157)-$G$157/'Detailed input - Vehicles'!$E$10,0)</f>
        <v>0</v>
      </c>
      <c r="M202" s="158">
        <f>IF('Detailed input - Vehicles'!$E$10&gt;=(M3-$F$3),PMT('Basic input'!$F$113,'Detailed input - Vehicles'!$E$10,-$G$157)-$G$157/'Detailed input - Vehicles'!$E$10,0)</f>
        <v>0</v>
      </c>
      <c r="N202" s="158">
        <f>IF('Detailed input - Vehicles'!$E$10&gt;=(N3-$F$3),PMT('Basic input'!$F$113,'Detailed input - Vehicles'!$E$10,-$G$157)-$G$157/'Detailed input - Vehicles'!$E$10,0)</f>
        <v>0</v>
      </c>
      <c r="O202" s="158">
        <f>IF('Detailed input - Vehicles'!$E$10&gt;=(O3-$F$3),PMT('Basic input'!$F$113,'Detailed input - Vehicles'!$E$10,-$G$157)-$G$157/'Detailed input - Vehicles'!$E$10,0)</f>
        <v>0</v>
      </c>
      <c r="P202" s="158">
        <f>IF('Detailed input - Vehicles'!$E$10&gt;=(P3-$F$3),PMT('Basic input'!$F$113,'Detailed input - Vehicles'!$E$10,-$G$157)-$G$157/'Detailed input - Vehicles'!$E$10,0)</f>
        <v>0</v>
      </c>
      <c r="Q202" s="158">
        <f>IF('Detailed input - Vehicles'!$E$10&gt;=(Q3-$F$3),PMT('Basic input'!$F$113,'Detailed input - Vehicles'!$E$10,-$G$157)-$G$157/'Detailed input - Vehicles'!$E$10,0)</f>
        <v>0</v>
      </c>
      <c r="R202" s="158">
        <f>IF('Detailed input - Vehicles'!$E$10&gt;=(R3-$F$3),PMT('Basic input'!$F$113,'Detailed input - Vehicles'!$E$10,-$G$157)-$G$157/'Detailed input - Vehicles'!$E$10,0)</f>
        <v>0</v>
      </c>
      <c r="S202" s="158">
        <f>IF('Detailed input - Vehicles'!$E$10&gt;=(S3-$F$3),PMT('Basic input'!$F$113,'Detailed input - Vehicles'!$E$10,-$G$157)-$G$157/'Detailed input - Vehicles'!$E$10,0)</f>
        <v>0</v>
      </c>
      <c r="T202" s="158">
        <f>IF('Detailed input - Vehicles'!$E$10&gt;=(T3-$F$3),PMT('Basic input'!$F$113,'Detailed input - Vehicles'!$E$10,-$G$157)-$G$157/'Detailed input - Vehicles'!$E$10,0)</f>
        <v>0</v>
      </c>
      <c r="U202" s="158">
        <f>IF('Detailed input - Vehicles'!$E$10&gt;=(U3-$F$3),PMT('Basic input'!$F$113,'Detailed input - Vehicles'!$E$10,-$G$157)-$G$157/'Detailed input - Vehicles'!$E$10,0)</f>
        <v>0</v>
      </c>
      <c r="V202" s="158">
        <f>IF('Detailed input - Vehicles'!$E$10&gt;=(V3-$F$3),PMT('Basic input'!$F$113,'Detailed input - Vehicles'!$E$10,-$G$157)-$G$157/'Detailed input - Vehicles'!$E$10,0)</f>
        <v>0</v>
      </c>
      <c r="W202" s="158">
        <f>IF('Detailed input - Vehicles'!$E$10&gt;=(W3-$F$3),PMT('Basic input'!$F$113,'Detailed input - Vehicles'!$E$10,-$G$157)-$G$157/'Detailed input - Vehicles'!$E$10,0)</f>
        <v>0</v>
      </c>
      <c r="X202" s="158">
        <f>IF('Detailed input - Vehicles'!$E$10&gt;=(X3-$F$3),PMT('Basic input'!$F$113,'Detailed input - Vehicles'!$E$10,-$G$157)-$G$157/'Detailed input - Vehicles'!$E$10,0)</f>
        <v>0</v>
      </c>
      <c r="Y202" s="158">
        <f>IF('Detailed input - Vehicles'!$E$10&gt;=(Y3-$F$3),PMT('Basic input'!$F$113,'Detailed input - Vehicles'!$E$10,-$G$157)-$G$157/'Detailed input - Vehicles'!$E$10,0)</f>
        <v>0</v>
      </c>
      <c r="Z202" s="158">
        <f>IF('Detailed input - Vehicles'!$E$10&gt;=(Z3-$F$3),PMT('Basic input'!$F$113,'Detailed input - Vehicles'!$E$10,-$G$157)-$G$157/'Detailed input - Vehicles'!$E$10,0)</f>
        <v>0</v>
      </c>
      <c r="AA202" s="158">
        <f>IF('Detailed input - Vehicles'!$E$10&gt;=(AA3-$F$3),PMT('Basic input'!$F$113,'Detailed input - Vehicles'!$E$10,-$G$157)-$G$157/'Detailed input - Vehicles'!$E$10,0)</f>
        <v>0</v>
      </c>
      <c r="AB202" s="158">
        <f>IF('Detailed input - Vehicles'!$E$10&gt;=(AB3-$F$3),PMT('Basic input'!$F$113,'Detailed input - Vehicles'!$E$10,-$G$157)-$G$157/'Detailed input - Vehicles'!$E$10,0)</f>
        <v>0</v>
      </c>
      <c r="AC202" s="158">
        <f>IF('Detailed input - Vehicles'!$E$10&gt;=(AC3-$F$3),PMT('Basic input'!$F$113,'Detailed input - Vehicles'!$E$10,-$G$157)-$G$157/'Detailed input - Vehicles'!$E$10,0)</f>
        <v>0</v>
      </c>
    </row>
    <row r="203" spans="1:29" s="45" customFormat="1" ht="20.25" customHeight="1" outlineLevel="3" x14ac:dyDescent="0.3">
      <c r="A203" s="44"/>
      <c r="B203" s="161"/>
      <c r="C203" s="146" t="s">
        <v>125</v>
      </c>
      <c r="D203" s="158"/>
      <c r="E203" s="158"/>
      <c r="F203" s="158"/>
      <c r="G203" s="158"/>
      <c r="H203" s="158">
        <f>IF('Detailed input - Vehicles'!$E$10&gt;=(H3-$G$3),PMT('Basic input'!$F$113,'Detailed input - Vehicles'!$E$10,-$H$157)-$H$157/'Detailed input - Vehicles'!$E$10,0)</f>
        <v>0</v>
      </c>
      <c r="I203" s="158">
        <f>IF('Detailed input - Vehicles'!$E$10&gt;=(I3-$G$3),PMT('Basic input'!$F$113,'Detailed input - Vehicles'!$E$10,-$H$157)-$H$157/'Detailed input - Vehicles'!$E$10,0)</f>
        <v>0</v>
      </c>
      <c r="J203" s="158">
        <f>IF('Detailed input - Vehicles'!$E$10&gt;=(J3-$G$3),PMT('Basic input'!$F$113,'Detailed input - Vehicles'!$E$10,-$H$157)-$H$157/'Detailed input - Vehicles'!$E$10,0)</f>
        <v>0</v>
      </c>
      <c r="K203" s="158">
        <f>IF('Detailed input - Vehicles'!$E$10&gt;=(K3-$G$3),PMT('Basic input'!$F$113,'Detailed input - Vehicles'!$E$10,-$H$157)-$H$157/'Detailed input - Vehicles'!$E$10,0)</f>
        <v>0</v>
      </c>
      <c r="L203" s="158">
        <f>IF('Detailed input - Vehicles'!$E$10&gt;=(L3-$G$3),PMT('Basic input'!$F$113,'Detailed input - Vehicles'!$E$10,-$H$157)-$H$157/'Detailed input - Vehicles'!$E$10,0)</f>
        <v>0</v>
      </c>
      <c r="M203" s="158">
        <f>IF('Detailed input - Vehicles'!$E$10&gt;=(M3-$G$3),PMT('Basic input'!$F$113,'Detailed input - Vehicles'!$E$10,-$H$157)-$H$157/'Detailed input - Vehicles'!$E$10,0)</f>
        <v>0</v>
      </c>
      <c r="N203" s="158">
        <f>IF('Detailed input - Vehicles'!$E$10&gt;=(N3-$G$3),PMT('Basic input'!$F$113,'Detailed input - Vehicles'!$E$10,-$H$157)-$H$157/'Detailed input - Vehicles'!$E$10,0)</f>
        <v>0</v>
      </c>
      <c r="O203" s="158">
        <f>IF('Detailed input - Vehicles'!$E$10&gt;=(O3-$G$3),PMT('Basic input'!$F$113,'Detailed input - Vehicles'!$E$10,-$H$157)-$H$157/'Detailed input - Vehicles'!$E$10,0)</f>
        <v>0</v>
      </c>
      <c r="P203" s="158">
        <f>IF('Detailed input - Vehicles'!$E$10&gt;=(P3-$G$3),PMT('Basic input'!$F$113,'Detailed input - Vehicles'!$E$10,-$H$157)-$H$157/'Detailed input - Vehicles'!$E$10,0)</f>
        <v>0</v>
      </c>
      <c r="Q203" s="158">
        <f>IF('Detailed input - Vehicles'!$E$10&gt;=(Q3-$G$3),PMT('Basic input'!$F$113,'Detailed input - Vehicles'!$E$10,-$H$157)-$H$157/'Detailed input - Vehicles'!$E$10,0)</f>
        <v>0</v>
      </c>
      <c r="R203" s="158">
        <f>IF('Detailed input - Vehicles'!$E$10&gt;=(R3-$G$3),PMT('Basic input'!$F$113,'Detailed input - Vehicles'!$E$10,-$H$157)-$H$157/'Detailed input - Vehicles'!$E$10,0)</f>
        <v>0</v>
      </c>
      <c r="S203" s="158">
        <f>IF('Detailed input - Vehicles'!$E$10&gt;=(S3-$G$3),PMT('Basic input'!$F$113,'Detailed input - Vehicles'!$E$10,-$H$157)-$H$157/'Detailed input - Vehicles'!$E$10,0)</f>
        <v>0</v>
      </c>
      <c r="T203" s="158">
        <f>IF('Detailed input - Vehicles'!$E$10&gt;=(T3-$G$3),PMT('Basic input'!$F$113,'Detailed input - Vehicles'!$E$10,-$H$157)-$H$157/'Detailed input - Vehicles'!$E$10,0)</f>
        <v>0</v>
      </c>
      <c r="U203" s="158">
        <f>IF('Detailed input - Vehicles'!$E$10&gt;=(U3-$G$3),PMT('Basic input'!$F$113,'Detailed input - Vehicles'!$E$10,-$H$157)-$H$157/'Detailed input - Vehicles'!$E$10,0)</f>
        <v>0</v>
      </c>
      <c r="V203" s="158">
        <f>IF('Detailed input - Vehicles'!$E$10&gt;=(V3-$G$3),PMT('Basic input'!$F$113,'Detailed input - Vehicles'!$E$10,-$H$157)-$H$157/'Detailed input - Vehicles'!$E$10,0)</f>
        <v>0</v>
      </c>
      <c r="W203" s="158">
        <f>IF('Detailed input - Vehicles'!$E$10&gt;=(W3-$G$3),PMT('Basic input'!$F$113,'Detailed input - Vehicles'!$E$10,-$H$157)-$H$157/'Detailed input - Vehicles'!$E$10,0)</f>
        <v>0</v>
      </c>
      <c r="X203" s="158">
        <f>IF('Detailed input - Vehicles'!$E$10&gt;=(X3-$G$3),PMT('Basic input'!$F$113,'Detailed input - Vehicles'!$E$10,-$H$157)-$H$157/'Detailed input - Vehicles'!$E$10,0)</f>
        <v>0</v>
      </c>
      <c r="Y203" s="158">
        <f>IF('Detailed input - Vehicles'!$E$10&gt;=(Y3-$G$3),PMT('Basic input'!$F$113,'Detailed input - Vehicles'!$E$10,-$H$157)-$H$157/'Detailed input - Vehicles'!$E$10,0)</f>
        <v>0</v>
      </c>
      <c r="Z203" s="158">
        <f>IF('Detailed input - Vehicles'!$E$10&gt;=(Z3-$G$3),PMT('Basic input'!$F$113,'Detailed input - Vehicles'!$E$10,-$H$157)-$H$157/'Detailed input - Vehicles'!$E$10,0)</f>
        <v>0</v>
      </c>
      <c r="AA203" s="158">
        <f>IF('Detailed input - Vehicles'!$E$10&gt;=(AA3-$G$3),PMT('Basic input'!$F$113,'Detailed input - Vehicles'!$E$10,-$H$157)-$H$157/'Detailed input - Vehicles'!$E$10,0)</f>
        <v>0</v>
      </c>
      <c r="AB203" s="158">
        <f>IF('Detailed input - Vehicles'!$E$10&gt;=(AB3-$G$3),PMT('Basic input'!$F$113,'Detailed input - Vehicles'!$E$10,-$H$157)-$H$157/'Detailed input - Vehicles'!$E$10,0)</f>
        <v>0</v>
      </c>
      <c r="AC203" s="158">
        <f>IF('Detailed input - Vehicles'!$E$10&gt;=(AC3-$G$3),PMT('Basic input'!$F$113,'Detailed input - Vehicles'!$E$10,-$H$157)-$H$157/'Detailed input - Vehicles'!$E$10,0)</f>
        <v>0</v>
      </c>
    </row>
    <row r="204" spans="1:29" s="45" customFormat="1" ht="20.25" customHeight="1" outlineLevel="3" x14ac:dyDescent="0.3">
      <c r="A204" s="44"/>
      <c r="B204" s="161"/>
      <c r="C204" s="146" t="s">
        <v>126</v>
      </c>
      <c r="D204" s="158"/>
      <c r="E204" s="158"/>
      <c r="F204" s="158"/>
      <c r="G204" s="158"/>
      <c r="H204" s="158"/>
      <c r="I204" s="158">
        <f>IF('Detailed input - Vehicles'!$E$10&gt;=(I3-$H$3),PMT('Basic input'!$F$113,'Detailed input - Vehicles'!$E$10,-$I$157)-$I$157/'Detailed input - Vehicles'!$E$10,0)</f>
        <v>0</v>
      </c>
      <c r="J204" s="158">
        <f>IF('Detailed input - Vehicles'!$E$10&gt;=(J3-$H$3),PMT('Basic input'!$F$113,'Detailed input - Vehicles'!$E$10,-$I$157)-$I$157/'Detailed input - Vehicles'!$E$10,0)</f>
        <v>0</v>
      </c>
      <c r="K204" s="158">
        <f>IF('Detailed input - Vehicles'!$E$10&gt;=(K3-$H$3),PMT('Basic input'!$F$113,'Detailed input - Vehicles'!$E$10,-$I$157)-$I$157/'Detailed input - Vehicles'!$E$10,0)</f>
        <v>0</v>
      </c>
      <c r="L204" s="158">
        <f>IF('Detailed input - Vehicles'!$E$10&gt;=(L3-$H$3),PMT('Basic input'!$F$113,'Detailed input - Vehicles'!$E$10,-$I$157)-$I$157/'Detailed input - Vehicles'!$E$10,0)</f>
        <v>0</v>
      </c>
      <c r="M204" s="158">
        <f>IF('Detailed input - Vehicles'!$E$10&gt;=(M3-$H$3),PMT('Basic input'!$F$113,'Detailed input - Vehicles'!$E$10,-$I$157)-$I$157/'Detailed input - Vehicles'!$E$10,0)</f>
        <v>0</v>
      </c>
      <c r="N204" s="158">
        <f>IF('Detailed input - Vehicles'!$E$10&gt;=(N3-$H$3),PMT('Basic input'!$F$113,'Detailed input - Vehicles'!$E$10,-$I$157)-$I$157/'Detailed input - Vehicles'!$E$10,0)</f>
        <v>0</v>
      </c>
      <c r="O204" s="158">
        <f>IF('Detailed input - Vehicles'!$E$10&gt;=(O3-$H$3),PMT('Basic input'!$F$113,'Detailed input - Vehicles'!$E$10,-$I$157)-$I$157/'Detailed input - Vehicles'!$E$10,0)</f>
        <v>0</v>
      </c>
      <c r="P204" s="158">
        <f>IF('Detailed input - Vehicles'!$E$10&gt;=(P3-$H$3),PMT('Basic input'!$F$113,'Detailed input - Vehicles'!$E$10,-$I$157)-$I$157/'Detailed input - Vehicles'!$E$10,0)</f>
        <v>0</v>
      </c>
      <c r="Q204" s="158">
        <f>IF('Detailed input - Vehicles'!$E$10&gt;=(Q3-$H$3),PMT('Basic input'!$F$113,'Detailed input - Vehicles'!$E$10,-$I$157)-$I$157/'Detailed input - Vehicles'!$E$10,0)</f>
        <v>0</v>
      </c>
      <c r="R204" s="158">
        <f>IF('Detailed input - Vehicles'!$E$10&gt;=(R3-$H$3),PMT('Basic input'!$F$113,'Detailed input - Vehicles'!$E$10,-$I$157)-$I$157/'Detailed input - Vehicles'!$E$10,0)</f>
        <v>0</v>
      </c>
      <c r="S204" s="158">
        <f>IF('Detailed input - Vehicles'!$E$10&gt;=(S3-$H$3),PMT('Basic input'!$F$113,'Detailed input - Vehicles'!$E$10,-$I$157)-$I$157/'Detailed input - Vehicles'!$E$10,0)</f>
        <v>0</v>
      </c>
      <c r="T204" s="158">
        <f>IF('Detailed input - Vehicles'!$E$10&gt;=(T3-$H$3),PMT('Basic input'!$F$113,'Detailed input - Vehicles'!$E$10,-$I$157)-$I$157/'Detailed input - Vehicles'!$E$10,0)</f>
        <v>0</v>
      </c>
      <c r="U204" s="158">
        <f>IF('Detailed input - Vehicles'!$E$10&gt;=(U3-$H$3),PMT('Basic input'!$F$113,'Detailed input - Vehicles'!$E$10,-$I$157)-$I$157/'Detailed input - Vehicles'!$E$10,0)</f>
        <v>0</v>
      </c>
      <c r="V204" s="158">
        <f>IF('Detailed input - Vehicles'!$E$10&gt;=(V3-$H$3),PMT('Basic input'!$F$113,'Detailed input - Vehicles'!$E$10,-$I$157)-$I$157/'Detailed input - Vehicles'!$E$10,0)</f>
        <v>0</v>
      </c>
      <c r="W204" s="158">
        <f>IF('Detailed input - Vehicles'!$E$10&gt;=(W3-$H$3),PMT('Basic input'!$F$113,'Detailed input - Vehicles'!$E$10,-$I$157)-$I$157/'Detailed input - Vehicles'!$E$10,0)</f>
        <v>0</v>
      </c>
      <c r="X204" s="158">
        <f>IF('Detailed input - Vehicles'!$E$10&gt;=(X3-$H$3),PMT('Basic input'!$F$113,'Detailed input - Vehicles'!$E$10,-$I$157)-$I$157/'Detailed input - Vehicles'!$E$10,0)</f>
        <v>0</v>
      </c>
      <c r="Y204" s="158">
        <f>IF('Detailed input - Vehicles'!$E$10&gt;=(Y3-$H$3),PMT('Basic input'!$F$113,'Detailed input - Vehicles'!$E$10,-$I$157)-$I$157/'Detailed input - Vehicles'!$E$10,0)</f>
        <v>0</v>
      </c>
      <c r="Z204" s="158">
        <f>IF('Detailed input - Vehicles'!$E$10&gt;=(Z3-$H$3),PMT('Basic input'!$F$113,'Detailed input - Vehicles'!$E$10,-$I$157)-$I$157/'Detailed input - Vehicles'!$E$10,0)</f>
        <v>0</v>
      </c>
      <c r="AA204" s="158">
        <f>IF('Detailed input - Vehicles'!$E$10&gt;=(AA3-$H$3),PMT('Basic input'!$F$113,'Detailed input - Vehicles'!$E$10,-$I$157)-$I$157/'Detailed input - Vehicles'!$E$10,0)</f>
        <v>0</v>
      </c>
      <c r="AB204" s="158">
        <f>IF('Detailed input - Vehicles'!$E$10&gt;=(AB3-$H$3),PMT('Basic input'!$F$113,'Detailed input - Vehicles'!$E$10,-$I$157)-$I$157/'Detailed input - Vehicles'!$E$10,0)</f>
        <v>0</v>
      </c>
      <c r="AC204" s="158">
        <f>IF('Detailed input - Vehicles'!$E$10&gt;=(AC3-$H$3),PMT('Basic input'!$F$113,'Detailed input - Vehicles'!$E$10,-$I$157)-$I$157/'Detailed input - Vehicles'!$E$10,0)</f>
        <v>0</v>
      </c>
    </row>
    <row r="205" spans="1:29" s="45" customFormat="1" ht="20.25" customHeight="1" outlineLevel="3" x14ac:dyDescent="0.3">
      <c r="A205" s="44"/>
      <c r="B205" s="161"/>
      <c r="C205" s="146" t="s">
        <v>127</v>
      </c>
      <c r="D205" s="158"/>
      <c r="E205" s="158"/>
      <c r="F205" s="158"/>
      <c r="G205" s="158"/>
      <c r="H205" s="158"/>
      <c r="I205" s="158"/>
      <c r="J205" s="158">
        <f>IF('Detailed input - Vehicles'!$E$10&gt;=(J3-$I$3),PMT('Basic input'!$F$113,'Detailed input - Vehicles'!$E$10,-$J$157)-$J$157/'Detailed input - Vehicles'!$E$10,0)</f>
        <v>0</v>
      </c>
      <c r="K205" s="158">
        <f>IF('Detailed input - Vehicles'!$E$10&gt;=(K3-$I$3),PMT('Basic input'!$F$113,'Detailed input - Vehicles'!$E$10,-$J$157)-$J$157/'Detailed input - Vehicles'!$E$10,0)</f>
        <v>0</v>
      </c>
      <c r="L205" s="158">
        <f>IF('Detailed input - Vehicles'!$E$10&gt;=(L3-$I$3),PMT('Basic input'!$F$113,'Detailed input - Vehicles'!$E$10,-$J$157)-$J$157/'Detailed input - Vehicles'!$E$10,0)</f>
        <v>0</v>
      </c>
      <c r="M205" s="158">
        <f>IF('Detailed input - Vehicles'!$E$10&gt;=(M3-$I$3),PMT('Basic input'!$F$113,'Detailed input - Vehicles'!$E$10,-$J$157)-$J$157/'Detailed input - Vehicles'!$E$10,0)</f>
        <v>0</v>
      </c>
      <c r="N205" s="158">
        <f>IF('Detailed input - Vehicles'!$E$10&gt;=(N3-$I$3),PMT('Basic input'!$F$113,'Detailed input - Vehicles'!$E$10,-$J$157)-$J$157/'Detailed input - Vehicles'!$E$10,0)</f>
        <v>0</v>
      </c>
      <c r="O205" s="158">
        <f>IF('Detailed input - Vehicles'!$E$10&gt;=(O3-$I$3),PMT('Basic input'!$F$113,'Detailed input - Vehicles'!$E$10,-$J$157)-$J$157/'Detailed input - Vehicles'!$E$10,0)</f>
        <v>0</v>
      </c>
      <c r="P205" s="158">
        <f>IF('Detailed input - Vehicles'!$E$10&gt;=(P3-$I$3),PMT('Basic input'!$F$113,'Detailed input - Vehicles'!$E$10,-$J$157)-$J$157/'Detailed input - Vehicles'!$E$10,0)</f>
        <v>0</v>
      </c>
      <c r="Q205" s="158">
        <f>IF('Detailed input - Vehicles'!$E$10&gt;=(Q3-$I$3),PMT('Basic input'!$F$113,'Detailed input - Vehicles'!$E$10,-$J$157)-$J$157/'Detailed input - Vehicles'!$E$10,0)</f>
        <v>0</v>
      </c>
      <c r="R205" s="158">
        <f>IF('Detailed input - Vehicles'!$E$10&gt;=(R3-$I$3),PMT('Basic input'!$F$113,'Detailed input - Vehicles'!$E$10,-$J$157)-$J$157/'Detailed input - Vehicles'!$E$10,0)</f>
        <v>0</v>
      </c>
      <c r="S205" s="158">
        <f>IF('Detailed input - Vehicles'!$E$10&gt;=(S3-$I$3),PMT('Basic input'!$F$113,'Detailed input - Vehicles'!$E$10,-$J$157)-$J$157/'Detailed input - Vehicles'!$E$10,0)</f>
        <v>0</v>
      </c>
      <c r="T205" s="158">
        <f>IF('Detailed input - Vehicles'!$E$10&gt;=(T3-$I$3),PMT('Basic input'!$F$113,'Detailed input - Vehicles'!$E$10,-$J$157)-$J$157/'Detailed input - Vehicles'!$E$10,0)</f>
        <v>0</v>
      </c>
      <c r="U205" s="158">
        <f>IF('Detailed input - Vehicles'!$E$10&gt;=(U3-$I$3),PMT('Basic input'!$F$113,'Detailed input - Vehicles'!$E$10,-$J$157)-$J$157/'Detailed input - Vehicles'!$E$10,0)</f>
        <v>0</v>
      </c>
      <c r="V205" s="158">
        <f>IF('Detailed input - Vehicles'!$E$10&gt;=(V3-$I$3),PMT('Basic input'!$F$113,'Detailed input - Vehicles'!$E$10,-$J$157)-$J$157/'Detailed input - Vehicles'!$E$10,0)</f>
        <v>0</v>
      </c>
      <c r="W205" s="158">
        <f>IF('Detailed input - Vehicles'!$E$10&gt;=(W3-$I$3),PMT('Basic input'!$F$113,'Detailed input - Vehicles'!$E$10,-$J$157)-$J$157/'Detailed input - Vehicles'!$E$10,0)</f>
        <v>0</v>
      </c>
      <c r="X205" s="158">
        <f>IF('Detailed input - Vehicles'!$E$10&gt;=(X3-$I$3),PMT('Basic input'!$F$113,'Detailed input - Vehicles'!$E$10,-$J$157)-$J$157/'Detailed input - Vehicles'!$E$10,0)</f>
        <v>0</v>
      </c>
      <c r="Y205" s="158">
        <f>IF('Detailed input - Vehicles'!$E$10&gt;=(Y3-$I$3),PMT('Basic input'!$F$113,'Detailed input - Vehicles'!$E$10,-$J$157)-$J$157/'Detailed input - Vehicles'!$E$10,0)</f>
        <v>0</v>
      </c>
      <c r="Z205" s="158">
        <f>IF('Detailed input - Vehicles'!$E$10&gt;=(Z3-$I$3),PMT('Basic input'!$F$113,'Detailed input - Vehicles'!$E$10,-$J$157)-$J$157/'Detailed input - Vehicles'!$E$10,0)</f>
        <v>0</v>
      </c>
      <c r="AA205" s="158">
        <f>IF('Detailed input - Vehicles'!$E$10&gt;=(AA3-$I$3),PMT('Basic input'!$F$113,'Detailed input - Vehicles'!$E$10,-$J$157)-$J$157/'Detailed input - Vehicles'!$E$10,0)</f>
        <v>0</v>
      </c>
      <c r="AB205" s="158">
        <f>IF('Detailed input - Vehicles'!$E$10&gt;=(AB3-$I$3),PMT('Basic input'!$F$113,'Detailed input - Vehicles'!$E$10,-$J$157)-$J$157/'Detailed input - Vehicles'!$E$10,0)</f>
        <v>0</v>
      </c>
      <c r="AC205" s="158">
        <f>IF('Detailed input - Vehicles'!$E$10&gt;=(AC3-$I$3),PMT('Basic input'!$F$113,'Detailed input - Vehicles'!$E$10,-$J$157)-$J$157/'Detailed input - Vehicles'!$E$10,0)</f>
        <v>0</v>
      </c>
    </row>
    <row r="206" spans="1:29" s="45" customFormat="1" ht="20.25" customHeight="1" outlineLevel="3" x14ac:dyDescent="0.3">
      <c r="A206" s="44"/>
      <c r="B206" s="161"/>
      <c r="C206" s="146" t="s">
        <v>128</v>
      </c>
      <c r="D206" s="158"/>
      <c r="E206" s="158"/>
      <c r="F206" s="158"/>
      <c r="G206" s="158"/>
      <c r="H206" s="158"/>
      <c r="I206" s="158"/>
      <c r="J206" s="158"/>
      <c r="K206" s="158">
        <f>IF('Detailed input - Vehicles'!$E$10&gt;=(K3-$J$3),PMT('Basic input'!$F$113,'Detailed input - Vehicles'!$E$10,-$K$157)-$K$157/'Detailed input - Vehicles'!$E$10,0)</f>
        <v>0</v>
      </c>
      <c r="L206" s="158">
        <f>IF('Detailed input - Vehicles'!$E$10&gt;=(L3-$J$3),PMT('Basic input'!$F$113,'Detailed input - Vehicles'!$E$10,-$K$157)-$K$157/'Detailed input - Vehicles'!$E$10,0)</f>
        <v>0</v>
      </c>
      <c r="M206" s="158">
        <f>IF('Detailed input - Vehicles'!$E$10&gt;=(M3-$J$3),PMT('Basic input'!$F$113,'Detailed input - Vehicles'!$E$10,-$K$157)-$K$157/'Detailed input - Vehicles'!$E$10,0)</f>
        <v>0</v>
      </c>
      <c r="N206" s="158">
        <f>IF('Detailed input - Vehicles'!$E$10&gt;=(N3-$J$3),PMT('Basic input'!$F$113,'Detailed input - Vehicles'!$E$10,-$K$157)-$K$157/'Detailed input - Vehicles'!$E$10,0)</f>
        <v>0</v>
      </c>
      <c r="O206" s="158">
        <f>IF('Detailed input - Vehicles'!$E$10&gt;=(O3-$J$3),PMT('Basic input'!$F$113,'Detailed input - Vehicles'!$E$10,-$K$157)-$K$157/'Detailed input - Vehicles'!$E$10,0)</f>
        <v>0</v>
      </c>
      <c r="P206" s="158">
        <f>IF('Detailed input - Vehicles'!$E$10&gt;=(P3-$J$3),PMT('Basic input'!$F$113,'Detailed input - Vehicles'!$E$10,-$K$157)-$K$157/'Detailed input - Vehicles'!$E$10,0)</f>
        <v>0</v>
      </c>
      <c r="Q206" s="158">
        <f>IF('Detailed input - Vehicles'!$E$10&gt;=(Q3-$J$3),PMT('Basic input'!$F$113,'Detailed input - Vehicles'!$E$10,-$K$157)-$K$157/'Detailed input - Vehicles'!$E$10,0)</f>
        <v>0</v>
      </c>
      <c r="R206" s="158">
        <f>IF('Detailed input - Vehicles'!$E$10&gt;=(R3-$J$3),PMT('Basic input'!$F$113,'Detailed input - Vehicles'!$E$10,-$K$157)-$K$157/'Detailed input - Vehicles'!$E$10,0)</f>
        <v>0</v>
      </c>
      <c r="S206" s="158">
        <f>IF('Detailed input - Vehicles'!$E$10&gt;=(S3-$J$3),PMT('Basic input'!$F$113,'Detailed input - Vehicles'!$E$10,-$K$157)-$K$157/'Detailed input - Vehicles'!$E$10,0)</f>
        <v>0</v>
      </c>
      <c r="T206" s="158">
        <f>IF('Detailed input - Vehicles'!$E$10&gt;=(T3-$J$3),PMT('Basic input'!$F$113,'Detailed input - Vehicles'!$E$10,-$K$157)-$K$157/'Detailed input - Vehicles'!$E$10,0)</f>
        <v>0</v>
      </c>
      <c r="U206" s="158">
        <f>IF('Detailed input - Vehicles'!$E$10&gt;=(U3-$J$3),PMT('Basic input'!$F$113,'Detailed input - Vehicles'!$E$10,-$K$157)-$K$157/'Detailed input - Vehicles'!$E$10,0)</f>
        <v>0</v>
      </c>
      <c r="V206" s="158">
        <f>IF('Detailed input - Vehicles'!$E$10&gt;=(V3-$J$3),PMT('Basic input'!$F$113,'Detailed input - Vehicles'!$E$10,-$K$157)-$K$157/'Detailed input - Vehicles'!$E$10,0)</f>
        <v>0</v>
      </c>
      <c r="W206" s="158">
        <f>IF('Detailed input - Vehicles'!$E$10&gt;=(W3-$J$3),PMT('Basic input'!$F$113,'Detailed input - Vehicles'!$E$10,-$K$157)-$K$157/'Detailed input - Vehicles'!$E$10,0)</f>
        <v>0</v>
      </c>
      <c r="X206" s="158">
        <f>IF('Detailed input - Vehicles'!$E$10&gt;=(X3-$J$3),PMT('Basic input'!$F$113,'Detailed input - Vehicles'!$E$10,-$K$157)-$K$157/'Detailed input - Vehicles'!$E$10,0)</f>
        <v>0</v>
      </c>
      <c r="Y206" s="158">
        <f>IF('Detailed input - Vehicles'!$E$10&gt;=(Y3-$J$3),PMT('Basic input'!$F$113,'Detailed input - Vehicles'!$E$10,-$K$157)-$K$157/'Detailed input - Vehicles'!$E$10,0)</f>
        <v>0</v>
      </c>
      <c r="Z206" s="158">
        <f>IF('Detailed input - Vehicles'!$E$10&gt;=(Z3-$J$3),PMT('Basic input'!$F$113,'Detailed input - Vehicles'!$E$10,-$K$157)-$K$157/'Detailed input - Vehicles'!$E$10,0)</f>
        <v>0</v>
      </c>
      <c r="AA206" s="158">
        <f>IF('Detailed input - Vehicles'!$E$10&gt;=(AA3-$J$3),PMT('Basic input'!$F$113,'Detailed input - Vehicles'!$E$10,-$K$157)-$K$157/'Detailed input - Vehicles'!$E$10,0)</f>
        <v>0</v>
      </c>
      <c r="AB206" s="158">
        <f>IF('Detailed input - Vehicles'!$E$10&gt;=(AB3-$J$3),PMT('Basic input'!$F$113,'Detailed input - Vehicles'!$E$10,-$K$157)-$K$157/'Detailed input - Vehicles'!$E$10,0)</f>
        <v>0</v>
      </c>
      <c r="AC206" s="158">
        <f>IF('Detailed input - Vehicles'!$E$10&gt;=(AC3-$J$3),PMT('Basic input'!$F$113,'Detailed input - Vehicles'!$E$10,-$K$157)-$K$157/'Detailed input - Vehicles'!$E$10,0)</f>
        <v>0</v>
      </c>
    </row>
    <row r="207" spans="1:29" s="45" customFormat="1" ht="20.25" customHeight="1" outlineLevel="3" x14ac:dyDescent="0.3">
      <c r="A207" s="44"/>
      <c r="B207" s="161"/>
      <c r="C207" s="146" t="s">
        <v>129</v>
      </c>
      <c r="D207" s="158"/>
      <c r="E207" s="158"/>
      <c r="F207" s="158"/>
      <c r="G207" s="158"/>
      <c r="H207" s="158"/>
      <c r="I207" s="158"/>
      <c r="J207" s="158"/>
      <c r="K207" s="158"/>
      <c r="L207" s="158">
        <f>IF('Detailed input - Vehicles'!$E$10&gt;=(L3-$K$3),PMT('Basic input'!$F$113,'Detailed input - Vehicles'!$E$10,-$L$157)-$L$157/'Detailed input - Vehicles'!$E$10,0)</f>
        <v>0</v>
      </c>
      <c r="M207" s="158">
        <f>IF('Detailed input - Vehicles'!$E$10&gt;=(M3-$K$3),PMT('Basic input'!$F$113,'Detailed input - Vehicles'!$E$10,-$L$157)-$L$157/'Detailed input - Vehicles'!$E$10,0)</f>
        <v>0</v>
      </c>
      <c r="N207" s="158">
        <f>IF('Detailed input - Vehicles'!$E$10&gt;=(N3-$K$3),PMT('Basic input'!$F$113,'Detailed input - Vehicles'!$E$10,-$L$157)-$L$157/'Detailed input - Vehicles'!$E$10,0)</f>
        <v>0</v>
      </c>
      <c r="O207" s="158">
        <f>IF('Detailed input - Vehicles'!$E$10&gt;=(O3-$K$3),PMT('Basic input'!$F$113,'Detailed input - Vehicles'!$E$10,-$L$157)-$L$157/'Detailed input - Vehicles'!$E$10,0)</f>
        <v>0</v>
      </c>
      <c r="P207" s="158">
        <f>IF('Detailed input - Vehicles'!$E$10&gt;=(P3-$K$3),PMT('Basic input'!$F$113,'Detailed input - Vehicles'!$E$10,-$L$157)-$L$157/'Detailed input - Vehicles'!$E$10,0)</f>
        <v>0</v>
      </c>
      <c r="Q207" s="158">
        <f>IF('Detailed input - Vehicles'!$E$10&gt;=(Q3-$K$3),PMT('Basic input'!$F$113,'Detailed input - Vehicles'!$E$10,-$L$157)-$L$157/'Detailed input - Vehicles'!$E$10,0)</f>
        <v>0</v>
      </c>
      <c r="R207" s="158">
        <f>IF('Detailed input - Vehicles'!$E$10&gt;=(R3-$K$3),PMT('Basic input'!$F$113,'Detailed input - Vehicles'!$E$10,-$L$157)-$L$157/'Detailed input - Vehicles'!$E$10,0)</f>
        <v>0</v>
      </c>
      <c r="S207" s="158">
        <f>IF('Detailed input - Vehicles'!$E$10&gt;=(S3-$K$3),PMT('Basic input'!$F$113,'Detailed input - Vehicles'!$E$10,-$L$157)-$L$157/'Detailed input - Vehicles'!$E$10,0)</f>
        <v>0</v>
      </c>
      <c r="T207" s="158">
        <f>IF('Detailed input - Vehicles'!$E$10&gt;=(T3-$K$3),PMT('Basic input'!$F$113,'Detailed input - Vehicles'!$E$10,-$L$157)-$L$157/'Detailed input - Vehicles'!$E$10,0)</f>
        <v>0</v>
      </c>
      <c r="U207" s="158">
        <f>IF('Detailed input - Vehicles'!$E$10&gt;=(U3-$K$3),PMT('Basic input'!$F$113,'Detailed input - Vehicles'!$E$10,-$L$157)-$L$157/'Detailed input - Vehicles'!$E$10,0)</f>
        <v>0</v>
      </c>
      <c r="V207" s="158">
        <f>IF('Detailed input - Vehicles'!$E$10&gt;=(V3-$K$3),PMT('Basic input'!$F$113,'Detailed input - Vehicles'!$E$10,-$L$157)-$L$157/'Detailed input - Vehicles'!$E$10,0)</f>
        <v>0</v>
      </c>
      <c r="W207" s="158">
        <f>IF('Detailed input - Vehicles'!$E$10&gt;=(W3-$K$3),PMT('Basic input'!$F$113,'Detailed input - Vehicles'!$E$10,-$L$157)-$L$157/'Detailed input - Vehicles'!$E$10,0)</f>
        <v>0</v>
      </c>
      <c r="X207" s="158">
        <f>IF('Detailed input - Vehicles'!$E$10&gt;=(X3-$K$3),PMT('Basic input'!$F$113,'Detailed input - Vehicles'!$E$10,-$L$157)-$L$157/'Detailed input - Vehicles'!$E$10,0)</f>
        <v>0</v>
      </c>
      <c r="Y207" s="158">
        <f>IF('Detailed input - Vehicles'!$E$10&gt;=(Y3-$K$3),PMT('Basic input'!$F$113,'Detailed input - Vehicles'!$E$10,-$L$157)-$L$157/'Detailed input - Vehicles'!$E$10,0)</f>
        <v>0</v>
      </c>
      <c r="Z207" s="158">
        <f>IF('Detailed input - Vehicles'!$E$10&gt;=(Z3-$K$3),PMT('Basic input'!$F$113,'Detailed input - Vehicles'!$E$10,-$L$157)-$L$157/'Detailed input - Vehicles'!$E$10,0)</f>
        <v>0</v>
      </c>
      <c r="AA207" s="158">
        <f>IF('Detailed input - Vehicles'!$E$10&gt;=(AA3-$K$3),PMT('Basic input'!$F$113,'Detailed input - Vehicles'!$E$10,-$L$157)-$L$157/'Detailed input - Vehicles'!$E$10,0)</f>
        <v>0</v>
      </c>
      <c r="AB207" s="158">
        <f>IF('Detailed input - Vehicles'!$E$10&gt;=(AB3-$K$3),PMT('Basic input'!$F$113,'Detailed input - Vehicles'!$E$10,-$L$157)-$L$157/'Detailed input - Vehicles'!$E$10,0)</f>
        <v>0</v>
      </c>
      <c r="AC207" s="158">
        <f>IF('Detailed input - Vehicles'!$E$10&gt;=(AC3-$K$3),PMT('Basic input'!$F$113,'Detailed input - Vehicles'!$E$10,-$L$157)-$L$157/'Detailed input - Vehicles'!$E$10,0)</f>
        <v>0</v>
      </c>
    </row>
    <row r="208" spans="1:29" s="45" customFormat="1" ht="20.25" customHeight="1" outlineLevel="3" x14ac:dyDescent="0.3">
      <c r="A208" s="44"/>
      <c r="B208" s="161"/>
      <c r="C208" s="146" t="s">
        <v>130</v>
      </c>
      <c r="D208" s="158"/>
      <c r="E208" s="158"/>
      <c r="F208" s="158"/>
      <c r="G208" s="158"/>
      <c r="H208" s="158"/>
      <c r="I208" s="158"/>
      <c r="J208" s="158"/>
      <c r="K208" s="158"/>
      <c r="L208" s="158"/>
      <c r="M208" s="158">
        <f>IF('Detailed input - Vehicles'!$E$10&gt;=(M3-$L$3),PMT('Basic input'!$F$113,'Detailed input - Vehicles'!$E$10,-$M$157)-$M$157/'Detailed input - Vehicles'!$E$10,0)</f>
        <v>0</v>
      </c>
      <c r="N208" s="158">
        <f>IF('Detailed input - Vehicles'!$E$10&gt;=(N3-$L$3),PMT('Basic input'!$F$113,'Detailed input - Vehicles'!$E$10,-$M$157)-$M$157/'Detailed input - Vehicles'!$E$10,0)</f>
        <v>0</v>
      </c>
      <c r="O208" s="158">
        <f>IF('Detailed input - Vehicles'!$E$10&gt;=(O3-$L$3),PMT('Basic input'!$F$113,'Detailed input - Vehicles'!$E$10,-$M$157)-$M$157/'Detailed input - Vehicles'!$E$10,0)</f>
        <v>0</v>
      </c>
      <c r="P208" s="158">
        <f>IF('Detailed input - Vehicles'!$E$10&gt;=(P3-$L$3),PMT('Basic input'!$F$113,'Detailed input - Vehicles'!$E$10,-$M$157)-$M$157/'Detailed input - Vehicles'!$E$10,0)</f>
        <v>0</v>
      </c>
      <c r="Q208" s="158">
        <f>IF('Detailed input - Vehicles'!$E$10&gt;=(Q3-$L$3),PMT('Basic input'!$F$113,'Detailed input - Vehicles'!$E$10,-$M$157)-$M$157/'Detailed input - Vehicles'!$E$10,0)</f>
        <v>0</v>
      </c>
      <c r="R208" s="158">
        <f>IF('Detailed input - Vehicles'!$E$10&gt;=(R3-$L$3),PMT('Basic input'!$F$113,'Detailed input - Vehicles'!$E$10,-$M$157)-$M$157/'Detailed input - Vehicles'!$E$10,0)</f>
        <v>0</v>
      </c>
      <c r="S208" s="158">
        <f>IF('Detailed input - Vehicles'!$E$10&gt;=(S3-$L$3),PMT('Basic input'!$F$113,'Detailed input - Vehicles'!$E$10,-$M$157)-$M$157/'Detailed input - Vehicles'!$E$10,0)</f>
        <v>0</v>
      </c>
      <c r="T208" s="158">
        <f>IF('Detailed input - Vehicles'!$E$10&gt;=(T3-$L$3),PMT('Basic input'!$F$113,'Detailed input - Vehicles'!$E$10,-$M$157)-$M$157/'Detailed input - Vehicles'!$E$10,0)</f>
        <v>0</v>
      </c>
      <c r="U208" s="158">
        <f>IF('Detailed input - Vehicles'!$E$10&gt;=(U3-$L$3),PMT('Basic input'!$F$113,'Detailed input - Vehicles'!$E$10,-$M$157)-$M$157/'Detailed input - Vehicles'!$E$10,0)</f>
        <v>0</v>
      </c>
      <c r="V208" s="158">
        <f>IF('Detailed input - Vehicles'!$E$10&gt;=(V3-$L$3),PMT('Basic input'!$F$113,'Detailed input - Vehicles'!$E$10,-$M$157)-$M$157/'Detailed input - Vehicles'!$E$10,0)</f>
        <v>0</v>
      </c>
      <c r="W208" s="158">
        <f>IF('Detailed input - Vehicles'!$E$10&gt;=(W3-$L$3),PMT('Basic input'!$F$113,'Detailed input - Vehicles'!$E$10,-$M$157)-$M$157/'Detailed input - Vehicles'!$E$10,0)</f>
        <v>0</v>
      </c>
      <c r="X208" s="158">
        <f>IF('Detailed input - Vehicles'!$E$10&gt;=(X3-$L$3),PMT('Basic input'!$F$113,'Detailed input - Vehicles'!$E$10,-$M$157)-$M$157/'Detailed input - Vehicles'!$E$10,0)</f>
        <v>0</v>
      </c>
      <c r="Y208" s="158">
        <f>IF('Detailed input - Vehicles'!$E$10&gt;=(Y3-$L$3),PMT('Basic input'!$F$113,'Detailed input - Vehicles'!$E$10,-$M$157)-$M$157/'Detailed input - Vehicles'!$E$10,0)</f>
        <v>0</v>
      </c>
      <c r="Z208" s="158">
        <f>IF('Detailed input - Vehicles'!$E$10&gt;=(Z3-$L$3),PMT('Basic input'!$F$113,'Detailed input - Vehicles'!$E$10,-$M$157)-$M$157/'Detailed input - Vehicles'!$E$10,0)</f>
        <v>0</v>
      </c>
      <c r="AA208" s="158">
        <f>IF('Detailed input - Vehicles'!$E$10&gt;=(AA3-$L$3),PMT('Basic input'!$F$113,'Detailed input - Vehicles'!$E$10,-$M$157)-$M$157/'Detailed input - Vehicles'!$E$10,0)</f>
        <v>0</v>
      </c>
      <c r="AB208" s="158">
        <f>IF('Detailed input - Vehicles'!$E$10&gt;=(AB3-$L$3),PMT('Basic input'!$F$113,'Detailed input - Vehicles'!$E$10,-$M$157)-$M$157/'Detailed input - Vehicles'!$E$10,0)</f>
        <v>0</v>
      </c>
      <c r="AC208" s="158">
        <f>IF('Detailed input - Vehicles'!$E$10&gt;=(AC3-$L$3),PMT('Basic input'!$F$113,'Detailed input - Vehicles'!$E$10,-$M$157)-$M$157/'Detailed input - Vehicles'!$E$10,0)</f>
        <v>0</v>
      </c>
    </row>
    <row r="209" spans="1:29" s="45" customFormat="1" ht="20.25" customHeight="1" outlineLevel="3" x14ac:dyDescent="0.3">
      <c r="A209" s="44"/>
      <c r="B209" s="161"/>
      <c r="C209" s="146" t="s">
        <v>131</v>
      </c>
      <c r="D209" s="158"/>
      <c r="E209" s="158"/>
      <c r="F209" s="158"/>
      <c r="G209" s="158"/>
      <c r="H209" s="158"/>
      <c r="I209" s="158"/>
      <c r="J209" s="158"/>
      <c r="K209" s="158"/>
      <c r="L209" s="158"/>
      <c r="M209" s="158"/>
      <c r="N209" s="158">
        <f>IF('Detailed input - Vehicles'!$E$10&gt;=(N3-$M$3),PMT('Basic input'!$F$113,'Detailed input - Vehicles'!$E$10,-$N$157)-$N$159/'Detailed input - Vehicles'!$E$10,0)</f>
        <v>0</v>
      </c>
      <c r="O209" s="158">
        <f>IF('Detailed input - Vehicles'!$E$10&gt;=(O3-$M$3),PMT('Basic input'!$F$113,'Detailed input - Vehicles'!$E$10,-$N$157)-$N$159/'Detailed input - Vehicles'!$E$10,0)</f>
        <v>0</v>
      </c>
      <c r="P209" s="158">
        <f>IF('Detailed input - Vehicles'!$E$10&gt;=(P3-$M$3),PMT('Basic input'!$F$113,'Detailed input - Vehicles'!$E$10,-$N$157)-$N$159/'Detailed input - Vehicles'!$E$10,0)</f>
        <v>0</v>
      </c>
      <c r="Q209" s="158">
        <f>IF('Detailed input - Vehicles'!$E$10&gt;=(Q3-$M$3),PMT('Basic input'!$F$113,'Detailed input - Vehicles'!$E$10,-$N$157)-$N$159/'Detailed input - Vehicles'!$E$10,0)</f>
        <v>0</v>
      </c>
      <c r="R209" s="158">
        <f>IF('Detailed input - Vehicles'!$E$10&gt;=(R3-$M$3),PMT('Basic input'!$F$113,'Detailed input - Vehicles'!$E$10,-$N$157)-$N$159/'Detailed input - Vehicles'!$E$10,0)</f>
        <v>0</v>
      </c>
      <c r="S209" s="158">
        <f>IF('Detailed input - Vehicles'!$E$10&gt;=(S3-$M$3),PMT('Basic input'!$F$113,'Detailed input - Vehicles'!$E$10,-$N$157)-$N$159/'Detailed input - Vehicles'!$E$10,0)</f>
        <v>0</v>
      </c>
      <c r="T209" s="158">
        <f>IF('Detailed input - Vehicles'!$E$10&gt;=(T3-$M$3),PMT('Basic input'!$F$113,'Detailed input - Vehicles'!$E$10,-$N$157)-$N$159/'Detailed input - Vehicles'!$E$10,0)</f>
        <v>0</v>
      </c>
      <c r="U209" s="158">
        <f>IF('Detailed input - Vehicles'!$E$10&gt;=(U3-$M$3),PMT('Basic input'!$F$113,'Detailed input - Vehicles'!$E$10,-$N$157)-$N$159/'Detailed input - Vehicles'!$E$10,0)</f>
        <v>0</v>
      </c>
      <c r="V209" s="158">
        <f>IF('Detailed input - Vehicles'!$E$10&gt;=(V3-$M$3),PMT('Basic input'!$F$113,'Detailed input - Vehicles'!$E$10,-$N$157)-$N$159/'Detailed input - Vehicles'!$E$10,0)</f>
        <v>0</v>
      </c>
      <c r="W209" s="158">
        <f>IF('Detailed input - Vehicles'!$E$10&gt;=(W3-$M$3),PMT('Basic input'!$F$113,'Detailed input - Vehicles'!$E$10,-$N$157)-$N$159/'Detailed input - Vehicles'!$E$10,0)</f>
        <v>0</v>
      </c>
      <c r="X209" s="158">
        <f>IF('Detailed input - Vehicles'!$E$10&gt;=(X3-$M$3),PMT('Basic input'!$F$113,'Detailed input - Vehicles'!$E$10,-$N$157)-$N$159/'Detailed input - Vehicles'!$E$10,0)</f>
        <v>0</v>
      </c>
      <c r="Y209" s="158">
        <f>IF('Detailed input - Vehicles'!$E$10&gt;=(Y3-$M$3),PMT('Basic input'!$F$113,'Detailed input - Vehicles'!$E$10,-$N$157)-$N$159/'Detailed input - Vehicles'!$E$10,0)</f>
        <v>0</v>
      </c>
      <c r="Z209" s="158">
        <f>IF('Detailed input - Vehicles'!$E$10&gt;=(Z3-$M$3),PMT('Basic input'!$F$113,'Detailed input - Vehicles'!$E$10,-$N$157)-$N$159/'Detailed input - Vehicles'!$E$10,0)</f>
        <v>0</v>
      </c>
      <c r="AA209" s="158">
        <f>IF('Detailed input - Vehicles'!$E$10&gt;=(AA3-$M$3),PMT('Basic input'!$F$113,'Detailed input - Vehicles'!$E$10,-$N$157)-$N$159/'Detailed input - Vehicles'!$E$10,0)</f>
        <v>0</v>
      </c>
      <c r="AB209" s="158">
        <f>IF('Detailed input - Vehicles'!$E$10&gt;=(AB3-$M$3),PMT('Basic input'!$F$113,'Detailed input - Vehicles'!$E$10,-$N$157)-$N$159/'Detailed input - Vehicles'!$E$10,0)</f>
        <v>0</v>
      </c>
      <c r="AC209" s="158">
        <f>IF('Detailed input - Vehicles'!$E$10&gt;=(AC3-$M$3),PMT('Basic input'!$F$113,'Detailed input - Vehicles'!$E$10,-$N$157)-$N$159/'Detailed input - Vehicles'!$E$10,0)</f>
        <v>0</v>
      </c>
    </row>
    <row r="210" spans="1:29" ht="20.25" customHeight="1" outlineLevel="2" x14ac:dyDescent="0.3">
      <c r="A210" s="79"/>
    </row>
    <row r="211" spans="1:29" ht="15" customHeight="1" outlineLevel="1" x14ac:dyDescent="0.3">
      <c r="A211" s="79"/>
    </row>
    <row r="212" spans="1:29" ht="24.75" customHeight="1" outlineLevel="1" x14ac:dyDescent="0.3">
      <c r="A212" s="79"/>
      <c r="B212" s="212" t="s">
        <v>201</v>
      </c>
      <c r="C212" s="212"/>
      <c r="D212" s="212"/>
      <c r="E212" s="212"/>
      <c r="F212" s="212"/>
      <c r="G212" s="212"/>
      <c r="H212" s="212"/>
      <c r="I212" s="212"/>
      <c r="J212" s="212"/>
      <c r="K212" s="212"/>
      <c r="L212" s="212"/>
      <c r="M212" s="212"/>
      <c r="N212" s="212"/>
      <c r="O212" s="212"/>
      <c r="P212" s="212"/>
      <c r="Q212" s="212"/>
      <c r="R212" s="212"/>
      <c r="S212" s="212"/>
      <c r="T212" s="212"/>
      <c r="U212" s="212"/>
      <c r="V212" s="212"/>
      <c r="W212" s="212"/>
      <c r="X212" s="212"/>
      <c r="Y212" s="212"/>
      <c r="Z212" s="212"/>
      <c r="AA212" s="212"/>
      <c r="AB212" s="212"/>
      <c r="AC212" s="212"/>
    </row>
    <row r="213" spans="1:29" ht="20.25" customHeight="1" outlineLevel="1" x14ac:dyDescent="0.3">
      <c r="A213" s="78"/>
      <c r="B213" s="133" t="s">
        <v>288</v>
      </c>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c r="AA213" s="134"/>
      <c r="AB213" s="134"/>
      <c r="AC213" s="134"/>
    </row>
    <row r="214" spans="1:29" ht="15" customHeight="1" outlineLevel="1" x14ac:dyDescent="0.3">
      <c r="A214" s="79"/>
    </row>
    <row r="215" spans="1:29" s="34" customFormat="1" ht="16.5" customHeight="1" outlineLevel="1" thickBot="1" x14ac:dyDescent="0.35">
      <c r="A215" s="118"/>
      <c r="B215" s="179" t="s">
        <v>156</v>
      </c>
      <c r="C215" s="179" t="s">
        <v>16</v>
      </c>
      <c r="D215" s="185">
        <f>IF('B 12m'!D129=0,0,(MAX('B 12m'!$D$129:$AC$129))/'Basic input'!$F$35)*'Detailed input - HRS'!$E$15</f>
        <v>0</v>
      </c>
      <c r="E215" s="185">
        <f>IF(D215&lt;&gt;0,0,IF('B 12m'!E129=0,0,(MAX('B 12m'!$D$129:$AC$129))/'Basic input'!$F$35)*'Detailed input - HRS'!$E$15)</f>
        <v>0</v>
      </c>
      <c r="F215" s="185">
        <f>IF(OR($D$215&lt;&gt;0,$E$215&lt;&gt;0),0,IF('B 12m'!F129=0,0,(MAX('B 12m'!$D$129:$AC$129))/'Basic input'!$F$35)*'Detailed input - HRS'!$E$15)</f>
        <v>0</v>
      </c>
      <c r="G215" s="185">
        <f>IF(OR(F215&lt;&gt;0,$D$215&lt;&gt;0,$E$215&lt;&gt;0),0,IF('B 12m'!G129=0,0,(MAX('B 12m'!$D$129:$AC$129))/'Basic input'!$F$35)*'Detailed input - HRS'!$E$15)</f>
        <v>0</v>
      </c>
      <c r="H215" s="185">
        <f>IF(OR(F215&lt;&gt;0,G215&lt;&gt;0,$D$215&lt;&gt;0,$E$215&lt;&gt;0),0,IF('B 12m'!H129=0,0,(MAX('B 12m'!$D$129:$AC$129))/'Basic input'!$F$35)*'Detailed input - HRS'!$E$15)</f>
        <v>0</v>
      </c>
      <c r="I215" s="185">
        <f>IF(OR(F215&lt;&gt;0,G215&lt;&gt;0,H215&lt;&gt;0,$D$215&lt;&gt;0,$E$215&lt;&gt;0),0,IF('B 12m'!I129=0,0,(MAX('B 12m'!$D$129:$AC$129))/'Basic input'!$F$35)*'Detailed input - HRS'!$E$15)</f>
        <v>0</v>
      </c>
      <c r="J215" s="185">
        <f>IF(OR(F215&lt;&gt;0,G215&lt;&gt;0,H215&lt;&gt;0,I215&lt;&gt;0,$D$215&lt;&gt;0,$E$215&lt;&gt;0),0,IF('B 12m'!J129=0,0,(MAX('B 12m'!$D$129:$AC$129))/'Basic input'!$F$35)*'Detailed input - HRS'!$E$15)</f>
        <v>0</v>
      </c>
      <c r="K215" s="185">
        <f>IF(OR(F215&lt;&gt;0,G215&lt;&gt;0,H215&lt;&gt;0,I215&lt;&gt;0,J215&lt;&gt;0,$D$215&lt;&gt;0,$E$215&lt;&gt;0),0,IF('B 12m'!K129=0,0,(MAX('B 12m'!$D$129:$AC$129))/'Basic input'!$F$35)*'Detailed input - HRS'!$E$15)</f>
        <v>0</v>
      </c>
      <c r="L215" s="185">
        <f>IF(OR(F215&lt;&gt;0,G215&lt;&gt;0,H215&lt;&gt;0,I215&lt;&gt;0,J215&lt;&gt;0,K215&lt;&gt;0,$D$215&lt;&gt;0,$E$215&lt;&gt;0),0,IF('B 12m'!L129=0,0,(MAX('B 12m'!$D$129:$V$129))/'Basic input'!$F$35)*'Detailed input - HRS'!$E$15)</f>
        <v>0</v>
      </c>
      <c r="M215" s="185">
        <f>IF(OR(F215&lt;&gt;0,G215&lt;&gt;0,H215&lt;&gt;0,I215&lt;&gt;0,J215&lt;&gt;0,K215&lt;&gt;0,L215&lt;&gt;0,$D$215&lt;&gt;0,$E$215&lt;&gt;0),0,IF('B 12m'!M129=0,0,(MAX('B 12m'!$D$129:$AC$129))/'Basic input'!$F$35)*'Detailed input - HRS'!$E$15)</f>
        <v>0</v>
      </c>
      <c r="N215" s="185">
        <f>IF(OR(F215&lt;&gt;0,G215&lt;&gt;0,H215&lt;&gt;0,I215&lt;&gt;0,J215&lt;&gt;0,K215&lt;&gt;0,L215&lt;&gt;0,M215&lt;&gt;0,$D$215&lt;&gt;0,$E$215&lt;&gt;0),0,IF('B 12m'!N129=0,0,(MAX('B 12m'!$D$129:$AC$129))/'Basic input'!$F$35)*'Detailed input - HRS'!$E$15)</f>
        <v>0</v>
      </c>
      <c r="O215" s="185">
        <f>IF(OR(G215&lt;&gt;0,H215&lt;&gt;0,I215&lt;&gt;0,J215&lt;&gt;0,K215&lt;&gt;0,L215&lt;&gt;0,M215&lt;&gt;0,N215&lt;&gt;0,$D$215&lt;&gt;0,$E$215&lt;&gt;0,F215&lt;&gt;0),0,IF('B 12m'!O129=0,0,(MAX('B 12m'!$D$129:$AC$129))/'Basic input'!$F$35)*'Detailed input - HRS'!$E$15)</f>
        <v>0</v>
      </c>
      <c r="P215" s="185">
        <f>IF(OR(H215&lt;&gt;0,I215&lt;&gt;0,J215&lt;&gt;0,K215&lt;&gt;0,L215&lt;&gt;0,M215&lt;&gt;0,N215&lt;&gt;0,O215&lt;&gt;0,$D$215&lt;&gt;0,$E$215&lt;&gt;0,G215&lt;&gt;0,F215&lt;&gt;0),0,IF('B 12m'!P129=0,0,(MAX('B 12m'!$D$129:$AC$129))/'Basic input'!$F$35)*'Detailed input - HRS'!$E$15)</f>
        <v>0</v>
      </c>
      <c r="Q215" s="185">
        <f>IF(OR(I215&lt;&gt;0,J215&lt;&gt;0,K215&lt;&gt;0,L215&lt;&gt;0,M215&lt;&gt;0,N215&lt;&gt;0,O215&lt;&gt;0,P215&lt;&gt;0,$D$215&lt;&gt;0,$E$215&lt;&gt;0,H215&lt;&gt;0,G215&lt;&gt;0,F215&lt;&gt;0),0,IF('B 12m'!Q129=0,0,(MAX('B 12m'!$D$129:$AC$129))/'Basic input'!$F$35)*'Detailed input - HRS'!$E$15)</f>
        <v>0</v>
      </c>
      <c r="R215" s="185">
        <f>IF(OR(J215&lt;&gt;0,K215&lt;&gt;0,L215&lt;&gt;0,M215&lt;&gt;0,N215&lt;&gt;0,O215&lt;&gt;0,P215&lt;&gt;0,Q215&lt;&gt;0,$D$215&lt;&gt;0,$E$215&lt;&gt;0,I215&lt;&gt;0,H215&lt;&gt;0,G215&lt;&gt;0,F215&lt;&gt;0),0,IF('B 12m'!R129=0,0,(MAX('B 12m'!$D$129:$AC$129))/'Basic input'!$F$35)*'Detailed input - HRS'!$E$15)</f>
        <v>0</v>
      </c>
      <c r="S215" s="185">
        <f>IF(OR(K215&lt;&gt;0,L215&lt;&gt;0,M215&lt;&gt;0,N215&lt;&gt;0,O215&lt;&gt;0,P215&lt;&gt;0,Q215&lt;&gt;0,R215&lt;&gt;0,$D$215&lt;&gt;0,$E$215&lt;&gt;0,J215&lt;&gt;0,I215&lt;&gt;0,H215&lt;&gt;0,G215&lt;&gt;0,F215&lt;&gt;0),0,IF('B 12m'!S129=0,0,(MAX('B 12m'!$D$129:$AC$129))/'Basic input'!$F$35)*'Detailed input - HRS'!$E$15)</f>
        <v>0</v>
      </c>
      <c r="T215" s="185">
        <f>IF(OR(L215&lt;&gt;0,M215&lt;&gt;0,N215&lt;&gt;0,O215&lt;&gt;0,P215&lt;&gt;0,Q215&lt;&gt;0,R215&lt;&gt;0,S215&lt;&gt;0,$D$215&lt;&gt;0,$E$215&lt;&gt;0,K215&lt;&gt;0,J215&lt;&gt;0,I215&lt;&gt;0,H215&lt;&gt;0,G215&lt;&gt;0,F215&lt;&gt;0),0,IF('B 12m'!T129=0,0,(MAX('B 12m'!$D$129:$AC$129))/'Basic input'!$F$35)*'Detailed input - HRS'!$E$15)</f>
        <v>0</v>
      </c>
      <c r="U215" s="185">
        <f>IF(OR(M215&lt;&gt;0,N215&lt;&gt;0,O215&lt;&gt;0,P215&lt;&gt;0,Q215&lt;&gt;0,R215&lt;&gt;0,S215&lt;&gt;0,T215&lt;&gt;0,$D$215&lt;&gt;0,$E$215&lt;&gt;0,L215&lt;&gt;0,K215&lt;&gt;0,J215&lt;&gt;0,I215&lt;&gt;0,H215&lt;&gt;0,G215&lt;&gt;0,F215&lt;&gt;0),0,IF('B 12m'!U129=0,0,(MAX('B 12m'!$D$129:$AC$129))/'Basic input'!$F$35)*'Detailed input - HRS'!$E$15)</f>
        <v>0</v>
      </c>
      <c r="V215" s="185">
        <f>IF(OR(N215&lt;&gt;0,O215&lt;&gt;0,P215&lt;&gt;0,Q215&lt;&gt;0,R215&lt;&gt;0,S215&lt;&gt;0,T215&lt;&gt;0,U215&lt;&gt;0,$D$215&lt;&gt;0,$E$215&lt;&gt;0,M215&lt;&gt;0,L215&lt;&gt;0,K215&lt;&gt;0,J215&lt;&gt;0,I215&lt;&gt;0,H215&lt;&gt;0,G215&lt;&gt;0,F215&lt;&gt;0),0,IF('B 12m'!V129=0,0,(MAX('B 12m'!$D$129:$AC$129))/'Basic input'!$F$35)*'Detailed input - HRS'!$E$15)</f>
        <v>0</v>
      </c>
      <c r="W215" s="185">
        <f>IF(OR(O215&lt;&gt;0,P215&lt;&gt;0,Q215&lt;&gt;0,R215&lt;&gt;0,S215&lt;&gt;0,T215&lt;&gt;0,U215&lt;&gt;0,V215&lt;&gt;0,$D$215&lt;&gt;0,$E$215&lt;&gt;0,N215&lt;&gt;0,M215&lt;&gt;0,L215&lt;&gt;0,K215&lt;&gt;0,J215&lt;&gt;0,I215&lt;&gt;0,H215&lt;&gt;0,G215&lt;&gt;0,F215&lt;&gt;0),0,IF('B 12m'!W129=0,0,(MAX('B 12m'!$D$129:$AC$129))/'Basic input'!$F$35)*'Detailed input - HRS'!$E$15)</f>
        <v>0</v>
      </c>
      <c r="X215" s="185">
        <f>IF(OR(P215&lt;&gt;0,Q215&lt;&gt;0,R215&lt;&gt;0,S215&lt;&gt;0,T215&lt;&gt;0,U215&lt;&gt;0,V215&lt;&gt;0,W215&lt;&gt;0,$D$215&lt;&gt;0,$E$215&lt;&gt;0,O215&lt;&gt;0,N215&lt;&gt;0,M215&lt;&gt;0,L215&lt;&gt;0,K215&lt;&gt;0,J215&lt;&gt;0,I215&lt;&gt;0,H215&lt;&gt;0,G215&lt;&gt;0,F215&lt;&gt;0),0,IF('B 12m'!X129=0,0,(MAX('B 12m'!$D$129:$AC$129))/'Basic input'!$F$35)*'Detailed input - HRS'!$E$15)</f>
        <v>0</v>
      </c>
      <c r="Y215" s="185">
        <f>IF(OR(Q215&lt;&gt;0,R215&lt;&gt;0,S215&lt;&gt;0,T215&lt;&gt;0,U215&lt;&gt;0,V215&lt;&gt;0,W215&lt;&gt;0,X215&lt;&gt;0,$D$215&lt;&gt;0,$E$215&lt;&gt;0,P215&lt;&gt;0,O215&lt;&gt;0,N215&lt;&gt;0,M215&lt;&gt;0,L215&lt;&gt;0,K215&lt;&gt;0,J215&lt;&gt;0,I215&lt;&gt;0,H215&lt;&gt;0,G215&lt;&gt;0,F215&lt;&gt;0),0,IF('B 12m'!Y129=0,0,(MAX('B 12m'!$D$129:$AC$129))/'Basic input'!$F$35)*'Detailed input - HRS'!$E$15)</f>
        <v>0</v>
      </c>
      <c r="Z215" s="185">
        <f>IF(OR(R215&lt;&gt;0,S215&lt;&gt;0,T215&lt;&gt;0,U215&lt;&gt;0,V215&lt;&gt;0,W215&lt;&gt;0,X215&lt;&gt;0,Y215&lt;&gt;0,$D$215&lt;&gt;0,$E$215&lt;&gt;0,Q215&lt;&gt;0,P215&lt;&gt;0,O215&lt;&gt;0,N215&lt;&gt;0,M215&lt;&gt;0,L215&lt;&gt;0,K215&lt;&gt;0,J215&lt;&gt;0,I215&lt;&gt;0,H215&lt;&gt;0,G215&lt;&gt;0,F215&lt;&gt;0),0,IF('B 12m'!Z129=0,0,(MAX('B 12m'!$D$129:$AC$129))/'Basic input'!$F$35)*'Detailed input - HRS'!$E$15)</f>
        <v>0</v>
      </c>
      <c r="AA215" s="185">
        <f>IF(OR(S215&lt;&gt;0,T215&lt;&gt;0,U215&lt;&gt;0,V215&lt;&gt;0,W215&lt;&gt;0,X215&lt;&gt;0,Y215&lt;&gt;0,Z215&lt;&gt;0,$D$215&lt;&gt;0,$E$215&lt;&gt;0,R215&lt;&gt;0,Q215&lt;&gt;0,P215&lt;&gt;0,O215&lt;&gt;0,N215&lt;&gt;0,M215&lt;&gt;0,L215&lt;&gt;0,K215&lt;&gt;0,J215&lt;&gt;0,I215&lt;&gt;0,H215&lt;&gt;0,G215&lt;&gt;0,F215&lt;&gt;0),0,IF('B 12m'!AA129=0,0,(MAX('B 12m'!$D$129:$AC$129))/'Basic input'!$F$35)*'Detailed input - HRS'!$E$15)</f>
        <v>0</v>
      </c>
      <c r="AB215" s="185">
        <f>IF(OR(T215&lt;&gt;0,U215&lt;&gt;0,V215&lt;&gt;0,W215&lt;&gt;0,X215&lt;&gt;0,Y215&lt;&gt;0,Z215&lt;&gt;0,AA215&lt;&gt;0,$D$215&lt;&gt;0,$E$215&lt;&gt;0,S215&lt;&gt;0,R215&lt;&gt;0,Q215&lt;&gt;0,P215&lt;&gt;0,O215&lt;&gt;0,N215&lt;&gt;0,M215&lt;&gt;0,L215&lt;&gt;0,K215&lt;&gt;0,J215&lt;&gt;0,I215&lt;&gt;0,H215&lt;&gt;0,G215&lt;&gt;0,F215&lt;&gt;0),0,IF('B 12m'!AB129=0,0,(MAX('B 12m'!$D$129:$AC$129))/'Basic input'!$F$35)*'Detailed input - HRS'!$E$15)</f>
        <v>0</v>
      </c>
      <c r="AC215" s="185">
        <f>IF(OR(U215&lt;&gt;0,V215&lt;&gt;0,W215&lt;&gt;0,X215&lt;&gt;0,Y215&lt;&gt;0,Z215&lt;&gt;0,AA215&lt;&gt;0,AB215&lt;&gt;0,$D$215&lt;&gt;0,$E$215&lt;&gt;0,T215&lt;&gt;0,S215&lt;&gt;0,R215&lt;&gt;0,Q215&lt;&gt;0,P215&lt;&gt;0,O215&lt;&gt;0,N215&lt;&gt;0,M215&lt;&gt;0,L215&lt;&gt;0,K215&lt;&gt;0,J215&lt;&gt;0,I215&lt;&gt;0,H215&lt;&gt;0,G215&lt;&gt;0,F215&lt;&gt;0),0,IF('B 12m'!AC129=0,0,(MAX('B 12m'!$D$129:$AC$129))/'Basic input'!$F$35)*'Detailed input - HRS'!$E$15)</f>
        <v>0</v>
      </c>
    </row>
    <row r="216" spans="1:29" s="32" customFormat="1" ht="16.5" customHeight="1" outlineLevel="1" x14ac:dyDescent="0.3">
      <c r="A216" s="68"/>
      <c r="B216" s="55"/>
      <c r="C216" s="67"/>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c r="AA216" s="112"/>
      <c r="AB216" s="112"/>
      <c r="AC216" s="112"/>
    </row>
    <row r="217" spans="1:29" s="32" customFormat="1" ht="16.5" customHeight="1" outlineLevel="1" x14ac:dyDescent="0.3">
      <c r="A217" s="68"/>
      <c r="B217" s="55"/>
      <c r="C217" s="67"/>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c r="AA217" s="112"/>
      <c r="AB217" s="112"/>
      <c r="AC217" s="112"/>
    </row>
    <row r="218" spans="1:29" ht="20.25" customHeight="1" outlineLevel="1" x14ac:dyDescent="0.3">
      <c r="A218" s="78"/>
      <c r="B218" s="133" t="s">
        <v>289</v>
      </c>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c r="AA218" s="134"/>
      <c r="AB218" s="134"/>
      <c r="AC218" s="134"/>
    </row>
    <row r="219" spans="1:29" s="87" customFormat="1" ht="20.25" customHeight="1" outlineLevel="1" x14ac:dyDescent="0.3">
      <c r="A219" s="78"/>
      <c r="B219" s="182"/>
      <c r="C219" s="89"/>
      <c r="D219" s="603">
        <v>1</v>
      </c>
      <c r="E219" s="603">
        <f>+D219+1</f>
        <v>2</v>
      </c>
      <c r="F219" s="603">
        <f t="shared" ref="F219:AC219" si="44">+E219+1</f>
        <v>3</v>
      </c>
      <c r="G219" s="603">
        <f t="shared" si="44"/>
        <v>4</v>
      </c>
      <c r="H219" s="603">
        <f t="shared" si="44"/>
        <v>5</v>
      </c>
      <c r="I219" s="603">
        <f t="shared" si="44"/>
        <v>6</v>
      </c>
      <c r="J219" s="603">
        <f t="shared" si="44"/>
        <v>7</v>
      </c>
      <c r="K219" s="603">
        <f t="shared" si="44"/>
        <v>8</v>
      </c>
      <c r="L219" s="603">
        <f t="shared" si="44"/>
        <v>9</v>
      </c>
      <c r="M219" s="603">
        <f t="shared" si="44"/>
        <v>10</v>
      </c>
      <c r="N219" s="603">
        <f t="shared" si="44"/>
        <v>11</v>
      </c>
      <c r="O219" s="603">
        <f t="shared" si="44"/>
        <v>12</v>
      </c>
      <c r="P219" s="603">
        <f t="shared" si="44"/>
        <v>13</v>
      </c>
      <c r="Q219" s="603">
        <f t="shared" si="44"/>
        <v>14</v>
      </c>
      <c r="R219" s="603">
        <f t="shared" si="44"/>
        <v>15</v>
      </c>
      <c r="S219" s="603">
        <f t="shared" si="44"/>
        <v>16</v>
      </c>
      <c r="T219" s="603">
        <f t="shared" si="44"/>
        <v>17</v>
      </c>
      <c r="U219" s="603">
        <f t="shared" si="44"/>
        <v>18</v>
      </c>
      <c r="V219" s="603">
        <f t="shared" si="44"/>
        <v>19</v>
      </c>
      <c r="W219" s="603">
        <f t="shared" si="44"/>
        <v>20</v>
      </c>
      <c r="X219" s="603">
        <f t="shared" si="44"/>
        <v>21</v>
      </c>
      <c r="Y219" s="603">
        <f t="shared" si="44"/>
        <v>22</v>
      </c>
      <c r="Z219" s="603">
        <f t="shared" si="44"/>
        <v>23</v>
      </c>
      <c r="AA219" s="603">
        <f t="shared" si="44"/>
        <v>24</v>
      </c>
      <c r="AB219" s="603">
        <f t="shared" si="44"/>
        <v>25</v>
      </c>
      <c r="AC219" s="603">
        <f t="shared" si="44"/>
        <v>26</v>
      </c>
    </row>
    <row r="220" spans="1:29" s="32" customFormat="1" ht="16.5" customHeight="1" outlineLevel="1" thickBot="1" x14ac:dyDescent="0.35">
      <c r="A220" s="68"/>
      <c r="B220" s="185" t="s">
        <v>157</v>
      </c>
      <c r="C220" s="179" t="s">
        <v>16</v>
      </c>
      <c r="D220" s="185">
        <f>SUM(D221:D231)</f>
        <v>0</v>
      </c>
      <c r="E220" s="185">
        <f t="shared" ref="E220:N220" si="45">SUM(E221:E231)</f>
        <v>0</v>
      </c>
      <c r="F220" s="185">
        <f t="shared" si="45"/>
        <v>0</v>
      </c>
      <c r="G220" s="185">
        <f t="shared" si="45"/>
        <v>0</v>
      </c>
      <c r="H220" s="185">
        <f t="shared" si="45"/>
        <v>0</v>
      </c>
      <c r="I220" s="185">
        <f t="shared" si="45"/>
        <v>0</v>
      </c>
      <c r="J220" s="185">
        <f t="shared" si="45"/>
        <v>0</v>
      </c>
      <c r="K220" s="185">
        <f t="shared" si="45"/>
        <v>0</v>
      </c>
      <c r="L220" s="185">
        <f t="shared" si="45"/>
        <v>0</v>
      </c>
      <c r="M220" s="185">
        <f t="shared" si="45"/>
        <v>0</v>
      </c>
      <c r="N220" s="185">
        <f t="shared" si="45"/>
        <v>0</v>
      </c>
      <c r="O220" s="185">
        <f t="shared" ref="O220:AC220" si="46">SUM(O221:O231)</f>
        <v>0</v>
      </c>
      <c r="P220" s="185">
        <f t="shared" si="46"/>
        <v>0</v>
      </c>
      <c r="Q220" s="185">
        <f t="shared" si="46"/>
        <v>0</v>
      </c>
      <c r="R220" s="185">
        <f t="shared" si="46"/>
        <v>0</v>
      </c>
      <c r="S220" s="185">
        <f t="shared" si="46"/>
        <v>0</v>
      </c>
      <c r="T220" s="185">
        <f t="shared" si="46"/>
        <v>0</v>
      </c>
      <c r="U220" s="185">
        <f t="shared" si="46"/>
        <v>0</v>
      </c>
      <c r="V220" s="185">
        <f t="shared" si="46"/>
        <v>0</v>
      </c>
      <c r="W220" s="185">
        <f t="shared" si="46"/>
        <v>0</v>
      </c>
      <c r="X220" s="185">
        <f t="shared" si="46"/>
        <v>0</v>
      </c>
      <c r="Y220" s="185">
        <f t="shared" si="46"/>
        <v>0</v>
      </c>
      <c r="Z220" s="185">
        <f t="shared" si="46"/>
        <v>0</v>
      </c>
      <c r="AA220" s="185">
        <f t="shared" si="46"/>
        <v>0</v>
      </c>
      <c r="AB220" s="185">
        <f t="shared" si="46"/>
        <v>0</v>
      </c>
      <c r="AC220" s="185">
        <f t="shared" si="46"/>
        <v>0</v>
      </c>
    </row>
    <row r="221" spans="1:29" s="32" customFormat="1" ht="16.5" customHeight="1" outlineLevel="2" x14ac:dyDescent="0.3">
      <c r="A221" s="68"/>
      <c r="B221" s="101"/>
      <c r="C221" s="146" t="s">
        <v>158</v>
      </c>
      <c r="D221" s="140">
        <f>IF('Detailed input - Vehicles'!$E$10&gt;=D219,'B 12m'!$D$215/'Detailed input - Vehicles'!$E$10,0)</f>
        <v>0</v>
      </c>
      <c r="E221" s="140">
        <f>IF('Detailed input - Vehicles'!$E$10&gt;=E219,'B 12m'!$D$215/'Detailed input - Vehicles'!$E$10,0)</f>
        <v>0</v>
      </c>
      <c r="F221" s="140">
        <f>IF('Detailed input - Vehicles'!$E$10&gt;=F219,'B 12m'!$D$215/'Detailed input - Vehicles'!$E$10,0)</f>
        <v>0</v>
      </c>
      <c r="G221" s="140">
        <f>IF('Detailed input - Vehicles'!$E$10&gt;=G219,'B 12m'!$D$215/'Detailed input - Vehicles'!$E$10,0)</f>
        <v>0</v>
      </c>
      <c r="H221" s="140">
        <f>IF('Detailed input - Vehicles'!$E$10&gt;=H219,'B 12m'!$D$215/'Detailed input - Vehicles'!$E$10,0)</f>
        <v>0</v>
      </c>
      <c r="I221" s="140">
        <f>IF('Detailed input - Vehicles'!$E$10&gt;=I219,'B 12m'!$D$215/'Detailed input - Vehicles'!$E$10,0)</f>
        <v>0</v>
      </c>
      <c r="J221" s="140">
        <f>IF('Detailed input - Vehicles'!$E$10&gt;=J219,'B 12m'!$D$215/'Detailed input - Vehicles'!$E$10,0)</f>
        <v>0</v>
      </c>
      <c r="K221" s="140">
        <f>IF('Detailed input - Vehicles'!$E$10&gt;=K219,'B 12m'!$D$215/'Detailed input - Vehicles'!$E$10,0)</f>
        <v>0</v>
      </c>
      <c r="L221" s="140">
        <f>IF('Detailed input - Vehicles'!$E$10&gt;=L219,'B 12m'!$D$215/'Detailed input - Vehicles'!$E$10,0)</f>
        <v>0</v>
      </c>
      <c r="M221" s="140">
        <f>IF('Detailed input - Vehicles'!$E$10&gt;=M219,'B 12m'!$D$215/'Detailed input - Vehicles'!$E$10,0)</f>
        <v>0</v>
      </c>
      <c r="N221" s="140">
        <f>IF('Detailed input - Vehicles'!$E$10&gt;=N219,'B 12m'!$D$215/'Detailed input - Vehicles'!$E$10,0)</f>
        <v>0</v>
      </c>
      <c r="O221" s="140">
        <f>IF('Detailed input - Vehicles'!$E$10&gt;=O219,'B 12m'!$D$215/'Detailed input - Vehicles'!$E$10,0)</f>
        <v>0</v>
      </c>
      <c r="P221" s="140">
        <f>IF('Detailed input - Vehicles'!$E$10&gt;=P219,'B 12m'!$D$215/'Detailed input - Vehicles'!$E$10,0)</f>
        <v>0</v>
      </c>
      <c r="Q221" s="140">
        <f>IF('Detailed input - Vehicles'!$E$10&gt;=Q219,'B 12m'!$D$215/'Detailed input - Vehicles'!$E$10,0)</f>
        <v>0</v>
      </c>
      <c r="R221" s="140">
        <f>IF('Detailed input - Vehicles'!$E$10&gt;=R219,'B 12m'!$D$215/'Detailed input - Vehicles'!$E$10,0)</f>
        <v>0</v>
      </c>
      <c r="S221" s="140">
        <f>IF('Detailed input - Vehicles'!$E$10&gt;=S219,'B 12m'!$D$215/'Detailed input - Vehicles'!$E$10,0)</f>
        <v>0</v>
      </c>
      <c r="T221" s="140">
        <f>IF('Detailed input - Vehicles'!$E$10&gt;=T219,'B 12m'!$D$215/'Detailed input - Vehicles'!$E$10,0)</f>
        <v>0</v>
      </c>
      <c r="U221" s="140">
        <f>IF('Detailed input - Vehicles'!$E$10&gt;=U219,'B 12m'!$D$215/'Detailed input - Vehicles'!$E$10,0)</f>
        <v>0</v>
      </c>
      <c r="V221" s="140">
        <f>IF('Detailed input - Vehicles'!$E$10&gt;=V219,'B 12m'!$D$215/'Detailed input - Vehicles'!$E$10,0)</f>
        <v>0</v>
      </c>
      <c r="W221" s="140">
        <f>IF('Detailed input - Vehicles'!$E$10&gt;=W219,'B 12m'!$D$215/'Detailed input - Vehicles'!$E$10,0)</f>
        <v>0</v>
      </c>
      <c r="X221" s="140">
        <f>IF('Detailed input - Vehicles'!$E$10&gt;=X219,'B 12m'!$D$215/'Detailed input - Vehicles'!$E$10,0)</f>
        <v>0</v>
      </c>
      <c r="Y221" s="140">
        <f>IF('Detailed input - Vehicles'!$E$10&gt;=Y219,'B 12m'!$D$215/'Detailed input - Vehicles'!$E$10,0)</f>
        <v>0</v>
      </c>
      <c r="Z221" s="140">
        <f>IF('Detailed input - Vehicles'!$E$10&gt;=Z219,'B 12m'!$D$215/'Detailed input - Vehicles'!$E$10,0)</f>
        <v>0</v>
      </c>
      <c r="AA221" s="140">
        <f>IF('Detailed input - Vehicles'!$E$10&gt;=AA219,'B 12m'!$D$215/'Detailed input - Vehicles'!$E$10,0)</f>
        <v>0</v>
      </c>
      <c r="AB221" s="140">
        <f>IF('Detailed input - Vehicles'!$E$10&gt;=AB219,'B 12m'!$D$215/'Detailed input - Vehicles'!$E$10,0)</f>
        <v>0</v>
      </c>
      <c r="AC221" s="140">
        <f>IF('Detailed input - Vehicles'!$E$10&gt;=AC219,'B 12m'!$D$215/'Detailed input - Vehicles'!$E$10,0)</f>
        <v>0</v>
      </c>
    </row>
    <row r="222" spans="1:29" s="32" customFormat="1" ht="16.5" customHeight="1" outlineLevel="2" x14ac:dyDescent="0.3">
      <c r="A222" s="68"/>
      <c r="B222" s="101"/>
      <c r="C222" s="146" t="s">
        <v>159</v>
      </c>
      <c r="D222" s="140"/>
      <c r="E222" s="140">
        <f>IF('Detailed input - Vehicles'!$E$10&gt;=D219,'B 12m'!$E$215/'Detailed input - Vehicles'!$E$10,0)</f>
        <v>0</v>
      </c>
      <c r="F222" s="140">
        <f>IF('Detailed input - Vehicles'!$E$10&gt;=E219,'B 12m'!$E$215/'Detailed input - Vehicles'!$E$10,0)</f>
        <v>0</v>
      </c>
      <c r="G222" s="140">
        <f>IF('Detailed input - Vehicles'!$E$10&gt;=F219,'B 12m'!$E$215/'Detailed input - Vehicles'!$E$10,0)</f>
        <v>0</v>
      </c>
      <c r="H222" s="140">
        <f>IF('Detailed input - Vehicles'!$E$10&gt;=G219,'B 12m'!$E$215/'Detailed input - Vehicles'!$E$10,0)</f>
        <v>0</v>
      </c>
      <c r="I222" s="140">
        <f>IF('Detailed input - Vehicles'!$E$10&gt;=H219,'B 12m'!$E$215/'Detailed input - Vehicles'!$E$10,0)</f>
        <v>0</v>
      </c>
      <c r="J222" s="140">
        <f>IF('Detailed input - Vehicles'!$E$10&gt;=I219,'B 12m'!$E$215/'Detailed input - Vehicles'!$E$10,0)</f>
        <v>0</v>
      </c>
      <c r="K222" s="140">
        <f>IF('Detailed input - Vehicles'!$E$10&gt;=J219,'B 12m'!$E$215/'Detailed input - Vehicles'!$E$10,0)</f>
        <v>0</v>
      </c>
      <c r="L222" s="140">
        <f>IF('Detailed input - Vehicles'!$E$10&gt;=K219,'B 12m'!$E$215/'Detailed input - Vehicles'!$E$10,0)</f>
        <v>0</v>
      </c>
      <c r="M222" s="140">
        <f>IF('Detailed input - Vehicles'!$E$10&gt;=L219,'B 12m'!$E$215/'Detailed input - Vehicles'!$E$10,0)</f>
        <v>0</v>
      </c>
      <c r="N222" s="140">
        <f>IF('Detailed input - Vehicles'!$E$10&gt;=M219,'B 12m'!$E$215/'Detailed input - Vehicles'!$E$10,0)</f>
        <v>0</v>
      </c>
      <c r="O222" s="140">
        <f>IF('Detailed input - Vehicles'!$E$10&gt;=N219,'B 12m'!$E$215/'Detailed input - Vehicles'!$E$10,0)</f>
        <v>0</v>
      </c>
      <c r="P222" s="140">
        <f>IF('Detailed input - Vehicles'!$E$10&gt;=O219,'B 12m'!$E$215/'Detailed input - Vehicles'!$E$10,0)</f>
        <v>0</v>
      </c>
      <c r="Q222" s="140">
        <f>IF('Detailed input - Vehicles'!$E$10&gt;=P219,'B 12m'!$E$215/'Detailed input - Vehicles'!$E$10,0)</f>
        <v>0</v>
      </c>
      <c r="R222" s="140">
        <f>IF('Detailed input - Vehicles'!$E$10&gt;=Q219,'B 12m'!$E$215/'Detailed input - Vehicles'!$E$10,0)</f>
        <v>0</v>
      </c>
      <c r="S222" s="140">
        <f>IF('Detailed input - Vehicles'!$E$10&gt;=R219,'B 12m'!$E$215/'Detailed input - Vehicles'!$E$10,0)</f>
        <v>0</v>
      </c>
      <c r="T222" s="140">
        <f>IF('Detailed input - Vehicles'!$E$10&gt;=S219,'B 12m'!$E$215/'Detailed input - Vehicles'!$E$10,0)</f>
        <v>0</v>
      </c>
      <c r="U222" s="140">
        <f>IF('Detailed input - Vehicles'!$E$10&gt;=T219,'B 12m'!$E$215/'Detailed input - Vehicles'!$E$10,0)</f>
        <v>0</v>
      </c>
      <c r="V222" s="140">
        <f>IF('Detailed input - Vehicles'!$E$10&gt;=U219,'B 12m'!$E$215/'Detailed input - Vehicles'!$E$10,0)</f>
        <v>0</v>
      </c>
      <c r="W222" s="140">
        <f>IF('Detailed input - Vehicles'!$E$10&gt;=V219,'B 12m'!$E$215/'Detailed input - Vehicles'!$E$10,0)</f>
        <v>0</v>
      </c>
      <c r="X222" s="140">
        <f>IF('Detailed input - Vehicles'!$E$10&gt;=W219,'B 12m'!$E$215/'Detailed input - Vehicles'!$E$10,0)</f>
        <v>0</v>
      </c>
      <c r="Y222" s="140">
        <f>IF('Detailed input - Vehicles'!$E$10&gt;=X219,'B 12m'!$E$215/'Detailed input - Vehicles'!$E$10,0)</f>
        <v>0</v>
      </c>
      <c r="Z222" s="140">
        <f>IF('Detailed input - Vehicles'!$E$10&gt;=Y219,'B 12m'!$E$215/'Detailed input - Vehicles'!$E$10,0)</f>
        <v>0</v>
      </c>
      <c r="AA222" s="140">
        <f>IF('Detailed input - Vehicles'!$E$10&gt;=Z219,'B 12m'!$E$215/'Detailed input - Vehicles'!$E$10,0)</f>
        <v>0</v>
      </c>
      <c r="AB222" s="140">
        <f>IF('Detailed input - Vehicles'!$E$10&gt;=AA219,'B 12m'!$E$215/'Detailed input - Vehicles'!$E$10,0)</f>
        <v>0</v>
      </c>
      <c r="AC222" s="140">
        <f>IF('Detailed input - Vehicles'!$E$10&gt;=AB219,'B 12m'!$E$215/'Detailed input - Vehicles'!$E$10,0)</f>
        <v>0</v>
      </c>
    </row>
    <row r="223" spans="1:29" s="32" customFormat="1" ht="16.5" customHeight="1" outlineLevel="2" x14ac:dyDescent="0.3">
      <c r="A223" s="68"/>
      <c r="B223" s="101"/>
      <c r="C223" s="146" t="s">
        <v>160</v>
      </c>
      <c r="D223" s="140"/>
      <c r="E223" s="140"/>
      <c r="F223" s="140">
        <f>IF('Detailed input - Vehicles'!$E$10&gt;=D219,'B 12m'!$F$215/'Detailed input - Vehicles'!$E$10,0)</f>
        <v>0</v>
      </c>
      <c r="G223" s="140">
        <f>IF('Detailed input - Vehicles'!$E$10&gt;=E219,'B 12m'!$F$215/'Detailed input - Vehicles'!$E$10,0)</f>
        <v>0</v>
      </c>
      <c r="H223" s="140">
        <f>IF('Detailed input - Vehicles'!$E$10&gt;=F219,'B 12m'!$F$215/'Detailed input - Vehicles'!$E$10,0)</f>
        <v>0</v>
      </c>
      <c r="I223" s="140">
        <f>IF('Detailed input - Vehicles'!$E$10&gt;=G219,'B 12m'!$F$215/'Detailed input - Vehicles'!$E$10,0)</f>
        <v>0</v>
      </c>
      <c r="J223" s="140">
        <f>IF('Detailed input - Vehicles'!$E$10&gt;=H219,'B 12m'!$F$215/'Detailed input - Vehicles'!$E$10,0)</f>
        <v>0</v>
      </c>
      <c r="K223" s="140">
        <f>IF('Detailed input - Vehicles'!$E$10&gt;=I219,'B 12m'!$F$215/'Detailed input - Vehicles'!$E$10,0)</f>
        <v>0</v>
      </c>
      <c r="L223" s="140">
        <f>IF('Detailed input - Vehicles'!$E$10&gt;=J219,'B 12m'!$F$215/'Detailed input - Vehicles'!$E$10,0)</f>
        <v>0</v>
      </c>
      <c r="M223" s="140">
        <f>IF('Detailed input - Vehicles'!$E$10&gt;=K219,'B 12m'!$F$215/'Detailed input - Vehicles'!$E$10,0)</f>
        <v>0</v>
      </c>
      <c r="N223" s="140">
        <f>IF('Detailed input - Vehicles'!$E$10&gt;=L219,'B 12m'!$F$215/'Detailed input - Vehicles'!$E$10,0)</f>
        <v>0</v>
      </c>
      <c r="O223" s="140">
        <f>IF('Detailed input - Vehicles'!$E$10&gt;=M219,'B 12m'!$F$215/'Detailed input - Vehicles'!$E$10,0)</f>
        <v>0</v>
      </c>
      <c r="P223" s="140">
        <f>IF('Detailed input - Vehicles'!$E$10&gt;=N219,'B 12m'!$F$215/'Detailed input - Vehicles'!$E$10,0)</f>
        <v>0</v>
      </c>
      <c r="Q223" s="140">
        <f>IF('Detailed input - Vehicles'!$E$10&gt;=O219,'B 12m'!$F$215/'Detailed input - Vehicles'!$E$10,0)</f>
        <v>0</v>
      </c>
      <c r="R223" s="140">
        <f>IF('Detailed input - Vehicles'!$E$10&gt;=P219,'B 12m'!$F$215/'Detailed input - Vehicles'!$E$10,0)</f>
        <v>0</v>
      </c>
      <c r="S223" s="140">
        <f>IF('Detailed input - Vehicles'!$E$10&gt;=Q219,'B 12m'!$F$215/'Detailed input - Vehicles'!$E$10,0)</f>
        <v>0</v>
      </c>
      <c r="T223" s="140">
        <f>IF('Detailed input - Vehicles'!$E$10&gt;=R219,'B 12m'!$F$215/'Detailed input - Vehicles'!$E$10,0)</f>
        <v>0</v>
      </c>
      <c r="U223" s="140">
        <f>IF('Detailed input - Vehicles'!$E$10&gt;=S219,'B 12m'!$F$215/'Detailed input - Vehicles'!$E$10,0)</f>
        <v>0</v>
      </c>
      <c r="V223" s="140">
        <f>IF('Detailed input - Vehicles'!$E$10&gt;=T219,'B 12m'!$F$215/'Detailed input - Vehicles'!$E$10,0)</f>
        <v>0</v>
      </c>
      <c r="W223" s="140">
        <f>IF('Detailed input - Vehicles'!$E$10&gt;=U219,'B 12m'!$F$215/'Detailed input - Vehicles'!$E$10,0)</f>
        <v>0</v>
      </c>
      <c r="X223" s="140">
        <f>IF('Detailed input - Vehicles'!$E$10&gt;=V219,'B 12m'!$F$215/'Detailed input - Vehicles'!$E$10,0)</f>
        <v>0</v>
      </c>
      <c r="Y223" s="140">
        <f>IF('Detailed input - Vehicles'!$E$10&gt;=W219,'B 12m'!$F$215/'Detailed input - Vehicles'!$E$10,0)</f>
        <v>0</v>
      </c>
      <c r="Z223" s="140">
        <f>IF('Detailed input - Vehicles'!$E$10&gt;=X219,'B 12m'!$F$215/'Detailed input - Vehicles'!$E$10,0)</f>
        <v>0</v>
      </c>
      <c r="AA223" s="140">
        <f>IF('Detailed input - Vehicles'!$E$10&gt;=Y219,'B 12m'!$F$215/'Detailed input - Vehicles'!$E$10,0)</f>
        <v>0</v>
      </c>
      <c r="AB223" s="140">
        <f>IF('Detailed input - Vehicles'!$E$10&gt;=Z219,'B 12m'!$F$215/'Detailed input - Vehicles'!$E$10,0)</f>
        <v>0</v>
      </c>
      <c r="AC223" s="140">
        <f>IF('Detailed input - Vehicles'!$E$10&gt;=AA219,'B 12m'!$F$215/'Detailed input - Vehicles'!$E$10,0)</f>
        <v>0</v>
      </c>
    </row>
    <row r="224" spans="1:29" s="32" customFormat="1" ht="16.5" customHeight="1" outlineLevel="2" x14ac:dyDescent="0.3">
      <c r="A224" s="68"/>
      <c r="B224" s="101"/>
      <c r="C224" s="146" t="s">
        <v>161</v>
      </c>
      <c r="D224" s="140"/>
      <c r="E224" s="140"/>
      <c r="F224" s="140"/>
      <c r="G224" s="140">
        <f>IF('Detailed input - Vehicles'!$E$10&gt;=D219,'B 12m'!$G$215/'Detailed input - Vehicles'!$E$10,0)</f>
        <v>0</v>
      </c>
      <c r="H224" s="140">
        <f>IF('Detailed input - Vehicles'!$E$10&gt;=E219,'B 12m'!$G$215/'Detailed input - Vehicles'!$E$10,0)</f>
        <v>0</v>
      </c>
      <c r="I224" s="140">
        <f>IF('Detailed input - Vehicles'!$E$10&gt;=F219,'B 12m'!$G$215/'Detailed input - Vehicles'!$E$10,0)</f>
        <v>0</v>
      </c>
      <c r="J224" s="140">
        <f>IF('Detailed input - Vehicles'!$E$10&gt;=G219,'B 12m'!$G$215/'Detailed input - Vehicles'!$E$10,0)</f>
        <v>0</v>
      </c>
      <c r="K224" s="140">
        <f>IF('Detailed input - Vehicles'!$E$10&gt;=H219,'B 12m'!$G$215/'Detailed input - Vehicles'!$E$10,0)</f>
        <v>0</v>
      </c>
      <c r="L224" s="140">
        <f>IF('Detailed input - Vehicles'!$E$10&gt;=I219,'B 12m'!$G$215/'Detailed input - Vehicles'!$E$10,0)</f>
        <v>0</v>
      </c>
      <c r="M224" s="140">
        <f>IF('Detailed input - Vehicles'!$E$10&gt;=J219,'B 12m'!$G$215/'Detailed input - Vehicles'!$E$10,0)</f>
        <v>0</v>
      </c>
      <c r="N224" s="140">
        <f>IF('Detailed input - Vehicles'!$E$10&gt;=K219,'B 12m'!$G$215/'Detailed input - Vehicles'!$E$10,0)</f>
        <v>0</v>
      </c>
      <c r="O224" s="140">
        <f>IF('Detailed input - Vehicles'!$E$10&gt;=L219,'B 12m'!$G$215/'Detailed input - Vehicles'!$E$10,0)</f>
        <v>0</v>
      </c>
      <c r="P224" s="140">
        <f>IF('Detailed input - Vehicles'!$E$10&gt;=M219,'B 12m'!$G$215/'Detailed input - Vehicles'!$E$10,0)</f>
        <v>0</v>
      </c>
      <c r="Q224" s="140">
        <f>IF('Detailed input - Vehicles'!$E$10&gt;=N219,'B 12m'!$G$215/'Detailed input - Vehicles'!$E$10,0)</f>
        <v>0</v>
      </c>
      <c r="R224" s="140">
        <f>IF('Detailed input - Vehicles'!$E$10&gt;=O219,'B 12m'!$G$215/'Detailed input - Vehicles'!$E$10,0)</f>
        <v>0</v>
      </c>
      <c r="S224" s="140">
        <f>IF('Detailed input - Vehicles'!$E$10&gt;=P219,'B 12m'!$G$215/'Detailed input - Vehicles'!$E$10,0)</f>
        <v>0</v>
      </c>
      <c r="T224" s="140">
        <f>IF('Detailed input - Vehicles'!$E$10&gt;=Q219,'B 12m'!$G$215/'Detailed input - Vehicles'!$E$10,0)</f>
        <v>0</v>
      </c>
      <c r="U224" s="140">
        <f>IF('Detailed input - Vehicles'!$E$10&gt;=R219,'B 12m'!$G$215/'Detailed input - Vehicles'!$E$10,0)</f>
        <v>0</v>
      </c>
      <c r="V224" s="140">
        <f>IF('Detailed input - Vehicles'!$E$10&gt;=S219,'B 12m'!$G$215/'Detailed input - Vehicles'!$E$10,0)</f>
        <v>0</v>
      </c>
      <c r="W224" s="140">
        <f>IF('Detailed input - Vehicles'!$E$10&gt;=T219,'B 12m'!$G$215/'Detailed input - Vehicles'!$E$10,0)</f>
        <v>0</v>
      </c>
      <c r="X224" s="140">
        <f>IF('Detailed input - Vehicles'!$E$10&gt;=U219,'B 12m'!$G$215/'Detailed input - Vehicles'!$E$10,0)</f>
        <v>0</v>
      </c>
      <c r="Y224" s="140">
        <f>IF('Detailed input - Vehicles'!$E$10&gt;=V219,'B 12m'!$G$215/'Detailed input - Vehicles'!$E$10,0)</f>
        <v>0</v>
      </c>
      <c r="Z224" s="140">
        <f>IF('Detailed input - Vehicles'!$E$10&gt;=W219,'B 12m'!$G$215/'Detailed input - Vehicles'!$E$10,0)</f>
        <v>0</v>
      </c>
      <c r="AA224" s="140">
        <f>IF('Detailed input - Vehicles'!$E$10&gt;=X219,'B 12m'!$G$215/'Detailed input - Vehicles'!$E$10,0)</f>
        <v>0</v>
      </c>
      <c r="AB224" s="140">
        <f>IF('Detailed input - Vehicles'!$E$10&gt;=Y219,'B 12m'!$G$215/'Detailed input - Vehicles'!$E$10,0)</f>
        <v>0</v>
      </c>
      <c r="AC224" s="140">
        <f>IF('Detailed input - Vehicles'!$E$10&gt;=Z219,'B 12m'!$G$215/'Detailed input - Vehicles'!$E$10,0)</f>
        <v>0</v>
      </c>
    </row>
    <row r="225" spans="1:29" s="32" customFormat="1" ht="16.5" customHeight="1" outlineLevel="2" x14ac:dyDescent="0.3">
      <c r="A225" s="68"/>
      <c r="B225" s="101"/>
      <c r="C225" s="146" t="s">
        <v>162</v>
      </c>
      <c r="D225" s="140"/>
      <c r="E225" s="140"/>
      <c r="F225" s="140"/>
      <c r="G225" s="140"/>
      <c r="H225" s="140">
        <f>IF('Detailed input - Vehicles'!$E$10&gt;=D219,'B 12m'!$H$215/'Detailed input - Vehicles'!$E$10,0)</f>
        <v>0</v>
      </c>
      <c r="I225" s="140">
        <f>IF('Detailed input - Vehicles'!$E$10&gt;=E219,'B 12m'!$H$215/'Detailed input - Vehicles'!$E$10,0)</f>
        <v>0</v>
      </c>
      <c r="J225" s="140">
        <f>IF('Detailed input - Vehicles'!$E$10&gt;=F219,'B 12m'!$H$215/'Detailed input - Vehicles'!$E$10,0)</f>
        <v>0</v>
      </c>
      <c r="K225" s="140">
        <f>IF('Detailed input - Vehicles'!$E$10&gt;=G219,'B 12m'!$H$215/'Detailed input - Vehicles'!$E$10,0)</f>
        <v>0</v>
      </c>
      <c r="L225" s="140">
        <f>IF('Detailed input - Vehicles'!$E$10&gt;=H219,'B 12m'!$H$215/'Detailed input - Vehicles'!$E$10,0)</f>
        <v>0</v>
      </c>
      <c r="M225" s="140">
        <f>IF('Detailed input - Vehicles'!$E$10&gt;=I219,'B 12m'!$H$215/'Detailed input - Vehicles'!$E$10,0)</f>
        <v>0</v>
      </c>
      <c r="N225" s="140">
        <f>IF('Detailed input - Vehicles'!$E$10&gt;=J219,'B 12m'!$H$215/'Detailed input - Vehicles'!$E$10,0)</f>
        <v>0</v>
      </c>
      <c r="O225" s="140">
        <f>IF('Detailed input - Vehicles'!$E$10&gt;=K219,'B 12m'!$H$215/'Detailed input - Vehicles'!$E$10,0)</f>
        <v>0</v>
      </c>
      <c r="P225" s="140">
        <f>IF('Detailed input - Vehicles'!$E$10&gt;=L219,'B 12m'!$H$215/'Detailed input - Vehicles'!$E$10,0)</f>
        <v>0</v>
      </c>
      <c r="Q225" s="140">
        <f>IF('Detailed input - Vehicles'!$E$10&gt;=M219,'B 12m'!$H$215/'Detailed input - Vehicles'!$E$10,0)</f>
        <v>0</v>
      </c>
      <c r="R225" s="140">
        <f>IF('Detailed input - Vehicles'!$E$10&gt;=N219,'B 12m'!$H$215/'Detailed input - Vehicles'!$E$10,0)</f>
        <v>0</v>
      </c>
      <c r="S225" s="140">
        <f>IF('Detailed input - Vehicles'!$E$10&gt;=O219,'B 12m'!$H$215/'Detailed input - Vehicles'!$E$10,0)</f>
        <v>0</v>
      </c>
      <c r="T225" s="140">
        <f>IF('Detailed input - Vehicles'!$E$10&gt;=P219,'B 12m'!$H$215/'Detailed input - Vehicles'!$E$10,0)</f>
        <v>0</v>
      </c>
      <c r="U225" s="140">
        <f>IF('Detailed input - Vehicles'!$E$10&gt;=Q219,'B 12m'!$H$215/'Detailed input - Vehicles'!$E$10,0)</f>
        <v>0</v>
      </c>
      <c r="V225" s="140">
        <f>IF('Detailed input - Vehicles'!$E$10&gt;=R219,'B 12m'!$H$215/'Detailed input - Vehicles'!$E$10,0)</f>
        <v>0</v>
      </c>
      <c r="W225" s="140">
        <f>IF('Detailed input - Vehicles'!$E$10&gt;=S219,'B 12m'!$H$215/'Detailed input - Vehicles'!$E$10,0)</f>
        <v>0</v>
      </c>
      <c r="X225" s="140">
        <f>IF('Detailed input - Vehicles'!$E$10&gt;=T219,'B 12m'!$H$215/'Detailed input - Vehicles'!$E$10,0)</f>
        <v>0</v>
      </c>
      <c r="Y225" s="140">
        <f>IF('Detailed input - Vehicles'!$E$10&gt;=U219,'B 12m'!$H$215/'Detailed input - Vehicles'!$E$10,0)</f>
        <v>0</v>
      </c>
      <c r="Z225" s="140">
        <f>IF('Detailed input - Vehicles'!$E$10&gt;=V219,'B 12m'!$H$215/'Detailed input - Vehicles'!$E$10,0)</f>
        <v>0</v>
      </c>
      <c r="AA225" s="140">
        <f>IF('Detailed input - Vehicles'!$E$10&gt;=W219,'B 12m'!$H$215/'Detailed input - Vehicles'!$E$10,0)</f>
        <v>0</v>
      </c>
      <c r="AB225" s="140">
        <f>IF('Detailed input - Vehicles'!$E$10&gt;=X219,'B 12m'!$H$215/'Detailed input - Vehicles'!$E$10,0)</f>
        <v>0</v>
      </c>
      <c r="AC225" s="140">
        <f>IF('Detailed input - Vehicles'!$E$10&gt;=Y219,'B 12m'!$H$215/'Detailed input - Vehicles'!$E$10,0)</f>
        <v>0</v>
      </c>
    </row>
    <row r="226" spans="1:29" s="32" customFormat="1" ht="16.5" customHeight="1" outlineLevel="2" x14ac:dyDescent="0.3">
      <c r="A226" s="68"/>
      <c r="B226" s="101"/>
      <c r="C226" s="146" t="s">
        <v>163</v>
      </c>
      <c r="D226" s="140"/>
      <c r="E226" s="140"/>
      <c r="F226" s="140"/>
      <c r="G226" s="140"/>
      <c r="H226" s="140"/>
      <c r="I226" s="140">
        <f>IF('Detailed input - Vehicles'!$E$10&gt;=D219,'B 12m'!$I$215/'Detailed input - Vehicles'!$E$10,0)</f>
        <v>0</v>
      </c>
      <c r="J226" s="140">
        <f>IF('Detailed input - Vehicles'!$E$10&gt;=E219,'B 12m'!$I$215/'Detailed input - Vehicles'!$E$10,0)</f>
        <v>0</v>
      </c>
      <c r="K226" s="140">
        <f>IF('Detailed input - Vehicles'!$E$10&gt;=F219,'B 12m'!$I$215/'Detailed input - Vehicles'!$E$10,0)</f>
        <v>0</v>
      </c>
      <c r="L226" s="140">
        <f>IF('Detailed input - Vehicles'!$E$10&gt;=G219,'B 12m'!$I$215/'Detailed input - Vehicles'!$E$10,0)</f>
        <v>0</v>
      </c>
      <c r="M226" s="140">
        <f>IF('Detailed input - Vehicles'!$E$10&gt;=H219,'B 12m'!$I$215/'Detailed input - Vehicles'!$E$10,0)</f>
        <v>0</v>
      </c>
      <c r="N226" s="140">
        <f>IF('Detailed input - Vehicles'!$E$10&gt;=I219,'B 12m'!$I$215/'Detailed input - Vehicles'!$E$10,0)</f>
        <v>0</v>
      </c>
      <c r="O226" s="140">
        <f>IF('Detailed input - Vehicles'!$E$10&gt;=J219,'B 12m'!$I$215/'Detailed input - Vehicles'!$E$10,0)</f>
        <v>0</v>
      </c>
      <c r="P226" s="140">
        <f>IF('Detailed input - Vehicles'!$E$10&gt;=K219,'B 12m'!$I$215/'Detailed input - Vehicles'!$E$10,0)</f>
        <v>0</v>
      </c>
      <c r="Q226" s="140">
        <f>IF('Detailed input - Vehicles'!$E$10&gt;=L219,'B 12m'!$I$215/'Detailed input - Vehicles'!$E$10,0)</f>
        <v>0</v>
      </c>
      <c r="R226" s="140">
        <f>IF('Detailed input - Vehicles'!$E$10&gt;=M219,'B 12m'!$I$215/'Detailed input - Vehicles'!$E$10,0)</f>
        <v>0</v>
      </c>
      <c r="S226" s="140">
        <f>IF('Detailed input - Vehicles'!$E$10&gt;=N219,'B 12m'!$I$215/'Detailed input - Vehicles'!$E$10,0)</f>
        <v>0</v>
      </c>
      <c r="T226" s="140">
        <f>IF('Detailed input - Vehicles'!$E$10&gt;=O219,'B 12m'!$I$215/'Detailed input - Vehicles'!$E$10,0)</f>
        <v>0</v>
      </c>
      <c r="U226" s="140">
        <f>IF('Detailed input - Vehicles'!$E$10&gt;=P219,'B 12m'!$I$215/'Detailed input - Vehicles'!$E$10,0)</f>
        <v>0</v>
      </c>
      <c r="V226" s="140">
        <f>IF('Detailed input - Vehicles'!$E$10&gt;=Q219,'B 12m'!$I$215/'Detailed input - Vehicles'!$E$10,0)</f>
        <v>0</v>
      </c>
      <c r="W226" s="140">
        <f>IF('Detailed input - Vehicles'!$E$10&gt;=R219,'B 12m'!$I$215/'Detailed input - Vehicles'!$E$10,0)</f>
        <v>0</v>
      </c>
      <c r="X226" s="140">
        <f>IF('Detailed input - Vehicles'!$E$10&gt;=S219,'B 12m'!$I$215/'Detailed input - Vehicles'!$E$10,0)</f>
        <v>0</v>
      </c>
      <c r="Y226" s="140">
        <f>IF('Detailed input - Vehicles'!$E$10&gt;=T219,'B 12m'!$I$215/'Detailed input - Vehicles'!$E$10,0)</f>
        <v>0</v>
      </c>
      <c r="Z226" s="140">
        <f>IF('Detailed input - Vehicles'!$E$10&gt;=U219,'B 12m'!$I$215/'Detailed input - Vehicles'!$E$10,0)</f>
        <v>0</v>
      </c>
      <c r="AA226" s="140">
        <f>IF('Detailed input - Vehicles'!$E$10&gt;=V219,'B 12m'!$I$215/'Detailed input - Vehicles'!$E$10,0)</f>
        <v>0</v>
      </c>
      <c r="AB226" s="140">
        <f>IF('Detailed input - Vehicles'!$E$10&gt;=W219,'B 12m'!$I$215/'Detailed input - Vehicles'!$E$10,0)</f>
        <v>0</v>
      </c>
      <c r="AC226" s="140">
        <f>IF('Detailed input - Vehicles'!$E$10&gt;=X219,'B 12m'!$I$215/'Detailed input - Vehicles'!$E$10,0)</f>
        <v>0</v>
      </c>
    </row>
    <row r="227" spans="1:29" s="32" customFormat="1" ht="16.5" customHeight="1" outlineLevel="2" x14ac:dyDescent="0.3">
      <c r="A227" s="68"/>
      <c r="B227" s="101"/>
      <c r="C227" s="146" t="s">
        <v>164</v>
      </c>
      <c r="D227" s="140"/>
      <c r="E227" s="140"/>
      <c r="F227" s="140"/>
      <c r="G227" s="140"/>
      <c r="H227" s="140"/>
      <c r="I227" s="140"/>
      <c r="J227" s="140">
        <f>IF('Detailed input - Vehicles'!$E$10&gt;=D219,'B 12m'!$J$215/'Detailed input - Vehicles'!$E$10,0)</f>
        <v>0</v>
      </c>
      <c r="K227" s="140">
        <f>IF('Detailed input - Vehicles'!$E$10&gt;=E219,'B 12m'!$J$215/'Detailed input - Vehicles'!$E$10,0)</f>
        <v>0</v>
      </c>
      <c r="L227" s="140">
        <f>IF('Detailed input - Vehicles'!$E$10&gt;=F219,'B 12m'!$J$215/'Detailed input - Vehicles'!$E$10,0)</f>
        <v>0</v>
      </c>
      <c r="M227" s="140">
        <f>IF('Detailed input - Vehicles'!$E$10&gt;=G219,'B 12m'!$J$215/'Detailed input - Vehicles'!$E$10,0)</f>
        <v>0</v>
      </c>
      <c r="N227" s="140">
        <f>IF('Detailed input - Vehicles'!$E$10&gt;=H219,'B 12m'!$J$215/'Detailed input - Vehicles'!$E$10,0)</f>
        <v>0</v>
      </c>
      <c r="O227" s="140">
        <f>IF('Detailed input - Vehicles'!$E$10&gt;=I219,'B 12m'!$J$215/'Detailed input - Vehicles'!$E$10,0)</f>
        <v>0</v>
      </c>
      <c r="P227" s="140">
        <f>IF('Detailed input - Vehicles'!$E$10&gt;=J219,'B 12m'!$J$215/'Detailed input - Vehicles'!$E$10,0)</f>
        <v>0</v>
      </c>
      <c r="Q227" s="140">
        <f>IF('Detailed input - Vehicles'!$E$10&gt;=K219,'B 12m'!$J$215/'Detailed input - Vehicles'!$E$10,0)</f>
        <v>0</v>
      </c>
      <c r="R227" s="140">
        <f>IF('Detailed input - Vehicles'!$E$10&gt;=L219,'B 12m'!$J$215/'Detailed input - Vehicles'!$E$10,0)</f>
        <v>0</v>
      </c>
      <c r="S227" s="140">
        <f>IF('Detailed input - Vehicles'!$E$10&gt;=M219,'B 12m'!$J$215/'Detailed input - Vehicles'!$E$10,0)</f>
        <v>0</v>
      </c>
      <c r="T227" s="140">
        <f>IF('Detailed input - Vehicles'!$E$10&gt;=N219,'B 12m'!$J$215/'Detailed input - Vehicles'!$E$10,0)</f>
        <v>0</v>
      </c>
      <c r="U227" s="140">
        <f>IF('Detailed input - Vehicles'!$E$10&gt;=O219,'B 12m'!$J$215/'Detailed input - Vehicles'!$E$10,0)</f>
        <v>0</v>
      </c>
      <c r="V227" s="140">
        <f>IF('Detailed input - Vehicles'!$E$10&gt;=P219,'B 12m'!$J$215/'Detailed input - Vehicles'!$E$10,0)</f>
        <v>0</v>
      </c>
      <c r="W227" s="140">
        <f>IF('Detailed input - Vehicles'!$E$10&gt;=Q219,'B 12m'!$J$215/'Detailed input - Vehicles'!$E$10,0)</f>
        <v>0</v>
      </c>
      <c r="X227" s="140">
        <f>IF('Detailed input - Vehicles'!$E$10&gt;=R219,'B 12m'!$J$215/'Detailed input - Vehicles'!$E$10,0)</f>
        <v>0</v>
      </c>
      <c r="Y227" s="140">
        <f>IF('Detailed input - Vehicles'!$E$10&gt;=S219,'B 12m'!$J$215/'Detailed input - Vehicles'!$E$10,0)</f>
        <v>0</v>
      </c>
      <c r="Z227" s="140">
        <f>IF('Detailed input - Vehicles'!$E$10&gt;=T219,'B 12m'!$J$215/'Detailed input - Vehicles'!$E$10,0)</f>
        <v>0</v>
      </c>
      <c r="AA227" s="140">
        <f>IF('Detailed input - Vehicles'!$E$10&gt;=U219,'B 12m'!$J$215/'Detailed input - Vehicles'!$E$10,0)</f>
        <v>0</v>
      </c>
      <c r="AB227" s="140">
        <f>IF('Detailed input - Vehicles'!$E$10&gt;=V219,'B 12m'!$J$215/'Detailed input - Vehicles'!$E$10,0)</f>
        <v>0</v>
      </c>
      <c r="AC227" s="140">
        <f>IF('Detailed input - Vehicles'!$E$10&gt;=W219,'B 12m'!$J$215/'Detailed input - Vehicles'!$E$10,0)</f>
        <v>0</v>
      </c>
    </row>
    <row r="228" spans="1:29" s="32" customFormat="1" ht="16.5" customHeight="1" outlineLevel="2" x14ac:dyDescent="0.3">
      <c r="A228" s="68"/>
      <c r="B228" s="101"/>
      <c r="C228" s="146" t="s">
        <v>165</v>
      </c>
      <c r="D228" s="140"/>
      <c r="E228" s="140"/>
      <c r="F228" s="140"/>
      <c r="G228" s="140"/>
      <c r="H228" s="140"/>
      <c r="I228" s="140"/>
      <c r="J228" s="140"/>
      <c r="K228" s="140">
        <f>IF('Detailed input - Vehicles'!$E$10&gt;=D219,'B 12m'!$K$215/'Detailed input - Vehicles'!$E$10,0)</f>
        <v>0</v>
      </c>
      <c r="L228" s="140">
        <f>IF('Detailed input - Vehicles'!$E$10&gt;=E219,'B 12m'!$K$215/'Detailed input - Vehicles'!$E$10,0)</f>
        <v>0</v>
      </c>
      <c r="M228" s="140">
        <f>IF('Detailed input - Vehicles'!$E$10&gt;=F219,'B 12m'!$K$215/'Detailed input - Vehicles'!$E$10,0)</f>
        <v>0</v>
      </c>
      <c r="N228" s="140">
        <f>IF('Detailed input - Vehicles'!$E$10&gt;=G219,'B 12m'!$K$215/'Detailed input - Vehicles'!$E$10,0)</f>
        <v>0</v>
      </c>
      <c r="O228" s="140">
        <f>IF('Detailed input - Vehicles'!$E$10&gt;=H219,'B 12m'!$K$215/'Detailed input - Vehicles'!$E$10,0)</f>
        <v>0</v>
      </c>
      <c r="P228" s="140">
        <f>IF('Detailed input - Vehicles'!$E$10&gt;=I219,'B 12m'!$K$215/'Detailed input - Vehicles'!$E$10,0)</f>
        <v>0</v>
      </c>
      <c r="Q228" s="140">
        <f>IF('Detailed input - Vehicles'!$E$10&gt;=J219,'B 12m'!$K$215/'Detailed input - Vehicles'!$E$10,0)</f>
        <v>0</v>
      </c>
      <c r="R228" s="140">
        <f>IF('Detailed input - Vehicles'!$E$10&gt;=K219,'B 12m'!$K$215/'Detailed input - Vehicles'!$E$10,0)</f>
        <v>0</v>
      </c>
      <c r="S228" s="140">
        <f>IF('Detailed input - Vehicles'!$E$10&gt;=L219,'B 12m'!$K$215/'Detailed input - Vehicles'!$E$10,0)</f>
        <v>0</v>
      </c>
      <c r="T228" s="140">
        <f>IF('Detailed input - Vehicles'!$E$10&gt;=M219,'B 12m'!$K$215/'Detailed input - Vehicles'!$E$10,0)</f>
        <v>0</v>
      </c>
      <c r="U228" s="140">
        <f>IF('Detailed input - Vehicles'!$E$10&gt;=N219,'B 12m'!$K$215/'Detailed input - Vehicles'!$E$10,0)</f>
        <v>0</v>
      </c>
      <c r="V228" s="140">
        <f>IF('Detailed input - Vehicles'!$E$10&gt;=O219,'B 12m'!$K$215/'Detailed input - Vehicles'!$E$10,0)</f>
        <v>0</v>
      </c>
      <c r="W228" s="140">
        <f>IF('Detailed input - Vehicles'!$E$10&gt;=P219,'B 12m'!$K$215/'Detailed input - Vehicles'!$E$10,0)</f>
        <v>0</v>
      </c>
      <c r="X228" s="140">
        <f>IF('Detailed input - Vehicles'!$E$10&gt;=Q219,'B 12m'!$K$215/'Detailed input - Vehicles'!$E$10,0)</f>
        <v>0</v>
      </c>
      <c r="Y228" s="140">
        <f>IF('Detailed input - Vehicles'!$E$10&gt;=R219,'B 12m'!$K$215/'Detailed input - Vehicles'!$E$10,0)</f>
        <v>0</v>
      </c>
      <c r="Z228" s="140">
        <f>IF('Detailed input - Vehicles'!$E$10&gt;=S219,'B 12m'!$K$215/'Detailed input - Vehicles'!$E$10,0)</f>
        <v>0</v>
      </c>
      <c r="AA228" s="140">
        <f>IF('Detailed input - Vehicles'!$E$10&gt;=T219,'B 12m'!$K$215/'Detailed input - Vehicles'!$E$10,0)</f>
        <v>0</v>
      </c>
      <c r="AB228" s="140">
        <f>IF('Detailed input - Vehicles'!$E$10&gt;=U219,'B 12m'!$K$215/'Detailed input - Vehicles'!$E$10,0)</f>
        <v>0</v>
      </c>
      <c r="AC228" s="140">
        <f>IF('Detailed input - Vehicles'!$E$10&gt;=V219,'B 12m'!$K$215/'Detailed input - Vehicles'!$E$10,0)</f>
        <v>0</v>
      </c>
    </row>
    <row r="229" spans="1:29" s="32" customFormat="1" ht="16.5" customHeight="1" outlineLevel="2" x14ac:dyDescent="0.3">
      <c r="A229" s="68"/>
      <c r="B229" s="101"/>
      <c r="C229" s="146" t="s">
        <v>166</v>
      </c>
      <c r="D229" s="140"/>
      <c r="E229" s="140"/>
      <c r="F229" s="140"/>
      <c r="G229" s="140"/>
      <c r="H229" s="140"/>
      <c r="I229" s="140"/>
      <c r="J229" s="140"/>
      <c r="K229" s="140"/>
      <c r="L229" s="140">
        <f>IF('Detailed input - Vehicles'!$E$10&gt;=D219,'B 12m'!$L$215/'Detailed input - Vehicles'!$E$10,0)</f>
        <v>0</v>
      </c>
      <c r="M229" s="140">
        <f>IF('Detailed input - Vehicles'!$E$10&gt;=E219,'B 12m'!$L$215/'Detailed input - Vehicles'!$E$10,0)</f>
        <v>0</v>
      </c>
      <c r="N229" s="140">
        <f>IF('Detailed input - Vehicles'!$E$10&gt;=F219,'B 12m'!$L$215/'Detailed input - Vehicles'!$E$10,0)</f>
        <v>0</v>
      </c>
      <c r="O229" s="140">
        <f>IF('Detailed input - Vehicles'!$E$10&gt;=G219,'B 12m'!$L$215/'Detailed input - Vehicles'!$E$10,0)</f>
        <v>0</v>
      </c>
      <c r="P229" s="140">
        <f>IF('Detailed input - Vehicles'!$E$10&gt;=H219,'B 12m'!$L$215/'Detailed input - Vehicles'!$E$10,0)</f>
        <v>0</v>
      </c>
      <c r="Q229" s="140">
        <f>IF('Detailed input - Vehicles'!$E$10&gt;=I219,'B 12m'!$L$215/'Detailed input - Vehicles'!$E$10,0)</f>
        <v>0</v>
      </c>
      <c r="R229" s="140">
        <f>IF('Detailed input - Vehicles'!$E$10&gt;=J219,'B 12m'!$L$215/'Detailed input - Vehicles'!$E$10,0)</f>
        <v>0</v>
      </c>
      <c r="S229" s="140">
        <f>IF('Detailed input - Vehicles'!$E$10&gt;=K219,'B 12m'!$L$215/'Detailed input - Vehicles'!$E$10,0)</f>
        <v>0</v>
      </c>
      <c r="T229" s="140">
        <f>IF('Detailed input - Vehicles'!$E$10&gt;=L219,'B 12m'!$L$215/'Detailed input - Vehicles'!$E$10,0)</f>
        <v>0</v>
      </c>
      <c r="U229" s="140">
        <f>IF('Detailed input - Vehicles'!$E$10&gt;=M219,'B 12m'!$L$215/'Detailed input - Vehicles'!$E$10,0)</f>
        <v>0</v>
      </c>
      <c r="V229" s="140">
        <f>IF('Detailed input - Vehicles'!$E$10&gt;=N219,'B 12m'!$L$215/'Detailed input - Vehicles'!$E$10,0)</f>
        <v>0</v>
      </c>
      <c r="W229" s="140">
        <f>IF('Detailed input - Vehicles'!$E$10&gt;=O219,'B 12m'!$L$215/'Detailed input - Vehicles'!$E$10,0)</f>
        <v>0</v>
      </c>
      <c r="X229" s="140">
        <f>IF('Detailed input - Vehicles'!$E$10&gt;=P219,'B 12m'!$L$215/'Detailed input - Vehicles'!$E$10,0)</f>
        <v>0</v>
      </c>
      <c r="Y229" s="140">
        <f>IF('Detailed input - Vehicles'!$E$10&gt;=Q219,'B 12m'!$L$215/'Detailed input - Vehicles'!$E$10,0)</f>
        <v>0</v>
      </c>
      <c r="Z229" s="140">
        <f>IF('Detailed input - Vehicles'!$E$10&gt;=R219,'B 12m'!$L$215/'Detailed input - Vehicles'!$E$10,0)</f>
        <v>0</v>
      </c>
      <c r="AA229" s="140">
        <f>IF('Detailed input - Vehicles'!$E$10&gt;=S219,'B 12m'!$L$215/'Detailed input - Vehicles'!$E$10,0)</f>
        <v>0</v>
      </c>
      <c r="AB229" s="140">
        <f>IF('Detailed input - Vehicles'!$E$10&gt;=T219,'B 12m'!$L$215/'Detailed input - Vehicles'!$E$10,0)</f>
        <v>0</v>
      </c>
      <c r="AC229" s="140">
        <f>IF('Detailed input - Vehicles'!$E$10&gt;=U219,'B 12m'!$L$215/'Detailed input - Vehicles'!$E$10,0)</f>
        <v>0</v>
      </c>
    </row>
    <row r="230" spans="1:29" s="32" customFormat="1" ht="16.5" customHeight="1" outlineLevel="2" x14ac:dyDescent="0.3">
      <c r="A230" s="68"/>
      <c r="B230" s="101"/>
      <c r="C230" s="146" t="s">
        <v>167</v>
      </c>
      <c r="D230" s="140"/>
      <c r="E230" s="140"/>
      <c r="F230" s="140"/>
      <c r="G230" s="140"/>
      <c r="H230" s="140"/>
      <c r="I230" s="140"/>
      <c r="J230" s="140"/>
      <c r="K230" s="140"/>
      <c r="L230" s="140"/>
      <c r="M230" s="140">
        <f>IF('Detailed input - Vehicles'!$E$10&gt;=D219,'B 12m'!$M$215/'Detailed input - Vehicles'!$E$10,0)</f>
        <v>0</v>
      </c>
      <c r="N230" s="140">
        <f>IF('Detailed input - Vehicles'!$E$10&gt;=E219,'B 12m'!$M$215/'Detailed input - Vehicles'!$E$10,0)</f>
        <v>0</v>
      </c>
      <c r="O230" s="140">
        <f>IF('Detailed input - Vehicles'!$E$10&gt;=F219,'B 12m'!$M$215/'Detailed input - Vehicles'!$E$10,0)</f>
        <v>0</v>
      </c>
      <c r="P230" s="140">
        <f>IF('Detailed input - Vehicles'!$E$10&gt;=G219,'B 12m'!$M$215/'Detailed input - Vehicles'!$E$10,0)</f>
        <v>0</v>
      </c>
      <c r="Q230" s="140">
        <f>IF('Detailed input - Vehicles'!$E$10&gt;=H219,'B 12m'!$M$215/'Detailed input - Vehicles'!$E$10,0)</f>
        <v>0</v>
      </c>
      <c r="R230" s="140">
        <f>IF('Detailed input - Vehicles'!$E$10&gt;=I219,'B 12m'!$M$215/'Detailed input - Vehicles'!$E$10,0)</f>
        <v>0</v>
      </c>
      <c r="S230" s="140">
        <f>IF('Detailed input - Vehicles'!$E$10&gt;=J219,'B 12m'!$M$215/'Detailed input - Vehicles'!$E$10,0)</f>
        <v>0</v>
      </c>
      <c r="T230" s="140">
        <f>IF('Detailed input - Vehicles'!$E$10&gt;=K219,'B 12m'!$M$215/'Detailed input - Vehicles'!$E$10,0)</f>
        <v>0</v>
      </c>
      <c r="U230" s="140">
        <f>IF('Detailed input - Vehicles'!$E$10&gt;=L219,'B 12m'!$M$215/'Detailed input - Vehicles'!$E$10,0)</f>
        <v>0</v>
      </c>
      <c r="V230" s="140">
        <f>IF('Detailed input - Vehicles'!$E$10&gt;=M219,'B 12m'!$M$215/'Detailed input - Vehicles'!$E$10,0)</f>
        <v>0</v>
      </c>
      <c r="W230" s="140">
        <f>IF('Detailed input - Vehicles'!$E$10&gt;=N219,'B 12m'!$M$215/'Detailed input - Vehicles'!$E$10,0)</f>
        <v>0</v>
      </c>
      <c r="X230" s="140">
        <f>IF('Detailed input - Vehicles'!$E$10&gt;=O219,'B 12m'!$M$215/'Detailed input - Vehicles'!$E$10,0)</f>
        <v>0</v>
      </c>
      <c r="Y230" s="140">
        <f>IF('Detailed input - Vehicles'!$E$10&gt;=P219,'B 12m'!$M$215/'Detailed input - Vehicles'!$E$10,0)</f>
        <v>0</v>
      </c>
      <c r="Z230" s="140">
        <f>IF('Detailed input - Vehicles'!$E$10&gt;=Q219,'B 12m'!$M$215/'Detailed input - Vehicles'!$E$10,0)</f>
        <v>0</v>
      </c>
      <c r="AA230" s="140">
        <f>IF('Detailed input - Vehicles'!$E$10&gt;=R219,'B 12m'!$M$215/'Detailed input - Vehicles'!$E$10,0)</f>
        <v>0</v>
      </c>
      <c r="AB230" s="140">
        <f>IF('Detailed input - Vehicles'!$E$10&gt;=S219,'B 12m'!$M$215/'Detailed input - Vehicles'!$E$10,0)</f>
        <v>0</v>
      </c>
      <c r="AC230" s="140">
        <f>IF('Detailed input - Vehicles'!$E$10&gt;=T219,'B 12m'!$M$215/'Detailed input - Vehicles'!$E$10,0)</f>
        <v>0</v>
      </c>
    </row>
    <row r="231" spans="1:29" s="32" customFormat="1" ht="16.5" customHeight="1" outlineLevel="2" x14ac:dyDescent="0.3">
      <c r="A231" s="68"/>
      <c r="B231" s="101"/>
      <c r="C231" s="146" t="s">
        <v>168</v>
      </c>
      <c r="D231" s="140"/>
      <c r="E231" s="140"/>
      <c r="F231" s="140"/>
      <c r="G231" s="140"/>
      <c r="H231" s="140"/>
      <c r="I231" s="140"/>
      <c r="J231" s="140"/>
      <c r="K231" s="140"/>
      <c r="L231" s="140"/>
      <c r="M231" s="140"/>
      <c r="N231" s="140">
        <f>IF('Detailed input - Vehicles'!$E$10&gt;=D219,'B 12m'!$N$215/'Detailed input - Vehicles'!$E$10,0)</f>
        <v>0</v>
      </c>
      <c r="O231" s="140">
        <f>IF('Detailed input - Vehicles'!$E$10&gt;=E219,'B 12m'!$N$215/'Detailed input - Vehicles'!$E$10,0)</f>
        <v>0</v>
      </c>
      <c r="P231" s="140">
        <f>IF('Detailed input - Vehicles'!$E$10&gt;=F219,'B 12m'!$N$215/'Detailed input - Vehicles'!$E$10,0)</f>
        <v>0</v>
      </c>
      <c r="Q231" s="140">
        <f>IF('Detailed input - Vehicles'!$E$10&gt;=G219,'B 12m'!$N$215/'Detailed input - Vehicles'!$E$10,0)</f>
        <v>0</v>
      </c>
      <c r="R231" s="140">
        <f>IF('Detailed input - Vehicles'!$E$10&gt;=H219,'B 12m'!$N$215/'Detailed input - Vehicles'!$E$10,0)</f>
        <v>0</v>
      </c>
      <c r="S231" s="140">
        <f>IF('Detailed input - Vehicles'!$E$10&gt;=I219,'B 12m'!$N$215/'Detailed input - Vehicles'!$E$10,0)</f>
        <v>0</v>
      </c>
      <c r="T231" s="140">
        <f>IF('Detailed input - Vehicles'!$E$10&gt;=J219,'B 12m'!$N$215/'Detailed input - Vehicles'!$E$10,0)</f>
        <v>0</v>
      </c>
      <c r="U231" s="140">
        <f>IF('Detailed input - Vehicles'!$E$10&gt;=K219,'B 12m'!$N$215/'Detailed input - Vehicles'!$E$10,0)</f>
        <v>0</v>
      </c>
      <c r="V231" s="140">
        <f>IF('Detailed input - Vehicles'!$E$10&gt;=L219,'B 12m'!$N$215/'Detailed input - Vehicles'!$E$10,0)</f>
        <v>0</v>
      </c>
      <c r="W231" s="140">
        <f>IF('Detailed input - Vehicles'!$E$10&gt;=M219,'B 12m'!$N$215/'Detailed input - Vehicles'!$E$10,0)</f>
        <v>0</v>
      </c>
      <c r="X231" s="140">
        <f>IF('Detailed input - Vehicles'!$E$10&gt;=N219,'B 12m'!$N$215/'Detailed input - Vehicles'!$E$10,0)</f>
        <v>0</v>
      </c>
      <c r="Y231" s="140">
        <f>IF('Detailed input - Vehicles'!$E$10&gt;=O219,'B 12m'!$N$215/'Detailed input - Vehicles'!$E$10,0)</f>
        <v>0</v>
      </c>
      <c r="Z231" s="140">
        <f>IF('Detailed input - Vehicles'!$E$10&gt;=P219,'B 12m'!$N$215/'Detailed input - Vehicles'!$E$10,0)</f>
        <v>0</v>
      </c>
      <c r="AA231" s="140">
        <f>IF('Detailed input - Vehicles'!$E$10&gt;=Q219,'B 12m'!$N$215/'Detailed input - Vehicles'!$E$10,0)</f>
        <v>0</v>
      </c>
      <c r="AB231" s="140">
        <f>IF('Detailed input - Vehicles'!$E$10&gt;=R219,'B 12m'!$N$215/'Detailed input - Vehicles'!$E$10,0)</f>
        <v>0</v>
      </c>
      <c r="AC231" s="140">
        <f>IF('Detailed input - Vehicles'!$E$10&gt;=S219,'B 12m'!$N$215/'Detailed input - Vehicles'!$E$10,0)</f>
        <v>0</v>
      </c>
    </row>
    <row r="232" spans="1:29" s="32" customFormat="1" ht="16.5" customHeight="1" outlineLevel="1" x14ac:dyDescent="0.3">
      <c r="A232" s="68"/>
      <c r="B232" s="101"/>
      <c r="C232" s="146"/>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c r="AB232" s="140"/>
      <c r="AC232" s="140"/>
    </row>
    <row r="233" spans="1:29" s="32" customFormat="1" ht="16.5" customHeight="1" outlineLevel="1" x14ac:dyDescent="0.3">
      <c r="A233" s="68"/>
      <c r="B233" s="101"/>
      <c r="C233" s="146"/>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c r="AB233" s="140"/>
      <c r="AC233" s="140"/>
    </row>
    <row r="234" spans="1:29" ht="20.25" customHeight="1" outlineLevel="1" x14ac:dyDescent="0.3">
      <c r="A234" s="78"/>
      <c r="B234" s="133" t="s">
        <v>290</v>
      </c>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c r="AA234" s="134"/>
      <c r="AB234" s="134"/>
      <c r="AC234" s="134"/>
    </row>
    <row r="235" spans="1:29" s="32" customFormat="1" ht="16.5" customHeight="1" outlineLevel="1" x14ac:dyDescent="0.3">
      <c r="A235" s="68"/>
      <c r="B235" s="34"/>
      <c r="C235" s="35"/>
      <c r="D235" s="33"/>
      <c r="E235" s="33"/>
      <c r="F235" s="33"/>
      <c r="G235" s="33"/>
      <c r="H235" s="33"/>
      <c r="I235" s="33"/>
      <c r="J235" s="33"/>
      <c r="K235" s="33"/>
    </row>
    <row r="236" spans="1:29" s="87" customFormat="1" ht="20.25" customHeight="1" outlineLevel="1" thickBot="1" x14ac:dyDescent="0.35">
      <c r="A236" s="78"/>
      <c r="B236" s="184" t="s">
        <v>307</v>
      </c>
      <c r="C236" s="184"/>
      <c r="D236" s="185">
        <f>D238+D252</f>
        <v>0</v>
      </c>
      <c r="E236" s="185">
        <f t="shared" ref="E236:AC236" si="47">E238+E252</f>
        <v>0</v>
      </c>
      <c r="F236" s="185">
        <f t="shared" si="47"/>
        <v>0</v>
      </c>
      <c r="G236" s="185">
        <f t="shared" si="47"/>
        <v>0</v>
      </c>
      <c r="H236" s="185">
        <f t="shared" si="47"/>
        <v>0</v>
      </c>
      <c r="I236" s="185">
        <f t="shared" si="47"/>
        <v>0</v>
      </c>
      <c r="J236" s="185">
        <f t="shared" si="47"/>
        <v>0</v>
      </c>
      <c r="K236" s="185">
        <f t="shared" si="47"/>
        <v>0</v>
      </c>
      <c r="L236" s="185">
        <f t="shared" si="47"/>
        <v>0</v>
      </c>
      <c r="M236" s="185">
        <f t="shared" si="47"/>
        <v>0</v>
      </c>
      <c r="N236" s="185">
        <f t="shared" si="47"/>
        <v>0</v>
      </c>
      <c r="O236" s="185">
        <f t="shared" si="47"/>
        <v>0</v>
      </c>
      <c r="P236" s="185">
        <f t="shared" si="47"/>
        <v>0</v>
      </c>
      <c r="Q236" s="185">
        <f t="shared" si="47"/>
        <v>0</v>
      </c>
      <c r="R236" s="185">
        <f t="shared" si="47"/>
        <v>0</v>
      </c>
      <c r="S236" s="185">
        <f t="shared" si="47"/>
        <v>0</v>
      </c>
      <c r="T236" s="185">
        <f t="shared" si="47"/>
        <v>0</v>
      </c>
      <c r="U236" s="185">
        <f t="shared" si="47"/>
        <v>0</v>
      </c>
      <c r="V236" s="185">
        <f t="shared" si="47"/>
        <v>0</v>
      </c>
      <c r="W236" s="185">
        <f t="shared" si="47"/>
        <v>0</v>
      </c>
      <c r="X236" s="185">
        <f t="shared" si="47"/>
        <v>0</v>
      </c>
      <c r="Y236" s="185">
        <f t="shared" si="47"/>
        <v>0</v>
      </c>
      <c r="Z236" s="185">
        <f t="shared" si="47"/>
        <v>0</v>
      </c>
      <c r="AA236" s="185">
        <f t="shared" si="47"/>
        <v>0</v>
      </c>
      <c r="AB236" s="185">
        <f t="shared" si="47"/>
        <v>0</v>
      </c>
      <c r="AC236" s="185">
        <f t="shared" si="47"/>
        <v>0</v>
      </c>
    </row>
    <row r="237" spans="1:29" s="177" customFormat="1" ht="20.25" customHeight="1" outlineLevel="1" x14ac:dyDescent="0.2">
      <c r="A237" s="261"/>
      <c r="B237" s="93" t="s">
        <v>589</v>
      </c>
      <c r="D237" s="639">
        <f>+D12</f>
        <v>0</v>
      </c>
      <c r="E237" s="639">
        <f>+E12</f>
        <v>0</v>
      </c>
      <c r="F237" s="639">
        <f t="shared" ref="F237:AC237" si="48">+F12</f>
        <v>0</v>
      </c>
      <c r="G237" s="639">
        <f t="shared" si="48"/>
        <v>0</v>
      </c>
      <c r="H237" s="639">
        <f t="shared" si="48"/>
        <v>0</v>
      </c>
      <c r="I237" s="639">
        <f t="shared" si="48"/>
        <v>0</v>
      </c>
      <c r="J237" s="639">
        <f t="shared" si="48"/>
        <v>0</v>
      </c>
      <c r="K237" s="639">
        <f t="shared" si="48"/>
        <v>0</v>
      </c>
      <c r="L237" s="639">
        <f t="shared" si="48"/>
        <v>0</v>
      </c>
      <c r="M237" s="639">
        <f t="shared" si="48"/>
        <v>0</v>
      </c>
      <c r="N237" s="639">
        <f t="shared" si="48"/>
        <v>0</v>
      </c>
      <c r="O237" s="639">
        <f t="shared" si="48"/>
        <v>0</v>
      </c>
      <c r="P237" s="639">
        <f t="shared" si="48"/>
        <v>0</v>
      </c>
      <c r="Q237" s="639">
        <f t="shared" si="48"/>
        <v>0</v>
      </c>
      <c r="R237" s="639">
        <f t="shared" si="48"/>
        <v>0</v>
      </c>
      <c r="S237" s="639">
        <f t="shared" si="48"/>
        <v>0</v>
      </c>
      <c r="T237" s="639">
        <f t="shared" si="48"/>
        <v>0</v>
      </c>
      <c r="U237" s="639">
        <f t="shared" si="48"/>
        <v>0</v>
      </c>
      <c r="V237" s="639">
        <f t="shared" si="48"/>
        <v>0</v>
      </c>
      <c r="W237" s="639">
        <f t="shared" si="48"/>
        <v>0</v>
      </c>
      <c r="X237" s="639">
        <f t="shared" si="48"/>
        <v>0</v>
      </c>
      <c r="Y237" s="639">
        <f t="shared" si="48"/>
        <v>0</v>
      </c>
      <c r="Z237" s="639">
        <f t="shared" si="48"/>
        <v>0</v>
      </c>
      <c r="AA237" s="639">
        <f t="shared" si="48"/>
        <v>0</v>
      </c>
      <c r="AB237" s="639">
        <f t="shared" si="48"/>
        <v>0</v>
      </c>
      <c r="AC237" s="639">
        <f t="shared" si="48"/>
        <v>0</v>
      </c>
    </row>
    <row r="238" spans="1:29" s="32" customFormat="1" ht="16.5" customHeight="1" outlineLevel="1" x14ac:dyDescent="0.3">
      <c r="A238" s="68"/>
      <c r="B238" s="18" t="s">
        <v>590</v>
      </c>
      <c r="C238" s="35"/>
      <c r="D238" s="112">
        <f>+D239</f>
        <v>0</v>
      </c>
      <c r="E238" s="243">
        <f>+IF(E237=0,0,+IF(E239&lt;&gt;D239,IF(E239=0,D239,E239),D238))</f>
        <v>0</v>
      </c>
      <c r="F238" s="243">
        <f t="shared" ref="F238:AC238" si="49">+IF(F237=0,0,+IF(F239&lt;&gt;E239,IF(F239=0,E239,F239),E238))</f>
        <v>0</v>
      </c>
      <c r="G238" s="243">
        <f t="shared" si="49"/>
        <v>0</v>
      </c>
      <c r="H238" s="243">
        <f t="shared" si="49"/>
        <v>0</v>
      </c>
      <c r="I238" s="243">
        <f t="shared" si="49"/>
        <v>0</v>
      </c>
      <c r="J238" s="243">
        <f t="shared" si="49"/>
        <v>0</v>
      </c>
      <c r="K238" s="243">
        <f t="shared" si="49"/>
        <v>0</v>
      </c>
      <c r="L238" s="243">
        <f t="shared" si="49"/>
        <v>0</v>
      </c>
      <c r="M238" s="243">
        <f t="shared" si="49"/>
        <v>0</v>
      </c>
      <c r="N238" s="243">
        <f t="shared" si="49"/>
        <v>0</v>
      </c>
      <c r="O238" s="243">
        <f t="shared" si="49"/>
        <v>0</v>
      </c>
      <c r="P238" s="243">
        <f t="shared" si="49"/>
        <v>0</v>
      </c>
      <c r="Q238" s="243">
        <f t="shared" si="49"/>
        <v>0</v>
      </c>
      <c r="R238" s="243">
        <f t="shared" si="49"/>
        <v>0</v>
      </c>
      <c r="S238" s="243">
        <f t="shared" si="49"/>
        <v>0</v>
      </c>
      <c r="T238" s="243">
        <f t="shared" si="49"/>
        <v>0</v>
      </c>
      <c r="U238" s="243">
        <f t="shared" si="49"/>
        <v>0</v>
      </c>
      <c r="V238" s="243">
        <f t="shared" si="49"/>
        <v>0</v>
      </c>
      <c r="W238" s="243">
        <f t="shared" si="49"/>
        <v>0</v>
      </c>
      <c r="X238" s="243">
        <f t="shared" si="49"/>
        <v>0</v>
      </c>
      <c r="Y238" s="243">
        <f t="shared" si="49"/>
        <v>0</v>
      </c>
      <c r="Z238" s="243">
        <f t="shared" si="49"/>
        <v>0</v>
      </c>
      <c r="AA238" s="243">
        <f t="shared" si="49"/>
        <v>0</v>
      </c>
      <c r="AB238" s="243">
        <f t="shared" si="49"/>
        <v>0</v>
      </c>
      <c r="AC238" s="243">
        <f t="shared" si="49"/>
        <v>0</v>
      </c>
    </row>
    <row r="239" spans="1:29" s="39" customFormat="1" ht="16.5" customHeight="1" outlineLevel="2" x14ac:dyDescent="0.3">
      <c r="A239" s="23"/>
      <c r="B239" s="18" t="s">
        <v>305</v>
      </c>
      <c r="C239" s="18" t="s">
        <v>16</v>
      </c>
      <c r="D239" s="243">
        <f>SUM(D240:D249)</f>
        <v>0</v>
      </c>
      <c r="E239" s="243">
        <f t="shared" ref="E239:N239" si="50">SUM(E240:E249)</f>
        <v>0</v>
      </c>
      <c r="F239" s="243">
        <f t="shared" si="50"/>
        <v>0</v>
      </c>
      <c r="G239" s="243">
        <f t="shared" si="50"/>
        <v>0</v>
      </c>
      <c r="H239" s="243">
        <f t="shared" si="50"/>
        <v>0</v>
      </c>
      <c r="I239" s="243">
        <f t="shared" si="50"/>
        <v>0</v>
      </c>
      <c r="J239" s="243">
        <f t="shared" si="50"/>
        <v>0</v>
      </c>
      <c r="K239" s="243">
        <f t="shared" si="50"/>
        <v>0</v>
      </c>
      <c r="L239" s="243">
        <f t="shared" si="50"/>
        <v>0</v>
      </c>
      <c r="M239" s="243">
        <f t="shared" si="50"/>
        <v>0</v>
      </c>
      <c r="N239" s="243">
        <f t="shared" si="50"/>
        <v>0</v>
      </c>
      <c r="O239" s="243">
        <f t="shared" ref="O239:AC239" si="51">SUM(O240:O249)</f>
        <v>0</v>
      </c>
      <c r="P239" s="243">
        <f t="shared" si="51"/>
        <v>0</v>
      </c>
      <c r="Q239" s="243">
        <f t="shared" si="51"/>
        <v>0</v>
      </c>
      <c r="R239" s="243">
        <f t="shared" si="51"/>
        <v>0</v>
      </c>
      <c r="S239" s="243">
        <f t="shared" si="51"/>
        <v>0</v>
      </c>
      <c r="T239" s="243">
        <f t="shared" si="51"/>
        <v>0</v>
      </c>
      <c r="U239" s="243">
        <f t="shared" si="51"/>
        <v>0</v>
      </c>
      <c r="V239" s="243">
        <f t="shared" si="51"/>
        <v>0</v>
      </c>
      <c r="W239" s="243">
        <f t="shared" si="51"/>
        <v>0</v>
      </c>
      <c r="X239" s="243">
        <f t="shared" si="51"/>
        <v>0</v>
      </c>
      <c r="Y239" s="243">
        <f t="shared" si="51"/>
        <v>0</v>
      </c>
      <c r="Z239" s="243">
        <f t="shared" si="51"/>
        <v>0</v>
      </c>
      <c r="AA239" s="243">
        <f t="shared" si="51"/>
        <v>0</v>
      </c>
      <c r="AB239" s="243">
        <f t="shared" si="51"/>
        <v>0</v>
      </c>
      <c r="AC239" s="243">
        <f t="shared" si="51"/>
        <v>0</v>
      </c>
    </row>
    <row r="240" spans="1:29" s="32" customFormat="1" ht="16.5" customHeight="1" outlineLevel="3" x14ac:dyDescent="0.3">
      <c r="A240" s="68"/>
      <c r="B240" s="34"/>
      <c r="C240" s="146" t="s">
        <v>169</v>
      </c>
      <c r="D240" s="33">
        <f>IF(D221&lt;&gt;0,MAX($D$215:$AC$215)*'Detailed input - HRS'!$E$16,0)</f>
        <v>0</v>
      </c>
      <c r="E240" s="33">
        <f>IF(E221&lt;&gt;0,MAX($D$215:$AC$215)*'Detailed input - HRS'!$E$16,0)</f>
        <v>0</v>
      </c>
      <c r="F240" s="33">
        <f>IF(F221&lt;&gt;0,MAX($D$215:$AC$215)*'Detailed input - HRS'!$E$16,0)</f>
        <v>0</v>
      </c>
      <c r="G240" s="33">
        <f>IF(G221&lt;&gt;0,MAX($D$215:$AC$215)*'Detailed input - HRS'!$E$16,0)</f>
        <v>0</v>
      </c>
      <c r="H240" s="33">
        <f>IF(H221&lt;&gt;0,MAX($D$215:$AC$215)*'Detailed input - HRS'!$E$16,0)</f>
        <v>0</v>
      </c>
      <c r="I240" s="33">
        <f>IF(I221&lt;&gt;0,MAX($D$215:$AC$215)*'Detailed input - HRS'!$E$16,0)</f>
        <v>0</v>
      </c>
      <c r="J240" s="33">
        <f>IF(J221&lt;&gt;0,MAX($D$215:$AC$215)*'Detailed input - HRS'!$E$16,0)</f>
        <v>0</v>
      </c>
      <c r="K240" s="33">
        <f>IF(K221&lt;&gt;0,MAX($D$215:$AC$215)*'Detailed input - HRS'!$E$16,0)</f>
        <v>0</v>
      </c>
      <c r="L240" s="33">
        <f>IF(L221&lt;&gt;0,MAX($D$215:$AC$215)*'Detailed input - HRS'!$E$16,0)</f>
        <v>0</v>
      </c>
      <c r="M240" s="33">
        <f>IF(M221&lt;&gt;0,MAX($D$215:$AC$215)*'Detailed input - HRS'!$E$16,0)</f>
        <v>0</v>
      </c>
      <c r="N240" s="33">
        <f>IF(N221&lt;&gt;0,MAX($D$215:$AC$215)*'Detailed input - HRS'!$E$16,0)</f>
        <v>0</v>
      </c>
      <c r="O240" s="33">
        <f>IF(O221&lt;&gt;0,MAX($D$215:$AC$215)*'Detailed input - HRS'!$E$16,0)</f>
        <v>0</v>
      </c>
      <c r="P240" s="33">
        <f>IF(P221&lt;&gt;0,MAX($D$215:$AC$215)*'Detailed input - HRS'!$E$16,0)</f>
        <v>0</v>
      </c>
      <c r="Q240" s="33">
        <f>IF(Q221&lt;&gt;0,MAX($D$215:$AC$215)*'Detailed input - HRS'!$E$16,0)</f>
        <v>0</v>
      </c>
      <c r="R240" s="33">
        <f>IF(R221&lt;&gt;0,MAX($D$215:$AC$215)*'Detailed input - HRS'!$E$16,0)</f>
        <v>0</v>
      </c>
      <c r="S240" s="33">
        <f>IF(S221&lt;&gt;0,MAX($D$215:$AC$215)*'Detailed input - HRS'!$E$16,0)</f>
        <v>0</v>
      </c>
      <c r="T240" s="33">
        <f>IF(T221&lt;&gt;0,MAX($D$215:$AC$215)*'Detailed input - HRS'!$E$16,0)</f>
        <v>0</v>
      </c>
      <c r="U240" s="33">
        <f>IF(U221&lt;&gt;0,MAX($D$215:$AC$215)*'Detailed input - HRS'!$E$16,0)</f>
        <v>0</v>
      </c>
      <c r="V240" s="33">
        <f>IF(V221&lt;&gt;0,MAX($D$215:$AC$215)*'Detailed input - HRS'!$E$16,0)</f>
        <v>0</v>
      </c>
      <c r="W240" s="33">
        <f>IF(W221&lt;&gt;0,MAX($D$215:$AC$215)*'Detailed input - HRS'!$E$16,0)</f>
        <v>0</v>
      </c>
      <c r="X240" s="33">
        <f>IF(X221&lt;&gt;0,MAX($D$215:$AC$215)*'Detailed input - HRS'!$E$16,0)</f>
        <v>0</v>
      </c>
      <c r="Y240" s="33">
        <f>IF(Y221&lt;&gt;0,MAX($D$215:$AC$215)*'Detailed input - HRS'!$E$16,0)</f>
        <v>0</v>
      </c>
      <c r="Z240" s="33">
        <f>IF(Z221&lt;&gt;0,MAX($D$215:$AC$215)*'Detailed input - HRS'!$E$16,0)</f>
        <v>0</v>
      </c>
      <c r="AA240" s="33">
        <f>IF(AA221&lt;&gt;0,MAX($D$215:$AC$215)*'Detailed input - HRS'!$E$16,0)</f>
        <v>0</v>
      </c>
      <c r="AB240" s="33">
        <f>IF(AB221&lt;&gt;0,MAX($D$215:$AC$215)*'Detailed input - HRS'!$E$16,0)</f>
        <v>0</v>
      </c>
      <c r="AC240" s="33">
        <f>IF(AC221&lt;&gt;0,MAX($D$215:$AC$215)*'Detailed input - HRS'!$E$16,0)</f>
        <v>0</v>
      </c>
    </row>
    <row r="241" spans="1:29" ht="15" customHeight="1" outlineLevel="3" x14ac:dyDescent="0.3">
      <c r="C241" s="146" t="s">
        <v>304</v>
      </c>
      <c r="D241" s="33"/>
      <c r="E241" s="33">
        <f>IF(E222&lt;&gt;0,MAX($D$215:$AC$215)*'Detailed input - HRS'!$E$16,0)</f>
        <v>0</v>
      </c>
      <c r="F241" s="33">
        <f>IF(F222&lt;&gt;0,MAX($D$215:$AC$215)*'Detailed input - HRS'!$E$16,0)</f>
        <v>0</v>
      </c>
      <c r="G241" s="33">
        <f>IF(G222&lt;&gt;0,MAX($D$215:$AC$215)*'Detailed input - HRS'!$E$16,0)</f>
        <v>0</v>
      </c>
      <c r="H241" s="33">
        <f>IF(H222&lt;&gt;0,MAX($D$215:$AC$215)*'Detailed input - HRS'!$E$16,0)</f>
        <v>0</v>
      </c>
      <c r="I241" s="33">
        <f>IF(I222&lt;&gt;0,MAX($D$215:$AC$215)*'Detailed input - HRS'!$E$16,0)</f>
        <v>0</v>
      </c>
      <c r="J241" s="33">
        <f>IF(J222&lt;&gt;0,MAX($D$215:$AC$215)*'Detailed input - HRS'!$E$16,0)</f>
        <v>0</v>
      </c>
      <c r="K241" s="33">
        <f>IF(K222&lt;&gt;0,MAX($D$215:$AC$215)*'Detailed input - HRS'!$E$16,0)</f>
        <v>0</v>
      </c>
      <c r="L241" s="33">
        <f>IF(L222&lt;&gt;0,MAX($D$215:$AC$215)*'Detailed input - HRS'!$E$16,0)</f>
        <v>0</v>
      </c>
      <c r="M241" s="33">
        <f>IF(M222&lt;&gt;0,MAX($D$215:$AC$215)*'Detailed input - HRS'!$E$16,0)</f>
        <v>0</v>
      </c>
      <c r="N241" s="33">
        <f>IF(N222&lt;&gt;0,MAX($D$215:$AC$215)*'Detailed input - HRS'!$E$16,0)</f>
        <v>0</v>
      </c>
      <c r="O241" s="33">
        <f>IF(O222&lt;&gt;0,MAX($D$215:$AC$215)*'Detailed input - HRS'!$E$16,0)</f>
        <v>0</v>
      </c>
      <c r="P241" s="33">
        <f>IF(P222&lt;&gt;0,MAX($D$215:$AC$215)*'Detailed input - HRS'!$E$16,0)</f>
        <v>0</v>
      </c>
      <c r="Q241" s="33">
        <f>IF(Q222&lt;&gt;0,MAX($D$215:$AC$215)*'Detailed input - HRS'!$E$16,0)</f>
        <v>0</v>
      </c>
      <c r="R241" s="33">
        <f>IF(R222&lt;&gt;0,MAX($D$215:$AC$215)*'Detailed input - HRS'!$E$16,0)</f>
        <v>0</v>
      </c>
      <c r="S241" s="33">
        <f>IF(S222&lt;&gt;0,MAX($D$215:$AC$215)*'Detailed input - HRS'!$E$16,0)</f>
        <v>0</v>
      </c>
      <c r="T241" s="33">
        <f>IF(T222&lt;&gt;0,MAX($D$215:$AC$215)*'Detailed input - HRS'!$E$16,0)</f>
        <v>0</v>
      </c>
      <c r="U241" s="33">
        <f>IF(U222&lt;&gt;0,MAX($D$215:$AC$215)*'Detailed input - HRS'!$E$16,0)</f>
        <v>0</v>
      </c>
      <c r="V241" s="33">
        <f>IF(V222&lt;&gt;0,MAX($D$215:$AC$215)*'Detailed input - HRS'!$E$16,0)</f>
        <v>0</v>
      </c>
      <c r="W241" s="33">
        <f>IF(W222&lt;&gt;0,MAX($D$215:$AC$215)*'Detailed input - HRS'!$E$16,0)</f>
        <v>0</v>
      </c>
      <c r="X241" s="33">
        <f>IF(X222&lt;&gt;0,MAX($D$215:$AC$215)*'Detailed input - HRS'!$E$16,0)</f>
        <v>0</v>
      </c>
      <c r="Y241" s="33">
        <f>IF(Y222&lt;&gt;0,MAX($D$215:$AC$215)*'Detailed input - HRS'!$E$16,0)</f>
        <v>0</v>
      </c>
      <c r="Z241" s="33">
        <f>IF(Z222&lt;&gt;0,MAX($D$215:$AC$215)*'Detailed input - HRS'!$E$16,0)</f>
        <v>0</v>
      </c>
      <c r="AA241" s="33">
        <f>IF(AA222&lt;&gt;0,MAX($D$215:$AC$215)*'Detailed input - HRS'!$E$16,0)</f>
        <v>0</v>
      </c>
      <c r="AB241" s="33">
        <f>IF(AB222&lt;&gt;0,MAX($D$215:$AC$215)*'Detailed input - HRS'!$E$16,0)</f>
        <v>0</v>
      </c>
      <c r="AC241" s="33">
        <f>IF(AC222&lt;&gt;0,MAX($D$215:$AC$215)*'Detailed input - HRS'!$E$16,0)</f>
        <v>0</v>
      </c>
    </row>
    <row r="242" spans="1:29" ht="15" customHeight="1" outlineLevel="3" x14ac:dyDescent="0.3">
      <c r="C242" s="146" t="s">
        <v>170</v>
      </c>
      <c r="D242" s="33"/>
      <c r="E242" s="33"/>
      <c r="F242" s="33">
        <f>IF(F223&lt;&gt;0,MAX($D$215:$AC$215)*'Detailed input - HRS'!$E$16,0)</f>
        <v>0</v>
      </c>
      <c r="G242" s="33">
        <f>IF(G223&lt;&gt;0,MAX($D$215:$AC$215)*'Detailed input - HRS'!$E$16,0)</f>
        <v>0</v>
      </c>
      <c r="H242" s="33">
        <f>IF(H223&lt;&gt;0,MAX($D$215:$AC$215)*'Detailed input - HRS'!$E$16,0)</f>
        <v>0</v>
      </c>
      <c r="I242" s="33">
        <f>IF(I223&lt;&gt;0,MAX($D$215:$AC$215)*'Detailed input - HRS'!$E$16,0)</f>
        <v>0</v>
      </c>
      <c r="J242" s="33">
        <f>IF(J223&lt;&gt;0,MAX($D$215:$AC$215)*'Detailed input - HRS'!$E$16,0)</f>
        <v>0</v>
      </c>
      <c r="K242" s="33">
        <f>IF(K223&lt;&gt;0,MAX($D$215:$AC$215)*'Detailed input - HRS'!$E$16,0)</f>
        <v>0</v>
      </c>
      <c r="L242" s="33">
        <f>IF(L223&lt;&gt;0,MAX($D$215:$AC$215)*'Detailed input - HRS'!$E$16,0)</f>
        <v>0</v>
      </c>
      <c r="M242" s="33">
        <f>IF(M223&lt;&gt;0,MAX($D$215:$AC$215)*'Detailed input - HRS'!$E$16,0)</f>
        <v>0</v>
      </c>
      <c r="N242" s="33">
        <f>IF(N223&lt;&gt;0,MAX($D$215:$AC$215)*'Detailed input - HRS'!$E$16,0)</f>
        <v>0</v>
      </c>
      <c r="O242" s="33">
        <f>IF(O223&lt;&gt;0,MAX($D$215:$AC$215)*'Detailed input - HRS'!$E$16,0)</f>
        <v>0</v>
      </c>
      <c r="P242" s="33">
        <f>IF(P223&lt;&gt;0,MAX($D$215:$AC$215)*'Detailed input - HRS'!$E$16,0)</f>
        <v>0</v>
      </c>
      <c r="Q242" s="33">
        <f>IF(Q223&lt;&gt;0,MAX($D$215:$AC$215)*'Detailed input - HRS'!$E$16,0)</f>
        <v>0</v>
      </c>
      <c r="R242" s="33">
        <f>IF(R223&lt;&gt;0,MAX($D$215:$AC$215)*'Detailed input - HRS'!$E$16,0)</f>
        <v>0</v>
      </c>
      <c r="S242" s="33">
        <f>IF(S223&lt;&gt;0,MAX($D$215:$AC$215)*'Detailed input - HRS'!$E$16,0)</f>
        <v>0</v>
      </c>
      <c r="T242" s="33">
        <f>IF(T223&lt;&gt;0,MAX($D$215:$AC$215)*'Detailed input - HRS'!$E$16,0)</f>
        <v>0</v>
      </c>
      <c r="U242" s="33">
        <f>IF(U223&lt;&gt;0,MAX($D$215:$AC$215)*'Detailed input - HRS'!$E$16,0)</f>
        <v>0</v>
      </c>
      <c r="V242" s="33">
        <f>IF(V223&lt;&gt;0,MAX($D$215:$AC$215)*'Detailed input - HRS'!$E$16,0)</f>
        <v>0</v>
      </c>
      <c r="W242" s="33">
        <f>IF(W223&lt;&gt;0,MAX($D$215:$AC$215)*'Detailed input - HRS'!$E$16,0)</f>
        <v>0</v>
      </c>
      <c r="X242" s="33">
        <f>IF(X223&lt;&gt;0,MAX($D$215:$AC$215)*'Detailed input - HRS'!$E$16,0)</f>
        <v>0</v>
      </c>
      <c r="Y242" s="33">
        <f>IF(Y223&lt;&gt;0,MAX($D$215:$AC$215)*'Detailed input - HRS'!$E$16,0)</f>
        <v>0</v>
      </c>
      <c r="Z242" s="33">
        <f>IF(Z223&lt;&gt;0,MAX($D$215:$AC$215)*'Detailed input - HRS'!$E$16,0)</f>
        <v>0</v>
      </c>
      <c r="AA242" s="33">
        <f>IF(AA223&lt;&gt;0,MAX($D$215:$AC$215)*'Detailed input - HRS'!$E$16,0)</f>
        <v>0</v>
      </c>
      <c r="AB242" s="33">
        <f>IF(AB223&lt;&gt;0,MAX($D$215:$AC$215)*'Detailed input - HRS'!$E$16,0)</f>
        <v>0</v>
      </c>
      <c r="AC242" s="33">
        <f>IF(AC223&lt;&gt;0,MAX($D$215:$AC$215)*'Detailed input - HRS'!$E$16,0)</f>
        <v>0</v>
      </c>
    </row>
    <row r="243" spans="1:29" ht="15" customHeight="1" outlineLevel="3" x14ac:dyDescent="0.3">
      <c r="C243" s="146" t="s">
        <v>171</v>
      </c>
      <c r="D243" s="33"/>
      <c r="E243" s="33"/>
      <c r="F243" s="33"/>
      <c r="G243" s="33">
        <f>IF(G224&lt;&gt;0,MAX($D$215:$AC$215)*'Detailed input - HRS'!$E$16,0)</f>
        <v>0</v>
      </c>
      <c r="H243" s="33">
        <f>IF(H224&lt;&gt;0,MAX($D$215:$AC$215)*'Detailed input - HRS'!$E$16,0)</f>
        <v>0</v>
      </c>
      <c r="I243" s="33">
        <f>IF(I224&lt;&gt;0,MAX($D$215:$AC$215)*'Detailed input - HRS'!$E$16,0)</f>
        <v>0</v>
      </c>
      <c r="J243" s="33">
        <f>IF(J224&lt;&gt;0,MAX($D$215:$AC$215)*'Detailed input - HRS'!$E$16,0)</f>
        <v>0</v>
      </c>
      <c r="K243" s="33">
        <f>IF(K224&lt;&gt;0,MAX($D$215:$AC$215)*'Detailed input - HRS'!$E$16,0)</f>
        <v>0</v>
      </c>
      <c r="L243" s="33">
        <f>IF(L224&lt;&gt;0,MAX($D$215:$AC$215)*'Detailed input - HRS'!$E$16,0)</f>
        <v>0</v>
      </c>
      <c r="M243" s="33">
        <f>IF(M224&lt;&gt;0,MAX($D$215:$AC$215)*'Detailed input - HRS'!$E$16,0)</f>
        <v>0</v>
      </c>
      <c r="N243" s="33">
        <f>IF(N224&lt;&gt;0,MAX($D$215:$AC$215)*'Detailed input - HRS'!$E$16,0)</f>
        <v>0</v>
      </c>
      <c r="O243" s="33">
        <f>IF(O224&lt;&gt;0,MAX($D$215:$AC$215)*'Detailed input - HRS'!$E$16,0)</f>
        <v>0</v>
      </c>
      <c r="P243" s="33">
        <f>IF(P224&lt;&gt;0,MAX($D$215:$AC$215)*'Detailed input - HRS'!$E$16,0)</f>
        <v>0</v>
      </c>
      <c r="Q243" s="33">
        <f>IF(Q224&lt;&gt;0,MAX($D$215:$AC$215)*'Detailed input - HRS'!$E$16,0)</f>
        <v>0</v>
      </c>
      <c r="R243" s="33">
        <f>IF(R224&lt;&gt;0,MAX($D$215:$AC$215)*'Detailed input - HRS'!$E$16,0)</f>
        <v>0</v>
      </c>
      <c r="S243" s="33">
        <f>IF(S224&lt;&gt;0,MAX($D$215:$AC$215)*'Detailed input - HRS'!$E$16,0)</f>
        <v>0</v>
      </c>
      <c r="T243" s="33">
        <f>IF(T224&lt;&gt;0,MAX($D$215:$AC$215)*'Detailed input - HRS'!$E$16,0)</f>
        <v>0</v>
      </c>
      <c r="U243" s="33">
        <f>IF(U224&lt;&gt;0,MAX($D$215:$AC$215)*'Detailed input - HRS'!$E$16,0)</f>
        <v>0</v>
      </c>
      <c r="V243" s="33">
        <f>IF(V224&lt;&gt;0,MAX($D$215:$AC$215)*'Detailed input - HRS'!$E$16,0)</f>
        <v>0</v>
      </c>
      <c r="W243" s="33">
        <f>IF(W224&lt;&gt;0,MAX($D$215:$AC$215)*'Detailed input - HRS'!$E$16,0)</f>
        <v>0</v>
      </c>
      <c r="X243" s="33">
        <f>IF(X224&lt;&gt;0,MAX($D$215:$AC$215)*'Detailed input - HRS'!$E$16,0)</f>
        <v>0</v>
      </c>
      <c r="Y243" s="33">
        <f>IF(Y224&lt;&gt;0,MAX($D$215:$AC$215)*'Detailed input - HRS'!$E$16,0)</f>
        <v>0</v>
      </c>
      <c r="Z243" s="33">
        <f>IF(Z224&lt;&gt;0,MAX($D$215:$AC$215)*'Detailed input - HRS'!$E$16,0)</f>
        <v>0</v>
      </c>
      <c r="AA243" s="33">
        <f>IF(AA224&lt;&gt;0,MAX($D$215:$AC$215)*'Detailed input - HRS'!$E$16,0)</f>
        <v>0</v>
      </c>
      <c r="AB243" s="33">
        <f>IF(AB224&lt;&gt;0,MAX($D$215:$AC$215)*'Detailed input - HRS'!$E$16,0)</f>
        <v>0</v>
      </c>
      <c r="AC243" s="33">
        <f>IF(AC224&lt;&gt;0,MAX($D$215:$AC$215)*'Detailed input - HRS'!$E$16,0)</f>
        <v>0</v>
      </c>
    </row>
    <row r="244" spans="1:29" ht="15" customHeight="1" outlineLevel="3" x14ac:dyDescent="0.3">
      <c r="C244" s="146" t="s">
        <v>172</v>
      </c>
      <c r="D244" s="33"/>
      <c r="E244" s="33"/>
      <c r="F244" s="33"/>
      <c r="G244" s="33"/>
      <c r="H244" s="33">
        <f>IF(H225&lt;&gt;0,MAX($D$215:$AC$215)*'Detailed input - HRS'!$E$16,0)</f>
        <v>0</v>
      </c>
      <c r="I244" s="33">
        <f>IF(I225&lt;&gt;0,MAX($D$215:$AC$215)*'Detailed input - HRS'!$E$16,0)</f>
        <v>0</v>
      </c>
      <c r="J244" s="33">
        <f>IF(J225&lt;&gt;0,MAX($D$215:$AC$215)*'Detailed input - HRS'!$E$16,0)</f>
        <v>0</v>
      </c>
      <c r="K244" s="33">
        <f>IF(K225&lt;&gt;0,MAX($D$215:$AC$215)*'Detailed input - HRS'!$E$16,0)</f>
        <v>0</v>
      </c>
      <c r="L244" s="33">
        <f>IF(L225&lt;&gt;0,MAX($D$215:$AC$215)*'Detailed input - HRS'!$E$16,0)</f>
        <v>0</v>
      </c>
      <c r="M244" s="33">
        <f>IF(M225&lt;&gt;0,MAX($D$215:$AC$215)*'Detailed input - HRS'!$E$16,0)</f>
        <v>0</v>
      </c>
      <c r="N244" s="33">
        <f>IF(N225&lt;&gt;0,MAX($D$215:$AC$215)*'Detailed input - HRS'!$E$16,0)</f>
        <v>0</v>
      </c>
      <c r="O244" s="33">
        <f>IF(O225&lt;&gt;0,MAX($D$215:$AC$215)*'Detailed input - HRS'!$E$16,0)</f>
        <v>0</v>
      </c>
      <c r="P244" s="33">
        <f>IF(P225&lt;&gt;0,MAX($D$215:$AC$215)*'Detailed input - HRS'!$E$16,0)</f>
        <v>0</v>
      </c>
      <c r="Q244" s="33">
        <f>IF(Q225&lt;&gt;0,MAX($D$215:$AC$215)*'Detailed input - HRS'!$E$16,0)</f>
        <v>0</v>
      </c>
      <c r="R244" s="33">
        <f>IF(R225&lt;&gt;0,MAX($D$215:$AC$215)*'Detailed input - HRS'!$E$16,0)</f>
        <v>0</v>
      </c>
      <c r="S244" s="33">
        <f>IF(S225&lt;&gt;0,MAX($D$215:$AC$215)*'Detailed input - HRS'!$E$16,0)</f>
        <v>0</v>
      </c>
      <c r="T244" s="33">
        <f>IF(T225&lt;&gt;0,MAX($D$215:$AC$215)*'Detailed input - HRS'!$E$16,0)</f>
        <v>0</v>
      </c>
      <c r="U244" s="33">
        <f>IF(U225&lt;&gt;0,MAX($D$215:$AC$215)*'Detailed input - HRS'!$E$16,0)</f>
        <v>0</v>
      </c>
      <c r="V244" s="33">
        <f>IF(V225&lt;&gt;0,MAX($D$215:$AC$215)*'Detailed input - HRS'!$E$16,0)</f>
        <v>0</v>
      </c>
      <c r="W244" s="33">
        <f>IF(W225&lt;&gt;0,MAX($D$215:$AC$215)*'Detailed input - HRS'!$E$16,0)</f>
        <v>0</v>
      </c>
      <c r="X244" s="33">
        <f>IF(X225&lt;&gt;0,MAX($D$215:$AC$215)*'Detailed input - HRS'!$E$16,0)</f>
        <v>0</v>
      </c>
      <c r="Y244" s="33">
        <f>IF(Y225&lt;&gt;0,MAX($D$215:$AC$215)*'Detailed input - HRS'!$E$16,0)</f>
        <v>0</v>
      </c>
      <c r="Z244" s="33">
        <f>IF(Z225&lt;&gt;0,MAX($D$215:$AC$215)*'Detailed input - HRS'!$E$16,0)</f>
        <v>0</v>
      </c>
      <c r="AA244" s="33">
        <f>IF(AA225&lt;&gt;0,MAX($D$215:$AC$215)*'Detailed input - HRS'!$E$16,0)</f>
        <v>0</v>
      </c>
      <c r="AB244" s="33">
        <f>IF(AB225&lt;&gt;0,MAX($D$215:$AC$215)*'Detailed input - HRS'!$E$16,0)</f>
        <v>0</v>
      </c>
      <c r="AC244" s="33">
        <f>IF(AC225&lt;&gt;0,MAX($D$215:$AC$215)*'Detailed input - HRS'!$E$16,0)</f>
        <v>0</v>
      </c>
    </row>
    <row r="245" spans="1:29" ht="15" customHeight="1" outlineLevel="3" x14ac:dyDescent="0.3">
      <c r="C245" s="146" t="s">
        <v>173</v>
      </c>
      <c r="D245" s="33"/>
      <c r="E245" s="33"/>
      <c r="F245" s="33"/>
      <c r="G245" s="33"/>
      <c r="H245" s="33"/>
      <c r="I245" s="33">
        <f>IF(I226&lt;&gt;0,MAX($D$215:$AC$215)*'Detailed input - HRS'!$E$16,0)</f>
        <v>0</v>
      </c>
      <c r="J245" s="33">
        <f>IF(J226&lt;&gt;0,MAX($D$215:$AC$215)*'Detailed input - HRS'!$E$16,0)</f>
        <v>0</v>
      </c>
      <c r="K245" s="33">
        <f>IF(K226&lt;&gt;0,MAX($D$215:$AC$215)*'Detailed input - HRS'!$E$16,0)</f>
        <v>0</v>
      </c>
      <c r="L245" s="33">
        <f>IF(L226&lt;&gt;0,MAX($D$215:$AC$215)*'Detailed input - HRS'!$E$16,0)</f>
        <v>0</v>
      </c>
      <c r="M245" s="33">
        <f>IF(M226&lt;&gt;0,MAX($D$215:$AC$215)*'Detailed input - HRS'!$E$16,0)</f>
        <v>0</v>
      </c>
      <c r="N245" s="33">
        <f>IF(N226&lt;&gt;0,MAX($D$215:$AC$215)*'Detailed input - HRS'!$E$16,0)</f>
        <v>0</v>
      </c>
      <c r="O245" s="33">
        <f>IF(O226&lt;&gt;0,MAX($D$215:$AC$215)*'Detailed input - HRS'!$E$16,0)</f>
        <v>0</v>
      </c>
      <c r="P245" s="33">
        <f>IF(P226&lt;&gt;0,MAX($D$215:$AC$215)*'Detailed input - HRS'!$E$16,0)</f>
        <v>0</v>
      </c>
      <c r="Q245" s="33">
        <f>IF(Q226&lt;&gt;0,MAX($D$215:$AC$215)*'Detailed input - HRS'!$E$16,0)</f>
        <v>0</v>
      </c>
      <c r="R245" s="33">
        <f>IF(R226&lt;&gt;0,MAX($D$215:$AC$215)*'Detailed input - HRS'!$E$16,0)</f>
        <v>0</v>
      </c>
      <c r="S245" s="33">
        <f>IF(S226&lt;&gt;0,MAX($D$215:$AC$215)*'Detailed input - HRS'!$E$16,0)</f>
        <v>0</v>
      </c>
      <c r="T245" s="33">
        <f>IF(T226&lt;&gt;0,MAX($D$215:$AC$215)*'Detailed input - HRS'!$E$16,0)</f>
        <v>0</v>
      </c>
      <c r="U245" s="33">
        <f>IF(U226&lt;&gt;0,MAX($D$215:$AC$215)*'Detailed input - HRS'!$E$16,0)</f>
        <v>0</v>
      </c>
      <c r="V245" s="33">
        <f>IF(V226&lt;&gt;0,MAX($D$215:$AC$215)*'Detailed input - HRS'!$E$16,0)</f>
        <v>0</v>
      </c>
      <c r="W245" s="33">
        <f>IF(W226&lt;&gt;0,MAX($D$215:$AC$215)*'Detailed input - HRS'!$E$16,0)</f>
        <v>0</v>
      </c>
      <c r="X245" s="33">
        <f>IF(X226&lt;&gt;0,MAX($D$215:$AC$215)*'Detailed input - HRS'!$E$16,0)</f>
        <v>0</v>
      </c>
      <c r="Y245" s="33">
        <f>IF(Y226&lt;&gt;0,MAX($D$215:$AC$215)*'Detailed input - HRS'!$E$16,0)</f>
        <v>0</v>
      </c>
      <c r="Z245" s="33">
        <f>IF(Z226&lt;&gt;0,MAX($D$215:$AC$215)*'Detailed input - HRS'!$E$16,0)</f>
        <v>0</v>
      </c>
      <c r="AA245" s="33">
        <f>IF(AA226&lt;&gt;0,MAX($D$215:$AC$215)*'Detailed input - HRS'!$E$16,0)</f>
        <v>0</v>
      </c>
      <c r="AB245" s="33">
        <f>IF(AB226&lt;&gt;0,MAX($D$215:$AC$215)*'Detailed input - HRS'!$E$16,0)</f>
        <v>0</v>
      </c>
      <c r="AC245" s="33">
        <f>IF(AC226&lt;&gt;0,MAX($D$215:$AC$215)*'Detailed input - HRS'!$E$16,0)</f>
        <v>0</v>
      </c>
    </row>
    <row r="246" spans="1:29" ht="15" customHeight="1" outlineLevel="3" x14ac:dyDescent="0.3">
      <c r="C246" s="146" t="s">
        <v>174</v>
      </c>
      <c r="D246" s="33"/>
      <c r="E246" s="33"/>
      <c r="F246" s="33"/>
      <c r="G246" s="33"/>
      <c r="H246" s="33"/>
      <c r="I246" s="33"/>
      <c r="J246" s="33">
        <f>IF(J227&lt;&gt;0,MAX($D$215:$AC$215)*'Detailed input - HRS'!$E$16,0)</f>
        <v>0</v>
      </c>
      <c r="K246" s="33">
        <f>IF(K227&lt;&gt;0,MAX($D$215:$AC$215)*'Detailed input - HRS'!$E$16,0)</f>
        <v>0</v>
      </c>
      <c r="L246" s="33">
        <f>IF(L227&lt;&gt;0,MAX($D$215:$AC$215)*'Detailed input - HRS'!$E$16,0)</f>
        <v>0</v>
      </c>
      <c r="M246" s="33">
        <f>IF(M227&lt;&gt;0,MAX($D$215:$AC$215)*'Detailed input - HRS'!$E$16,0)</f>
        <v>0</v>
      </c>
      <c r="N246" s="33">
        <f>IF(N227&lt;&gt;0,MAX($D$215:$AC$215)*'Detailed input - HRS'!$E$16,0)</f>
        <v>0</v>
      </c>
      <c r="O246" s="33">
        <f>IF(O227&lt;&gt;0,MAX($D$215:$AC$215)*'Detailed input - HRS'!$E$16,0)</f>
        <v>0</v>
      </c>
      <c r="P246" s="33">
        <f>IF(P227&lt;&gt;0,MAX($D$215:$AC$215)*'Detailed input - HRS'!$E$16,0)</f>
        <v>0</v>
      </c>
      <c r="Q246" s="33">
        <f>IF(Q227&lt;&gt;0,MAX($D$215:$AC$215)*'Detailed input - HRS'!$E$16,0)</f>
        <v>0</v>
      </c>
      <c r="R246" s="33">
        <f>IF(R227&lt;&gt;0,MAX($D$215:$AC$215)*'Detailed input - HRS'!$E$16,0)</f>
        <v>0</v>
      </c>
      <c r="S246" s="33">
        <f>IF(S227&lt;&gt;0,MAX($D$215:$AC$215)*'Detailed input - HRS'!$E$16,0)</f>
        <v>0</v>
      </c>
      <c r="T246" s="33">
        <f>IF(T227&lt;&gt;0,MAX($D$215:$AC$215)*'Detailed input - HRS'!$E$16,0)</f>
        <v>0</v>
      </c>
      <c r="U246" s="33">
        <f>IF(U227&lt;&gt;0,MAX($D$215:$AC$215)*'Detailed input - HRS'!$E$16,0)</f>
        <v>0</v>
      </c>
      <c r="V246" s="33">
        <f>IF(V227&lt;&gt;0,MAX($D$215:$AC$215)*'Detailed input - HRS'!$E$16,0)</f>
        <v>0</v>
      </c>
      <c r="W246" s="33">
        <f>IF(W227&lt;&gt;0,MAX($D$215:$AC$215)*'Detailed input - HRS'!$E$16,0)</f>
        <v>0</v>
      </c>
      <c r="X246" s="33">
        <f>IF(X227&lt;&gt;0,MAX($D$215:$AC$215)*'Detailed input - HRS'!$E$16,0)</f>
        <v>0</v>
      </c>
      <c r="Y246" s="33">
        <f>IF(Y227&lt;&gt;0,MAX($D$215:$AC$215)*'Detailed input - HRS'!$E$16,0)</f>
        <v>0</v>
      </c>
      <c r="Z246" s="33">
        <f>IF(Z227&lt;&gt;0,MAX($D$215:$AC$215)*'Detailed input - HRS'!$E$16,0)</f>
        <v>0</v>
      </c>
      <c r="AA246" s="33">
        <f>IF(AA227&lt;&gt;0,MAX($D$215:$AC$215)*'Detailed input - HRS'!$E$16,0)</f>
        <v>0</v>
      </c>
      <c r="AB246" s="33">
        <f>IF(AB227&lt;&gt;0,MAX($D$215:$AC$215)*'Detailed input - HRS'!$E$16,0)</f>
        <v>0</v>
      </c>
      <c r="AC246" s="33">
        <f>IF(AC227&lt;&gt;0,MAX($D$215:$AC$215)*'Detailed input - HRS'!$E$16,0)</f>
        <v>0</v>
      </c>
    </row>
    <row r="247" spans="1:29" ht="15" customHeight="1" outlineLevel="3" x14ac:dyDescent="0.3">
      <c r="C247" s="146" t="s">
        <v>175</v>
      </c>
      <c r="D247" s="33"/>
      <c r="E247" s="33"/>
      <c r="F247" s="33"/>
      <c r="G247" s="33"/>
      <c r="H247" s="33"/>
      <c r="I247" s="33"/>
      <c r="J247" s="33"/>
      <c r="K247" s="33">
        <f>IF(K228&lt;&gt;0,MAX($D$215:$AC$215)*'Detailed input - HRS'!$E$16,0)</f>
        <v>0</v>
      </c>
      <c r="L247" s="33">
        <f>IF(L228&lt;&gt;0,MAX($D$215:$AC$215)*'Detailed input - HRS'!$E$16,0)</f>
        <v>0</v>
      </c>
      <c r="M247" s="33">
        <f>IF(M228&lt;&gt;0,MAX($D$215:$AC$215)*'Detailed input - HRS'!$E$16,0)</f>
        <v>0</v>
      </c>
      <c r="N247" s="33">
        <f>IF(N228&lt;&gt;0,MAX($D$215:$AC$215)*'Detailed input - HRS'!$E$16,0)</f>
        <v>0</v>
      </c>
      <c r="O247" s="33">
        <f>IF(O228&lt;&gt;0,MAX($D$215:$AC$215)*'Detailed input - HRS'!$E$16,0)</f>
        <v>0</v>
      </c>
      <c r="P247" s="33">
        <f>IF(P228&lt;&gt;0,MAX($D$215:$AC$215)*'Detailed input - HRS'!$E$16,0)</f>
        <v>0</v>
      </c>
      <c r="Q247" s="33">
        <f>IF(Q228&lt;&gt;0,MAX($D$215:$AC$215)*'Detailed input - HRS'!$E$16,0)</f>
        <v>0</v>
      </c>
      <c r="R247" s="33">
        <f>IF(R228&lt;&gt;0,MAX($D$215:$AC$215)*'Detailed input - HRS'!$E$16,0)</f>
        <v>0</v>
      </c>
      <c r="S247" s="33">
        <f>IF(S228&lt;&gt;0,MAX($D$215:$AC$215)*'Detailed input - HRS'!$E$16,0)</f>
        <v>0</v>
      </c>
      <c r="T247" s="33">
        <f>IF(T228&lt;&gt;0,MAX($D$215:$AC$215)*'Detailed input - HRS'!$E$16,0)</f>
        <v>0</v>
      </c>
      <c r="U247" s="33">
        <f>IF(U228&lt;&gt;0,MAX($D$215:$AC$215)*'Detailed input - HRS'!$E$16,0)</f>
        <v>0</v>
      </c>
      <c r="V247" s="33">
        <f>IF(V228&lt;&gt;0,MAX($D$215:$AC$215)*'Detailed input - HRS'!$E$16,0)</f>
        <v>0</v>
      </c>
      <c r="W247" s="33">
        <f>IF(W228&lt;&gt;0,MAX($D$215:$AC$215)*'Detailed input - HRS'!$E$16,0)</f>
        <v>0</v>
      </c>
      <c r="X247" s="33">
        <f>IF(X228&lt;&gt;0,MAX($D$215:$AC$215)*'Detailed input - HRS'!$E$16,0)</f>
        <v>0</v>
      </c>
      <c r="Y247" s="33">
        <f>IF(Y228&lt;&gt;0,MAX($D$215:$AC$215)*'Detailed input - HRS'!$E$16,0)</f>
        <v>0</v>
      </c>
      <c r="Z247" s="33">
        <f>IF(Z228&lt;&gt;0,MAX($D$215:$AC$215)*'Detailed input - HRS'!$E$16,0)</f>
        <v>0</v>
      </c>
      <c r="AA247" s="33">
        <f>IF(AA228&lt;&gt;0,MAX($D$215:$AC$215)*'Detailed input - HRS'!$E$16,0)</f>
        <v>0</v>
      </c>
      <c r="AB247" s="33">
        <f>IF(AB228&lt;&gt;0,MAX($D$215:$AC$215)*'Detailed input - HRS'!$E$16,0)</f>
        <v>0</v>
      </c>
      <c r="AC247" s="33">
        <f>IF(AC228&lt;&gt;0,MAX($D$215:$AC$215)*'Detailed input - HRS'!$E$16,0)</f>
        <v>0</v>
      </c>
    </row>
    <row r="248" spans="1:29" ht="15" customHeight="1" outlineLevel="3" x14ac:dyDescent="0.3">
      <c r="C248" s="146" t="s">
        <v>176</v>
      </c>
      <c r="D248" s="33"/>
      <c r="E248" s="33"/>
      <c r="F248" s="33"/>
      <c r="G248" s="33"/>
      <c r="H248" s="33"/>
      <c r="I248" s="33"/>
      <c r="J248" s="33"/>
      <c r="K248" s="33"/>
      <c r="L248" s="33">
        <f>IF(L229&lt;&gt;0,MAX($D$215:$AC$215)*'Detailed input - HRS'!$E$16,0)</f>
        <v>0</v>
      </c>
      <c r="M248" s="33">
        <f>IF(M229&lt;&gt;0,MAX($D$215:$AC$215)*'Detailed input - HRS'!$E$16,0)</f>
        <v>0</v>
      </c>
      <c r="N248" s="33">
        <f>IF(N229&lt;&gt;0,MAX($D$215:$AC$215)*'Detailed input - HRS'!$E$16,0)</f>
        <v>0</v>
      </c>
      <c r="O248" s="33">
        <f>IF(O229&lt;&gt;0,MAX($D$215:$AC$215)*'Detailed input - HRS'!$E$16,0)</f>
        <v>0</v>
      </c>
      <c r="P248" s="33">
        <f>IF(P229&lt;&gt;0,MAX($D$215:$AC$215)*'Detailed input - HRS'!$E$16,0)</f>
        <v>0</v>
      </c>
      <c r="Q248" s="33">
        <f>IF(Q229&lt;&gt;0,MAX($D$215:$AC$215)*'Detailed input - HRS'!$E$16,0)</f>
        <v>0</v>
      </c>
      <c r="R248" s="33">
        <f>IF(R229&lt;&gt;0,MAX($D$215:$AC$215)*'Detailed input - HRS'!$E$16,0)</f>
        <v>0</v>
      </c>
      <c r="S248" s="33">
        <f>IF(S229&lt;&gt;0,MAX($D$215:$AC$215)*'Detailed input - HRS'!$E$16,0)</f>
        <v>0</v>
      </c>
      <c r="T248" s="33">
        <f>IF(T229&lt;&gt;0,MAX($D$215:$AC$215)*'Detailed input - HRS'!$E$16,0)</f>
        <v>0</v>
      </c>
      <c r="U248" s="33">
        <f>IF(U229&lt;&gt;0,MAX($D$215:$AC$215)*'Detailed input - HRS'!$E$16,0)</f>
        <v>0</v>
      </c>
      <c r="V248" s="33">
        <f>IF(V229&lt;&gt;0,MAX($D$215:$AC$215)*'Detailed input - HRS'!$E$16,0)</f>
        <v>0</v>
      </c>
      <c r="W248" s="33">
        <f>IF(W229&lt;&gt;0,MAX($D$215:$AC$215)*'Detailed input - HRS'!$E$16,0)</f>
        <v>0</v>
      </c>
      <c r="X248" s="33">
        <f>IF(X229&lt;&gt;0,MAX($D$215:$AC$215)*'Detailed input - HRS'!$E$16,0)</f>
        <v>0</v>
      </c>
      <c r="Y248" s="33">
        <f>IF(Y229&lt;&gt;0,MAX($D$215:$AC$215)*'Detailed input - HRS'!$E$16,0)</f>
        <v>0</v>
      </c>
      <c r="Z248" s="33">
        <f>IF(Z229&lt;&gt;0,MAX($D$215:$AC$215)*'Detailed input - HRS'!$E$16,0)</f>
        <v>0</v>
      </c>
      <c r="AA248" s="33">
        <f>IF(AA229&lt;&gt;0,MAX($D$215:$AC$215)*'Detailed input - HRS'!$E$16,0)</f>
        <v>0</v>
      </c>
      <c r="AB248" s="33">
        <f>IF(AB229&lt;&gt;0,MAX($D$215:$AC$215)*'Detailed input - HRS'!$E$16,0)</f>
        <v>0</v>
      </c>
      <c r="AC248" s="33">
        <f>IF(AC229&lt;&gt;0,MAX($D$215:$AC$215)*'Detailed input - HRS'!$E$16,0)</f>
        <v>0</v>
      </c>
    </row>
    <row r="249" spans="1:29" ht="15" customHeight="1" outlineLevel="3" x14ac:dyDescent="0.3">
      <c r="C249" s="146" t="s">
        <v>177</v>
      </c>
      <c r="D249" s="33"/>
      <c r="E249" s="33"/>
      <c r="F249" s="33"/>
      <c r="G249" s="33"/>
      <c r="H249" s="33"/>
      <c r="I249" s="33"/>
      <c r="J249" s="33"/>
      <c r="K249" s="33"/>
      <c r="L249" s="33"/>
      <c r="M249" s="33">
        <f>IF(M230&lt;&gt;0,MAX($D$215:$AC$215)*'Detailed input - HRS'!$E$16,0)</f>
        <v>0</v>
      </c>
      <c r="N249" s="33">
        <f>IF(N230&lt;&gt;0,MAX($D$215:$AC$215)*'Detailed input - HRS'!$E$16,0)</f>
        <v>0</v>
      </c>
      <c r="O249" s="33">
        <f>IF(O230&lt;&gt;0,MAX($D$215:$AC$215)*'Detailed input - HRS'!$E$16,0)</f>
        <v>0</v>
      </c>
      <c r="P249" s="33">
        <f>IF(P230&lt;&gt;0,MAX($D$215:$AC$215)*'Detailed input - HRS'!$E$16,0)</f>
        <v>0</v>
      </c>
      <c r="Q249" s="33">
        <f>IF(Q230&lt;&gt;0,MAX($D$215:$AC$215)*'Detailed input - HRS'!$E$16,0)</f>
        <v>0</v>
      </c>
      <c r="R249" s="33">
        <f>IF(R230&lt;&gt;0,MAX($D$215:$AC$215)*'Detailed input - HRS'!$E$16,0)</f>
        <v>0</v>
      </c>
      <c r="S249" s="33">
        <f>IF(S230&lt;&gt;0,MAX($D$215:$AC$215)*'Detailed input - HRS'!$E$16,0)</f>
        <v>0</v>
      </c>
      <c r="T249" s="33">
        <f>IF(T230&lt;&gt;0,MAX($D$215:$AC$215)*'Detailed input - HRS'!$E$16,0)</f>
        <v>0</v>
      </c>
      <c r="U249" s="33">
        <f>IF(U230&lt;&gt;0,MAX($D$215:$AC$215)*'Detailed input - HRS'!$E$16,0)</f>
        <v>0</v>
      </c>
      <c r="V249" s="33">
        <f>IF(V230&lt;&gt;0,MAX($D$215:$AC$215)*'Detailed input - HRS'!$E$16,0)</f>
        <v>0</v>
      </c>
      <c r="W249" s="33">
        <f>IF(W230&lt;&gt;0,MAX($D$215:$AC$215)*'Detailed input - HRS'!$E$16,0)</f>
        <v>0</v>
      </c>
      <c r="X249" s="33">
        <f>IF(X230&lt;&gt;0,MAX($D$215:$AC$215)*'Detailed input - HRS'!$E$16,0)</f>
        <v>0</v>
      </c>
      <c r="Y249" s="33">
        <f>IF(Y230&lt;&gt;0,MAX($D$215:$AC$215)*'Detailed input - HRS'!$E$16,0)</f>
        <v>0</v>
      </c>
      <c r="Z249" s="33">
        <f>IF(Z230&lt;&gt;0,MAX($D$215:$AC$215)*'Detailed input - HRS'!$E$16,0)</f>
        <v>0</v>
      </c>
      <c r="AA249" s="33">
        <f>IF(AA230&lt;&gt;0,MAX($D$215:$AC$215)*'Detailed input - HRS'!$E$16,0)</f>
        <v>0</v>
      </c>
      <c r="AB249" s="33">
        <f>IF(AB230&lt;&gt;0,MAX($D$215:$AC$215)*'Detailed input - HRS'!$E$16,0)</f>
        <v>0</v>
      </c>
      <c r="AC249" s="33">
        <f>IF(AC230&lt;&gt;0,MAX($D$215:$AC$215)*'Detailed input - HRS'!$E$16,0)</f>
        <v>0</v>
      </c>
    </row>
    <row r="250" spans="1:29" ht="15" customHeight="1" outlineLevel="3" x14ac:dyDescent="0.3">
      <c r="C250" s="146" t="s">
        <v>178</v>
      </c>
      <c r="D250" s="33"/>
      <c r="E250" s="33"/>
      <c r="F250" s="33"/>
      <c r="G250" s="33"/>
      <c r="H250" s="33"/>
      <c r="I250" s="33"/>
      <c r="J250" s="33"/>
      <c r="K250" s="33"/>
      <c r="L250" s="33"/>
      <c r="M250" s="33"/>
      <c r="N250" s="33">
        <f>IF(N231&lt;&gt;0,MAX($D$215:$AC$215)*'Detailed input - HRS'!$E$16,0)</f>
        <v>0</v>
      </c>
      <c r="O250" s="33">
        <f>IF(O231&lt;&gt;0,MAX($D$215:$AC$215)*'Detailed input - HRS'!$E$16,0)</f>
        <v>0</v>
      </c>
      <c r="P250" s="33">
        <f>IF(P231&lt;&gt;0,MAX($D$215:$AC$215)*'Detailed input - HRS'!$E$16,0)</f>
        <v>0</v>
      </c>
      <c r="Q250" s="33">
        <f>IF(Q231&lt;&gt;0,MAX($D$215:$AC$215)*'Detailed input - HRS'!$E$16,0)</f>
        <v>0</v>
      </c>
      <c r="R250" s="33">
        <f>IF(R231&lt;&gt;0,MAX($D$215:$AC$215)*'Detailed input - HRS'!$E$16,0)</f>
        <v>0</v>
      </c>
      <c r="S250" s="33">
        <f>IF(S231&lt;&gt;0,MAX($D$215:$AC$215)*'Detailed input - HRS'!$E$16,0)</f>
        <v>0</v>
      </c>
      <c r="T250" s="33">
        <f>IF(T231&lt;&gt;0,MAX($D$215:$AC$215)*'Detailed input - HRS'!$E$16,0)</f>
        <v>0</v>
      </c>
      <c r="U250" s="33">
        <f>IF(U231&lt;&gt;0,MAX($D$215:$AC$215)*'Detailed input - HRS'!$E$16,0)</f>
        <v>0</v>
      </c>
      <c r="V250" s="33">
        <f>IF(V231&lt;&gt;0,MAX($D$215:$AC$215)*'Detailed input - HRS'!$E$16,0)</f>
        <v>0</v>
      </c>
      <c r="W250" s="33">
        <f>IF(W231&lt;&gt;0,MAX($D$215:$AC$215)*'Detailed input - HRS'!$E$16,0)</f>
        <v>0</v>
      </c>
      <c r="X250" s="33">
        <f>IF(X231&lt;&gt;0,MAX($D$215:$AC$215)*'Detailed input - HRS'!$E$16,0)</f>
        <v>0</v>
      </c>
      <c r="Y250" s="33">
        <f>IF(Y231&lt;&gt;0,MAX($D$215:$AC$215)*'Detailed input - HRS'!$E$16,0)</f>
        <v>0</v>
      </c>
      <c r="Z250" s="33">
        <f>IF(Z231&lt;&gt;0,MAX($D$215:$AC$215)*'Detailed input - HRS'!$E$16,0)</f>
        <v>0</v>
      </c>
      <c r="AA250" s="33">
        <f>IF(AA231&lt;&gt;0,MAX($D$215:$AC$215)*'Detailed input - HRS'!$E$16,0)</f>
        <v>0</v>
      </c>
      <c r="AB250" s="33">
        <f>IF(AB231&lt;&gt;0,MAX($D$215:$AC$215)*'Detailed input - HRS'!$E$16,0)</f>
        <v>0</v>
      </c>
      <c r="AC250" s="33">
        <f>IF(AC231&lt;&gt;0,MAX($D$215:$AC$215)*'Detailed input - HRS'!$E$16,0)</f>
        <v>0</v>
      </c>
    </row>
    <row r="251" spans="1:29" ht="15" customHeight="1" outlineLevel="2" x14ac:dyDescent="0.3">
      <c r="D251" s="628">
        <v>1</v>
      </c>
      <c r="E251" s="628">
        <f>+D251+1</f>
        <v>2</v>
      </c>
      <c r="F251" s="628">
        <f t="shared" ref="F251:AC251" si="52">+E251+1</f>
        <v>3</v>
      </c>
      <c r="G251" s="628">
        <f t="shared" si="52"/>
        <v>4</v>
      </c>
      <c r="H251" s="628">
        <f t="shared" si="52"/>
        <v>5</v>
      </c>
      <c r="I251" s="628">
        <f t="shared" si="52"/>
        <v>6</v>
      </c>
      <c r="J251" s="628">
        <f t="shared" si="52"/>
        <v>7</v>
      </c>
      <c r="K251" s="628">
        <f t="shared" si="52"/>
        <v>8</v>
      </c>
      <c r="L251" s="628">
        <f t="shared" si="52"/>
        <v>9</v>
      </c>
      <c r="M251" s="628">
        <f t="shared" si="52"/>
        <v>10</v>
      </c>
      <c r="N251" s="628">
        <f t="shared" si="52"/>
        <v>11</v>
      </c>
      <c r="O251" s="628">
        <f t="shared" si="52"/>
        <v>12</v>
      </c>
      <c r="P251" s="628">
        <f t="shared" si="52"/>
        <v>13</v>
      </c>
      <c r="Q251" s="628">
        <f t="shared" si="52"/>
        <v>14</v>
      </c>
      <c r="R251" s="628">
        <f t="shared" si="52"/>
        <v>15</v>
      </c>
      <c r="S251" s="628">
        <f t="shared" si="52"/>
        <v>16</v>
      </c>
      <c r="T251" s="628">
        <f t="shared" si="52"/>
        <v>17</v>
      </c>
      <c r="U251" s="628">
        <f t="shared" si="52"/>
        <v>18</v>
      </c>
      <c r="V251" s="628">
        <f t="shared" si="52"/>
        <v>19</v>
      </c>
      <c r="W251" s="628">
        <f t="shared" si="52"/>
        <v>20</v>
      </c>
      <c r="X251" s="628">
        <f t="shared" si="52"/>
        <v>21</v>
      </c>
      <c r="Y251" s="628">
        <f t="shared" si="52"/>
        <v>22</v>
      </c>
      <c r="Z251" s="628">
        <f t="shared" si="52"/>
        <v>23</v>
      </c>
      <c r="AA251" s="628">
        <f t="shared" si="52"/>
        <v>24</v>
      </c>
      <c r="AB251" s="628">
        <f t="shared" si="52"/>
        <v>25</v>
      </c>
      <c r="AC251" s="628">
        <f t="shared" si="52"/>
        <v>26</v>
      </c>
    </row>
    <row r="252" spans="1:29" s="87" customFormat="1" ht="20.25" customHeight="1" outlineLevel="2" x14ac:dyDescent="0.3">
      <c r="A252" s="78"/>
      <c r="B252" s="55" t="s">
        <v>306</v>
      </c>
      <c r="C252" s="101" t="s">
        <v>16</v>
      </c>
      <c r="D252" s="143">
        <f t="shared" ref="D252:N252" si="53">SUM(D253:D263)</f>
        <v>0</v>
      </c>
      <c r="E252" s="143">
        <f t="shared" si="53"/>
        <v>0</v>
      </c>
      <c r="F252" s="143">
        <f t="shared" si="53"/>
        <v>0</v>
      </c>
      <c r="G252" s="143">
        <f t="shared" si="53"/>
        <v>0</v>
      </c>
      <c r="H252" s="143">
        <f t="shared" si="53"/>
        <v>0</v>
      </c>
      <c r="I252" s="143">
        <f t="shared" si="53"/>
        <v>0</v>
      </c>
      <c r="J252" s="143">
        <f t="shared" si="53"/>
        <v>0</v>
      </c>
      <c r="K252" s="143">
        <f t="shared" si="53"/>
        <v>0</v>
      </c>
      <c r="L252" s="143">
        <f t="shared" si="53"/>
        <v>0</v>
      </c>
      <c r="M252" s="143">
        <f t="shared" si="53"/>
        <v>0</v>
      </c>
      <c r="N252" s="143">
        <f t="shared" si="53"/>
        <v>0</v>
      </c>
      <c r="O252" s="143">
        <f t="shared" ref="O252:AC252" si="54">SUM(O253:O263)</f>
        <v>0</v>
      </c>
      <c r="P252" s="143">
        <f t="shared" si="54"/>
        <v>0</v>
      </c>
      <c r="Q252" s="143">
        <f t="shared" si="54"/>
        <v>0</v>
      </c>
      <c r="R252" s="143">
        <f t="shared" si="54"/>
        <v>0</v>
      </c>
      <c r="S252" s="143">
        <f t="shared" si="54"/>
        <v>0</v>
      </c>
      <c r="T252" s="143">
        <f t="shared" si="54"/>
        <v>0</v>
      </c>
      <c r="U252" s="143">
        <f t="shared" si="54"/>
        <v>0</v>
      </c>
      <c r="V252" s="143">
        <f t="shared" si="54"/>
        <v>0</v>
      </c>
      <c r="W252" s="143">
        <f t="shared" si="54"/>
        <v>0</v>
      </c>
      <c r="X252" s="143">
        <f t="shared" si="54"/>
        <v>0</v>
      </c>
      <c r="Y252" s="143">
        <f t="shared" si="54"/>
        <v>0</v>
      </c>
      <c r="Z252" s="143">
        <f t="shared" si="54"/>
        <v>0</v>
      </c>
      <c r="AA252" s="143">
        <f t="shared" si="54"/>
        <v>0</v>
      </c>
      <c r="AB252" s="143">
        <f t="shared" si="54"/>
        <v>0</v>
      </c>
      <c r="AC252" s="143">
        <f t="shared" si="54"/>
        <v>0</v>
      </c>
    </row>
    <row r="253" spans="1:29" s="87" customFormat="1" ht="20.25" customHeight="1" outlineLevel="3" x14ac:dyDescent="0.3">
      <c r="A253" s="78"/>
      <c r="B253" s="56" t="s">
        <v>145</v>
      </c>
      <c r="C253" s="146" t="s">
        <v>202</v>
      </c>
      <c r="D253" s="158">
        <f>IF('Detailed input - Vehicles'!$E$10&gt;=D251,PMT('Basic input'!$F$113,'Detailed input - Vehicles'!$E$10,-$D$215)-$D$215/'Detailed input - Vehicles'!$E$10,0)</f>
        <v>0</v>
      </c>
      <c r="E253" s="158">
        <f>IF('Detailed input - Vehicles'!$E$10&gt;=E251,PMT('Basic input'!$F$113,'Detailed input - Vehicles'!$E$10,-$D$215)-$D$215/'Detailed input - Vehicles'!$E$10,0)</f>
        <v>0</v>
      </c>
      <c r="F253" s="158">
        <f>IF('Detailed input - Vehicles'!$E$10&gt;=F251,PMT('Basic input'!$F$113,'Detailed input - Vehicles'!$E$10,-$D$215)-$D$215/'Detailed input - Vehicles'!$E$10,0)</f>
        <v>0</v>
      </c>
      <c r="G253" s="158">
        <f>IF('Detailed input - Vehicles'!$E$10&gt;=G251,PMT('Basic input'!$F$113,'Detailed input - Vehicles'!$E$10,-$D$215)-$D$215/'Detailed input - Vehicles'!$E$10,0)</f>
        <v>0</v>
      </c>
      <c r="H253" s="158">
        <f>IF('Detailed input - Vehicles'!$E$10&gt;=H251,PMT('Basic input'!$F$113,'Detailed input - Vehicles'!$E$10,-$D$215)-$D$215/'Detailed input - Vehicles'!$E$10,0)</f>
        <v>0</v>
      </c>
      <c r="I253" s="158">
        <f>IF('Detailed input - Vehicles'!$E$10&gt;=I251,PMT('Basic input'!$F$113,'Detailed input - Vehicles'!$E$10,-$D$215)-$D$215/'Detailed input - Vehicles'!$E$10,0)</f>
        <v>0</v>
      </c>
      <c r="J253" s="158">
        <f>IF('Detailed input - Vehicles'!$E$10&gt;=J251,PMT('Basic input'!$F$113,'Detailed input - Vehicles'!$E$10,-$D$215)-$D$215/'Detailed input - Vehicles'!$E$10,0)</f>
        <v>0</v>
      </c>
      <c r="K253" s="158">
        <f>IF('Detailed input - Vehicles'!$E$10&gt;=K251,PMT('Basic input'!$F$113,'Detailed input - Vehicles'!$E$10,-$D$215)-$D$215/'Detailed input - Vehicles'!$E$10,0)</f>
        <v>0</v>
      </c>
      <c r="L253" s="158">
        <f>IF('Detailed input - Vehicles'!$E$10&gt;=L251,PMT('Basic input'!$F$113,'Detailed input - Vehicles'!$E$10,-$D$215)-$D$215/'Detailed input - Vehicles'!$E$10,0)</f>
        <v>0</v>
      </c>
      <c r="M253" s="158">
        <f>IF('Detailed input - Vehicles'!$E$10&gt;=M251,PMT('Basic input'!$F$113,'Detailed input - Vehicles'!$E$10,-$D$215)-$D$215/'Detailed input - Vehicles'!$E$10,0)</f>
        <v>0</v>
      </c>
      <c r="N253" s="158">
        <f>IF('Detailed input - Vehicles'!$E$10&gt;=N251,PMT('Basic input'!$F$113,'Detailed input - Vehicles'!$E$10,-$D$215)-$D$215/'Detailed input - Vehicles'!$E$10,0)</f>
        <v>0</v>
      </c>
      <c r="O253" s="158">
        <f>IF('Detailed input - Vehicles'!$E$10&gt;=O251,PMT('Basic input'!$F$113,'Detailed input - Vehicles'!$E$10,-$D$215)-$D$215/'Detailed input - Vehicles'!$E$10,0)</f>
        <v>0</v>
      </c>
      <c r="P253" s="158">
        <f>IF('Detailed input - Vehicles'!$E$10&gt;=P251,PMT('Basic input'!$F$113,'Detailed input - Vehicles'!$E$10,-$D$215)-$D$215/'Detailed input - Vehicles'!$E$10,0)</f>
        <v>0</v>
      </c>
      <c r="Q253" s="158">
        <f>IF('Detailed input - Vehicles'!$E$10&gt;=Q251,PMT('Basic input'!$F$113,'Detailed input - Vehicles'!$E$10,-$D$215)-$D$215/'Detailed input - Vehicles'!$E$10,0)</f>
        <v>0</v>
      </c>
      <c r="R253" s="158">
        <f>IF('Detailed input - Vehicles'!$E$10&gt;=R251,PMT('Basic input'!$F$113,'Detailed input - Vehicles'!$E$10,-$D$215)-$D$215/'Detailed input - Vehicles'!$E$10,0)</f>
        <v>0</v>
      </c>
      <c r="S253" s="158">
        <f>IF('Detailed input - Vehicles'!$E$10&gt;=S251,PMT('Basic input'!$F$113,'Detailed input - Vehicles'!$E$10,-$D$215)-$D$215/'Detailed input - Vehicles'!$E$10,0)</f>
        <v>0</v>
      </c>
      <c r="T253" s="158">
        <f>IF('Detailed input - Vehicles'!$E$10&gt;=T251,PMT('Basic input'!$F$113,'Detailed input - Vehicles'!$E$10,-$D$215)-$D$215/'Detailed input - Vehicles'!$E$10,0)</f>
        <v>0</v>
      </c>
      <c r="U253" s="158">
        <f>IF('Detailed input - Vehicles'!$E$10&gt;=U251,PMT('Basic input'!$F$113,'Detailed input - Vehicles'!$E$10,-$D$215)-$D$215/'Detailed input - Vehicles'!$E$10,0)</f>
        <v>0</v>
      </c>
      <c r="V253" s="158">
        <f>IF('Detailed input - Vehicles'!$E$10&gt;=V251,PMT('Basic input'!$F$113,'Detailed input - Vehicles'!$E$10,-$D$215)-$D$215/'Detailed input - Vehicles'!$E$10,0)</f>
        <v>0</v>
      </c>
      <c r="W253" s="158">
        <f>IF('Detailed input - Vehicles'!$E$10&gt;=W251,PMT('Basic input'!$F$113,'Detailed input - Vehicles'!$E$10,-$D$215)-$D$215/'Detailed input - Vehicles'!$E$10,0)</f>
        <v>0</v>
      </c>
      <c r="X253" s="158">
        <f>IF('Detailed input - Vehicles'!$E$10&gt;=X251,PMT('Basic input'!$F$113,'Detailed input - Vehicles'!$E$10,-$D$215)-$D$215/'Detailed input - Vehicles'!$E$10,0)</f>
        <v>0</v>
      </c>
      <c r="Y253" s="158">
        <f>IF('Detailed input - Vehicles'!$E$10&gt;=Y251,PMT('Basic input'!$F$113,'Detailed input - Vehicles'!$E$10,-$D$215)-$D$215/'Detailed input - Vehicles'!$E$10,0)</f>
        <v>0</v>
      </c>
      <c r="Z253" s="158">
        <f>IF('Detailed input - Vehicles'!$E$10&gt;=Z251,PMT('Basic input'!$F$113,'Detailed input - Vehicles'!$E$10,-$D$215)-$D$215/'Detailed input - Vehicles'!$E$10,0)</f>
        <v>0</v>
      </c>
      <c r="AA253" s="158">
        <f>IF('Detailed input - Vehicles'!$E$10&gt;=AA251,PMT('Basic input'!$F$113,'Detailed input - Vehicles'!$E$10,-$D$215)-$D$215/'Detailed input - Vehicles'!$E$10,0)</f>
        <v>0</v>
      </c>
      <c r="AB253" s="158">
        <f>IF('Detailed input - Vehicles'!$E$10&gt;=AB251,PMT('Basic input'!$F$113,'Detailed input - Vehicles'!$E$10,-$D$215)-$D$215/'Detailed input - Vehicles'!$E$10,0)</f>
        <v>0</v>
      </c>
      <c r="AC253" s="158">
        <f>IF('Detailed input - Vehicles'!$E$10&gt;=AC251,PMT('Basic input'!$F$113,'Detailed input - Vehicles'!$E$10,-$D$215)-$D$215/'Detailed input - Vehicles'!$E$10,0)</f>
        <v>0</v>
      </c>
    </row>
    <row r="254" spans="1:29" s="87" customFormat="1" ht="20.25" customHeight="1" outlineLevel="3" x14ac:dyDescent="0.3">
      <c r="A254" s="78"/>
      <c r="B254" s="159"/>
      <c r="C254" s="146" t="s">
        <v>234</v>
      </c>
      <c r="D254" s="160"/>
      <c r="E254" s="158">
        <f>IF('Detailed input - Vehicles'!$E$10&gt;=D251,PMT('Basic input'!$F$113,'Detailed input - Vehicles'!$E$10,-$E$215)-$E$215/'Detailed input - Vehicles'!$E$10,0)</f>
        <v>0</v>
      </c>
      <c r="F254" s="158">
        <f>IF('Detailed input - Vehicles'!$E$10&gt;=E251,PMT('Basic input'!$F$113,'Detailed input - Vehicles'!$E$10,-$E$215)-$E$215/'Detailed input - Vehicles'!$E$10,0)</f>
        <v>0</v>
      </c>
      <c r="G254" s="158">
        <f>IF('Detailed input - Vehicles'!$E$10&gt;=F251,PMT('Basic input'!$F$113,'Detailed input - Vehicles'!$E$10,-$E$215)-$E$215/'Detailed input - Vehicles'!$E$10,0)</f>
        <v>0</v>
      </c>
      <c r="H254" s="158">
        <f>IF('Detailed input - Vehicles'!$E$10&gt;=G251,PMT('Basic input'!$F$113,'Detailed input - Vehicles'!$E$10,-$E$215)-$E$215/'Detailed input - Vehicles'!$E$10,0)</f>
        <v>0</v>
      </c>
      <c r="I254" s="158">
        <f>IF('Detailed input - Vehicles'!$E$10&gt;=H251,PMT('Basic input'!$F$113,'Detailed input - Vehicles'!$E$10,-$E$215)-$E$215/'Detailed input - Vehicles'!$E$10,0)</f>
        <v>0</v>
      </c>
      <c r="J254" s="158">
        <f>IF('Detailed input - Vehicles'!$E$10&gt;=I251,PMT('Basic input'!$F$113,'Detailed input - Vehicles'!$E$10,-$E$215)-$E$215/'Detailed input - Vehicles'!$E$10,0)</f>
        <v>0</v>
      </c>
      <c r="K254" s="158">
        <f>IF('Detailed input - Vehicles'!$E$10&gt;=J251,PMT('Basic input'!$F$113,'Detailed input - Vehicles'!$E$10,-$E$215)-$E$215/'Detailed input - Vehicles'!$E$10,0)</f>
        <v>0</v>
      </c>
      <c r="L254" s="158">
        <f>IF('Detailed input - Vehicles'!$E$10&gt;=K251,PMT('Basic input'!$F$113,'Detailed input - Vehicles'!$E$10,-$E$215)-$E$215/'Detailed input - Vehicles'!$E$10,0)</f>
        <v>0</v>
      </c>
      <c r="M254" s="158">
        <f>IF('Detailed input - Vehicles'!$E$10&gt;=L251,PMT('Basic input'!$F$113,'Detailed input - Vehicles'!$E$10,-$E$215)-$E$215/'Detailed input - Vehicles'!$E$10,0)</f>
        <v>0</v>
      </c>
      <c r="N254" s="158">
        <f>IF('Detailed input - Vehicles'!$E$10&gt;=M251,PMT('Basic input'!$F$113,'Detailed input - Vehicles'!$E$10,-$E$215)-$E$215/'Detailed input - Vehicles'!$E$10,0)</f>
        <v>0</v>
      </c>
      <c r="O254" s="158">
        <f>IF('Detailed input - Vehicles'!$E$10&gt;=N251,PMT('Basic input'!$F$113,'Detailed input - Vehicles'!$E$10,-$E$215)-$E$215/'Detailed input - Vehicles'!$E$10,0)</f>
        <v>0</v>
      </c>
      <c r="P254" s="158">
        <f>IF('Detailed input - Vehicles'!$E$10&gt;=O251,PMT('Basic input'!$F$113,'Detailed input - Vehicles'!$E$10,-$E$215)-$E$215/'Detailed input - Vehicles'!$E$10,0)</f>
        <v>0</v>
      </c>
      <c r="Q254" s="158">
        <f>IF('Detailed input - Vehicles'!$E$10&gt;=P251,PMT('Basic input'!$F$113,'Detailed input - Vehicles'!$E$10,-$E$215)-$E$215/'Detailed input - Vehicles'!$E$10,0)</f>
        <v>0</v>
      </c>
      <c r="R254" s="158">
        <f>IF('Detailed input - Vehicles'!$E$10&gt;=Q251,PMT('Basic input'!$F$113,'Detailed input - Vehicles'!$E$10,-$E$215)-$E$215/'Detailed input - Vehicles'!$E$10,0)</f>
        <v>0</v>
      </c>
      <c r="S254" s="158">
        <f>IF('Detailed input - Vehicles'!$E$10&gt;=R251,PMT('Basic input'!$F$113,'Detailed input - Vehicles'!$E$10,-$E$215)-$E$215/'Detailed input - Vehicles'!$E$10,0)</f>
        <v>0</v>
      </c>
      <c r="T254" s="158">
        <f>IF('Detailed input - Vehicles'!$E$10&gt;=S251,PMT('Basic input'!$F$113,'Detailed input - Vehicles'!$E$10,-$E$215)-$E$215/'Detailed input - Vehicles'!$E$10,0)</f>
        <v>0</v>
      </c>
      <c r="U254" s="158">
        <f>IF('Detailed input - Vehicles'!$E$10&gt;=T251,PMT('Basic input'!$F$113,'Detailed input - Vehicles'!$E$10,-$E$215)-$E$215/'Detailed input - Vehicles'!$E$10,0)</f>
        <v>0</v>
      </c>
      <c r="V254" s="158">
        <f>IF('Detailed input - Vehicles'!$E$10&gt;=U251,PMT('Basic input'!$F$113,'Detailed input - Vehicles'!$E$10,-$E$215)-$E$215/'Detailed input - Vehicles'!$E$10,0)</f>
        <v>0</v>
      </c>
      <c r="W254" s="158">
        <f>IF('Detailed input - Vehicles'!$E$10&gt;=V251,PMT('Basic input'!$F$113,'Detailed input - Vehicles'!$E$10,-$E$215)-$E$215/'Detailed input - Vehicles'!$E$10,0)</f>
        <v>0</v>
      </c>
      <c r="X254" s="158">
        <f>IF('Detailed input - Vehicles'!$E$10&gt;=W251,PMT('Basic input'!$F$113,'Detailed input - Vehicles'!$E$10,-$E$215)-$E$215/'Detailed input - Vehicles'!$E$10,0)</f>
        <v>0</v>
      </c>
      <c r="Y254" s="158">
        <f>IF('Detailed input - Vehicles'!$E$10&gt;=X251,PMT('Basic input'!$F$113,'Detailed input - Vehicles'!$E$10,-$E$215)-$E$215/'Detailed input - Vehicles'!$E$10,0)</f>
        <v>0</v>
      </c>
      <c r="Z254" s="158">
        <f>IF('Detailed input - Vehicles'!$E$10&gt;=Y251,PMT('Basic input'!$F$113,'Detailed input - Vehicles'!$E$10,-$E$215)-$E$215/'Detailed input - Vehicles'!$E$10,0)</f>
        <v>0</v>
      </c>
      <c r="AA254" s="158">
        <f>IF('Detailed input - Vehicles'!$E$10&gt;=Z251,PMT('Basic input'!$F$113,'Detailed input - Vehicles'!$E$10,-$E$215)-$E$215/'Detailed input - Vehicles'!$E$10,0)</f>
        <v>0</v>
      </c>
      <c r="AB254" s="158">
        <f>IF('Detailed input - Vehicles'!$E$10&gt;=AA251,PMT('Basic input'!$F$113,'Detailed input - Vehicles'!$E$10,-$E$215)-$E$215/'Detailed input - Vehicles'!$E$10,0)</f>
        <v>0</v>
      </c>
      <c r="AC254" s="158">
        <f>IF('Detailed input - Vehicles'!$E$10&gt;=AB251,PMT('Basic input'!$F$113,'Detailed input - Vehicles'!$E$10,-$E$215)-$E$215/'Detailed input - Vehicles'!$E$10,0)</f>
        <v>0</v>
      </c>
    </row>
    <row r="255" spans="1:29" s="87" customFormat="1" ht="20.25" customHeight="1" outlineLevel="3" x14ac:dyDescent="0.3">
      <c r="A255" s="78"/>
      <c r="B255" s="161"/>
      <c r="C255" s="146" t="s">
        <v>235</v>
      </c>
      <c r="D255" s="158"/>
      <c r="E255" s="158"/>
      <c r="F255" s="158">
        <f>IF('Detailed input - Vehicles'!$E$10&gt;=D251,PMT('Basic input'!$F$113,'Detailed input - Vehicles'!$E$10,-$F$215)-$F$215/'Detailed input - Vehicles'!$E$10,0)</f>
        <v>0</v>
      </c>
      <c r="G255" s="158">
        <f>IF('Detailed input - Vehicles'!$E$10&gt;=E251,PMT('Basic input'!$F$113,'Detailed input - Vehicles'!$E$10,-$F$215)-$F$215/'Detailed input - Vehicles'!$E$10,0)</f>
        <v>0</v>
      </c>
      <c r="H255" s="158">
        <f>IF('Detailed input - Vehicles'!$E$10&gt;=F251,PMT('Basic input'!$F$113,'Detailed input - Vehicles'!$E$10,-$F$215)-$F$215/'Detailed input - Vehicles'!$E$10,0)</f>
        <v>0</v>
      </c>
      <c r="I255" s="158">
        <f>IF('Detailed input - Vehicles'!$E$10&gt;=G251,PMT('Basic input'!$F$113,'Detailed input - Vehicles'!$E$10,-$F$215)-$F$215/'Detailed input - Vehicles'!$E$10,0)</f>
        <v>0</v>
      </c>
      <c r="J255" s="158">
        <f>IF('Detailed input - Vehicles'!$E$10&gt;=H251,PMT('Basic input'!$F$113,'Detailed input - Vehicles'!$E$10,-$F$215)-$F$215/'Detailed input - Vehicles'!$E$10,0)</f>
        <v>0</v>
      </c>
      <c r="K255" s="158">
        <f>IF('Detailed input - Vehicles'!$E$10&gt;=I251,PMT('Basic input'!$F$113,'Detailed input - Vehicles'!$E$10,-$F$215)-$F$215/'Detailed input - Vehicles'!$E$10,0)</f>
        <v>0</v>
      </c>
      <c r="L255" s="158">
        <f>IF('Detailed input - Vehicles'!$E$10&gt;=J251,PMT('Basic input'!$F$113,'Detailed input - Vehicles'!$E$10,-$F$215)-$F$215/'Detailed input - Vehicles'!$E$10,0)</f>
        <v>0</v>
      </c>
      <c r="M255" s="158">
        <f>IF('Detailed input - Vehicles'!$E$10&gt;=K251,PMT('Basic input'!$F$113,'Detailed input - Vehicles'!$E$10,-$F$215)-$F$215/'Detailed input - Vehicles'!$E$10,0)</f>
        <v>0</v>
      </c>
      <c r="N255" s="158">
        <f>IF('Detailed input - Vehicles'!$E$10&gt;=L251,PMT('Basic input'!$F$113,'Detailed input - Vehicles'!$E$10,-$F$215)-$F$215/'Detailed input - Vehicles'!$E$10,0)</f>
        <v>0</v>
      </c>
      <c r="O255" s="158">
        <f>IF('Detailed input - Vehicles'!$E$10&gt;=M251,PMT('Basic input'!$F$113,'Detailed input - Vehicles'!$E$10,-$F$215)-$F$215/'Detailed input - Vehicles'!$E$10,0)</f>
        <v>0</v>
      </c>
      <c r="P255" s="158">
        <f>IF('Detailed input - Vehicles'!$E$10&gt;=N251,PMT('Basic input'!$F$113,'Detailed input - Vehicles'!$E$10,-$F$215)-$F$215/'Detailed input - Vehicles'!$E$10,0)</f>
        <v>0</v>
      </c>
      <c r="Q255" s="158">
        <f>IF('Detailed input - Vehicles'!$E$10&gt;=O251,PMT('Basic input'!$F$113,'Detailed input - Vehicles'!$E$10,-$F$215)-$F$215/'Detailed input - Vehicles'!$E$10,0)</f>
        <v>0</v>
      </c>
      <c r="R255" s="158">
        <f>IF('Detailed input - Vehicles'!$E$10&gt;=P251,PMT('Basic input'!$F$113,'Detailed input - Vehicles'!$E$10,-$F$215)-$F$215/'Detailed input - Vehicles'!$E$10,0)</f>
        <v>0</v>
      </c>
      <c r="S255" s="158">
        <f>IF('Detailed input - Vehicles'!$E$10&gt;=Q251,PMT('Basic input'!$F$113,'Detailed input - Vehicles'!$E$10,-$F$215)-$F$215/'Detailed input - Vehicles'!$E$10,0)</f>
        <v>0</v>
      </c>
      <c r="T255" s="158">
        <f>IF('Detailed input - Vehicles'!$E$10&gt;=R251,PMT('Basic input'!$F$113,'Detailed input - Vehicles'!$E$10,-$F$215)-$F$215/'Detailed input - Vehicles'!$E$10,0)</f>
        <v>0</v>
      </c>
      <c r="U255" s="158">
        <f>IF('Detailed input - Vehicles'!$E$10&gt;=S251,PMT('Basic input'!$F$113,'Detailed input - Vehicles'!$E$10,-$F$215)-$F$215/'Detailed input - Vehicles'!$E$10,0)</f>
        <v>0</v>
      </c>
      <c r="V255" s="158">
        <f>IF('Detailed input - Vehicles'!$E$10&gt;=T251,PMT('Basic input'!$F$113,'Detailed input - Vehicles'!$E$10,-$F$215)-$F$215/'Detailed input - Vehicles'!$E$10,0)</f>
        <v>0</v>
      </c>
      <c r="W255" s="158">
        <f>IF('Detailed input - Vehicles'!$E$10&gt;=U251,PMT('Basic input'!$F$113,'Detailed input - Vehicles'!$E$10,-$F$215)-$F$215/'Detailed input - Vehicles'!$E$10,0)</f>
        <v>0</v>
      </c>
      <c r="X255" s="158">
        <f>IF('Detailed input - Vehicles'!$E$10&gt;=V251,PMT('Basic input'!$F$113,'Detailed input - Vehicles'!$E$10,-$F$215)-$F$215/'Detailed input - Vehicles'!$E$10,0)</f>
        <v>0</v>
      </c>
      <c r="Y255" s="158">
        <f>IF('Detailed input - Vehicles'!$E$10&gt;=W251,PMT('Basic input'!$F$113,'Detailed input - Vehicles'!$E$10,-$F$215)-$F$215/'Detailed input - Vehicles'!$E$10,0)</f>
        <v>0</v>
      </c>
      <c r="Z255" s="158">
        <f>IF('Detailed input - Vehicles'!$E$10&gt;=X251,PMT('Basic input'!$F$113,'Detailed input - Vehicles'!$E$10,-$F$215)-$F$215/'Detailed input - Vehicles'!$E$10,0)</f>
        <v>0</v>
      </c>
      <c r="AA255" s="158">
        <f>IF('Detailed input - Vehicles'!$E$10&gt;=Y251,PMT('Basic input'!$F$113,'Detailed input - Vehicles'!$E$10,-$F$215)-$F$215/'Detailed input - Vehicles'!$E$10,0)</f>
        <v>0</v>
      </c>
      <c r="AB255" s="158">
        <f>IF('Detailed input - Vehicles'!$E$10&gt;=Z251,PMT('Basic input'!$F$113,'Detailed input - Vehicles'!$E$10,-$F$215)-$F$215/'Detailed input - Vehicles'!$E$10,0)</f>
        <v>0</v>
      </c>
      <c r="AC255" s="158">
        <f>IF('Detailed input - Vehicles'!$E$10&gt;=AA251,PMT('Basic input'!$F$113,'Detailed input - Vehicles'!$E$10,-$F$215)-$F$215/'Detailed input - Vehicles'!$E$10,0)</f>
        <v>0</v>
      </c>
    </row>
    <row r="256" spans="1:29" s="87" customFormat="1" ht="20.25" customHeight="1" outlineLevel="3" x14ac:dyDescent="0.3">
      <c r="A256" s="78"/>
      <c r="B256" s="161"/>
      <c r="C256" s="146" t="s">
        <v>236</v>
      </c>
      <c r="D256" s="158"/>
      <c r="E256" s="158"/>
      <c r="F256" s="158"/>
      <c r="G256" s="158">
        <f>IF('Detailed input - Vehicles'!$E$10&gt;=D251,PMT('Basic input'!$F$113,'Detailed input - Vehicles'!$E$10,-$G$215)-$G$215/'Detailed input - Vehicles'!$E$10,0)</f>
        <v>0</v>
      </c>
      <c r="H256" s="158">
        <f>IF('Detailed input - Vehicles'!$E$10&gt;=E251,PMT('Basic input'!$F$113,'Detailed input - Vehicles'!$E$10,-$G$215)-$G$215/'Detailed input - Vehicles'!$E$10,0)</f>
        <v>0</v>
      </c>
      <c r="I256" s="158">
        <f>IF('Detailed input - Vehicles'!$E$10&gt;=F251,PMT('Basic input'!$F$113,'Detailed input - Vehicles'!$E$10,-$G$215)-$G$215/'Detailed input - Vehicles'!$E$10,0)</f>
        <v>0</v>
      </c>
      <c r="J256" s="158">
        <f>IF('Detailed input - Vehicles'!$E$10&gt;=G251,PMT('Basic input'!$F$113,'Detailed input - Vehicles'!$E$10,-$G$215)-$G$215/'Detailed input - Vehicles'!$E$10,0)</f>
        <v>0</v>
      </c>
      <c r="K256" s="158">
        <f>IF('Detailed input - Vehicles'!$E$10&gt;=H251,PMT('Basic input'!$F$113,'Detailed input - Vehicles'!$E$10,-$G$215)-$G$215/'Detailed input - Vehicles'!$E$10,0)</f>
        <v>0</v>
      </c>
      <c r="L256" s="158">
        <f>IF('Detailed input - Vehicles'!$E$10&gt;=I251,PMT('Basic input'!$F$113,'Detailed input - Vehicles'!$E$10,-$G$215)-$G$215/'Detailed input - Vehicles'!$E$10,0)</f>
        <v>0</v>
      </c>
      <c r="M256" s="158">
        <f>IF('Detailed input - Vehicles'!$E$10&gt;=J251,PMT('Basic input'!$F$113,'Detailed input - Vehicles'!$E$10,-$G$215)-$G$215/'Detailed input - Vehicles'!$E$10,0)</f>
        <v>0</v>
      </c>
      <c r="N256" s="158">
        <f>IF('Detailed input - Vehicles'!$E$10&gt;=K251,PMT('Basic input'!$F$113,'Detailed input - Vehicles'!$E$10,-$G$215)-$G$215/'Detailed input - Vehicles'!$E$10,0)</f>
        <v>0</v>
      </c>
      <c r="O256" s="158">
        <f>IF('Detailed input - Vehicles'!$E$10&gt;=L251,PMT('Basic input'!$F$113,'Detailed input - Vehicles'!$E$10,-$G$215)-$G$215/'Detailed input - Vehicles'!$E$10,0)</f>
        <v>0</v>
      </c>
      <c r="P256" s="158">
        <f>IF('Detailed input - Vehicles'!$E$10&gt;=M251,PMT('Basic input'!$F$113,'Detailed input - Vehicles'!$E$10,-$G$215)-$G$215/'Detailed input - Vehicles'!$E$10,0)</f>
        <v>0</v>
      </c>
      <c r="Q256" s="158">
        <f>IF('Detailed input - Vehicles'!$E$10&gt;=N251,PMT('Basic input'!$F$113,'Detailed input - Vehicles'!$E$10,-$G$215)-$G$215/'Detailed input - Vehicles'!$E$10,0)</f>
        <v>0</v>
      </c>
      <c r="R256" s="158">
        <f>IF('Detailed input - Vehicles'!$E$10&gt;=O251,PMT('Basic input'!$F$113,'Detailed input - Vehicles'!$E$10,-$G$215)-$G$215/'Detailed input - Vehicles'!$E$10,0)</f>
        <v>0</v>
      </c>
      <c r="S256" s="158">
        <f>IF('Detailed input - Vehicles'!$E$10&gt;=P251,PMT('Basic input'!$F$113,'Detailed input - Vehicles'!$E$10,-$G$215)-$G$215/'Detailed input - Vehicles'!$E$10,0)</f>
        <v>0</v>
      </c>
      <c r="T256" s="158">
        <f>IF('Detailed input - Vehicles'!$E$10&gt;=Q251,PMT('Basic input'!$F$113,'Detailed input - Vehicles'!$E$10,-$G$215)-$G$215/'Detailed input - Vehicles'!$E$10,0)</f>
        <v>0</v>
      </c>
      <c r="U256" s="158">
        <f>IF('Detailed input - Vehicles'!$E$10&gt;=R251,PMT('Basic input'!$F$113,'Detailed input - Vehicles'!$E$10,-$G$215)-$G$215/'Detailed input - Vehicles'!$E$10,0)</f>
        <v>0</v>
      </c>
      <c r="V256" s="158">
        <f>IF('Detailed input - Vehicles'!$E$10&gt;=S251,PMT('Basic input'!$F$113,'Detailed input - Vehicles'!$E$10,-$G$215)-$G$215/'Detailed input - Vehicles'!$E$10,0)</f>
        <v>0</v>
      </c>
      <c r="W256" s="158">
        <f>IF('Detailed input - Vehicles'!$E$10&gt;=T251,PMT('Basic input'!$F$113,'Detailed input - Vehicles'!$E$10,-$G$215)-$G$215/'Detailed input - Vehicles'!$E$10,0)</f>
        <v>0</v>
      </c>
      <c r="X256" s="158">
        <f>IF('Detailed input - Vehicles'!$E$10&gt;=U251,PMT('Basic input'!$F$113,'Detailed input - Vehicles'!$E$10,-$G$215)-$G$215/'Detailed input - Vehicles'!$E$10,0)</f>
        <v>0</v>
      </c>
      <c r="Y256" s="158">
        <f>IF('Detailed input - Vehicles'!$E$10&gt;=V251,PMT('Basic input'!$F$113,'Detailed input - Vehicles'!$E$10,-$G$215)-$G$215/'Detailed input - Vehicles'!$E$10,0)</f>
        <v>0</v>
      </c>
      <c r="Z256" s="158">
        <f>IF('Detailed input - Vehicles'!$E$10&gt;=W251,PMT('Basic input'!$F$113,'Detailed input - Vehicles'!$E$10,-$G$215)-$G$215/'Detailed input - Vehicles'!$E$10,0)</f>
        <v>0</v>
      </c>
      <c r="AA256" s="158">
        <f>IF('Detailed input - Vehicles'!$E$10&gt;=X251,PMT('Basic input'!$F$113,'Detailed input - Vehicles'!$E$10,-$G$215)-$G$215/'Detailed input - Vehicles'!$E$10,0)</f>
        <v>0</v>
      </c>
      <c r="AB256" s="158">
        <f>IF('Detailed input - Vehicles'!$E$10&gt;=Y251,PMT('Basic input'!$F$113,'Detailed input - Vehicles'!$E$10,-$G$215)-$G$215/'Detailed input - Vehicles'!$E$10,0)</f>
        <v>0</v>
      </c>
      <c r="AC256" s="158">
        <f>IF('Detailed input - Vehicles'!$E$10&gt;=Z251,PMT('Basic input'!$F$113,'Detailed input - Vehicles'!$E$10,-$G$215)-$G$215/'Detailed input - Vehicles'!$E$10,0)</f>
        <v>0</v>
      </c>
    </row>
    <row r="257" spans="1:29" s="87" customFormat="1" ht="20.25" customHeight="1" outlineLevel="3" x14ac:dyDescent="0.3">
      <c r="A257" s="78"/>
      <c r="B257" s="161"/>
      <c r="C257" s="146" t="s">
        <v>237</v>
      </c>
      <c r="D257" s="158"/>
      <c r="E257" s="158"/>
      <c r="F257" s="158"/>
      <c r="G257" s="158"/>
      <c r="H257" s="158">
        <f>IF('Detailed input - Vehicles'!$E$10&gt;=D251,PMT('Basic input'!$F$113,'Detailed input - Vehicles'!$E$10,-$H$215)-$H$215/'Detailed input - Vehicles'!$E$10,0)</f>
        <v>0</v>
      </c>
      <c r="I257" s="158">
        <f>IF('Detailed input - Vehicles'!$E$10&gt;=E251,PMT('Basic input'!$F$113,'Detailed input - Vehicles'!$E$10,-$H$215)-$H$215/'Detailed input - Vehicles'!$E$10,0)</f>
        <v>0</v>
      </c>
      <c r="J257" s="158">
        <f>IF('Detailed input - Vehicles'!$E$10&gt;=F251,PMT('Basic input'!$F$113,'Detailed input - Vehicles'!$E$10,-$H$215)-$H$215/'Detailed input - Vehicles'!$E$10,0)</f>
        <v>0</v>
      </c>
      <c r="K257" s="158">
        <f>IF('Detailed input - Vehicles'!$E$10&gt;=G251,PMT('Basic input'!$F$113,'Detailed input - Vehicles'!$E$10,-$H$215)-$H$215/'Detailed input - Vehicles'!$E$10,0)</f>
        <v>0</v>
      </c>
      <c r="L257" s="158">
        <f>IF('Detailed input - Vehicles'!$E$10&gt;=H251,PMT('Basic input'!$F$113,'Detailed input - Vehicles'!$E$10,-$H$215)-$H$215/'Detailed input - Vehicles'!$E$10,0)</f>
        <v>0</v>
      </c>
      <c r="M257" s="158">
        <f>IF('Detailed input - Vehicles'!$E$10&gt;=I251,PMT('Basic input'!$F$113,'Detailed input - Vehicles'!$E$10,-$H$215)-$H$215/'Detailed input - Vehicles'!$E$10,0)</f>
        <v>0</v>
      </c>
      <c r="N257" s="158">
        <f>IF('Detailed input - Vehicles'!$E$10&gt;=J251,PMT('Basic input'!$F$113,'Detailed input - Vehicles'!$E$10,-$H$215)-$H$215/'Detailed input - Vehicles'!$E$10,0)</f>
        <v>0</v>
      </c>
      <c r="O257" s="158">
        <f>IF('Detailed input - Vehicles'!$E$10&gt;=K251,PMT('Basic input'!$F$113,'Detailed input - Vehicles'!$E$10,-$H$215)-$H$215/'Detailed input - Vehicles'!$E$10,0)</f>
        <v>0</v>
      </c>
      <c r="P257" s="158">
        <f>IF('Detailed input - Vehicles'!$E$10&gt;=L251,PMT('Basic input'!$F$113,'Detailed input - Vehicles'!$E$10,-$H$215)-$H$215/'Detailed input - Vehicles'!$E$10,0)</f>
        <v>0</v>
      </c>
      <c r="Q257" s="158">
        <f>IF('Detailed input - Vehicles'!$E$10&gt;=M251,PMT('Basic input'!$F$113,'Detailed input - Vehicles'!$E$10,-$H$215)-$H$215/'Detailed input - Vehicles'!$E$10,0)</f>
        <v>0</v>
      </c>
      <c r="R257" s="158">
        <f>IF('Detailed input - Vehicles'!$E$10&gt;=N251,PMT('Basic input'!$F$113,'Detailed input - Vehicles'!$E$10,-$H$215)-$H$215/'Detailed input - Vehicles'!$E$10,0)</f>
        <v>0</v>
      </c>
      <c r="S257" s="158">
        <f>IF('Detailed input - Vehicles'!$E$10&gt;=O251,PMT('Basic input'!$F$113,'Detailed input - Vehicles'!$E$10,-$H$215)-$H$215/'Detailed input - Vehicles'!$E$10,0)</f>
        <v>0</v>
      </c>
      <c r="T257" s="158">
        <f>IF('Detailed input - Vehicles'!$E$10&gt;=P251,PMT('Basic input'!$F$113,'Detailed input - Vehicles'!$E$10,-$H$215)-$H$215/'Detailed input - Vehicles'!$E$10,0)</f>
        <v>0</v>
      </c>
      <c r="U257" s="158">
        <f>IF('Detailed input - Vehicles'!$E$10&gt;=Q251,PMT('Basic input'!$F$113,'Detailed input - Vehicles'!$E$10,-$H$215)-$H$215/'Detailed input - Vehicles'!$E$10,0)</f>
        <v>0</v>
      </c>
      <c r="V257" s="158">
        <f>IF('Detailed input - Vehicles'!$E$10&gt;=R251,PMT('Basic input'!$F$113,'Detailed input - Vehicles'!$E$10,-$H$215)-$H$215/'Detailed input - Vehicles'!$E$10,0)</f>
        <v>0</v>
      </c>
      <c r="W257" s="158">
        <f>IF('Detailed input - Vehicles'!$E$10&gt;=S251,PMT('Basic input'!$F$113,'Detailed input - Vehicles'!$E$10,-$H$215)-$H$215/'Detailed input - Vehicles'!$E$10,0)</f>
        <v>0</v>
      </c>
      <c r="X257" s="158">
        <f>IF('Detailed input - Vehicles'!$E$10&gt;=T251,PMT('Basic input'!$F$113,'Detailed input - Vehicles'!$E$10,-$H$215)-$H$215/'Detailed input - Vehicles'!$E$10,0)</f>
        <v>0</v>
      </c>
      <c r="Y257" s="158">
        <f>IF('Detailed input - Vehicles'!$E$10&gt;=U251,PMT('Basic input'!$F$113,'Detailed input - Vehicles'!$E$10,-$H$215)-$H$215/'Detailed input - Vehicles'!$E$10,0)</f>
        <v>0</v>
      </c>
      <c r="Z257" s="158">
        <f>IF('Detailed input - Vehicles'!$E$10&gt;=V251,PMT('Basic input'!$F$113,'Detailed input - Vehicles'!$E$10,-$H$215)-$H$215/'Detailed input - Vehicles'!$E$10,0)</f>
        <v>0</v>
      </c>
      <c r="AA257" s="158">
        <f>IF('Detailed input - Vehicles'!$E$10&gt;=W251,PMT('Basic input'!$F$113,'Detailed input - Vehicles'!$E$10,-$H$215)-$H$215/'Detailed input - Vehicles'!$E$10,0)</f>
        <v>0</v>
      </c>
      <c r="AB257" s="158">
        <f>IF('Detailed input - Vehicles'!$E$10&gt;=X251,PMT('Basic input'!$F$113,'Detailed input - Vehicles'!$E$10,-$H$215)-$H$215/'Detailed input - Vehicles'!$E$10,0)</f>
        <v>0</v>
      </c>
      <c r="AC257" s="158">
        <f>IF('Detailed input - Vehicles'!$E$10&gt;=Y251,PMT('Basic input'!$F$113,'Detailed input - Vehicles'!$E$10,-$H$215)-$H$215/'Detailed input - Vehicles'!$E$10,0)</f>
        <v>0</v>
      </c>
    </row>
    <row r="258" spans="1:29" s="87" customFormat="1" ht="20.25" customHeight="1" outlineLevel="3" x14ac:dyDescent="0.3">
      <c r="A258" s="78"/>
      <c r="B258" s="161"/>
      <c r="C258" s="146" t="s">
        <v>238</v>
      </c>
      <c r="D258" s="158"/>
      <c r="E258" s="158"/>
      <c r="F258" s="158"/>
      <c r="G258" s="158"/>
      <c r="H258" s="158"/>
      <c r="I258" s="158">
        <f>IF('Detailed input - Vehicles'!$E$10&gt;=D251,PMT('Basic input'!$F$113,'Detailed input - Vehicles'!$E$10,-$I$215)-$I$215/'Detailed input - Vehicles'!$E$10,0)</f>
        <v>0</v>
      </c>
      <c r="J258" s="158">
        <f>IF('Detailed input - Vehicles'!$E$10&gt;=E251,PMT('Basic input'!$F$113,'Detailed input - Vehicles'!$E$10,-$I$215)-$I$215/'Detailed input - Vehicles'!$E$10,0)</f>
        <v>0</v>
      </c>
      <c r="K258" s="158">
        <f>IF('Detailed input - Vehicles'!$E$10&gt;=F251,PMT('Basic input'!$F$113,'Detailed input - Vehicles'!$E$10,-$I$215)-$I$215/'Detailed input - Vehicles'!$E$10,0)</f>
        <v>0</v>
      </c>
      <c r="L258" s="158">
        <f>IF('Detailed input - Vehicles'!$E$10&gt;=G251,PMT('Basic input'!$F$113,'Detailed input - Vehicles'!$E$10,-$I$215)-$I$215/'Detailed input - Vehicles'!$E$10,0)</f>
        <v>0</v>
      </c>
      <c r="M258" s="158">
        <f>IF('Detailed input - Vehicles'!$E$10&gt;=H251,PMT('Basic input'!$F$113,'Detailed input - Vehicles'!$E$10,-$I$215)-$I$215/'Detailed input - Vehicles'!$E$10,0)</f>
        <v>0</v>
      </c>
      <c r="N258" s="158">
        <f>IF('Detailed input - Vehicles'!$E$10&gt;=I251,PMT('Basic input'!$F$113,'Detailed input - Vehicles'!$E$10,-$I$215)-$I$215/'Detailed input - Vehicles'!$E$10,0)</f>
        <v>0</v>
      </c>
      <c r="O258" s="158">
        <f>IF('Detailed input - Vehicles'!$E$10&gt;=J251,PMT('Basic input'!$F$113,'Detailed input - Vehicles'!$E$10,-$I$215)-$I$215/'Detailed input - Vehicles'!$E$10,0)</f>
        <v>0</v>
      </c>
      <c r="P258" s="158">
        <f>IF('Detailed input - Vehicles'!$E$10&gt;=K251,PMT('Basic input'!$F$113,'Detailed input - Vehicles'!$E$10,-$I$215)-$I$215/'Detailed input - Vehicles'!$E$10,0)</f>
        <v>0</v>
      </c>
      <c r="Q258" s="158">
        <f>IF('Detailed input - Vehicles'!$E$10&gt;=L251,PMT('Basic input'!$F$113,'Detailed input - Vehicles'!$E$10,-$I$215)-$I$215/'Detailed input - Vehicles'!$E$10,0)</f>
        <v>0</v>
      </c>
      <c r="R258" s="158">
        <f>IF('Detailed input - Vehicles'!$E$10&gt;=M251,PMT('Basic input'!$F$113,'Detailed input - Vehicles'!$E$10,-$I$215)-$I$215/'Detailed input - Vehicles'!$E$10,0)</f>
        <v>0</v>
      </c>
      <c r="S258" s="158">
        <f>IF('Detailed input - Vehicles'!$E$10&gt;=N251,PMT('Basic input'!$F$113,'Detailed input - Vehicles'!$E$10,-$I$215)-$I$215/'Detailed input - Vehicles'!$E$10,0)</f>
        <v>0</v>
      </c>
      <c r="T258" s="158">
        <f>IF('Detailed input - Vehicles'!$E$10&gt;=O251,PMT('Basic input'!$F$113,'Detailed input - Vehicles'!$E$10,-$I$215)-$I$215/'Detailed input - Vehicles'!$E$10,0)</f>
        <v>0</v>
      </c>
      <c r="U258" s="158">
        <f>IF('Detailed input - Vehicles'!$E$10&gt;=P251,PMT('Basic input'!$F$113,'Detailed input - Vehicles'!$E$10,-$I$215)-$I$215/'Detailed input - Vehicles'!$E$10,0)</f>
        <v>0</v>
      </c>
      <c r="V258" s="158">
        <f>IF('Detailed input - Vehicles'!$E$10&gt;=Q251,PMT('Basic input'!$F$113,'Detailed input - Vehicles'!$E$10,-$I$215)-$I$215/'Detailed input - Vehicles'!$E$10,0)</f>
        <v>0</v>
      </c>
      <c r="W258" s="158">
        <f>IF('Detailed input - Vehicles'!$E$10&gt;=R251,PMT('Basic input'!$F$113,'Detailed input - Vehicles'!$E$10,-$I$215)-$I$215/'Detailed input - Vehicles'!$E$10,0)</f>
        <v>0</v>
      </c>
      <c r="X258" s="158">
        <f>IF('Detailed input - Vehicles'!$E$10&gt;=S251,PMT('Basic input'!$F$113,'Detailed input - Vehicles'!$E$10,-$I$215)-$I$215/'Detailed input - Vehicles'!$E$10,0)</f>
        <v>0</v>
      </c>
      <c r="Y258" s="158">
        <f>IF('Detailed input - Vehicles'!$E$10&gt;=T251,PMT('Basic input'!$F$113,'Detailed input - Vehicles'!$E$10,-$I$215)-$I$215/'Detailed input - Vehicles'!$E$10,0)</f>
        <v>0</v>
      </c>
      <c r="Z258" s="158">
        <f>IF('Detailed input - Vehicles'!$E$10&gt;=U251,PMT('Basic input'!$F$113,'Detailed input - Vehicles'!$E$10,-$I$215)-$I$215/'Detailed input - Vehicles'!$E$10,0)</f>
        <v>0</v>
      </c>
      <c r="AA258" s="158">
        <f>IF('Detailed input - Vehicles'!$E$10&gt;=V251,PMT('Basic input'!$F$113,'Detailed input - Vehicles'!$E$10,-$I$215)-$I$215/'Detailed input - Vehicles'!$E$10,0)</f>
        <v>0</v>
      </c>
      <c r="AB258" s="158">
        <f>IF('Detailed input - Vehicles'!$E$10&gt;=W251,PMT('Basic input'!$F$113,'Detailed input - Vehicles'!$E$10,-$I$215)-$I$215/'Detailed input - Vehicles'!$E$10,0)</f>
        <v>0</v>
      </c>
      <c r="AC258" s="158">
        <f>IF('Detailed input - Vehicles'!$E$10&gt;=X251,PMT('Basic input'!$F$113,'Detailed input - Vehicles'!$E$10,-$I$215)-$I$215/'Detailed input - Vehicles'!$E$10,0)</f>
        <v>0</v>
      </c>
    </row>
    <row r="259" spans="1:29" s="87" customFormat="1" ht="20.25" customHeight="1" outlineLevel="3" x14ac:dyDescent="0.3">
      <c r="A259" s="78"/>
      <c r="B259" s="161"/>
      <c r="C259" s="146" t="s">
        <v>239</v>
      </c>
      <c r="D259" s="158"/>
      <c r="E259" s="158"/>
      <c r="F259" s="158"/>
      <c r="G259" s="158"/>
      <c r="H259" s="158"/>
      <c r="I259" s="158"/>
      <c r="J259" s="158">
        <f>IF('Detailed input - Vehicles'!$E$10&gt;=D251,PMT('Basic input'!$F$113,'Detailed input - Vehicles'!$E$10,-$J$215)-$J$215/'Detailed input - Vehicles'!$E$10,0)</f>
        <v>0</v>
      </c>
      <c r="K259" s="158">
        <f>IF('Detailed input - Vehicles'!$E$10&gt;=E251,PMT('Basic input'!$F$113,'Detailed input - Vehicles'!$E$10,-$J$215)-$J$215/'Detailed input - Vehicles'!$E$10,0)</f>
        <v>0</v>
      </c>
      <c r="L259" s="158">
        <f>IF('Detailed input - Vehicles'!$E$10&gt;=F251,PMT('Basic input'!$F$113,'Detailed input - Vehicles'!$E$10,-$J$215)-$J$215/'Detailed input - Vehicles'!$E$10,0)</f>
        <v>0</v>
      </c>
      <c r="M259" s="158">
        <f>IF('Detailed input - Vehicles'!$E$10&gt;=G251,PMT('Basic input'!$F$113,'Detailed input - Vehicles'!$E$10,-$J$215)-$J$215/'Detailed input - Vehicles'!$E$10,0)</f>
        <v>0</v>
      </c>
      <c r="N259" s="158">
        <f>IF('Detailed input - Vehicles'!$E$10&gt;=H251,PMT('Basic input'!$F$113,'Detailed input - Vehicles'!$E$10,-$J$215)-$J$215/'Detailed input - Vehicles'!$E$10,0)</f>
        <v>0</v>
      </c>
      <c r="O259" s="158">
        <f>IF('Detailed input - Vehicles'!$E$10&gt;=I251,PMT('Basic input'!$F$113,'Detailed input - Vehicles'!$E$10,-$J$215)-$J$215/'Detailed input - Vehicles'!$E$10,0)</f>
        <v>0</v>
      </c>
      <c r="P259" s="158">
        <f>IF('Detailed input - Vehicles'!$E$10&gt;=J251,PMT('Basic input'!$F$113,'Detailed input - Vehicles'!$E$10,-$J$215)-$J$215/'Detailed input - Vehicles'!$E$10,0)</f>
        <v>0</v>
      </c>
      <c r="Q259" s="158">
        <f>IF('Detailed input - Vehicles'!$E$10&gt;=K251,PMT('Basic input'!$F$113,'Detailed input - Vehicles'!$E$10,-$J$215)-$J$215/'Detailed input - Vehicles'!$E$10,0)</f>
        <v>0</v>
      </c>
      <c r="R259" s="158">
        <f>IF('Detailed input - Vehicles'!$E$10&gt;=L251,PMT('Basic input'!$F$113,'Detailed input - Vehicles'!$E$10,-$J$215)-$J$215/'Detailed input - Vehicles'!$E$10,0)</f>
        <v>0</v>
      </c>
      <c r="S259" s="158">
        <f>IF('Detailed input - Vehicles'!$E$10&gt;=M251,PMT('Basic input'!$F$113,'Detailed input - Vehicles'!$E$10,-$J$215)-$J$215/'Detailed input - Vehicles'!$E$10,0)</f>
        <v>0</v>
      </c>
      <c r="T259" s="158">
        <f>IF('Detailed input - Vehicles'!$E$10&gt;=N251,PMT('Basic input'!$F$113,'Detailed input - Vehicles'!$E$10,-$J$215)-$J$215/'Detailed input - Vehicles'!$E$10,0)</f>
        <v>0</v>
      </c>
      <c r="U259" s="158">
        <f>IF('Detailed input - Vehicles'!$E$10&gt;=O251,PMT('Basic input'!$F$113,'Detailed input - Vehicles'!$E$10,-$J$215)-$J$215/'Detailed input - Vehicles'!$E$10,0)</f>
        <v>0</v>
      </c>
      <c r="V259" s="158">
        <f>IF('Detailed input - Vehicles'!$E$10&gt;=P251,PMT('Basic input'!$F$113,'Detailed input - Vehicles'!$E$10,-$J$215)-$J$215/'Detailed input - Vehicles'!$E$10,0)</f>
        <v>0</v>
      </c>
      <c r="W259" s="158">
        <f>IF('Detailed input - Vehicles'!$E$10&gt;=Q251,PMT('Basic input'!$F$113,'Detailed input - Vehicles'!$E$10,-$J$215)-$J$215/'Detailed input - Vehicles'!$E$10,0)</f>
        <v>0</v>
      </c>
      <c r="X259" s="158">
        <f>IF('Detailed input - Vehicles'!$E$10&gt;=R251,PMT('Basic input'!$F$113,'Detailed input - Vehicles'!$E$10,-$J$215)-$J$215/'Detailed input - Vehicles'!$E$10,0)</f>
        <v>0</v>
      </c>
      <c r="Y259" s="158">
        <f>IF('Detailed input - Vehicles'!$E$10&gt;=S251,PMT('Basic input'!$F$113,'Detailed input - Vehicles'!$E$10,-$J$215)-$J$215/'Detailed input - Vehicles'!$E$10,0)</f>
        <v>0</v>
      </c>
      <c r="Z259" s="158">
        <f>IF('Detailed input - Vehicles'!$E$10&gt;=T251,PMT('Basic input'!$F$113,'Detailed input - Vehicles'!$E$10,-$J$215)-$J$215/'Detailed input - Vehicles'!$E$10,0)</f>
        <v>0</v>
      </c>
      <c r="AA259" s="158">
        <f>IF('Detailed input - Vehicles'!$E$10&gt;=U251,PMT('Basic input'!$F$113,'Detailed input - Vehicles'!$E$10,-$J$215)-$J$215/'Detailed input - Vehicles'!$E$10,0)</f>
        <v>0</v>
      </c>
      <c r="AB259" s="158">
        <f>IF('Detailed input - Vehicles'!$E$10&gt;=V251,PMT('Basic input'!$F$113,'Detailed input - Vehicles'!$E$10,-$J$215)-$J$215/'Detailed input - Vehicles'!$E$10,0)</f>
        <v>0</v>
      </c>
      <c r="AC259" s="158">
        <f>IF('Detailed input - Vehicles'!$E$10&gt;=W251,PMT('Basic input'!$F$113,'Detailed input - Vehicles'!$E$10,-$J$215)-$J$215/'Detailed input - Vehicles'!$E$10,0)</f>
        <v>0</v>
      </c>
    </row>
    <row r="260" spans="1:29" s="87" customFormat="1" ht="20.25" customHeight="1" outlineLevel="3" x14ac:dyDescent="0.3">
      <c r="A260" s="78"/>
      <c r="B260" s="161"/>
      <c r="C260" s="146" t="s">
        <v>240</v>
      </c>
      <c r="D260" s="158"/>
      <c r="E260" s="158"/>
      <c r="F260" s="158"/>
      <c r="G260" s="158"/>
      <c r="H260" s="158"/>
      <c r="I260" s="158"/>
      <c r="J260" s="158"/>
      <c r="K260" s="158">
        <f>IF('Detailed input - Vehicles'!$E$10&gt;=D251,PMT('Basic input'!$F$113,'Detailed input - Vehicles'!$E$10,-$K$215)-$K$215/'Detailed input - Vehicles'!$E$10,0)</f>
        <v>0</v>
      </c>
      <c r="L260" s="158">
        <f>IF('Detailed input - Vehicles'!$E$10&gt;=E251,PMT('Basic input'!$F$113,'Detailed input - Vehicles'!$E$10,-$K$215)-$K$215/'Detailed input - Vehicles'!$E$10,0)</f>
        <v>0</v>
      </c>
      <c r="M260" s="158">
        <f>IF('Detailed input - Vehicles'!$E$10&gt;=F251,PMT('Basic input'!$F$113,'Detailed input - Vehicles'!$E$10,-$K$215)-$K$215/'Detailed input - Vehicles'!$E$10,0)</f>
        <v>0</v>
      </c>
      <c r="N260" s="158">
        <f>IF('Detailed input - Vehicles'!$E$10&gt;=G251,PMT('Basic input'!$F$113,'Detailed input - Vehicles'!$E$10,-$K$215)-$K$215/'Detailed input - Vehicles'!$E$10,0)</f>
        <v>0</v>
      </c>
      <c r="O260" s="158">
        <f>IF('Detailed input - Vehicles'!$E$10&gt;=H251,PMT('Basic input'!$F$113,'Detailed input - Vehicles'!$E$10,-$K$215)-$K$215/'Detailed input - Vehicles'!$E$10,0)</f>
        <v>0</v>
      </c>
      <c r="P260" s="158">
        <f>IF('Detailed input - Vehicles'!$E$10&gt;=I251,PMT('Basic input'!$F$113,'Detailed input - Vehicles'!$E$10,-$K$215)-$K$215/'Detailed input - Vehicles'!$E$10,0)</f>
        <v>0</v>
      </c>
      <c r="Q260" s="158">
        <f>IF('Detailed input - Vehicles'!$E$10&gt;=J251,PMT('Basic input'!$F$113,'Detailed input - Vehicles'!$E$10,-$K$215)-$K$215/'Detailed input - Vehicles'!$E$10,0)</f>
        <v>0</v>
      </c>
      <c r="R260" s="158">
        <f>IF('Detailed input - Vehicles'!$E$10&gt;=K251,PMT('Basic input'!$F$113,'Detailed input - Vehicles'!$E$10,-$K$215)-$K$215/'Detailed input - Vehicles'!$E$10,0)</f>
        <v>0</v>
      </c>
      <c r="S260" s="158">
        <f>IF('Detailed input - Vehicles'!$E$10&gt;=L251,PMT('Basic input'!$F$113,'Detailed input - Vehicles'!$E$10,-$K$215)-$K$215/'Detailed input - Vehicles'!$E$10,0)</f>
        <v>0</v>
      </c>
      <c r="T260" s="158">
        <f>IF('Detailed input - Vehicles'!$E$10&gt;=M251,PMT('Basic input'!$F$113,'Detailed input - Vehicles'!$E$10,-$K$215)-$K$215/'Detailed input - Vehicles'!$E$10,0)</f>
        <v>0</v>
      </c>
      <c r="U260" s="158">
        <f>IF('Detailed input - Vehicles'!$E$10&gt;=N251,PMT('Basic input'!$F$113,'Detailed input - Vehicles'!$E$10,-$K$215)-$K$215/'Detailed input - Vehicles'!$E$10,0)</f>
        <v>0</v>
      </c>
      <c r="V260" s="158">
        <f>IF('Detailed input - Vehicles'!$E$10&gt;=O251,PMT('Basic input'!$F$113,'Detailed input - Vehicles'!$E$10,-$K$215)-$K$215/'Detailed input - Vehicles'!$E$10,0)</f>
        <v>0</v>
      </c>
      <c r="W260" s="158">
        <f>IF('Detailed input - Vehicles'!$E$10&gt;=P251,PMT('Basic input'!$F$113,'Detailed input - Vehicles'!$E$10,-$K$215)-$K$215/'Detailed input - Vehicles'!$E$10,0)</f>
        <v>0</v>
      </c>
      <c r="X260" s="158">
        <f>IF('Detailed input - Vehicles'!$E$10&gt;=Q251,PMT('Basic input'!$F$113,'Detailed input - Vehicles'!$E$10,-$K$215)-$K$215/'Detailed input - Vehicles'!$E$10,0)</f>
        <v>0</v>
      </c>
      <c r="Y260" s="158">
        <f>IF('Detailed input - Vehicles'!$E$10&gt;=R251,PMT('Basic input'!$F$113,'Detailed input - Vehicles'!$E$10,-$K$215)-$K$215/'Detailed input - Vehicles'!$E$10,0)</f>
        <v>0</v>
      </c>
      <c r="Z260" s="158">
        <f>IF('Detailed input - Vehicles'!$E$10&gt;=S251,PMT('Basic input'!$F$113,'Detailed input - Vehicles'!$E$10,-$K$215)-$K$215/'Detailed input - Vehicles'!$E$10,0)</f>
        <v>0</v>
      </c>
      <c r="AA260" s="158">
        <f>IF('Detailed input - Vehicles'!$E$10&gt;=T251,PMT('Basic input'!$F$113,'Detailed input - Vehicles'!$E$10,-$K$215)-$K$215/'Detailed input - Vehicles'!$E$10,0)</f>
        <v>0</v>
      </c>
      <c r="AB260" s="158">
        <f>IF('Detailed input - Vehicles'!$E$10&gt;=U251,PMT('Basic input'!$F$113,'Detailed input - Vehicles'!$E$10,-$K$215)-$K$215/'Detailed input - Vehicles'!$E$10,0)</f>
        <v>0</v>
      </c>
      <c r="AC260" s="158">
        <f>IF('Detailed input - Vehicles'!$E$10&gt;=V251,PMT('Basic input'!$F$113,'Detailed input - Vehicles'!$E$10,-$K$215)-$K$215/'Detailed input - Vehicles'!$E$10,0)</f>
        <v>0</v>
      </c>
    </row>
    <row r="261" spans="1:29" s="87" customFormat="1" ht="20.25" customHeight="1" outlineLevel="3" x14ac:dyDescent="0.3">
      <c r="A261" s="78"/>
      <c r="B261" s="161"/>
      <c r="C261" s="146" t="s">
        <v>241</v>
      </c>
      <c r="D261" s="158"/>
      <c r="E261" s="158"/>
      <c r="F261" s="158"/>
      <c r="G261" s="158"/>
      <c r="H261" s="158"/>
      <c r="I261" s="158"/>
      <c r="J261" s="158"/>
      <c r="K261" s="158"/>
      <c r="L261" s="158">
        <f>IF('Detailed input - Vehicles'!$E$10&gt;=D251,PMT('Basic input'!$F$113,'Detailed input - Vehicles'!$E$10,-$L$215)-$L$215/'Detailed input - Vehicles'!$E$10,0)</f>
        <v>0</v>
      </c>
      <c r="M261" s="158">
        <f>IF('Detailed input - Vehicles'!$E$10&gt;=E251,PMT('Basic input'!$F$113,'Detailed input - Vehicles'!$E$10,-$L$215)-$L$215/'Detailed input - Vehicles'!$E$10,0)</f>
        <v>0</v>
      </c>
      <c r="N261" s="158">
        <f>IF('Detailed input - Vehicles'!$E$10&gt;=F251,PMT('Basic input'!$F$113,'Detailed input - Vehicles'!$E$10,-$L$215)-$L$215/'Detailed input - Vehicles'!$E$10,0)</f>
        <v>0</v>
      </c>
      <c r="O261" s="158">
        <f>IF('Detailed input - Vehicles'!$E$10&gt;=G251,PMT('Basic input'!$F$113,'Detailed input - Vehicles'!$E$10,-$L$215)-$L$215/'Detailed input - Vehicles'!$E$10,0)</f>
        <v>0</v>
      </c>
      <c r="P261" s="158">
        <f>IF('Detailed input - Vehicles'!$E$10&gt;=H251,PMT('Basic input'!$F$113,'Detailed input - Vehicles'!$E$10,-$L$215)-$L$215/'Detailed input - Vehicles'!$E$10,0)</f>
        <v>0</v>
      </c>
      <c r="Q261" s="158">
        <f>IF('Detailed input - Vehicles'!$E$10&gt;=I251,PMT('Basic input'!$F$113,'Detailed input - Vehicles'!$E$10,-$L$215)-$L$215/'Detailed input - Vehicles'!$E$10,0)</f>
        <v>0</v>
      </c>
      <c r="R261" s="158">
        <f>IF('Detailed input - Vehicles'!$E$10&gt;=J251,PMT('Basic input'!$F$113,'Detailed input - Vehicles'!$E$10,-$L$215)-$L$215/'Detailed input - Vehicles'!$E$10,0)</f>
        <v>0</v>
      </c>
      <c r="S261" s="158">
        <f>IF('Detailed input - Vehicles'!$E$10&gt;=K251,PMT('Basic input'!$F$113,'Detailed input - Vehicles'!$E$10,-$L$215)-$L$215/'Detailed input - Vehicles'!$E$10,0)</f>
        <v>0</v>
      </c>
      <c r="T261" s="158">
        <f>IF('Detailed input - Vehicles'!$E$10&gt;=L251,PMT('Basic input'!$F$113,'Detailed input - Vehicles'!$E$10,-$L$215)-$L$215/'Detailed input - Vehicles'!$E$10,0)</f>
        <v>0</v>
      </c>
      <c r="U261" s="158">
        <f>IF('Detailed input - Vehicles'!$E$10&gt;=M251,PMT('Basic input'!$F$113,'Detailed input - Vehicles'!$E$10,-$L$215)-$L$215/'Detailed input - Vehicles'!$E$10,0)</f>
        <v>0</v>
      </c>
      <c r="V261" s="158">
        <f>IF('Detailed input - Vehicles'!$E$10&gt;=N251,PMT('Basic input'!$F$113,'Detailed input - Vehicles'!$E$10,-$L$215)-$L$215/'Detailed input - Vehicles'!$E$10,0)</f>
        <v>0</v>
      </c>
      <c r="W261" s="158">
        <f>IF('Detailed input - Vehicles'!$E$10&gt;=O251,PMT('Basic input'!$F$113,'Detailed input - Vehicles'!$E$10,-$L$215)-$L$215/'Detailed input - Vehicles'!$E$10,0)</f>
        <v>0</v>
      </c>
      <c r="X261" s="158">
        <f>IF('Detailed input - Vehicles'!$E$10&gt;=P251,PMT('Basic input'!$F$113,'Detailed input - Vehicles'!$E$10,-$L$215)-$L$215/'Detailed input - Vehicles'!$E$10,0)</f>
        <v>0</v>
      </c>
      <c r="Y261" s="158">
        <f>IF('Detailed input - Vehicles'!$E$10&gt;=Q251,PMT('Basic input'!$F$113,'Detailed input - Vehicles'!$E$10,-$L$215)-$L$215/'Detailed input - Vehicles'!$E$10,0)</f>
        <v>0</v>
      </c>
      <c r="Z261" s="158">
        <f>IF('Detailed input - Vehicles'!$E$10&gt;=R251,PMT('Basic input'!$F$113,'Detailed input - Vehicles'!$E$10,-$L$215)-$L$215/'Detailed input - Vehicles'!$E$10,0)</f>
        <v>0</v>
      </c>
      <c r="AA261" s="158">
        <f>IF('Detailed input - Vehicles'!$E$10&gt;=S251,PMT('Basic input'!$F$113,'Detailed input - Vehicles'!$E$10,-$L$215)-$L$215/'Detailed input - Vehicles'!$E$10,0)</f>
        <v>0</v>
      </c>
      <c r="AB261" s="158">
        <f>IF('Detailed input - Vehicles'!$E$10&gt;=T251,PMT('Basic input'!$F$113,'Detailed input - Vehicles'!$E$10,-$L$215)-$L$215/'Detailed input - Vehicles'!$E$10,0)</f>
        <v>0</v>
      </c>
      <c r="AC261" s="158">
        <f>IF('Detailed input - Vehicles'!$E$10&gt;=U251,PMT('Basic input'!$F$113,'Detailed input - Vehicles'!$E$10,-$L$215)-$L$215/'Detailed input - Vehicles'!$E$10,0)</f>
        <v>0</v>
      </c>
    </row>
    <row r="262" spans="1:29" s="87" customFormat="1" ht="20.25" customHeight="1" outlineLevel="3" x14ac:dyDescent="0.3">
      <c r="A262" s="78"/>
      <c r="B262" s="161"/>
      <c r="C262" s="146" t="s">
        <v>242</v>
      </c>
      <c r="D262" s="158"/>
      <c r="E262" s="158"/>
      <c r="F262" s="158"/>
      <c r="G262" s="158"/>
      <c r="H262" s="158"/>
      <c r="I262" s="158"/>
      <c r="J262" s="158"/>
      <c r="K262" s="158"/>
      <c r="L262" s="158"/>
      <c r="M262" s="158">
        <f>IF('Detailed input - Vehicles'!$E$10&gt;=D251,PMT('Basic input'!$F$113,'Detailed input - Vehicles'!$E$10,-$M$215)-$M$215/'Detailed input - Vehicles'!$E$10,0)</f>
        <v>0</v>
      </c>
      <c r="N262" s="158">
        <f>IF('Detailed input - Vehicles'!$E$10&gt;=E251,PMT('Basic input'!$F$113,'Detailed input - Vehicles'!$E$10,-$M$215)-$M$215/'Detailed input - Vehicles'!$E$10,0)</f>
        <v>0</v>
      </c>
      <c r="O262" s="158">
        <f>IF('Detailed input - Vehicles'!$E$10&gt;=F251,PMT('Basic input'!$F$113,'Detailed input - Vehicles'!$E$10,-$M$215)-$M$215/'Detailed input - Vehicles'!$E$10,0)</f>
        <v>0</v>
      </c>
      <c r="P262" s="158">
        <f>IF('Detailed input - Vehicles'!$E$10&gt;=G251,PMT('Basic input'!$F$113,'Detailed input - Vehicles'!$E$10,-$M$215)-$M$215/'Detailed input - Vehicles'!$E$10,0)</f>
        <v>0</v>
      </c>
      <c r="Q262" s="158">
        <f>IF('Detailed input - Vehicles'!$E$10&gt;=H251,PMT('Basic input'!$F$113,'Detailed input - Vehicles'!$E$10,-$M$215)-$M$215/'Detailed input - Vehicles'!$E$10,0)</f>
        <v>0</v>
      </c>
      <c r="R262" s="158">
        <f>IF('Detailed input - Vehicles'!$E$10&gt;=I251,PMT('Basic input'!$F$113,'Detailed input - Vehicles'!$E$10,-$M$215)-$M$215/'Detailed input - Vehicles'!$E$10,0)</f>
        <v>0</v>
      </c>
      <c r="S262" s="158">
        <f>IF('Detailed input - Vehicles'!$E$10&gt;=J251,PMT('Basic input'!$F$113,'Detailed input - Vehicles'!$E$10,-$M$215)-$M$215/'Detailed input - Vehicles'!$E$10,0)</f>
        <v>0</v>
      </c>
      <c r="T262" s="158">
        <f>IF('Detailed input - Vehicles'!$E$10&gt;=K251,PMT('Basic input'!$F$113,'Detailed input - Vehicles'!$E$10,-$M$215)-$M$215/'Detailed input - Vehicles'!$E$10,0)</f>
        <v>0</v>
      </c>
      <c r="U262" s="158">
        <f>IF('Detailed input - Vehicles'!$E$10&gt;=L251,PMT('Basic input'!$F$113,'Detailed input - Vehicles'!$E$10,-$M$215)-$M$215/'Detailed input - Vehicles'!$E$10,0)</f>
        <v>0</v>
      </c>
      <c r="V262" s="158">
        <f>IF('Detailed input - Vehicles'!$E$10&gt;=M251,PMT('Basic input'!$F$113,'Detailed input - Vehicles'!$E$10,-$M$215)-$M$215/'Detailed input - Vehicles'!$E$10,0)</f>
        <v>0</v>
      </c>
      <c r="W262" s="158">
        <f>IF('Detailed input - Vehicles'!$E$10&gt;=N251,PMT('Basic input'!$F$113,'Detailed input - Vehicles'!$E$10,-$M$215)-$M$215/'Detailed input - Vehicles'!$E$10,0)</f>
        <v>0</v>
      </c>
      <c r="X262" s="158">
        <f>IF('Detailed input - Vehicles'!$E$10&gt;=O251,PMT('Basic input'!$F$113,'Detailed input - Vehicles'!$E$10,-$M$215)-$M$215/'Detailed input - Vehicles'!$E$10,0)</f>
        <v>0</v>
      </c>
      <c r="Y262" s="158">
        <f>IF('Detailed input - Vehicles'!$E$10&gt;=P251,PMT('Basic input'!$F$113,'Detailed input - Vehicles'!$E$10,-$M$215)-$M$215/'Detailed input - Vehicles'!$E$10,0)</f>
        <v>0</v>
      </c>
      <c r="Z262" s="158">
        <f>IF('Detailed input - Vehicles'!$E$10&gt;=Q251,PMT('Basic input'!$F$113,'Detailed input - Vehicles'!$E$10,-$M$215)-$M$215/'Detailed input - Vehicles'!$E$10,0)</f>
        <v>0</v>
      </c>
      <c r="AA262" s="158">
        <f>IF('Detailed input - Vehicles'!$E$10&gt;=R251,PMT('Basic input'!$F$113,'Detailed input - Vehicles'!$E$10,-$M$215)-$M$215/'Detailed input - Vehicles'!$E$10,0)</f>
        <v>0</v>
      </c>
      <c r="AB262" s="158">
        <f>IF('Detailed input - Vehicles'!$E$10&gt;=S251,PMT('Basic input'!$F$113,'Detailed input - Vehicles'!$E$10,-$M$215)-$M$215/'Detailed input - Vehicles'!$E$10,0)</f>
        <v>0</v>
      </c>
      <c r="AC262" s="158">
        <f>IF('Detailed input - Vehicles'!$E$10&gt;=T251,PMT('Basic input'!$F$113,'Detailed input - Vehicles'!$E$10,-$M$215)-$M$215/'Detailed input - Vehicles'!$E$10,0)</f>
        <v>0</v>
      </c>
    </row>
    <row r="263" spans="1:29" s="87" customFormat="1" ht="20.25" customHeight="1" outlineLevel="3" x14ac:dyDescent="0.3">
      <c r="A263" s="78"/>
      <c r="B263" s="161"/>
      <c r="C263" s="146" t="s">
        <v>243</v>
      </c>
      <c r="D263" s="158"/>
      <c r="E263" s="158"/>
      <c r="F263" s="158"/>
      <c r="G263" s="158"/>
      <c r="H263" s="158"/>
      <c r="I263" s="158"/>
      <c r="J263" s="158"/>
      <c r="K263" s="158"/>
      <c r="L263" s="158"/>
      <c r="M263" s="158"/>
      <c r="N263" s="158">
        <f>IF('Detailed input - Vehicles'!$E$10&gt;=D251,PMT('Basic input'!$F$113,'Detailed input - Vehicles'!$E$10,-$N$215)-$N$215/'Detailed input - Vehicles'!$E$10,0)</f>
        <v>0</v>
      </c>
      <c r="O263" s="158">
        <f>IF('Detailed input - Vehicles'!$E$10&gt;=E251,PMT('Basic input'!$F$113,'Detailed input - Vehicles'!$E$10,-$N$215)-$N$215/'Detailed input - Vehicles'!$E$10,0)</f>
        <v>0</v>
      </c>
      <c r="P263" s="158">
        <f>IF('Detailed input - Vehicles'!$E$10&gt;=F251,PMT('Basic input'!$F$113,'Detailed input - Vehicles'!$E$10,-$N$215)-$N$215/'Detailed input - Vehicles'!$E$10,0)</f>
        <v>0</v>
      </c>
      <c r="Q263" s="158">
        <f>IF('Detailed input - Vehicles'!$E$10&gt;=G251,PMT('Basic input'!$F$113,'Detailed input - Vehicles'!$E$10,-$N$215)-$N$215/'Detailed input - Vehicles'!$E$10,0)</f>
        <v>0</v>
      </c>
      <c r="R263" s="158">
        <f>IF('Detailed input - Vehicles'!$E$10&gt;=H251,PMT('Basic input'!$F$113,'Detailed input - Vehicles'!$E$10,-$N$215)-$N$215/'Detailed input - Vehicles'!$E$10,0)</f>
        <v>0</v>
      </c>
      <c r="S263" s="158">
        <f>IF('Detailed input - Vehicles'!$E$10&gt;=I251,PMT('Basic input'!$F$113,'Detailed input - Vehicles'!$E$10,-$N$215)-$N$215/'Detailed input - Vehicles'!$E$10,0)</f>
        <v>0</v>
      </c>
      <c r="T263" s="158">
        <f>IF('Detailed input - Vehicles'!$E$10&gt;=J251,PMT('Basic input'!$F$113,'Detailed input - Vehicles'!$E$10,-$N$215)-$N$215/'Detailed input - Vehicles'!$E$10,0)</f>
        <v>0</v>
      </c>
      <c r="U263" s="158">
        <f>IF('Detailed input - Vehicles'!$E$10&gt;=K251,PMT('Basic input'!$F$113,'Detailed input - Vehicles'!$E$10,-$N$215)-$N$215/'Detailed input - Vehicles'!$E$10,0)</f>
        <v>0</v>
      </c>
      <c r="V263" s="158">
        <f>IF('Detailed input - Vehicles'!$E$10&gt;=L251,PMT('Basic input'!$F$113,'Detailed input - Vehicles'!$E$10,-$N$215)-$N$215/'Detailed input - Vehicles'!$E$10,0)</f>
        <v>0</v>
      </c>
      <c r="W263" s="158">
        <f>IF('Detailed input - Vehicles'!$E$10&gt;=M251,PMT('Basic input'!$F$113,'Detailed input - Vehicles'!$E$10,-$N$215)-$N$215/'Detailed input - Vehicles'!$E$10,0)</f>
        <v>0</v>
      </c>
      <c r="X263" s="158">
        <f>IF('Detailed input - Vehicles'!$E$10&gt;=N251,PMT('Basic input'!$F$113,'Detailed input - Vehicles'!$E$10,-$N$215)-$N$215/'Detailed input - Vehicles'!$E$10,0)</f>
        <v>0</v>
      </c>
      <c r="Y263" s="158">
        <f>IF('Detailed input - Vehicles'!$E$10&gt;=O251,PMT('Basic input'!$F$113,'Detailed input - Vehicles'!$E$10,-$N$215)-$N$215/'Detailed input - Vehicles'!$E$10,0)</f>
        <v>0</v>
      </c>
      <c r="Z263" s="158">
        <f>IF('Detailed input - Vehicles'!$E$10&gt;=P251,PMT('Basic input'!$F$113,'Detailed input - Vehicles'!$E$10,-$N$215)-$N$215/'Detailed input - Vehicles'!$E$10,0)</f>
        <v>0</v>
      </c>
      <c r="AA263" s="158">
        <f>IF('Detailed input - Vehicles'!$E$10&gt;=Q251,PMT('Basic input'!$F$113,'Detailed input - Vehicles'!$E$10,-$N$215)-$N$215/'Detailed input - Vehicles'!$E$10,0)</f>
        <v>0</v>
      </c>
      <c r="AB263" s="158">
        <f>IF('Detailed input - Vehicles'!$E$10&gt;=R251,PMT('Basic input'!$F$113,'Detailed input - Vehicles'!$E$10,-$N$215)-$N$215/'Detailed input - Vehicles'!$E$10,0)</f>
        <v>0</v>
      </c>
      <c r="AC263" s="158">
        <f>IF('Detailed input - Vehicles'!$E$10&gt;=S251,PMT('Basic input'!$F$113,'Detailed input - Vehicles'!$E$10,-$N$215)-$N$215/'Detailed input - Vehicles'!$E$10,0)</f>
        <v>0</v>
      </c>
    </row>
    <row r="264" spans="1:29" ht="15" customHeight="1" outlineLevel="2" x14ac:dyDescent="0.3">
      <c r="B264" s="87"/>
    </row>
    <row r="265" spans="1:29" ht="15" customHeight="1" outlineLevel="1" x14ac:dyDescent="0.3">
      <c r="B265" s="87"/>
    </row>
    <row r="268" spans="1:29" ht="39.75" customHeight="1" x14ac:dyDescent="0.3">
      <c r="B268" s="163" t="s">
        <v>583</v>
      </c>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row>
    <row r="269" spans="1:29" ht="15" customHeight="1" thickBot="1" x14ac:dyDescent="0.35"/>
    <row r="270" spans="1:29" ht="15" customHeight="1" thickBot="1" x14ac:dyDescent="0.35">
      <c r="B270" s="600" t="s">
        <v>557</v>
      </c>
      <c r="C270" s="601" t="s">
        <v>16</v>
      </c>
      <c r="D270" s="619">
        <f>+D272</f>
        <v>0</v>
      </c>
      <c r="E270" s="619">
        <f t="shared" ref="E270:AC270" si="55">+E272</f>
        <v>0</v>
      </c>
      <c r="F270" s="619">
        <f t="shared" si="55"/>
        <v>0</v>
      </c>
      <c r="G270" s="619">
        <f t="shared" si="55"/>
        <v>0</v>
      </c>
      <c r="H270" s="619">
        <f t="shared" si="55"/>
        <v>0</v>
      </c>
      <c r="I270" s="619">
        <f t="shared" si="55"/>
        <v>0</v>
      </c>
      <c r="J270" s="619">
        <f t="shared" si="55"/>
        <v>0</v>
      </c>
      <c r="K270" s="619">
        <f t="shared" si="55"/>
        <v>0</v>
      </c>
      <c r="L270" s="619">
        <f t="shared" si="55"/>
        <v>0</v>
      </c>
      <c r="M270" s="619">
        <f t="shared" si="55"/>
        <v>0</v>
      </c>
      <c r="N270" s="619">
        <f t="shared" si="55"/>
        <v>0</v>
      </c>
      <c r="O270" s="619">
        <f t="shared" si="55"/>
        <v>0</v>
      </c>
      <c r="P270" s="619">
        <f t="shared" si="55"/>
        <v>0</v>
      </c>
      <c r="Q270" s="619">
        <f t="shared" si="55"/>
        <v>0</v>
      </c>
      <c r="R270" s="619">
        <f t="shared" si="55"/>
        <v>0</v>
      </c>
      <c r="S270" s="619">
        <f t="shared" si="55"/>
        <v>0</v>
      </c>
      <c r="T270" s="619">
        <f t="shared" si="55"/>
        <v>0</v>
      </c>
      <c r="U270" s="619">
        <f t="shared" si="55"/>
        <v>0</v>
      </c>
      <c r="V270" s="619">
        <f t="shared" si="55"/>
        <v>0</v>
      </c>
      <c r="W270" s="619">
        <f t="shared" si="55"/>
        <v>0</v>
      </c>
      <c r="X270" s="619">
        <f t="shared" si="55"/>
        <v>0</v>
      </c>
      <c r="Y270" s="619">
        <f t="shared" si="55"/>
        <v>0</v>
      </c>
      <c r="Z270" s="619">
        <f t="shared" si="55"/>
        <v>0</v>
      </c>
      <c r="AA270" s="619">
        <f t="shared" si="55"/>
        <v>0</v>
      </c>
      <c r="AB270" s="619">
        <f t="shared" si="55"/>
        <v>0</v>
      </c>
      <c r="AC270" s="619">
        <f t="shared" si="55"/>
        <v>0</v>
      </c>
    </row>
    <row r="271" spans="1:29" ht="15" customHeight="1" x14ac:dyDescent="0.3">
      <c r="B271" s="616"/>
      <c r="C271" s="617"/>
      <c r="D271" s="618"/>
      <c r="E271" s="618"/>
      <c r="F271" s="618"/>
      <c r="G271" s="618"/>
      <c r="H271" s="618"/>
      <c r="I271" s="618"/>
      <c r="J271" s="618"/>
      <c r="K271" s="618"/>
      <c r="L271" s="618"/>
      <c r="M271" s="618"/>
      <c r="N271" s="618"/>
      <c r="O271" s="618"/>
      <c r="P271" s="618"/>
      <c r="Q271" s="618"/>
      <c r="R271" s="618"/>
      <c r="S271" s="618"/>
      <c r="T271" s="618"/>
      <c r="U271" s="618"/>
      <c r="V271" s="618"/>
      <c r="W271" s="618"/>
      <c r="X271" s="618"/>
      <c r="Y271" s="618"/>
      <c r="Z271" s="618"/>
      <c r="AA271" s="618"/>
      <c r="AB271" s="618"/>
      <c r="AC271" s="618"/>
    </row>
    <row r="272" spans="1:29" ht="15" customHeight="1" x14ac:dyDescent="0.3">
      <c r="B272" s="55" t="s">
        <v>558</v>
      </c>
      <c r="C272" s="101" t="s">
        <v>16</v>
      </c>
      <c r="D272" s="143">
        <f>SUM(D273:D283)</f>
        <v>0</v>
      </c>
      <c r="E272" s="143">
        <f t="shared" ref="E272:AC272" si="56">SUM(E273:E283)</f>
        <v>0</v>
      </c>
      <c r="F272" s="143">
        <f t="shared" si="56"/>
        <v>0</v>
      </c>
      <c r="G272" s="143">
        <f t="shared" si="56"/>
        <v>0</v>
      </c>
      <c r="H272" s="143">
        <f t="shared" si="56"/>
        <v>0</v>
      </c>
      <c r="I272" s="143">
        <f t="shared" si="56"/>
        <v>0</v>
      </c>
      <c r="J272" s="143">
        <f t="shared" si="56"/>
        <v>0</v>
      </c>
      <c r="K272" s="143">
        <f t="shared" si="56"/>
        <v>0</v>
      </c>
      <c r="L272" s="143">
        <f t="shared" si="56"/>
        <v>0</v>
      </c>
      <c r="M272" s="143">
        <f t="shared" si="56"/>
        <v>0</v>
      </c>
      <c r="N272" s="143">
        <f t="shared" si="56"/>
        <v>0</v>
      </c>
      <c r="O272" s="143">
        <f t="shared" si="56"/>
        <v>0</v>
      </c>
      <c r="P272" s="143">
        <f t="shared" si="56"/>
        <v>0</v>
      </c>
      <c r="Q272" s="143">
        <f t="shared" si="56"/>
        <v>0</v>
      </c>
      <c r="R272" s="143">
        <f t="shared" si="56"/>
        <v>0</v>
      </c>
      <c r="S272" s="143">
        <f t="shared" si="56"/>
        <v>0</v>
      </c>
      <c r="T272" s="143">
        <f t="shared" si="56"/>
        <v>0</v>
      </c>
      <c r="U272" s="143">
        <f t="shared" si="56"/>
        <v>0</v>
      </c>
      <c r="V272" s="143">
        <f t="shared" si="56"/>
        <v>0</v>
      </c>
      <c r="W272" s="143">
        <f t="shared" si="56"/>
        <v>0</v>
      </c>
      <c r="X272" s="143">
        <f t="shared" si="56"/>
        <v>0</v>
      </c>
      <c r="Y272" s="143">
        <f t="shared" si="56"/>
        <v>0</v>
      </c>
      <c r="Z272" s="143">
        <f t="shared" si="56"/>
        <v>0</v>
      </c>
      <c r="AA272" s="143">
        <f t="shared" si="56"/>
        <v>0</v>
      </c>
      <c r="AB272" s="143">
        <f t="shared" si="56"/>
        <v>0</v>
      </c>
      <c r="AC272" s="143">
        <f t="shared" si="56"/>
        <v>0</v>
      </c>
    </row>
    <row r="273" spans="2:31" ht="15" customHeight="1" x14ac:dyDescent="0.3">
      <c r="B273" s="56"/>
      <c r="C273" s="146" t="s">
        <v>121</v>
      </c>
      <c r="D273" s="154">
        <f>IF('Detailed input - Vehicles'!$E$10&gt;=(E3-$D$3),$D$46/'Detailed input - Vehicles'!$E$10,0)</f>
        <v>0</v>
      </c>
      <c r="E273" s="154">
        <f>IF('Detailed input - Vehicles'!$E$10&gt;=(F3-$D$3),$D$46/'Detailed input - Vehicles'!$E$10,0)</f>
        <v>0</v>
      </c>
      <c r="F273" s="154">
        <f>IF('Detailed input - Vehicles'!$E$10&gt;=(G3-$D$3),$D$46/'Detailed input - Vehicles'!$E$10,0)</f>
        <v>0</v>
      </c>
      <c r="G273" s="154">
        <f>IF('Detailed input - Vehicles'!$E$10&gt;=(H3-$D$3),$D$46/'Detailed input - Vehicles'!$E$10,0)</f>
        <v>0</v>
      </c>
      <c r="H273" s="154">
        <f>IF('Detailed input - Vehicles'!$E$10&gt;=(I3-$D$3),$D$46/'Detailed input - Vehicles'!$E$10,0)</f>
        <v>0</v>
      </c>
      <c r="I273" s="154">
        <f>IF('Detailed input - Vehicles'!$E$10&gt;=(J3-$D$3),$D$46/'Detailed input - Vehicles'!$E$10,0)</f>
        <v>0</v>
      </c>
      <c r="J273" s="154">
        <f>IF('Detailed input - Vehicles'!$E$10&gt;=(K3-$D$3),$D$46/'Detailed input - Vehicles'!$E$10,0)</f>
        <v>0</v>
      </c>
      <c r="K273" s="154">
        <f>IF('Detailed input - Vehicles'!$E$10&gt;=(L3-$D$3),$D$46/'Detailed input - Vehicles'!$E$10,0)</f>
        <v>0</v>
      </c>
      <c r="L273" s="154">
        <f>IF('Detailed input - Vehicles'!$E$10&gt;=(M3-$D$3),$D$46/'Detailed input - Vehicles'!$E$10,0)</f>
        <v>0</v>
      </c>
      <c r="M273" s="154">
        <f>IF('Detailed input - Vehicles'!$E$10&gt;=(N3-$D$3),$D$46/'Detailed input - Vehicles'!$E$10,0)</f>
        <v>0</v>
      </c>
      <c r="N273" s="154">
        <f>IF('Detailed input - Vehicles'!$E$10&gt;=(O3-$D$3),$D$46/'Detailed input - Vehicles'!$E$10,0)</f>
        <v>0</v>
      </c>
      <c r="O273" s="154">
        <f>IF('Detailed input - Vehicles'!$E$10&gt;=(P3-$D$3),$D$46/'Detailed input - Vehicles'!$E$10,0)</f>
        <v>0</v>
      </c>
      <c r="P273" s="154">
        <f>IF('Detailed input - Vehicles'!$E$10&gt;=(Q3-$D$3),$D$46/'Detailed input - Vehicles'!$E$10,0)</f>
        <v>0</v>
      </c>
      <c r="Q273" s="154">
        <f>IF('Detailed input - Vehicles'!$E$10&gt;=(R3-$D$3),$D$46/'Detailed input - Vehicles'!$E$10,0)</f>
        <v>0</v>
      </c>
      <c r="R273" s="154">
        <f>IF('Detailed input - Vehicles'!$E$10&gt;=(S3-$D$3),$D$46/'Detailed input - Vehicles'!$E$10,0)</f>
        <v>0</v>
      </c>
      <c r="S273" s="154">
        <f>IF('Detailed input - Vehicles'!$E$10&gt;=(T3-$D$3),$D$46/'Detailed input - Vehicles'!$E$10,0)</f>
        <v>0</v>
      </c>
      <c r="T273" s="154">
        <f>IF('Detailed input - Vehicles'!$E$10&gt;=(U3-$D$3),$D$46/'Detailed input - Vehicles'!$E$10,0)</f>
        <v>0</v>
      </c>
      <c r="U273" s="154">
        <f>IF('Detailed input - Vehicles'!$E$10&gt;=(V3-$D$3),$D$46/'Detailed input - Vehicles'!$E$10,0)</f>
        <v>0</v>
      </c>
      <c r="V273" s="154">
        <f>IF('Detailed input - Vehicles'!$E$10&gt;=(W3-$D$3),$D$46/'Detailed input - Vehicles'!$E$10,0)</f>
        <v>0</v>
      </c>
      <c r="W273" s="154">
        <f>IF('Detailed input - Vehicles'!$E$10&gt;=(X3-$D$3),$D$46/'Detailed input - Vehicles'!$E$10,0)</f>
        <v>0</v>
      </c>
      <c r="X273" s="154">
        <f>IF('Detailed input - Vehicles'!$E$10&gt;=(Y3-$D$3),$D$46/'Detailed input - Vehicles'!$E$10,0)</f>
        <v>0</v>
      </c>
      <c r="Y273" s="154">
        <f>IF('Detailed input - Vehicles'!$E$10&gt;=(Z3-$D$3),$D$46/'Detailed input - Vehicles'!$E$10,0)</f>
        <v>0</v>
      </c>
      <c r="Z273" s="154">
        <f>IF('Detailed input - Vehicles'!$E$10&gt;=(AA3-$D$3),$D$46/'Detailed input - Vehicles'!$E$10,0)</f>
        <v>0</v>
      </c>
      <c r="AA273" s="154">
        <f>IF('Detailed input - Vehicles'!$E$10&gt;=(AB3-$D$3),$D$46/'Detailed input - Vehicles'!$E$10,0)</f>
        <v>0</v>
      </c>
      <c r="AB273" s="154">
        <f>IF('Detailed input - Vehicles'!$E$10&gt;=(AC3-$D$3),$D$46/'Detailed input - Vehicles'!$E$10,0)</f>
        <v>0</v>
      </c>
      <c r="AC273" s="154">
        <f>IF('Detailed input - Vehicles'!$E$10&gt;=(AD3-$D$3),$D$46/'Detailed input - Vehicles'!$E$10,0)</f>
        <v>0</v>
      </c>
      <c r="AE273" s="602">
        <f>+SUM(D273:AC273)-$D$46</f>
        <v>0</v>
      </c>
    </row>
    <row r="274" spans="2:31" ht="15" customHeight="1" x14ac:dyDescent="0.3">
      <c r="B274" s="92"/>
      <c r="C274" s="146" t="s">
        <v>122</v>
      </c>
      <c r="D274" s="155"/>
      <c r="E274" s="154">
        <f>IF('Detailed input - Vehicles'!$E$10&gt;=(E3-$D$3),$E$46/'Detailed input - Vehicles'!$E$10,0)</f>
        <v>0</v>
      </c>
      <c r="F274" s="154">
        <f>IF('Detailed input - Vehicles'!$E$10&gt;=(F3-$D$3),$E$46/'Detailed input - Vehicles'!$E$10,0)</f>
        <v>0</v>
      </c>
      <c r="G274" s="154">
        <f>IF('Detailed input - Vehicles'!$E$10&gt;=(G3-$D$3),$E$46/'Detailed input - Vehicles'!$E$10,0)</f>
        <v>0</v>
      </c>
      <c r="H274" s="154">
        <f>IF('Detailed input - Vehicles'!$E$10&gt;=(H3-$D$3),$E$46/'Detailed input - Vehicles'!$E$10,0)</f>
        <v>0</v>
      </c>
      <c r="I274" s="154">
        <f>IF('Detailed input - Vehicles'!$E$10&gt;=(I3-$D$3),$E$46/'Detailed input - Vehicles'!$E$10,0)</f>
        <v>0</v>
      </c>
      <c r="J274" s="154">
        <f>IF('Detailed input - Vehicles'!$E$10&gt;=(J3-$D$3),$E$46/'Detailed input - Vehicles'!$E$10,0)</f>
        <v>0</v>
      </c>
      <c r="K274" s="154">
        <f>IF('Detailed input - Vehicles'!$E$10&gt;=(K3-$D$3),$E$46/'Detailed input - Vehicles'!$E$10,0)</f>
        <v>0</v>
      </c>
      <c r="L274" s="154">
        <f>IF('Detailed input - Vehicles'!$E$10&gt;=(L3-$D$3),$E$46/'Detailed input - Vehicles'!$E$10,0)</f>
        <v>0</v>
      </c>
      <c r="M274" s="154">
        <f>IF('Detailed input - Vehicles'!$E$10&gt;=(M3-$D$3),$E$46/'Detailed input - Vehicles'!$E$10,0)</f>
        <v>0</v>
      </c>
      <c r="N274" s="154">
        <f>IF('Detailed input - Vehicles'!$E$10&gt;=(N3-$D$3),$E$46/'Detailed input - Vehicles'!$E$10,0)</f>
        <v>0</v>
      </c>
      <c r="O274" s="154">
        <f>IF('Detailed input - Vehicles'!$E$10&gt;=(O3-$D$3),$E$46/'Detailed input - Vehicles'!$E$10,0)</f>
        <v>0</v>
      </c>
      <c r="P274" s="154">
        <f>IF('Detailed input - Vehicles'!$E$10&gt;=(P3-$D$3),$E$46/'Detailed input - Vehicles'!$E$10,0)</f>
        <v>0</v>
      </c>
      <c r="Q274" s="154">
        <f>IF('Detailed input - Vehicles'!$E$10&gt;=(Q3-$D$3),$E$46/'Detailed input - Vehicles'!$E$10,0)</f>
        <v>0</v>
      </c>
      <c r="R274" s="154">
        <f>IF('Detailed input - Vehicles'!$E$10&gt;=(R3-$D$3),$E$46/'Detailed input - Vehicles'!$E$10,0)</f>
        <v>0</v>
      </c>
      <c r="S274" s="154">
        <f>IF('Detailed input - Vehicles'!$E$10&gt;=(S3-$D$3),$E$46/'Detailed input - Vehicles'!$E$10,0)</f>
        <v>0</v>
      </c>
      <c r="T274" s="154">
        <f>IF('Detailed input - Vehicles'!$E$10&gt;=(T3-$D$3),$E$46/'Detailed input - Vehicles'!$E$10,0)</f>
        <v>0</v>
      </c>
      <c r="U274" s="154">
        <f>IF('Detailed input - Vehicles'!$E$10&gt;=(U3-$D$3),$E$46/'Detailed input - Vehicles'!$E$10,0)</f>
        <v>0</v>
      </c>
      <c r="V274" s="154">
        <f>IF('Detailed input - Vehicles'!$E$10&gt;=(V3-$D$3),$E$46/'Detailed input - Vehicles'!$E$10,0)</f>
        <v>0</v>
      </c>
      <c r="W274" s="154">
        <f>IF('Detailed input - Vehicles'!$E$10&gt;=(W3-$D$3),$E$46/'Detailed input - Vehicles'!$E$10,0)</f>
        <v>0</v>
      </c>
      <c r="X274" s="154">
        <f>IF('Detailed input - Vehicles'!$E$10&gt;=(X3-$D$3),$E$46/'Detailed input - Vehicles'!$E$10,0)</f>
        <v>0</v>
      </c>
      <c r="Y274" s="154">
        <f>IF('Detailed input - Vehicles'!$E$10&gt;=(Y3-$D$3),$E$46/'Detailed input - Vehicles'!$E$10,0)</f>
        <v>0</v>
      </c>
      <c r="Z274" s="154">
        <f>IF('Detailed input - Vehicles'!$E$10&gt;=(Z3-$D$3),$E$46/'Detailed input - Vehicles'!$E$10,0)</f>
        <v>0</v>
      </c>
      <c r="AA274" s="154">
        <f>IF('Detailed input - Vehicles'!$E$10&gt;=(AA3-$D$3),$E$46/'Detailed input - Vehicles'!$E$10,0)</f>
        <v>0</v>
      </c>
      <c r="AB274" s="154">
        <f>IF('Detailed input - Vehicles'!$E$10&gt;=(AB3-$D$3),$E$46/'Detailed input - Vehicles'!$E$10,0)</f>
        <v>0</v>
      </c>
      <c r="AC274" s="154">
        <f>IF('Detailed input - Vehicles'!$E$10&gt;=(AC3-$D$3),$E$46/'Detailed input - Vehicles'!$E$10,0)</f>
        <v>0</v>
      </c>
      <c r="AE274" s="602">
        <f>+SUM(D274:AC274)-$E$46</f>
        <v>0</v>
      </c>
    </row>
    <row r="275" spans="2:31" ht="15" customHeight="1" x14ac:dyDescent="0.3">
      <c r="B275" s="48"/>
      <c r="C275" s="146" t="s">
        <v>123</v>
      </c>
      <c r="D275" s="154"/>
      <c r="E275" s="154"/>
      <c r="F275" s="154">
        <f>IF('Detailed input - Vehicles'!$E$10&gt;=(F3-$E$3),$F$46/'Detailed input - Vehicles'!$E$10,0)</f>
        <v>0</v>
      </c>
      <c r="G275" s="154">
        <f>IF('Detailed input - Vehicles'!$E$10&gt;=(G3-$E$3),$F$46/'Detailed input - Vehicles'!$E$10,0)</f>
        <v>0</v>
      </c>
      <c r="H275" s="154">
        <f>IF('Detailed input - Vehicles'!$E$10&gt;=(H3-$E$3),$F$46/'Detailed input - Vehicles'!$E$10,0)</f>
        <v>0</v>
      </c>
      <c r="I275" s="154">
        <f>IF('Detailed input - Vehicles'!$E$10&gt;=(I3-$E$3),$F$46/'Detailed input - Vehicles'!$E$10,0)</f>
        <v>0</v>
      </c>
      <c r="J275" s="154">
        <f>IF('Detailed input - Vehicles'!$E$10&gt;=(J3-$E$3),$F$46/'Detailed input - Vehicles'!$E$10,0)</f>
        <v>0</v>
      </c>
      <c r="K275" s="154">
        <f>IF('Detailed input - Vehicles'!$E$10&gt;=(K3-$E$3),$F$46/'Detailed input - Vehicles'!$E$10,0)</f>
        <v>0</v>
      </c>
      <c r="L275" s="154">
        <f>IF('Detailed input - Vehicles'!$E$10&gt;=(L3-$E$3),$F$46/'Detailed input - Vehicles'!$E$10,0)</f>
        <v>0</v>
      </c>
      <c r="M275" s="154">
        <f>IF('Detailed input - Vehicles'!$E$10&gt;=(M3-$E$3),$F$46/'Detailed input - Vehicles'!$E$10,0)</f>
        <v>0</v>
      </c>
      <c r="N275" s="154">
        <f>IF('Detailed input - Vehicles'!$E$10&gt;=(N3-$E$3),$F$46/'Detailed input - Vehicles'!$E$10,0)</f>
        <v>0</v>
      </c>
      <c r="O275" s="154">
        <f>IF('Detailed input - Vehicles'!$E$10&gt;=(O3-$E$3),$F$46/'Detailed input - Vehicles'!$E$10,0)</f>
        <v>0</v>
      </c>
      <c r="P275" s="154">
        <f>IF('Detailed input - Vehicles'!$E$10&gt;=(P3-$E$3),$F$46/'Detailed input - Vehicles'!$E$10,0)</f>
        <v>0</v>
      </c>
      <c r="Q275" s="154">
        <f>IF('Detailed input - Vehicles'!$E$10&gt;=(Q3-$E$3),$F$46/'Detailed input - Vehicles'!$E$10,0)</f>
        <v>0</v>
      </c>
      <c r="R275" s="154">
        <f>IF('Detailed input - Vehicles'!$E$10&gt;=(R3-$E$3),$F$46/'Detailed input - Vehicles'!$E$10,0)</f>
        <v>0</v>
      </c>
      <c r="S275" s="154">
        <f>IF('Detailed input - Vehicles'!$E$10&gt;=(S3-$E$3),$F$46/'Detailed input - Vehicles'!$E$10,0)</f>
        <v>0</v>
      </c>
      <c r="T275" s="154">
        <f>IF('Detailed input - Vehicles'!$E$10&gt;=(T3-$E$3),$F$46/'Detailed input - Vehicles'!$E$10,0)</f>
        <v>0</v>
      </c>
      <c r="U275" s="154">
        <f>IF('Detailed input - Vehicles'!$E$10&gt;=(U3-$E$3),$F$46/'Detailed input - Vehicles'!$E$10,0)</f>
        <v>0</v>
      </c>
      <c r="V275" s="154">
        <f>IF('Detailed input - Vehicles'!$E$10&gt;=(V3-$E$3),$F$46/'Detailed input - Vehicles'!$E$10,0)</f>
        <v>0</v>
      </c>
      <c r="W275" s="154">
        <f>IF('Detailed input - Vehicles'!$E$10&gt;=(W3-$E$3),$F$46/'Detailed input - Vehicles'!$E$10,0)</f>
        <v>0</v>
      </c>
      <c r="X275" s="154">
        <f>IF('Detailed input - Vehicles'!$E$10&gt;=(X3-$E$3),$F$46/'Detailed input - Vehicles'!$E$10,0)</f>
        <v>0</v>
      </c>
      <c r="Y275" s="154">
        <f>IF('Detailed input - Vehicles'!$E$10&gt;=(Y3-$E$3),$F$46/'Detailed input - Vehicles'!$E$10,0)</f>
        <v>0</v>
      </c>
      <c r="Z275" s="154">
        <f>IF('Detailed input - Vehicles'!$E$10&gt;=(Z3-$E$3),$F$46/'Detailed input - Vehicles'!$E$10,0)</f>
        <v>0</v>
      </c>
      <c r="AA275" s="154">
        <f>IF('Detailed input - Vehicles'!$E$10&gt;=(AA3-$E$3),$F$46/'Detailed input - Vehicles'!$E$10,0)</f>
        <v>0</v>
      </c>
      <c r="AB275" s="154">
        <f>IF('Detailed input - Vehicles'!$E$10&gt;=(AB3-$E$3),$F$46/'Detailed input - Vehicles'!$E$10,0)</f>
        <v>0</v>
      </c>
      <c r="AC275" s="154">
        <f>IF('Detailed input - Vehicles'!$E$10&gt;=(AC3-$E$3),$F$46/'Detailed input - Vehicles'!$E$10,0)</f>
        <v>0</v>
      </c>
      <c r="AE275" s="602">
        <f>+SUM(D275:AC275)-$F$46</f>
        <v>0</v>
      </c>
    </row>
    <row r="276" spans="2:31" ht="15" customHeight="1" x14ac:dyDescent="0.3">
      <c r="B276" s="48"/>
      <c r="C276" s="146" t="s">
        <v>124</v>
      </c>
      <c r="D276" s="154"/>
      <c r="E276" s="154"/>
      <c r="F276" s="154"/>
      <c r="G276" s="154">
        <f>IF('Detailed input - Vehicles'!$E$10&gt;=(G3-$F$3),$G$46/'Detailed input - Vehicles'!$E$10,0)</f>
        <v>0</v>
      </c>
      <c r="H276" s="154">
        <f>IF('Detailed input - Vehicles'!$E$10&gt;=(H3-$F$3),$G$46/'Detailed input - Vehicles'!$E$10,0)</f>
        <v>0</v>
      </c>
      <c r="I276" s="154">
        <f>IF('Detailed input - Vehicles'!$E$10&gt;=(I3-$F$3),$G$46/'Detailed input - Vehicles'!$E$10,0)</f>
        <v>0</v>
      </c>
      <c r="J276" s="154">
        <f>IF('Detailed input - Vehicles'!$E$10&gt;=(J3-$F$3),$G$46/'Detailed input - Vehicles'!$E$10,0)</f>
        <v>0</v>
      </c>
      <c r="K276" s="154">
        <f>IF('Detailed input - Vehicles'!$E$10&gt;=(K3-$F$3),$G$46/'Detailed input - Vehicles'!$E$10,0)</f>
        <v>0</v>
      </c>
      <c r="L276" s="154">
        <f>IF('Detailed input - Vehicles'!$E$10&gt;=(L3-$F$3),$G$46/'Detailed input - Vehicles'!$E$10,0)</f>
        <v>0</v>
      </c>
      <c r="M276" s="154">
        <f>IF('Detailed input - Vehicles'!$E$10&gt;=(M3-$F$3),$G$46/'Detailed input - Vehicles'!$E$10,0)</f>
        <v>0</v>
      </c>
      <c r="N276" s="154">
        <f>IF('Detailed input - Vehicles'!$E$10&gt;=(N3-$F$3),$G$46/'Detailed input - Vehicles'!$E$10,0)</f>
        <v>0</v>
      </c>
      <c r="O276" s="154">
        <f>IF('Detailed input - Vehicles'!$E$10&gt;=(O3-$F$3),$G$46/'Detailed input - Vehicles'!$E$10,0)</f>
        <v>0</v>
      </c>
      <c r="P276" s="154">
        <f>IF('Detailed input - Vehicles'!$E$10&gt;=(P3-$F$3),$G$46/'Detailed input - Vehicles'!$E$10,0)</f>
        <v>0</v>
      </c>
      <c r="Q276" s="154">
        <f>IF('Detailed input - Vehicles'!$E$10&gt;=(Q3-$F$3),$G$46/'Detailed input - Vehicles'!$E$10,0)</f>
        <v>0</v>
      </c>
      <c r="R276" s="154">
        <f>IF('Detailed input - Vehicles'!$E$10&gt;=(R3-$F$3),$G$46/'Detailed input - Vehicles'!$E$10,0)</f>
        <v>0</v>
      </c>
      <c r="S276" s="154">
        <f>IF('Detailed input - Vehicles'!$E$10&gt;=(S3-$F$3),$G$46/'Detailed input - Vehicles'!$E$10,0)</f>
        <v>0</v>
      </c>
      <c r="T276" s="154">
        <f>IF('Detailed input - Vehicles'!$E$10&gt;=(T3-$F$3),$G$46/'Detailed input - Vehicles'!$E$10,0)</f>
        <v>0</v>
      </c>
      <c r="U276" s="154">
        <f>IF('Detailed input - Vehicles'!$E$10&gt;=(U3-$F$3),$G$46/'Detailed input - Vehicles'!$E$10,0)</f>
        <v>0</v>
      </c>
      <c r="V276" s="154">
        <f>IF('Detailed input - Vehicles'!$E$10&gt;=(V3-$F$3),$G$46/'Detailed input - Vehicles'!$E$10,0)</f>
        <v>0</v>
      </c>
      <c r="W276" s="154">
        <f>IF('Detailed input - Vehicles'!$E$10&gt;=(W3-$F$3),$G$46/'Detailed input - Vehicles'!$E$10,0)</f>
        <v>0</v>
      </c>
      <c r="X276" s="154">
        <f>IF('Detailed input - Vehicles'!$E$10&gt;=(X3-$F$3),$G$46/'Detailed input - Vehicles'!$E$10,0)</f>
        <v>0</v>
      </c>
      <c r="Y276" s="154">
        <f>IF('Detailed input - Vehicles'!$E$10&gt;=(Y3-$F$3),$G$46/'Detailed input - Vehicles'!$E$10,0)</f>
        <v>0</v>
      </c>
      <c r="Z276" s="154">
        <f>IF('Detailed input - Vehicles'!$E$10&gt;=(Z3-$F$3),$G$46/'Detailed input - Vehicles'!$E$10,0)</f>
        <v>0</v>
      </c>
      <c r="AA276" s="154">
        <f>IF('Detailed input - Vehicles'!$E$10&gt;=(AA3-$F$3),$G$46/'Detailed input - Vehicles'!$E$10,0)</f>
        <v>0</v>
      </c>
      <c r="AB276" s="154">
        <f>IF('Detailed input - Vehicles'!$E$10&gt;=(AB3-$F$3),$G$46/'Detailed input - Vehicles'!$E$10,0)</f>
        <v>0</v>
      </c>
      <c r="AC276" s="154">
        <f>IF('Detailed input - Vehicles'!$E$10&gt;=(AC3-$F$3),$G$46/'Detailed input - Vehicles'!$E$10,0)</f>
        <v>0</v>
      </c>
      <c r="AE276" s="602">
        <f>+SUM(D276:AC276)-$G$46</f>
        <v>0</v>
      </c>
    </row>
    <row r="277" spans="2:31" ht="15" customHeight="1" x14ac:dyDescent="0.3">
      <c r="B277" s="48"/>
      <c r="C277" s="146" t="s">
        <v>125</v>
      </c>
      <c r="D277" s="154"/>
      <c r="E277" s="154"/>
      <c r="F277" s="154"/>
      <c r="G277" s="154"/>
      <c r="H277" s="154">
        <f>IF('Detailed input - Vehicles'!$E$10&gt;=(H3-$G$3),$H$46/'Detailed input - Vehicles'!$E$10,0)</f>
        <v>0</v>
      </c>
      <c r="I277" s="154">
        <f>IF('Detailed input - Vehicles'!$E$10&gt;=(I3-$G$3),$H$46/'Detailed input - Vehicles'!$E$10,0)</f>
        <v>0</v>
      </c>
      <c r="J277" s="154">
        <f>IF('Detailed input - Vehicles'!$E$10&gt;=(J3-$G$3),$H$46/'Detailed input - Vehicles'!$E$10,0)</f>
        <v>0</v>
      </c>
      <c r="K277" s="154">
        <f>IF('Detailed input - Vehicles'!$E$10&gt;=(K3-$G$3),$H$46/'Detailed input - Vehicles'!$E$10,0)</f>
        <v>0</v>
      </c>
      <c r="L277" s="154">
        <f>IF('Detailed input - Vehicles'!$E$10&gt;=(L3-$G$3),$H$46/'Detailed input - Vehicles'!$E$10,0)</f>
        <v>0</v>
      </c>
      <c r="M277" s="154">
        <f>IF('Detailed input - Vehicles'!$E$10&gt;=(M3-$G$3),$H$46/'Detailed input - Vehicles'!$E$10,0)</f>
        <v>0</v>
      </c>
      <c r="N277" s="154">
        <f>IF('Detailed input - Vehicles'!$E$10&gt;=(N3-$G$3),$H$46/'Detailed input - Vehicles'!$E$10,0)</f>
        <v>0</v>
      </c>
      <c r="O277" s="154">
        <f>IF('Detailed input - Vehicles'!$E$10&gt;=(O3-$G$3),$H$46/'Detailed input - Vehicles'!$E$10,0)</f>
        <v>0</v>
      </c>
      <c r="P277" s="154">
        <f>IF('Detailed input - Vehicles'!$E$10&gt;=(P3-$G$3),$H$46/'Detailed input - Vehicles'!$E$10,0)</f>
        <v>0</v>
      </c>
      <c r="Q277" s="154">
        <f>IF('Detailed input - Vehicles'!$E$10&gt;=(Q3-$G$3),$H$46/'Detailed input - Vehicles'!$E$10,0)</f>
        <v>0</v>
      </c>
      <c r="R277" s="154">
        <f>IF('Detailed input - Vehicles'!$E$10&gt;=(R3-$G$3),$H$46/'Detailed input - Vehicles'!$E$10,0)</f>
        <v>0</v>
      </c>
      <c r="S277" s="154">
        <f>IF('Detailed input - Vehicles'!$E$10&gt;=(S3-$G$3),$H$46/'Detailed input - Vehicles'!$E$10,0)</f>
        <v>0</v>
      </c>
      <c r="T277" s="154">
        <f>IF('Detailed input - Vehicles'!$E$10&gt;=(T3-$G$3),$H$46/'Detailed input - Vehicles'!$E$10,0)</f>
        <v>0</v>
      </c>
      <c r="U277" s="154">
        <f>IF('Detailed input - Vehicles'!$E$10&gt;=(U3-$G$3),$H$46/'Detailed input - Vehicles'!$E$10,0)</f>
        <v>0</v>
      </c>
      <c r="V277" s="154">
        <f>IF('Detailed input - Vehicles'!$E$10&gt;=(V3-$G$3),$H$46/'Detailed input - Vehicles'!$E$10,0)</f>
        <v>0</v>
      </c>
      <c r="W277" s="154">
        <f>IF('Detailed input - Vehicles'!$E$10&gt;=(W3-$G$3),$H$46/'Detailed input - Vehicles'!$E$10,0)</f>
        <v>0</v>
      </c>
      <c r="X277" s="154">
        <f>IF('Detailed input - Vehicles'!$E$10&gt;=(X3-$G$3),$H$46/'Detailed input - Vehicles'!$E$10,0)</f>
        <v>0</v>
      </c>
      <c r="Y277" s="154">
        <f>IF('Detailed input - Vehicles'!$E$10&gt;=(Y3-$G$3),$H$46/'Detailed input - Vehicles'!$E$10,0)</f>
        <v>0</v>
      </c>
      <c r="Z277" s="154">
        <f>IF('Detailed input - Vehicles'!$E$10&gt;=(Z3-$G$3),$H$46/'Detailed input - Vehicles'!$E$10,0)</f>
        <v>0</v>
      </c>
      <c r="AA277" s="154">
        <f>IF('Detailed input - Vehicles'!$E$10&gt;=(AA3-$G$3),$H$46/'Detailed input - Vehicles'!$E$10,0)</f>
        <v>0</v>
      </c>
      <c r="AB277" s="154">
        <f>IF('Detailed input - Vehicles'!$E$10&gt;=(AB3-$G$3),$H$46/'Detailed input - Vehicles'!$E$10,0)</f>
        <v>0</v>
      </c>
      <c r="AC277" s="154">
        <f>IF('Detailed input - Vehicles'!$E$10&gt;=(AC3-$G$3),$H$46/'Detailed input - Vehicles'!$E$10,0)</f>
        <v>0</v>
      </c>
      <c r="AE277" s="602">
        <f>+SUM(D277:AC277)-$H$46</f>
        <v>0</v>
      </c>
    </row>
    <row r="278" spans="2:31" ht="15" customHeight="1" x14ac:dyDescent="0.3">
      <c r="B278" s="48"/>
      <c r="C278" s="146" t="s">
        <v>126</v>
      </c>
      <c r="D278" s="154"/>
      <c r="E278" s="154"/>
      <c r="F278" s="154"/>
      <c r="G278" s="154"/>
      <c r="H278" s="154"/>
      <c r="I278" s="154">
        <f>IF('Detailed input - Vehicles'!$E$10&gt;=(I3-$H$3),$I$46/'Detailed input - Vehicles'!$E$10,0)</f>
        <v>0</v>
      </c>
      <c r="J278" s="154">
        <f>IF('Detailed input - Vehicles'!$E$10&gt;=(J3-$H$3),$I$46/'Detailed input - Vehicles'!$E$10,0)</f>
        <v>0</v>
      </c>
      <c r="K278" s="154">
        <f>IF('Detailed input - Vehicles'!$E$10&gt;=(K3-$H$3),$I$46/'Detailed input - Vehicles'!$E$10,0)</f>
        <v>0</v>
      </c>
      <c r="L278" s="154">
        <f>IF('Detailed input - Vehicles'!$E$10&gt;=(L3-$H$3),$I$46/'Detailed input - Vehicles'!$E$10,0)</f>
        <v>0</v>
      </c>
      <c r="M278" s="154">
        <f>IF('Detailed input - Vehicles'!$E$10&gt;=(M3-$H$3),$I$46/'Detailed input - Vehicles'!$E$10,0)</f>
        <v>0</v>
      </c>
      <c r="N278" s="154">
        <f>IF('Detailed input - Vehicles'!$E$10&gt;=(N3-$H$3),$I$46/'Detailed input - Vehicles'!$E$10,0)</f>
        <v>0</v>
      </c>
      <c r="O278" s="154">
        <f>IF('Detailed input - Vehicles'!$E$10&gt;=(O3-$H$3),$I$46/'Detailed input - Vehicles'!$E$10,0)</f>
        <v>0</v>
      </c>
      <c r="P278" s="154">
        <f>IF('Detailed input - Vehicles'!$E$10&gt;=(P3-$H$3),$I$46/'Detailed input - Vehicles'!$E$10,0)</f>
        <v>0</v>
      </c>
      <c r="Q278" s="154">
        <f>IF('Detailed input - Vehicles'!$E$10&gt;=(Q3-$H$3),$I$46/'Detailed input - Vehicles'!$E$10,0)</f>
        <v>0</v>
      </c>
      <c r="R278" s="154">
        <f>IF('Detailed input - Vehicles'!$E$10&gt;=(R3-$H$3),$I$46/'Detailed input - Vehicles'!$E$10,0)</f>
        <v>0</v>
      </c>
      <c r="S278" s="154">
        <f>IF('Detailed input - Vehicles'!$E$10&gt;=(S3-$H$3),$I$46/'Detailed input - Vehicles'!$E$10,0)</f>
        <v>0</v>
      </c>
      <c r="T278" s="154">
        <f>IF('Detailed input - Vehicles'!$E$10&gt;=(T3-$H$3),$I$46/'Detailed input - Vehicles'!$E$10,0)</f>
        <v>0</v>
      </c>
      <c r="U278" s="154">
        <f>IF('Detailed input - Vehicles'!$E$10&gt;=(U3-$H$3),$I$46/'Detailed input - Vehicles'!$E$10,0)</f>
        <v>0</v>
      </c>
      <c r="V278" s="154">
        <f>IF('Detailed input - Vehicles'!$E$10&gt;=(V3-$H$3),$I$46/'Detailed input - Vehicles'!$E$10,0)</f>
        <v>0</v>
      </c>
      <c r="W278" s="154">
        <f>IF('Detailed input - Vehicles'!$E$10&gt;=(W3-$H$3),$I$46/'Detailed input - Vehicles'!$E$10,0)</f>
        <v>0</v>
      </c>
      <c r="X278" s="154">
        <f>IF('Detailed input - Vehicles'!$E$10&gt;=(X3-$H$3),$I$46/'Detailed input - Vehicles'!$E$10,0)</f>
        <v>0</v>
      </c>
      <c r="Y278" s="154">
        <f>IF('Detailed input - Vehicles'!$E$10&gt;=(Y3-$H$3),$I$46/'Detailed input - Vehicles'!$E$10,0)</f>
        <v>0</v>
      </c>
      <c r="Z278" s="154">
        <f>IF('Detailed input - Vehicles'!$E$10&gt;=(Z3-$H$3),$I$46/'Detailed input - Vehicles'!$E$10,0)</f>
        <v>0</v>
      </c>
      <c r="AA278" s="154">
        <f>IF('Detailed input - Vehicles'!$E$10&gt;=(AA3-$H$3),$I$46/'Detailed input - Vehicles'!$E$10,0)</f>
        <v>0</v>
      </c>
      <c r="AB278" s="154">
        <f>IF('Detailed input - Vehicles'!$E$10&gt;=(AB3-$H$3),$I$46/'Detailed input - Vehicles'!$E$10,0)</f>
        <v>0</v>
      </c>
      <c r="AC278" s="154">
        <f>IF('Detailed input - Vehicles'!$E$10&gt;=(AC3-$H$3),$I$46/'Detailed input - Vehicles'!$E$10,0)</f>
        <v>0</v>
      </c>
      <c r="AE278" s="602">
        <f>+SUM(D278:AC278)-$I$46</f>
        <v>0</v>
      </c>
    </row>
    <row r="279" spans="2:31" ht="15" customHeight="1" x14ac:dyDescent="0.3">
      <c r="B279" s="48"/>
      <c r="C279" s="146" t="s">
        <v>127</v>
      </c>
      <c r="D279" s="154"/>
      <c r="E279" s="154"/>
      <c r="F279" s="154"/>
      <c r="G279" s="154"/>
      <c r="H279" s="154"/>
      <c r="I279" s="154"/>
      <c r="J279" s="154">
        <f>IF('Detailed input - Vehicles'!$E$10&gt;=(J3-$I$3),$J$46/'Detailed input - Vehicles'!$E$10,0)</f>
        <v>0</v>
      </c>
      <c r="K279" s="154">
        <f>IF('Detailed input - Vehicles'!$E$10&gt;=(K3-$I$3),$J$46/'Detailed input - Vehicles'!$E$10,0)</f>
        <v>0</v>
      </c>
      <c r="L279" s="154">
        <f>IF('Detailed input - Vehicles'!$E$10&gt;=(L3-$I$3),$J$46/'Detailed input - Vehicles'!$E$10,0)</f>
        <v>0</v>
      </c>
      <c r="M279" s="154">
        <f>IF('Detailed input - Vehicles'!$E$10&gt;=(M3-$I$3),$J$46/'Detailed input - Vehicles'!$E$10,0)</f>
        <v>0</v>
      </c>
      <c r="N279" s="154">
        <f>IF('Detailed input - Vehicles'!$E$10&gt;=(N3-$I$3),$J$46/'Detailed input - Vehicles'!$E$10,0)</f>
        <v>0</v>
      </c>
      <c r="O279" s="154">
        <f>IF('Detailed input - Vehicles'!$E$10&gt;=(O3-$I$3),$J$46/'Detailed input - Vehicles'!$E$10,0)</f>
        <v>0</v>
      </c>
      <c r="P279" s="154">
        <f>IF('Detailed input - Vehicles'!$E$10&gt;=(P3-$I$3),$J$46/'Detailed input - Vehicles'!$E$10,0)</f>
        <v>0</v>
      </c>
      <c r="Q279" s="154">
        <f>IF('Detailed input - Vehicles'!$E$10&gt;=(Q3-$I$3),$J$46/'Detailed input - Vehicles'!$E$10,0)</f>
        <v>0</v>
      </c>
      <c r="R279" s="154">
        <f>IF('Detailed input - Vehicles'!$E$10&gt;=(R3-$I$3),$J$46/'Detailed input - Vehicles'!$E$10,0)</f>
        <v>0</v>
      </c>
      <c r="S279" s="154">
        <f>IF('Detailed input - Vehicles'!$E$10&gt;=(S3-$I$3),$J$46/'Detailed input - Vehicles'!$E$10,0)</f>
        <v>0</v>
      </c>
      <c r="T279" s="154">
        <f>IF('Detailed input - Vehicles'!$E$10&gt;=(T3-$I$3),$J$46/'Detailed input - Vehicles'!$E$10,0)</f>
        <v>0</v>
      </c>
      <c r="U279" s="154">
        <f>IF('Detailed input - Vehicles'!$E$10&gt;=(U3-$I$3),$J$46/'Detailed input - Vehicles'!$E$10,0)</f>
        <v>0</v>
      </c>
      <c r="V279" s="154">
        <f>IF('Detailed input - Vehicles'!$E$10&gt;=(V3-$I$3),$J$46/'Detailed input - Vehicles'!$E$10,0)</f>
        <v>0</v>
      </c>
      <c r="W279" s="154">
        <f>IF('Detailed input - Vehicles'!$E$10&gt;=(W3-$I$3),$J$46/'Detailed input - Vehicles'!$E$10,0)</f>
        <v>0</v>
      </c>
      <c r="X279" s="154">
        <f>IF('Detailed input - Vehicles'!$E$10&gt;=(X3-$I$3),$J$46/'Detailed input - Vehicles'!$E$10,0)</f>
        <v>0</v>
      </c>
      <c r="Y279" s="154">
        <f>IF('Detailed input - Vehicles'!$E$10&gt;=(Y3-$I$3),$J$46/'Detailed input - Vehicles'!$E$10,0)</f>
        <v>0</v>
      </c>
      <c r="Z279" s="154">
        <f>IF('Detailed input - Vehicles'!$E$10&gt;=(Z3-$I$3),$J$46/'Detailed input - Vehicles'!$E$10,0)</f>
        <v>0</v>
      </c>
      <c r="AA279" s="154">
        <f>IF('Detailed input - Vehicles'!$E$10&gt;=(AA3-$I$3),$J$46/'Detailed input - Vehicles'!$E$10,0)</f>
        <v>0</v>
      </c>
      <c r="AB279" s="154">
        <f>IF('Detailed input - Vehicles'!$E$10&gt;=(AB3-$I$3),$J$46/'Detailed input - Vehicles'!$E$10,0)</f>
        <v>0</v>
      </c>
      <c r="AC279" s="154">
        <f>IF('Detailed input - Vehicles'!$E$10&gt;=(AC3-$I$3),$J$46/'Detailed input - Vehicles'!$E$10,0)</f>
        <v>0</v>
      </c>
      <c r="AE279" s="602">
        <f>+SUM(D279:AC279)-$J$46</f>
        <v>0</v>
      </c>
    </row>
    <row r="280" spans="2:31" ht="15" customHeight="1" x14ac:dyDescent="0.3">
      <c r="B280" s="48"/>
      <c r="C280" s="146" t="s">
        <v>128</v>
      </c>
      <c r="D280" s="154"/>
      <c r="E280" s="154"/>
      <c r="F280" s="154"/>
      <c r="G280" s="154"/>
      <c r="H280" s="154"/>
      <c r="I280" s="154"/>
      <c r="J280" s="154"/>
      <c r="K280" s="154">
        <f>IF('Detailed input - Vehicles'!$E$10&gt;=(K3-$J$3),$K$46/'Detailed input - Vehicles'!$E$10,0)</f>
        <v>0</v>
      </c>
      <c r="L280" s="154">
        <f>IF('Detailed input - Vehicles'!$E$10&gt;=(L3-$J$3),$K$46/'Detailed input - Vehicles'!$E$10,0)</f>
        <v>0</v>
      </c>
      <c r="M280" s="154">
        <f>IF('Detailed input - Vehicles'!$E$10&gt;=(M3-$J$3),$K$46/'Detailed input - Vehicles'!$E$10,0)</f>
        <v>0</v>
      </c>
      <c r="N280" s="154">
        <f>IF('Detailed input - Vehicles'!$E$10&gt;=(N3-$J$3),$K$46/'Detailed input - Vehicles'!$E$10,0)</f>
        <v>0</v>
      </c>
      <c r="O280" s="154">
        <f>IF('Detailed input - Vehicles'!$E$10&gt;=(O3-$J$3),$K$46/'Detailed input - Vehicles'!$E$10,0)</f>
        <v>0</v>
      </c>
      <c r="P280" s="154">
        <f>IF('Detailed input - Vehicles'!$E$10&gt;=(P3-$J$3),$K$46/'Detailed input - Vehicles'!$E$10,0)</f>
        <v>0</v>
      </c>
      <c r="Q280" s="154">
        <f>IF('Detailed input - Vehicles'!$E$10&gt;=(Q3-$J$3),$K$46/'Detailed input - Vehicles'!$E$10,0)</f>
        <v>0</v>
      </c>
      <c r="R280" s="154">
        <f>IF('Detailed input - Vehicles'!$E$10&gt;=(R3-$J$3),$K$46/'Detailed input - Vehicles'!$E$10,0)</f>
        <v>0</v>
      </c>
      <c r="S280" s="154">
        <f>IF('Detailed input - Vehicles'!$E$10&gt;=(S3-$J$3),$K$46/'Detailed input - Vehicles'!$E$10,0)</f>
        <v>0</v>
      </c>
      <c r="T280" s="154">
        <f>IF('Detailed input - Vehicles'!$E$10&gt;=(T3-$J$3),$K$46/'Detailed input - Vehicles'!$E$10,0)</f>
        <v>0</v>
      </c>
      <c r="U280" s="154">
        <f>IF('Detailed input - Vehicles'!$E$10&gt;=(U3-$J$3),$K$46/'Detailed input - Vehicles'!$E$10,0)</f>
        <v>0</v>
      </c>
      <c r="V280" s="154">
        <f>IF('Detailed input - Vehicles'!$E$10&gt;=(V3-$J$3),$K$46/'Detailed input - Vehicles'!$E$10,0)</f>
        <v>0</v>
      </c>
      <c r="W280" s="154">
        <f>IF('Detailed input - Vehicles'!$E$10&gt;=(W3-$J$3),$K$46/'Detailed input - Vehicles'!$E$10,0)</f>
        <v>0</v>
      </c>
      <c r="X280" s="154">
        <f>IF('Detailed input - Vehicles'!$E$10&gt;=(X3-$J$3),$K$46/'Detailed input - Vehicles'!$E$10,0)</f>
        <v>0</v>
      </c>
      <c r="Y280" s="154">
        <f>IF('Detailed input - Vehicles'!$E$10&gt;=(Y3-$J$3),$K$46/'Detailed input - Vehicles'!$E$10,0)</f>
        <v>0</v>
      </c>
      <c r="Z280" s="154">
        <f>IF('Detailed input - Vehicles'!$E$10&gt;=(Z3-$J$3),$K$46/'Detailed input - Vehicles'!$E$10,0)</f>
        <v>0</v>
      </c>
      <c r="AA280" s="154">
        <f>IF('Detailed input - Vehicles'!$E$10&gt;=(AA3-$J$3),$K$46/'Detailed input - Vehicles'!$E$10,0)</f>
        <v>0</v>
      </c>
      <c r="AB280" s="154">
        <f>IF('Detailed input - Vehicles'!$E$10&gt;=(AB3-$J$3),$K$46/'Detailed input - Vehicles'!$E$10,0)</f>
        <v>0</v>
      </c>
      <c r="AC280" s="154">
        <f>IF('Detailed input - Vehicles'!$E$10&gt;=(AC3-$J$3),$K$46/'Detailed input - Vehicles'!$E$10,0)</f>
        <v>0</v>
      </c>
      <c r="AE280" s="602">
        <f>+SUM(D280:AC280)-$K$46</f>
        <v>0</v>
      </c>
    </row>
    <row r="281" spans="2:31" ht="15" customHeight="1" x14ac:dyDescent="0.3">
      <c r="B281" s="48"/>
      <c r="C281" s="146" t="s">
        <v>129</v>
      </c>
      <c r="D281" s="154"/>
      <c r="E281" s="154"/>
      <c r="F281" s="154"/>
      <c r="G281" s="154"/>
      <c r="H281" s="154"/>
      <c r="I281" s="154"/>
      <c r="J281" s="154"/>
      <c r="K281" s="154"/>
      <c r="L281" s="154">
        <f>IF('Detailed input - Vehicles'!$E$10&gt;=(L3-$K$3),$L$46/'Detailed input - Vehicles'!$E$10,0)</f>
        <v>0</v>
      </c>
      <c r="M281" s="154">
        <f>IF('Detailed input - Vehicles'!$E$10&gt;=(M3-$K$3),$L$46/'Detailed input - Vehicles'!$E$10,0)</f>
        <v>0</v>
      </c>
      <c r="N281" s="154">
        <f>IF('Detailed input - Vehicles'!$E$10&gt;=(N3-$K$3),$L$46/'Detailed input - Vehicles'!$E$10,0)</f>
        <v>0</v>
      </c>
      <c r="O281" s="154">
        <f>IF('Detailed input - Vehicles'!$E$10&gt;=(O3-$K$3),$L$46/'Detailed input - Vehicles'!$E$10,0)</f>
        <v>0</v>
      </c>
      <c r="P281" s="154">
        <f>IF('Detailed input - Vehicles'!$E$10&gt;=(P3-$K$3),$L$46/'Detailed input - Vehicles'!$E$10,0)</f>
        <v>0</v>
      </c>
      <c r="Q281" s="154">
        <f>IF('Detailed input - Vehicles'!$E$10&gt;=(Q3-$K$3),$L$46/'Detailed input - Vehicles'!$E$10,0)</f>
        <v>0</v>
      </c>
      <c r="R281" s="154">
        <f>IF('Detailed input - Vehicles'!$E$10&gt;=(R3-$K$3),$L$46/'Detailed input - Vehicles'!$E$10,0)</f>
        <v>0</v>
      </c>
      <c r="S281" s="154">
        <f>IF('Detailed input - Vehicles'!$E$10&gt;=(S3-$K$3),$L$46/'Detailed input - Vehicles'!$E$10,0)</f>
        <v>0</v>
      </c>
      <c r="T281" s="154">
        <f>IF('Detailed input - Vehicles'!$E$10&gt;=(T3-$K$3),$L$46/'Detailed input - Vehicles'!$E$10,0)</f>
        <v>0</v>
      </c>
      <c r="U281" s="154">
        <f>IF('Detailed input - Vehicles'!$E$10&gt;=(U3-$K$3),$L$46/'Detailed input - Vehicles'!$E$10,0)</f>
        <v>0</v>
      </c>
      <c r="V281" s="154">
        <f>IF('Detailed input - Vehicles'!$E$10&gt;=(V3-$K$3),$L$46/'Detailed input - Vehicles'!$E$10,0)</f>
        <v>0</v>
      </c>
      <c r="W281" s="154">
        <f>IF('Detailed input - Vehicles'!$E$10&gt;=(W3-$K$3),$L$46/'Detailed input - Vehicles'!$E$10,0)</f>
        <v>0</v>
      </c>
      <c r="X281" s="154">
        <f>IF('Detailed input - Vehicles'!$E$10&gt;=(X3-$K$3),$L$46/'Detailed input - Vehicles'!$E$10,0)</f>
        <v>0</v>
      </c>
      <c r="Y281" s="154">
        <f>IF('Detailed input - Vehicles'!$E$10&gt;=(Y3-$K$3),$L$46/'Detailed input - Vehicles'!$E$10,0)</f>
        <v>0</v>
      </c>
      <c r="Z281" s="154">
        <f>IF('Detailed input - Vehicles'!$E$10&gt;=(Z3-$K$3),$L$46/'Detailed input - Vehicles'!$E$10,0)</f>
        <v>0</v>
      </c>
      <c r="AA281" s="154">
        <f>IF('Detailed input - Vehicles'!$E$10&gt;=(AA3-$K$3),$L$46/'Detailed input - Vehicles'!$E$10,0)</f>
        <v>0</v>
      </c>
      <c r="AB281" s="154">
        <f>IF('Detailed input - Vehicles'!$E$10&gt;=(AB3-$K$3),$L$46/'Detailed input - Vehicles'!$E$10,0)</f>
        <v>0</v>
      </c>
      <c r="AC281" s="154">
        <f>IF('Detailed input - Vehicles'!$E$10&gt;=(AC3-$K$3),$L$46/'Detailed input - Vehicles'!$E$10,0)</f>
        <v>0</v>
      </c>
      <c r="AE281" s="602">
        <f>+SUM(D281:AC281)-$L$46</f>
        <v>0</v>
      </c>
    </row>
    <row r="282" spans="2:31" ht="15" customHeight="1" x14ac:dyDescent="0.3">
      <c r="B282" s="48"/>
      <c r="C282" s="146" t="s">
        <v>130</v>
      </c>
      <c r="D282" s="154"/>
      <c r="E282" s="154"/>
      <c r="F282" s="154"/>
      <c r="G282" s="154"/>
      <c r="H282" s="154"/>
      <c r="I282" s="154"/>
      <c r="J282" s="154"/>
      <c r="K282" s="154"/>
      <c r="L282" s="154"/>
      <c r="M282" s="154">
        <f>IF('Detailed input - Vehicles'!$E$10&gt;=(M3-$L$3),$M$46/'Detailed input - Vehicles'!$E$10,0)</f>
        <v>0</v>
      </c>
      <c r="N282" s="154">
        <f>IF('Detailed input - Vehicles'!$E$10&gt;=(N3-$L$3),$M$46/'Detailed input - Vehicles'!$E$10,0)</f>
        <v>0</v>
      </c>
      <c r="O282" s="154">
        <f>IF('Detailed input - Vehicles'!$E$10&gt;=(O3-$L$3),$M$46/'Detailed input - Vehicles'!$E$10,0)</f>
        <v>0</v>
      </c>
      <c r="P282" s="154">
        <f>IF('Detailed input - Vehicles'!$E$10&gt;=(P3-$L$3),$M$46/'Detailed input - Vehicles'!$E$10,0)</f>
        <v>0</v>
      </c>
      <c r="Q282" s="154">
        <f>IF('Detailed input - Vehicles'!$E$10&gt;=(Q3-$L$3),$M$46/'Detailed input - Vehicles'!$E$10,0)</f>
        <v>0</v>
      </c>
      <c r="R282" s="154">
        <f>IF('Detailed input - Vehicles'!$E$10&gt;=(R3-$L$3),$M$46/'Detailed input - Vehicles'!$E$10,0)</f>
        <v>0</v>
      </c>
      <c r="S282" s="154">
        <f>IF('Detailed input - Vehicles'!$E$10&gt;=(S3-$L$3),$M$46/'Detailed input - Vehicles'!$E$10,0)</f>
        <v>0</v>
      </c>
      <c r="T282" s="154">
        <f>IF('Detailed input - Vehicles'!$E$10&gt;=(T3-$L$3),$M$46/'Detailed input - Vehicles'!$E$10,0)</f>
        <v>0</v>
      </c>
      <c r="U282" s="154">
        <f>IF('Detailed input - Vehicles'!$E$10&gt;=(U3-$L$3),$M$46/'Detailed input - Vehicles'!$E$10,0)</f>
        <v>0</v>
      </c>
      <c r="V282" s="154">
        <f>IF('Detailed input - Vehicles'!$E$10&gt;=(V3-$L$3),$M$46/'Detailed input - Vehicles'!$E$10,0)</f>
        <v>0</v>
      </c>
      <c r="W282" s="154">
        <f>IF('Detailed input - Vehicles'!$E$10&gt;=(W3-$L$3),$M$46/'Detailed input - Vehicles'!$E$10,0)</f>
        <v>0</v>
      </c>
      <c r="X282" s="154">
        <f>IF('Detailed input - Vehicles'!$E$10&gt;=(X3-$L$3),$M$46/'Detailed input - Vehicles'!$E$10,0)</f>
        <v>0</v>
      </c>
      <c r="Y282" s="154">
        <f>IF('Detailed input - Vehicles'!$E$10&gt;=(Y3-$L$3),$M$46/'Detailed input - Vehicles'!$E$10,0)</f>
        <v>0</v>
      </c>
      <c r="Z282" s="154">
        <f>IF('Detailed input - Vehicles'!$E$10&gt;=(Z3-$L$3),$M$46/'Detailed input - Vehicles'!$E$10,0)</f>
        <v>0</v>
      </c>
      <c r="AA282" s="154">
        <f>IF('Detailed input - Vehicles'!$E$10&gt;=(AA3-$L$3),$M$46/'Detailed input - Vehicles'!$E$10,0)</f>
        <v>0</v>
      </c>
      <c r="AB282" s="154">
        <f>IF('Detailed input - Vehicles'!$E$10&gt;=(AB3-$L$3),$M$46/'Detailed input - Vehicles'!$E$10,0)</f>
        <v>0</v>
      </c>
      <c r="AC282" s="154">
        <f>IF('Detailed input - Vehicles'!$E$10&gt;=(AC3-$L$3),$M$46/'Detailed input - Vehicles'!$E$10,0)</f>
        <v>0</v>
      </c>
      <c r="AE282" s="602">
        <f>+SUM(D282:AC282)-$M$46</f>
        <v>0</v>
      </c>
    </row>
    <row r="283" spans="2:31" ht="15" customHeight="1" x14ac:dyDescent="0.3">
      <c r="B283" s="48"/>
      <c r="C283" s="146" t="s">
        <v>131</v>
      </c>
      <c r="D283" s="154"/>
      <c r="E283" s="154"/>
      <c r="F283" s="154"/>
      <c r="G283" s="154"/>
      <c r="H283" s="154"/>
      <c r="I283" s="154"/>
      <c r="J283" s="154"/>
      <c r="K283" s="154"/>
      <c r="L283" s="154"/>
      <c r="M283" s="154"/>
      <c r="N283" s="154">
        <f>IF('Detailed input - Vehicles'!$E$10&gt;=(N3-$M$3),$N$46/'Detailed input - Vehicles'!$E$10,0)</f>
        <v>0</v>
      </c>
      <c r="O283" s="154">
        <f>IF('Detailed input - Vehicles'!$E$10&gt;=(O3-$M$3),$N$46/'Detailed input - Vehicles'!$E$10,0)</f>
        <v>0</v>
      </c>
      <c r="P283" s="154">
        <f>IF('Detailed input - Vehicles'!$E$10&gt;=(P3-$M$3),$N$46/'Detailed input - Vehicles'!$E$10,0)</f>
        <v>0</v>
      </c>
      <c r="Q283" s="154">
        <f>IF('Detailed input - Vehicles'!$E$10&gt;=(Q3-$M$3),$N$46/'Detailed input - Vehicles'!$E$10,0)</f>
        <v>0</v>
      </c>
      <c r="R283" s="154">
        <f>IF('Detailed input - Vehicles'!$E$10&gt;=(R3-$M$3),$N$46/'Detailed input - Vehicles'!$E$10,0)</f>
        <v>0</v>
      </c>
      <c r="S283" s="154">
        <f>IF('Detailed input - Vehicles'!$E$10&gt;=(S3-$M$3),$N$46/'Detailed input - Vehicles'!$E$10,0)</f>
        <v>0</v>
      </c>
      <c r="T283" s="154">
        <f>IF('Detailed input - Vehicles'!$E$10&gt;=(T3-$M$3),$N$46/'Detailed input - Vehicles'!$E$10,0)</f>
        <v>0</v>
      </c>
      <c r="U283" s="154">
        <f>IF('Detailed input - Vehicles'!$E$10&gt;=(U3-$M$3),$N$46/'Detailed input - Vehicles'!$E$10,0)</f>
        <v>0</v>
      </c>
      <c r="V283" s="154">
        <f>IF('Detailed input - Vehicles'!$E$10&gt;=(V3-$M$3),$N$46/'Detailed input - Vehicles'!$E$10,0)</f>
        <v>0</v>
      </c>
      <c r="W283" s="154">
        <f>IF('Detailed input - Vehicles'!$E$10&gt;=(W3-$M$3),$N$46/'Detailed input - Vehicles'!$E$10,0)</f>
        <v>0</v>
      </c>
      <c r="X283" s="154">
        <f>IF('Detailed input - Vehicles'!$E$10&gt;=(X3-$M$3),$N$46/'Detailed input - Vehicles'!$E$10,0)</f>
        <v>0</v>
      </c>
      <c r="Y283" s="154">
        <f>IF('Detailed input - Vehicles'!$E$10&gt;=(Y3-$M$3),$N$46/'Detailed input - Vehicles'!$E$10,0)</f>
        <v>0</v>
      </c>
      <c r="Z283" s="154">
        <f>IF('Detailed input - Vehicles'!$E$10&gt;=(Z3-$M$3),$N$46/'Detailed input - Vehicles'!$E$10,0)</f>
        <v>0</v>
      </c>
      <c r="AA283" s="154">
        <f>IF('Detailed input - Vehicles'!$E$10&gt;=(AA3-$M$3),$N$46/'Detailed input - Vehicles'!$E$10,0)</f>
        <v>0</v>
      </c>
      <c r="AB283" s="154">
        <f>IF('Detailed input - Vehicles'!$E$10&gt;=(AB3-$M$3),$N$46/'Detailed input - Vehicles'!$E$10,0)</f>
        <v>0</v>
      </c>
      <c r="AC283" s="154">
        <f>IF('Detailed input - Vehicles'!$E$10&gt;=(AC3-$M$3),$N$46/'Detailed input - Vehicles'!$E$10,0)</f>
        <v>0</v>
      </c>
      <c r="AE283" s="602">
        <f>+SUM(D283:AC283)-$N$46</f>
        <v>0</v>
      </c>
    </row>
    <row r="284" spans="2:31" ht="15" customHeight="1" x14ac:dyDescent="0.3">
      <c r="B284" s="48"/>
      <c r="C284" s="146"/>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c r="AA284" s="154"/>
      <c r="AB284" s="154"/>
      <c r="AC284" s="154"/>
      <c r="AE284" s="602"/>
    </row>
    <row r="286" spans="2:31" ht="15" customHeight="1" thickBot="1" x14ac:dyDescent="0.35">
      <c r="B286" s="129"/>
      <c r="C286" s="124"/>
      <c r="D286" s="615">
        <v>1</v>
      </c>
      <c r="E286" s="615">
        <v>2</v>
      </c>
      <c r="F286" s="615">
        <v>3</v>
      </c>
      <c r="G286" s="615">
        <v>4</v>
      </c>
      <c r="H286" s="615">
        <v>5</v>
      </c>
      <c r="I286" s="615">
        <v>6</v>
      </c>
      <c r="J286" s="615">
        <v>7</v>
      </c>
      <c r="K286" s="615">
        <v>8</v>
      </c>
      <c r="L286" s="615">
        <v>9</v>
      </c>
      <c r="M286" s="615">
        <v>10</v>
      </c>
      <c r="N286" s="615">
        <v>11</v>
      </c>
      <c r="O286" s="615">
        <v>12</v>
      </c>
      <c r="P286" s="615">
        <v>13</v>
      </c>
      <c r="Q286" s="615">
        <v>14</v>
      </c>
      <c r="R286" s="615">
        <v>15</v>
      </c>
      <c r="S286" s="615">
        <v>16</v>
      </c>
      <c r="T286" s="615">
        <v>17</v>
      </c>
      <c r="U286" s="615">
        <v>18</v>
      </c>
      <c r="V286" s="615">
        <v>19</v>
      </c>
      <c r="W286" s="615">
        <v>20</v>
      </c>
      <c r="X286" s="615">
        <v>21</v>
      </c>
      <c r="Y286" s="615">
        <v>22</v>
      </c>
      <c r="Z286" s="615">
        <v>23</v>
      </c>
      <c r="AA286" s="615">
        <v>24</v>
      </c>
      <c r="AB286" s="615">
        <v>25</v>
      </c>
      <c r="AC286" s="615">
        <v>26</v>
      </c>
      <c r="AD286" s="55"/>
    </row>
    <row r="287" spans="2:31" ht="15" customHeight="1" thickBot="1" x14ac:dyDescent="0.35">
      <c r="B287" s="600" t="s">
        <v>582</v>
      </c>
      <c r="C287" s="601" t="s">
        <v>16</v>
      </c>
      <c r="D287" s="619">
        <f>SUM(D288:D298)</f>
        <v>0</v>
      </c>
      <c r="E287" s="619">
        <f t="shared" ref="E287:AC287" si="57">SUM(E288:E298)</f>
        <v>0</v>
      </c>
      <c r="F287" s="619">
        <f t="shared" si="57"/>
        <v>0</v>
      </c>
      <c r="G287" s="619">
        <f t="shared" si="57"/>
        <v>0</v>
      </c>
      <c r="H287" s="619">
        <f t="shared" si="57"/>
        <v>0</v>
      </c>
      <c r="I287" s="619">
        <f t="shared" si="57"/>
        <v>0</v>
      </c>
      <c r="J287" s="619">
        <f t="shared" si="57"/>
        <v>0</v>
      </c>
      <c r="K287" s="619">
        <f t="shared" si="57"/>
        <v>0</v>
      </c>
      <c r="L287" s="619">
        <f t="shared" si="57"/>
        <v>0</v>
      </c>
      <c r="M287" s="619">
        <f t="shared" si="57"/>
        <v>0</v>
      </c>
      <c r="N287" s="619">
        <f t="shared" si="57"/>
        <v>0</v>
      </c>
      <c r="O287" s="619">
        <f t="shared" si="57"/>
        <v>0</v>
      </c>
      <c r="P287" s="619">
        <f t="shared" si="57"/>
        <v>0</v>
      </c>
      <c r="Q287" s="619">
        <f t="shared" si="57"/>
        <v>0</v>
      </c>
      <c r="R287" s="619">
        <f t="shared" si="57"/>
        <v>0</v>
      </c>
      <c r="S287" s="619">
        <f t="shared" si="57"/>
        <v>0</v>
      </c>
      <c r="T287" s="619">
        <f t="shared" si="57"/>
        <v>0</v>
      </c>
      <c r="U287" s="619">
        <f t="shared" si="57"/>
        <v>0</v>
      </c>
      <c r="V287" s="619">
        <f t="shared" si="57"/>
        <v>0</v>
      </c>
      <c r="W287" s="619">
        <f t="shared" si="57"/>
        <v>0</v>
      </c>
      <c r="X287" s="619">
        <f t="shared" si="57"/>
        <v>0</v>
      </c>
      <c r="Y287" s="619">
        <f t="shared" si="57"/>
        <v>0</v>
      </c>
      <c r="Z287" s="619">
        <f t="shared" si="57"/>
        <v>0</v>
      </c>
      <c r="AA287" s="619">
        <f t="shared" si="57"/>
        <v>0</v>
      </c>
      <c r="AB287" s="619">
        <f t="shared" si="57"/>
        <v>0</v>
      </c>
      <c r="AC287" s="619">
        <f t="shared" si="57"/>
        <v>0</v>
      </c>
      <c r="AD287" s="34"/>
    </row>
    <row r="288" spans="2:31" ht="15" customHeight="1" x14ac:dyDescent="0.3">
      <c r="B288" s="56"/>
      <c r="C288" s="146" t="s">
        <v>121</v>
      </c>
      <c r="D288" s="154">
        <f>IF('Detailed input - Vehicles'!$E$10=D286,$D$49,0)</f>
        <v>0</v>
      </c>
      <c r="E288" s="154">
        <f>IF('Detailed input - Vehicles'!$E$10=E286,$D$49,0)</f>
        <v>0</v>
      </c>
      <c r="F288" s="154">
        <f>IF('Detailed input - Vehicles'!$E$10=F286,$D$49,0)</f>
        <v>0</v>
      </c>
      <c r="G288" s="154">
        <f>IF('Detailed input - Vehicles'!$E$10=G286,$D$49,0)</f>
        <v>0</v>
      </c>
      <c r="H288" s="154">
        <f>IF('Detailed input - Vehicles'!$E$10=H286,$D$49,0)</f>
        <v>0</v>
      </c>
      <c r="I288" s="154">
        <f>IF('Detailed input - Vehicles'!$E$10=I286,$D$49,0)</f>
        <v>0</v>
      </c>
      <c r="J288" s="154">
        <f>IF('Detailed input - Vehicles'!$E$10=J286,$D$49,0)</f>
        <v>0</v>
      </c>
      <c r="K288" s="154">
        <f>IF('Detailed input - Vehicles'!$E$10=K286,$D$49,0)</f>
        <v>0</v>
      </c>
      <c r="L288" s="154">
        <f>IF('Detailed input - Vehicles'!$E$10=L286,$D$49,0)</f>
        <v>0</v>
      </c>
      <c r="M288" s="154">
        <f>IF('Detailed input - Vehicles'!$E$10=M286,$D$49,0)</f>
        <v>0</v>
      </c>
      <c r="N288" s="154">
        <f>IF('Detailed input - Vehicles'!$E$10=N286,$D$49,0)</f>
        <v>0</v>
      </c>
      <c r="O288" s="154">
        <f>IF('Detailed input - Vehicles'!$E$10=O286,$D$49,0)</f>
        <v>0</v>
      </c>
      <c r="P288" s="154">
        <f>IF('Detailed input - Vehicles'!$E$10=P286,$D$49,0)</f>
        <v>0</v>
      </c>
      <c r="Q288" s="154">
        <f>IF('Detailed input - Vehicles'!$E$10=Q286,$D$49,0)</f>
        <v>0</v>
      </c>
      <c r="R288" s="154">
        <f>IF('Detailed input - Vehicles'!$E$10=R286,$D$49,0)</f>
        <v>0</v>
      </c>
      <c r="S288" s="154">
        <f>IF('Detailed input - Vehicles'!$E$10=S286,$D$49,0)</f>
        <v>0</v>
      </c>
      <c r="T288" s="154">
        <f>IF('Detailed input - Vehicles'!$E$10=T286,$D$49,0)</f>
        <v>0</v>
      </c>
      <c r="U288" s="154">
        <f>IF('Detailed input - Vehicles'!$E$10=U286,$D$49,0)</f>
        <v>0</v>
      </c>
      <c r="V288" s="154">
        <f>IF('Detailed input - Vehicles'!$E$10=V286,$D$49,0)</f>
        <v>0</v>
      </c>
      <c r="W288" s="154">
        <f>IF('Detailed input - Vehicles'!$E$10=W286,$D$49,0)</f>
        <v>0</v>
      </c>
      <c r="X288" s="154">
        <f>IF('Detailed input - Vehicles'!$E$10=X286,$D$49,0)</f>
        <v>0</v>
      </c>
      <c r="Y288" s="154">
        <f>IF('Detailed input - Vehicles'!$E$10=Y286,$D$49,0)</f>
        <v>0</v>
      </c>
      <c r="Z288" s="154">
        <f>IF('Detailed input - Vehicles'!$E$10=Z286,$D$49,0)</f>
        <v>0</v>
      </c>
      <c r="AA288" s="154">
        <f>IF('Detailed input - Vehicles'!$E$10=AA286,$D$49,0)</f>
        <v>0</v>
      </c>
      <c r="AB288" s="154">
        <f>IF('Detailed input - Vehicles'!$E$10=AB286,$D$49,0)</f>
        <v>0</v>
      </c>
      <c r="AC288" s="154">
        <f>IF('Detailed input - Vehicles'!$E$10=AC286,$D$49,0)</f>
        <v>0</v>
      </c>
      <c r="AD288" s="623">
        <f>SUM(D288:AC288)-$D$49</f>
        <v>0</v>
      </c>
    </row>
    <row r="289" spans="2:30" ht="15" customHeight="1" x14ac:dyDescent="0.3">
      <c r="B289" s="225"/>
      <c r="C289" s="146" t="s">
        <v>122</v>
      </c>
      <c r="D289" s="155"/>
      <c r="E289" s="154">
        <f>IF('Detailed input - Vehicles'!$E$10=D286,$E$49,0)</f>
        <v>0</v>
      </c>
      <c r="F289" s="154">
        <f>IF('Detailed input - Vehicles'!$E$10=E286,$E$49,0)</f>
        <v>0</v>
      </c>
      <c r="G289" s="154">
        <f>IF('Detailed input - Vehicles'!$E$10=F286,$E$49,0)</f>
        <v>0</v>
      </c>
      <c r="H289" s="154">
        <f>IF('Detailed input - Vehicles'!$E$10=G286,$E$49,0)</f>
        <v>0</v>
      </c>
      <c r="I289" s="154">
        <f>IF('Detailed input - Vehicles'!$E$10=H286,$E$49,0)</f>
        <v>0</v>
      </c>
      <c r="J289" s="154">
        <f>IF('Detailed input - Vehicles'!$E$10=I286,$E$49,0)</f>
        <v>0</v>
      </c>
      <c r="K289" s="154">
        <f>IF('Detailed input - Vehicles'!$E$10=J286,$E$49,0)</f>
        <v>0</v>
      </c>
      <c r="L289" s="154">
        <f>IF('Detailed input - Vehicles'!$E$10=K286,$E$49,0)</f>
        <v>0</v>
      </c>
      <c r="M289" s="154">
        <f>IF('Detailed input - Vehicles'!$E$10=L286,$E$49,0)</f>
        <v>0</v>
      </c>
      <c r="N289" s="154">
        <f>IF('Detailed input - Vehicles'!$E$10=M286,$E$49,0)</f>
        <v>0</v>
      </c>
      <c r="O289" s="154">
        <f>IF('Detailed input - Vehicles'!$E$10=N286,$E$49,0)</f>
        <v>0</v>
      </c>
      <c r="P289" s="154">
        <f>IF('Detailed input - Vehicles'!$E$10=O286,$E$49,0)</f>
        <v>0</v>
      </c>
      <c r="Q289" s="154">
        <f>IF('Detailed input - Vehicles'!$E$10=P286,$E$49,0)</f>
        <v>0</v>
      </c>
      <c r="R289" s="154">
        <f>IF('Detailed input - Vehicles'!$E$10=Q286,$E$49,0)</f>
        <v>0</v>
      </c>
      <c r="S289" s="154">
        <f>IF('Detailed input - Vehicles'!$E$10=R286,$E$49,0)</f>
        <v>0</v>
      </c>
      <c r="T289" s="154">
        <f>IF('Detailed input - Vehicles'!$E$10=S286,$E$49,0)</f>
        <v>0</v>
      </c>
      <c r="U289" s="154">
        <f>IF('Detailed input - Vehicles'!$E$10=T286,$E$49,0)</f>
        <v>0</v>
      </c>
      <c r="V289" s="154">
        <f>IF('Detailed input - Vehicles'!$E$10=U286,$E$49,0)</f>
        <v>0</v>
      </c>
      <c r="W289" s="154">
        <f>IF('Detailed input - Vehicles'!$E$10=V286,$E$49,0)</f>
        <v>0</v>
      </c>
      <c r="X289" s="154">
        <f>IF('Detailed input - Vehicles'!$E$10=W286,$E$49,0)</f>
        <v>0</v>
      </c>
      <c r="Y289" s="154">
        <f>IF('Detailed input - Vehicles'!$E$10=X286,$E$49,0)</f>
        <v>0</v>
      </c>
      <c r="Z289" s="154">
        <f>IF('Detailed input - Vehicles'!$E$10=Y286,$E$49,0)</f>
        <v>0</v>
      </c>
      <c r="AA289" s="154">
        <f>IF('Detailed input - Vehicles'!$E$10=Z286,$E$49,0)</f>
        <v>0</v>
      </c>
      <c r="AB289" s="154">
        <f>IF('Detailed input - Vehicles'!$E$10=AA286,$E$49,0)</f>
        <v>0</v>
      </c>
      <c r="AC289" s="154">
        <f>IF('Detailed input - Vehicles'!$E$10=AB286,$E$49,0)</f>
        <v>0</v>
      </c>
      <c r="AD289" s="623">
        <f>SUM(D289:AC289)-$E$49</f>
        <v>0</v>
      </c>
    </row>
    <row r="290" spans="2:30" ht="15" customHeight="1" x14ac:dyDescent="0.3">
      <c r="B290" s="226"/>
      <c r="C290" s="146" t="s">
        <v>123</v>
      </c>
      <c r="D290" s="154"/>
      <c r="E290" s="154"/>
      <c r="F290" s="154">
        <f>IF('Detailed input - Vehicles'!$E$10=D286,$F$49,0)</f>
        <v>0</v>
      </c>
      <c r="G290" s="154">
        <f>IF('Detailed input - Vehicles'!$E$10=E286,$F$49,0)</f>
        <v>0</v>
      </c>
      <c r="H290" s="154">
        <f>IF('Detailed input - Vehicles'!$E$10=F286,$F$49,0)</f>
        <v>0</v>
      </c>
      <c r="I290" s="154">
        <f>IF('Detailed input - Vehicles'!$E$10=G286,$F$49,0)</f>
        <v>0</v>
      </c>
      <c r="J290" s="154">
        <f>IF('Detailed input - Vehicles'!$E$10=H286,$F$49,0)</f>
        <v>0</v>
      </c>
      <c r="K290" s="154">
        <f>IF('Detailed input - Vehicles'!$E$10=I286,$F$49,0)</f>
        <v>0</v>
      </c>
      <c r="L290" s="154">
        <f>IF('Detailed input - Vehicles'!$E$10=J286,$F$49,0)</f>
        <v>0</v>
      </c>
      <c r="M290" s="154">
        <f>IF('Detailed input - Vehicles'!$E$10=K286,$F$49,0)</f>
        <v>0</v>
      </c>
      <c r="N290" s="154">
        <f>IF('Detailed input - Vehicles'!$E$10=L286,$F$49,0)</f>
        <v>0</v>
      </c>
      <c r="O290" s="154">
        <f>IF('Detailed input - Vehicles'!$E$10=M286,$F$49,0)</f>
        <v>0</v>
      </c>
      <c r="P290" s="154">
        <f>IF('Detailed input - Vehicles'!$E$10=N286,$F$49,0)</f>
        <v>0</v>
      </c>
      <c r="Q290" s="154">
        <f>IF('Detailed input - Vehicles'!$E$10=O286,$F$49,0)</f>
        <v>0</v>
      </c>
      <c r="R290" s="154">
        <f>IF('Detailed input - Vehicles'!$E$10=P286,$F$49,0)</f>
        <v>0</v>
      </c>
      <c r="S290" s="154">
        <f>IF('Detailed input - Vehicles'!$E$10=Q286,$F$49,0)</f>
        <v>0</v>
      </c>
      <c r="T290" s="154">
        <f>IF('Detailed input - Vehicles'!$E$10=R286,$F$49,0)</f>
        <v>0</v>
      </c>
      <c r="U290" s="154">
        <f>IF('Detailed input - Vehicles'!$E$10=S286,$F$49,0)</f>
        <v>0</v>
      </c>
      <c r="V290" s="154">
        <f>IF('Detailed input - Vehicles'!$E$10=T286,$F$49,0)</f>
        <v>0</v>
      </c>
      <c r="W290" s="154">
        <f>IF('Detailed input - Vehicles'!$E$10=U286,$F$49,0)</f>
        <v>0</v>
      </c>
      <c r="X290" s="154">
        <f>IF('Detailed input - Vehicles'!$E$10=V286,$F$49,0)</f>
        <v>0</v>
      </c>
      <c r="Y290" s="154">
        <f>IF('Detailed input - Vehicles'!$E$10=W286,$F$49,0)</f>
        <v>0</v>
      </c>
      <c r="Z290" s="154">
        <f>IF('Detailed input - Vehicles'!$E$10=X286,$F$49,0)</f>
        <v>0</v>
      </c>
      <c r="AA290" s="154">
        <f>IF('Detailed input - Vehicles'!$E$10=Y286,$F$49,0)</f>
        <v>0</v>
      </c>
      <c r="AB290" s="154">
        <f>IF('Detailed input - Vehicles'!$E$10=Z286,$F$49,0)</f>
        <v>0</v>
      </c>
      <c r="AC290" s="154">
        <f>IF('Detailed input - Vehicles'!$E$10=AA286,$F$49,0)</f>
        <v>0</v>
      </c>
      <c r="AD290" s="623">
        <f>SUM(D290:AC290)-$F$49</f>
        <v>0</v>
      </c>
    </row>
    <row r="291" spans="2:30" ht="15" customHeight="1" x14ac:dyDescent="0.3">
      <c r="B291" s="226"/>
      <c r="C291" s="146" t="s">
        <v>124</v>
      </c>
      <c r="D291" s="154"/>
      <c r="E291" s="154"/>
      <c r="F291" s="154"/>
      <c r="G291" s="154">
        <f>IF('Detailed input - Vehicles'!$E$10=D286,$G$49,0)</f>
        <v>0</v>
      </c>
      <c r="H291" s="154">
        <f>IF('Detailed input - Vehicles'!$E$10=E286,$G$49,0)</f>
        <v>0</v>
      </c>
      <c r="I291" s="154">
        <f>IF('Detailed input - Vehicles'!$E$10=F286,$G$49,0)</f>
        <v>0</v>
      </c>
      <c r="J291" s="154">
        <f>IF('Detailed input - Vehicles'!$E$10=G286,$G$49,0)</f>
        <v>0</v>
      </c>
      <c r="K291" s="154">
        <f>IF('Detailed input - Vehicles'!$E$10=H286,$G$49,0)</f>
        <v>0</v>
      </c>
      <c r="L291" s="154">
        <f>IF('Detailed input - Vehicles'!$E$10=I286,$G$49,0)</f>
        <v>0</v>
      </c>
      <c r="M291" s="154">
        <f>IF('Detailed input - Vehicles'!$E$10=J286,$G$49,0)</f>
        <v>0</v>
      </c>
      <c r="N291" s="154">
        <f>IF('Detailed input - Vehicles'!$E$10=K286,$G$49,0)</f>
        <v>0</v>
      </c>
      <c r="O291" s="154">
        <f>IF('Detailed input - Vehicles'!$E$10=L286,$G$49,0)</f>
        <v>0</v>
      </c>
      <c r="P291" s="154">
        <f>IF('Detailed input - Vehicles'!$E$10=M286,$G$49,0)</f>
        <v>0</v>
      </c>
      <c r="Q291" s="154">
        <f>IF('Detailed input - Vehicles'!$E$10=N286,$G$49,0)</f>
        <v>0</v>
      </c>
      <c r="R291" s="154">
        <f>IF('Detailed input - Vehicles'!$E$10=O286,$G$49,0)</f>
        <v>0</v>
      </c>
      <c r="S291" s="154">
        <f>IF('Detailed input - Vehicles'!$E$10=P286,$G$49,0)</f>
        <v>0</v>
      </c>
      <c r="T291" s="154">
        <f>IF('Detailed input - Vehicles'!$E$10=Q286,$G$49,0)</f>
        <v>0</v>
      </c>
      <c r="U291" s="154">
        <f>IF('Detailed input - Vehicles'!$E$10=R286,$G$49,0)</f>
        <v>0</v>
      </c>
      <c r="V291" s="154">
        <f>IF('Detailed input - Vehicles'!$E$10=S286,$G$49,0)</f>
        <v>0</v>
      </c>
      <c r="W291" s="154">
        <f>IF('Detailed input - Vehicles'!$E$10=T286,$G$49,0)</f>
        <v>0</v>
      </c>
      <c r="X291" s="154">
        <f>IF('Detailed input - Vehicles'!$E$10=U286,$G$49,0)</f>
        <v>0</v>
      </c>
      <c r="Y291" s="154">
        <f>IF('Detailed input - Vehicles'!$E$10=V286,$G$49,0)</f>
        <v>0</v>
      </c>
      <c r="Z291" s="154">
        <f>IF('Detailed input - Vehicles'!$E$10=W286,$G$49,0)</f>
        <v>0</v>
      </c>
      <c r="AA291" s="154">
        <f>IF('Detailed input - Vehicles'!$E$10=X286,$G$49,0)</f>
        <v>0</v>
      </c>
      <c r="AB291" s="154">
        <f>IF('Detailed input - Vehicles'!$E$10=Y286,$G$49,0)</f>
        <v>0</v>
      </c>
      <c r="AC291" s="154">
        <f>IF('Detailed input - Vehicles'!$E$10=Z286,$G$49,0)</f>
        <v>0</v>
      </c>
      <c r="AD291" s="623">
        <f>IF('Detailed input - Vehicles'!$E$251=AA286,$G$49,0)</f>
        <v>0</v>
      </c>
    </row>
    <row r="292" spans="2:30" ht="15" customHeight="1" x14ac:dyDescent="0.3">
      <c r="B292" s="226"/>
      <c r="C292" s="146" t="s">
        <v>125</v>
      </c>
      <c r="D292" s="154"/>
      <c r="E292" s="154"/>
      <c r="F292" s="154"/>
      <c r="G292" s="154"/>
      <c r="H292" s="154">
        <f>IF('Detailed input - Vehicles'!$E$10=D286,$H$49,0)</f>
        <v>0</v>
      </c>
      <c r="I292" s="154">
        <f>IF('Detailed input - Vehicles'!$E$10=E286,$H$49,0)</f>
        <v>0</v>
      </c>
      <c r="J292" s="154">
        <f>IF('Detailed input - Vehicles'!$E$10=F286,$H$49,0)</f>
        <v>0</v>
      </c>
      <c r="K292" s="154">
        <f>IF('Detailed input - Vehicles'!$E$10=G286,$H$49,0)</f>
        <v>0</v>
      </c>
      <c r="L292" s="154">
        <f>IF('Detailed input - Vehicles'!$E$10=H286,$H$49,0)</f>
        <v>0</v>
      </c>
      <c r="M292" s="154">
        <f>IF('Detailed input - Vehicles'!$E$10=I286,$H$49,0)</f>
        <v>0</v>
      </c>
      <c r="N292" s="154">
        <f>IF('Detailed input - Vehicles'!$E$10=J286,$H$49,0)</f>
        <v>0</v>
      </c>
      <c r="O292" s="154">
        <f>IF('Detailed input - Vehicles'!$E$10=K286,$H$49,0)</f>
        <v>0</v>
      </c>
      <c r="P292" s="154">
        <f>IF('Detailed input - Vehicles'!$E$10=L286,$H$49,0)</f>
        <v>0</v>
      </c>
      <c r="Q292" s="154">
        <f>IF('Detailed input - Vehicles'!$E$10=M286,$H$49,0)</f>
        <v>0</v>
      </c>
      <c r="R292" s="154">
        <f>IF('Detailed input - Vehicles'!$E$10=N286,$H$49,0)</f>
        <v>0</v>
      </c>
      <c r="S292" s="154">
        <f>IF('Detailed input - Vehicles'!$E$10=O286,$H$49,0)</f>
        <v>0</v>
      </c>
      <c r="T292" s="154">
        <f>IF('Detailed input - Vehicles'!$E$10=P286,$H$49,0)</f>
        <v>0</v>
      </c>
      <c r="U292" s="154">
        <f>IF('Detailed input - Vehicles'!$E$10=Q286,$H$49,0)</f>
        <v>0</v>
      </c>
      <c r="V292" s="154">
        <f>IF('Detailed input - Vehicles'!$E$10=R286,$H$49,0)</f>
        <v>0</v>
      </c>
      <c r="W292" s="154">
        <f>IF('Detailed input - Vehicles'!$E$10=S286,$H$49,0)</f>
        <v>0</v>
      </c>
      <c r="X292" s="154">
        <f>IF('Detailed input - Vehicles'!$E$10=T286,$H$49,0)</f>
        <v>0</v>
      </c>
      <c r="Y292" s="154">
        <f>IF('Detailed input - Vehicles'!$E$10=U286,$H$49,0)</f>
        <v>0</v>
      </c>
      <c r="Z292" s="154">
        <f>IF('Detailed input - Vehicles'!$E$10=V286,$H$49,0)</f>
        <v>0</v>
      </c>
      <c r="AA292" s="154">
        <f>IF('Detailed input - Vehicles'!$E$10=W286,$H$49,0)</f>
        <v>0</v>
      </c>
      <c r="AB292" s="154">
        <f>IF('Detailed input - Vehicles'!$E$10=X286,$H$49,0)</f>
        <v>0</v>
      </c>
      <c r="AC292" s="154">
        <f>IF('Detailed input - Vehicles'!$E$10=Y286,$H$49,0)</f>
        <v>0</v>
      </c>
      <c r="AD292" s="623">
        <f>IF('Detailed input - Vehicles'!$E$251=Z286,$H$49,0)</f>
        <v>0</v>
      </c>
    </row>
    <row r="293" spans="2:30" ht="15" customHeight="1" x14ac:dyDescent="0.3">
      <c r="B293" s="226"/>
      <c r="C293" s="146" t="s">
        <v>126</v>
      </c>
      <c r="D293" s="154"/>
      <c r="E293" s="154"/>
      <c r="F293" s="154"/>
      <c r="G293" s="154"/>
      <c r="H293" s="154"/>
      <c r="I293" s="154">
        <f>IF('Detailed input - Vehicles'!$E$10=D286,$I$49,0)</f>
        <v>0</v>
      </c>
      <c r="J293" s="154">
        <f>IF('Detailed input - Vehicles'!$E$10=E286,$I$49,0)</f>
        <v>0</v>
      </c>
      <c r="K293" s="154">
        <f>IF('Detailed input - Vehicles'!$E$10=F286,$I$49,0)</f>
        <v>0</v>
      </c>
      <c r="L293" s="154">
        <f>IF('Detailed input - Vehicles'!$E$10=G286,$I$49,0)</f>
        <v>0</v>
      </c>
      <c r="M293" s="154">
        <f>IF('Detailed input - Vehicles'!$E$10=H286,$I$49,0)</f>
        <v>0</v>
      </c>
      <c r="N293" s="154">
        <f>IF('Detailed input - Vehicles'!$E$10=I286,$I$49,0)</f>
        <v>0</v>
      </c>
      <c r="O293" s="154">
        <f>IF('Detailed input - Vehicles'!$E$10=J286,$I$49,0)</f>
        <v>0</v>
      </c>
      <c r="P293" s="154">
        <f>IF('Detailed input - Vehicles'!$E$10=K286,$I$49,0)</f>
        <v>0</v>
      </c>
      <c r="Q293" s="154">
        <f>IF('Detailed input - Vehicles'!$E$10=L286,$I$49,0)</f>
        <v>0</v>
      </c>
      <c r="R293" s="154">
        <f>IF('Detailed input - Vehicles'!$E$10=M286,$I$49,0)</f>
        <v>0</v>
      </c>
      <c r="S293" s="154">
        <f>IF('Detailed input - Vehicles'!$E$10=N286,$I$49,0)</f>
        <v>0</v>
      </c>
      <c r="T293" s="154">
        <f>IF('Detailed input - Vehicles'!$E$10=O286,$I$49,0)</f>
        <v>0</v>
      </c>
      <c r="U293" s="154">
        <f>IF('Detailed input - Vehicles'!$E$10=P286,$I$49,0)</f>
        <v>0</v>
      </c>
      <c r="V293" s="154">
        <f>IF('Detailed input - Vehicles'!$E$10=Q286,$I$49,0)</f>
        <v>0</v>
      </c>
      <c r="W293" s="154">
        <f>IF('Detailed input - Vehicles'!$E$10=R286,$I$49,0)</f>
        <v>0</v>
      </c>
      <c r="X293" s="154">
        <f>IF('Detailed input - Vehicles'!$E$10=S286,$I$49,0)</f>
        <v>0</v>
      </c>
      <c r="Y293" s="154">
        <f>IF('Detailed input - Vehicles'!$E$10=T286,$I$49,0)</f>
        <v>0</v>
      </c>
      <c r="Z293" s="154">
        <f>IF('Detailed input - Vehicles'!$E$10=U286,$I$49,0)</f>
        <v>0</v>
      </c>
      <c r="AA293" s="154">
        <f>IF('Detailed input - Vehicles'!$E$10=V286,$I$49,0)</f>
        <v>0</v>
      </c>
      <c r="AB293" s="154">
        <f>IF('Detailed input - Vehicles'!$E$10=W286,$I$49,0)</f>
        <v>0</v>
      </c>
      <c r="AC293" s="154">
        <f>IF('Detailed input - Vehicles'!$E$10=X286,$I$49,0)</f>
        <v>0</v>
      </c>
      <c r="AD293" s="623">
        <f>SUM(D293:AC293)-$I$49</f>
        <v>0</v>
      </c>
    </row>
    <row r="294" spans="2:30" ht="15" customHeight="1" x14ac:dyDescent="0.3">
      <c r="B294" s="226"/>
      <c r="C294" s="146" t="s">
        <v>127</v>
      </c>
      <c r="D294" s="154"/>
      <c r="E294" s="154"/>
      <c r="F294" s="154"/>
      <c r="G294" s="154"/>
      <c r="H294" s="154"/>
      <c r="I294" s="154"/>
      <c r="J294" s="154">
        <f>IF('Detailed input - Vehicles'!$E$10=D286,$J$49,0)</f>
        <v>0</v>
      </c>
      <c r="K294" s="154">
        <f>IF('Detailed input - Vehicles'!$E$10=E286,$J$49,0)</f>
        <v>0</v>
      </c>
      <c r="L294" s="154">
        <f>IF('Detailed input - Vehicles'!$E$10=F286,$J$49,0)</f>
        <v>0</v>
      </c>
      <c r="M294" s="154">
        <f>IF('Detailed input - Vehicles'!$E$10=G286,$J$49,0)</f>
        <v>0</v>
      </c>
      <c r="N294" s="154">
        <f>IF('Detailed input - Vehicles'!$E$10=H286,$J$49,0)</f>
        <v>0</v>
      </c>
      <c r="O294" s="154">
        <f>IF('Detailed input - Vehicles'!$E$10=I286,$J$49,0)</f>
        <v>0</v>
      </c>
      <c r="P294" s="154">
        <f>IF('Detailed input - Vehicles'!$E$10=J286,$J$49,0)</f>
        <v>0</v>
      </c>
      <c r="Q294" s="154">
        <f>IF('Detailed input - Vehicles'!$E$10=K286,$J$49,0)</f>
        <v>0</v>
      </c>
      <c r="R294" s="154">
        <f>IF('Detailed input - Vehicles'!$E$10=L286,$J$49,0)</f>
        <v>0</v>
      </c>
      <c r="S294" s="154">
        <f>IF('Detailed input - Vehicles'!$E$10=M286,$J$49,0)</f>
        <v>0</v>
      </c>
      <c r="T294" s="154">
        <f>IF('Detailed input - Vehicles'!$E$10=N286,$J$49,0)</f>
        <v>0</v>
      </c>
      <c r="U294" s="154">
        <f>IF('Detailed input - Vehicles'!$E$10=O286,$J$49,0)</f>
        <v>0</v>
      </c>
      <c r="V294" s="154">
        <f>IF('Detailed input - Vehicles'!$E$10=P286,$J$49,0)</f>
        <v>0</v>
      </c>
      <c r="W294" s="154">
        <f>IF('Detailed input - Vehicles'!$E$10=Q286,$J$49,0)</f>
        <v>0</v>
      </c>
      <c r="X294" s="154">
        <f>IF('Detailed input - Vehicles'!$E$10=R286,$J$49,0)</f>
        <v>0</v>
      </c>
      <c r="Y294" s="154">
        <f>IF('Detailed input - Vehicles'!$E$10=S286,$J$49,0)</f>
        <v>0</v>
      </c>
      <c r="Z294" s="154">
        <f>IF('Detailed input - Vehicles'!$E$10=T286,$J$49,0)</f>
        <v>0</v>
      </c>
      <c r="AA294" s="154">
        <f>IF('Detailed input - Vehicles'!$E$10=U286,$J$49,0)</f>
        <v>0</v>
      </c>
      <c r="AB294" s="154">
        <f>IF('Detailed input - Vehicles'!$E$10=V286,$J$49,0)</f>
        <v>0</v>
      </c>
      <c r="AC294" s="154">
        <f>IF('Detailed input - Vehicles'!$E$10=W286,$J$49,0)</f>
        <v>0</v>
      </c>
      <c r="AD294" s="623">
        <f>SUM(D294:AC294)-$J$49</f>
        <v>0</v>
      </c>
    </row>
    <row r="295" spans="2:30" ht="15" customHeight="1" x14ac:dyDescent="0.3">
      <c r="B295" s="226"/>
      <c r="C295" s="146" t="s">
        <v>128</v>
      </c>
      <c r="D295" s="154"/>
      <c r="E295" s="154"/>
      <c r="F295" s="154"/>
      <c r="G295" s="154"/>
      <c r="H295" s="154"/>
      <c r="I295" s="154"/>
      <c r="J295" s="154"/>
      <c r="K295" s="154">
        <f>IF('Detailed input - Vehicles'!$E$10=D286,$K$49,0)</f>
        <v>0</v>
      </c>
      <c r="L295" s="154">
        <f>IF('Detailed input - Vehicles'!$E$10=E286,$K$49,0)</f>
        <v>0</v>
      </c>
      <c r="M295" s="154">
        <f>IF('Detailed input - Vehicles'!$E$10=F286,$K$49,0)</f>
        <v>0</v>
      </c>
      <c r="N295" s="154">
        <f>IF('Detailed input - Vehicles'!$E$10=G286,$K$49,0)</f>
        <v>0</v>
      </c>
      <c r="O295" s="154">
        <f>IF('Detailed input - Vehicles'!$E$10=H286,$K$49,0)</f>
        <v>0</v>
      </c>
      <c r="P295" s="154">
        <f>IF('Detailed input - Vehicles'!$E$10=I286,$K$49,0)</f>
        <v>0</v>
      </c>
      <c r="Q295" s="154">
        <f>IF('Detailed input - Vehicles'!$E$10=J286,$K$49,0)</f>
        <v>0</v>
      </c>
      <c r="R295" s="154">
        <f>IF('Detailed input - Vehicles'!$E$10=K286,$K$49,0)</f>
        <v>0</v>
      </c>
      <c r="S295" s="154">
        <f>IF('Detailed input - Vehicles'!$E$10=L286,$K$49,0)</f>
        <v>0</v>
      </c>
      <c r="T295" s="154">
        <f>IF('Detailed input - Vehicles'!$E$10=M286,$K$49,0)</f>
        <v>0</v>
      </c>
      <c r="U295" s="154">
        <f>IF('Detailed input - Vehicles'!$E$10=N286,$K$49,0)</f>
        <v>0</v>
      </c>
      <c r="V295" s="154">
        <f>IF('Detailed input - Vehicles'!$E$10=O286,$K$49,0)</f>
        <v>0</v>
      </c>
      <c r="W295" s="154">
        <f>IF('Detailed input - Vehicles'!$E$10=P286,$K$49,0)</f>
        <v>0</v>
      </c>
      <c r="X295" s="154">
        <f>IF('Detailed input - Vehicles'!$E$10=Q286,$K$49,0)</f>
        <v>0</v>
      </c>
      <c r="Y295" s="154">
        <f>IF('Detailed input - Vehicles'!$E$10=R286,$K$49,0)</f>
        <v>0</v>
      </c>
      <c r="Z295" s="154">
        <f>IF('Detailed input - Vehicles'!$E$10=S286,$K$49,0)</f>
        <v>0</v>
      </c>
      <c r="AA295" s="154">
        <f>IF('Detailed input - Vehicles'!$E$10=T286,$K$49,0)</f>
        <v>0</v>
      </c>
      <c r="AB295" s="154">
        <f>IF('Detailed input - Vehicles'!$E$10=U286,$K$49,0)</f>
        <v>0</v>
      </c>
      <c r="AC295" s="154">
        <f>IF('Detailed input - Vehicles'!$E$10=V286,$K$49,0)</f>
        <v>0</v>
      </c>
      <c r="AD295" s="623">
        <f>SUM(D295:AC295)-$K$49</f>
        <v>0</v>
      </c>
    </row>
    <row r="296" spans="2:30" ht="15" customHeight="1" x14ac:dyDescent="0.3">
      <c r="B296" s="226"/>
      <c r="C296" s="146" t="s">
        <v>129</v>
      </c>
      <c r="D296" s="154"/>
      <c r="E296" s="154"/>
      <c r="F296" s="154"/>
      <c r="G296" s="154"/>
      <c r="H296" s="154"/>
      <c r="I296" s="154"/>
      <c r="J296" s="154"/>
      <c r="K296" s="154"/>
      <c r="L296" s="154">
        <f>IF('Detailed input - Vehicles'!$E$10=D286,$L$49,0)</f>
        <v>0</v>
      </c>
      <c r="M296" s="154">
        <f>IF('Detailed input - Vehicles'!$E$10=E286,$L$49,0)</f>
        <v>0</v>
      </c>
      <c r="N296" s="154">
        <f>IF('Detailed input - Vehicles'!$E$10=F286,$L$49,0)</f>
        <v>0</v>
      </c>
      <c r="O296" s="154">
        <f>IF('Detailed input - Vehicles'!$E$10=G286,$L$49,0)</f>
        <v>0</v>
      </c>
      <c r="P296" s="154">
        <f>IF('Detailed input - Vehicles'!$E$10=H286,$L$49,0)</f>
        <v>0</v>
      </c>
      <c r="Q296" s="154">
        <f>IF('Detailed input - Vehicles'!$E$10=I286,$L$49,0)</f>
        <v>0</v>
      </c>
      <c r="R296" s="154">
        <f>IF('Detailed input - Vehicles'!$E$10=J286,$L$49,0)</f>
        <v>0</v>
      </c>
      <c r="S296" s="154">
        <f>IF('Detailed input - Vehicles'!$E$10=K286,$L$49,0)</f>
        <v>0</v>
      </c>
      <c r="T296" s="154">
        <f>IF('Detailed input - Vehicles'!$E$10=L286,$L$49,0)</f>
        <v>0</v>
      </c>
      <c r="U296" s="154">
        <f>IF('Detailed input - Vehicles'!$E$10=M286,$L$49,0)</f>
        <v>0</v>
      </c>
      <c r="V296" s="154">
        <f>IF('Detailed input - Vehicles'!$E$10=N286,$L$49,0)</f>
        <v>0</v>
      </c>
      <c r="W296" s="154">
        <f>IF('Detailed input - Vehicles'!$E$10=O286,$L$49,0)</f>
        <v>0</v>
      </c>
      <c r="X296" s="154">
        <f>IF('Detailed input - Vehicles'!$E$10=P286,$L$49,0)</f>
        <v>0</v>
      </c>
      <c r="Y296" s="154">
        <f>IF('Detailed input - Vehicles'!$E$10=Q286,$L$49,0)</f>
        <v>0</v>
      </c>
      <c r="Z296" s="154">
        <f>IF('Detailed input - Vehicles'!$E$10=R286,$L$49,0)</f>
        <v>0</v>
      </c>
      <c r="AA296" s="154">
        <f>IF('Detailed input - Vehicles'!$E$10=S286,$L$49,0)</f>
        <v>0</v>
      </c>
      <c r="AB296" s="154">
        <f>IF('Detailed input - Vehicles'!$E$10=T286,$L$49,0)</f>
        <v>0</v>
      </c>
      <c r="AC296" s="154">
        <f>IF('Detailed input - Vehicles'!$E$10=U286,$L$49,0)</f>
        <v>0</v>
      </c>
      <c r="AD296" s="623">
        <f>SUM(D296:AC296)-$L$49</f>
        <v>0</v>
      </c>
    </row>
    <row r="297" spans="2:30" ht="15" customHeight="1" x14ac:dyDescent="0.3">
      <c r="B297" s="226"/>
      <c r="C297" s="146" t="s">
        <v>130</v>
      </c>
      <c r="D297" s="154"/>
      <c r="E297" s="154"/>
      <c r="F297" s="154"/>
      <c r="G297" s="154"/>
      <c r="H297" s="154"/>
      <c r="I297" s="154"/>
      <c r="J297" s="154"/>
      <c r="K297" s="154"/>
      <c r="L297" s="154"/>
      <c r="M297" s="154">
        <f>IF('Detailed input - Vehicles'!$E$10=D286,$M$49,0)</f>
        <v>0</v>
      </c>
      <c r="N297" s="154">
        <f>IF('Detailed input - Vehicles'!$E$10=E286,$M$49,0)</f>
        <v>0</v>
      </c>
      <c r="O297" s="154">
        <f>IF('Detailed input - Vehicles'!$E$10=F286,$M$49,0)</f>
        <v>0</v>
      </c>
      <c r="P297" s="154">
        <f>IF('Detailed input - Vehicles'!$E$10=G286,$M$49,0)</f>
        <v>0</v>
      </c>
      <c r="Q297" s="154">
        <f>IF('Detailed input - Vehicles'!$E$10=H286,$M$49,0)</f>
        <v>0</v>
      </c>
      <c r="R297" s="154">
        <f>IF('Detailed input - Vehicles'!$E$10=I286,$M$49,0)</f>
        <v>0</v>
      </c>
      <c r="S297" s="154">
        <f>IF('Detailed input - Vehicles'!$E$10=J286,$M$49,0)</f>
        <v>0</v>
      </c>
      <c r="T297" s="154">
        <f>IF('Detailed input - Vehicles'!$E$10=K286,$M$49,0)</f>
        <v>0</v>
      </c>
      <c r="U297" s="154">
        <f>IF('Detailed input - Vehicles'!$E$10=L286,$M$49,0)</f>
        <v>0</v>
      </c>
      <c r="V297" s="154">
        <f>IF('Detailed input - Vehicles'!$E$10=M286,$M$49,0)</f>
        <v>0</v>
      </c>
      <c r="W297" s="154">
        <f>IF('Detailed input - Vehicles'!$E$10=N286,$M$49,0)</f>
        <v>0</v>
      </c>
      <c r="X297" s="154">
        <f>IF('Detailed input - Vehicles'!$E$10=O286,$M$49,0)</f>
        <v>0</v>
      </c>
      <c r="Y297" s="154">
        <f>IF('Detailed input - Vehicles'!$E$10=P286,$M$49,0)</f>
        <v>0</v>
      </c>
      <c r="Z297" s="154">
        <f>IF('Detailed input - Vehicles'!$E$10=Q286,$M$49,0)</f>
        <v>0</v>
      </c>
      <c r="AA297" s="154">
        <f>IF('Detailed input - Vehicles'!$E$10=R286,$M$49,0)</f>
        <v>0</v>
      </c>
      <c r="AB297" s="154">
        <f>IF('Detailed input - Vehicles'!$E$10=S286,$M$49,0)</f>
        <v>0</v>
      </c>
      <c r="AC297" s="154">
        <f>IF('Detailed input - Vehicles'!$E$10=T286,$M$49,0)</f>
        <v>0</v>
      </c>
      <c r="AD297" s="623">
        <f>SUM(D297:AC297)-$M$49</f>
        <v>0</v>
      </c>
    </row>
    <row r="298" spans="2:30" ht="15" customHeight="1" x14ac:dyDescent="0.3">
      <c r="B298" s="226"/>
      <c r="C298" s="146" t="s">
        <v>131</v>
      </c>
      <c r="D298" s="154"/>
      <c r="E298" s="154"/>
      <c r="F298" s="154"/>
      <c r="G298" s="154"/>
      <c r="H298" s="154"/>
      <c r="I298" s="154"/>
      <c r="J298" s="154"/>
      <c r="K298" s="154"/>
      <c r="L298" s="154"/>
      <c r="M298" s="154"/>
      <c r="N298" s="154">
        <f>IF('Detailed input - Vehicles'!$E$10=D286,$N$49,0)</f>
        <v>0</v>
      </c>
      <c r="O298" s="154">
        <f>IF('Detailed input - Vehicles'!$E$10=E286,$N$49,0)</f>
        <v>0</v>
      </c>
      <c r="P298" s="154">
        <f>IF('Detailed input - Vehicles'!$E$10=F286,$N$49,0)</f>
        <v>0</v>
      </c>
      <c r="Q298" s="154">
        <f>IF('Detailed input - Vehicles'!$E$10=G286,$N$49,0)</f>
        <v>0</v>
      </c>
      <c r="R298" s="154">
        <f>IF('Detailed input - Vehicles'!$E$10=H286,$N$49,0)</f>
        <v>0</v>
      </c>
      <c r="S298" s="154">
        <f>IF('Detailed input - Vehicles'!$E$10=I286,$N$49,0)</f>
        <v>0</v>
      </c>
      <c r="T298" s="154">
        <f>IF('Detailed input - Vehicles'!$E$10=J286,$N$49,0)</f>
        <v>0</v>
      </c>
      <c r="U298" s="154">
        <f>IF('Detailed input - Vehicles'!$E$10=K286,$N$49,0)</f>
        <v>0</v>
      </c>
      <c r="V298" s="154">
        <f>IF('Detailed input - Vehicles'!$E$10=L286,$N$49,0)</f>
        <v>0</v>
      </c>
      <c r="W298" s="154">
        <f>IF('Detailed input - Vehicles'!$E$10=M286,$N$49,0)</f>
        <v>0</v>
      </c>
      <c r="X298" s="154">
        <f>IF('Detailed input - Vehicles'!$E$10=N286,$N$49,0)</f>
        <v>0</v>
      </c>
      <c r="Y298" s="154">
        <f>IF('Detailed input - Vehicles'!$E$10=O286,$N$49,0)</f>
        <v>0</v>
      </c>
      <c r="Z298" s="154">
        <f>IF('Detailed input - Vehicles'!$E$10=P286,$N$49,0)</f>
        <v>0</v>
      </c>
      <c r="AA298" s="154">
        <f>IF('Detailed input - Vehicles'!$E$10=Q286,$N$49,0)</f>
        <v>0</v>
      </c>
      <c r="AB298" s="154">
        <f>IF('Detailed input - Vehicles'!$E$10=R286,$N$49,0)</f>
        <v>0</v>
      </c>
      <c r="AC298" s="154">
        <f>IF('Detailed input - Vehicles'!$E$10=S286,$N$49,0)</f>
        <v>0</v>
      </c>
      <c r="AD298" s="623">
        <f>SUM(D298:AC298)-$N$49</f>
        <v>0</v>
      </c>
    </row>
    <row r="302" spans="2:30" ht="15" customHeight="1" x14ac:dyDescent="0.3">
      <c r="B302" s="211" t="s">
        <v>662</v>
      </c>
      <c r="D302" s="853">
        <f>+'Basic input'!F37</f>
        <v>0</v>
      </c>
      <c r="E302" s="853">
        <f>+D302</f>
        <v>0</v>
      </c>
      <c r="F302" s="853">
        <f t="shared" ref="F302:AC302" si="58">+E302</f>
        <v>0</v>
      </c>
      <c r="G302" s="853">
        <f t="shared" si="58"/>
        <v>0</v>
      </c>
      <c r="H302" s="853">
        <f t="shared" si="58"/>
        <v>0</v>
      </c>
      <c r="I302" s="853">
        <f t="shared" si="58"/>
        <v>0</v>
      </c>
      <c r="J302" s="853">
        <f t="shared" si="58"/>
        <v>0</v>
      </c>
      <c r="K302" s="853">
        <f t="shared" si="58"/>
        <v>0</v>
      </c>
      <c r="L302" s="853">
        <f t="shared" si="58"/>
        <v>0</v>
      </c>
      <c r="M302" s="853">
        <f t="shared" si="58"/>
        <v>0</v>
      </c>
      <c r="N302" s="853">
        <f t="shared" si="58"/>
        <v>0</v>
      </c>
      <c r="O302" s="853">
        <f t="shared" si="58"/>
        <v>0</v>
      </c>
      <c r="P302" s="853">
        <f t="shared" si="58"/>
        <v>0</v>
      </c>
      <c r="Q302" s="853">
        <f t="shared" si="58"/>
        <v>0</v>
      </c>
      <c r="R302" s="853">
        <f t="shared" si="58"/>
        <v>0</v>
      </c>
      <c r="S302" s="853">
        <f t="shared" si="58"/>
        <v>0</v>
      </c>
      <c r="T302" s="853">
        <f t="shared" si="58"/>
        <v>0</v>
      </c>
      <c r="U302" s="853">
        <f t="shared" si="58"/>
        <v>0</v>
      </c>
      <c r="V302" s="853">
        <f t="shared" si="58"/>
        <v>0</v>
      </c>
      <c r="W302" s="853">
        <f t="shared" si="58"/>
        <v>0</v>
      </c>
      <c r="X302" s="853">
        <f t="shared" si="58"/>
        <v>0</v>
      </c>
      <c r="Y302" s="853">
        <f t="shared" si="58"/>
        <v>0</v>
      </c>
      <c r="Z302" s="853">
        <f t="shared" si="58"/>
        <v>0</v>
      </c>
      <c r="AA302" s="853">
        <f t="shared" si="58"/>
        <v>0</v>
      </c>
      <c r="AB302" s="853">
        <f t="shared" si="58"/>
        <v>0</v>
      </c>
      <c r="AC302" s="853">
        <f t="shared" si="58"/>
        <v>0</v>
      </c>
    </row>
    <row r="304" spans="2:30" ht="15" customHeight="1" x14ac:dyDescent="0.3">
      <c r="B304" s="97" t="s">
        <v>137</v>
      </c>
      <c r="C304" s="97" t="s">
        <v>78</v>
      </c>
      <c r="D304" s="597">
        <f t="shared" ref="D304:N304" si="59">SUM(D305:D315)</f>
        <v>0</v>
      </c>
      <c r="E304" s="597">
        <f t="shared" si="59"/>
        <v>0</v>
      </c>
      <c r="F304" s="597">
        <f t="shared" si="59"/>
        <v>0</v>
      </c>
      <c r="G304" s="597">
        <f t="shared" si="59"/>
        <v>0</v>
      </c>
      <c r="H304" s="597">
        <f t="shared" si="59"/>
        <v>0</v>
      </c>
      <c r="I304" s="597">
        <f t="shared" si="59"/>
        <v>0</v>
      </c>
      <c r="J304" s="597">
        <f t="shared" si="59"/>
        <v>0</v>
      </c>
      <c r="K304" s="597">
        <f t="shared" si="59"/>
        <v>0</v>
      </c>
      <c r="L304" s="597">
        <f t="shared" si="59"/>
        <v>0</v>
      </c>
      <c r="M304" s="597">
        <f t="shared" si="59"/>
        <v>0</v>
      </c>
      <c r="N304" s="597">
        <f t="shared" si="59"/>
        <v>0</v>
      </c>
      <c r="O304" s="597">
        <f t="shared" ref="O304:AC304" si="60">SUM(O305:O315)</f>
        <v>0</v>
      </c>
      <c r="P304" s="597">
        <f t="shared" si="60"/>
        <v>0</v>
      </c>
      <c r="Q304" s="597">
        <f t="shared" si="60"/>
        <v>0</v>
      </c>
      <c r="R304" s="597">
        <f t="shared" si="60"/>
        <v>0</v>
      </c>
      <c r="S304" s="597">
        <f t="shared" si="60"/>
        <v>0</v>
      </c>
      <c r="T304" s="597">
        <f t="shared" si="60"/>
        <v>0</v>
      </c>
      <c r="U304" s="597">
        <f t="shared" si="60"/>
        <v>0</v>
      </c>
      <c r="V304" s="597">
        <f t="shared" si="60"/>
        <v>0</v>
      </c>
      <c r="W304" s="597">
        <f t="shared" si="60"/>
        <v>0</v>
      </c>
      <c r="X304" s="597">
        <f t="shared" si="60"/>
        <v>0</v>
      </c>
      <c r="Y304" s="597">
        <f t="shared" si="60"/>
        <v>0</v>
      </c>
      <c r="Z304" s="597">
        <f t="shared" si="60"/>
        <v>0</v>
      </c>
      <c r="AA304" s="597">
        <f t="shared" si="60"/>
        <v>0</v>
      </c>
      <c r="AB304" s="597">
        <f t="shared" si="60"/>
        <v>0</v>
      </c>
      <c r="AC304" s="597">
        <f t="shared" si="60"/>
        <v>0</v>
      </c>
    </row>
    <row r="305" spans="2:29" ht="15" customHeight="1" x14ac:dyDescent="0.3">
      <c r="B305" s="103" t="s">
        <v>135</v>
      </c>
      <c r="C305" s="146" t="s">
        <v>121</v>
      </c>
      <c r="D305" s="147">
        <f>IF('Detailed input - Vehicles'!$E$25&lt;&gt;0,'Detailed input - Vehicles'!$E$25,'Detailed input - Vehicles'!$E$24)*'B 12m'!D302*'B 12m'!D13</f>
        <v>0</v>
      </c>
      <c r="E305" s="147">
        <f>IF('Detailed input - Vehicles'!$E$25&lt;&gt;0,'Detailed input - Vehicles'!$E$25,'Detailed input - Vehicles'!$E$24)*'B 12m'!E302*'B 12m'!E13</f>
        <v>0</v>
      </c>
      <c r="F305" s="147">
        <f>IF('Detailed input - Vehicles'!$E$25&lt;&gt;0,'Detailed input - Vehicles'!$E$25,'Detailed input - Vehicles'!$E$24)*'B 12m'!F302*'B 12m'!F13</f>
        <v>0</v>
      </c>
      <c r="G305" s="147">
        <f>IF('Detailed input - Vehicles'!$E$25&lt;&gt;0,'Detailed input - Vehicles'!$E$25,'Detailed input - Vehicles'!$E$24)*'B 12m'!G302*'B 12m'!G13</f>
        <v>0</v>
      </c>
      <c r="H305" s="147">
        <f>IF('Detailed input - Vehicles'!$E$25&lt;&gt;0,'Detailed input - Vehicles'!$E$25,'Detailed input - Vehicles'!$E$24)*'B 12m'!H302*'B 12m'!H13</f>
        <v>0</v>
      </c>
      <c r="I305" s="147">
        <f>IF('Detailed input - Vehicles'!$E$25&lt;&gt;0,'Detailed input - Vehicles'!$E$25,'Detailed input - Vehicles'!$E$24)*'B 12m'!I302*'B 12m'!I13</f>
        <v>0</v>
      </c>
      <c r="J305" s="147">
        <f>IF('Detailed input - Vehicles'!$E$25&lt;&gt;0,'Detailed input - Vehicles'!$E$25,'Detailed input - Vehicles'!$E$24)*'B 12m'!J302*'B 12m'!J13</f>
        <v>0</v>
      </c>
      <c r="K305" s="147">
        <f>IF('Detailed input - Vehicles'!$E$25&lt;&gt;0,'Detailed input - Vehicles'!$E$25,'Detailed input - Vehicles'!$E$24)*'B 12m'!K302*'B 12m'!K13</f>
        <v>0</v>
      </c>
      <c r="L305" s="147">
        <f>IF('Detailed input - Vehicles'!$E$25&lt;&gt;0,'Detailed input - Vehicles'!$E$25,'Detailed input - Vehicles'!$E$24)*'B 12m'!L302*'B 12m'!L13</f>
        <v>0</v>
      </c>
      <c r="M305" s="147">
        <f>IF('Detailed input - Vehicles'!$E$25&lt;&gt;0,'Detailed input - Vehicles'!$E$25,'Detailed input - Vehicles'!$E$24)*'B 12m'!M302*'B 12m'!M13</f>
        <v>0</v>
      </c>
      <c r="N305" s="147">
        <f>IF('Detailed input - Vehicles'!$E$25&lt;&gt;0,'Detailed input - Vehicles'!$E$25,'Detailed input - Vehicles'!$E$24)*'B 12m'!N302*'B 12m'!N13</f>
        <v>0</v>
      </c>
      <c r="O305" s="147">
        <f>IF('Detailed input - Vehicles'!$E$25&lt;&gt;0,'Detailed input - Vehicles'!$E$25,'Detailed input - Vehicles'!$E$24)*'B 12m'!O302*'B 12m'!O13</f>
        <v>0</v>
      </c>
      <c r="P305" s="147">
        <f>IF('Detailed input - Vehicles'!$E$25&lt;&gt;0,'Detailed input - Vehicles'!$E$25,'Detailed input - Vehicles'!$E$24)*'B 12m'!P302*'B 12m'!P13</f>
        <v>0</v>
      </c>
      <c r="Q305" s="147">
        <f>IF('Detailed input - Vehicles'!$E$25&lt;&gt;0,'Detailed input - Vehicles'!$E$25,'Detailed input - Vehicles'!$E$24)*'B 12m'!Q302*'B 12m'!Q13</f>
        <v>0</v>
      </c>
      <c r="R305" s="147">
        <f>IF('Detailed input - Vehicles'!$E$25&lt;&gt;0,'Detailed input - Vehicles'!$E$25,'Detailed input - Vehicles'!$E$24)*'B 12m'!R302*'B 12m'!R13</f>
        <v>0</v>
      </c>
      <c r="S305" s="147">
        <f>IF('Detailed input - Vehicles'!$E$25&lt;&gt;0,'Detailed input - Vehicles'!$E$25,'Detailed input - Vehicles'!$E$24)*'B 12m'!S302*'B 12m'!S13</f>
        <v>0</v>
      </c>
      <c r="T305" s="147">
        <f>IF('Detailed input - Vehicles'!$E$25&lt;&gt;0,'Detailed input - Vehicles'!$E$25,'Detailed input - Vehicles'!$E$24)*'B 12m'!T302*'B 12m'!T13</f>
        <v>0</v>
      </c>
      <c r="U305" s="147">
        <f>IF('Detailed input - Vehicles'!$E$25&lt;&gt;0,'Detailed input - Vehicles'!$E$25,'Detailed input - Vehicles'!$E$24)*'B 12m'!U302*'B 12m'!U13</f>
        <v>0</v>
      </c>
      <c r="V305" s="147">
        <f>IF('Detailed input - Vehicles'!$E$25&lt;&gt;0,'Detailed input - Vehicles'!$E$25,'Detailed input - Vehicles'!$E$24)*'B 12m'!V302*'B 12m'!V13</f>
        <v>0</v>
      </c>
      <c r="W305" s="147">
        <f>IF('Detailed input - Vehicles'!$E$25&lt;&gt;0,'Detailed input - Vehicles'!$E$25,'Detailed input - Vehicles'!$E$24)*'B 12m'!W302*'B 12m'!W13</f>
        <v>0</v>
      </c>
      <c r="X305" s="147">
        <f>IF('Detailed input - Vehicles'!$E$25&lt;&gt;0,'Detailed input - Vehicles'!$E$25,'Detailed input - Vehicles'!$E$24)*'B 12m'!X302*'B 12m'!X13</f>
        <v>0</v>
      </c>
      <c r="Y305" s="147">
        <f>IF('Detailed input - Vehicles'!$E$25&lt;&gt;0,'Detailed input - Vehicles'!$E$25,'Detailed input - Vehicles'!$E$24)*'B 12m'!Y302*'B 12m'!Y13</f>
        <v>0</v>
      </c>
      <c r="Z305" s="147">
        <f>IF('Detailed input - Vehicles'!$E$25&lt;&gt;0,'Detailed input - Vehicles'!$E$25,'Detailed input - Vehicles'!$E$24)*'B 12m'!Z302*'B 12m'!Z13</f>
        <v>0</v>
      </c>
      <c r="AA305" s="147">
        <f>IF('Detailed input - Vehicles'!$E$25&lt;&gt;0,'Detailed input - Vehicles'!$E$25,'Detailed input - Vehicles'!$E$24)*'B 12m'!AA302*'B 12m'!AA13</f>
        <v>0</v>
      </c>
      <c r="AB305" s="147">
        <f>IF('Detailed input - Vehicles'!$E$25&lt;&gt;0,'Detailed input - Vehicles'!$E$25,'Detailed input - Vehicles'!$E$24)*'B 12m'!AB302*'B 12m'!AB13</f>
        <v>0</v>
      </c>
      <c r="AC305" s="147">
        <f>IF('Detailed input - Vehicles'!$E$25&lt;&gt;0,'Detailed input - Vehicles'!$E$25,'Detailed input - Vehicles'!$E$24)*'B 12m'!AC302*'B 12m'!AC13</f>
        <v>0</v>
      </c>
    </row>
    <row r="306" spans="2:29" ht="15" customHeight="1" x14ac:dyDescent="0.3">
      <c r="B306" s="97"/>
      <c r="C306" s="146" t="s">
        <v>122</v>
      </c>
      <c r="D306" s="147"/>
      <c r="E306" s="147">
        <f>IF('Detailed input - Vehicles'!$F$25&lt;&gt;0,'Detailed input - Vehicles'!$F$25,'Detailed input - Vehicles'!$F$24)*'B 12m'!E302*'B 12m'!E14</f>
        <v>0</v>
      </c>
      <c r="F306" s="147">
        <f>IF('Detailed input - Vehicles'!$F$25&lt;&gt;0,'Detailed input - Vehicles'!$F$25,'Detailed input - Vehicles'!$F$24)*'B 12m'!F302*'B 12m'!F14</f>
        <v>0</v>
      </c>
      <c r="G306" s="147">
        <f>IF('Detailed input - Vehicles'!$F$25&lt;&gt;0,'Detailed input - Vehicles'!$F$25,'Detailed input - Vehicles'!$F$24)*'B 12m'!G302*'B 12m'!G14</f>
        <v>0</v>
      </c>
      <c r="H306" s="147">
        <f>IF('Detailed input - Vehicles'!$F$25&lt;&gt;0,'Detailed input - Vehicles'!$F$25,'Detailed input - Vehicles'!$F$24)*'B 12m'!H302*'B 12m'!H14</f>
        <v>0</v>
      </c>
      <c r="I306" s="147">
        <f>IF('Detailed input - Vehicles'!$F$25&lt;&gt;0,'Detailed input - Vehicles'!$F$25,'Detailed input - Vehicles'!$F$24)*'B 12m'!I302*'B 12m'!I14</f>
        <v>0</v>
      </c>
      <c r="J306" s="147">
        <f>IF('Detailed input - Vehicles'!$F$25&lt;&gt;0,'Detailed input - Vehicles'!$F$25,'Detailed input - Vehicles'!$F$24)*'B 12m'!J302*'B 12m'!J14</f>
        <v>0</v>
      </c>
      <c r="K306" s="147">
        <f>IF('Detailed input - Vehicles'!$F$25&lt;&gt;0,'Detailed input - Vehicles'!$F$25,'Detailed input - Vehicles'!$F$24)*'B 12m'!K302*'B 12m'!K14</f>
        <v>0</v>
      </c>
      <c r="L306" s="147">
        <f>IF('Detailed input - Vehicles'!$F$25&lt;&gt;0,'Detailed input - Vehicles'!$F$25,'Detailed input - Vehicles'!$F$24)*'B 12m'!L302*'B 12m'!L14</f>
        <v>0</v>
      </c>
      <c r="M306" s="147">
        <f>IF('Detailed input - Vehicles'!$F$25&lt;&gt;0,'Detailed input - Vehicles'!$F$25,'Detailed input - Vehicles'!$F$24)*'B 12m'!M302*'B 12m'!M14</f>
        <v>0</v>
      </c>
      <c r="N306" s="147">
        <f>IF('Detailed input - Vehicles'!$F$25&lt;&gt;0,'Detailed input - Vehicles'!$F$25,'Detailed input - Vehicles'!$F$24)*'B 12m'!N302*'B 12m'!N14</f>
        <v>0</v>
      </c>
      <c r="O306" s="147">
        <f>IF('Detailed input - Vehicles'!$F$25&lt;&gt;0,'Detailed input - Vehicles'!$F$25,'Detailed input - Vehicles'!$F$24)*'B 12m'!O302*'B 12m'!O14</f>
        <v>0</v>
      </c>
      <c r="P306" s="147">
        <f>IF('Detailed input - Vehicles'!$F$25&lt;&gt;0,'Detailed input - Vehicles'!$F$25,'Detailed input - Vehicles'!$F$24)*'B 12m'!P302*'B 12m'!P14</f>
        <v>0</v>
      </c>
      <c r="Q306" s="147">
        <f>IF('Detailed input - Vehicles'!$F$25&lt;&gt;0,'Detailed input - Vehicles'!$F$25,'Detailed input - Vehicles'!$F$24)*'B 12m'!Q302*'B 12m'!Q14</f>
        <v>0</v>
      </c>
      <c r="R306" s="147">
        <f>IF('Detailed input - Vehicles'!$F$25&lt;&gt;0,'Detailed input - Vehicles'!$F$25,'Detailed input - Vehicles'!$F$24)*'B 12m'!R302*'B 12m'!R14</f>
        <v>0</v>
      </c>
      <c r="S306" s="147">
        <f>IF('Detailed input - Vehicles'!$F$25&lt;&gt;0,'Detailed input - Vehicles'!$F$25,'Detailed input - Vehicles'!$F$24)*'B 12m'!S302*'B 12m'!S14</f>
        <v>0</v>
      </c>
      <c r="T306" s="147">
        <f>IF('Detailed input - Vehicles'!$F$25&lt;&gt;0,'Detailed input - Vehicles'!$F$25,'Detailed input - Vehicles'!$F$24)*'B 12m'!T302*'B 12m'!T14</f>
        <v>0</v>
      </c>
      <c r="U306" s="147">
        <f>IF('Detailed input - Vehicles'!$F$25&lt;&gt;0,'Detailed input - Vehicles'!$F$25,'Detailed input - Vehicles'!$F$24)*'B 12m'!U302*'B 12m'!U14</f>
        <v>0</v>
      </c>
      <c r="V306" s="147">
        <f>IF('Detailed input - Vehicles'!$F$25&lt;&gt;0,'Detailed input - Vehicles'!$F$25,'Detailed input - Vehicles'!$F$24)*'B 12m'!V302*'B 12m'!V14</f>
        <v>0</v>
      </c>
      <c r="W306" s="147">
        <f>IF('Detailed input - Vehicles'!$F$25&lt;&gt;0,'Detailed input - Vehicles'!$F$25,'Detailed input - Vehicles'!$F$24)*'B 12m'!W302*'B 12m'!W14</f>
        <v>0</v>
      </c>
      <c r="X306" s="147">
        <f>IF('Detailed input - Vehicles'!$F$25&lt;&gt;0,'Detailed input - Vehicles'!$F$25,'Detailed input - Vehicles'!$F$24)*'B 12m'!X302*'B 12m'!X14</f>
        <v>0</v>
      </c>
      <c r="Y306" s="147">
        <f>IF('Detailed input - Vehicles'!$F$25&lt;&gt;0,'Detailed input - Vehicles'!$F$25,'Detailed input - Vehicles'!$F$24)*'B 12m'!Y302*'B 12m'!Y14</f>
        <v>0</v>
      </c>
      <c r="Z306" s="147">
        <f>IF('Detailed input - Vehicles'!$F$25&lt;&gt;0,'Detailed input - Vehicles'!$F$25,'Detailed input - Vehicles'!$F$24)*'B 12m'!Z302*'B 12m'!Z14</f>
        <v>0</v>
      </c>
      <c r="AA306" s="147">
        <f>IF('Detailed input - Vehicles'!$F$25&lt;&gt;0,'Detailed input - Vehicles'!$F$25,'Detailed input - Vehicles'!$F$24)*'B 12m'!AA302*'B 12m'!AA14</f>
        <v>0</v>
      </c>
      <c r="AB306" s="147">
        <f>IF('Detailed input - Vehicles'!$F$25&lt;&gt;0,'Detailed input - Vehicles'!$F$25,'Detailed input - Vehicles'!$F$24)*'B 12m'!AB302*'B 12m'!AB14</f>
        <v>0</v>
      </c>
      <c r="AC306" s="147">
        <f>IF('Detailed input - Vehicles'!$F$25&lt;&gt;0,'Detailed input - Vehicles'!$F$25,'Detailed input - Vehicles'!$F$24)*'B 12m'!AC302*'B 12m'!AC14</f>
        <v>0</v>
      </c>
    </row>
    <row r="307" spans="2:29" ht="15" customHeight="1" x14ac:dyDescent="0.3">
      <c r="B307" s="97"/>
      <c r="C307" s="146" t="s">
        <v>123</v>
      </c>
      <c r="D307" s="147"/>
      <c r="E307" s="147"/>
      <c r="F307" s="147">
        <f>IF('Detailed input - Vehicles'!$G$25&lt;&gt;0,'Detailed input - Vehicles'!$G$25,'Detailed input - Vehicles'!$G$24)*'B 12m'!F302*'B 12m'!F15</f>
        <v>0</v>
      </c>
      <c r="G307" s="147">
        <f>IF('Detailed input - Vehicles'!$G$25&lt;&gt;0,'Detailed input - Vehicles'!$G$25,'Detailed input - Vehicles'!$G$24)*'B 12m'!G302*'B 12m'!G15</f>
        <v>0</v>
      </c>
      <c r="H307" s="147">
        <f>IF('Detailed input - Vehicles'!$G$25&lt;&gt;0,'Detailed input - Vehicles'!$G$25,'Detailed input - Vehicles'!$G$24)*'B 12m'!H302*'B 12m'!H15</f>
        <v>0</v>
      </c>
      <c r="I307" s="147">
        <f>IF('Detailed input - Vehicles'!$G$25&lt;&gt;0,'Detailed input - Vehicles'!$G$25,'Detailed input - Vehicles'!$G$24)*'B 12m'!I302*'B 12m'!I15</f>
        <v>0</v>
      </c>
      <c r="J307" s="147">
        <f>IF('Detailed input - Vehicles'!$G$25&lt;&gt;0,'Detailed input - Vehicles'!$G$25,'Detailed input - Vehicles'!$G$24)*'B 12m'!J302*'B 12m'!J15</f>
        <v>0</v>
      </c>
      <c r="K307" s="147">
        <f>IF('Detailed input - Vehicles'!$G$25&lt;&gt;0,'Detailed input - Vehicles'!$G$25,'Detailed input - Vehicles'!$G$24)*'B 12m'!K302*'B 12m'!K15</f>
        <v>0</v>
      </c>
      <c r="L307" s="147">
        <f>IF('Detailed input - Vehicles'!$G$25&lt;&gt;0,'Detailed input - Vehicles'!$G$25,'Detailed input - Vehicles'!$G$24)*'B 12m'!L302*'B 12m'!L15</f>
        <v>0</v>
      </c>
      <c r="M307" s="147">
        <f>IF('Detailed input - Vehicles'!$G$25&lt;&gt;0,'Detailed input - Vehicles'!$G$25,'Detailed input - Vehicles'!$G$24)*'B 12m'!M302*'B 12m'!M15</f>
        <v>0</v>
      </c>
      <c r="N307" s="147">
        <f>IF('Detailed input - Vehicles'!$G$25&lt;&gt;0,'Detailed input - Vehicles'!$G$25,'Detailed input - Vehicles'!$G$24)*'B 12m'!N302*'B 12m'!N15</f>
        <v>0</v>
      </c>
      <c r="O307" s="147">
        <f>IF('Detailed input - Vehicles'!$G$25&lt;&gt;0,'Detailed input - Vehicles'!$G$25,'Detailed input - Vehicles'!$G$24)*'B 12m'!O302*'B 12m'!O15</f>
        <v>0</v>
      </c>
      <c r="P307" s="147">
        <f>IF('Detailed input - Vehicles'!$G$25&lt;&gt;0,'Detailed input - Vehicles'!$G$25,'Detailed input - Vehicles'!$G$24)*'B 12m'!P302*'B 12m'!P15</f>
        <v>0</v>
      </c>
      <c r="Q307" s="147">
        <f>IF('Detailed input - Vehicles'!$G$25&lt;&gt;0,'Detailed input - Vehicles'!$G$25,'Detailed input - Vehicles'!$G$24)*'B 12m'!Q302*'B 12m'!Q15</f>
        <v>0</v>
      </c>
      <c r="R307" s="147">
        <f>IF('Detailed input - Vehicles'!$G$25&lt;&gt;0,'Detailed input - Vehicles'!$G$25,'Detailed input - Vehicles'!$G$24)*'B 12m'!R302*'B 12m'!R15</f>
        <v>0</v>
      </c>
      <c r="S307" s="147">
        <f>IF('Detailed input - Vehicles'!$G$25&lt;&gt;0,'Detailed input - Vehicles'!$G$25,'Detailed input - Vehicles'!$G$24)*'B 12m'!S302*'B 12m'!S15</f>
        <v>0</v>
      </c>
      <c r="T307" s="147">
        <f>IF('Detailed input - Vehicles'!$G$25&lt;&gt;0,'Detailed input - Vehicles'!$G$25,'Detailed input - Vehicles'!$G$24)*'B 12m'!T302*'B 12m'!T15</f>
        <v>0</v>
      </c>
      <c r="U307" s="147">
        <f>IF('Detailed input - Vehicles'!$G$25&lt;&gt;0,'Detailed input - Vehicles'!$G$25,'Detailed input - Vehicles'!$G$24)*'B 12m'!U302*'B 12m'!U15</f>
        <v>0</v>
      </c>
      <c r="V307" s="147">
        <f>IF('Detailed input - Vehicles'!$G$25&lt;&gt;0,'Detailed input - Vehicles'!$G$25,'Detailed input - Vehicles'!$G$24)*'B 12m'!V302*'B 12m'!V15</f>
        <v>0</v>
      </c>
      <c r="W307" s="147">
        <f>IF('Detailed input - Vehicles'!$G$25&lt;&gt;0,'Detailed input - Vehicles'!$G$25,'Detailed input - Vehicles'!$G$24)*'B 12m'!W302*'B 12m'!W15</f>
        <v>0</v>
      </c>
      <c r="X307" s="147">
        <f>IF('Detailed input - Vehicles'!$G$25&lt;&gt;0,'Detailed input - Vehicles'!$G$25,'Detailed input - Vehicles'!$G$24)*'B 12m'!X302*'B 12m'!X15</f>
        <v>0</v>
      </c>
      <c r="Y307" s="147">
        <f>IF('Detailed input - Vehicles'!$G$25&lt;&gt;0,'Detailed input - Vehicles'!$G$25,'Detailed input - Vehicles'!$G$24)*'B 12m'!Y302*'B 12m'!Y15</f>
        <v>0</v>
      </c>
      <c r="Z307" s="147">
        <f>IF('Detailed input - Vehicles'!$G$25&lt;&gt;0,'Detailed input - Vehicles'!$G$25,'Detailed input - Vehicles'!$G$24)*'B 12m'!Z302*'B 12m'!Z15</f>
        <v>0</v>
      </c>
      <c r="AA307" s="147">
        <f>IF('Detailed input - Vehicles'!$G$25&lt;&gt;0,'Detailed input - Vehicles'!$G$25,'Detailed input - Vehicles'!$G$24)*'B 12m'!AA302*'B 12m'!AA15</f>
        <v>0</v>
      </c>
      <c r="AB307" s="147">
        <f>IF('Detailed input - Vehicles'!$G$25&lt;&gt;0,'Detailed input - Vehicles'!$G$25,'Detailed input - Vehicles'!$G$24)*'B 12m'!AB302*'B 12m'!AB15</f>
        <v>0</v>
      </c>
      <c r="AC307" s="147">
        <f>IF('Detailed input - Vehicles'!$G$25&lt;&gt;0,'Detailed input - Vehicles'!$G$25,'Detailed input - Vehicles'!$G$24)*'B 12m'!AC302*'B 12m'!AC15</f>
        <v>0</v>
      </c>
    </row>
    <row r="308" spans="2:29" ht="15" customHeight="1" x14ac:dyDescent="0.3">
      <c r="B308" s="97"/>
      <c r="C308" s="146" t="s">
        <v>124</v>
      </c>
      <c r="D308" s="147"/>
      <c r="E308" s="147"/>
      <c r="F308" s="147"/>
      <c r="G308" s="147">
        <f>IF('Detailed input - Vehicles'!$H$25&lt;&gt;0,'Detailed input - Vehicles'!$H$25,'Detailed input - Vehicles'!$H$24)*'B 12m'!G302*'B 12m'!G16</f>
        <v>0</v>
      </c>
      <c r="H308" s="147">
        <f>IF('Detailed input - Vehicles'!$H$25&lt;&gt;0,'Detailed input - Vehicles'!$H$25,'Detailed input - Vehicles'!$H$24)*'B 12m'!H302*'B 12m'!H16</f>
        <v>0</v>
      </c>
      <c r="I308" s="147">
        <f>IF('Detailed input - Vehicles'!$H$25&lt;&gt;0,'Detailed input - Vehicles'!$H$25,'Detailed input - Vehicles'!$H$24)*'B 12m'!I302*'B 12m'!I16</f>
        <v>0</v>
      </c>
      <c r="J308" s="147">
        <f>IF('Detailed input - Vehicles'!$H$25&lt;&gt;0,'Detailed input - Vehicles'!$H$25,'Detailed input - Vehicles'!$H$24)*'B 12m'!J302*'B 12m'!J16</f>
        <v>0</v>
      </c>
      <c r="K308" s="147">
        <f>IF('Detailed input - Vehicles'!$H$25&lt;&gt;0,'Detailed input - Vehicles'!$H$25,'Detailed input - Vehicles'!$H$24)*'B 12m'!K302*'B 12m'!K16</f>
        <v>0</v>
      </c>
      <c r="L308" s="147">
        <f>IF('Detailed input - Vehicles'!$H$25&lt;&gt;0,'Detailed input - Vehicles'!$H$25,'Detailed input - Vehicles'!$H$24)*'B 12m'!L302*'B 12m'!L16</f>
        <v>0</v>
      </c>
      <c r="M308" s="147">
        <f>IF('Detailed input - Vehicles'!$H$25&lt;&gt;0,'Detailed input - Vehicles'!$H$25,'Detailed input - Vehicles'!$H$24)*'B 12m'!M302*'B 12m'!M16</f>
        <v>0</v>
      </c>
      <c r="N308" s="147">
        <f>IF('Detailed input - Vehicles'!$H$25&lt;&gt;0,'Detailed input - Vehicles'!$H$25,'Detailed input - Vehicles'!$H$24)*'B 12m'!N302*'B 12m'!N16</f>
        <v>0</v>
      </c>
      <c r="O308" s="147">
        <f>IF('Detailed input - Vehicles'!$H$25&lt;&gt;0,'Detailed input - Vehicles'!$H$25,'Detailed input - Vehicles'!$H$24)*'B 12m'!O302*'B 12m'!O16</f>
        <v>0</v>
      </c>
      <c r="P308" s="147">
        <f>IF('Detailed input - Vehicles'!$H$25&lt;&gt;0,'Detailed input - Vehicles'!$H$25,'Detailed input - Vehicles'!$H$24)*'B 12m'!P302*'B 12m'!P16</f>
        <v>0</v>
      </c>
      <c r="Q308" s="147">
        <f>IF('Detailed input - Vehicles'!$H$25&lt;&gt;0,'Detailed input - Vehicles'!$H$25,'Detailed input - Vehicles'!$H$24)*'B 12m'!Q302*'B 12m'!Q16</f>
        <v>0</v>
      </c>
      <c r="R308" s="147">
        <f>IF('Detailed input - Vehicles'!$H$25&lt;&gt;0,'Detailed input - Vehicles'!$H$25,'Detailed input - Vehicles'!$H$24)*'B 12m'!R302*'B 12m'!R16</f>
        <v>0</v>
      </c>
      <c r="S308" s="147">
        <f>IF('Detailed input - Vehicles'!$H$25&lt;&gt;0,'Detailed input - Vehicles'!$H$25,'Detailed input - Vehicles'!$H$24)*'B 12m'!S302*'B 12m'!S16</f>
        <v>0</v>
      </c>
      <c r="T308" s="147">
        <f>IF('Detailed input - Vehicles'!$H$25&lt;&gt;0,'Detailed input - Vehicles'!$H$25,'Detailed input - Vehicles'!$H$24)*'B 12m'!T302*'B 12m'!T16</f>
        <v>0</v>
      </c>
      <c r="U308" s="147">
        <f>IF('Detailed input - Vehicles'!$H$25&lt;&gt;0,'Detailed input - Vehicles'!$H$25,'Detailed input - Vehicles'!$H$24)*'B 12m'!U302*'B 12m'!U16</f>
        <v>0</v>
      </c>
      <c r="V308" s="147">
        <f>IF('Detailed input - Vehicles'!$H$25&lt;&gt;0,'Detailed input - Vehicles'!$H$25,'Detailed input - Vehicles'!$H$24)*'B 12m'!V302*'B 12m'!V16</f>
        <v>0</v>
      </c>
      <c r="W308" s="147">
        <f>IF('Detailed input - Vehicles'!$H$25&lt;&gt;0,'Detailed input - Vehicles'!$H$25,'Detailed input - Vehicles'!$H$24)*'B 12m'!W302*'B 12m'!W16</f>
        <v>0</v>
      </c>
      <c r="X308" s="147">
        <f>IF('Detailed input - Vehicles'!$H$25&lt;&gt;0,'Detailed input - Vehicles'!$H$25,'Detailed input - Vehicles'!$H$24)*'B 12m'!X302*'B 12m'!X16</f>
        <v>0</v>
      </c>
      <c r="Y308" s="147">
        <f>IF('Detailed input - Vehicles'!$H$25&lt;&gt;0,'Detailed input - Vehicles'!$H$25,'Detailed input - Vehicles'!$H$24)*'B 12m'!Y302*'B 12m'!Y16</f>
        <v>0</v>
      </c>
      <c r="Z308" s="147">
        <f>IF('Detailed input - Vehicles'!$H$25&lt;&gt;0,'Detailed input - Vehicles'!$H$25,'Detailed input - Vehicles'!$H$24)*'B 12m'!Z302*'B 12m'!Z16</f>
        <v>0</v>
      </c>
      <c r="AA308" s="147">
        <f>IF('Detailed input - Vehicles'!$H$25&lt;&gt;0,'Detailed input - Vehicles'!$H$25,'Detailed input - Vehicles'!$H$24)*'B 12m'!AA302*'B 12m'!AA16</f>
        <v>0</v>
      </c>
      <c r="AB308" s="147">
        <f>IF('Detailed input - Vehicles'!$H$25&lt;&gt;0,'Detailed input - Vehicles'!$H$25,'Detailed input - Vehicles'!$H$24)*'B 12m'!AB302*'B 12m'!AB16</f>
        <v>0</v>
      </c>
      <c r="AC308" s="147">
        <f>IF('Detailed input - Vehicles'!$H$25&lt;&gt;0,'Detailed input - Vehicles'!$H$25,'Detailed input - Vehicles'!$H$24)*'B 12m'!AC302*'B 12m'!AC16</f>
        <v>0</v>
      </c>
    </row>
    <row r="309" spans="2:29" ht="15" customHeight="1" x14ac:dyDescent="0.3">
      <c r="B309" s="97"/>
      <c r="C309" s="146" t="s">
        <v>125</v>
      </c>
      <c r="D309" s="147"/>
      <c r="E309" s="147"/>
      <c r="F309" s="147"/>
      <c r="G309" s="147"/>
      <c r="H309" s="147">
        <f>IF('Detailed input - Vehicles'!$I$25&lt;&gt;0,'Detailed input - Vehicles'!$I$25,'Detailed input - Vehicles'!$I$24)*'B 12m'!H302*'B 12m'!H17</f>
        <v>0</v>
      </c>
      <c r="I309" s="147">
        <f>IF('Detailed input - Vehicles'!$I$25&lt;&gt;0,'Detailed input - Vehicles'!$I$25,'Detailed input - Vehicles'!$I$24)*'B 12m'!I302*'B 12m'!I17</f>
        <v>0</v>
      </c>
      <c r="J309" s="147">
        <f>IF('Detailed input - Vehicles'!$I$25&lt;&gt;0,'Detailed input - Vehicles'!$I$25,'Detailed input - Vehicles'!$I$24)*'B 12m'!J302*'B 12m'!J17</f>
        <v>0</v>
      </c>
      <c r="K309" s="147">
        <f>IF('Detailed input - Vehicles'!$I$25&lt;&gt;0,'Detailed input - Vehicles'!$I$25,'Detailed input - Vehicles'!$I$24)*'B 12m'!K302*'B 12m'!K17</f>
        <v>0</v>
      </c>
      <c r="L309" s="147">
        <f>IF('Detailed input - Vehicles'!$I$25&lt;&gt;0,'Detailed input - Vehicles'!$I$25,'Detailed input - Vehicles'!$I$24)*'B 12m'!L302*'B 12m'!L17</f>
        <v>0</v>
      </c>
      <c r="M309" s="147">
        <f>IF('Detailed input - Vehicles'!$I$25&lt;&gt;0,'Detailed input - Vehicles'!$I$25,'Detailed input - Vehicles'!$I$24)*'B 12m'!M302*'B 12m'!M17</f>
        <v>0</v>
      </c>
      <c r="N309" s="147">
        <f>IF('Detailed input - Vehicles'!$I$25&lt;&gt;0,'Detailed input - Vehicles'!$I$25,'Detailed input - Vehicles'!$I$24)*'B 12m'!N302*'B 12m'!N17</f>
        <v>0</v>
      </c>
      <c r="O309" s="147">
        <f>IF('Detailed input - Vehicles'!$I$25&lt;&gt;0,'Detailed input - Vehicles'!$I$25,'Detailed input - Vehicles'!$I$24)*'B 12m'!O302*'B 12m'!O17</f>
        <v>0</v>
      </c>
      <c r="P309" s="147">
        <f>IF('Detailed input - Vehicles'!$I$25&lt;&gt;0,'Detailed input - Vehicles'!$I$25,'Detailed input - Vehicles'!$I$24)*'B 12m'!P302*'B 12m'!P17</f>
        <v>0</v>
      </c>
      <c r="Q309" s="147">
        <f>IF('Detailed input - Vehicles'!$I$25&lt;&gt;0,'Detailed input - Vehicles'!$I$25,'Detailed input - Vehicles'!$I$24)*'B 12m'!Q302*'B 12m'!Q17</f>
        <v>0</v>
      </c>
      <c r="R309" s="147">
        <f>IF('Detailed input - Vehicles'!$I$25&lt;&gt;0,'Detailed input - Vehicles'!$I$25,'Detailed input - Vehicles'!$I$24)*'B 12m'!R302*'B 12m'!R17</f>
        <v>0</v>
      </c>
      <c r="S309" s="147">
        <f>IF('Detailed input - Vehicles'!$I$25&lt;&gt;0,'Detailed input - Vehicles'!$I$25,'Detailed input - Vehicles'!$I$24)*'B 12m'!S302*'B 12m'!S17</f>
        <v>0</v>
      </c>
      <c r="T309" s="147">
        <f>IF('Detailed input - Vehicles'!$I$25&lt;&gt;0,'Detailed input - Vehicles'!$I$25,'Detailed input - Vehicles'!$I$24)*'B 12m'!T302*'B 12m'!T17</f>
        <v>0</v>
      </c>
      <c r="U309" s="147">
        <f>IF('Detailed input - Vehicles'!$I$25&lt;&gt;0,'Detailed input - Vehicles'!$I$25,'Detailed input - Vehicles'!$I$24)*'B 12m'!U302*'B 12m'!U17</f>
        <v>0</v>
      </c>
      <c r="V309" s="147">
        <f>IF('Detailed input - Vehicles'!$I$25&lt;&gt;0,'Detailed input - Vehicles'!$I$25,'Detailed input - Vehicles'!$I$24)*'B 12m'!V302*'B 12m'!V17</f>
        <v>0</v>
      </c>
      <c r="W309" s="147">
        <f>IF('Detailed input - Vehicles'!$I$25&lt;&gt;0,'Detailed input - Vehicles'!$I$25,'Detailed input - Vehicles'!$I$24)*'B 12m'!W302*'B 12m'!W17</f>
        <v>0</v>
      </c>
      <c r="X309" s="147">
        <f>IF('Detailed input - Vehicles'!$I$25&lt;&gt;0,'Detailed input - Vehicles'!$I$25,'Detailed input - Vehicles'!$I$24)*'B 12m'!X302*'B 12m'!X17</f>
        <v>0</v>
      </c>
      <c r="Y309" s="147">
        <f>IF('Detailed input - Vehicles'!$I$25&lt;&gt;0,'Detailed input - Vehicles'!$I$25,'Detailed input - Vehicles'!$I$24)*'B 12m'!Y302*'B 12m'!Y17</f>
        <v>0</v>
      </c>
      <c r="Z309" s="147">
        <f>IF('Detailed input - Vehicles'!$I$25&lt;&gt;0,'Detailed input - Vehicles'!$I$25,'Detailed input - Vehicles'!$I$24)*'B 12m'!Z302*'B 12m'!Z17</f>
        <v>0</v>
      </c>
      <c r="AA309" s="147">
        <f>IF('Detailed input - Vehicles'!$I$25&lt;&gt;0,'Detailed input - Vehicles'!$I$25,'Detailed input - Vehicles'!$I$24)*'B 12m'!AA302*'B 12m'!AA17</f>
        <v>0</v>
      </c>
      <c r="AB309" s="147">
        <f>IF('Detailed input - Vehicles'!$I$25&lt;&gt;0,'Detailed input - Vehicles'!$I$25,'Detailed input - Vehicles'!$I$24)*'B 12m'!AB302*'B 12m'!AB17</f>
        <v>0</v>
      </c>
      <c r="AC309" s="147">
        <f>IF('Detailed input - Vehicles'!$I$25&lt;&gt;0,'Detailed input - Vehicles'!$I$25,'Detailed input - Vehicles'!$I$24)*'B 12m'!AC302*'B 12m'!AC17</f>
        <v>0</v>
      </c>
    </row>
    <row r="310" spans="2:29" ht="15" customHeight="1" x14ac:dyDescent="0.3">
      <c r="B310" s="97"/>
      <c r="C310" s="146" t="s">
        <v>126</v>
      </c>
      <c r="D310" s="147"/>
      <c r="E310" s="147"/>
      <c r="F310" s="147"/>
      <c r="G310" s="147"/>
      <c r="H310" s="147"/>
      <c r="I310" s="147">
        <f>IF('Detailed input - Vehicles'!$J$25&lt;&gt;0,'Detailed input - Vehicles'!$J$25,'Detailed input - Vehicles'!$J$24)*'B 12m'!I302*'B 12m'!I18</f>
        <v>0</v>
      </c>
      <c r="J310" s="147">
        <f>IF('Detailed input - Vehicles'!$J$25&lt;&gt;0,'Detailed input - Vehicles'!$J$25,'Detailed input - Vehicles'!$J$24)*'B 12m'!J302*'B 12m'!J18</f>
        <v>0</v>
      </c>
      <c r="K310" s="147">
        <f>IF('Detailed input - Vehicles'!$J$25&lt;&gt;0,'Detailed input - Vehicles'!$J$25,'Detailed input - Vehicles'!$J$24)*'B 12m'!K302*'B 12m'!K18</f>
        <v>0</v>
      </c>
      <c r="L310" s="147">
        <f>IF('Detailed input - Vehicles'!$J$25&lt;&gt;0,'Detailed input - Vehicles'!$J$25,'Detailed input - Vehicles'!$J$24)*'B 12m'!L302*'B 12m'!L18</f>
        <v>0</v>
      </c>
      <c r="M310" s="147">
        <f>IF('Detailed input - Vehicles'!$J$25&lt;&gt;0,'Detailed input - Vehicles'!$J$25,'Detailed input - Vehicles'!$J$24)*'B 12m'!M302*'B 12m'!M18</f>
        <v>0</v>
      </c>
      <c r="N310" s="147">
        <f>IF('Detailed input - Vehicles'!$J$25&lt;&gt;0,'Detailed input - Vehicles'!$J$25,'Detailed input - Vehicles'!$J$24)*'B 12m'!N302*'B 12m'!N18</f>
        <v>0</v>
      </c>
      <c r="O310" s="147">
        <f>IF('Detailed input - Vehicles'!$J$25&lt;&gt;0,'Detailed input - Vehicles'!$J$25,'Detailed input - Vehicles'!$J$24)*'B 12m'!O302*'B 12m'!O18</f>
        <v>0</v>
      </c>
      <c r="P310" s="147">
        <f>IF('Detailed input - Vehicles'!$J$25&lt;&gt;0,'Detailed input - Vehicles'!$J$25,'Detailed input - Vehicles'!$J$24)*'B 12m'!P302*'B 12m'!P18</f>
        <v>0</v>
      </c>
      <c r="Q310" s="147">
        <f>IF('Detailed input - Vehicles'!$J$25&lt;&gt;0,'Detailed input - Vehicles'!$J$25,'Detailed input - Vehicles'!$J$24)*'B 12m'!Q302*'B 12m'!Q18</f>
        <v>0</v>
      </c>
      <c r="R310" s="147">
        <f>IF('Detailed input - Vehicles'!$J$25&lt;&gt;0,'Detailed input - Vehicles'!$J$25,'Detailed input - Vehicles'!$J$24)*'B 12m'!R302*'B 12m'!R18</f>
        <v>0</v>
      </c>
      <c r="S310" s="147">
        <f>IF('Detailed input - Vehicles'!$J$25&lt;&gt;0,'Detailed input - Vehicles'!$J$25,'Detailed input - Vehicles'!$J$24)*'B 12m'!S302*'B 12m'!S18</f>
        <v>0</v>
      </c>
      <c r="T310" s="147">
        <f>IF('Detailed input - Vehicles'!$J$25&lt;&gt;0,'Detailed input - Vehicles'!$J$25,'Detailed input - Vehicles'!$J$24)*'B 12m'!T302*'B 12m'!T18</f>
        <v>0</v>
      </c>
      <c r="U310" s="147">
        <f>IF('Detailed input - Vehicles'!$J$25&lt;&gt;0,'Detailed input - Vehicles'!$J$25,'Detailed input - Vehicles'!$J$24)*'B 12m'!U302*'B 12m'!U18</f>
        <v>0</v>
      </c>
      <c r="V310" s="147">
        <f>IF('Detailed input - Vehicles'!$J$25&lt;&gt;0,'Detailed input - Vehicles'!$J$25,'Detailed input - Vehicles'!$J$24)*'B 12m'!V302*'B 12m'!V18</f>
        <v>0</v>
      </c>
      <c r="W310" s="147">
        <f>IF('Detailed input - Vehicles'!$J$25&lt;&gt;0,'Detailed input - Vehicles'!$J$25,'Detailed input - Vehicles'!$J$24)*'B 12m'!W302*'B 12m'!W18</f>
        <v>0</v>
      </c>
      <c r="X310" s="147">
        <f>IF('Detailed input - Vehicles'!$J$25&lt;&gt;0,'Detailed input - Vehicles'!$J$25,'Detailed input - Vehicles'!$J$24)*'B 12m'!X302*'B 12m'!X18</f>
        <v>0</v>
      </c>
      <c r="Y310" s="147">
        <f>IF('Detailed input - Vehicles'!$J$25&lt;&gt;0,'Detailed input - Vehicles'!$J$25,'Detailed input - Vehicles'!$J$24)*'B 12m'!Y302*'B 12m'!Y18</f>
        <v>0</v>
      </c>
      <c r="Z310" s="147">
        <f>IF('Detailed input - Vehicles'!$J$25&lt;&gt;0,'Detailed input - Vehicles'!$J$25,'Detailed input - Vehicles'!$J$24)*'B 12m'!Z302*'B 12m'!Z18</f>
        <v>0</v>
      </c>
      <c r="AA310" s="147">
        <f>IF('Detailed input - Vehicles'!$J$25&lt;&gt;0,'Detailed input - Vehicles'!$J$25,'Detailed input - Vehicles'!$J$24)*'B 12m'!AA302*'B 12m'!AA18</f>
        <v>0</v>
      </c>
      <c r="AB310" s="147">
        <f>IF('Detailed input - Vehicles'!$J$25&lt;&gt;0,'Detailed input - Vehicles'!$J$25,'Detailed input - Vehicles'!$J$24)*'B 12m'!AB302*'B 12m'!AB18</f>
        <v>0</v>
      </c>
      <c r="AC310" s="147">
        <f>IF('Detailed input - Vehicles'!$J$25&lt;&gt;0,'Detailed input - Vehicles'!$J$25,'Detailed input - Vehicles'!$J$24)*'B 12m'!AC302*'B 12m'!AC18</f>
        <v>0</v>
      </c>
    </row>
    <row r="311" spans="2:29" ht="15" customHeight="1" x14ac:dyDescent="0.3">
      <c r="B311" s="97"/>
      <c r="C311" s="146" t="s">
        <v>127</v>
      </c>
      <c r="D311" s="147"/>
      <c r="E311" s="147"/>
      <c r="F311" s="147"/>
      <c r="G311" s="147"/>
      <c r="H311" s="147"/>
      <c r="I311" s="147"/>
      <c r="J311" s="147">
        <f>IF('Detailed input - Vehicles'!$K$25&lt;&gt;0,'Detailed input - Vehicles'!$K$25,'Detailed input - Vehicles'!$K$24)*'B 12m'!J302*'B 12m'!J19</f>
        <v>0</v>
      </c>
      <c r="K311" s="147">
        <f>IF('Detailed input - Vehicles'!$K$25&lt;&gt;0,'Detailed input - Vehicles'!$K$25,'Detailed input - Vehicles'!$K$24)*'B 12m'!K302*'B 12m'!K19</f>
        <v>0</v>
      </c>
      <c r="L311" s="147">
        <f>IF('Detailed input - Vehicles'!$K$25&lt;&gt;0,'Detailed input - Vehicles'!$K$25,'Detailed input - Vehicles'!$K$24)*'B 12m'!L302*'B 12m'!L19</f>
        <v>0</v>
      </c>
      <c r="M311" s="147">
        <f>IF('Detailed input - Vehicles'!$K$25&lt;&gt;0,'Detailed input - Vehicles'!$K$25,'Detailed input - Vehicles'!$K$24)*'B 12m'!M302*'B 12m'!M19</f>
        <v>0</v>
      </c>
      <c r="N311" s="147">
        <f>IF('Detailed input - Vehicles'!$K$25&lt;&gt;0,'Detailed input - Vehicles'!$K$25,'Detailed input - Vehicles'!$K$24)*'B 12m'!N302*'B 12m'!N19</f>
        <v>0</v>
      </c>
      <c r="O311" s="147">
        <f>IF('Detailed input - Vehicles'!$K$25&lt;&gt;0,'Detailed input - Vehicles'!$K$25,'Detailed input - Vehicles'!$K$24)*'B 12m'!O302*'B 12m'!O19</f>
        <v>0</v>
      </c>
      <c r="P311" s="147">
        <f>IF('Detailed input - Vehicles'!$K$25&lt;&gt;0,'Detailed input - Vehicles'!$K$25,'Detailed input - Vehicles'!$K$24)*'B 12m'!P302*'B 12m'!P19</f>
        <v>0</v>
      </c>
      <c r="Q311" s="147">
        <f>IF('Detailed input - Vehicles'!$K$25&lt;&gt;0,'Detailed input - Vehicles'!$K$25,'Detailed input - Vehicles'!$K$24)*'B 12m'!Q302*'B 12m'!Q19</f>
        <v>0</v>
      </c>
      <c r="R311" s="147">
        <f>IF('Detailed input - Vehicles'!$K$25&lt;&gt;0,'Detailed input - Vehicles'!$K$25,'Detailed input - Vehicles'!$K$24)*'B 12m'!R302*'B 12m'!R19</f>
        <v>0</v>
      </c>
      <c r="S311" s="147">
        <f>IF('Detailed input - Vehicles'!$K$25&lt;&gt;0,'Detailed input - Vehicles'!$K$25,'Detailed input - Vehicles'!$K$24)*'B 12m'!S302*'B 12m'!S19</f>
        <v>0</v>
      </c>
      <c r="T311" s="147">
        <f>IF('Detailed input - Vehicles'!$K$25&lt;&gt;0,'Detailed input - Vehicles'!$K$25,'Detailed input - Vehicles'!$K$24)*'B 12m'!T302*'B 12m'!T19</f>
        <v>0</v>
      </c>
      <c r="U311" s="147">
        <f>IF('Detailed input - Vehicles'!$K$25&lt;&gt;0,'Detailed input - Vehicles'!$K$25,'Detailed input - Vehicles'!$K$24)*'B 12m'!U302*'B 12m'!U19</f>
        <v>0</v>
      </c>
      <c r="V311" s="147">
        <f>IF('Detailed input - Vehicles'!$K$25&lt;&gt;0,'Detailed input - Vehicles'!$K$25,'Detailed input - Vehicles'!$K$24)*'B 12m'!V302*'B 12m'!V19</f>
        <v>0</v>
      </c>
      <c r="W311" s="147">
        <f>IF('Detailed input - Vehicles'!$K$25&lt;&gt;0,'Detailed input - Vehicles'!$K$25,'Detailed input - Vehicles'!$K$24)*'B 12m'!W302*'B 12m'!W19</f>
        <v>0</v>
      </c>
      <c r="X311" s="147">
        <f>IF('Detailed input - Vehicles'!$K$25&lt;&gt;0,'Detailed input - Vehicles'!$K$25,'Detailed input - Vehicles'!$K$24)*'B 12m'!X302*'B 12m'!X19</f>
        <v>0</v>
      </c>
      <c r="Y311" s="147">
        <f>IF('Detailed input - Vehicles'!$K$25&lt;&gt;0,'Detailed input - Vehicles'!$K$25,'Detailed input - Vehicles'!$K$24)*'B 12m'!Y302*'B 12m'!Y19</f>
        <v>0</v>
      </c>
      <c r="Z311" s="147">
        <f>IF('Detailed input - Vehicles'!$K$25&lt;&gt;0,'Detailed input - Vehicles'!$K$25,'Detailed input - Vehicles'!$K$24)*'B 12m'!Z302*'B 12m'!Z19</f>
        <v>0</v>
      </c>
      <c r="AA311" s="147">
        <f>IF('Detailed input - Vehicles'!$K$25&lt;&gt;0,'Detailed input - Vehicles'!$K$25,'Detailed input - Vehicles'!$K$24)*'B 12m'!AA302*'B 12m'!AA19</f>
        <v>0</v>
      </c>
      <c r="AB311" s="147">
        <f>IF('Detailed input - Vehicles'!$K$25&lt;&gt;0,'Detailed input - Vehicles'!$K$25,'Detailed input - Vehicles'!$K$24)*'B 12m'!AB302*'B 12m'!AB19</f>
        <v>0</v>
      </c>
      <c r="AC311" s="147">
        <f>IF('Detailed input - Vehicles'!$K$25&lt;&gt;0,'Detailed input - Vehicles'!$K$25,'Detailed input - Vehicles'!$K$24)*'B 12m'!AC302*'B 12m'!AC19</f>
        <v>0</v>
      </c>
    </row>
    <row r="312" spans="2:29" ht="15" customHeight="1" x14ac:dyDescent="0.3">
      <c r="B312" s="97"/>
      <c r="C312" s="146" t="s">
        <v>128</v>
      </c>
      <c r="D312" s="147"/>
      <c r="E312" s="147"/>
      <c r="F312" s="147"/>
      <c r="G312" s="147"/>
      <c r="H312" s="147"/>
      <c r="I312" s="147"/>
      <c r="J312" s="147"/>
      <c r="K312" s="147">
        <f>IF('Detailed input - Vehicles'!$L$25&lt;&gt;0,'Detailed input - Vehicles'!$L$25,'Detailed input - Vehicles'!$L$24)*K302*K20</f>
        <v>0</v>
      </c>
      <c r="L312" s="147">
        <f>IF('Detailed input - Vehicles'!$L$25&lt;&gt;0,'Detailed input - Vehicles'!$L$25,'Detailed input - Vehicles'!$L$24)*L302*L20</f>
        <v>0</v>
      </c>
      <c r="M312" s="147">
        <f>IF('Detailed input - Vehicles'!$L$25&lt;&gt;0,'Detailed input - Vehicles'!$L$25,'Detailed input - Vehicles'!$L$24)*M302*M20</f>
        <v>0</v>
      </c>
      <c r="N312" s="147">
        <f>IF('Detailed input - Vehicles'!$L$25&lt;&gt;0,'Detailed input - Vehicles'!$L$25,'Detailed input - Vehicles'!$L$24)*N302*N20</f>
        <v>0</v>
      </c>
      <c r="O312" s="147">
        <f>IF('Detailed input - Vehicles'!$L$25&lt;&gt;0,'Detailed input - Vehicles'!$L$25,'Detailed input - Vehicles'!$L$24)*O302*O20</f>
        <v>0</v>
      </c>
      <c r="P312" s="147">
        <f>IF('Detailed input - Vehicles'!$L$25&lt;&gt;0,'Detailed input - Vehicles'!$L$25,'Detailed input - Vehicles'!$L$24)*P302*P20</f>
        <v>0</v>
      </c>
      <c r="Q312" s="147">
        <f>IF('Detailed input - Vehicles'!$L$25&lt;&gt;0,'Detailed input - Vehicles'!$L$25,'Detailed input - Vehicles'!$L$24)*Q302*Q20</f>
        <v>0</v>
      </c>
      <c r="R312" s="147">
        <f>IF('Detailed input - Vehicles'!$L$25&lt;&gt;0,'Detailed input - Vehicles'!$L$25,'Detailed input - Vehicles'!$L$24)*R302*R20</f>
        <v>0</v>
      </c>
      <c r="S312" s="147">
        <f>IF('Detailed input - Vehicles'!$L$25&lt;&gt;0,'Detailed input - Vehicles'!$L$25,'Detailed input - Vehicles'!$L$24)*S302*S20</f>
        <v>0</v>
      </c>
      <c r="T312" s="147">
        <f>IF('Detailed input - Vehicles'!$L$25&lt;&gt;0,'Detailed input - Vehicles'!$L$25,'Detailed input - Vehicles'!$L$24)*T302*T20</f>
        <v>0</v>
      </c>
      <c r="U312" s="147">
        <f>IF('Detailed input - Vehicles'!$L$25&lt;&gt;0,'Detailed input - Vehicles'!$L$25,'Detailed input - Vehicles'!$L$24)*U302*U20</f>
        <v>0</v>
      </c>
      <c r="V312" s="147">
        <f>IF('Detailed input - Vehicles'!$L$25&lt;&gt;0,'Detailed input - Vehicles'!$L$25,'Detailed input - Vehicles'!$L$24)*V302*V20</f>
        <v>0</v>
      </c>
      <c r="W312" s="147">
        <f>IF('Detailed input - Vehicles'!$L$25&lt;&gt;0,'Detailed input - Vehicles'!$L$25,'Detailed input - Vehicles'!$L$24)*W302*W20</f>
        <v>0</v>
      </c>
      <c r="X312" s="147">
        <f>IF('Detailed input - Vehicles'!$L$25&lt;&gt;0,'Detailed input - Vehicles'!$L$25,'Detailed input - Vehicles'!$L$24)*X302*X20</f>
        <v>0</v>
      </c>
      <c r="Y312" s="147">
        <f>IF('Detailed input - Vehicles'!$L$25&lt;&gt;0,'Detailed input - Vehicles'!$L$25,'Detailed input - Vehicles'!$L$24)*Y302*Y20</f>
        <v>0</v>
      </c>
      <c r="Z312" s="147">
        <f>IF('Detailed input - Vehicles'!$L$25&lt;&gt;0,'Detailed input - Vehicles'!$L$25,'Detailed input - Vehicles'!$L$24)*Z302*Z20</f>
        <v>0</v>
      </c>
      <c r="AA312" s="147">
        <f>IF('Detailed input - Vehicles'!$L$25&lt;&gt;0,'Detailed input - Vehicles'!$L$25,'Detailed input - Vehicles'!$L$24)*AA302*AA20</f>
        <v>0</v>
      </c>
      <c r="AB312" s="147">
        <f>IF('Detailed input - Vehicles'!$L$25&lt;&gt;0,'Detailed input - Vehicles'!$L$25,'Detailed input - Vehicles'!$L$24)*AB302*AB20</f>
        <v>0</v>
      </c>
      <c r="AC312" s="147">
        <f>IF('Detailed input - Vehicles'!$L$25&lt;&gt;0,'Detailed input - Vehicles'!$L$25,'Detailed input - Vehicles'!$L$24)*AC302*AC20</f>
        <v>0</v>
      </c>
    </row>
    <row r="313" spans="2:29" ht="15" customHeight="1" x14ac:dyDescent="0.3">
      <c r="B313" s="97"/>
      <c r="C313" s="146" t="s">
        <v>129</v>
      </c>
      <c r="D313" s="147"/>
      <c r="E313" s="147"/>
      <c r="F313" s="147"/>
      <c r="G313" s="147"/>
      <c r="H313" s="147"/>
      <c r="I313" s="147"/>
      <c r="J313" s="147"/>
      <c r="K313" s="147"/>
      <c r="L313" s="147">
        <f>IF('Detailed input - Vehicles'!$M$25&lt;&gt;0,'Detailed input - Vehicles'!$M$25,'Detailed input - Vehicles'!$M$24)*'B 12m'!L302*'B 12m'!L21</f>
        <v>0</v>
      </c>
      <c r="M313" s="147">
        <f>IF('Detailed input - Vehicles'!$M$25&lt;&gt;0,'Detailed input - Vehicles'!$M$25,'Detailed input - Vehicles'!$M$24)*'B 12m'!M302*'B 12m'!M21</f>
        <v>0</v>
      </c>
      <c r="N313" s="147">
        <f>IF('Detailed input - Vehicles'!$M$25&lt;&gt;0,'Detailed input - Vehicles'!$M$25,'Detailed input - Vehicles'!$M$24)*'B 12m'!N302*'B 12m'!N21</f>
        <v>0</v>
      </c>
      <c r="O313" s="147">
        <f>IF('Detailed input - Vehicles'!$M$25&lt;&gt;0,'Detailed input - Vehicles'!$M$25,'Detailed input - Vehicles'!$M$24)*'B 12m'!O302*'B 12m'!O21</f>
        <v>0</v>
      </c>
      <c r="P313" s="147">
        <f>IF('Detailed input - Vehicles'!$M$25&lt;&gt;0,'Detailed input - Vehicles'!$M$25,'Detailed input - Vehicles'!$M$24)*'B 12m'!P302*'B 12m'!P21</f>
        <v>0</v>
      </c>
      <c r="Q313" s="147">
        <f>IF('Detailed input - Vehicles'!$M$25&lt;&gt;0,'Detailed input - Vehicles'!$M$25,'Detailed input - Vehicles'!$M$24)*'B 12m'!Q302*'B 12m'!Q21</f>
        <v>0</v>
      </c>
      <c r="R313" s="147">
        <f>IF('Detailed input - Vehicles'!$M$25&lt;&gt;0,'Detailed input - Vehicles'!$M$25,'Detailed input - Vehicles'!$M$24)*'B 12m'!R302*'B 12m'!R21</f>
        <v>0</v>
      </c>
      <c r="S313" s="147">
        <f>IF('Detailed input - Vehicles'!$M$25&lt;&gt;0,'Detailed input - Vehicles'!$M$25,'Detailed input - Vehicles'!$M$24)*'B 12m'!S302*'B 12m'!S21</f>
        <v>0</v>
      </c>
      <c r="T313" s="147">
        <f>IF('Detailed input - Vehicles'!$M$25&lt;&gt;0,'Detailed input - Vehicles'!$M$25,'Detailed input - Vehicles'!$M$24)*'B 12m'!T302*'B 12m'!T21</f>
        <v>0</v>
      </c>
      <c r="U313" s="147">
        <f>IF('Detailed input - Vehicles'!$M$25&lt;&gt;0,'Detailed input - Vehicles'!$M$25,'Detailed input - Vehicles'!$M$24)*'B 12m'!U302*'B 12m'!U21</f>
        <v>0</v>
      </c>
      <c r="V313" s="147">
        <f>IF('Detailed input - Vehicles'!$M$25&lt;&gt;0,'Detailed input - Vehicles'!$M$25,'Detailed input - Vehicles'!$M$24)*'B 12m'!V302*'B 12m'!V21</f>
        <v>0</v>
      </c>
      <c r="W313" s="147">
        <f>IF('Detailed input - Vehicles'!$M$25&lt;&gt;0,'Detailed input - Vehicles'!$M$25,'Detailed input - Vehicles'!$M$24)*'B 12m'!W302*'B 12m'!W21</f>
        <v>0</v>
      </c>
      <c r="X313" s="147">
        <f>IF('Detailed input - Vehicles'!$M$25&lt;&gt;0,'Detailed input - Vehicles'!$M$25,'Detailed input - Vehicles'!$M$24)*'B 12m'!X302*'B 12m'!X21</f>
        <v>0</v>
      </c>
      <c r="Y313" s="147">
        <f>IF('Detailed input - Vehicles'!$M$25&lt;&gt;0,'Detailed input - Vehicles'!$M$25,'Detailed input - Vehicles'!$M$24)*'B 12m'!Y302*'B 12m'!Y21</f>
        <v>0</v>
      </c>
      <c r="Z313" s="147">
        <f>IF('Detailed input - Vehicles'!$M$25&lt;&gt;0,'Detailed input - Vehicles'!$M$25,'Detailed input - Vehicles'!$M$24)*'B 12m'!Z302*'B 12m'!Z21</f>
        <v>0</v>
      </c>
      <c r="AA313" s="147">
        <f>IF('Detailed input - Vehicles'!$M$25&lt;&gt;0,'Detailed input - Vehicles'!$M$25,'Detailed input - Vehicles'!$M$24)*'B 12m'!AA302*'B 12m'!AA21</f>
        <v>0</v>
      </c>
      <c r="AB313" s="147">
        <f>IF('Detailed input - Vehicles'!$M$25&lt;&gt;0,'Detailed input - Vehicles'!$M$25,'Detailed input - Vehicles'!$M$24)*'B 12m'!AB302*'B 12m'!AB21</f>
        <v>0</v>
      </c>
      <c r="AC313" s="147">
        <f>IF('Detailed input - Vehicles'!$M$25&lt;&gt;0,'Detailed input - Vehicles'!$M$25,'Detailed input - Vehicles'!$M$24)*'B 12m'!AC302*'B 12m'!AC21</f>
        <v>0</v>
      </c>
    </row>
    <row r="314" spans="2:29" ht="15" customHeight="1" x14ac:dyDescent="0.3">
      <c r="B314" s="97"/>
      <c r="C314" s="146" t="s">
        <v>130</v>
      </c>
      <c r="D314" s="147"/>
      <c r="E314" s="147"/>
      <c r="F314" s="147"/>
      <c r="G314" s="147"/>
      <c r="H314" s="147"/>
      <c r="I314" s="147"/>
      <c r="J314" s="147"/>
      <c r="K314" s="147"/>
      <c r="L314" s="147"/>
      <c r="M314" s="147">
        <f>IF('Detailed input - Vehicles'!$N$25&lt;&gt;0,'Detailed input - Vehicles'!$N$25,'Detailed input - Vehicles'!$N$24)*'B 12m'!M302*'B 12m'!M22</f>
        <v>0</v>
      </c>
      <c r="N314" s="147">
        <f>IF('Detailed input - Vehicles'!$N$25&lt;&gt;0,'Detailed input - Vehicles'!$N$25,'Detailed input - Vehicles'!$N$24)*'B 12m'!N302*'B 12m'!N22</f>
        <v>0</v>
      </c>
      <c r="O314" s="147">
        <f>IF('Detailed input - Vehicles'!$N$25&lt;&gt;0,'Detailed input - Vehicles'!$N$25,'Detailed input - Vehicles'!$N$24)*'B 12m'!O302*'B 12m'!O22</f>
        <v>0</v>
      </c>
      <c r="P314" s="147">
        <f>IF('Detailed input - Vehicles'!$N$25&lt;&gt;0,'Detailed input - Vehicles'!$N$25,'Detailed input - Vehicles'!$N$24)*'B 12m'!P302*'B 12m'!P22</f>
        <v>0</v>
      </c>
      <c r="Q314" s="147">
        <f>IF('Detailed input - Vehicles'!$N$25&lt;&gt;0,'Detailed input - Vehicles'!$N$25,'Detailed input - Vehicles'!$N$24)*'B 12m'!Q302*'B 12m'!Q22</f>
        <v>0</v>
      </c>
      <c r="R314" s="147">
        <f>IF('Detailed input - Vehicles'!$N$25&lt;&gt;0,'Detailed input - Vehicles'!$N$25,'Detailed input - Vehicles'!$N$24)*'B 12m'!R302*'B 12m'!R22</f>
        <v>0</v>
      </c>
      <c r="S314" s="147">
        <f>IF('Detailed input - Vehicles'!$N$25&lt;&gt;0,'Detailed input - Vehicles'!$N$25,'Detailed input - Vehicles'!$N$24)*'B 12m'!S302*'B 12m'!S22</f>
        <v>0</v>
      </c>
      <c r="T314" s="147">
        <f>IF('Detailed input - Vehicles'!$N$25&lt;&gt;0,'Detailed input - Vehicles'!$N$25,'Detailed input - Vehicles'!$N$24)*'B 12m'!T302*'B 12m'!T22</f>
        <v>0</v>
      </c>
      <c r="U314" s="147">
        <f>IF('Detailed input - Vehicles'!$N$25&lt;&gt;0,'Detailed input - Vehicles'!$N$25,'Detailed input - Vehicles'!$N$24)*'B 12m'!U302*'B 12m'!U22</f>
        <v>0</v>
      </c>
      <c r="V314" s="147">
        <f>IF('Detailed input - Vehicles'!$N$25&lt;&gt;0,'Detailed input - Vehicles'!$N$25,'Detailed input - Vehicles'!$N$24)*'B 12m'!V302*'B 12m'!V22</f>
        <v>0</v>
      </c>
      <c r="W314" s="147">
        <f>IF('Detailed input - Vehicles'!$N$25&lt;&gt;0,'Detailed input - Vehicles'!$N$25,'Detailed input - Vehicles'!$N$24)*'B 12m'!W302*'B 12m'!W22</f>
        <v>0</v>
      </c>
      <c r="X314" s="147">
        <f>IF('Detailed input - Vehicles'!$N$25&lt;&gt;0,'Detailed input - Vehicles'!$N$25,'Detailed input - Vehicles'!$N$24)*'B 12m'!X302*'B 12m'!X22</f>
        <v>0</v>
      </c>
      <c r="Y314" s="147">
        <f>IF('Detailed input - Vehicles'!$N$25&lt;&gt;0,'Detailed input - Vehicles'!$N$25,'Detailed input - Vehicles'!$N$24)*'B 12m'!Y302*'B 12m'!Y22</f>
        <v>0</v>
      </c>
      <c r="Z314" s="147">
        <f>IF('Detailed input - Vehicles'!$N$25&lt;&gt;0,'Detailed input - Vehicles'!$N$25,'Detailed input - Vehicles'!$N$24)*'B 12m'!Z302*'B 12m'!Z22</f>
        <v>0</v>
      </c>
      <c r="AA314" s="147">
        <f>IF('Detailed input - Vehicles'!$N$25&lt;&gt;0,'Detailed input - Vehicles'!$N$25,'Detailed input - Vehicles'!$N$24)*'B 12m'!AA302*'B 12m'!AA22</f>
        <v>0</v>
      </c>
      <c r="AB314" s="147">
        <f>IF('Detailed input - Vehicles'!$N$25&lt;&gt;0,'Detailed input - Vehicles'!$N$25,'Detailed input - Vehicles'!$N$24)*'B 12m'!AB302*'B 12m'!AB22</f>
        <v>0</v>
      </c>
      <c r="AC314" s="147">
        <f>IF('Detailed input - Vehicles'!$N$25&lt;&gt;0,'Detailed input - Vehicles'!$N$25,'Detailed input - Vehicles'!$N$24)*'B 12m'!AC302*'B 12m'!AC22</f>
        <v>0</v>
      </c>
    </row>
    <row r="315" spans="2:29" ht="15" customHeight="1" x14ac:dyDescent="0.3">
      <c r="B315" s="97"/>
      <c r="C315" s="146" t="s">
        <v>131</v>
      </c>
      <c r="D315" s="147"/>
      <c r="E315" s="147"/>
      <c r="F315" s="147"/>
      <c r="G315" s="147"/>
      <c r="H315" s="147"/>
      <c r="I315" s="147"/>
      <c r="J315" s="147"/>
      <c r="K315" s="147"/>
      <c r="L315" s="147"/>
      <c r="M315" s="147"/>
      <c r="N315" s="147">
        <f>IF('Detailed input - Vehicles'!$O$25&lt;&gt;0,'Detailed input - Vehicles'!$O$25,'Detailed input - Vehicles'!$O$24)*'B 12m'!N302*'B 12m'!N23</f>
        <v>0</v>
      </c>
      <c r="O315" s="147">
        <f>IF('Detailed input - Vehicles'!$O$25&lt;&gt;0,'Detailed input - Vehicles'!$O$25,'Detailed input - Vehicles'!$O$24)*'B 12m'!O302*'B 12m'!O23</f>
        <v>0</v>
      </c>
      <c r="P315" s="147">
        <f>IF('Detailed input - Vehicles'!$O$25&lt;&gt;0,'Detailed input - Vehicles'!$O$25,'Detailed input - Vehicles'!$O$24)*'B 12m'!P302*'B 12m'!P23</f>
        <v>0</v>
      </c>
      <c r="Q315" s="147">
        <f>IF('Detailed input - Vehicles'!$O$25&lt;&gt;0,'Detailed input - Vehicles'!$O$25,'Detailed input - Vehicles'!$O$24)*'B 12m'!Q302*'B 12m'!Q23</f>
        <v>0</v>
      </c>
      <c r="R315" s="147">
        <f>IF('Detailed input - Vehicles'!$O$25&lt;&gt;0,'Detailed input - Vehicles'!$O$25,'Detailed input - Vehicles'!$O$24)*'B 12m'!R302*'B 12m'!R23</f>
        <v>0</v>
      </c>
      <c r="S315" s="147">
        <f>IF('Detailed input - Vehicles'!$O$25&lt;&gt;0,'Detailed input - Vehicles'!$O$25,'Detailed input - Vehicles'!$O$24)*'B 12m'!S302*'B 12m'!S23</f>
        <v>0</v>
      </c>
      <c r="T315" s="147">
        <f>IF('Detailed input - Vehicles'!$O$25&lt;&gt;0,'Detailed input - Vehicles'!$O$25,'Detailed input - Vehicles'!$O$24)*'B 12m'!T302*'B 12m'!T23</f>
        <v>0</v>
      </c>
      <c r="U315" s="147">
        <f>IF('Detailed input - Vehicles'!$O$25&lt;&gt;0,'Detailed input - Vehicles'!$O$25,'Detailed input - Vehicles'!$O$24)*'B 12m'!U302*'B 12m'!U23</f>
        <v>0</v>
      </c>
      <c r="V315" s="147">
        <f>IF('Detailed input - Vehicles'!$O$25&lt;&gt;0,'Detailed input - Vehicles'!$O$25,'Detailed input - Vehicles'!$O$24)*'B 12m'!V302*'B 12m'!V23</f>
        <v>0</v>
      </c>
      <c r="W315" s="147">
        <f>IF('Detailed input - Vehicles'!$O$25&lt;&gt;0,'Detailed input - Vehicles'!$O$25,'Detailed input - Vehicles'!$O$24)*'B 12m'!W302*'B 12m'!W23</f>
        <v>0</v>
      </c>
      <c r="X315" s="147">
        <f>IF('Detailed input - Vehicles'!$O$25&lt;&gt;0,'Detailed input - Vehicles'!$O$25,'Detailed input - Vehicles'!$O$24)*'B 12m'!X302*'B 12m'!X23</f>
        <v>0</v>
      </c>
      <c r="Y315" s="147">
        <f>IF('Detailed input - Vehicles'!$O$25&lt;&gt;0,'Detailed input - Vehicles'!$O$25,'Detailed input - Vehicles'!$O$24)*'B 12m'!Y302*'B 12m'!Y23</f>
        <v>0</v>
      </c>
      <c r="Z315" s="147">
        <f>IF('Detailed input - Vehicles'!$O$25&lt;&gt;0,'Detailed input - Vehicles'!$O$25,'Detailed input - Vehicles'!$O$24)*'B 12m'!Z302*'B 12m'!Z23</f>
        <v>0</v>
      </c>
      <c r="AA315" s="147">
        <f>IF('Detailed input - Vehicles'!$O$25&lt;&gt;0,'Detailed input - Vehicles'!$O$25,'Detailed input - Vehicles'!$O$24)*'B 12m'!AA302*'B 12m'!AA23</f>
        <v>0</v>
      </c>
      <c r="AB315" s="147">
        <f>IF('Detailed input - Vehicles'!$O$25&lt;&gt;0,'Detailed input - Vehicles'!$O$25,'Detailed input - Vehicles'!$O$24)*'B 12m'!AB302*'B 12m'!AB23</f>
        <v>0</v>
      </c>
      <c r="AC315" s="147">
        <f>IF('Detailed input - Vehicles'!$O$25&lt;&gt;0,'Detailed input - Vehicles'!$O$25,'Detailed input - Vehicles'!$O$24)*'B 12m'!AC302*'B 12m'!AC23</f>
        <v>0</v>
      </c>
    </row>
  </sheetData>
  <pageMargins left="0.70866141732283472" right="0.70866141732283472" top="0.74803149606299213" bottom="0.74803149606299213" header="0.31496062992125984" footer="0.31496062992125984"/>
  <pageSetup paperSize="9" scale="17"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3"/>
    <pageSetUpPr fitToPage="1"/>
  </sheetPr>
  <dimension ref="A1:AE313"/>
  <sheetViews>
    <sheetView showGridLines="0" zoomScale="90" zoomScaleNormal="90" zoomScaleSheetLayoutView="40" workbookViewId="0">
      <pane xSplit="3" ySplit="3" topLeftCell="D294" activePane="bottomRight" state="frozen"/>
      <selection activeCell="I61" sqref="I61"/>
      <selection pane="topRight" activeCell="I61" sqref="I61"/>
      <selection pane="bottomLeft" activeCell="I61" sqref="I61"/>
      <selection pane="bottomRight" activeCell="I61" sqref="I61"/>
    </sheetView>
  </sheetViews>
  <sheetFormatPr defaultColWidth="10.7109375" defaultRowHeight="15" customHeight="1" outlineLevelRow="3" x14ac:dyDescent="0.3"/>
  <cols>
    <col min="1" max="1" width="3.7109375" style="266" customWidth="1"/>
    <col min="2" max="2" width="60.7109375" style="80" customWidth="1"/>
    <col min="3" max="3" width="25.140625" style="80" bestFit="1" customWidth="1"/>
    <col min="4" max="29" width="15.7109375" style="80" customWidth="1"/>
    <col min="30" max="16384" width="10.7109375" style="80"/>
  </cols>
  <sheetData>
    <row r="1" spans="1:29" ht="15" customHeight="1" x14ac:dyDescent="0.3">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29" ht="65.25" customHeight="1" x14ac:dyDescent="0.3">
      <c r="A2" s="78"/>
      <c r="B2" s="81" t="s">
        <v>141</v>
      </c>
      <c r="C2" s="259"/>
      <c r="D2" s="82"/>
      <c r="E2" s="82"/>
      <c r="F2" s="82"/>
      <c r="G2" s="83"/>
      <c r="H2" s="82"/>
      <c r="I2" s="82"/>
      <c r="J2" s="82"/>
      <c r="K2" s="82"/>
      <c r="L2" s="82"/>
      <c r="M2" s="82"/>
      <c r="N2" s="82"/>
      <c r="O2" s="82"/>
      <c r="P2" s="82"/>
      <c r="Q2" s="82"/>
      <c r="R2" s="82"/>
      <c r="S2" s="82"/>
      <c r="T2" s="82"/>
      <c r="U2" s="82"/>
      <c r="V2" s="82"/>
      <c r="W2" s="82"/>
      <c r="X2" s="82"/>
      <c r="Y2" s="82"/>
      <c r="Z2" s="82"/>
      <c r="AA2" s="82"/>
      <c r="AB2" s="82"/>
      <c r="AC2" s="82"/>
    </row>
    <row r="3" spans="1:29" ht="39.950000000000003" customHeight="1" x14ac:dyDescent="0.3">
      <c r="A3" s="78"/>
      <c r="B3" s="153" t="str">
        <f ca="1">MID(CELL("filename",B3),FIND("]",CELL("filename",B3))+1,256)</f>
        <v>B 18m</v>
      </c>
      <c r="C3" s="152" t="s">
        <v>32</v>
      </c>
      <c r="D3" s="152">
        <v>2018</v>
      </c>
      <c r="E3" s="152">
        <v>2019</v>
      </c>
      <c r="F3" s="152">
        <v>2020</v>
      </c>
      <c r="G3" s="152">
        <v>2021</v>
      </c>
      <c r="H3" s="152">
        <v>2022</v>
      </c>
      <c r="I3" s="152">
        <v>2023</v>
      </c>
      <c r="J3" s="152">
        <v>2024</v>
      </c>
      <c r="K3" s="152">
        <v>2025</v>
      </c>
      <c r="L3" s="152">
        <v>2026</v>
      </c>
      <c r="M3" s="152">
        <v>2027</v>
      </c>
      <c r="N3" s="152">
        <v>2028</v>
      </c>
      <c r="O3" s="152">
        <v>2029</v>
      </c>
      <c r="P3" s="152">
        <v>2030</v>
      </c>
      <c r="Q3" s="152">
        <v>2031</v>
      </c>
      <c r="R3" s="152">
        <v>2032</v>
      </c>
      <c r="S3" s="152">
        <v>2033</v>
      </c>
      <c r="T3" s="152">
        <v>2034</v>
      </c>
      <c r="U3" s="152">
        <v>2035</v>
      </c>
      <c r="V3" s="152">
        <v>2036</v>
      </c>
      <c r="W3" s="152">
        <v>2037</v>
      </c>
      <c r="X3" s="152">
        <v>2038</v>
      </c>
      <c r="Y3" s="152">
        <v>2039</v>
      </c>
      <c r="Z3" s="152">
        <v>2040</v>
      </c>
      <c r="AA3" s="152">
        <v>2041</v>
      </c>
      <c r="AB3" s="152">
        <v>2042</v>
      </c>
      <c r="AC3" s="152">
        <v>2043</v>
      </c>
    </row>
    <row r="4" spans="1:29" ht="39.75" customHeight="1" x14ac:dyDescent="0.3">
      <c r="A4" s="78"/>
      <c r="B4" s="163" t="s">
        <v>150</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row>
    <row r="5" spans="1:29" ht="20.25" customHeight="1" collapsed="1" x14ac:dyDescent="0.3">
      <c r="A5" s="79"/>
      <c r="B5" s="87"/>
    </row>
    <row r="6" spans="1:29" s="164" customFormat="1" ht="36" customHeight="1" thickBot="1" x14ac:dyDescent="0.35">
      <c r="A6" s="168"/>
      <c r="B6" s="166" t="s">
        <v>179</v>
      </c>
      <c r="C6" s="167" t="s">
        <v>181</v>
      </c>
      <c r="D6" s="171">
        <f t="shared" ref="D6:N6" si="0">D53+D71+D84+D86+D99</f>
        <v>0</v>
      </c>
      <c r="E6" s="171">
        <f t="shared" si="0"/>
        <v>0</v>
      </c>
      <c r="F6" s="171">
        <f t="shared" si="0"/>
        <v>0</v>
      </c>
      <c r="G6" s="171">
        <f t="shared" si="0"/>
        <v>0</v>
      </c>
      <c r="H6" s="171">
        <f t="shared" si="0"/>
        <v>0</v>
      </c>
      <c r="I6" s="171">
        <f t="shared" si="0"/>
        <v>0</v>
      </c>
      <c r="J6" s="171">
        <f t="shared" si="0"/>
        <v>0</v>
      </c>
      <c r="K6" s="171">
        <f t="shared" si="0"/>
        <v>0</v>
      </c>
      <c r="L6" s="171">
        <f t="shared" si="0"/>
        <v>0</v>
      </c>
      <c r="M6" s="171">
        <f t="shared" si="0"/>
        <v>0</v>
      </c>
      <c r="N6" s="171">
        <f t="shared" si="0"/>
        <v>0</v>
      </c>
      <c r="O6" s="171">
        <f t="shared" ref="O6:AC6" si="1">O53+O71+O84+O86+O99</f>
        <v>0</v>
      </c>
      <c r="P6" s="171">
        <f t="shared" si="1"/>
        <v>0</v>
      </c>
      <c r="Q6" s="171">
        <f t="shared" si="1"/>
        <v>0</v>
      </c>
      <c r="R6" s="171">
        <f t="shared" si="1"/>
        <v>0</v>
      </c>
      <c r="S6" s="171">
        <f t="shared" si="1"/>
        <v>0</v>
      </c>
      <c r="T6" s="171">
        <f t="shared" si="1"/>
        <v>0</v>
      </c>
      <c r="U6" s="171">
        <f t="shared" si="1"/>
        <v>0</v>
      </c>
      <c r="V6" s="171">
        <f t="shared" si="1"/>
        <v>0</v>
      </c>
      <c r="W6" s="171">
        <f t="shared" si="1"/>
        <v>0</v>
      </c>
      <c r="X6" s="171">
        <f t="shared" si="1"/>
        <v>0</v>
      </c>
      <c r="Y6" s="171">
        <f t="shared" si="1"/>
        <v>0</v>
      </c>
      <c r="Z6" s="171">
        <f t="shared" si="1"/>
        <v>0</v>
      </c>
      <c r="AA6" s="171">
        <f t="shared" si="1"/>
        <v>0</v>
      </c>
      <c r="AB6" s="171">
        <f t="shared" si="1"/>
        <v>0</v>
      </c>
      <c r="AC6" s="171">
        <f t="shared" si="1"/>
        <v>0</v>
      </c>
    </row>
    <row r="7" spans="1:29" s="164" customFormat="1" ht="36" customHeight="1" x14ac:dyDescent="0.3">
      <c r="A7" s="168"/>
      <c r="B7" s="197" t="s">
        <v>180</v>
      </c>
      <c r="C7" s="197" t="s">
        <v>397</v>
      </c>
      <c r="D7" s="199">
        <f>IF(D27=0,0,D6/(D27+D28))</f>
        <v>0</v>
      </c>
      <c r="E7" s="199">
        <f t="shared" ref="E7:N7" si="2">IF(E27=0,0,E6/(E27+E28))</f>
        <v>0</v>
      </c>
      <c r="F7" s="199">
        <f t="shared" si="2"/>
        <v>0</v>
      </c>
      <c r="G7" s="199">
        <f t="shared" si="2"/>
        <v>0</v>
      </c>
      <c r="H7" s="199">
        <f t="shared" si="2"/>
        <v>0</v>
      </c>
      <c r="I7" s="199">
        <f t="shared" si="2"/>
        <v>0</v>
      </c>
      <c r="J7" s="199">
        <f t="shared" si="2"/>
        <v>0</v>
      </c>
      <c r="K7" s="199">
        <f t="shared" si="2"/>
        <v>0</v>
      </c>
      <c r="L7" s="199">
        <f t="shared" si="2"/>
        <v>0</v>
      </c>
      <c r="M7" s="199">
        <f t="shared" si="2"/>
        <v>0</v>
      </c>
      <c r="N7" s="199">
        <f t="shared" si="2"/>
        <v>0</v>
      </c>
      <c r="O7" s="199">
        <f t="shared" ref="O7:AC7" si="3">IF(O27=0,0,O6/(O27+O28))</f>
        <v>0</v>
      </c>
      <c r="P7" s="199">
        <f t="shared" si="3"/>
        <v>0</v>
      </c>
      <c r="Q7" s="199">
        <f t="shared" si="3"/>
        <v>0</v>
      </c>
      <c r="R7" s="199">
        <f t="shared" si="3"/>
        <v>0</v>
      </c>
      <c r="S7" s="199">
        <f t="shared" si="3"/>
        <v>0</v>
      </c>
      <c r="T7" s="199">
        <f t="shared" si="3"/>
        <v>0</v>
      </c>
      <c r="U7" s="199">
        <f t="shared" si="3"/>
        <v>0</v>
      </c>
      <c r="V7" s="199">
        <f t="shared" si="3"/>
        <v>0</v>
      </c>
      <c r="W7" s="199">
        <f t="shared" si="3"/>
        <v>0</v>
      </c>
      <c r="X7" s="199">
        <f t="shared" si="3"/>
        <v>0</v>
      </c>
      <c r="Y7" s="199">
        <f t="shared" si="3"/>
        <v>0</v>
      </c>
      <c r="Z7" s="199">
        <f t="shared" si="3"/>
        <v>0</v>
      </c>
      <c r="AA7" s="199">
        <f t="shared" si="3"/>
        <v>0</v>
      </c>
      <c r="AB7" s="199">
        <f t="shared" si="3"/>
        <v>0</v>
      </c>
      <c r="AC7" s="199">
        <f t="shared" si="3"/>
        <v>0</v>
      </c>
    </row>
    <row r="8" spans="1:29" s="205" customFormat="1" ht="36" customHeight="1" x14ac:dyDescent="0.3">
      <c r="A8" s="204"/>
      <c r="B8" s="201"/>
      <c r="C8" s="202"/>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29" ht="20.25" customHeight="1" outlineLevel="1" x14ac:dyDescent="0.3">
      <c r="A9" s="78"/>
      <c r="B9" s="170" t="s">
        <v>139</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row>
    <row r="10" spans="1:29" ht="20.25" customHeight="1" outlineLevel="2" x14ac:dyDescent="0.3">
      <c r="A10" s="78"/>
      <c r="B10" s="97" t="s">
        <v>120</v>
      </c>
      <c r="C10" s="97" t="s">
        <v>9</v>
      </c>
      <c r="D10" s="597">
        <f>'Basic input'!F23</f>
        <v>0</v>
      </c>
      <c r="E10" s="597">
        <f>'Basic input'!G23</f>
        <v>0</v>
      </c>
      <c r="F10" s="597">
        <f>'Basic input'!H23</f>
        <v>0</v>
      </c>
      <c r="G10" s="597">
        <f>'Basic input'!I23</f>
        <v>0</v>
      </c>
      <c r="H10" s="597">
        <f>'Basic input'!J23</f>
        <v>0</v>
      </c>
      <c r="I10" s="597">
        <f>'Basic input'!K23</f>
        <v>0</v>
      </c>
      <c r="J10" s="597">
        <f>'Basic input'!L23</f>
        <v>0</v>
      </c>
      <c r="K10" s="597">
        <f>'Basic input'!M23</f>
        <v>0</v>
      </c>
      <c r="L10" s="597">
        <f>'Basic input'!N23</f>
        <v>0</v>
      </c>
      <c r="M10" s="597">
        <f>'Basic input'!O23</f>
        <v>0</v>
      </c>
      <c r="N10" s="597">
        <f>'Basic input'!P23</f>
        <v>0</v>
      </c>
      <c r="O10" s="147"/>
      <c r="P10" s="147"/>
      <c r="Q10" s="147"/>
      <c r="R10" s="147"/>
      <c r="S10" s="147"/>
      <c r="T10" s="147"/>
      <c r="U10" s="147"/>
      <c r="V10" s="147"/>
      <c r="W10" s="147"/>
      <c r="X10" s="147"/>
      <c r="Y10" s="147"/>
      <c r="Z10" s="147"/>
      <c r="AA10" s="147"/>
      <c r="AB10" s="147"/>
      <c r="AC10" s="147"/>
    </row>
    <row r="11" spans="1:29" ht="20.25" customHeight="1" outlineLevel="2" x14ac:dyDescent="0.3">
      <c r="A11" s="78"/>
      <c r="B11" s="148"/>
      <c r="C11" s="148"/>
      <c r="D11" s="614">
        <v>1</v>
      </c>
      <c r="E11" s="614">
        <f>+D11+1</f>
        <v>2</v>
      </c>
      <c r="F11" s="614">
        <f t="shared" ref="F11:AC11" si="4">+E11+1</f>
        <v>3</v>
      </c>
      <c r="G11" s="614">
        <f t="shared" si="4"/>
        <v>4</v>
      </c>
      <c r="H11" s="614">
        <f t="shared" si="4"/>
        <v>5</v>
      </c>
      <c r="I11" s="614">
        <f t="shared" si="4"/>
        <v>6</v>
      </c>
      <c r="J11" s="614">
        <f t="shared" si="4"/>
        <v>7</v>
      </c>
      <c r="K11" s="614">
        <f t="shared" si="4"/>
        <v>8</v>
      </c>
      <c r="L11" s="614">
        <f t="shared" si="4"/>
        <v>9</v>
      </c>
      <c r="M11" s="614">
        <f t="shared" si="4"/>
        <v>10</v>
      </c>
      <c r="N11" s="614">
        <f t="shared" si="4"/>
        <v>11</v>
      </c>
      <c r="O11" s="614">
        <f t="shared" si="4"/>
        <v>12</v>
      </c>
      <c r="P11" s="614">
        <f t="shared" si="4"/>
        <v>13</v>
      </c>
      <c r="Q11" s="614">
        <f t="shared" si="4"/>
        <v>14</v>
      </c>
      <c r="R11" s="614">
        <f t="shared" si="4"/>
        <v>15</v>
      </c>
      <c r="S11" s="614">
        <f t="shared" si="4"/>
        <v>16</v>
      </c>
      <c r="T11" s="614">
        <f t="shared" si="4"/>
        <v>17</v>
      </c>
      <c r="U11" s="614">
        <f t="shared" si="4"/>
        <v>18</v>
      </c>
      <c r="V11" s="614">
        <f t="shared" si="4"/>
        <v>19</v>
      </c>
      <c r="W11" s="614">
        <f t="shared" si="4"/>
        <v>20</v>
      </c>
      <c r="X11" s="614">
        <f t="shared" si="4"/>
        <v>21</v>
      </c>
      <c r="Y11" s="614">
        <f t="shared" si="4"/>
        <v>22</v>
      </c>
      <c r="Z11" s="614">
        <f t="shared" si="4"/>
        <v>23</v>
      </c>
      <c r="AA11" s="614">
        <f t="shared" si="4"/>
        <v>24</v>
      </c>
      <c r="AB11" s="614">
        <f t="shared" si="4"/>
        <v>25</v>
      </c>
      <c r="AC11" s="614">
        <f t="shared" si="4"/>
        <v>26</v>
      </c>
    </row>
    <row r="12" spans="1:29" s="136" customFormat="1" ht="20.25" customHeight="1" outlineLevel="2" x14ac:dyDescent="0.3">
      <c r="A12" s="267"/>
      <c r="B12" s="97" t="s">
        <v>132</v>
      </c>
      <c r="C12" s="97" t="s">
        <v>9</v>
      </c>
      <c r="D12" s="597">
        <f>SUM(D13:D23)</f>
        <v>0</v>
      </c>
      <c r="E12" s="597">
        <f t="shared" ref="E12:N12" si="5">SUM(E13:E23)</f>
        <v>0</v>
      </c>
      <c r="F12" s="597">
        <f t="shared" si="5"/>
        <v>0</v>
      </c>
      <c r="G12" s="597">
        <f t="shared" si="5"/>
        <v>0</v>
      </c>
      <c r="H12" s="597">
        <f t="shared" si="5"/>
        <v>0</v>
      </c>
      <c r="I12" s="597">
        <f t="shared" si="5"/>
        <v>0</v>
      </c>
      <c r="J12" s="597">
        <f t="shared" si="5"/>
        <v>0</v>
      </c>
      <c r="K12" s="597">
        <f t="shared" si="5"/>
        <v>0</v>
      </c>
      <c r="L12" s="597">
        <f t="shared" si="5"/>
        <v>0</v>
      </c>
      <c r="M12" s="597">
        <f t="shared" si="5"/>
        <v>0</v>
      </c>
      <c r="N12" s="597">
        <f t="shared" si="5"/>
        <v>0</v>
      </c>
      <c r="O12" s="597">
        <f t="shared" ref="O12:AC12" si="6">SUM(O13:O23)</f>
        <v>0</v>
      </c>
      <c r="P12" s="597">
        <f t="shared" si="6"/>
        <v>0</v>
      </c>
      <c r="Q12" s="597">
        <f t="shared" si="6"/>
        <v>0</v>
      </c>
      <c r="R12" s="597">
        <f t="shared" si="6"/>
        <v>0</v>
      </c>
      <c r="S12" s="597">
        <f t="shared" si="6"/>
        <v>0</v>
      </c>
      <c r="T12" s="597">
        <f t="shared" si="6"/>
        <v>0</v>
      </c>
      <c r="U12" s="597">
        <f t="shared" si="6"/>
        <v>0</v>
      </c>
      <c r="V12" s="597">
        <f t="shared" si="6"/>
        <v>0</v>
      </c>
      <c r="W12" s="597">
        <f t="shared" si="6"/>
        <v>0</v>
      </c>
      <c r="X12" s="597">
        <f t="shared" si="6"/>
        <v>0</v>
      </c>
      <c r="Y12" s="597">
        <f t="shared" si="6"/>
        <v>0</v>
      </c>
      <c r="Z12" s="597">
        <f t="shared" si="6"/>
        <v>0</v>
      </c>
      <c r="AA12" s="597">
        <f t="shared" si="6"/>
        <v>0</v>
      </c>
      <c r="AB12" s="597">
        <f t="shared" si="6"/>
        <v>0</v>
      </c>
      <c r="AC12" s="597">
        <f t="shared" si="6"/>
        <v>0</v>
      </c>
    </row>
    <row r="13" spans="1:29" s="136" customFormat="1" ht="20.25" customHeight="1" outlineLevel="3" x14ac:dyDescent="0.3">
      <c r="A13" s="267"/>
      <c r="B13" s="103"/>
      <c r="C13" s="146" t="s">
        <v>121</v>
      </c>
      <c r="D13" s="147">
        <f>IF('Detailed input - Vehicles'!$E$10&gt;=D11,'Basic input'!$F$23,0)</f>
        <v>0</v>
      </c>
      <c r="E13" s="147">
        <f>IF('Detailed input - Vehicles'!$E$10&gt;=E11,'Basic input'!$F$23,0)</f>
        <v>0</v>
      </c>
      <c r="F13" s="147">
        <f>IF('Detailed input - Vehicles'!$E$10&gt;=F11,'Basic input'!$F$23,0)</f>
        <v>0</v>
      </c>
      <c r="G13" s="147">
        <f>IF('Detailed input - Vehicles'!$E$10&gt;=G11,'Basic input'!$F$23,0)</f>
        <v>0</v>
      </c>
      <c r="H13" s="147">
        <f>IF('Detailed input - Vehicles'!$E$10&gt;=H11,'Basic input'!$F$23,0)</f>
        <v>0</v>
      </c>
      <c r="I13" s="147">
        <f>IF('Detailed input - Vehicles'!$E$10&gt;=I11,'Basic input'!$F$23,0)</f>
        <v>0</v>
      </c>
      <c r="J13" s="147">
        <f>IF('Detailed input - Vehicles'!$E$10&gt;=J11,'Basic input'!$F$23,0)</f>
        <v>0</v>
      </c>
      <c r="K13" s="147">
        <f>IF('Detailed input - Vehicles'!$E$10&gt;=K11,'Basic input'!$F$23,0)</f>
        <v>0</v>
      </c>
      <c r="L13" s="147">
        <f>IF('Detailed input - Vehicles'!$E$10&gt;=L11,'Basic input'!$F$23,0)</f>
        <v>0</v>
      </c>
      <c r="M13" s="147">
        <f>IF('Detailed input - Vehicles'!$E$10&gt;=M11,'Basic input'!$F$23,0)</f>
        <v>0</v>
      </c>
      <c r="N13" s="147">
        <f>IF('Detailed input - Vehicles'!$E$10&gt;=N11,'Basic input'!$F$23,0)</f>
        <v>0</v>
      </c>
      <c r="O13" s="147">
        <f>IF('Detailed input - Vehicles'!$E$10&gt;=O11,'Basic input'!$F$23,0)</f>
        <v>0</v>
      </c>
      <c r="P13" s="147">
        <f>IF('Detailed input - Vehicles'!$E$10&gt;=P11,'Basic input'!$F$23,0)</f>
        <v>0</v>
      </c>
      <c r="Q13" s="147">
        <f>IF('Detailed input - Vehicles'!$E$10&gt;=Q11,'Basic input'!$F$23,0)</f>
        <v>0</v>
      </c>
      <c r="R13" s="147">
        <f>IF('Detailed input - Vehicles'!$E$10&gt;=R11,'Basic input'!$F$23,0)</f>
        <v>0</v>
      </c>
      <c r="S13" s="147">
        <f>IF('Detailed input - Vehicles'!$E$10&gt;=S11,'Basic input'!$F$23,0)</f>
        <v>0</v>
      </c>
      <c r="T13" s="147">
        <f>IF('Detailed input - Vehicles'!$E$10&gt;=T11,'Basic input'!$F$23,0)</f>
        <v>0</v>
      </c>
      <c r="U13" s="147">
        <f>IF('Detailed input - Vehicles'!$E$10&gt;=U11,'Basic input'!$F$23,0)</f>
        <v>0</v>
      </c>
      <c r="V13" s="147">
        <f>IF('Detailed input - Vehicles'!$E$10&gt;=V11,'Basic input'!$F$23,0)</f>
        <v>0</v>
      </c>
      <c r="W13" s="147">
        <f>IF('Detailed input - Vehicles'!$E$10&gt;=W11,'Basic input'!$F$23,0)</f>
        <v>0</v>
      </c>
      <c r="X13" s="147">
        <f>IF('Detailed input - Vehicles'!$E$10&gt;=X11,'Basic input'!$F$23,0)</f>
        <v>0</v>
      </c>
      <c r="Y13" s="147">
        <f>IF('Detailed input - Vehicles'!$E$10&gt;=Y11,'Basic input'!$F$23,0)</f>
        <v>0</v>
      </c>
      <c r="Z13" s="147">
        <f>IF('Detailed input - Vehicles'!$E$10&gt;=Z11,'Basic input'!$F$23,0)</f>
        <v>0</v>
      </c>
      <c r="AA13" s="147">
        <f>IF('Detailed input - Vehicles'!$E$10&gt;=AA11,'Basic input'!$F$23,0)</f>
        <v>0</v>
      </c>
      <c r="AB13" s="147">
        <f>IF('Detailed input - Vehicles'!$E$10&gt;=AB11,'Basic input'!$F$23,0)</f>
        <v>0</v>
      </c>
      <c r="AC13" s="147">
        <f>IF('Detailed input - Vehicles'!$E$10&gt;=AC11,'Basic input'!$F$23,0)</f>
        <v>0</v>
      </c>
    </row>
    <row r="14" spans="1:29" s="136" customFormat="1" ht="20.25" customHeight="1" outlineLevel="3" x14ac:dyDescent="0.3">
      <c r="A14" s="267"/>
      <c r="B14" s="148"/>
      <c r="C14" s="146" t="s">
        <v>122</v>
      </c>
      <c r="D14" s="147"/>
      <c r="E14" s="147">
        <f>IF('Detailed input - Vehicles'!$E$10&gt;=D11,'Basic input'!$G$23,0)</f>
        <v>0</v>
      </c>
      <c r="F14" s="147">
        <f>IF('Detailed input - Vehicles'!$E$10&gt;=E11,'Basic input'!$G$23,0)</f>
        <v>0</v>
      </c>
      <c r="G14" s="147">
        <f>IF('Detailed input - Vehicles'!$E$10&gt;=F11,'Basic input'!$G$23,0)</f>
        <v>0</v>
      </c>
      <c r="H14" s="147">
        <f>IF('Detailed input - Vehicles'!$E$10&gt;=G11,'Basic input'!$G$23,0)</f>
        <v>0</v>
      </c>
      <c r="I14" s="147">
        <f>IF('Detailed input - Vehicles'!$E$10&gt;=H11,'Basic input'!$G$23,0)</f>
        <v>0</v>
      </c>
      <c r="J14" s="147">
        <f>IF('Detailed input - Vehicles'!$E$10&gt;=I11,'Basic input'!$G$23,0)</f>
        <v>0</v>
      </c>
      <c r="K14" s="147">
        <f>IF('Detailed input - Vehicles'!$E$10&gt;=J11,'Basic input'!$G$23,0)</f>
        <v>0</v>
      </c>
      <c r="L14" s="147">
        <f>IF('Detailed input - Vehicles'!$E$10&gt;=K11,'Basic input'!$G$23,0)</f>
        <v>0</v>
      </c>
      <c r="M14" s="147">
        <f>IF('Detailed input - Vehicles'!$E$10&gt;=L11,'Basic input'!$G$23,0)</f>
        <v>0</v>
      </c>
      <c r="N14" s="147">
        <f>IF('Detailed input - Vehicles'!$E$10&gt;=M11,'Basic input'!$G$23,0)</f>
        <v>0</v>
      </c>
      <c r="O14" s="147">
        <f>IF('Detailed input - Vehicles'!$E$10&gt;=N11,'Basic input'!$G$23,0)</f>
        <v>0</v>
      </c>
      <c r="P14" s="147">
        <f>IF('Detailed input - Vehicles'!$E$10&gt;=O11,'Basic input'!$G$23,0)</f>
        <v>0</v>
      </c>
      <c r="Q14" s="147">
        <f>IF('Detailed input - Vehicles'!$E$10&gt;=P11,'Basic input'!$G$23,0)</f>
        <v>0</v>
      </c>
      <c r="R14" s="147">
        <f>IF('Detailed input - Vehicles'!$E$10&gt;=Q11,'Basic input'!$G$23,0)</f>
        <v>0</v>
      </c>
      <c r="S14" s="147">
        <f>IF('Detailed input - Vehicles'!$E$10&gt;=R11,'Basic input'!$G$23,0)</f>
        <v>0</v>
      </c>
      <c r="T14" s="147">
        <f>IF('Detailed input - Vehicles'!$E$10&gt;=S11,'Basic input'!$G$23,0)</f>
        <v>0</v>
      </c>
      <c r="U14" s="147">
        <f>IF('Detailed input - Vehicles'!$E$10&gt;=T11,'Basic input'!$G$23,0)</f>
        <v>0</v>
      </c>
      <c r="V14" s="147">
        <f>IF('Detailed input - Vehicles'!$E$10&gt;=U11,'Basic input'!$G$23,0)</f>
        <v>0</v>
      </c>
      <c r="W14" s="147">
        <f>IF('Detailed input - Vehicles'!$E$10&gt;=V11,'Basic input'!$G$23,0)</f>
        <v>0</v>
      </c>
      <c r="X14" s="147">
        <f>IF('Detailed input - Vehicles'!$E$10&gt;=W11,'Basic input'!$G$23,0)</f>
        <v>0</v>
      </c>
      <c r="Y14" s="147">
        <f>IF('Detailed input - Vehicles'!$E$10&gt;=X11,'Basic input'!$G$23,0)</f>
        <v>0</v>
      </c>
      <c r="Z14" s="147">
        <f>IF('Detailed input - Vehicles'!$E$10&gt;=Y11,'Basic input'!$G$23,0)</f>
        <v>0</v>
      </c>
      <c r="AA14" s="147">
        <f>IF('Detailed input - Vehicles'!$E$10&gt;=Z11,'Basic input'!$G$23,0)</f>
        <v>0</v>
      </c>
      <c r="AB14" s="147">
        <f>IF('Detailed input - Vehicles'!$E$10&gt;=AA11,'Basic input'!$G$23,0)</f>
        <v>0</v>
      </c>
      <c r="AC14" s="147">
        <f>IF('Detailed input - Vehicles'!$E$10&gt;=AB11,'Basic input'!$G$23,0)</f>
        <v>0</v>
      </c>
    </row>
    <row r="15" spans="1:29" s="136" customFormat="1" ht="20.25" customHeight="1" outlineLevel="3" x14ac:dyDescent="0.3">
      <c r="A15" s="267"/>
      <c r="B15" s="148"/>
      <c r="C15" s="146" t="s">
        <v>123</v>
      </c>
      <c r="D15" s="147"/>
      <c r="E15" s="147"/>
      <c r="F15" s="147">
        <f>IF('Detailed input - Vehicles'!$E$10&gt;=D11,'Basic input'!$H$23,0)</f>
        <v>0</v>
      </c>
      <c r="G15" s="147">
        <f>IF('Detailed input - Vehicles'!$E$10&gt;=E11,'Basic input'!$H$23,0)</f>
        <v>0</v>
      </c>
      <c r="H15" s="147">
        <f>IF('Detailed input - Vehicles'!$E$10&gt;=F11,'Basic input'!$H$23,0)</f>
        <v>0</v>
      </c>
      <c r="I15" s="147">
        <f>IF('Detailed input - Vehicles'!$E$10&gt;=G11,'Basic input'!$H$23,0)</f>
        <v>0</v>
      </c>
      <c r="J15" s="147">
        <f>IF('Detailed input - Vehicles'!$E$10&gt;=H11,'Basic input'!$H$23,0)</f>
        <v>0</v>
      </c>
      <c r="K15" s="147">
        <f>IF('Detailed input - Vehicles'!$E$10&gt;=I11,'Basic input'!$H$23,0)</f>
        <v>0</v>
      </c>
      <c r="L15" s="147">
        <f>IF('Detailed input - Vehicles'!$E$10&gt;=J11,'Basic input'!$H$23,0)</f>
        <v>0</v>
      </c>
      <c r="M15" s="147">
        <f>IF('Detailed input - Vehicles'!$E$10&gt;=K11,'Basic input'!$H$23,0)</f>
        <v>0</v>
      </c>
      <c r="N15" s="147">
        <f>IF('Detailed input - Vehicles'!$E$10&gt;=L11,'Basic input'!$H$23,0)</f>
        <v>0</v>
      </c>
      <c r="O15" s="147">
        <f>IF('Detailed input - Vehicles'!$E$10&gt;=M11,'Basic input'!$H$23,0)</f>
        <v>0</v>
      </c>
      <c r="P15" s="147">
        <f>IF('Detailed input - Vehicles'!$E$10&gt;=N11,'Basic input'!$H$23,0)</f>
        <v>0</v>
      </c>
      <c r="Q15" s="147">
        <f>IF('Detailed input - Vehicles'!$E$10&gt;=O11,'Basic input'!$H$23,0)</f>
        <v>0</v>
      </c>
      <c r="R15" s="147">
        <f>IF('Detailed input - Vehicles'!$E$10&gt;=P11,'Basic input'!$H$23,0)</f>
        <v>0</v>
      </c>
      <c r="S15" s="147">
        <f>IF('Detailed input - Vehicles'!$E$10&gt;=Q11,'Basic input'!$H$23,0)</f>
        <v>0</v>
      </c>
      <c r="T15" s="147">
        <f>IF('Detailed input - Vehicles'!$E$10&gt;=R11,'Basic input'!$H$23,0)</f>
        <v>0</v>
      </c>
      <c r="U15" s="147">
        <f>IF('Detailed input - Vehicles'!$E$10&gt;=S11,'Basic input'!$H$23,0)</f>
        <v>0</v>
      </c>
      <c r="V15" s="147">
        <f>IF('Detailed input - Vehicles'!$E$10&gt;=T11,'Basic input'!$H$23,0)</f>
        <v>0</v>
      </c>
      <c r="W15" s="147">
        <f>IF('Detailed input - Vehicles'!$E$10&gt;=U11,'Basic input'!$H$23,0)</f>
        <v>0</v>
      </c>
      <c r="X15" s="147">
        <f>IF('Detailed input - Vehicles'!$E$10&gt;=V11,'Basic input'!$H$23,0)</f>
        <v>0</v>
      </c>
      <c r="Y15" s="147">
        <f>IF('Detailed input - Vehicles'!$E$10&gt;=W11,'Basic input'!$H$23,0)</f>
        <v>0</v>
      </c>
      <c r="Z15" s="147">
        <f>IF('Detailed input - Vehicles'!$E$10&gt;=X11,'Basic input'!$H$23,0)</f>
        <v>0</v>
      </c>
      <c r="AA15" s="147">
        <f>IF('Detailed input - Vehicles'!$E$10&gt;=Y11,'Basic input'!$H$23,0)</f>
        <v>0</v>
      </c>
      <c r="AB15" s="147">
        <f>IF('Detailed input - Vehicles'!$E$10&gt;=Z11,'Basic input'!$H$23,0)</f>
        <v>0</v>
      </c>
      <c r="AC15" s="147">
        <f>IF('Detailed input - Vehicles'!$E$10&gt;=AA11,'Basic input'!$H$23,0)</f>
        <v>0</v>
      </c>
    </row>
    <row r="16" spans="1:29" s="136" customFormat="1" ht="20.25" customHeight="1" outlineLevel="3" x14ac:dyDescent="0.3">
      <c r="A16" s="267"/>
      <c r="B16" s="148"/>
      <c r="C16" s="146" t="s">
        <v>124</v>
      </c>
      <c r="D16" s="147"/>
      <c r="E16" s="147"/>
      <c r="F16" s="147"/>
      <c r="G16" s="147">
        <f>IF('Detailed input - Vehicles'!$E$10&gt;=D11,'Basic input'!$I$23,0)</f>
        <v>0</v>
      </c>
      <c r="H16" s="147">
        <f>IF('Detailed input - Vehicles'!$E$10&gt;=E11,'Basic input'!$I$23,0)</f>
        <v>0</v>
      </c>
      <c r="I16" s="147">
        <f>IF('Detailed input - Vehicles'!$E$10&gt;=F11,'Basic input'!$I$23,0)</f>
        <v>0</v>
      </c>
      <c r="J16" s="147">
        <f>IF('Detailed input - Vehicles'!$E$10&gt;=G11,'Basic input'!$I$23,0)</f>
        <v>0</v>
      </c>
      <c r="K16" s="147">
        <f>IF('Detailed input - Vehicles'!$E$10&gt;=H11,'Basic input'!$I$23,0)</f>
        <v>0</v>
      </c>
      <c r="L16" s="147">
        <f>IF('Detailed input - Vehicles'!$E$10&gt;=I11,'Basic input'!$I$23,0)</f>
        <v>0</v>
      </c>
      <c r="M16" s="147">
        <f>IF('Detailed input - Vehicles'!$E$10&gt;=J11,'Basic input'!$I$23,0)</f>
        <v>0</v>
      </c>
      <c r="N16" s="147">
        <f>IF('Detailed input - Vehicles'!$E$10&gt;=K11,'Basic input'!$I$23,0)</f>
        <v>0</v>
      </c>
      <c r="O16" s="147">
        <f>IF('Detailed input - Vehicles'!$E$10&gt;=L11,'Basic input'!$I$23,0)</f>
        <v>0</v>
      </c>
      <c r="P16" s="147">
        <f>IF('Detailed input - Vehicles'!$E$10&gt;=M11,'Basic input'!$I$23,0)</f>
        <v>0</v>
      </c>
      <c r="Q16" s="147">
        <f>IF('Detailed input - Vehicles'!$E$10&gt;=N11,'Basic input'!$I$23,0)</f>
        <v>0</v>
      </c>
      <c r="R16" s="147">
        <f>IF('Detailed input - Vehicles'!$E$10&gt;=O11,'Basic input'!$I$23,0)</f>
        <v>0</v>
      </c>
      <c r="S16" s="147">
        <f>IF('Detailed input - Vehicles'!$E$10&gt;=P11,'Basic input'!$I$23,0)</f>
        <v>0</v>
      </c>
      <c r="T16" s="147">
        <f>IF('Detailed input - Vehicles'!$E$10&gt;=Q11,'Basic input'!$I$23,0)</f>
        <v>0</v>
      </c>
      <c r="U16" s="147">
        <f>IF('Detailed input - Vehicles'!$E$10&gt;=R11,'Basic input'!$I$23,0)</f>
        <v>0</v>
      </c>
      <c r="V16" s="147">
        <f>IF('Detailed input - Vehicles'!$E$10&gt;=S11,'Basic input'!$I$23,0)</f>
        <v>0</v>
      </c>
      <c r="W16" s="147">
        <f>IF('Detailed input - Vehicles'!$E$10&gt;=T11,'Basic input'!$I$23,0)</f>
        <v>0</v>
      </c>
      <c r="X16" s="147">
        <f>IF('Detailed input - Vehicles'!$E$10&gt;=U11,'Basic input'!$I$23,0)</f>
        <v>0</v>
      </c>
      <c r="Y16" s="147">
        <f>IF('Detailed input - Vehicles'!$E$10&gt;=V11,'Basic input'!$I$23,0)</f>
        <v>0</v>
      </c>
      <c r="Z16" s="147">
        <f>IF('Detailed input - Vehicles'!$E$10&gt;=W11,'Basic input'!$I$23,0)</f>
        <v>0</v>
      </c>
      <c r="AA16" s="147">
        <f>IF('Detailed input - Vehicles'!$E$10&gt;=X11,'Basic input'!$I$23,0)</f>
        <v>0</v>
      </c>
      <c r="AB16" s="147">
        <f>IF('Detailed input - Vehicles'!$E$10&gt;=Y11,'Basic input'!$I$23,0)</f>
        <v>0</v>
      </c>
      <c r="AC16" s="147">
        <f>IF('Detailed input - Vehicles'!$E$10&gt;=Z11,'Basic input'!$I$23,0)</f>
        <v>0</v>
      </c>
    </row>
    <row r="17" spans="1:29" s="136" customFormat="1" ht="20.25" customHeight="1" outlineLevel="3" x14ac:dyDescent="0.3">
      <c r="A17" s="267"/>
      <c r="B17" s="148"/>
      <c r="C17" s="146" t="s">
        <v>125</v>
      </c>
      <c r="D17" s="147"/>
      <c r="E17" s="147"/>
      <c r="F17" s="147"/>
      <c r="G17" s="147"/>
      <c r="H17" s="147">
        <f>IF('Detailed input - Vehicles'!$E$10&gt;=D11,'Basic input'!$J$23,0)</f>
        <v>0</v>
      </c>
      <c r="I17" s="147">
        <f>IF('Detailed input - Vehicles'!$E$10&gt;=E11,'Basic input'!$J$23,0)</f>
        <v>0</v>
      </c>
      <c r="J17" s="147">
        <f>IF('Detailed input - Vehicles'!$E$10&gt;=F11,'Basic input'!$J$23,0)</f>
        <v>0</v>
      </c>
      <c r="K17" s="147">
        <f>IF('Detailed input - Vehicles'!$E$10&gt;=G11,'Basic input'!$J$23,0)</f>
        <v>0</v>
      </c>
      <c r="L17" s="147">
        <f>IF('Detailed input - Vehicles'!$E$10&gt;=H11,'Basic input'!$J$23,0)</f>
        <v>0</v>
      </c>
      <c r="M17" s="147">
        <f>IF('Detailed input - Vehicles'!$E$10&gt;=I11,'Basic input'!$J$23,0)</f>
        <v>0</v>
      </c>
      <c r="N17" s="147">
        <f>IF('Detailed input - Vehicles'!$E$10&gt;=J11,'Basic input'!$J$23,0)</f>
        <v>0</v>
      </c>
      <c r="O17" s="147">
        <f>IF('Detailed input - Vehicles'!$E$10&gt;=K11,'Basic input'!$J$23,0)</f>
        <v>0</v>
      </c>
      <c r="P17" s="147">
        <f>IF('Detailed input - Vehicles'!$E$10&gt;=L11,'Basic input'!$J$23,0)</f>
        <v>0</v>
      </c>
      <c r="Q17" s="147">
        <f>IF('Detailed input - Vehicles'!$E$10&gt;=M11,'Basic input'!$J$23,0)</f>
        <v>0</v>
      </c>
      <c r="R17" s="147">
        <f>IF('Detailed input - Vehicles'!$E$10&gt;=N11,'Basic input'!$J$23,0)</f>
        <v>0</v>
      </c>
      <c r="S17" s="147">
        <f>IF('Detailed input - Vehicles'!$E$10&gt;=O11,'Basic input'!$J$23,0)</f>
        <v>0</v>
      </c>
      <c r="T17" s="147">
        <f>IF('Detailed input - Vehicles'!$E$10&gt;=P11,'Basic input'!$J$23,0)</f>
        <v>0</v>
      </c>
      <c r="U17" s="147">
        <f>IF('Detailed input - Vehicles'!$E$10&gt;=Q11,'Basic input'!$J$23,0)</f>
        <v>0</v>
      </c>
      <c r="V17" s="147">
        <f>IF('Detailed input - Vehicles'!$E$10&gt;=R11,'Basic input'!$J$23,0)</f>
        <v>0</v>
      </c>
      <c r="W17" s="147">
        <f>IF('Detailed input - Vehicles'!$E$10&gt;=S11,'Basic input'!$J$23,0)</f>
        <v>0</v>
      </c>
      <c r="X17" s="147">
        <f>IF('Detailed input - Vehicles'!$E$10&gt;=T11,'Basic input'!$J$23,0)</f>
        <v>0</v>
      </c>
      <c r="Y17" s="147">
        <f>IF('Detailed input - Vehicles'!$E$10&gt;=U11,'Basic input'!$J$23,0)</f>
        <v>0</v>
      </c>
      <c r="Z17" s="147">
        <f>IF('Detailed input - Vehicles'!$E$10&gt;=V11,'Basic input'!$J$23,0)</f>
        <v>0</v>
      </c>
      <c r="AA17" s="147">
        <f>IF('Detailed input - Vehicles'!$E$10&gt;=W11,'Basic input'!$J$23,0)</f>
        <v>0</v>
      </c>
      <c r="AB17" s="147">
        <f>IF('Detailed input - Vehicles'!$E$10&gt;=X11,'Basic input'!$J$23,0)</f>
        <v>0</v>
      </c>
      <c r="AC17" s="147">
        <f>IF('Detailed input - Vehicles'!$E$10&gt;=Y11,'Basic input'!$J$23,0)</f>
        <v>0</v>
      </c>
    </row>
    <row r="18" spans="1:29" s="136" customFormat="1" ht="20.25" customHeight="1" outlineLevel="3" x14ac:dyDescent="0.3">
      <c r="A18" s="267"/>
      <c r="B18" s="148"/>
      <c r="C18" s="146" t="s">
        <v>126</v>
      </c>
      <c r="D18" s="147"/>
      <c r="E18" s="147"/>
      <c r="F18" s="147"/>
      <c r="G18" s="147"/>
      <c r="H18" s="147"/>
      <c r="I18" s="147">
        <f>IF('Detailed input - Vehicles'!$E$10&gt;=D11,'Basic input'!$K$23,0)</f>
        <v>0</v>
      </c>
      <c r="J18" s="147">
        <f>IF('Detailed input - Vehicles'!$E$10&gt;=E11,'Basic input'!$K$23,0)</f>
        <v>0</v>
      </c>
      <c r="K18" s="147">
        <f>IF('Detailed input - Vehicles'!$E$10&gt;=F11,'Basic input'!$K$23,0)</f>
        <v>0</v>
      </c>
      <c r="L18" s="147">
        <f>IF('Detailed input - Vehicles'!$E$10&gt;=G11,'Basic input'!$K$23,0)</f>
        <v>0</v>
      </c>
      <c r="M18" s="147">
        <f>IF('Detailed input - Vehicles'!$E$10&gt;=H11,'Basic input'!$K$23,0)</f>
        <v>0</v>
      </c>
      <c r="N18" s="147">
        <f>IF('Detailed input - Vehicles'!$E$10&gt;=I11,'Basic input'!$K$23,0)</f>
        <v>0</v>
      </c>
      <c r="O18" s="147">
        <f>IF('Detailed input - Vehicles'!$E$10&gt;=J11,'Basic input'!$K$23,0)</f>
        <v>0</v>
      </c>
      <c r="P18" s="147">
        <f>IF('Detailed input - Vehicles'!$E$10&gt;=K11,'Basic input'!$K$23,0)</f>
        <v>0</v>
      </c>
      <c r="Q18" s="147">
        <f>IF('Detailed input - Vehicles'!$E$10&gt;=L11,'Basic input'!$K$23,0)</f>
        <v>0</v>
      </c>
      <c r="R18" s="147">
        <f>IF('Detailed input - Vehicles'!$E$10&gt;=M11,'Basic input'!$K$23,0)</f>
        <v>0</v>
      </c>
      <c r="S18" s="147">
        <f>IF('Detailed input - Vehicles'!$E$10&gt;=N11,'Basic input'!$K$23,0)</f>
        <v>0</v>
      </c>
      <c r="T18" s="147">
        <f>IF('Detailed input - Vehicles'!$E$10&gt;=O11,'Basic input'!$K$23,0)</f>
        <v>0</v>
      </c>
      <c r="U18" s="147">
        <f>IF('Detailed input - Vehicles'!$E$10&gt;=P11,'Basic input'!$K$23,0)</f>
        <v>0</v>
      </c>
      <c r="V18" s="147">
        <f>IF('Detailed input - Vehicles'!$E$10&gt;=Q11,'Basic input'!$K$23,0)</f>
        <v>0</v>
      </c>
      <c r="W18" s="147">
        <f>IF('Detailed input - Vehicles'!$E$10&gt;=R11,'Basic input'!$K$23,0)</f>
        <v>0</v>
      </c>
      <c r="X18" s="147">
        <f>IF('Detailed input - Vehicles'!$E$10&gt;=S11,'Basic input'!$K$23,0)</f>
        <v>0</v>
      </c>
      <c r="Y18" s="147">
        <f>IF('Detailed input - Vehicles'!$E$10&gt;=T11,'Basic input'!$K$23,0)</f>
        <v>0</v>
      </c>
      <c r="Z18" s="147">
        <f>IF('Detailed input - Vehicles'!$E$10&gt;=U11,'Basic input'!$K$23,0)</f>
        <v>0</v>
      </c>
      <c r="AA18" s="147">
        <f>IF('Detailed input - Vehicles'!$E$10&gt;=V11,'Basic input'!$K$23,0)</f>
        <v>0</v>
      </c>
      <c r="AB18" s="147">
        <f>IF('Detailed input - Vehicles'!$E$10&gt;=W11,'Basic input'!$K$23,0)</f>
        <v>0</v>
      </c>
      <c r="AC18" s="147">
        <f>IF('Detailed input - Vehicles'!$E$10&gt;=X11,'Basic input'!$K$23,0)</f>
        <v>0</v>
      </c>
    </row>
    <row r="19" spans="1:29" s="136" customFormat="1" ht="20.25" customHeight="1" outlineLevel="3" x14ac:dyDescent="0.3">
      <c r="A19" s="267"/>
      <c r="B19" s="148"/>
      <c r="C19" s="146" t="s">
        <v>127</v>
      </c>
      <c r="D19" s="147"/>
      <c r="E19" s="147"/>
      <c r="F19" s="147"/>
      <c r="G19" s="147"/>
      <c r="H19" s="147"/>
      <c r="I19" s="147"/>
      <c r="J19" s="147">
        <f>IF('Detailed input - Vehicles'!$E$10&gt;=D11,'Basic input'!$L$23,0)</f>
        <v>0</v>
      </c>
      <c r="K19" s="147">
        <f>IF('Detailed input - Vehicles'!$E$10&gt;=E11,'Basic input'!$L$23,0)</f>
        <v>0</v>
      </c>
      <c r="L19" s="147">
        <f>IF('Detailed input - Vehicles'!$E$10&gt;=F11,'Basic input'!$L$23,0)</f>
        <v>0</v>
      </c>
      <c r="M19" s="147">
        <f>IF('Detailed input - Vehicles'!$E$10&gt;=G11,'Basic input'!$L$23,0)</f>
        <v>0</v>
      </c>
      <c r="N19" s="147">
        <f>IF('Detailed input - Vehicles'!$E$10&gt;=H11,'Basic input'!$L$23,0)</f>
        <v>0</v>
      </c>
      <c r="O19" s="147">
        <f>IF('Detailed input - Vehicles'!$E$10&gt;=I11,'Basic input'!$L$23,0)</f>
        <v>0</v>
      </c>
      <c r="P19" s="147">
        <f>IF('Detailed input - Vehicles'!$E$10&gt;=J11,'Basic input'!$L$23,0)</f>
        <v>0</v>
      </c>
      <c r="Q19" s="147">
        <f>IF('Detailed input - Vehicles'!$E$10&gt;=K11,'Basic input'!$L$23,0)</f>
        <v>0</v>
      </c>
      <c r="R19" s="147">
        <f>IF('Detailed input - Vehicles'!$E$10&gt;=L11,'Basic input'!$L$23,0)</f>
        <v>0</v>
      </c>
      <c r="S19" s="147">
        <f>IF('Detailed input - Vehicles'!$E$10&gt;=M11,'Basic input'!$L$23,0)</f>
        <v>0</v>
      </c>
      <c r="T19" s="147">
        <f>IF('Detailed input - Vehicles'!$E$10&gt;=N11,'Basic input'!$L$23,0)</f>
        <v>0</v>
      </c>
      <c r="U19" s="147">
        <f>IF('Detailed input - Vehicles'!$E$10&gt;=O11,'Basic input'!$L$23,0)</f>
        <v>0</v>
      </c>
      <c r="V19" s="147">
        <f>IF('Detailed input - Vehicles'!$E$10&gt;=P11,'Basic input'!$L$23,0)</f>
        <v>0</v>
      </c>
      <c r="W19" s="147">
        <f>IF('Detailed input - Vehicles'!$E$10&gt;=Q11,'Basic input'!$L$23,0)</f>
        <v>0</v>
      </c>
      <c r="X19" s="147">
        <f>IF('Detailed input - Vehicles'!$E$10&gt;=R11,'Basic input'!$L$23,0)</f>
        <v>0</v>
      </c>
      <c r="Y19" s="147">
        <f>IF('Detailed input - Vehicles'!$E$10&gt;=S11,'Basic input'!$L$23,0)</f>
        <v>0</v>
      </c>
      <c r="Z19" s="147">
        <f>IF('Detailed input - Vehicles'!$E$10&gt;=T11,'Basic input'!$L$23,0)</f>
        <v>0</v>
      </c>
      <c r="AA19" s="147">
        <f>IF('Detailed input - Vehicles'!$E$10&gt;=U11,'Basic input'!$L$23,0)</f>
        <v>0</v>
      </c>
      <c r="AB19" s="147">
        <f>IF('Detailed input - Vehicles'!$E$10&gt;=V11,'Basic input'!$L$23,0)</f>
        <v>0</v>
      </c>
      <c r="AC19" s="147">
        <f>IF('Detailed input - Vehicles'!$E$10&gt;=W11,'Basic input'!$L$23,0)</f>
        <v>0</v>
      </c>
    </row>
    <row r="20" spans="1:29" s="136" customFormat="1" ht="20.25" customHeight="1" outlineLevel="3" x14ac:dyDescent="0.3">
      <c r="A20" s="267"/>
      <c r="B20" s="148"/>
      <c r="C20" s="146" t="s">
        <v>128</v>
      </c>
      <c r="D20" s="147"/>
      <c r="E20" s="147"/>
      <c r="F20" s="147"/>
      <c r="G20" s="147"/>
      <c r="H20" s="147"/>
      <c r="I20" s="147"/>
      <c r="J20" s="147"/>
      <c r="K20" s="147">
        <f>IF('Detailed input - Vehicles'!$E$10&gt;=D11,'Basic input'!$M$23,0)</f>
        <v>0</v>
      </c>
      <c r="L20" s="147">
        <f>IF('Detailed input - Vehicles'!$E$10&gt;=E11,'Basic input'!$M$23,0)</f>
        <v>0</v>
      </c>
      <c r="M20" s="147">
        <f>IF('Detailed input - Vehicles'!$E$10&gt;=F11,'Basic input'!$M$23,0)</f>
        <v>0</v>
      </c>
      <c r="N20" s="147">
        <f>IF('Detailed input - Vehicles'!$E$10&gt;=G11,'Basic input'!$M$23,0)</f>
        <v>0</v>
      </c>
      <c r="O20" s="147">
        <f>IF('Detailed input - Vehicles'!$E$10&gt;=H11,'Basic input'!$M$23,0)</f>
        <v>0</v>
      </c>
      <c r="P20" s="147">
        <f>IF('Detailed input - Vehicles'!$E$10&gt;=I11,'Basic input'!$M$23,0)</f>
        <v>0</v>
      </c>
      <c r="Q20" s="147">
        <f>IF('Detailed input - Vehicles'!$E$10&gt;=J11,'Basic input'!$M$23,0)</f>
        <v>0</v>
      </c>
      <c r="R20" s="147">
        <f>IF('Detailed input - Vehicles'!$E$10&gt;=K11,'Basic input'!$M$23,0)</f>
        <v>0</v>
      </c>
      <c r="S20" s="147">
        <f>IF('Detailed input - Vehicles'!$E$10&gt;=L11,'Basic input'!$M$23,0)</f>
        <v>0</v>
      </c>
      <c r="T20" s="147">
        <f>IF('Detailed input - Vehicles'!$E$10&gt;=M11,'Basic input'!$M$23,0)</f>
        <v>0</v>
      </c>
      <c r="U20" s="147">
        <f>IF('Detailed input - Vehicles'!$E$10&gt;=N11,'Basic input'!$M$23,0)</f>
        <v>0</v>
      </c>
      <c r="V20" s="147">
        <f>IF('Detailed input - Vehicles'!$E$10&gt;=O11,'Basic input'!$M$23,0)</f>
        <v>0</v>
      </c>
      <c r="W20" s="147">
        <f>IF('Detailed input - Vehicles'!$E$10&gt;=P11,'Basic input'!$M$23,0)</f>
        <v>0</v>
      </c>
      <c r="X20" s="147">
        <f>IF('Detailed input - Vehicles'!$E$10&gt;=Q11,'Basic input'!$M$23,0)</f>
        <v>0</v>
      </c>
      <c r="Y20" s="147">
        <f>IF('Detailed input - Vehicles'!$E$10&gt;=R11,'Basic input'!$M$23,0)</f>
        <v>0</v>
      </c>
      <c r="Z20" s="147">
        <f>IF('Detailed input - Vehicles'!$E$10&gt;=S11,'Basic input'!$M$23,0)</f>
        <v>0</v>
      </c>
      <c r="AA20" s="147">
        <f>IF('Detailed input - Vehicles'!$E$10&gt;=T11,'Basic input'!$M$23,0)</f>
        <v>0</v>
      </c>
      <c r="AB20" s="147">
        <f>IF('Detailed input - Vehicles'!$E$10&gt;=U11,'Basic input'!$M$23,0)</f>
        <v>0</v>
      </c>
      <c r="AC20" s="147">
        <f>IF('Detailed input - Vehicles'!$E$10&gt;=V11,'Basic input'!$M$23,0)</f>
        <v>0</v>
      </c>
    </row>
    <row r="21" spans="1:29" s="136" customFormat="1" ht="20.25" customHeight="1" outlineLevel="3" x14ac:dyDescent="0.3">
      <c r="A21" s="267"/>
      <c r="B21" s="148"/>
      <c r="C21" s="146" t="s">
        <v>129</v>
      </c>
      <c r="D21" s="147"/>
      <c r="E21" s="147"/>
      <c r="F21" s="147"/>
      <c r="G21" s="147"/>
      <c r="H21" s="147"/>
      <c r="I21" s="147"/>
      <c r="J21" s="147"/>
      <c r="K21" s="147"/>
      <c r="L21" s="147">
        <f>IF('Detailed input - Vehicles'!$E$10&gt;=D11,'Basic input'!$N$23,0)</f>
        <v>0</v>
      </c>
      <c r="M21" s="147">
        <f>IF('Detailed input - Vehicles'!$E$10&gt;=E11,'Basic input'!$N$23,0)</f>
        <v>0</v>
      </c>
      <c r="N21" s="147">
        <f>IF('Detailed input - Vehicles'!$E$10&gt;=F11,'Basic input'!$N$23,0)</f>
        <v>0</v>
      </c>
      <c r="O21" s="147">
        <f>IF('Detailed input - Vehicles'!$E$10&gt;=G11,'Basic input'!$N$23,0)</f>
        <v>0</v>
      </c>
      <c r="P21" s="147">
        <f>IF('Detailed input - Vehicles'!$E$10&gt;=H11,'Basic input'!$N$23,0)</f>
        <v>0</v>
      </c>
      <c r="Q21" s="147">
        <f>IF('Detailed input - Vehicles'!$E$10&gt;=I11,'Basic input'!$N$23,0)</f>
        <v>0</v>
      </c>
      <c r="R21" s="147">
        <f>IF('Detailed input - Vehicles'!$E$10&gt;=J11,'Basic input'!$N$23,0)</f>
        <v>0</v>
      </c>
      <c r="S21" s="147">
        <f>IF('Detailed input - Vehicles'!$E$10&gt;=K11,'Basic input'!$N$23,0)</f>
        <v>0</v>
      </c>
      <c r="T21" s="147">
        <f>IF('Detailed input - Vehicles'!$E$10&gt;=L11,'Basic input'!$N$23,0)</f>
        <v>0</v>
      </c>
      <c r="U21" s="147">
        <f>IF('Detailed input - Vehicles'!$E$10&gt;=M11,'Basic input'!$N$23,0)</f>
        <v>0</v>
      </c>
      <c r="V21" s="147">
        <f>IF('Detailed input - Vehicles'!$E$10&gt;=N11,'Basic input'!$N$23,0)</f>
        <v>0</v>
      </c>
      <c r="W21" s="147">
        <f>IF('Detailed input - Vehicles'!$E$10&gt;=O11,'Basic input'!$N$23,0)</f>
        <v>0</v>
      </c>
      <c r="X21" s="147">
        <f>IF('Detailed input - Vehicles'!$E$10&gt;=P11,'Basic input'!$N$23,0)</f>
        <v>0</v>
      </c>
      <c r="Y21" s="147">
        <f>IF('Detailed input - Vehicles'!$E$10&gt;=Q11,'Basic input'!$N$23,0)</f>
        <v>0</v>
      </c>
      <c r="Z21" s="147">
        <f>IF('Detailed input - Vehicles'!$E$10&gt;=R11,'Basic input'!$N$23,0)</f>
        <v>0</v>
      </c>
      <c r="AA21" s="147">
        <f>IF('Detailed input - Vehicles'!$E$10&gt;=S11,'Basic input'!$N$23,0)</f>
        <v>0</v>
      </c>
      <c r="AB21" s="147">
        <f>IF('Detailed input - Vehicles'!$E$10&gt;=T11,'Basic input'!$N$23,0)</f>
        <v>0</v>
      </c>
      <c r="AC21" s="147">
        <f>IF('Detailed input - Vehicles'!$E$10&gt;=U11,'Basic input'!$N$23,0)</f>
        <v>0</v>
      </c>
    </row>
    <row r="22" spans="1:29" s="136" customFormat="1" ht="20.25" customHeight="1" outlineLevel="3" x14ac:dyDescent="0.3">
      <c r="A22" s="267"/>
      <c r="B22" s="148"/>
      <c r="C22" s="146" t="s">
        <v>130</v>
      </c>
      <c r="D22" s="147"/>
      <c r="E22" s="147"/>
      <c r="F22" s="147"/>
      <c r="G22" s="147"/>
      <c r="H22" s="147"/>
      <c r="I22" s="147"/>
      <c r="J22" s="147"/>
      <c r="K22" s="147"/>
      <c r="L22" s="147"/>
      <c r="M22" s="147">
        <f>IF('Detailed input - Vehicles'!$E$10&gt;=D11,'Basic input'!$O$23,0)</f>
        <v>0</v>
      </c>
      <c r="N22" s="147">
        <f>IF('Detailed input - Vehicles'!$E$10&gt;=E11,'Basic input'!$O$23,0)</f>
        <v>0</v>
      </c>
      <c r="O22" s="147">
        <f>IF('Detailed input - Vehicles'!$E$10&gt;=F11,'Basic input'!$O$23,0)</f>
        <v>0</v>
      </c>
      <c r="P22" s="147">
        <f>IF('Detailed input - Vehicles'!$E$10&gt;=G11,'Basic input'!$O$23,0)</f>
        <v>0</v>
      </c>
      <c r="Q22" s="147">
        <f>IF('Detailed input - Vehicles'!$E$10&gt;=H11,'Basic input'!$O$23,0)</f>
        <v>0</v>
      </c>
      <c r="R22" s="147">
        <f>IF('Detailed input - Vehicles'!$E$10&gt;=I11,'Basic input'!$O$23,0)</f>
        <v>0</v>
      </c>
      <c r="S22" s="147">
        <f>IF('Detailed input - Vehicles'!$E$10&gt;=J11,'Basic input'!$O$23,0)</f>
        <v>0</v>
      </c>
      <c r="T22" s="147">
        <f>IF('Detailed input - Vehicles'!$E$10&gt;=K11,'Basic input'!$O$23,0)</f>
        <v>0</v>
      </c>
      <c r="U22" s="147">
        <f>IF('Detailed input - Vehicles'!$E$10&gt;=L11,'Basic input'!$O$23,0)</f>
        <v>0</v>
      </c>
      <c r="V22" s="147">
        <f>IF('Detailed input - Vehicles'!$E$10&gt;=M11,'Basic input'!$O$23,0)</f>
        <v>0</v>
      </c>
      <c r="W22" s="147">
        <f>IF('Detailed input - Vehicles'!$E$10&gt;=N11,'Basic input'!$O$23,0)</f>
        <v>0</v>
      </c>
      <c r="X22" s="147">
        <f>IF('Detailed input - Vehicles'!$E$10&gt;=O11,'Basic input'!$O$23,0)</f>
        <v>0</v>
      </c>
      <c r="Y22" s="147">
        <f>IF('Detailed input - Vehicles'!$E$10&gt;=P11,'Basic input'!$O$23,0)</f>
        <v>0</v>
      </c>
      <c r="Z22" s="147">
        <f>IF('Detailed input - Vehicles'!$E$10&gt;=Q11,'Basic input'!$O$23,0)</f>
        <v>0</v>
      </c>
      <c r="AA22" s="147">
        <f>IF('Detailed input - Vehicles'!$E$10&gt;=R11,'Basic input'!$O$23,0)</f>
        <v>0</v>
      </c>
      <c r="AB22" s="147">
        <f>IF('Detailed input - Vehicles'!$E$10&gt;=S11,'Basic input'!$O$23,0)</f>
        <v>0</v>
      </c>
      <c r="AC22" s="147">
        <f>IF('Detailed input - Vehicles'!$E$10&gt;=T11,'Basic input'!$O$23,0)</f>
        <v>0</v>
      </c>
    </row>
    <row r="23" spans="1:29" s="136" customFormat="1" ht="20.25" customHeight="1" outlineLevel="3" x14ac:dyDescent="0.3">
      <c r="A23" s="267"/>
      <c r="B23" s="148"/>
      <c r="C23" s="146" t="s">
        <v>131</v>
      </c>
      <c r="D23" s="147"/>
      <c r="E23" s="147"/>
      <c r="F23" s="147"/>
      <c r="G23" s="147"/>
      <c r="H23" s="147"/>
      <c r="I23" s="147"/>
      <c r="J23" s="147"/>
      <c r="K23" s="147"/>
      <c r="L23" s="147"/>
      <c r="M23" s="147"/>
      <c r="N23" s="147">
        <f>IF('Detailed input - Vehicles'!$E$10&gt;=D11,'Basic input'!$P$23,0)</f>
        <v>0</v>
      </c>
      <c r="O23" s="147">
        <f>IF('Detailed input - Vehicles'!$E$10&gt;=E11,'Basic input'!$P$23,0)</f>
        <v>0</v>
      </c>
      <c r="P23" s="147">
        <f>IF('Detailed input - Vehicles'!$E$10&gt;=F11,'Basic input'!$P$23,0)</f>
        <v>0</v>
      </c>
      <c r="Q23" s="147">
        <f>IF('Detailed input - Vehicles'!$E$10&gt;=G11,'Basic input'!$P$23,0)</f>
        <v>0</v>
      </c>
      <c r="R23" s="147">
        <f>IF('Detailed input - Vehicles'!$E$10&gt;=H11,'Basic input'!$P$23,0)</f>
        <v>0</v>
      </c>
      <c r="S23" s="147">
        <f>IF('Detailed input - Vehicles'!$E$10&gt;=I11,'Basic input'!$P$23,0)</f>
        <v>0</v>
      </c>
      <c r="T23" s="147">
        <f>IF('Detailed input - Vehicles'!$E$10&gt;=J11,'Basic input'!$P$23,0)</f>
        <v>0</v>
      </c>
      <c r="U23" s="147">
        <f>IF('Detailed input - Vehicles'!$E$10&gt;=K11,'Basic input'!$P$23,0)</f>
        <v>0</v>
      </c>
      <c r="V23" s="147">
        <f>IF('Detailed input - Vehicles'!$E$10&gt;=L11,'Basic input'!$P$23,0)</f>
        <v>0</v>
      </c>
      <c r="W23" s="147">
        <f>IF('Detailed input - Vehicles'!$E$10&gt;=M11,'Basic input'!$P$23,0)</f>
        <v>0</v>
      </c>
      <c r="X23" s="147">
        <f>IF('Detailed input - Vehicles'!$E$10&gt;=N11,'Basic input'!$P$23,0)</f>
        <v>0</v>
      </c>
      <c r="Y23" s="147">
        <f>IF('Detailed input - Vehicles'!$E$10&gt;=O11,'Basic input'!$P$23,0)</f>
        <v>0</v>
      </c>
      <c r="Z23" s="147">
        <f>IF('Detailed input - Vehicles'!$E$10&gt;=P11,'Basic input'!$P$23,0)</f>
        <v>0</v>
      </c>
      <c r="AA23" s="147">
        <f>IF('Detailed input - Vehicles'!$E$10&gt;=Q11,'Basic input'!$P$23,0)</f>
        <v>0</v>
      </c>
      <c r="AB23" s="147">
        <f>IF('Detailed input - Vehicles'!$E$10&gt;=R11,'Basic input'!$P$23,0)</f>
        <v>0</v>
      </c>
      <c r="AC23" s="147">
        <f>IF('Detailed input - Vehicles'!$E$10&gt;=S11,'Basic input'!$P$23,0)</f>
        <v>0</v>
      </c>
    </row>
    <row r="24" spans="1:29" s="136" customFormat="1" ht="20.25" customHeight="1" outlineLevel="2" x14ac:dyDescent="0.3">
      <c r="A24" s="267"/>
      <c r="B24" s="148"/>
      <c r="C24" s="148"/>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row>
    <row r="25" spans="1:29" s="136" customFormat="1" ht="20.25" customHeight="1" outlineLevel="2" x14ac:dyDescent="0.3">
      <c r="A25" s="267"/>
      <c r="B25" s="148" t="s">
        <v>133</v>
      </c>
      <c r="C25" s="148" t="s">
        <v>6</v>
      </c>
      <c r="D25" s="147">
        <f>'Basic input'!$G$37*IF('Detailed input - Vehicles'!E62&lt;&gt;0,'Detailed input - Vehicles'!E62,'Detailed input - Vehicles'!E61)</f>
        <v>0</v>
      </c>
      <c r="E25" s="147">
        <f>'Basic input'!$G$37*IF('Detailed input - Vehicles'!F62&lt;&gt;0,'Detailed input - Vehicles'!F62,'Detailed input - Vehicles'!F61)</f>
        <v>0</v>
      </c>
      <c r="F25" s="147">
        <f>'Basic input'!$G$37*IF('Detailed input - Vehicles'!G62&lt;&gt;0,'Detailed input - Vehicles'!G62,'Detailed input - Vehicles'!G61)</f>
        <v>0</v>
      </c>
      <c r="G25" s="147">
        <f>'Basic input'!$G$37*IF('Detailed input - Vehicles'!H62&lt;&gt;0,'Detailed input - Vehicles'!H62,'Detailed input - Vehicles'!H61)</f>
        <v>0</v>
      </c>
      <c r="H25" s="147">
        <f>'Basic input'!$G$37*IF('Detailed input - Vehicles'!I62&lt;&gt;0,'Detailed input - Vehicles'!I62,'Detailed input - Vehicles'!I61)</f>
        <v>0</v>
      </c>
      <c r="I25" s="147">
        <f>'Basic input'!$G$37*IF('Detailed input - Vehicles'!J62&lt;&gt;0,'Detailed input - Vehicles'!J62,'Detailed input - Vehicles'!J61)</f>
        <v>0</v>
      </c>
      <c r="J25" s="147">
        <f>'Basic input'!$G$37*IF('Detailed input - Vehicles'!K62&lt;&gt;0,'Detailed input - Vehicles'!K62,'Detailed input - Vehicles'!K61)</f>
        <v>0</v>
      </c>
      <c r="K25" s="147">
        <f>'Basic input'!$G$37*IF('Detailed input - Vehicles'!L62&lt;&gt;0,'Detailed input - Vehicles'!L62,'Detailed input - Vehicles'!L61)</f>
        <v>0</v>
      </c>
      <c r="L25" s="147">
        <f>'Basic input'!$G$37*IF('Detailed input - Vehicles'!M62&lt;&gt;0,'Detailed input - Vehicles'!M62,'Detailed input - Vehicles'!M61)</f>
        <v>0</v>
      </c>
      <c r="M25" s="147">
        <f>'Basic input'!$G$37*IF('Detailed input - Vehicles'!N62&lt;&gt;0,'Detailed input - Vehicles'!N62,'Detailed input - Vehicles'!N61)</f>
        <v>0</v>
      </c>
      <c r="N25" s="147">
        <f>'Basic input'!$G$37*IF('Detailed input - Vehicles'!O62&lt;&gt;0,'Detailed input - Vehicles'!O62,'Detailed input - Vehicles'!O61)</f>
        <v>0</v>
      </c>
      <c r="O25" s="147">
        <f>'Basic input'!$G$37*IF('Detailed input - Vehicles'!P62&lt;&gt;0,'Detailed input - Vehicles'!P62,'Detailed input - Vehicles'!P61)</f>
        <v>0</v>
      </c>
      <c r="P25" s="147">
        <f>'Basic input'!$G$37*IF('Detailed input - Vehicles'!Q62&lt;&gt;0,'Detailed input - Vehicles'!Q62,'Detailed input - Vehicles'!Q61)</f>
        <v>0</v>
      </c>
      <c r="Q25" s="147">
        <f>'Basic input'!$G$37*IF('Detailed input - Vehicles'!R62&lt;&gt;0,'Detailed input - Vehicles'!R62,'Detailed input - Vehicles'!R61)</f>
        <v>0</v>
      </c>
      <c r="R25" s="147">
        <f>'Basic input'!$G$37*IF('Detailed input - Vehicles'!S62&lt;&gt;0,'Detailed input - Vehicles'!S62,'Detailed input - Vehicles'!S61)</f>
        <v>0</v>
      </c>
      <c r="S25" s="147">
        <f>'Basic input'!$G$37*IF('Detailed input - Vehicles'!T62&lt;&gt;0,'Detailed input - Vehicles'!T62,'Detailed input - Vehicles'!T61)</f>
        <v>0</v>
      </c>
      <c r="T25" s="147">
        <f>'Basic input'!$G$37*IF('Detailed input - Vehicles'!U62&lt;&gt;0,'Detailed input - Vehicles'!U62,'Detailed input - Vehicles'!U61)</f>
        <v>0</v>
      </c>
      <c r="U25" s="147">
        <f>'Basic input'!$G$37*IF('Detailed input - Vehicles'!V62&lt;&gt;0,'Detailed input - Vehicles'!V62,'Detailed input - Vehicles'!V61)</f>
        <v>0</v>
      </c>
      <c r="V25" s="147">
        <f>'Basic input'!$G$37*IF('Detailed input - Vehicles'!W62&lt;&gt;0,'Detailed input - Vehicles'!W62,'Detailed input - Vehicles'!W61)</f>
        <v>0</v>
      </c>
      <c r="W25" s="147">
        <f>'Basic input'!$G$37*IF('Detailed input - Vehicles'!X62&lt;&gt;0,'Detailed input - Vehicles'!X62,'Detailed input - Vehicles'!X61)</f>
        <v>0</v>
      </c>
      <c r="X25" s="147">
        <f>'Basic input'!$G$37*IF('Detailed input - Vehicles'!Y62&lt;&gt;0,'Detailed input - Vehicles'!Y62,'Detailed input - Vehicles'!Y61)</f>
        <v>0</v>
      </c>
      <c r="Y25" s="147">
        <f>'Basic input'!$G$37*IF('Detailed input - Vehicles'!Z62&lt;&gt;0,'Detailed input - Vehicles'!Z62,'Detailed input - Vehicles'!Z61)</f>
        <v>0</v>
      </c>
      <c r="Z25" s="147">
        <f>'Basic input'!$G$37*IF('Detailed input - Vehicles'!AA62&lt;&gt;0,'Detailed input - Vehicles'!AA62,'Detailed input - Vehicles'!AA61)</f>
        <v>0</v>
      </c>
      <c r="AA25" s="147">
        <f>'Basic input'!$G$37*IF('Detailed input - Vehicles'!AB62&lt;&gt;0,'Detailed input - Vehicles'!AB62,'Detailed input - Vehicles'!AB61)</f>
        <v>0</v>
      </c>
      <c r="AB25" s="147">
        <f>'Basic input'!$G$37*IF('Detailed input - Vehicles'!AC62&lt;&gt;0,'Detailed input - Vehicles'!AC62,'Detailed input - Vehicles'!AC61)</f>
        <v>0</v>
      </c>
      <c r="AC25" s="147">
        <f>'Basic input'!$G$37*IF('Detailed input - Vehicles'!AD62&lt;&gt;0,'Detailed input - Vehicles'!AD62,'Detailed input - Vehicles'!AD61)</f>
        <v>0</v>
      </c>
    </row>
    <row r="26" spans="1:29" s="136" customFormat="1" ht="20.25" customHeight="1" outlineLevel="2" x14ac:dyDescent="0.3">
      <c r="A26" s="267"/>
      <c r="B26" s="103" t="s">
        <v>82</v>
      </c>
      <c r="C26" s="148"/>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row>
    <row r="27" spans="1:29" ht="20.25" customHeight="1" outlineLevel="2" x14ac:dyDescent="0.3">
      <c r="B27" s="148" t="s">
        <v>113</v>
      </c>
      <c r="C27" s="149" t="s">
        <v>6</v>
      </c>
      <c r="D27" s="150">
        <f>D25*D12</f>
        <v>0</v>
      </c>
      <c r="E27" s="150">
        <f>E25*E12</f>
        <v>0</v>
      </c>
      <c r="F27" s="150">
        <f>F25*F12</f>
        <v>0</v>
      </c>
      <c r="G27" s="150">
        <f>G25*G12</f>
        <v>0</v>
      </c>
      <c r="H27" s="150">
        <f t="shared" ref="H27:AC27" si="7">H25*H12</f>
        <v>0</v>
      </c>
      <c r="I27" s="150">
        <f t="shared" si="7"/>
        <v>0</v>
      </c>
      <c r="J27" s="150">
        <f t="shared" si="7"/>
        <v>0</v>
      </c>
      <c r="K27" s="150">
        <f t="shared" si="7"/>
        <v>0</v>
      </c>
      <c r="L27" s="150">
        <f t="shared" si="7"/>
        <v>0</v>
      </c>
      <c r="M27" s="150">
        <f t="shared" si="7"/>
        <v>0</v>
      </c>
      <c r="N27" s="150">
        <f t="shared" si="7"/>
        <v>0</v>
      </c>
      <c r="O27" s="150">
        <f t="shared" si="7"/>
        <v>0</v>
      </c>
      <c r="P27" s="150">
        <f t="shared" si="7"/>
        <v>0</v>
      </c>
      <c r="Q27" s="150">
        <f t="shared" si="7"/>
        <v>0</v>
      </c>
      <c r="R27" s="150">
        <f t="shared" si="7"/>
        <v>0</v>
      </c>
      <c r="S27" s="150">
        <f t="shared" si="7"/>
        <v>0</v>
      </c>
      <c r="T27" s="150">
        <f t="shared" si="7"/>
        <v>0</v>
      </c>
      <c r="U27" s="150">
        <f t="shared" si="7"/>
        <v>0</v>
      </c>
      <c r="V27" s="150">
        <f t="shared" si="7"/>
        <v>0</v>
      </c>
      <c r="W27" s="150">
        <f t="shared" si="7"/>
        <v>0</v>
      </c>
      <c r="X27" s="150">
        <f t="shared" si="7"/>
        <v>0</v>
      </c>
      <c r="Y27" s="150">
        <f t="shared" si="7"/>
        <v>0</v>
      </c>
      <c r="Z27" s="150">
        <f t="shared" si="7"/>
        <v>0</v>
      </c>
      <c r="AA27" s="150">
        <f t="shared" si="7"/>
        <v>0</v>
      </c>
      <c r="AB27" s="150">
        <f t="shared" si="7"/>
        <v>0</v>
      </c>
      <c r="AC27" s="150">
        <f t="shared" si="7"/>
        <v>0</v>
      </c>
    </row>
    <row r="28" spans="1:29" s="87" customFormat="1" ht="20.25" customHeight="1" outlineLevel="2" x14ac:dyDescent="0.3">
      <c r="A28" s="79"/>
      <c r="B28" s="86" t="s">
        <v>134</v>
      </c>
      <c r="C28" s="86" t="s">
        <v>6</v>
      </c>
      <c r="D28" s="151">
        <f>('Basic input'!$G$37*'B 18m'!D12)-D27</f>
        <v>0</v>
      </c>
      <c r="E28" s="151">
        <f>('Basic input'!$G$37*'B 18m'!E12)-E27</f>
        <v>0</v>
      </c>
      <c r="F28" s="151">
        <f>('Basic input'!$G$37*'B 18m'!F12)-F27</f>
        <v>0</v>
      </c>
      <c r="G28" s="151">
        <f>('Basic input'!$G$37*'B 18m'!G12)-G27</f>
        <v>0</v>
      </c>
      <c r="H28" s="151">
        <f>('Basic input'!$G$37*'B 18m'!H12)-H27</f>
        <v>0</v>
      </c>
      <c r="I28" s="151">
        <f>('Basic input'!$G$37*'B 18m'!I12)-I27</f>
        <v>0</v>
      </c>
      <c r="J28" s="151">
        <f>('Basic input'!$G$37*'B 18m'!J12)-J27</f>
        <v>0</v>
      </c>
      <c r="K28" s="151">
        <f>('Basic input'!$G$37*'B 18m'!K12)-K27</f>
        <v>0</v>
      </c>
      <c r="L28" s="151">
        <f>('Basic input'!$G$37*'B 18m'!L12)-L27</f>
        <v>0</v>
      </c>
      <c r="M28" s="151">
        <f>('Basic input'!$G$37*'B 18m'!M12)-M27</f>
        <v>0</v>
      </c>
      <c r="N28" s="151">
        <f>('Basic input'!$G$37*'B 18m'!N12)-N27</f>
        <v>0</v>
      </c>
      <c r="O28" s="151">
        <f>('Basic input'!$G$37*'B 18m'!O12)-O27</f>
        <v>0</v>
      </c>
      <c r="P28" s="151">
        <f>('Basic input'!$G$37*'B 18m'!P12)-P27</f>
        <v>0</v>
      </c>
      <c r="Q28" s="151">
        <f>('Basic input'!$G$37*'B 18m'!Q12)-Q27</f>
        <v>0</v>
      </c>
      <c r="R28" s="151">
        <f>('Basic input'!$G$37*'B 18m'!R12)-R27</f>
        <v>0</v>
      </c>
      <c r="S28" s="151">
        <f>('Basic input'!$G$37*'B 18m'!S12)-S27</f>
        <v>0</v>
      </c>
      <c r="T28" s="151">
        <f>('Basic input'!$G$37*'B 18m'!T12)-T27</f>
        <v>0</v>
      </c>
      <c r="U28" s="151">
        <f>('Basic input'!$G$37*'B 18m'!U12)-U27</f>
        <v>0</v>
      </c>
      <c r="V28" s="151">
        <f>('Basic input'!$G$37*'B 18m'!V12)-V27</f>
        <v>0</v>
      </c>
      <c r="W28" s="151">
        <f>('Basic input'!$G$37*'B 18m'!W12)-W27</f>
        <v>0</v>
      </c>
      <c r="X28" s="151">
        <f>('Basic input'!$G$37*'B 18m'!X12)-X27</f>
        <v>0</v>
      </c>
      <c r="Y28" s="151">
        <f>('Basic input'!$G$37*'B 18m'!Y12)-Y27</f>
        <v>0</v>
      </c>
      <c r="Z28" s="151">
        <f>('Basic input'!$G$37*'B 18m'!Z12)-Z27</f>
        <v>0</v>
      </c>
      <c r="AA28" s="151">
        <f>('Basic input'!$G$37*'B 18m'!AA12)-AA27</f>
        <v>0</v>
      </c>
      <c r="AB28" s="151">
        <f>('Basic input'!$G$37*'B 18m'!AB12)-AB27</f>
        <v>0</v>
      </c>
      <c r="AC28" s="151">
        <f>('Basic input'!$G$37*'B 18m'!AC12)-AC27</f>
        <v>0</v>
      </c>
    </row>
    <row r="29" spans="1:29" s="87" customFormat="1" ht="20.25" customHeight="1" outlineLevel="2" x14ac:dyDescent="0.3">
      <c r="A29" s="79"/>
      <c r="B29" s="86"/>
      <c r="C29" s="86"/>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row>
    <row r="30" spans="1:29" s="136" customFormat="1" ht="20.25" customHeight="1" outlineLevel="2" x14ac:dyDescent="0.3">
      <c r="A30" s="267"/>
      <c r="B30" s="97" t="s">
        <v>137</v>
      </c>
      <c r="C30" s="97" t="s">
        <v>78</v>
      </c>
      <c r="D30" s="597">
        <f t="shared" ref="D30:N30" si="8">SUM(D31:D41)</f>
        <v>0</v>
      </c>
      <c r="E30" s="597">
        <f t="shared" si="8"/>
        <v>0</v>
      </c>
      <c r="F30" s="597">
        <f t="shared" si="8"/>
        <v>0</v>
      </c>
      <c r="G30" s="597">
        <f t="shared" si="8"/>
        <v>0</v>
      </c>
      <c r="H30" s="597">
        <f t="shared" si="8"/>
        <v>0</v>
      </c>
      <c r="I30" s="597">
        <f t="shared" si="8"/>
        <v>0</v>
      </c>
      <c r="J30" s="597">
        <f t="shared" si="8"/>
        <v>0</v>
      </c>
      <c r="K30" s="597">
        <f t="shared" si="8"/>
        <v>0</v>
      </c>
      <c r="L30" s="597">
        <f t="shared" si="8"/>
        <v>0</v>
      </c>
      <c r="M30" s="597">
        <f t="shared" si="8"/>
        <v>0</v>
      </c>
      <c r="N30" s="597">
        <f t="shared" si="8"/>
        <v>0</v>
      </c>
      <c r="O30" s="597">
        <f t="shared" ref="O30:AC30" si="9">SUM(O31:O41)</f>
        <v>0</v>
      </c>
      <c r="P30" s="597">
        <f t="shared" si="9"/>
        <v>0</v>
      </c>
      <c r="Q30" s="597">
        <f t="shared" si="9"/>
        <v>0</v>
      </c>
      <c r="R30" s="597">
        <f t="shared" si="9"/>
        <v>0</v>
      </c>
      <c r="S30" s="597">
        <f t="shared" si="9"/>
        <v>0</v>
      </c>
      <c r="T30" s="597">
        <f t="shared" si="9"/>
        <v>0</v>
      </c>
      <c r="U30" s="597">
        <f t="shared" si="9"/>
        <v>0</v>
      </c>
      <c r="V30" s="597">
        <f t="shared" si="9"/>
        <v>0</v>
      </c>
      <c r="W30" s="597">
        <f t="shared" si="9"/>
        <v>0</v>
      </c>
      <c r="X30" s="597">
        <f t="shared" si="9"/>
        <v>0</v>
      </c>
      <c r="Y30" s="597">
        <f t="shared" si="9"/>
        <v>0</v>
      </c>
      <c r="Z30" s="597">
        <f t="shared" si="9"/>
        <v>0</v>
      </c>
      <c r="AA30" s="597">
        <f t="shared" si="9"/>
        <v>0</v>
      </c>
      <c r="AB30" s="597">
        <f t="shared" si="9"/>
        <v>0</v>
      </c>
      <c r="AC30" s="597">
        <f t="shared" si="9"/>
        <v>0</v>
      </c>
    </row>
    <row r="31" spans="1:29" s="138" customFormat="1" ht="20.25" customHeight="1" outlineLevel="3" x14ac:dyDescent="0.3">
      <c r="A31" s="265"/>
      <c r="B31" s="103" t="s">
        <v>135</v>
      </c>
      <c r="C31" s="146" t="s">
        <v>121</v>
      </c>
      <c r="D31" s="147">
        <f>IF('Detailed input - Vehicles'!$E$59&lt;&gt;0,'Detailed input - Vehicles'!$E$59,'Detailed input - Vehicles'!$E$58)*'B 18m'!D25*'B 18m'!D$13</f>
        <v>0</v>
      </c>
      <c r="E31" s="147">
        <f>IF('Detailed input - Vehicles'!$E$59&lt;&gt;0,'Detailed input - Vehicles'!$E$59,'Detailed input - Vehicles'!$E$58)*'B 18m'!E25*'B 18m'!E13</f>
        <v>0</v>
      </c>
      <c r="F31" s="147">
        <f>IF('Detailed input - Vehicles'!$E$59&lt;&gt;0,'Detailed input - Vehicles'!$E$59,'Detailed input - Vehicles'!$E$58)*'B 18m'!F25*'B 18m'!F13</f>
        <v>0</v>
      </c>
      <c r="G31" s="147">
        <f>IF('Detailed input - Vehicles'!$E$59&lt;&gt;0,'Detailed input - Vehicles'!$E$59,'Detailed input - Vehicles'!$E$58)*'B 18m'!G25*'B 18m'!G13</f>
        <v>0</v>
      </c>
      <c r="H31" s="147">
        <f>IF('Detailed input - Vehicles'!$E$59&lt;&gt;0,'Detailed input - Vehicles'!$E$59,'Detailed input - Vehicles'!$E$58)*'B 18m'!H25*'B 18m'!H13</f>
        <v>0</v>
      </c>
      <c r="I31" s="147">
        <f>IF('Detailed input - Vehicles'!$E$59&lt;&gt;0,'Detailed input - Vehicles'!$E$59,'Detailed input - Vehicles'!$E$58)*'B 18m'!I25*'B 18m'!I13</f>
        <v>0</v>
      </c>
      <c r="J31" s="147">
        <f>IF('Detailed input - Vehicles'!$E$59&lt;&gt;0,'Detailed input - Vehicles'!$E$59,'Detailed input - Vehicles'!$E$58)*'B 18m'!J25*'B 18m'!J13</f>
        <v>0</v>
      </c>
      <c r="K31" s="147">
        <f>IF('Detailed input - Vehicles'!$E$59&lt;&gt;0,'Detailed input - Vehicles'!$E$59,'Detailed input - Vehicles'!$E$58)*'B 18m'!K25*'B 18m'!K13</f>
        <v>0</v>
      </c>
      <c r="L31" s="147">
        <f>IF('Detailed input - Vehicles'!$E$59&lt;&gt;0,'Detailed input - Vehicles'!$E$59,'Detailed input - Vehicles'!$E$58)*'B 18m'!L25*'B 18m'!L13</f>
        <v>0</v>
      </c>
      <c r="M31" s="147">
        <f>IF('Detailed input - Vehicles'!$E$59&lt;&gt;0,'Detailed input - Vehicles'!$E$59,'Detailed input - Vehicles'!$E$58)*'B 18m'!M25*'B 18m'!M13</f>
        <v>0</v>
      </c>
      <c r="N31" s="147">
        <f>IF('Detailed input - Vehicles'!$E$59&lt;&gt;0,'Detailed input - Vehicles'!$E$59,'Detailed input - Vehicles'!$E$58)*'B 18m'!N25*'B 18m'!N13</f>
        <v>0</v>
      </c>
      <c r="O31" s="147">
        <f>IF('Detailed input - Vehicles'!$E$59&lt;&gt;0,'Detailed input - Vehicles'!$E$59,'Detailed input - Vehicles'!$E$58)*'B 18m'!O25*'B 18m'!O13</f>
        <v>0</v>
      </c>
      <c r="P31" s="147">
        <f>IF('Detailed input - Vehicles'!$E$59&lt;&gt;0,'Detailed input - Vehicles'!$E$59,'Detailed input - Vehicles'!$E$58)*'B 18m'!P25*'B 18m'!P13</f>
        <v>0</v>
      </c>
      <c r="Q31" s="147">
        <f>IF('Detailed input - Vehicles'!$E$59&lt;&gt;0,'Detailed input - Vehicles'!$E$59,'Detailed input - Vehicles'!$E$58)*'B 18m'!Q25*'B 18m'!Q13</f>
        <v>0</v>
      </c>
      <c r="R31" s="147">
        <f>IF('Detailed input - Vehicles'!$E$59&lt;&gt;0,'Detailed input - Vehicles'!$E$59,'Detailed input - Vehicles'!$E$58)*'B 18m'!R25*'B 18m'!R13</f>
        <v>0</v>
      </c>
      <c r="S31" s="147">
        <f>IF('Detailed input - Vehicles'!$E$59&lt;&gt;0,'Detailed input - Vehicles'!$E$59,'Detailed input - Vehicles'!$E$58)*'B 18m'!S25*'B 18m'!S13</f>
        <v>0</v>
      </c>
      <c r="T31" s="147">
        <f>IF('Detailed input - Vehicles'!$E$59&lt;&gt;0,'Detailed input - Vehicles'!$E$59,'Detailed input - Vehicles'!$E$58)*'B 18m'!T25*'B 18m'!T13</f>
        <v>0</v>
      </c>
      <c r="U31" s="147">
        <f>IF('Detailed input - Vehicles'!$E$59&lt;&gt;0,'Detailed input - Vehicles'!$E$59,'Detailed input - Vehicles'!$E$58)*'B 18m'!U25*'B 18m'!U13</f>
        <v>0</v>
      </c>
      <c r="V31" s="147">
        <f>IF('Detailed input - Vehicles'!$E$59&lt;&gt;0,'Detailed input - Vehicles'!$E$59,'Detailed input - Vehicles'!$E$58)*'B 18m'!V25*'B 18m'!V13</f>
        <v>0</v>
      </c>
      <c r="W31" s="147">
        <f>IF('Detailed input - Vehicles'!$E$59&lt;&gt;0,'Detailed input - Vehicles'!$E$59,'Detailed input - Vehicles'!$E$58)*'B 18m'!W25*'B 18m'!W13</f>
        <v>0</v>
      </c>
      <c r="X31" s="147">
        <f>IF('Detailed input - Vehicles'!$E$59&lt;&gt;0,'Detailed input - Vehicles'!$E$59,'Detailed input - Vehicles'!$E$58)*'B 18m'!X25*'B 18m'!X13</f>
        <v>0</v>
      </c>
      <c r="Y31" s="147">
        <f>IF('Detailed input - Vehicles'!$E$59&lt;&gt;0,'Detailed input - Vehicles'!$E$59,'Detailed input - Vehicles'!$E$58)*'B 18m'!Y25*'B 18m'!Y13</f>
        <v>0</v>
      </c>
      <c r="Z31" s="147">
        <f>IF('Detailed input - Vehicles'!$E$59&lt;&gt;0,'Detailed input - Vehicles'!$E$59,'Detailed input - Vehicles'!$E$58)*'B 18m'!Z25*'B 18m'!Z13</f>
        <v>0</v>
      </c>
      <c r="AA31" s="147">
        <f>IF('Detailed input - Vehicles'!$E$59&lt;&gt;0,'Detailed input - Vehicles'!$E$59,'Detailed input - Vehicles'!$E$58)*'B 18m'!AA25*'B 18m'!AA13</f>
        <v>0</v>
      </c>
      <c r="AB31" s="147">
        <f>IF('Detailed input - Vehicles'!$E$59&lt;&gt;0,'Detailed input - Vehicles'!$E$59,'Detailed input - Vehicles'!$E$58)*'B 18m'!AB25*'B 18m'!AB13</f>
        <v>0</v>
      </c>
      <c r="AC31" s="147">
        <f>IF('Detailed input - Vehicles'!$E$59&lt;&gt;0,'Detailed input - Vehicles'!$E$59,'Detailed input - Vehicles'!$E$58)*'B 18m'!AC25*'B 18m'!AC13</f>
        <v>0</v>
      </c>
    </row>
    <row r="32" spans="1:29" s="138" customFormat="1" ht="20.25" customHeight="1" outlineLevel="3" x14ac:dyDescent="0.3">
      <c r="A32" s="265"/>
      <c r="B32" s="97"/>
      <c r="C32" s="146" t="s">
        <v>122</v>
      </c>
      <c r="D32" s="147"/>
      <c r="E32" s="147">
        <f>IF('Detailed input - Vehicles'!$F$59&lt;&gt;0,'Detailed input - Vehicles'!$F$59,'Detailed input - Vehicles'!$F$58)*'B 18m'!E25*'B 18m'!E$14</f>
        <v>0</v>
      </c>
      <c r="F32" s="147">
        <f>IF('Detailed input - Vehicles'!$F$59&lt;&gt;0,'Detailed input - Vehicles'!$F$59,'Detailed input - Vehicles'!$F$58)*'B 18m'!F25*'B 18m'!F14</f>
        <v>0</v>
      </c>
      <c r="G32" s="147">
        <f>IF('Detailed input - Vehicles'!$F$59&lt;&gt;0,'Detailed input - Vehicles'!$F$59,'Detailed input - Vehicles'!$F$58)*'B 18m'!G25*'B 18m'!G14</f>
        <v>0</v>
      </c>
      <c r="H32" s="147">
        <f>IF('Detailed input - Vehicles'!$F$59&lt;&gt;0,'Detailed input - Vehicles'!$F$59,'Detailed input - Vehicles'!$F$58)*'B 18m'!H25*'B 18m'!H14</f>
        <v>0</v>
      </c>
      <c r="I32" s="147">
        <f>IF('Detailed input - Vehicles'!$F$59&lt;&gt;0,'Detailed input - Vehicles'!$F$59,'Detailed input - Vehicles'!$F$58)*'B 18m'!I25*'B 18m'!I14</f>
        <v>0</v>
      </c>
      <c r="J32" s="147">
        <f>IF('Detailed input - Vehicles'!$F$59&lt;&gt;0,'Detailed input - Vehicles'!$F$59,'Detailed input - Vehicles'!$F$58)*'B 18m'!J25*'B 18m'!J14</f>
        <v>0</v>
      </c>
      <c r="K32" s="147">
        <f>IF('Detailed input - Vehicles'!$F$59&lt;&gt;0,'Detailed input - Vehicles'!$F$59,'Detailed input - Vehicles'!$F$58)*'B 18m'!K25*'B 18m'!K14</f>
        <v>0</v>
      </c>
      <c r="L32" s="147">
        <f>IF('Detailed input - Vehicles'!$F$59&lt;&gt;0,'Detailed input - Vehicles'!$F$59,'Detailed input - Vehicles'!$F$58)*'B 18m'!L25*'B 18m'!L14</f>
        <v>0</v>
      </c>
      <c r="M32" s="147">
        <f>IF('Detailed input - Vehicles'!$F$59&lt;&gt;0,'Detailed input - Vehicles'!$F$59,'Detailed input - Vehicles'!$F$58)*'B 18m'!M25*'B 18m'!M14</f>
        <v>0</v>
      </c>
      <c r="N32" s="147">
        <f>IF('Detailed input - Vehicles'!$F$59&lt;&gt;0,'Detailed input - Vehicles'!$F$59,'Detailed input - Vehicles'!$F$58)*'B 18m'!N25*'B 18m'!N14</f>
        <v>0</v>
      </c>
      <c r="O32" s="147">
        <f>IF('Detailed input - Vehicles'!$F$59&lt;&gt;0,'Detailed input - Vehicles'!$F$59,'Detailed input - Vehicles'!$F$58)*'B 18m'!O25*'B 18m'!O14</f>
        <v>0</v>
      </c>
      <c r="P32" s="147">
        <f>IF('Detailed input - Vehicles'!$F$59&lt;&gt;0,'Detailed input - Vehicles'!$F$59,'Detailed input - Vehicles'!$F$58)*'B 18m'!P25*'B 18m'!P14</f>
        <v>0</v>
      </c>
      <c r="Q32" s="147">
        <f>IF('Detailed input - Vehicles'!$F$59&lt;&gt;0,'Detailed input - Vehicles'!$F$59,'Detailed input - Vehicles'!$F$58)*'B 18m'!Q25*'B 18m'!Q14</f>
        <v>0</v>
      </c>
      <c r="R32" s="147">
        <f>IF('Detailed input - Vehicles'!$F$59&lt;&gt;0,'Detailed input - Vehicles'!$F$59,'Detailed input - Vehicles'!$F$58)*'B 18m'!R25*'B 18m'!R14</f>
        <v>0</v>
      </c>
      <c r="S32" s="147">
        <f>IF('Detailed input - Vehicles'!$F$59&lt;&gt;0,'Detailed input - Vehicles'!$F$59,'Detailed input - Vehicles'!$F$58)*'B 18m'!S25*'B 18m'!S14</f>
        <v>0</v>
      </c>
      <c r="T32" s="147">
        <f>IF('Detailed input - Vehicles'!$F$59&lt;&gt;0,'Detailed input - Vehicles'!$F$59,'Detailed input - Vehicles'!$F$58)*'B 18m'!T25*'B 18m'!T14</f>
        <v>0</v>
      </c>
      <c r="U32" s="147">
        <f>IF('Detailed input - Vehicles'!$F$59&lt;&gt;0,'Detailed input - Vehicles'!$F$59,'Detailed input - Vehicles'!$F$58)*'B 18m'!U25*'B 18m'!U14</f>
        <v>0</v>
      </c>
      <c r="V32" s="147">
        <f>IF('Detailed input - Vehicles'!$F$59&lt;&gt;0,'Detailed input - Vehicles'!$F$59,'Detailed input - Vehicles'!$F$58)*'B 18m'!V25*'B 18m'!V14</f>
        <v>0</v>
      </c>
      <c r="W32" s="147">
        <f>IF('Detailed input - Vehicles'!$F$59&lt;&gt;0,'Detailed input - Vehicles'!$F$59,'Detailed input - Vehicles'!$F$58)*'B 18m'!W25*'B 18m'!W14</f>
        <v>0</v>
      </c>
      <c r="X32" s="147">
        <f>IF('Detailed input - Vehicles'!$F$59&lt;&gt;0,'Detailed input - Vehicles'!$F$59,'Detailed input - Vehicles'!$F$58)*'B 18m'!X25*'B 18m'!X14</f>
        <v>0</v>
      </c>
      <c r="Y32" s="147">
        <f>IF('Detailed input - Vehicles'!$F$59&lt;&gt;0,'Detailed input - Vehicles'!$F$59,'Detailed input - Vehicles'!$F$58)*'B 18m'!Y25*'B 18m'!Y14</f>
        <v>0</v>
      </c>
      <c r="Z32" s="147">
        <f>IF('Detailed input - Vehicles'!$F$59&lt;&gt;0,'Detailed input - Vehicles'!$F$59,'Detailed input - Vehicles'!$F$58)*'B 18m'!Z25*'B 18m'!Z14</f>
        <v>0</v>
      </c>
      <c r="AA32" s="147">
        <f>IF('Detailed input - Vehicles'!$F$59&lt;&gt;0,'Detailed input - Vehicles'!$F$59,'Detailed input - Vehicles'!$F$58)*'B 18m'!AA25*'B 18m'!AA14</f>
        <v>0</v>
      </c>
      <c r="AB32" s="147">
        <f>IF('Detailed input - Vehicles'!$F$59&lt;&gt;0,'Detailed input - Vehicles'!$F$59,'Detailed input - Vehicles'!$F$58)*'B 18m'!AB25*'B 18m'!AB14</f>
        <v>0</v>
      </c>
      <c r="AC32" s="147">
        <f>IF('Detailed input - Vehicles'!$F$59&lt;&gt;0,'Detailed input - Vehicles'!$F$59,'Detailed input - Vehicles'!$F$58)*'B 18m'!AC25*'B 18m'!AC14</f>
        <v>0</v>
      </c>
    </row>
    <row r="33" spans="1:29" s="138" customFormat="1" ht="20.25" customHeight="1" outlineLevel="3" x14ac:dyDescent="0.3">
      <c r="A33" s="265"/>
      <c r="B33" s="97"/>
      <c r="C33" s="146" t="s">
        <v>123</v>
      </c>
      <c r="D33" s="147"/>
      <c r="E33" s="147"/>
      <c r="F33" s="147">
        <f>IF('Detailed input - Vehicles'!$G$59&lt;&gt;0,'Detailed input - Vehicles'!$G$59,'Detailed input - Vehicles'!$G$58)*'B 18m'!F$15*'B 18m'!F25</f>
        <v>0</v>
      </c>
      <c r="G33" s="147">
        <f>IF('Detailed input - Vehicles'!$G$59&lt;&gt;0,'Detailed input - Vehicles'!$G$59,'Detailed input - Vehicles'!$G$58)*'B 18m'!G15*'B 18m'!G25</f>
        <v>0</v>
      </c>
      <c r="H33" s="147">
        <f>IF('Detailed input - Vehicles'!$G$59&lt;&gt;0,'Detailed input - Vehicles'!$G$59,'Detailed input - Vehicles'!$G$58)*'B 18m'!H15*'B 18m'!H25</f>
        <v>0</v>
      </c>
      <c r="I33" s="147">
        <f>IF('Detailed input - Vehicles'!$G$59&lt;&gt;0,'Detailed input - Vehicles'!$G$59,'Detailed input - Vehicles'!$G$58)*'B 18m'!I15*'B 18m'!I25</f>
        <v>0</v>
      </c>
      <c r="J33" s="147">
        <f>IF('Detailed input - Vehicles'!$G$59&lt;&gt;0,'Detailed input - Vehicles'!$G$59,'Detailed input - Vehicles'!$G$58)*'B 18m'!J15*'B 18m'!J25</f>
        <v>0</v>
      </c>
      <c r="K33" s="147">
        <f>IF('Detailed input - Vehicles'!$G$59&lt;&gt;0,'Detailed input - Vehicles'!$G$59,'Detailed input - Vehicles'!$G$58)*'B 18m'!K15*'B 18m'!K25</f>
        <v>0</v>
      </c>
      <c r="L33" s="147">
        <f>IF('Detailed input - Vehicles'!$G$59&lt;&gt;0,'Detailed input - Vehicles'!$G$59,'Detailed input - Vehicles'!$G$58)*'B 18m'!L15*'B 18m'!L25</f>
        <v>0</v>
      </c>
      <c r="M33" s="147">
        <f>IF('Detailed input - Vehicles'!$G$59&lt;&gt;0,'Detailed input - Vehicles'!$G$59,'Detailed input - Vehicles'!$G$58)*'B 18m'!M15*'B 18m'!M25</f>
        <v>0</v>
      </c>
      <c r="N33" s="147">
        <f>IF('Detailed input - Vehicles'!$G$59&lt;&gt;0,'Detailed input - Vehicles'!$G$59,'Detailed input - Vehicles'!$G$58)*'B 18m'!N15*'B 18m'!N25</f>
        <v>0</v>
      </c>
      <c r="O33" s="147">
        <f>IF('Detailed input - Vehicles'!$G$59&lt;&gt;0,'Detailed input - Vehicles'!$G$59,'Detailed input - Vehicles'!$G$58)*'B 18m'!O15*'B 18m'!O25</f>
        <v>0</v>
      </c>
      <c r="P33" s="147">
        <f>IF('Detailed input - Vehicles'!$G$59&lt;&gt;0,'Detailed input - Vehicles'!$G$59,'Detailed input - Vehicles'!$G$58)*'B 18m'!P15*'B 18m'!P25</f>
        <v>0</v>
      </c>
      <c r="Q33" s="147">
        <f>IF('Detailed input - Vehicles'!$G$59&lt;&gt;0,'Detailed input - Vehicles'!$G$59,'Detailed input - Vehicles'!$G$58)*'B 18m'!Q15*'B 18m'!Q25</f>
        <v>0</v>
      </c>
      <c r="R33" s="147">
        <f>IF('Detailed input - Vehicles'!$G$59&lt;&gt;0,'Detailed input - Vehicles'!$G$59,'Detailed input - Vehicles'!$G$58)*'B 18m'!R15*'B 18m'!R25</f>
        <v>0</v>
      </c>
      <c r="S33" s="147">
        <f>IF('Detailed input - Vehicles'!$G$59&lt;&gt;0,'Detailed input - Vehicles'!$G$59,'Detailed input - Vehicles'!$G$58)*'B 18m'!S15*'B 18m'!S25</f>
        <v>0</v>
      </c>
      <c r="T33" s="147">
        <f>IF('Detailed input - Vehicles'!$G$59&lt;&gt;0,'Detailed input - Vehicles'!$G$59,'Detailed input - Vehicles'!$G$58)*'B 18m'!T15*'B 18m'!T25</f>
        <v>0</v>
      </c>
      <c r="U33" s="147">
        <f>IF('Detailed input - Vehicles'!$G$59&lt;&gt;0,'Detailed input - Vehicles'!$G$59,'Detailed input - Vehicles'!$G$58)*'B 18m'!U15*'B 18m'!U25</f>
        <v>0</v>
      </c>
      <c r="V33" s="147">
        <f>IF('Detailed input - Vehicles'!$G$59&lt;&gt;0,'Detailed input - Vehicles'!$G$59,'Detailed input - Vehicles'!$G$58)*'B 18m'!V15*'B 18m'!V25</f>
        <v>0</v>
      </c>
      <c r="W33" s="147">
        <f>IF('Detailed input - Vehicles'!$G$59&lt;&gt;0,'Detailed input - Vehicles'!$G$59,'Detailed input - Vehicles'!$G$58)*'B 18m'!W15*'B 18m'!W25</f>
        <v>0</v>
      </c>
      <c r="X33" s="147">
        <f>IF('Detailed input - Vehicles'!$G$59&lt;&gt;0,'Detailed input - Vehicles'!$G$59,'Detailed input - Vehicles'!$G$58)*'B 18m'!X15*'B 18m'!X25</f>
        <v>0</v>
      </c>
      <c r="Y33" s="147">
        <f>IF('Detailed input - Vehicles'!$G$59&lt;&gt;0,'Detailed input - Vehicles'!$G$59,'Detailed input - Vehicles'!$G$58)*'B 18m'!Y15*'B 18m'!Y25</f>
        <v>0</v>
      </c>
      <c r="Z33" s="147">
        <f>IF('Detailed input - Vehicles'!$G$59&lt;&gt;0,'Detailed input - Vehicles'!$G$59,'Detailed input - Vehicles'!$G$58)*'B 18m'!Z15*'B 18m'!Z25</f>
        <v>0</v>
      </c>
      <c r="AA33" s="147">
        <f>IF('Detailed input - Vehicles'!$G$59&lt;&gt;0,'Detailed input - Vehicles'!$G$59,'Detailed input - Vehicles'!$G$58)*'B 18m'!AA15*'B 18m'!AA25</f>
        <v>0</v>
      </c>
      <c r="AB33" s="147">
        <f>IF('Detailed input - Vehicles'!$G$59&lt;&gt;0,'Detailed input - Vehicles'!$G$59,'Detailed input - Vehicles'!$G$58)*'B 18m'!AB15*'B 18m'!AB25</f>
        <v>0</v>
      </c>
      <c r="AC33" s="147">
        <f>IF('Detailed input - Vehicles'!$G$59&lt;&gt;0,'Detailed input - Vehicles'!$G$59,'Detailed input - Vehicles'!$G$58)*'B 18m'!AC15*'B 18m'!AC25</f>
        <v>0</v>
      </c>
    </row>
    <row r="34" spans="1:29" s="138" customFormat="1" ht="20.25" customHeight="1" outlineLevel="3" x14ac:dyDescent="0.3">
      <c r="A34" s="265"/>
      <c r="B34" s="97"/>
      <c r="C34" s="146" t="s">
        <v>124</v>
      </c>
      <c r="D34" s="147"/>
      <c r="E34" s="147"/>
      <c r="F34" s="147"/>
      <c r="G34" s="147">
        <f>IF('Detailed input - Vehicles'!$H$59&lt;&gt;0,'Detailed input - Vehicles'!$H$59,'Detailed input - Vehicles'!$H$58)*'B 18m'!G$16*'B 18m'!G25</f>
        <v>0</v>
      </c>
      <c r="H34" s="147">
        <f>IF('Detailed input - Vehicles'!$H$59&lt;&gt;0,'Detailed input - Vehicles'!$H$59,'Detailed input - Vehicles'!$H$58)*'B 18m'!H16*'B 18m'!H25</f>
        <v>0</v>
      </c>
      <c r="I34" s="147">
        <f>IF('Detailed input - Vehicles'!$H$59&lt;&gt;0,'Detailed input - Vehicles'!$H$59,'Detailed input - Vehicles'!$H$58)*'B 18m'!I16*'B 18m'!I25</f>
        <v>0</v>
      </c>
      <c r="J34" s="147">
        <f>IF('Detailed input - Vehicles'!$H$59&lt;&gt;0,'Detailed input - Vehicles'!$H$59,'Detailed input - Vehicles'!$H$58)*'B 18m'!J16*'B 18m'!J25</f>
        <v>0</v>
      </c>
      <c r="K34" s="147">
        <f>IF('Detailed input - Vehicles'!$H$59&lt;&gt;0,'Detailed input - Vehicles'!$H$59,'Detailed input - Vehicles'!$H$58)*'B 18m'!K16*'B 18m'!K25</f>
        <v>0</v>
      </c>
      <c r="L34" s="147">
        <f>IF('Detailed input - Vehicles'!$H$59&lt;&gt;0,'Detailed input - Vehicles'!$H$59,'Detailed input - Vehicles'!$H$58)*'B 18m'!L16*'B 18m'!L25</f>
        <v>0</v>
      </c>
      <c r="M34" s="147">
        <f>IF('Detailed input - Vehicles'!$H$59&lt;&gt;0,'Detailed input - Vehicles'!$H$59,'Detailed input - Vehicles'!$H$58)*'B 18m'!M16*'B 18m'!M25</f>
        <v>0</v>
      </c>
      <c r="N34" s="147">
        <f>IF('Detailed input - Vehicles'!$H$59&lt;&gt;0,'Detailed input - Vehicles'!$H$59,'Detailed input - Vehicles'!$H$58)*'B 18m'!N16*'B 18m'!N25</f>
        <v>0</v>
      </c>
      <c r="O34" s="147">
        <f>IF('Detailed input - Vehicles'!$H$59&lt;&gt;0,'Detailed input - Vehicles'!$H$59,'Detailed input - Vehicles'!$H$58)*'B 18m'!O16*'B 18m'!O25</f>
        <v>0</v>
      </c>
      <c r="P34" s="147">
        <f>IF('Detailed input - Vehicles'!$H$59&lt;&gt;0,'Detailed input - Vehicles'!$H$59,'Detailed input - Vehicles'!$H$58)*'B 18m'!P16*'B 18m'!P25</f>
        <v>0</v>
      </c>
      <c r="Q34" s="147">
        <f>IF('Detailed input - Vehicles'!$H$59&lt;&gt;0,'Detailed input - Vehicles'!$H$59,'Detailed input - Vehicles'!$H$58)*'B 18m'!Q16*'B 18m'!Q25</f>
        <v>0</v>
      </c>
      <c r="R34" s="147">
        <f>IF('Detailed input - Vehicles'!$H$59&lt;&gt;0,'Detailed input - Vehicles'!$H$59,'Detailed input - Vehicles'!$H$58)*'B 18m'!R16*'B 18m'!R25</f>
        <v>0</v>
      </c>
      <c r="S34" s="147">
        <f>IF('Detailed input - Vehicles'!$H$59&lt;&gt;0,'Detailed input - Vehicles'!$H$59,'Detailed input - Vehicles'!$H$58)*'B 18m'!S16*'B 18m'!S25</f>
        <v>0</v>
      </c>
      <c r="T34" s="147">
        <f>IF('Detailed input - Vehicles'!$H$59&lt;&gt;0,'Detailed input - Vehicles'!$H$59,'Detailed input - Vehicles'!$H$58)*'B 18m'!T16*'B 18m'!T25</f>
        <v>0</v>
      </c>
      <c r="U34" s="147">
        <f>IF('Detailed input - Vehicles'!$H$59&lt;&gt;0,'Detailed input - Vehicles'!$H$59,'Detailed input - Vehicles'!$H$58)*'B 18m'!U16*'B 18m'!U25</f>
        <v>0</v>
      </c>
      <c r="V34" s="147">
        <f>IF('Detailed input - Vehicles'!$H$59&lt;&gt;0,'Detailed input - Vehicles'!$H$59,'Detailed input - Vehicles'!$H$58)*'B 18m'!V16*'B 18m'!V25</f>
        <v>0</v>
      </c>
      <c r="W34" s="147">
        <f>IF('Detailed input - Vehicles'!$H$59&lt;&gt;0,'Detailed input - Vehicles'!$H$59,'Detailed input - Vehicles'!$H$58)*'B 18m'!W16*'B 18m'!W25</f>
        <v>0</v>
      </c>
      <c r="X34" s="147">
        <f>IF('Detailed input - Vehicles'!$H$59&lt;&gt;0,'Detailed input - Vehicles'!$H$59,'Detailed input - Vehicles'!$H$58)*'B 18m'!X16*'B 18m'!X25</f>
        <v>0</v>
      </c>
      <c r="Y34" s="147">
        <f>IF('Detailed input - Vehicles'!$H$59&lt;&gt;0,'Detailed input - Vehicles'!$H$59,'Detailed input - Vehicles'!$H$58)*'B 18m'!Y16*'B 18m'!Y25</f>
        <v>0</v>
      </c>
      <c r="Z34" s="147">
        <f>IF('Detailed input - Vehicles'!$H$59&lt;&gt;0,'Detailed input - Vehicles'!$H$59,'Detailed input - Vehicles'!$H$58)*'B 18m'!Z16*'B 18m'!Z25</f>
        <v>0</v>
      </c>
      <c r="AA34" s="147">
        <f>IF('Detailed input - Vehicles'!$H$59&lt;&gt;0,'Detailed input - Vehicles'!$H$59,'Detailed input - Vehicles'!$H$58)*'B 18m'!AA16*'B 18m'!AA25</f>
        <v>0</v>
      </c>
      <c r="AB34" s="147">
        <f>IF('Detailed input - Vehicles'!$H$59&lt;&gt;0,'Detailed input - Vehicles'!$H$59,'Detailed input - Vehicles'!$H$58)*'B 18m'!AB16*'B 18m'!AB25</f>
        <v>0</v>
      </c>
      <c r="AC34" s="147">
        <f>IF('Detailed input - Vehicles'!$H$59&lt;&gt;0,'Detailed input - Vehicles'!$H$59,'Detailed input - Vehicles'!$H$58)*'B 18m'!AC16*'B 18m'!AC25</f>
        <v>0</v>
      </c>
    </row>
    <row r="35" spans="1:29" s="138" customFormat="1" ht="20.25" customHeight="1" outlineLevel="3" x14ac:dyDescent="0.3">
      <c r="A35" s="265"/>
      <c r="B35" s="97"/>
      <c r="C35" s="146" t="s">
        <v>125</v>
      </c>
      <c r="D35" s="147"/>
      <c r="E35" s="147"/>
      <c r="F35" s="147"/>
      <c r="G35" s="147"/>
      <c r="H35" s="147">
        <f>IF('Detailed input - Vehicles'!$I$59&lt;&gt;0,'Detailed input - Vehicles'!$I$59,'Detailed input - Vehicles'!$I$58)*'B 18m'!H$17*'B 18m'!H25</f>
        <v>0</v>
      </c>
      <c r="I35" s="147">
        <f>IF('Detailed input - Vehicles'!$I$59&lt;&gt;0,'Detailed input - Vehicles'!$I$59,'Detailed input - Vehicles'!$I$58)*'B 18m'!I17*'B 18m'!I25</f>
        <v>0</v>
      </c>
      <c r="J35" s="147">
        <f>IF('Detailed input - Vehicles'!$I$59&lt;&gt;0,'Detailed input - Vehicles'!$I$59,'Detailed input - Vehicles'!$I$58)*'B 18m'!J17*'B 18m'!J25</f>
        <v>0</v>
      </c>
      <c r="K35" s="147">
        <f>IF('Detailed input - Vehicles'!$I$59&lt;&gt;0,'Detailed input - Vehicles'!$I$59,'Detailed input - Vehicles'!$I$58)*'B 18m'!K17*'B 18m'!K25</f>
        <v>0</v>
      </c>
      <c r="L35" s="147">
        <f>IF('Detailed input - Vehicles'!$I$59&lt;&gt;0,'Detailed input - Vehicles'!$I$59,'Detailed input - Vehicles'!$I$58)*'B 18m'!L17*'B 18m'!L25</f>
        <v>0</v>
      </c>
      <c r="M35" s="147">
        <f>IF('Detailed input - Vehicles'!$I$59&lt;&gt;0,'Detailed input - Vehicles'!$I$59,'Detailed input - Vehicles'!$I$58)*'B 18m'!M17*'B 18m'!M25</f>
        <v>0</v>
      </c>
      <c r="N35" s="147">
        <f>IF('Detailed input - Vehicles'!$I$59&lt;&gt;0,'Detailed input - Vehicles'!$I$59,'Detailed input - Vehicles'!$I$58)*'B 18m'!N17*'B 18m'!N25</f>
        <v>0</v>
      </c>
      <c r="O35" s="147">
        <f>IF('Detailed input - Vehicles'!$I$59&lt;&gt;0,'Detailed input - Vehicles'!$I$59,'Detailed input - Vehicles'!$I$58)*'B 18m'!O17*'B 18m'!O25</f>
        <v>0</v>
      </c>
      <c r="P35" s="147">
        <f>IF('Detailed input - Vehicles'!$I$59&lt;&gt;0,'Detailed input - Vehicles'!$I$59,'Detailed input - Vehicles'!$I$58)*'B 18m'!P17*'B 18m'!P25</f>
        <v>0</v>
      </c>
      <c r="Q35" s="147">
        <f>IF('Detailed input - Vehicles'!$I$59&lt;&gt;0,'Detailed input - Vehicles'!$I$59,'Detailed input - Vehicles'!$I$58)*'B 18m'!Q17*'B 18m'!Q25</f>
        <v>0</v>
      </c>
      <c r="R35" s="147">
        <f>IF('Detailed input - Vehicles'!$I$59&lt;&gt;0,'Detailed input - Vehicles'!$I$59,'Detailed input - Vehicles'!$I$58)*'B 18m'!R17*'B 18m'!R25</f>
        <v>0</v>
      </c>
      <c r="S35" s="147">
        <f>IF('Detailed input - Vehicles'!$I$59&lt;&gt;0,'Detailed input - Vehicles'!$I$59,'Detailed input - Vehicles'!$I$58)*'B 18m'!S17*'B 18m'!S25</f>
        <v>0</v>
      </c>
      <c r="T35" s="147">
        <f>IF('Detailed input - Vehicles'!$I$59&lt;&gt;0,'Detailed input - Vehicles'!$I$59,'Detailed input - Vehicles'!$I$58)*'B 18m'!T17*'B 18m'!T25</f>
        <v>0</v>
      </c>
      <c r="U35" s="147">
        <f>IF('Detailed input - Vehicles'!$I$59&lt;&gt;0,'Detailed input - Vehicles'!$I$59,'Detailed input - Vehicles'!$I$58)*'B 18m'!U17*'B 18m'!U25</f>
        <v>0</v>
      </c>
      <c r="V35" s="147">
        <f>IF('Detailed input - Vehicles'!$I$59&lt;&gt;0,'Detailed input - Vehicles'!$I$59,'Detailed input - Vehicles'!$I$58)*'B 18m'!V17*'B 18m'!V25</f>
        <v>0</v>
      </c>
      <c r="W35" s="147">
        <f>IF('Detailed input - Vehicles'!$I$59&lt;&gt;0,'Detailed input - Vehicles'!$I$59,'Detailed input - Vehicles'!$I$58)*'B 18m'!W17*'B 18m'!W25</f>
        <v>0</v>
      </c>
      <c r="X35" s="147">
        <f>IF('Detailed input - Vehicles'!$I$59&lt;&gt;0,'Detailed input - Vehicles'!$I$59,'Detailed input - Vehicles'!$I$58)*'B 18m'!X17*'B 18m'!X25</f>
        <v>0</v>
      </c>
      <c r="Y35" s="147">
        <f>IF('Detailed input - Vehicles'!$I$59&lt;&gt;0,'Detailed input - Vehicles'!$I$59,'Detailed input - Vehicles'!$I$58)*'B 18m'!Y17*'B 18m'!Y25</f>
        <v>0</v>
      </c>
      <c r="Z35" s="147">
        <f>IF('Detailed input - Vehicles'!$I$59&lt;&gt;0,'Detailed input - Vehicles'!$I$59,'Detailed input - Vehicles'!$I$58)*'B 18m'!Z17*'B 18m'!Z25</f>
        <v>0</v>
      </c>
      <c r="AA35" s="147">
        <f>IF('Detailed input - Vehicles'!$I$59&lt;&gt;0,'Detailed input - Vehicles'!$I$59,'Detailed input - Vehicles'!$I$58)*'B 18m'!AA17*'B 18m'!AA25</f>
        <v>0</v>
      </c>
      <c r="AB35" s="147">
        <f>IF('Detailed input - Vehicles'!$I$59&lt;&gt;0,'Detailed input - Vehicles'!$I$59,'Detailed input - Vehicles'!$I$58)*'B 18m'!AB17*'B 18m'!AB25</f>
        <v>0</v>
      </c>
      <c r="AC35" s="147">
        <f>IF('Detailed input - Vehicles'!$I$59&lt;&gt;0,'Detailed input - Vehicles'!$I$59,'Detailed input - Vehicles'!$I$58)*'B 18m'!AC17*'B 18m'!AC25</f>
        <v>0</v>
      </c>
    </row>
    <row r="36" spans="1:29" s="138" customFormat="1" ht="20.25" customHeight="1" outlineLevel="3" x14ac:dyDescent="0.3">
      <c r="A36" s="265"/>
      <c r="B36" s="97"/>
      <c r="C36" s="146" t="s">
        <v>126</v>
      </c>
      <c r="D36" s="147"/>
      <c r="E36" s="147"/>
      <c r="F36" s="147"/>
      <c r="G36" s="147"/>
      <c r="H36" s="147"/>
      <c r="I36" s="147">
        <f>IF('Detailed input - Vehicles'!$J$59&lt;&gt;0,'Detailed input - Vehicles'!$J$59,'Detailed input - Vehicles'!$J$58)*'B 18m'!I$18*'B 18m'!I25</f>
        <v>0</v>
      </c>
      <c r="J36" s="147">
        <f>IF('Detailed input - Vehicles'!$J$59&lt;&gt;0,'Detailed input - Vehicles'!$J$59,'Detailed input - Vehicles'!$J$58)*'B 18m'!J18*'B 18m'!J25</f>
        <v>0</v>
      </c>
      <c r="K36" s="147">
        <f>IF('Detailed input - Vehicles'!$J$59&lt;&gt;0,'Detailed input - Vehicles'!$J$59,'Detailed input - Vehicles'!$J$58)*'B 18m'!K18*'B 18m'!K25</f>
        <v>0</v>
      </c>
      <c r="L36" s="147">
        <f>IF('Detailed input - Vehicles'!$J$59&lt;&gt;0,'Detailed input - Vehicles'!$J$59,'Detailed input - Vehicles'!$J$58)*'B 18m'!L18*'B 18m'!L25</f>
        <v>0</v>
      </c>
      <c r="M36" s="147">
        <f>IF('Detailed input - Vehicles'!$J$59&lt;&gt;0,'Detailed input - Vehicles'!$J$59,'Detailed input - Vehicles'!$J$58)*'B 18m'!M18*'B 18m'!M25</f>
        <v>0</v>
      </c>
      <c r="N36" s="147">
        <f>IF('Detailed input - Vehicles'!$J$59&lt;&gt;0,'Detailed input - Vehicles'!$J$59,'Detailed input - Vehicles'!$J$58)*'B 18m'!N18*'B 18m'!N25</f>
        <v>0</v>
      </c>
      <c r="O36" s="147">
        <f>IF('Detailed input - Vehicles'!$J$59&lt;&gt;0,'Detailed input - Vehicles'!$J$59,'Detailed input - Vehicles'!$J$58)*'B 18m'!O18*'B 18m'!O25</f>
        <v>0</v>
      </c>
      <c r="P36" s="147">
        <f>IF('Detailed input - Vehicles'!$J$59&lt;&gt;0,'Detailed input - Vehicles'!$J$59,'Detailed input - Vehicles'!$J$58)*'B 18m'!P18*'B 18m'!P25</f>
        <v>0</v>
      </c>
      <c r="Q36" s="147">
        <f>IF('Detailed input - Vehicles'!$J$59&lt;&gt;0,'Detailed input - Vehicles'!$J$59,'Detailed input - Vehicles'!$J$58)*'B 18m'!Q18*'B 18m'!Q25</f>
        <v>0</v>
      </c>
      <c r="R36" s="147">
        <f>IF('Detailed input - Vehicles'!$J$59&lt;&gt;0,'Detailed input - Vehicles'!$J$59,'Detailed input - Vehicles'!$J$58)*'B 18m'!R18*'B 18m'!R25</f>
        <v>0</v>
      </c>
      <c r="S36" s="147">
        <f>IF('Detailed input - Vehicles'!$J$59&lt;&gt;0,'Detailed input - Vehicles'!$J$59,'Detailed input - Vehicles'!$J$58)*'B 18m'!S18*'B 18m'!S25</f>
        <v>0</v>
      </c>
      <c r="T36" s="147">
        <f>IF('Detailed input - Vehicles'!$J$59&lt;&gt;0,'Detailed input - Vehicles'!$J$59,'Detailed input - Vehicles'!$J$58)*'B 18m'!T18*'B 18m'!T25</f>
        <v>0</v>
      </c>
      <c r="U36" s="147">
        <f>IF('Detailed input - Vehicles'!$J$59&lt;&gt;0,'Detailed input - Vehicles'!$J$59,'Detailed input - Vehicles'!$J$58)*'B 18m'!U18*'B 18m'!U25</f>
        <v>0</v>
      </c>
      <c r="V36" s="147">
        <f>IF('Detailed input - Vehicles'!$J$59&lt;&gt;0,'Detailed input - Vehicles'!$J$59,'Detailed input - Vehicles'!$J$58)*'B 18m'!V18*'B 18m'!V25</f>
        <v>0</v>
      </c>
      <c r="W36" s="147">
        <f>IF('Detailed input - Vehicles'!$J$59&lt;&gt;0,'Detailed input - Vehicles'!$J$59,'Detailed input - Vehicles'!$J$58)*'B 18m'!W18*'B 18m'!W25</f>
        <v>0</v>
      </c>
      <c r="X36" s="147">
        <f>IF('Detailed input - Vehicles'!$J$59&lt;&gt;0,'Detailed input - Vehicles'!$J$59,'Detailed input - Vehicles'!$J$58)*'B 18m'!X18*'B 18m'!X25</f>
        <v>0</v>
      </c>
      <c r="Y36" s="147">
        <f>IF('Detailed input - Vehicles'!$J$59&lt;&gt;0,'Detailed input - Vehicles'!$J$59,'Detailed input - Vehicles'!$J$58)*'B 18m'!Y18*'B 18m'!Y25</f>
        <v>0</v>
      </c>
      <c r="Z36" s="147">
        <f>IF('Detailed input - Vehicles'!$J$59&lt;&gt;0,'Detailed input - Vehicles'!$J$59,'Detailed input - Vehicles'!$J$58)*'B 18m'!Z18*'B 18m'!Z25</f>
        <v>0</v>
      </c>
      <c r="AA36" s="147">
        <f>IF('Detailed input - Vehicles'!$J$59&lt;&gt;0,'Detailed input - Vehicles'!$J$59,'Detailed input - Vehicles'!$J$58)*'B 18m'!AA18*'B 18m'!AA25</f>
        <v>0</v>
      </c>
      <c r="AB36" s="147">
        <f>IF('Detailed input - Vehicles'!$J$59&lt;&gt;0,'Detailed input - Vehicles'!$J$59,'Detailed input - Vehicles'!$J$58)*'B 18m'!AB18*'B 18m'!AB25</f>
        <v>0</v>
      </c>
      <c r="AC36" s="147">
        <f>IF('Detailed input - Vehicles'!$J$59&lt;&gt;0,'Detailed input - Vehicles'!$J$59,'Detailed input - Vehicles'!$J$58)*'B 18m'!AC18*'B 18m'!AC25</f>
        <v>0</v>
      </c>
    </row>
    <row r="37" spans="1:29" s="138" customFormat="1" ht="20.25" customHeight="1" outlineLevel="3" x14ac:dyDescent="0.3">
      <c r="A37" s="265"/>
      <c r="B37" s="97"/>
      <c r="C37" s="146" t="s">
        <v>127</v>
      </c>
      <c r="D37" s="147"/>
      <c r="E37" s="147"/>
      <c r="F37" s="147"/>
      <c r="G37" s="147"/>
      <c r="H37" s="147"/>
      <c r="I37" s="147"/>
      <c r="J37" s="147">
        <f>IF('Detailed input - Vehicles'!$K$59&lt;&gt;0,'Detailed input - Vehicles'!$K$59,'Detailed input - Vehicles'!$K$58)*'B 18m'!J$19*'B 18m'!J25</f>
        <v>0</v>
      </c>
      <c r="K37" s="147">
        <f>IF('Detailed input - Vehicles'!$K$59&lt;&gt;0,'Detailed input - Vehicles'!$K$59,'Detailed input - Vehicles'!$K$58)*'B 18m'!K19*'B 18m'!K25</f>
        <v>0</v>
      </c>
      <c r="L37" s="147">
        <f>IF('Detailed input - Vehicles'!$K$59&lt;&gt;0,'Detailed input - Vehicles'!$K$59,'Detailed input - Vehicles'!$K$58)*'B 18m'!L19*'B 18m'!L25</f>
        <v>0</v>
      </c>
      <c r="M37" s="147">
        <f>IF('Detailed input - Vehicles'!$K$59&lt;&gt;0,'Detailed input - Vehicles'!$K$59,'Detailed input - Vehicles'!$K$58)*'B 18m'!M19*'B 18m'!M25</f>
        <v>0</v>
      </c>
      <c r="N37" s="147">
        <f>IF('Detailed input - Vehicles'!$K$59&lt;&gt;0,'Detailed input - Vehicles'!$K$59,'Detailed input - Vehicles'!$K$58)*'B 18m'!N19*'B 18m'!N25</f>
        <v>0</v>
      </c>
      <c r="O37" s="147">
        <f>IF('Detailed input - Vehicles'!$K$59&lt;&gt;0,'Detailed input - Vehicles'!$K$59,'Detailed input - Vehicles'!$K$58)*'B 18m'!O19*'B 18m'!O25</f>
        <v>0</v>
      </c>
      <c r="P37" s="147">
        <f>IF('Detailed input - Vehicles'!$K$59&lt;&gt;0,'Detailed input - Vehicles'!$K$59,'Detailed input - Vehicles'!$K$58)*'B 18m'!P19*'B 18m'!P25</f>
        <v>0</v>
      </c>
      <c r="Q37" s="147">
        <f>IF('Detailed input - Vehicles'!$K$59&lt;&gt;0,'Detailed input - Vehicles'!$K$59,'Detailed input - Vehicles'!$K$58)*'B 18m'!Q19*'B 18m'!Q25</f>
        <v>0</v>
      </c>
      <c r="R37" s="147">
        <f>IF('Detailed input - Vehicles'!$K$59&lt;&gt;0,'Detailed input - Vehicles'!$K$59,'Detailed input - Vehicles'!$K$58)*'B 18m'!R19*'B 18m'!R25</f>
        <v>0</v>
      </c>
      <c r="S37" s="147">
        <f>IF('Detailed input - Vehicles'!$K$59&lt;&gt;0,'Detailed input - Vehicles'!$K$59,'Detailed input - Vehicles'!$K$58)*'B 18m'!S19*'B 18m'!S25</f>
        <v>0</v>
      </c>
      <c r="T37" s="147">
        <f>IF('Detailed input - Vehicles'!$K$59&lt;&gt;0,'Detailed input - Vehicles'!$K$59,'Detailed input - Vehicles'!$K$58)*'B 18m'!T19*'B 18m'!T25</f>
        <v>0</v>
      </c>
      <c r="U37" s="147">
        <f>IF('Detailed input - Vehicles'!$K$59&lt;&gt;0,'Detailed input - Vehicles'!$K$59,'Detailed input - Vehicles'!$K$58)*'B 18m'!U19*'B 18m'!U25</f>
        <v>0</v>
      </c>
      <c r="V37" s="147">
        <f>IF('Detailed input - Vehicles'!$K$59&lt;&gt;0,'Detailed input - Vehicles'!$K$59,'Detailed input - Vehicles'!$K$58)*'B 18m'!V19*'B 18m'!V25</f>
        <v>0</v>
      </c>
      <c r="W37" s="147">
        <f>IF('Detailed input - Vehicles'!$K$59&lt;&gt;0,'Detailed input - Vehicles'!$K$59,'Detailed input - Vehicles'!$K$58)*'B 18m'!W19*'B 18m'!W25</f>
        <v>0</v>
      </c>
      <c r="X37" s="147">
        <f>IF('Detailed input - Vehicles'!$K$59&lt;&gt;0,'Detailed input - Vehicles'!$K$59,'Detailed input - Vehicles'!$K$58)*'B 18m'!X19*'B 18m'!X25</f>
        <v>0</v>
      </c>
      <c r="Y37" s="147">
        <f>IF('Detailed input - Vehicles'!$K$59&lt;&gt;0,'Detailed input - Vehicles'!$K$59,'Detailed input - Vehicles'!$K$58)*'B 18m'!Y19*'B 18m'!Y25</f>
        <v>0</v>
      </c>
      <c r="Z37" s="147">
        <f>IF('Detailed input - Vehicles'!$K$59&lt;&gt;0,'Detailed input - Vehicles'!$K$59,'Detailed input - Vehicles'!$K$58)*'B 18m'!Z19*'B 18m'!Z25</f>
        <v>0</v>
      </c>
      <c r="AA37" s="147">
        <f>IF('Detailed input - Vehicles'!$K$59&lt;&gt;0,'Detailed input - Vehicles'!$K$59,'Detailed input - Vehicles'!$K$58)*'B 18m'!AA19*'B 18m'!AA25</f>
        <v>0</v>
      </c>
      <c r="AB37" s="147">
        <f>IF('Detailed input - Vehicles'!$K$59&lt;&gt;0,'Detailed input - Vehicles'!$K$59,'Detailed input - Vehicles'!$K$58)*'B 18m'!AB19*'B 18m'!AB25</f>
        <v>0</v>
      </c>
      <c r="AC37" s="147">
        <f>IF('Detailed input - Vehicles'!$K$59&lt;&gt;0,'Detailed input - Vehicles'!$K$59,'Detailed input - Vehicles'!$K$58)*'B 18m'!AC19*'B 18m'!AC25</f>
        <v>0</v>
      </c>
    </row>
    <row r="38" spans="1:29" s="138" customFormat="1" ht="20.25" customHeight="1" outlineLevel="3" x14ac:dyDescent="0.3">
      <c r="A38" s="265"/>
      <c r="B38" s="97"/>
      <c r="C38" s="146" t="s">
        <v>128</v>
      </c>
      <c r="D38" s="147"/>
      <c r="E38" s="147"/>
      <c r="F38" s="147"/>
      <c r="G38" s="147"/>
      <c r="H38" s="147"/>
      <c r="I38" s="147"/>
      <c r="J38" s="147"/>
      <c r="K38" s="147">
        <f>IF('Detailed input - Vehicles'!$L$59&lt;&gt;0,'Detailed input - Vehicles'!$L$59,'Detailed input - Vehicles'!$L$58)*K$20*K25</f>
        <v>0</v>
      </c>
      <c r="L38" s="147">
        <f>IF('Detailed input - Vehicles'!$L$59&lt;&gt;0,'Detailed input - Vehicles'!$L$59,'Detailed input - Vehicles'!$L$58)*L20*L25</f>
        <v>0</v>
      </c>
      <c r="M38" s="147">
        <f>IF('Detailed input - Vehicles'!$L$59&lt;&gt;0,'Detailed input - Vehicles'!$L$59,'Detailed input - Vehicles'!$L$58)*M20*M25</f>
        <v>0</v>
      </c>
      <c r="N38" s="147">
        <f>IF('Detailed input - Vehicles'!$L$59&lt;&gt;0,'Detailed input - Vehicles'!$L$59,'Detailed input - Vehicles'!$L$58)*N20*N25</f>
        <v>0</v>
      </c>
      <c r="O38" s="147">
        <f>IF('Detailed input - Vehicles'!$L$59&lt;&gt;0,'Detailed input - Vehicles'!$L$59,'Detailed input - Vehicles'!$L$58)*O20*O25</f>
        <v>0</v>
      </c>
      <c r="P38" s="147">
        <f>IF('Detailed input - Vehicles'!$L$59&lt;&gt;0,'Detailed input - Vehicles'!$L$59,'Detailed input - Vehicles'!$L$58)*P20*P25</f>
        <v>0</v>
      </c>
      <c r="Q38" s="147">
        <f>IF('Detailed input - Vehicles'!$L$59&lt;&gt;0,'Detailed input - Vehicles'!$L$59,'Detailed input - Vehicles'!$L$58)*Q20*Q25</f>
        <v>0</v>
      </c>
      <c r="R38" s="147">
        <f>IF('Detailed input - Vehicles'!$L$59&lt;&gt;0,'Detailed input - Vehicles'!$L$59,'Detailed input - Vehicles'!$L$58)*R20*R25</f>
        <v>0</v>
      </c>
      <c r="S38" s="147">
        <f>IF('Detailed input - Vehicles'!$L$59&lt;&gt;0,'Detailed input - Vehicles'!$L$59,'Detailed input - Vehicles'!$L$58)*S20*S25</f>
        <v>0</v>
      </c>
      <c r="T38" s="147">
        <f>IF('Detailed input - Vehicles'!$L$59&lt;&gt;0,'Detailed input - Vehicles'!$L$59,'Detailed input - Vehicles'!$L$58)*T20*T25</f>
        <v>0</v>
      </c>
      <c r="U38" s="147">
        <f>IF('Detailed input - Vehicles'!$L$59&lt;&gt;0,'Detailed input - Vehicles'!$L$59,'Detailed input - Vehicles'!$L$58)*U20*U25</f>
        <v>0</v>
      </c>
      <c r="V38" s="147">
        <f>IF('Detailed input - Vehicles'!$L$59&lt;&gt;0,'Detailed input - Vehicles'!$L$59,'Detailed input - Vehicles'!$L$58)*V20*V25</f>
        <v>0</v>
      </c>
      <c r="W38" s="147">
        <f>IF('Detailed input - Vehicles'!$L$59&lt;&gt;0,'Detailed input - Vehicles'!$L$59,'Detailed input - Vehicles'!$L$58)*W20*W25</f>
        <v>0</v>
      </c>
      <c r="X38" s="147">
        <f>IF('Detailed input - Vehicles'!$L$59&lt;&gt;0,'Detailed input - Vehicles'!$L$59,'Detailed input - Vehicles'!$L$58)*X20*X25</f>
        <v>0</v>
      </c>
      <c r="Y38" s="147">
        <f>IF('Detailed input - Vehicles'!$L$59&lt;&gt;0,'Detailed input - Vehicles'!$L$59,'Detailed input - Vehicles'!$L$58)*Y20*Y25</f>
        <v>0</v>
      </c>
      <c r="Z38" s="147">
        <f>IF('Detailed input - Vehicles'!$L$59&lt;&gt;0,'Detailed input - Vehicles'!$L$59,'Detailed input - Vehicles'!$L$58)*Z20*Z25</f>
        <v>0</v>
      </c>
      <c r="AA38" s="147">
        <f>IF('Detailed input - Vehicles'!$L$59&lt;&gt;0,'Detailed input - Vehicles'!$L$59,'Detailed input - Vehicles'!$L$58)*AA20*AA25</f>
        <v>0</v>
      </c>
      <c r="AB38" s="147">
        <f>IF('Detailed input - Vehicles'!$L$59&lt;&gt;0,'Detailed input - Vehicles'!$L$59,'Detailed input - Vehicles'!$L$58)*AB20*AB25</f>
        <v>0</v>
      </c>
      <c r="AC38" s="147">
        <f>IF('Detailed input - Vehicles'!$L$59&lt;&gt;0,'Detailed input - Vehicles'!$L$59,'Detailed input - Vehicles'!$L$58)*AC20*AC25</f>
        <v>0</v>
      </c>
    </row>
    <row r="39" spans="1:29" s="138" customFormat="1" ht="20.25" customHeight="1" outlineLevel="3" x14ac:dyDescent="0.3">
      <c r="A39" s="265"/>
      <c r="B39" s="97"/>
      <c r="C39" s="146" t="s">
        <v>129</v>
      </c>
      <c r="D39" s="147"/>
      <c r="E39" s="147"/>
      <c r="F39" s="147"/>
      <c r="G39" s="147"/>
      <c r="H39" s="147"/>
      <c r="I39" s="147"/>
      <c r="J39" s="147"/>
      <c r="K39" s="147"/>
      <c r="L39" s="147">
        <f>IF('Detailed input - Vehicles'!$M$59&lt;&gt;0,'Detailed input - Vehicles'!$M$59,'Detailed input - Vehicles'!$M$58)*'B 18m'!L$21*'B 18m'!L25</f>
        <v>0</v>
      </c>
      <c r="M39" s="147">
        <f>IF('Detailed input - Vehicles'!$M$59&lt;&gt;0,'Detailed input - Vehicles'!$M$59,'Detailed input - Vehicles'!$M$58)*'B 18m'!M21*'B 18m'!M25</f>
        <v>0</v>
      </c>
      <c r="N39" s="147">
        <f>IF('Detailed input - Vehicles'!$M$59&lt;&gt;0,'Detailed input - Vehicles'!$M$59,'Detailed input - Vehicles'!$M$58)*'B 18m'!N21*'B 18m'!N25</f>
        <v>0</v>
      </c>
      <c r="O39" s="147">
        <f>IF('Detailed input - Vehicles'!$M$59&lt;&gt;0,'Detailed input - Vehicles'!$M$59,'Detailed input - Vehicles'!$M$58)*'B 18m'!O21*'B 18m'!O25</f>
        <v>0</v>
      </c>
      <c r="P39" s="147">
        <f>IF('Detailed input - Vehicles'!$M$59&lt;&gt;0,'Detailed input - Vehicles'!$M$59,'Detailed input - Vehicles'!$M$58)*'B 18m'!P21*'B 18m'!P25</f>
        <v>0</v>
      </c>
      <c r="Q39" s="147">
        <f>IF('Detailed input - Vehicles'!$M$59&lt;&gt;0,'Detailed input - Vehicles'!$M$59,'Detailed input - Vehicles'!$M$58)*'B 18m'!Q21*'B 18m'!Q25</f>
        <v>0</v>
      </c>
      <c r="R39" s="147">
        <f>IF('Detailed input - Vehicles'!$M$59&lt;&gt;0,'Detailed input - Vehicles'!$M$59,'Detailed input - Vehicles'!$M$58)*'B 18m'!R21*'B 18m'!R25</f>
        <v>0</v>
      </c>
      <c r="S39" s="147">
        <f>IF('Detailed input - Vehicles'!$M$59&lt;&gt;0,'Detailed input - Vehicles'!$M$59,'Detailed input - Vehicles'!$M$58)*'B 18m'!S21*'B 18m'!S25</f>
        <v>0</v>
      </c>
      <c r="T39" s="147">
        <f>IF('Detailed input - Vehicles'!$M$59&lt;&gt;0,'Detailed input - Vehicles'!$M$59,'Detailed input - Vehicles'!$M$58)*'B 18m'!T21*'B 18m'!T25</f>
        <v>0</v>
      </c>
      <c r="U39" s="147">
        <f>IF('Detailed input - Vehicles'!$M$59&lt;&gt;0,'Detailed input - Vehicles'!$M$59,'Detailed input - Vehicles'!$M$58)*'B 18m'!U21*'B 18m'!U25</f>
        <v>0</v>
      </c>
      <c r="V39" s="147">
        <f>IF('Detailed input - Vehicles'!$M$59&lt;&gt;0,'Detailed input - Vehicles'!$M$59,'Detailed input - Vehicles'!$M$58)*'B 18m'!V21*'B 18m'!V25</f>
        <v>0</v>
      </c>
      <c r="W39" s="147">
        <f>IF('Detailed input - Vehicles'!$M$59&lt;&gt;0,'Detailed input - Vehicles'!$M$59,'Detailed input - Vehicles'!$M$58)*'B 18m'!W21*'B 18m'!W25</f>
        <v>0</v>
      </c>
      <c r="X39" s="147">
        <f>IF('Detailed input - Vehicles'!$M$59&lt;&gt;0,'Detailed input - Vehicles'!$M$59,'Detailed input - Vehicles'!$M$58)*'B 18m'!X21*'B 18m'!X25</f>
        <v>0</v>
      </c>
      <c r="Y39" s="147">
        <f>IF('Detailed input - Vehicles'!$M$59&lt;&gt;0,'Detailed input - Vehicles'!$M$59,'Detailed input - Vehicles'!$M$58)*'B 18m'!Y21*'B 18m'!Y25</f>
        <v>0</v>
      </c>
      <c r="Z39" s="147">
        <f>IF('Detailed input - Vehicles'!$M$59&lt;&gt;0,'Detailed input - Vehicles'!$M$59,'Detailed input - Vehicles'!$M$58)*'B 18m'!Z21*'B 18m'!Z25</f>
        <v>0</v>
      </c>
      <c r="AA39" s="147">
        <f>IF('Detailed input - Vehicles'!$M$59&lt;&gt;0,'Detailed input - Vehicles'!$M$59,'Detailed input - Vehicles'!$M$58)*'B 18m'!AA21*'B 18m'!AA25</f>
        <v>0</v>
      </c>
      <c r="AB39" s="147">
        <f>IF('Detailed input - Vehicles'!$M$59&lt;&gt;0,'Detailed input - Vehicles'!$M$59,'Detailed input - Vehicles'!$M$58)*'B 18m'!AB21*'B 18m'!AB25</f>
        <v>0</v>
      </c>
      <c r="AC39" s="147">
        <f>IF('Detailed input - Vehicles'!$M$59&lt;&gt;0,'Detailed input - Vehicles'!$M$59,'Detailed input - Vehicles'!$M$58)*'B 18m'!AC21*'B 18m'!AC25</f>
        <v>0</v>
      </c>
    </row>
    <row r="40" spans="1:29" s="138" customFormat="1" ht="20.25" customHeight="1" outlineLevel="3" x14ac:dyDescent="0.3">
      <c r="A40" s="265"/>
      <c r="B40" s="97"/>
      <c r="C40" s="146" t="s">
        <v>130</v>
      </c>
      <c r="D40" s="147"/>
      <c r="E40" s="147"/>
      <c r="F40" s="147"/>
      <c r="G40" s="147"/>
      <c r="H40" s="147"/>
      <c r="I40" s="147"/>
      <c r="J40" s="147"/>
      <c r="K40" s="147"/>
      <c r="L40" s="147"/>
      <c r="M40" s="147">
        <f>IF('Detailed input - Vehicles'!$N$59&lt;&gt;0,'Detailed input - Vehicles'!$N$59,'Detailed input - Vehicles'!$N$58)*'B 18m'!M$22*'B 18m'!M25</f>
        <v>0</v>
      </c>
      <c r="N40" s="147">
        <f>IF('Detailed input - Vehicles'!$N$59&lt;&gt;0,'Detailed input - Vehicles'!$N$59,'Detailed input - Vehicles'!$N$58)*'B 18m'!N22*'B 18m'!N25</f>
        <v>0</v>
      </c>
      <c r="O40" s="147">
        <f>IF('Detailed input - Vehicles'!$N$59&lt;&gt;0,'Detailed input - Vehicles'!$N$59,'Detailed input - Vehicles'!$N$58)*'B 18m'!O22*'B 18m'!O25</f>
        <v>0</v>
      </c>
      <c r="P40" s="147">
        <f>IF('Detailed input - Vehicles'!$N$59&lt;&gt;0,'Detailed input - Vehicles'!$N$59,'Detailed input - Vehicles'!$N$58)*'B 18m'!P22*'B 18m'!P25</f>
        <v>0</v>
      </c>
      <c r="Q40" s="147">
        <f>IF('Detailed input - Vehicles'!$N$59&lt;&gt;0,'Detailed input - Vehicles'!$N$59,'Detailed input - Vehicles'!$N$58)*'B 18m'!Q22*'B 18m'!Q25</f>
        <v>0</v>
      </c>
      <c r="R40" s="147">
        <f>IF('Detailed input - Vehicles'!$N$59&lt;&gt;0,'Detailed input - Vehicles'!$N$59,'Detailed input - Vehicles'!$N$58)*'B 18m'!R22*'B 18m'!R25</f>
        <v>0</v>
      </c>
      <c r="S40" s="147">
        <f>IF('Detailed input - Vehicles'!$N$59&lt;&gt;0,'Detailed input - Vehicles'!$N$59,'Detailed input - Vehicles'!$N$58)*'B 18m'!S22*'B 18m'!S25</f>
        <v>0</v>
      </c>
      <c r="T40" s="147">
        <f>IF('Detailed input - Vehicles'!$N$59&lt;&gt;0,'Detailed input - Vehicles'!$N$59,'Detailed input - Vehicles'!$N$58)*'B 18m'!T22*'B 18m'!T25</f>
        <v>0</v>
      </c>
      <c r="U40" s="147">
        <f>IF('Detailed input - Vehicles'!$N$59&lt;&gt;0,'Detailed input - Vehicles'!$N$59,'Detailed input - Vehicles'!$N$58)*'B 18m'!U22*'B 18m'!U25</f>
        <v>0</v>
      </c>
      <c r="V40" s="147">
        <f>IF('Detailed input - Vehicles'!$N$59&lt;&gt;0,'Detailed input - Vehicles'!$N$59,'Detailed input - Vehicles'!$N$58)*'B 18m'!V22*'B 18m'!V25</f>
        <v>0</v>
      </c>
      <c r="W40" s="147">
        <f>IF('Detailed input - Vehicles'!$N$59&lt;&gt;0,'Detailed input - Vehicles'!$N$59,'Detailed input - Vehicles'!$N$58)*'B 18m'!W22*'B 18m'!W25</f>
        <v>0</v>
      </c>
      <c r="X40" s="147">
        <f>IF('Detailed input - Vehicles'!$N$59&lt;&gt;0,'Detailed input - Vehicles'!$N$59,'Detailed input - Vehicles'!$N$58)*'B 18m'!X22*'B 18m'!X25</f>
        <v>0</v>
      </c>
      <c r="Y40" s="147">
        <f>IF('Detailed input - Vehicles'!$N$59&lt;&gt;0,'Detailed input - Vehicles'!$N$59,'Detailed input - Vehicles'!$N$58)*'B 18m'!Y22*'B 18m'!Y25</f>
        <v>0</v>
      </c>
      <c r="Z40" s="147">
        <f>IF('Detailed input - Vehicles'!$N$59&lt;&gt;0,'Detailed input - Vehicles'!$N$59,'Detailed input - Vehicles'!$N$58)*'B 18m'!Z22*'B 18m'!Z25</f>
        <v>0</v>
      </c>
      <c r="AA40" s="147">
        <f>IF('Detailed input - Vehicles'!$N$59&lt;&gt;0,'Detailed input - Vehicles'!$N$59,'Detailed input - Vehicles'!$N$58)*'B 18m'!AA22*'B 18m'!AA25</f>
        <v>0</v>
      </c>
      <c r="AB40" s="147">
        <f>IF('Detailed input - Vehicles'!$N$59&lt;&gt;0,'Detailed input - Vehicles'!$N$59,'Detailed input - Vehicles'!$N$58)*'B 18m'!AB22*'B 18m'!AB25</f>
        <v>0</v>
      </c>
      <c r="AC40" s="147">
        <f>IF('Detailed input - Vehicles'!$N$59&lt;&gt;0,'Detailed input - Vehicles'!$N$59,'Detailed input - Vehicles'!$N$58)*'B 18m'!AC22*'B 18m'!AC25</f>
        <v>0</v>
      </c>
    </row>
    <row r="41" spans="1:29" s="138" customFormat="1" ht="20.25" customHeight="1" outlineLevel="3" x14ac:dyDescent="0.3">
      <c r="A41" s="265"/>
      <c r="B41" s="97"/>
      <c r="C41" s="146" t="s">
        <v>131</v>
      </c>
      <c r="D41" s="147"/>
      <c r="E41" s="147"/>
      <c r="F41" s="147"/>
      <c r="G41" s="147"/>
      <c r="H41" s="147"/>
      <c r="I41" s="147"/>
      <c r="J41" s="147"/>
      <c r="K41" s="147"/>
      <c r="L41" s="147"/>
      <c r="M41" s="147"/>
      <c r="N41" s="147">
        <f>IF('Detailed input - Vehicles'!$O$59&lt;&gt;0,'Detailed input - Vehicles'!$O$59,'Detailed input - Vehicles'!$O$58)*'B 18m'!N$23*'B 18m'!N25</f>
        <v>0</v>
      </c>
      <c r="O41" s="147">
        <f>IF('Detailed input - Vehicles'!$O$59&lt;&gt;0,'Detailed input - Vehicles'!$O$59,'Detailed input - Vehicles'!$O$58)*'B 18m'!O23*'B 18m'!O25</f>
        <v>0</v>
      </c>
      <c r="P41" s="147">
        <f>IF('Detailed input - Vehicles'!$O$59&lt;&gt;0,'Detailed input - Vehicles'!$O$59,'Detailed input - Vehicles'!$O$58)*'B 18m'!P23*'B 18m'!P25</f>
        <v>0</v>
      </c>
      <c r="Q41" s="147">
        <f>IF('Detailed input - Vehicles'!$O$59&lt;&gt;0,'Detailed input - Vehicles'!$O$59,'Detailed input - Vehicles'!$O$58)*'B 18m'!Q23*'B 18m'!Q25</f>
        <v>0</v>
      </c>
      <c r="R41" s="147">
        <f>IF('Detailed input - Vehicles'!$O$59&lt;&gt;0,'Detailed input - Vehicles'!$O$59,'Detailed input - Vehicles'!$O$58)*'B 18m'!R23*'B 18m'!R25</f>
        <v>0</v>
      </c>
      <c r="S41" s="147">
        <f>IF('Detailed input - Vehicles'!$O$59&lt;&gt;0,'Detailed input - Vehicles'!$O$59,'Detailed input - Vehicles'!$O$58)*'B 18m'!S23*'B 18m'!S25</f>
        <v>0</v>
      </c>
      <c r="T41" s="147">
        <f>IF('Detailed input - Vehicles'!$O$59&lt;&gt;0,'Detailed input - Vehicles'!$O$59,'Detailed input - Vehicles'!$O$58)*'B 18m'!T23*'B 18m'!T25</f>
        <v>0</v>
      </c>
      <c r="U41" s="147">
        <f>IF('Detailed input - Vehicles'!$O$59&lt;&gt;0,'Detailed input - Vehicles'!$O$59,'Detailed input - Vehicles'!$O$58)*'B 18m'!U23*'B 18m'!U25</f>
        <v>0</v>
      </c>
      <c r="V41" s="147">
        <f>IF('Detailed input - Vehicles'!$O$59&lt;&gt;0,'Detailed input - Vehicles'!$O$59,'Detailed input - Vehicles'!$O$58)*'B 18m'!V23*'B 18m'!V25</f>
        <v>0</v>
      </c>
      <c r="W41" s="147">
        <f>IF('Detailed input - Vehicles'!$O$59&lt;&gt;0,'Detailed input - Vehicles'!$O$59,'Detailed input - Vehicles'!$O$58)*'B 18m'!W23*'B 18m'!W25</f>
        <v>0</v>
      </c>
      <c r="X41" s="147">
        <f>IF('Detailed input - Vehicles'!$O$59&lt;&gt;0,'Detailed input - Vehicles'!$O$59,'Detailed input - Vehicles'!$O$58)*'B 18m'!X23*'B 18m'!X25</f>
        <v>0</v>
      </c>
      <c r="Y41" s="147">
        <f>IF('Detailed input - Vehicles'!$O$59&lt;&gt;0,'Detailed input - Vehicles'!$O$59,'Detailed input - Vehicles'!$O$58)*'B 18m'!Y23*'B 18m'!Y25</f>
        <v>0</v>
      </c>
      <c r="Z41" s="147">
        <f>IF('Detailed input - Vehicles'!$O$59&lt;&gt;0,'Detailed input - Vehicles'!$O$59,'Detailed input - Vehicles'!$O$58)*'B 18m'!Z23*'B 18m'!Z25</f>
        <v>0</v>
      </c>
      <c r="AA41" s="147">
        <f>IF('Detailed input - Vehicles'!$O$59&lt;&gt;0,'Detailed input - Vehicles'!$O$59,'Detailed input - Vehicles'!$O$58)*'B 18m'!AA23*'B 18m'!AA25</f>
        <v>0</v>
      </c>
      <c r="AB41" s="147">
        <f>IF('Detailed input - Vehicles'!$O$59&lt;&gt;0,'Detailed input - Vehicles'!$O$59,'Detailed input - Vehicles'!$O$58)*'B 18m'!AB23*'B 18m'!AB25</f>
        <v>0</v>
      </c>
      <c r="AC41" s="147">
        <f>IF('Detailed input - Vehicles'!$O$59&lt;&gt;0,'Detailed input - Vehicles'!$O$59,'Detailed input - Vehicles'!$O$58)*'B 18m'!AC23*'B 18m'!AC25</f>
        <v>0</v>
      </c>
    </row>
    <row r="42" spans="1:29" s="138" customFormat="1" ht="20.25" customHeight="1" outlineLevel="2" x14ac:dyDescent="0.3">
      <c r="A42" s="265"/>
      <c r="B42" s="131"/>
      <c r="C42" s="132"/>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row>
    <row r="43" spans="1:29" s="138" customFormat="1" ht="20.25" customHeight="1" outlineLevel="2" x14ac:dyDescent="0.3">
      <c r="A43" s="265"/>
      <c r="B43" s="146"/>
      <c r="C43" s="132"/>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row>
    <row r="44" spans="1:29" s="138" customFormat="1" ht="20.25" customHeight="1" outlineLevel="1" x14ac:dyDescent="0.3">
      <c r="A44" s="265"/>
      <c r="B44" s="146"/>
      <c r="C44" s="132"/>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row>
    <row r="45" spans="1:29" ht="20.25" customHeight="1" outlineLevel="1" x14ac:dyDescent="0.3">
      <c r="A45" s="78"/>
      <c r="B45" s="133" t="s">
        <v>1</v>
      </c>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row>
    <row r="46" spans="1:29" s="136" customFormat="1" ht="20.25" customHeight="1" outlineLevel="1" x14ac:dyDescent="0.3">
      <c r="A46" s="267"/>
      <c r="B46" s="132" t="s">
        <v>58</v>
      </c>
      <c r="C46" s="132" t="s">
        <v>16</v>
      </c>
      <c r="D46" s="192">
        <f>IF('Detailed input - Vehicles'!E53&lt;&gt;0,'Detailed input - Vehicles'!E53,IF('Detailed input - Vehicles'!$E$5='Detailed input - Vehicles'!$C$50,'Detailed input - Vehicles'!E50,IF('Detailed input - Vehicles'!$E$5='Detailed input - Vehicles'!$C$51,'Detailed input - Vehicles'!E51,'Detailed input - Vehicles'!E52)))*'B 18m'!D10</f>
        <v>0</v>
      </c>
      <c r="E46" s="192">
        <f>IF('Detailed input - Vehicles'!F53&lt;&gt;0,'Detailed input - Vehicles'!F53,IF('Detailed input - Vehicles'!$E$5='Detailed input - Vehicles'!$C$50,'Detailed input - Vehicles'!F50,IF('Detailed input - Vehicles'!$E$5='Detailed input - Vehicles'!$C$51,'Detailed input - Vehicles'!F51,'Detailed input - Vehicles'!F52)))*'B 18m'!E10</f>
        <v>0</v>
      </c>
      <c r="F46" s="192">
        <f>IF('Detailed input - Vehicles'!G53&lt;&gt;0,'Detailed input - Vehicles'!G53,IF('Detailed input - Vehicles'!$E$5='Detailed input - Vehicles'!$C$50,'Detailed input - Vehicles'!G50,IF('Detailed input - Vehicles'!$E$5='Detailed input - Vehicles'!$C$51,'Detailed input - Vehicles'!G51,'Detailed input - Vehicles'!G52)))*'B 18m'!F10</f>
        <v>0</v>
      </c>
      <c r="G46" s="192">
        <f>IF('Detailed input - Vehicles'!H53&lt;&gt;0,'Detailed input - Vehicles'!H53,IF('Detailed input - Vehicles'!$E$5='Detailed input - Vehicles'!$C$50,'Detailed input - Vehicles'!H50,IF('Detailed input - Vehicles'!$E$5='Detailed input - Vehicles'!$C$51,'Detailed input - Vehicles'!H51,'Detailed input - Vehicles'!H52)))*'B 18m'!G10</f>
        <v>0</v>
      </c>
      <c r="H46" s="192">
        <f>IF('Detailed input - Vehicles'!I53&lt;&gt;0,'Detailed input - Vehicles'!I53,IF('Detailed input - Vehicles'!$E$5='Detailed input - Vehicles'!$C$50,'Detailed input - Vehicles'!I50,IF('Detailed input - Vehicles'!$E$5='Detailed input - Vehicles'!$C$51,'Detailed input - Vehicles'!I51,'Detailed input - Vehicles'!I52)))*'B 18m'!H10</f>
        <v>0</v>
      </c>
      <c r="I46" s="192">
        <f>IF('Detailed input - Vehicles'!J53&lt;&gt;0,'Detailed input - Vehicles'!J53,IF('Detailed input - Vehicles'!$E$5='Detailed input - Vehicles'!$C$50,'Detailed input - Vehicles'!J50,IF('Detailed input - Vehicles'!$E$5='Detailed input - Vehicles'!$C$51,'Detailed input - Vehicles'!J51,'Detailed input - Vehicles'!J52)))*'B 18m'!I10</f>
        <v>0</v>
      </c>
      <c r="J46" s="192">
        <f>IF('Detailed input - Vehicles'!K53&lt;&gt;0,'Detailed input - Vehicles'!K53,IF('Detailed input - Vehicles'!$E$5='Detailed input - Vehicles'!$C$50,'Detailed input - Vehicles'!K50,IF('Detailed input - Vehicles'!$E$5='Detailed input - Vehicles'!$C$51,'Detailed input - Vehicles'!K51,'Detailed input - Vehicles'!K52)))*'B 18m'!J10</f>
        <v>0</v>
      </c>
      <c r="K46" s="192">
        <f>IF('Detailed input - Vehicles'!L53&lt;&gt;0,'Detailed input - Vehicles'!L53,IF('Detailed input - Vehicles'!$E$5='Detailed input - Vehicles'!$C$50,'Detailed input - Vehicles'!L50,IF('Detailed input - Vehicles'!$E$5='Detailed input - Vehicles'!$C$51,'Detailed input - Vehicles'!L51,'Detailed input - Vehicles'!L52)))*'B 18m'!K10</f>
        <v>0</v>
      </c>
      <c r="L46" s="192">
        <f>IF('Detailed input - Vehicles'!M53&lt;&gt;0,'Detailed input - Vehicles'!M53,IF('Detailed input - Vehicles'!$E$5='Detailed input - Vehicles'!$C$50,'Detailed input - Vehicles'!M50,IF('Detailed input - Vehicles'!$E$5='Detailed input - Vehicles'!$C$51,'Detailed input - Vehicles'!M51,'Detailed input - Vehicles'!M52)))*'B 18m'!L10</f>
        <v>0</v>
      </c>
      <c r="M46" s="192">
        <f>IF('Detailed input - Vehicles'!N53&lt;&gt;0,'Detailed input - Vehicles'!N53,IF('Detailed input - Vehicles'!$E$5='Detailed input - Vehicles'!$C$50,'Detailed input - Vehicles'!N50,IF('Detailed input - Vehicles'!$E$5='Detailed input - Vehicles'!$C$51,'Detailed input - Vehicles'!N51,'Detailed input - Vehicles'!N52)))*'B 18m'!M10</f>
        <v>0</v>
      </c>
      <c r="N46" s="192">
        <f>IF('Detailed input - Vehicles'!O53&lt;&gt;0,'Detailed input - Vehicles'!O53,IF('Detailed input - Vehicles'!$E$5='Detailed input - Vehicles'!$C$50,'Detailed input - Vehicles'!O50,IF('Detailed input - Vehicles'!$E$5='Detailed input - Vehicles'!$C$51,'Detailed input - Vehicles'!O51,'Detailed input - Vehicles'!O52)))*'B 18m'!N10</f>
        <v>0</v>
      </c>
      <c r="O46" s="192">
        <f>IF('Detailed input - Vehicles'!P53&lt;&gt;0,'Detailed input - Vehicles'!P53,IF('Detailed input - Vehicles'!$E$5='Detailed input - Vehicles'!$C$50,'Detailed input - Vehicles'!P50,IF('Detailed input - Vehicles'!$E$5='Detailed input - Vehicles'!$C$51,'Detailed input - Vehicles'!P51,'Detailed input - Vehicles'!P52)))*'B 18m'!O10</f>
        <v>0</v>
      </c>
      <c r="P46" s="192">
        <f>IF('Detailed input - Vehicles'!Q53&lt;&gt;0,'Detailed input - Vehicles'!Q53,IF('Detailed input - Vehicles'!$E$5='Detailed input - Vehicles'!$C$50,'Detailed input - Vehicles'!Q50,IF('Detailed input - Vehicles'!$E$5='Detailed input - Vehicles'!$C$51,'Detailed input - Vehicles'!Q51,'Detailed input - Vehicles'!Q52)))*'B 18m'!P10</f>
        <v>0</v>
      </c>
      <c r="Q46" s="192">
        <f>IF('Detailed input - Vehicles'!R53&lt;&gt;0,'Detailed input - Vehicles'!R53,IF('Detailed input - Vehicles'!$E$5='Detailed input - Vehicles'!$C$50,'Detailed input - Vehicles'!R50,IF('Detailed input - Vehicles'!$E$5='Detailed input - Vehicles'!$C$51,'Detailed input - Vehicles'!R51,'Detailed input - Vehicles'!R52)))*'B 18m'!Q10</f>
        <v>0</v>
      </c>
      <c r="R46" s="192">
        <f>IF('Detailed input - Vehicles'!S53&lt;&gt;0,'Detailed input - Vehicles'!S53,IF('Detailed input - Vehicles'!$E$5='Detailed input - Vehicles'!$C$50,'Detailed input - Vehicles'!S50,IF('Detailed input - Vehicles'!$E$5='Detailed input - Vehicles'!$C$51,'Detailed input - Vehicles'!S51,'Detailed input - Vehicles'!S52)))*'B 18m'!R10</f>
        <v>0</v>
      </c>
      <c r="S46" s="192">
        <f>IF('Detailed input - Vehicles'!T53&lt;&gt;0,'Detailed input - Vehicles'!T53,IF('Detailed input - Vehicles'!$E$5='Detailed input - Vehicles'!$C$50,'Detailed input - Vehicles'!T50,IF('Detailed input - Vehicles'!$E$5='Detailed input - Vehicles'!$C$51,'Detailed input - Vehicles'!T51,'Detailed input - Vehicles'!T52)))*'B 18m'!S10</f>
        <v>0</v>
      </c>
      <c r="T46" s="192">
        <f>IF('Detailed input - Vehicles'!U53&lt;&gt;0,'Detailed input - Vehicles'!U53,IF('Detailed input - Vehicles'!$E$5='Detailed input - Vehicles'!$C$50,'Detailed input - Vehicles'!U50,IF('Detailed input - Vehicles'!$E$5='Detailed input - Vehicles'!$C$51,'Detailed input - Vehicles'!U51,'Detailed input - Vehicles'!U52)))*'B 18m'!T10</f>
        <v>0</v>
      </c>
      <c r="U46" s="192">
        <f>IF('Detailed input - Vehicles'!V53&lt;&gt;0,'Detailed input - Vehicles'!V53,IF('Detailed input - Vehicles'!$E$5='Detailed input - Vehicles'!$C$50,'Detailed input - Vehicles'!V50,IF('Detailed input - Vehicles'!$E$5='Detailed input - Vehicles'!$C$51,'Detailed input - Vehicles'!V51,'Detailed input - Vehicles'!V52)))*'B 18m'!U10</f>
        <v>0</v>
      </c>
      <c r="V46" s="192">
        <f>IF('Detailed input - Vehicles'!W53&lt;&gt;0,'Detailed input - Vehicles'!W53,IF('Detailed input - Vehicles'!$E$5='Detailed input - Vehicles'!$C$50,'Detailed input - Vehicles'!W50,IF('Detailed input - Vehicles'!$E$5='Detailed input - Vehicles'!$C$51,'Detailed input - Vehicles'!W51,'Detailed input - Vehicles'!W52)))*'B 18m'!V10</f>
        <v>0</v>
      </c>
      <c r="W46" s="192">
        <f>IF('Detailed input - Vehicles'!X53&lt;&gt;0,'Detailed input - Vehicles'!X53,IF('Detailed input - Vehicles'!$E$5='Detailed input - Vehicles'!$C$50,'Detailed input - Vehicles'!X50,IF('Detailed input - Vehicles'!$E$5='Detailed input - Vehicles'!$C$51,'Detailed input - Vehicles'!X51,'Detailed input - Vehicles'!X52)))*'B 18m'!W10</f>
        <v>0</v>
      </c>
      <c r="X46" s="192">
        <f>IF('Detailed input - Vehicles'!Y53&lt;&gt;0,'Detailed input - Vehicles'!Y53,IF('Detailed input - Vehicles'!$E$5='Detailed input - Vehicles'!$C$50,'Detailed input - Vehicles'!Y50,IF('Detailed input - Vehicles'!$E$5='Detailed input - Vehicles'!$C$51,'Detailed input - Vehicles'!Y51,'Detailed input - Vehicles'!Y52)))*'B 18m'!X10</f>
        <v>0</v>
      </c>
      <c r="Y46" s="192">
        <f>IF('Detailed input - Vehicles'!Z53&lt;&gt;0,'Detailed input - Vehicles'!Z53,IF('Detailed input - Vehicles'!$E$5='Detailed input - Vehicles'!$C$50,'Detailed input - Vehicles'!Z50,IF('Detailed input - Vehicles'!$E$5='Detailed input - Vehicles'!$C$51,'Detailed input - Vehicles'!Z51,'Detailed input - Vehicles'!Z52)))*'B 18m'!Y10</f>
        <v>0</v>
      </c>
      <c r="Z46" s="192">
        <f>IF('Detailed input - Vehicles'!AA53&lt;&gt;0,'Detailed input - Vehicles'!AA53,IF('Detailed input - Vehicles'!$E$5='Detailed input - Vehicles'!$C$50,'Detailed input - Vehicles'!AA50,IF('Detailed input - Vehicles'!$E$5='Detailed input - Vehicles'!$C$51,'Detailed input - Vehicles'!AA51,'Detailed input - Vehicles'!AA52)))*'B 18m'!Z10</f>
        <v>0</v>
      </c>
      <c r="AA46" s="192">
        <f>IF('Detailed input - Vehicles'!AB53&lt;&gt;0,'Detailed input - Vehicles'!AB53,IF('Detailed input - Vehicles'!$E$5='Detailed input - Vehicles'!$C$50,'Detailed input - Vehicles'!AB50,IF('Detailed input - Vehicles'!$E$5='Detailed input - Vehicles'!$C$51,'Detailed input - Vehicles'!AB51,'Detailed input - Vehicles'!AB52)))*'B 18m'!AA10</f>
        <v>0</v>
      </c>
      <c r="AB46" s="192">
        <f>IF('Detailed input - Vehicles'!AC53&lt;&gt;0,'Detailed input - Vehicles'!AC53,IF('Detailed input - Vehicles'!$E$5='Detailed input - Vehicles'!$C$50,'Detailed input - Vehicles'!AC50,IF('Detailed input - Vehicles'!$E$5='Detailed input - Vehicles'!$C$51,'Detailed input - Vehicles'!AC51,'Detailed input - Vehicles'!AC52)))*'B 18m'!AB10</f>
        <v>0</v>
      </c>
      <c r="AC46" s="192">
        <f>IF('Detailed input - Vehicles'!AD53&lt;&gt;0,'Detailed input - Vehicles'!AD53,IF('Detailed input - Vehicles'!$E$5='Detailed input - Vehicles'!$C$50,'Detailed input - Vehicles'!AD50,IF('Detailed input - Vehicles'!$E$5='Detailed input - Vehicles'!$C$51,'Detailed input - Vehicles'!AD51,'Detailed input - Vehicles'!AD52)))*'B 18m'!AC10</f>
        <v>0</v>
      </c>
    </row>
    <row r="47" spans="1:29" ht="20.25" customHeight="1" outlineLevel="1" x14ac:dyDescent="0.3">
      <c r="A47" s="78"/>
      <c r="B47" s="84"/>
      <c r="C47" s="84"/>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row>
    <row r="48" spans="1:29" s="102" customFormat="1" ht="20.25" customHeight="1" outlineLevel="1" thickBot="1" x14ac:dyDescent="0.35">
      <c r="A48" s="264"/>
      <c r="B48" s="185" t="s">
        <v>59</v>
      </c>
      <c r="C48" s="185" t="s">
        <v>16</v>
      </c>
      <c r="D48" s="185">
        <f>D46*(1-'Detailed input - Vehicles'!$E$12)</f>
        <v>0</v>
      </c>
      <c r="E48" s="185">
        <f>E46*(1-'Detailed input - Vehicles'!$E$12)</f>
        <v>0</v>
      </c>
      <c r="F48" s="185">
        <f>F46*(1-'Detailed input - Vehicles'!$E$12)</f>
        <v>0</v>
      </c>
      <c r="G48" s="185">
        <f>G46*(1-'Detailed input - Vehicles'!$E$12)</f>
        <v>0</v>
      </c>
      <c r="H48" s="185">
        <f>H46*(1-'Detailed input - Vehicles'!$E$12)</f>
        <v>0</v>
      </c>
      <c r="I48" s="185">
        <f>I46*(1-'Detailed input - Vehicles'!$E$12)</f>
        <v>0</v>
      </c>
      <c r="J48" s="185">
        <f>J46*(1-'Detailed input - Vehicles'!$E$12)</f>
        <v>0</v>
      </c>
      <c r="K48" s="185">
        <f>K46*(1-'Detailed input - Vehicles'!$E$12)</f>
        <v>0</v>
      </c>
      <c r="L48" s="185">
        <f>L46*(1-'Detailed input - Vehicles'!$E$12)</f>
        <v>0</v>
      </c>
      <c r="M48" s="185">
        <f>M46*(1-'Detailed input - Vehicles'!$E$12)</f>
        <v>0</v>
      </c>
      <c r="N48" s="185">
        <f>N46*(1-'Detailed input - Vehicles'!$E$12)</f>
        <v>0</v>
      </c>
      <c r="O48" s="185">
        <f>O46*(1-'Detailed input - Vehicles'!$E$12)</f>
        <v>0</v>
      </c>
      <c r="P48" s="185">
        <f>P46*(1-'Detailed input - Vehicles'!$E$12)</f>
        <v>0</v>
      </c>
      <c r="Q48" s="185">
        <f>Q46*(1-'Detailed input - Vehicles'!$E$12)</f>
        <v>0</v>
      </c>
      <c r="R48" s="185">
        <f>R46*(1-'Detailed input - Vehicles'!$E$12)</f>
        <v>0</v>
      </c>
      <c r="S48" s="185">
        <f>S46*(1-'Detailed input - Vehicles'!$E$12)</f>
        <v>0</v>
      </c>
      <c r="T48" s="185">
        <f>T46*(1-'Detailed input - Vehicles'!$E$12)</f>
        <v>0</v>
      </c>
      <c r="U48" s="185">
        <f>U46*(1-'Detailed input - Vehicles'!$E$12)</f>
        <v>0</v>
      </c>
      <c r="V48" s="185">
        <f>V46*(1-'Detailed input - Vehicles'!$E$12)</f>
        <v>0</v>
      </c>
      <c r="W48" s="185">
        <f>W46*(1-'Detailed input - Vehicles'!$E$12)</f>
        <v>0</v>
      </c>
      <c r="X48" s="185">
        <f>X46*(1-'Detailed input - Vehicles'!$E$12)</f>
        <v>0</v>
      </c>
      <c r="Y48" s="185">
        <f>Y46*(1-'Detailed input - Vehicles'!$E$12)</f>
        <v>0</v>
      </c>
      <c r="Z48" s="185">
        <f>Z46*(1-'Detailed input - Vehicles'!$E$12)</f>
        <v>0</v>
      </c>
      <c r="AA48" s="185">
        <f>AA46*(1-'Detailed input - Vehicles'!$E$12)</f>
        <v>0</v>
      </c>
      <c r="AB48" s="185">
        <f>AB46*(1-'Detailed input - Vehicles'!$E$12)</f>
        <v>0</v>
      </c>
      <c r="AC48" s="185">
        <f>AC46*(1-'Detailed input - Vehicles'!$E$12)</f>
        <v>0</v>
      </c>
    </row>
    <row r="49" spans="1:29" ht="20.25" customHeight="1" outlineLevel="1" thickBot="1" x14ac:dyDescent="0.35">
      <c r="A49" s="78"/>
      <c r="B49" s="185" t="s">
        <v>570</v>
      </c>
      <c r="C49" s="185"/>
      <c r="D49" s="185">
        <f>+D48-D46</f>
        <v>0</v>
      </c>
      <c r="E49" s="185">
        <f t="shared" ref="E49:AC49" si="10">+E48-E46</f>
        <v>0</v>
      </c>
      <c r="F49" s="185">
        <f t="shared" si="10"/>
        <v>0</v>
      </c>
      <c r="G49" s="185">
        <f t="shared" si="10"/>
        <v>0</v>
      </c>
      <c r="H49" s="185">
        <f t="shared" si="10"/>
        <v>0</v>
      </c>
      <c r="I49" s="185">
        <f t="shared" si="10"/>
        <v>0</v>
      </c>
      <c r="J49" s="185">
        <f t="shared" si="10"/>
        <v>0</v>
      </c>
      <c r="K49" s="185">
        <f t="shared" si="10"/>
        <v>0</v>
      </c>
      <c r="L49" s="185">
        <f t="shared" si="10"/>
        <v>0</v>
      </c>
      <c r="M49" s="185">
        <f t="shared" si="10"/>
        <v>0</v>
      </c>
      <c r="N49" s="185">
        <f t="shared" si="10"/>
        <v>0</v>
      </c>
      <c r="O49" s="185">
        <f t="shared" si="10"/>
        <v>0</v>
      </c>
      <c r="P49" s="185">
        <f t="shared" si="10"/>
        <v>0</v>
      </c>
      <c r="Q49" s="185">
        <f t="shared" si="10"/>
        <v>0</v>
      </c>
      <c r="R49" s="185">
        <f t="shared" si="10"/>
        <v>0</v>
      </c>
      <c r="S49" s="185">
        <f t="shared" si="10"/>
        <v>0</v>
      </c>
      <c r="T49" s="185">
        <f t="shared" si="10"/>
        <v>0</v>
      </c>
      <c r="U49" s="185">
        <f t="shared" si="10"/>
        <v>0</v>
      </c>
      <c r="V49" s="185">
        <f t="shared" si="10"/>
        <v>0</v>
      </c>
      <c r="W49" s="185">
        <f t="shared" si="10"/>
        <v>0</v>
      </c>
      <c r="X49" s="185">
        <f t="shared" si="10"/>
        <v>0</v>
      </c>
      <c r="Y49" s="185">
        <f t="shared" si="10"/>
        <v>0</v>
      </c>
      <c r="Z49" s="185">
        <f t="shared" si="10"/>
        <v>0</v>
      </c>
      <c r="AA49" s="185">
        <f t="shared" si="10"/>
        <v>0</v>
      </c>
      <c r="AB49" s="185">
        <f t="shared" si="10"/>
        <v>0</v>
      </c>
      <c r="AC49" s="185">
        <f t="shared" si="10"/>
        <v>0</v>
      </c>
    </row>
    <row r="50" spans="1:29" s="87" customFormat="1" ht="20.25" customHeight="1" outlineLevel="1" x14ac:dyDescent="0.3">
      <c r="A50" s="78"/>
      <c r="B50" s="84"/>
      <c r="C50" s="84"/>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row>
    <row r="51" spans="1:29" ht="20.25" customHeight="1" outlineLevel="1" x14ac:dyDescent="0.3">
      <c r="A51" s="78"/>
      <c r="B51" s="133" t="s">
        <v>198</v>
      </c>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row>
    <row r="52" spans="1:29" s="87" customFormat="1" ht="20.25" customHeight="1" outlineLevel="1" x14ac:dyDescent="0.3">
      <c r="A52" s="78"/>
      <c r="B52" s="182"/>
      <c r="C52" s="89"/>
      <c r="D52" s="615">
        <v>1</v>
      </c>
      <c r="E52" s="615">
        <f>+D52+1</f>
        <v>2</v>
      </c>
      <c r="F52" s="615">
        <f t="shared" ref="F52:AC52" si="11">+E52+1</f>
        <v>3</v>
      </c>
      <c r="G52" s="615">
        <f t="shared" si="11"/>
        <v>4</v>
      </c>
      <c r="H52" s="615">
        <f t="shared" si="11"/>
        <v>5</v>
      </c>
      <c r="I52" s="615">
        <f t="shared" si="11"/>
        <v>6</v>
      </c>
      <c r="J52" s="615">
        <f t="shared" si="11"/>
        <v>7</v>
      </c>
      <c r="K52" s="615">
        <f t="shared" si="11"/>
        <v>8</v>
      </c>
      <c r="L52" s="615">
        <f t="shared" si="11"/>
        <v>9</v>
      </c>
      <c r="M52" s="615">
        <f t="shared" si="11"/>
        <v>10</v>
      </c>
      <c r="N52" s="615">
        <f t="shared" si="11"/>
        <v>11</v>
      </c>
      <c r="O52" s="615">
        <f t="shared" si="11"/>
        <v>12</v>
      </c>
      <c r="P52" s="615">
        <f t="shared" si="11"/>
        <v>13</v>
      </c>
      <c r="Q52" s="615">
        <f t="shared" si="11"/>
        <v>14</v>
      </c>
      <c r="R52" s="615">
        <f t="shared" si="11"/>
        <v>15</v>
      </c>
      <c r="S52" s="615">
        <f t="shared" si="11"/>
        <v>16</v>
      </c>
      <c r="T52" s="615">
        <f t="shared" si="11"/>
        <v>17</v>
      </c>
      <c r="U52" s="615">
        <f t="shared" si="11"/>
        <v>18</v>
      </c>
      <c r="V52" s="615">
        <f t="shared" si="11"/>
        <v>19</v>
      </c>
      <c r="W52" s="615">
        <f t="shared" si="11"/>
        <v>20</v>
      </c>
      <c r="X52" s="615">
        <f t="shared" si="11"/>
        <v>21</v>
      </c>
      <c r="Y52" s="615">
        <f t="shared" si="11"/>
        <v>22</v>
      </c>
      <c r="Z52" s="615">
        <f t="shared" si="11"/>
        <v>23</v>
      </c>
      <c r="AA52" s="615">
        <f t="shared" si="11"/>
        <v>24</v>
      </c>
      <c r="AB52" s="615">
        <f t="shared" si="11"/>
        <v>25</v>
      </c>
      <c r="AC52" s="615">
        <f t="shared" si="11"/>
        <v>26</v>
      </c>
    </row>
    <row r="53" spans="1:29" s="194" customFormat="1" ht="20.25" customHeight="1" outlineLevel="1" x14ac:dyDescent="0.3">
      <c r="A53" s="78"/>
      <c r="B53" s="18" t="s">
        <v>107</v>
      </c>
      <c r="C53" s="18" t="s">
        <v>16</v>
      </c>
      <c r="D53" s="243">
        <f>SUM(D54:D64)</f>
        <v>0</v>
      </c>
      <c r="E53" s="243">
        <f t="shared" ref="E53:N53" si="12">SUM(E54:E64)</f>
        <v>0</v>
      </c>
      <c r="F53" s="243">
        <f t="shared" si="12"/>
        <v>0</v>
      </c>
      <c r="G53" s="243">
        <f t="shared" si="12"/>
        <v>0</v>
      </c>
      <c r="H53" s="243">
        <f t="shared" si="12"/>
        <v>0</v>
      </c>
      <c r="I53" s="243">
        <f t="shared" si="12"/>
        <v>0</v>
      </c>
      <c r="J53" s="243">
        <f t="shared" si="12"/>
        <v>0</v>
      </c>
      <c r="K53" s="243">
        <f t="shared" si="12"/>
        <v>0</v>
      </c>
      <c r="L53" s="243">
        <f t="shared" si="12"/>
        <v>0</v>
      </c>
      <c r="M53" s="243">
        <f t="shared" si="12"/>
        <v>0</v>
      </c>
      <c r="N53" s="243">
        <f t="shared" si="12"/>
        <v>0</v>
      </c>
      <c r="O53" s="243">
        <f t="shared" ref="O53:AC53" si="13">SUM(O54:O64)</f>
        <v>0</v>
      </c>
      <c r="P53" s="243">
        <f t="shared" si="13"/>
        <v>0</v>
      </c>
      <c r="Q53" s="243">
        <f t="shared" si="13"/>
        <v>0</v>
      </c>
      <c r="R53" s="243">
        <f t="shared" si="13"/>
        <v>0</v>
      </c>
      <c r="S53" s="243">
        <f t="shared" si="13"/>
        <v>0</v>
      </c>
      <c r="T53" s="243">
        <f t="shared" si="13"/>
        <v>0</v>
      </c>
      <c r="U53" s="243">
        <f t="shared" si="13"/>
        <v>0</v>
      </c>
      <c r="V53" s="243">
        <f t="shared" si="13"/>
        <v>0</v>
      </c>
      <c r="W53" s="243">
        <f t="shared" si="13"/>
        <v>0</v>
      </c>
      <c r="X53" s="243">
        <f t="shared" si="13"/>
        <v>0</v>
      </c>
      <c r="Y53" s="243">
        <f t="shared" si="13"/>
        <v>0</v>
      </c>
      <c r="Z53" s="243">
        <f t="shared" si="13"/>
        <v>0</v>
      </c>
      <c r="AA53" s="243">
        <f t="shared" si="13"/>
        <v>0</v>
      </c>
      <c r="AB53" s="243">
        <f t="shared" si="13"/>
        <v>0</v>
      </c>
      <c r="AC53" s="243">
        <f t="shared" si="13"/>
        <v>0</v>
      </c>
    </row>
    <row r="54" spans="1:29" ht="20.25" customHeight="1" outlineLevel="2" x14ac:dyDescent="0.3">
      <c r="A54" s="78"/>
      <c r="B54" s="84"/>
      <c r="C54" s="146" t="s">
        <v>121</v>
      </c>
      <c r="D54" s="140">
        <f>IF('Detailed input - Vehicles'!$E$10&gt;=D52,'B 18m'!$D$48/'Detailed input - Vehicles'!$E$10,0)</f>
        <v>0</v>
      </c>
      <c r="E54" s="140">
        <f>IF('Detailed input - Vehicles'!$E$10&gt;=E52,'B 18m'!$D$48/'Detailed input - Vehicles'!$E$10,0)</f>
        <v>0</v>
      </c>
      <c r="F54" s="140">
        <f>IF('Detailed input - Vehicles'!$E$10&gt;=F52,'B 18m'!$D$48/'Detailed input - Vehicles'!$E$10,0)</f>
        <v>0</v>
      </c>
      <c r="G54" s="140">
        <f>IF('Detailed input - Vehicles'!$E$10&gt;=G52,'B 18m'!$D$48/'Detailed input - Vehicles'!$E$10,0)</f>
        <v>0</v>
      </c>
      <c r="H54" s="140">
        <f>IF('Detailed input - Vehicles'!$E$10&gt;=H52,'B 18m'!$D$48/'Detailed input - Vehicles'!$E$10,0)</f>
        <v>0</v>
      </c>
      <c r="I54" s="140">
        <f>IF('Detailed input - Vehicles'!$E$10&gt;=I52,'B 18m'!$D$48/'Detailed input - Vehicles'!$E$10,0)</f>
        <v>0</v>
      </c>
      <c r="J54" s="140">
        <f>IF('Detailed input - Vehicles'!$E$10&gt;=J52,'B 18m'!$D$48/'Detailed input - Vehicles'!$E$10,0)</f>
        <v>0</v>
      </c>
      <c r="K54" s="140">
        <f>IF('Detailed input - Vehicles'!$E$10&gt;=K52,'B 18m'!$D$48/'Detailed input - Vehicles'!$E$10,0)</f>
        <v>0</v>
      </c>
      <c r="L54" s="140">
        <f>IF('Detailed input - Vehicles'!$E$10&gt;=L52,'B 18m'!$D$48/'Detailed input - Vehicles'!$E$10,0)</f>
        <v>0</v>
      </c>
      <c r="M54" s="140">
        <f>IF('Detailed input - Vehicles'!$E$10&gt;=M52,'B 18m'!$D$48/'Detailed input - Vehicles'!$E$10,0)</f>
        <v>0</v>
      </c>
      <c r="N54" s="140">
        <f>IF('Detailed input - Vehicles'!$E$10&gt;=N52,'B 18m'!$D$48/'Detailed input - Vehicles'!$E$10,0)</f>
        <v>0</v>
      </c>
      <c r="O54" s="140">
        <f>IF('Detailed input - Vehicles'!$E$10&gt;=O52,'B 18m'!$D$48/'Detailed input - Vehicles'!$E$10,0)</f>
        <v>0</v>
      </c>
      <c r="P54" s="140">
        <f>IF('Detailed input - Vehicles'!$E$10&gt;=P52,'B 18m'!$D$48/'Detailed input - Vehicles'!$E$10,0)</f>
        <v>0</v>
      </c>
      <c r="Q54" s="140">
        <f>IF('Detailed input - Vehicles'!$E$10&gt;=Q52,'B 18m'!$D$48/'Detailed input - Vehicles'!$E$10,0)</f>
        <v>0</v>
      </c>
      <c r="R54" s="140">
        <f>IF('Detailed input - Vehicles'!$E$10&gt;=R52,'B 18m'!$D$48/'Detailed input - Vehicles'!$E$10,0)</f>
        <v>0</v>
      </c>
      <c r="S54" s="140">
        <f>IF('Detailed input - Vehicles'!$E$10&gt;=S52,'B 18m'!$D$48/'Detailed input - Vehicles'!$E$10,0)</f>
        <v>0</v>
      </c>
      <c r="T54" s="140">
        <f>IF('Detailed input - Vehicles'!$E$10&gt;=T52,'B 18m'!$D$48/'Detailed input - Vehicles'!$E$10,0)</f>
        <v>0</v>
      </c>
      <c r="U54" s="140">
        <f>IF('Detailed input - Vehicles'!$E$10&gt;=U52,'B 18m'!$D$48/'Detailed input - Vehicles'!$E$10,0)</f>
        <v>0</v>
      </c>
      <c r="V54" s="140">
        <f>IF('Detailed input - Vehicles'!$E$10&gt;=V52,'B 18m'!$D$48/'Detailed input - Vehicles'!$E$10,0)</f>
        <v>0</v>
      </c>
      <c r="W54" s="140">
        <f>IF('Detailed input - Vehicles'!$E$10&gt;=W52,'B 18m'!$D$48/'Detailed input - Vehicles'!$E$10,0)</f>
        <v>0</v>
      </c>
      <c r="X54" s="140">
        <f>IF('Detailed input - Vehicles'!$E$10&gt;=X52,'B 18m'!$D$48/'Detailed input - Vehicles'!$E$10,0)</f>
        <v>0</v>
      </c>
      <c r="Y54" s="140">
        <f>IF('Detailed input - Vehicles'!$E$10&gt;=Y52,'B 18m'!$D$48/'Detailed input - Vehicles'!$E$10,0)</f>
        <v>0</v>
      </c>
      <c r="Z54" s="140">
        <f>IF('Detailed input - Vehicles'!$E$10&gt;=Z52,'B 18m'!$D$48/'Detailed input - Vehicles'!$E$10,0)</f>
        <v>0</v>
      </c>
      <c r="AA54" s="140">
        <f>IF('Detailed input - Vehicles'!$E$10&gt;=AA52,'B 18m'!$D$48/'Detailed input - Vehicles'!$E$10,0)</f>
        <v>0</v>
      </c>
      <c r="AB54" s="140">
        <f>IF('Detailed input - Vehicles'!$E$10&gt;=AB52,'B 18m'!$D$48/'Detailed input - Vehicles'!$E$10,0)</f>
        <v>0</v>
      </c>
      <c r="AC54" s="140">
        <f>IF('Detailed input - Vehicles'!$E$10&gt;=AC52,'B 18m'!$D$48/'Detailed input - Vehicles'!$E$10,0)</f>
        <v>0</v>
      </c>
    </row>
    <row r="55" spans="1:29" ht="20.25" customHeight="1" outlineLevel="2" x14ac:dyDescent="0.3">
      <c r="A55" s="78"/>
      <c r="B55" s="84"/>
      <c r="C55" s="146" t="s">
        <v>122</v>
      </c>
      <c r="D55" s="140"/>
      <c r="E55" s="140">
        <f>IF('Detailed input - Vehicles'!$E$10&gt;=D52,'B 18m'!$E$48/'Detailed input - Vehicles'!$E$10,0)</f>
        <v>0</v>
      </c>
      <c r="F55" s="140">
        <f>IF('Detailed input - Vehicles'!$E$10&gt;=E52,'B 18m'!$E$48/'Detailed input - Vehicles'!$E$10,0)</f>
        <v>0</v>
      </c>
      <c r="G55" s="140">
        <f>IF('Detailed input - Vehicles'!$E$10&gt;=F52,'B 18m'!$E$48/'Detailed input - Vehicles'!$E$10,0)</f>
        <v>0</v>
      </c>
      <c r="H55" s="140">
        <f>IF('Detailed input - Vehicles'!$E$10&gt;=G52,'B 18m'!$E$48/'Detailed input - Vehicles'!$E$10,0)</f>
        <v>0</v>
      </c>
      <c r="I55" s="140">
        <f>IF('Detailed input - Vehicles'!$E$10&gt;=H52,'B 18m'!$E$48/'Detailed input - Vehicles'!$E$10,0)</f>
        <v>0</v>
      </c>
      <c r="J55" s="140">
        <f>IF('Detailed input - Vehicles'!$E$10&gt;=I52,'B 18m'!$E$48/'Detailed input - Vehicles'!$E$10,0)</f>
        <v>0</v>
      </c>
      <c r="K55" s="140">
        <f>IF('Detailed input - Vehicles'!$E$10&gt;=J52,'B 18m'!$E$48/'Detailed input - Vehicles'!$E$10,0)</f>
        <v>0</v>
      </c>
      <c r="L55" s="140">
        <f>IF('Detailed input - Vehicles'!$E$10&gt;=K52,'B 18m'!$E$48/'Detailed input - Vehicles'!$E$10,0)</f>
        <v>0</v>
      </c>
      <c r="M55" s="140">
        <f>IF('Detailed input - Vehicles'!$E$10&gt;=L52,'B 18m'!$E$48/'Detailed input - Vehicles'!$E$10,0)</f>
        <v>0</v>
      </c>
      <c r="N55" s="140">
        <f>IF('Detailed input - Vehicles'!$E$10&gt;=M52,'B 18m'!$E$48/'Detailed input - Vehicles'!$E$10,0)</f>
        <v>0</v>
      </c>
      <c r="O55" s="140">
        <f>IF('Detailed input - Vehicles'!$E$10&gt;=N52,'B 18m'!$E$48/'Detailed input - Vehicles'!$E$10,0)</f>
        <v>0</v>
      </c>
      <c r="P55" s="140">
        <f>IF('Detailed input - Vehicles'!$E$10&gt;=O52,'B 18m'!$E$48/'Detailed input - Vehicles'!$E$10,0)</f>
        <v>0</v>
      </c>
      <c r="Q55" s="140">
        <f>IF('Detailed input - Vehicles'!$E$10&gt;=P52,'B 18m'!$E$48/'Detailed input - Vehicles'!$E$10,0)</f>
        <v>0</v>
      </c>
      <c r="R55" s="140">
        <f>IF('Detailed input - Vehicles'!$E$10&gt;=Q52,'B 18m'!$E$48/'Detailed input - Vehicles'!$E$10,0)</f>
        <v>0</v>
      </c>
      <c r="S55" s="140">
        <f>IF('Detailed input - Vehicles'!$E$10&gt;=R52,'B 18m'!$E$48/'Detailed input - Vehicles'!$E$10,0)</f>
        <v>0</v>
      </c>
      <c r="T55" s="140">
        <f>IF('Detailed input - Vehicles'!$E$10&gt;=S52,'B 18m'!$E$48/'Detailed input - Vehicles'!$E$10,0)</f>
        <v>0</v>
      </c>
      <c r="U55" s="140">
        <f>IF('Detailed input - Vehicles'!$E$10&gt;=T52,'B 18m'!$E$48/'Detailed input - Vehicles'!$E$10,0)</f>
        <v>0</v>
      </c>
      <c r="V55" s="140">
        <f>IF('Detailed input - Vehicles'!$E$10&gt;=U52,'B 18m'!$E$48/'Detailed input - Vehicles'!$E$10,0)</f>
        <v>0</v>
      </c>
      <c r="W55" s="140">
        <f>IF('Detailed input - Vehicles'!$E$10&gt;=V52,'B 18m'!$E$48/'Detailed input - Vehicles'!$E$10,0)</f>
        <v>0</v>
      </c>
      <c r="X55" s="140">
        <f>IF('Detailed input - Vehicles'!$E$10&gt;=W52,'B 18m'!$E$48/'Detailed input - Vehicles'!$E$10,0)</f>
        <v>0</v>
      </c>
      <c r="Y55" s="140">
        <f>IF('Detailed input - Vehicles'!$E$10&gt;=X52,'B 18m'!$E$48/'Detailed input - Vehicles'!$E$10,0)</f>
        <v>0</v>
      </c>
      <c r="Z55" s="140">
        <f>IF('Detailed input - Vehicles'!$E$10&gt;=Y52,'B 18m'!$E$48/'Detailed input - Vehicles'!$E$10,0)</f>
        <v>0</v>
      </c>
      <c r="AA55" s="140">
        <f>IF('Detailed input - Vehicles'!$E$10&gt;=Z52,'B 18m'!$E$48/'Detailed input - Vehicles'!$E$10,0)</f>
        <v>0</v>
      </c>
      <c r="AB55" s="140">
        <f>IF('Detailed input - Vehicles'!$E$10&gt;=AA52,'B 18m'!$E$48/'Detailed input - Vehicles'!$E$10,0)</f>
        <v>0</v>
      </c>
      <c r="AC55" s="140">
        <f>IF('Detailed input - Vehicles'!$E$10&gt;=AB52,'B 18m'!$E$48/'Detailed input - Vehicles'!$E$10,0)</f>
        <v>0</v>
      </c>
    </row>
    <row r="56" spans="1:29" ht="20.25" customHeight="1" outlineLevel="2" x14ac:dyDescent="0.3">
      <c r="A56" s="78"/>
      <c r="B56" s="84"/>
      <c r="C56" s="146" t="s">
        <v>123</v>
      </c>
      <c r="D56" s="140"/>
      <c r="E56" s="140"/>
      <c r="F56" s="140">
        <f>IF('Detailed input - Vehicles'!$E$10&gt;=D52,'B 18m'!$F$48/'Detailed input - Vehicles'!$E$10,0)</f>
        <v>0</v>
      </c>
      <c r="G56" s="140">
        <f>IF('Detailed input - Vehicles'!$E$10&gt;=E52,'B 18m'!$F$48/'Detailed input - Vehicles'!$E$10,0)</f>
        <v>0</v>
      </c>
      <c r="H56" s="140">
        <f>IF('Detailed input - Vehicles'!$E$10&gt;=F52,'B 18m'!$F$48/'Detailed input - Vehicles'!$E$10,0)</f>
        <v>0</v>
      </c>
      <c r="I56" s="140">
        <f>IF('Detailed input - Vehicles'!$E$10&gt;=G52,'B 18m'!$F$48/'Detailed input - Vehicles'!$E$10,0)</f>
        <v>0</v>
      </c>
      <c r="J56" s="140">
        <f>IF('Detailed input - Vehicles'!$E$10&gt;=H52,'B 18m'!$F$48/'Detailed input - Vehicles'!$E$10,0)</f>
        <v>0</v>
      </c>
      <c r="K56" s="140">
        <f>IF('Detailed input - Vehicles'!$E$10&gt;=I52,'B 18m'!$F$48/'Detailed input - Vehicles'!$E$10,0)</f>
        <v>0</v>
      </c>
      <c r="L56" s="140">
        <f>IF('Detailed input - Vehicles'!$E$10&gt;=J52,'B 18m'!$F$48/'Detailed input - Vehicles'!$E$10,0)</f>
        <v>0</v>
      </c>
      <c r="M56" s="140">
        <f>IF('Detailed input - Vehicles'!$E$10&gt;=K52,'B 18m'!$F$48/'Detailed input - Vehicles'!$E$10,0)</f>
        <v>0</v>
      </c>
      <c r="N56" s="140">
        <f>IF('Detailed input - Vehicles'!$E$10&gt;=L52,'B 18m'!$F$48/'Detailed input - Vehicles'!$E$10,0)</f>
        <v>0</v>
      </c>
      <c r="O56" s="140">
        <f>IF('Detailed input - Vehicles'!$E$10&gt;=M52,'B 18m'!$F$48/'Detailed input - Vehicles'!$E$10,0)</f>
        <v>0</v>
      </c>
      <c r="P56" s="140">
        <f>IF('Detailed input - Vehicles'!$E$10&gt;=N52,'B 18m'!$F$48/'Detailed input - Vehicles'!$E$10,0)</f>
        <v>0</v>
      </c>
      <c r="Q56" s="140">
        <f>IF('Detailed input - Vehicles'!$E$10&gt;=O52,'B 18m'!$F$48/'Detailed input - Vehicles'!$E$10,0)</f>
        <v>0</v>
      </c>
      <c r="R56" s="140">
        <f>IF('Detailed input - Vehicles'!$E$10&gt;=P52,'B 18m'!$F$48/'Detailed input - Vehicles'!$E$10,0)</f>
        <v>0</v>
      </c>
      <c r="S56" s="140">
        <f>IF('Detailed input - Vehicles'!$E$10&gt;=Q52,'B 18m'!$F$48/'Detailed input - Vehicles'!$E$10,0)</f>
        <v>0</v>
      </c>
      <c r="T56" s="140">
        <f>IF('Detailed input - Vehicles'!$E$10&gt;=R52,'B 18m'!$F$48/'Detailed input - Vehicles'!$E$10,0)</f>
        <v>0</v>
      </c>
      <c r="U56" s="140">
        <f>IF('Detailed input - Vehicles'!$E$10&gt;=S52,'B 18m'!$F$48/'Detailed input - Vehicles'!$E$10,0)</f>
        <v>0</v>
      </c>
      <c r="V56" s="140">
        <f>IF('Detailed input - Vehicles'!$E$10&gt;=T52,'B 18m'!$F$48/'Detailed input - Vehicles'!$E$10,0)</f>
        <v>0</v>
      </c>
      <c r="W56" s="140">
        <f>IF('Detailed input - Vehicles'!$E$10&gt;=U52,'B 18m'!$F$48/'Detailed input - Vehicles'!$E$10,0)</f>
        <v>0</v>
      </c>
      <c r="X56" s="140">
        <f>IF('Detailed input - Vehicles'!$E$10&gt;=V52,'B 18m'!$F$48/'Detailed input - Vehicles'!$E$10,0)</f>
        <v>0</v>
      </c>
      <c r="Y56" s="140">
        <f>IF('Detailed input - Vehicles'!$E$10&gt;=W52,'B 18m'!$F$48/'Detailed input - Vehicles'!$E$10,0)</f>
        <v>0</v>
      </c>
      <c r="Z56" s="140">
        <f>IF('Detailed input - Vehicles'!$E$10&gt;=X52,'B 18m'!$F$48/'Detailed input - Vehicles'!$E$10,0)</f>
        <v>0</v>
      </c>
      <c r="AA56" s="140">
        <f>IF('Detailed input - Vehicles'!$E$10&gt;=Y52,'B 18m'!$F$48/'Detailed input - Vehicles'!$E$10,0)</f>
        <v>0</v>
      </c>
      <c r="AB56" s="140">
        <f>IF('Detailed input - Vehicles'!$E$10&gt;=Z52,'B 18m'!$F$48/'Detailed input - Vehicles'!$E$10,0)</f>
        <v>0</v>
      </c>
      <c r="AC56" s="140">
        <f>IF('Detailed input - Vehicles'!$E$10&gt;=AA52,'B 18m'!$F$48/'Detailed input - Vehicles'!$E$10,0)</f>
        <v>0</v>
      </c>
    </row>
    <row r="57" spans="1:29" ht="20.25" customHeight="1" outlineLevel="2" x14ac:dyDescent="0.3">
      <c r="A57" s="78"/>
      <c r="B57" s="84"/>
      <c r="C57" s="146" t="s">
        <v>124</v>
      </c>
      <c r="D57" s="140"/>
      <c r="E57" s="140"/>
      <c r="F57" s="140"/>
      <c r="G57" s="140">
        <f>IF('Detailed input - Vehicles'!$E$10&gt;=D52,'B 18m'!$G$48/'Detailed input - Vehicles'!$E$10,0)</f>
        <v>0</v>
      </c>
      <c r="H57" s="140">
        <f>IF('Detailed input - Vehicles'!$E$10&gt;=E52,'B 18m'!$G$48/'Detailed input - Vehicles'!$E$10,0)</f>
        <v>0</v>
      </c>
      <c r="I57" s="140">
        <f>IF('Detailed input - Vehicles'!$E$10&gt;=F52,'B 18m'!$G$48/'Detailed input - Vehicles'!$E$10,0)</f>
        <v>0</v>
      </c>
      <c r="J57" s="140">
        <f>IF('Detailed input - Vehicles'!$E$10&gt;=G52,'B 18m'!$G$48/'Detailed input - Vehicles'!$E$10,0)</f>
        <v>0</v>
      </c>
      <c r="K57" s="140">
        <f>IF('Detailed input - Vehicles'!$E$10&gt;=H52,'B 18m'!$G$48/'Detailed input - Vehicles'!$E$10,0)</f>
        <v>0</v>
      </c>
      <c r="L57" s="140">
        <f>IF('Detailed input - Vehicles'!$E$10&gt;=I52,'B 18m'!$G$48/'Detailed input - Vehicles'!$E$10,0)</f>
        <v>0</v>
      </c>
      <c r="M57" s="140">
        <f>IF('Detailed input - Vehicles'!$E$10&gt;=J52,'B 18m'!$G$48/'Detailed input - Vehicles'!$E$10,0)</f>
        <v>0</v>
      </c>
      <c r="N57" s="140">
        <f>IF('Detailed input - Vehicles'!$E$10&gt;=K52,'B 18m'!$G$48/'Detailed input - Vehicles'!$E$10,0)</f>
        <v>0</v>
      </c>
      <c r="O57" s="140">
        <f>IF('Detailed input - Vehicles'!$E$10&gt;=L52,'B 18m'!$G$48/'Detailed input - Vehicles'!$E$10,0)</f>
        <v>0</v>
      </c>
      <c r="P57" s="140">
        <f>IF('Detailed input - Vehicles'!$E$10&gt;=M52,'B 18m'!$G$48/'Detailed input - Vehicles'!$E$10,0)</f>
        <v>0</v>
      </c>
      <c r="Q57" s="140">
        <f>IF('Detailed input - Vehicles'!$E$10&gt;=N52,'B 18m'!$G$48/'Detailed input - Vehicles'!$E$10,0)</f>
        <v>0</v>
      </c>
      <c r="R57" s="140">
        <f>IF('Detailed input - Vehicles'!$E$10&gt;=O52,'B 18m'!$G$48/'Detailed input - Vehicles'!$E$10,0)</f>
        <v>0</v>
      </c>
      <c r="S57" s="140">
        <f>IF('Detailed input - Vehicles'!$E$10&gt;=P52,'B 18m'!$G$48/'Detailed input - Vehicles'!$E$10,0)</f>
        <v>0</v>
      </c>
      <c r="T57" s="140">
        <f>IF('Detailed input - Vehicles'!$E$10&gt;=Q52,'B 18m'!$G$48/'Detailed input - Vehicles'!$E$10,0)</f>
        <v>0</v>
      </c>
      <c r="U57" s="140">
        <f>IF('Detailed input - Vehicles'!$E$10&gt;=R52,'B 18m'!$G$48/'Detailed input - Vehicles'!$E$10,0)</f>
        <v>0</v>
      </c>
      <c r="V57" s="140">
        <f>IF('Detailed input - Vehicles'!$E$10&gt;=S52,'B 18m'!$G$48/'Detailed input - Vehicles'!$E$10,0)</f>
        <v>0</v>
      </c>
      <c r="W57" s="140">
        <f>IF('Detailed input - Vehicles'!$E$10&gt;=T52,'B 18m'!$G$48/'Detailed input - Vehicles'!$E$10,0)</f>
        <v>0</v>
      </c>
      <c r="X57" s="140">
        <f>IF('Detailed input - Vehicles'!$E$10&gt;=U52,'B 18m'!$G$48/'Detailed input - Vehicles'!$E$10,0)</f>
        <v>0</v>
      </c>
      <c r="Y57" s="140">
        <f>IF('Detailed input - Vehicles'!$E$10&gt;=V52,'B 18m'!$G$48/'Detailed input - Vehicles'!$E$10,0)</f>
        <v>0</v>
      </c>
      <c r="Z57" s="140">
        <f>IF('Detailed input - Vehicles'!$E$10&gt;=W52,'B 18m'!$G$48/'Detailed input - Vehicles'!$E$10,0)</f>
        <v>0</v>
      </c>
      <c r="AA57" s="140">
        <f>IF('Detailed input - Vehicles'!$E$10&gt;=X52,'B 18m'!$G$48/'Detailed input - Vehicles'!$E$10,0)</f>
        <v>0</v>
      </c>
      <c r="AB57" s="140">
        <f>IF('Detailed input - Vehicles'!$E$10&gt;=Y52,'B 18m'!$G$48/'Detailed input - Vehicles'!$E$10,0)</f>
        <v>0</v>
      </c>
      <c r="AC57" s="140">
        <f>IF('Detailed input - Vehicles'!$E$10&gt;=Z52,'B 18m'!$G$48/'Detailed input - Vehicles'!$E$10,0)</f>
        <v>0</v>
      </c>
    </row>
    <row r="58" spans="1:29" ht="20.25" customHeight="1" outlineLevel="2" x14ac:dyDescent="0.3">
      <c r="A58" s="78"/>
      <c r="B58" s="84"/>
      <c r="C58" s="146" t="s">
        <v>125</v>
      </c>
      <c r="D58" s="140"/>
      <c r="E58" s="140"/>
      <c r="F58" s="140"/>
      <c r="G58" s="140"/>
      <c r="H58" s="140">
        <f>IF('Detailed input - Vehicles'!$E$10&gt;=D52,'B 18m'!$H$48/'Detailed input - Vehicles'!$E$10,0)</f>
        <v>0</v>
      </c>
      <c r="I58" s="140">
        <f>IF('Detailed input - Vehicles'!$E$10&gt;=E52,'B 18m'!$H$48/'Detailed input - Vehicles'!$E$10,0)</f>
        <v>0</v>
      </c>
      <c r="J58" s="140">
        <f>IF('Detailed input - Vehicles'!$E$10&gt;=F52,'B 18m'!$H$48/'Detailed input - Vehicles'!$E$10,0)</f>
        <v>0</v>
      </c>
      <c r="K58" s="140">
        <f>IF('Detailed input - Vehicles'!$E$10&gt;=G52,'B 18m'!$H$48/'Detailed input - Vehicles'!$E$10,0)</f>
        <v>0</v>
      </c>
      <c r="L58" s="140">
        <f>IF('Detailed input - Vehicles'!$E$10&gt;=H52,'B 18m'!$H$48/'Detailed input - Vehicles'!$E$10,0)</f>
        <v>0</v>
      </c>
      <c r="M58" s="140">
        <f>IF('Detailed input - Vehicles'!$E$10&gt;=I52,'B 18m'!$H$48/'Detailed input - Vehicles'!$E$10,0)</f>
        <v>0</v>
      </c>
      <c r="N58" s="140">
        <f>IF('Detailed input - Vehicles'!$E$10&gt;=J52,'B 18m'!$H$48/'Detailed input - Vehicles'!$E$10,0)</f>
        <v>0</v>
      </c>
      <c r="O58" s="140">
        <f>IF('Detailed input - Vehicles'!$E$10&gt;=K52,'B 18m'!$H$48/'Detailed input - Vehicles'!$E$10,0)</f>
        <v>0</v>
      </c>
      <c r="P58" s="140">
        <f>IF('Detailed input - Vehicles'!$E$10&gt;=L52,'B 18m'!$H$48/'Detailed input - Vehicles'!$E$10,0)</f>
        <v>0</v>
      </c>
      <c r="Q58" s="140">
        <f>IF('Detailed input - Vehicles'!$E$10&gt;=M52,'B 18m'!$H$48/'Detailed input - Vehicles'!$E$10,0)</f>
        <v>0</v>
      </c>
      <c r="R58" s="140">
        <f>IF('Detailed input - Vehicles'!$E$10&gt;=N52,'B 18m'!$H$48/'Detailed input - Vehicles'!$E$10,0)</f>
        <v>0</v>
      </c>
      <c r="S58" s="140">
        <f>IF('Detailed input - Vehicles'!$E$10&gt;=O52,'B 18m'!$H$48/'Detailed input - Vehicles'!$E$10,0)</f>
        <v>0</v>
      </c>
      <c r="T58" s="140">
        <f>IF('Detailed input - Vehicles'!$E$10&gt;=P52,'B 18m'!$H$48/'Detailed input - Vehicles'!$E$10,0)</f>
        <v>0</v>
      </c>
      <c r="U58" s="140">
        <f>IF('Detailed input - Vehicles'!$E$10&gt;=Q52,'B 18m'!$H$48/'Detailed input - Vehicles'!$E$10,0)</f>
        <v>0</v>
      </c>
      <c r="V58" s="140">
        <f>IF('Detailed input - Vehicles'!$E$10&gt;=R52,'B 18m'!$H$48/'Detailed input - Vehicles'!$E$10,0)</f>
        <v>0</v>
      </c>
      <c r="W58" s="140">
        <f>IF('Detailed input - Vehicles'!$E$10&gt;=S52,'B 18m'!$H$48/'Detailed input - Vehicles'!$E$10,0)</f>
        <v>0</v>
      </c>
      <c r="X58" s="140">
        <f>IF('Detailed input - Vehicles'!$E$10&gt;=T52,'B 18m'!$H$48/'Detailed input - Vehicles'!$E$10,0)</f>
        <v>0</v>
      </c>
      <c r="Y58" s="140">
        <f>IF('Detailed input - Vehicles'!$E$10&gt;=U52,'B 18m'!$H$48/'Detailed input - Vehicles'!$E$10,0)</f>
        <v>0</v>
      </c>
      <c r="Z58" s="140">
        <f>IF('Detailed input - Vehicles'!$E$10&gt;=V52,'B 18m'!$H$48/'Detailed input - Vehicles'!$E$10,0)</f>
        <v>0</v>
      </c>
      <c r="AA58" s="140">
        <f>IF('Detailed input - Vehicles'!$E$10&gt;=W52,'B 18m'!$H$48/'Detailed input - Vehicles'!$E$10,0)</f>
        <v>0</v>
      </c>
      <c r="AB58" s="140">
        <f>IF('Detailed input - Vehicles'!$E$10&gt;=X52,'B 18m'!$H$48/'Detailed input - Vehicles'!$E$10,0)</f>
        <v>0</v>
      </c>
      <c r="AC58" s="140">
        <f>IF('Detailed input - Vehicles'!$E$10&gt;=Y52,'B 18m'!$H$48/'Detailed input - Vehicles'!$E$10,0)</f>
        <v>0</v>
      </c>
    </row>
    <row r="59" spans="1:29" ht="20.25" customHeight="1" outlineLevel="2" x14ac:dyDescent="0.3">
      <c r="A59" s="78"/>
      <c r="B59" s="84"/>
      <c r="C59" s="146" t="s">
        <v>126</v>
      </c>
      <c r="D59" s="140"/>
      <c r="E59" s="140"/>
      <c r="F59" s="140"/>
      <c r="G59" s="140"/>
      <c r="H59" s="140"/>
      <c r="I59" s="140">
        <f>IF('Detailed input - Vehicles'!$E$10&gt;=D52,'B 18m'!$I$48/'Detailed input - Vehicles'!$E$10,0)</f>
        <v>0</v>
      </c>
      <c r="J59" s="140">
        <f>IF('Detailed input - Vehicles'!$E$10&gt;=E52,'B 18m'!$I$48/'Detailed input - Vehicles'!$E$10,0)</f>
        <v>0</v>
      </c>
      <c r="K59" s="140">
        <f>IF('Detailed input - Vehicles'!$E$10&gt;=F52,'B 18m'!$I$48/'Detailed input - Vehicles'!$E$10,0)</f>
        <v>0</v>
      </c>
      <c r="L59" s="140">
        <f>IF('Detailed input - Vehicles'!$E$10&gt;=G52,'B 18m'!$I$48/'Detailed input - Vehicles'!$E$10,0)</f>
        <v>0</v>
      </c>
      <c r="M59" s="140">
        <f>IF('Detailed input - Vehicles'!$E$10&gt;=H52,'B 18m'!$I$48/'Detailed input - Vehicles'!$E$10,0)</f>
        <v>0</v>
      </c>
      <c r="N59" s="140">
        <f>IF('Detailed input - Vehicles'!$E$10&gt;=I52,'B 18m'!$I$48/'Detailed input - Vehicles'!$E$10,0)</f>
        <v>0</v>
      </c>
      <c r="O59" s="140">
        <f>IF('Detailed input - Vehicles'!$E$10&gt;=J52,'B 18m'!$I$48/'Detailed input - Vehicles'!$E$10,0)</f>
        <v>0</v>
      </c>
      <c r="P59" s="140">
        <f>IF('Detailed input - Vehicles'!$E$10&gt;=K52,'B 18m'!$I$48/'Detailed input - Vehicles'!$E$10,0)</f>
        <v>0</v>
      </c>
      <c r="Q59" s="140">
        <f>IF('Detailed input - Vehicles'!$E$10&gt;=L52,'B 18m'!$I$48/'Detailed input - Vehicles'!$E$10,0)</f>
        <v>0</v>
      </c>
      <c r="R59" s="140">
        <f>IF('Detailed input - Vehicles'!$E$10&gt;=M52,'B 18m'!$I$48/'Detailed input - Vehicles'!$E$10,0)</f>
        <v>0</v>
      </c>
      <c r="S59" s="140">
        <f>IF('Detailed input - Vehicles'!$E$10&gt;=N52,'B 18m'!$I$48/'Detailed input - Vehicles'!$E$10,0)</f>
        <v>0</v>
      </c>
      <c r="T59" s="140">
        <f>IF('Detailed input - Vehicles'!$E$10&gt;=O52,'B 18m'!$I$48/'Detailed input - Vehicles'!$E$10,0)</f>
        <v>0</v>
      </c>
      <c r="U59" s="140">
        <f>IF('Detailed input - Vehicles'!$E$10&gt;=P52,'B 18m'!$I$48/'Detailed input - Vehicles'!$E$10,0)</f>
        <v>0</v>
      </c>
      <c r="V59" s="140">
        <f>IF('Detailed input - Vehicles'!$E$10&gt;=Q52,'B 18m'!$I$48/'Detailed input - Vehicles'!$E$10,0)</f>
        <v>0</v>
      </c>
      <c r="W59" s="140">
        <f>IF('Detailed input - Vehicles'!$E$10&gt;=R52,'B 18m'!$I$48/'Detailed input - Vehicles'!$E$10,0)</f>
        <v>0</v>
      </c>
      <c r="X59" s="140">
        <f>IF('Detailed input - Vehicles'!$E$10&gt;=S52,'B 18m'!$I$48/'Detailed input - Vehicles'!$E$10,0)</f>
        <v>0</v>
      </c>
      <c r="Y59" s="140">
        <f>IF('Detailed input - Vehicles'!$E$10&gt;=T52,'B 18m'!$I$48/'Detailed input - Vehicles'!$E$10,0)</f>
        <v>0</v>
      </c>
      <c r="Z59" s="140">
        <f>IF('Detailed input - Vehicles'!$E$10&gt;=U52,'B 18m'!$I$48/'Detailed input - Vehicles'!$E$10,0)</f>
        <v>0</v>
      </c>
      <c r="AA59" s="140">
        <f>IF('Detailed input - Vehicles'!$E$10&gt;=V52,'B 18m'!$I$48/'Detailed input - Vehicles'!$E$10,0)</f>
        <v>0</v>
      </c>
      <c r="AB59" s="140">
        <f>IF('Detailed input - Vehicles'!$E$10&gt;=W52,'B 18m'!$I$48/'Detailed input - Vehicles'!$E$10,0)</f>
        <v>0</v>
      </c>
      <c r="AC59" s="140">
        <f>IF('Detailed input - Vehicles'!$E$10&gt;=X52,'B 18m'!$I$48/'Detailed input - Vehicles'!$E$10,0)</f>
        <v>0</v>
      </c>
    </row>
    <row r="60" spans="1:29" ht="20.25" customHeight="1" outlineLevel="2" x14ac:dyDescent="0.3">
      <c r="A60" s="78"/>
      <c r="B60" s="84"/>
      <c r="C60" s="146" t="s">
        <v>127</v>
      </c>
      <c r="D60" s="140"/>
      <c r="E60" s="140"/>
      <c r="F60" s="140"/>
      <c r="G60" s="140"/>
      <c r="H60" s="140"/>
      <c r="I60" s="140"/>
      <c r="J60" s="140">
        <f>IF('Detailed input - Vehicles'!$E$10&gt;=D52,'B 18m'!$J$48/'Detailed input - Vehicles'!$E$10,0)</f>
        <v>0</v>
      </c>
      <c r="K60" s="140">
        <f>IF('Detailed input - Vehicles'!$E$10&gt;=E52,'B 18m'!$J$48/'Detailed input - Vehicles'!$E$10,0)</f>
        <v>0</v>
      </c>
      <c r="L60" s="140">
        <f>IF('Detailed input - Vehicles'!$E$10&gt;=F52,'B 18m'!$J$48/'Detailed input - Vehicles'!$E$10,0)</f>
        <v>0</v>
      </c>
      <c r="M60" s="140">
        <f>IF('Detailed input - Vehicles'!$E$10&gt;=G52,'B 18m'!$J$48/'Detailed input - Vehicles'!$E$10,0)</f>
        <v>0</v>
      </c>
      <c r="N60" s="140">
        <f>IF('Detailed input - Vehicles'!$E$10&gt;=H52,'B 18m'!$J$48/'Detailed input - Vehicles'!$E$10,0)</f>
        <v>0</v>
      </c>
      <c r="O60" s="140">
        <f>IF('Detailed input - Vehicles'!$E$10&gt;=I52,'B 18m'!$J$48/'Detailed input - Vehicles'!$E$10,0)</f>
        <v>0</v>
      </c>
      <c r="P60" s="140">
        <f>IF('Detailed input - Vehicles'!$E$10&gt;=J52,'B 18m'!$J$48/'Detailed input - Vehicles'!$E$10,0)</f>
        <v>0</v>
      </c>
      <c r="Q60" s="140">
        <f>IF('Detailed input - Vehicles'!$E$10&gt;=K52,'B 18m'!$J$48/'Detailed input - Vehicles'!$E$10,0)</f>
        <v>0</v>
      </c>
      <c r="R60" s="140">
        <f>IF('Detailed input - Vehicles'!$E$10&gt;=L52,'B 18m'!$J$48/'Detailed input - Vehicles'!$E$10,0)</f>
        <v>0</v>
      </c>
      <c r="S60" s="140">
        <f>IF('Detailed input - Vehicles'!$E$10&gt;=M52,'B 18m'!$J$48/'Detailed input - Vehicles'!$E$10,0)</f>
        <v>0</v>
      </c>
      <c r="T60" s="140">
        <f>IF('Detailed input - Vehicles'!$E$10&gt;=N52,'B 18m'!$J$48/'Detailed input - Vehicles'!$E$10,0)</f>
        <v>0</v>
      </c>
      <c r="U60" s="140">
        <f>IF('Detailed input - Vehicles'!$E$10&gt;=O52,'B 18m'!$J$48/'Detailed input - Vehicles'!$E$10,0)</f>
        <v>0</v>
      </c>
      <c r="V60" s="140">
        <f>IF('Detailed input - Vehicles'!$E$10&gt;=P52,'B 18m'!$J$48/'Detailed input - Vehicles'!$E$10,0)</f>
        <v>0</v>
      </c>
      <c r="W60" s="140">
        <f>IF('Detailed input - Vehicles'!$E$10&gt;=Q52,'B 18m'!$J$48/'Detailed input - Vehicles'!$E$10,0)</f>
        <v>0</v>
      </c>
      <c r="X60" s="140">
        <f>IF('Detailed input - Vehicles'!$E$10&gt;=R52,'B 18m'!$J$48/'Detailed input - Vehicles'!$E$10,0)</f>
        <v>0</v>
      </c>
      <c r="Y60" s="140">
        <f>IF('Detailed input - Vehicles'!$E$10&gt;=S52,'B 18m'!$J$48/'Detailed input - Vehicles'!$E$10,0)</f>
        <v>0</v>
      </c>
      <c r="Z60" s="140">
        <f>IF('Detailed input - Vehicles'!$E$10&gt;=T52,'B 18m'!$J$48/'Detailed input - Vehicles'!$E$10,0)</f>
        <v>0</v>
      </c>
      <c r="AA60" s="140">
        <f>IF('Detailed input - Vehicles'!$E$10&gt;=U52,'B 18m'!$J$48/'Detailed input - Vehicles'!$E$10,0)</f>
        <v>0</v>
      </c>
      <c r="AB60" s="140">
        <f>IF('Detailed input - Vehicles'!$E$10&gt;=V52,'B 18m'!$J$48/'Detailed input - Vehicles'!$E$10,0)</f>
        <v>0</v>
      </c>
      <c r="AC60" s="140">
        <f>IF('Detailed input - Vehicles'!$E$10&gt;=W52,'B 18m'!$J$48/'Detailed input - Vehicles'!$E$10,0)</f>
        <v>0</v>
      </c>
    </row>
    <row r="61" spans="1:29" ht="20.25" customHeight="1" outlineLevel="2" x14ac:dyDescent="0.3">
      <c r="A61" s="78"/>
      <c r="B61" s="84"/>
      <c r="C61" s="146" t="s">
        <v>128</v>
      </c>
      <c r="D61" s="140"/>
      <c r="E61" s="140"/>
      <c r="F61" s="140"/>
      <c r="G61" s="140"/>
      <c r="H61" s="140"/>
      <c r="I61" s="140"/>
      <c r="J61" s="140"/>
      <c r="K61" s="140">
        <f>IF('Detailed input - Vehicles'!$E$10&gt;=D52,'B 18m'!$K$48/'Detailed input - Vehicles'!$E$10,0)</f>
        <v>0</v>
      </c>
      <c r="L61" s="140">
        <f>IF('Detailed input - Vehicles'!$E$10&gt;=E52,'B 18m'!$K$48/'Detailed input - Vehicles'!$E$10,0)</f>
        <v>0</v>
      </c>
      <c r="M61" s="140">
        <f>IF('Detailed input - Vehicles'!$E$10&gt;=F52,'B 18m'!$K$48/'Detailed input - Vehicles'!$E$10,0)</f>
        <v>0</v>
      </c>
      <c r="N61" s="140">
        <f>IF('Detailed input - Vehicles'!$E$10&gt;=G52,'B 18m'!$K$48/'Detailed input - Vehicles'!$E$10,0)</f>
        <v>0</v>
      </c>
      <c r="O61" s="140">
        <f>IF('Detailed input - Vehicles'!$E$10&gt;=H52,'B 18m'!$K$48/'Detailed input - Vehicles'!$E$10,0)</f>
        <v>0</v>
      </c>
      <c r="P61" s="140">
        <f>IF('Detailed input - Vehicles'!$E$10&gt;=I52,'B 18m'!$K$48/'Detailed input - Vehicles'!$E$10,0)</f>
        <v>0</v>
      </c>
      <c r="Q61" s="140">
        <f>IF('Detailed input - Vehicles'!$E$10&gt;=J52,'B 18m'!$K$48/'Detailed input - Vehicles'!$E$10,0)</f>
        <v>0</v>
      </c>
      <c r="R61" s="140">
        <f>IF('Detailed input - Vehicles'!$E$10&gt;=K52,'B 18m'!$K$48/'Detailed input - Vehicles'!$E$10,0)</f>
        <v>0</v>
      </c>
      <c r="S61" s="140">
        <f>IF('Detailed input - Vehicles'!$E$10&gt;=L52,'B 18m'!$K$48/'Detailed input - Vehicles'!$E$10,0)</f>
        <v>0</v>
      </c>
      <c r="T61" s="140">
        <f>IF('Detailed input - Vehicles'!$E$10&gt;=M52,'B 18m'!$K$48/'Detailed input - Vehicles'!$E$10,0)</f>
        <v>0</v>
      </c>
      <c r="U61" s="140">
        <f>IF('Detailed input - Vehicles'!$E$10&gt;=N52,'B 18m'!$K$48/'Detailed input - Vehicles'!$E$10,0)</f>
        <v>0</v>
      </c>
      <c r="V61" s="140">
        <f>IF('Detailed input - Vehicles'!$E$10&gt;=O52,'B 18m'!$K$48/'Detailed input - Vehicles'!$E$10,0)</f>
        <v>0</v>
      </c>
      <c r="W61" s="140">
        <f>IF('Detailed input - Vehicles'!$E$10&gt;=P52,'B 18m'!$K$48/'Detailed input - Vehicles'!$E$10,0)</f>
        <v>0</v>
      </c>
      <c r="X61" s="140">
        <f>IF('Detailed input - Vehicles'!$E$10&gt;=Q52,'B 18m'!$K$48/'Detailed input - Vehicles'!$E$10,0)</f>
        <v>0</v>
      </c>
      <c r="Y61" s="140">
        <f>IF('Detailed input - Vehicles'!$E$10&gt;=R52,'B 18m'!$K$48/'Detailed input - Vehicles'!$E$10,0)</f>
        <v>0</v>
      </c>
      <c r="Z61" s="140">
        <f>IF('Detailed input - Vehicles'!$E$10&gt;=S52,'B 18m'!$K$48/'Detailed input - Vehicles'!$E$10,0)</f>
        <v>0</v>
      </c>
      <c r="AA61" s="140">
        <f>IF('Detailed input - Vehicles'!$E$10&gt;=T52,'B 18m'!$K$48/'Detailed input - Vehicles'!$E$10,0)</f>
        <v>0</v>
      </c>
      <c r="AB61" s="140">
        <f>IF('Detailed input - Vehicles'!$E$10&gt;=U52,'B 18m'!$K$48/'Detailed input - Vehicles'!$E$10,0)</f>
        <v>0</v>
      </c>
      <c r="AC61" s="140">
        <f>IF('Detailed input - Vehicles'!$E$10&gt;=V52,'B 18m'!$K$48/'Detailed input - Vehicles'!$E$10,0)</f>
        <v>0</v>
      </c>
    </row>
    <row r="62" spans="1:29" ht="20.25" customHeight="1" outlineLevel="2" x14ac:dyDescent="0.3">
      <c r="A62" s="78"/>
      <c r="B62" s="84"/>
      <c r="C62" s="146" t="s">
        <v>129</v>
      </c>
      <c r="D62" s="140"/>
      <c r="E62" s="140"/>
      <c r="F62" s="140"/>
      <c r="G62" s="140"/>
      <c r="H62" s="140"/>
      <c r="I62" s="140"/>
      <c r="J62" s="140"/>
      <c r="K62" s="140"/>
      <c r="L62" s="140">
        <f>IF('Detailed input - Vehicles'!$E$10&gt;=D52,'B 18m'!$L$48/'Detailed input - Vehicles'!$E$10,0)</f>
        <v>0</v>
      </c>
      <c r="M62" s="140">
        <f>IF('Detailed input - Vehicles'!$E$10&gt;=E52,'B 18m'!$L$48/'Detailed input - Vehicles'!$E$10,0)</f>
        <v>0</v>
      </c>
      <c r="N62" s="140">
        <f>IF('Detailed input - Vehicles'!$E$10&gt;=F52,'B 18m'!$L$48/'Detailed input - Vehicles'!$E$10,0)</f>
        <v>0</v>
      </c>
      <c r="O62" s="140">
        <f>IF('Detailed input - Vehicles'!$E$10&gt;=G52,'B 18m'!$L$48/'Detailed input - Vehicles'!$E$10,0)</f>
        <v>0</v>
      </c>
      <c r="P62" s="140">
        <f>IF('Detailed input - Vehicles'!$E$10&gt;=H52,'B 18m'!$L$48/'Detailed input - Vehicles'!$E$10,0)</f>
        <v>0</v>
      </c>
      <c r="Q62" s="140">
        <f>IF('Detailed input - Vehicles'!$E$10&gt;=I52,'B 18m'!$L$48/'Detailed input - Vehicles'!$E$10,0)</f>
        <v>0</v>
      </c>
      <c r="R62" s="140">
        <f>IF('Detailed input - Vehicles'!$E$10&gt;=J52,'B 18m'!$L$48/'Detailed input - Vehicles'!$E$10,0)</f>
        <v>0</v>
      </c>
      <c r="S62" s="140">
        <f>IF('Detailed input - Vehicles'!$E$10&gt;=K52,'B 18m'!$L$48/'Detailed input - Vehicles'!$E$10,0)</f>
        <v>0</v>
      </c>
      <c r="T62" s="140">
        <f>IF('Detailed input - Vehicles'!$E$10&gt;=L52,'B 18m'!$L$48/'Detailed input - Vehicles'!$E$10,0)</f>
        <v>0</v>
      </c>
      <c r="U62" s="140">
        <f>IF('Detailed input - Vehicles'!$E$10&gt;=M52,'B 18m'!$L$48/'Detailed input - Vehicles'!$E$10,0)</f>
        <v>0</v>
      </c>
      <c r="V62" s="140">
        <f>IF('Detailed input - Vehicles'!$E$10&gt;=N52,'B 18m'!$L$48/'Detailed input - Vehicles'!$E$10,0)</f>
        <v>0</v>
      </c>
      <c r="W62" s="140">
        <f>IF('Detailed input - Vehicles'!$E$10&gt;=O52,'B 18m'!$L$48/'Detailed input - Vehicles'!$E$10,0)</f>
        <v>0</v>
      </c>
      <c r="X62" s="140">
        <f>IF('Detailed input - Vehicles'!$E$10&gt;=P52,'B 18m'!$L$48/'Detailed input - Vehicles'!$E$10,0)</f>
        <v>0</v>
      </c>
      <c r="Y62" s="140">
        <f>IF('Detailed input - Vehicles'!$E$10&gt;=Q52,'B 18m'!$L$48/'Detailed input - Vehicles'!$E$10,0)</f>
        <v>0</v>
      </c>
      <c r="Z62" s="140">
        <f>IF('Detailed input - Vehicles'!$E$10&gt;=R52,'B 18m'!$L$48/'Detailed input - Vehicles'!$E$10,0)</f>
        <v>0</v>
      </c>
      <c r="AA62" s="140">
        <f>IF('Detailed input - Vehicles'!$E$10&gt;=S52,'B 18m'!$L$48/'Detailed input - Vehicles'!$E$10,0)</f>
        <v>0</v>
      </c>
      <c r="AB62" s="140">
        <f>IF('Detailed input - Vehicles'!$E$10&gt;=T52,'B 18m'!$L$48/'Detailed input - Vehicles'!$E$10,0)</f>
        <v>0</v>
      </c>
      <c r="AC62" s="140">
        <f>IF('Detailed input - Vehicles'!$E$10&gt;=U52,'B 18m'!$L$48/'Detailed input - Vehicles'!$E$10,0)</f>
        <v>0</v>
      </c>
    </row>
    <row r="63" spans="1:29" ht="20.25" customHeight="1" outlineLevel="2" x14ac:dyDescent="0.3">
      <c r="A63" s="78"/>
      <c r="B63" s="84"/>
      <c r="C63" s="146" t="s">
        <v>130</v>
      </c>
      <c r="D63" s="140"/>
      <c r="E63" s="140"/>
      <c r="F63" s="140"/>
      <c r="G63" s="140"/>
      <c r="H63" s="140"/>
      <c r="I63" s="140"/>
      <c r="J63" s="140"/>
      <c r="K63" s="140"/>
      <c r="L63" s="140"/>
      <c r="M63" s="140">
        <f>IF('Detailed input - Vehicles'!$E$10&gt;=D52,'B 18m'!$M$48/'Detailed input - Vehicles'!$E$10,0)</f>
        <v>0</v>
      </c>
      <c r="N63" s="140">
        <f>IF('Detailed input - Vehicles'!$E$10&gt;=E52,'B 18m'!$M$48/'Detailed input - Vehicles'!$E$10,0)</f>
        <v>0</v>
      </c>
      <c r="O63" s="140">
        <f>IF('Detailed input - Vehicles'!$E$10&gt;=F52,'B 18m'!$M$48/'Detailed input - Vehicles'!$E$10,0)</f>
        <v>0</v>
      </c>
      <c r="P63" s="140">
        <f>IF('Detailed input - Vehicles'!$E$10&gt;=G52,'B 18m'!$M$48/'Detailed input - Vehicles'!$E$10,0)</f>
        <v>0</v>
      </c>
      <c r="Q63" s="140">
        <f>IF('Detailed input - Vehicles'!$E$10&gt;=H52,'B 18m'!$M$48/'Detailed input - Vehicles'!$E$10,0)</f>
        <v>0</v>
      </c>
      <c r="R63" s="140">
        <f>IF('Detailed input - Vehicles'!$E$10&gt;=I52,'B 18m'!$M$48/'Detailed input - Vehicles'!$E$10,0)</f>
        <v>0</v>
      </c>
      <c r="S63" s="140">
        <f>IF('Detailed input - Vehicles'!$E$10&gt;=J52,'B 18m'!$M$48/'Detailed input - Vehicles'!$E$10,0)</f>
        <v>0</v>
      </c>
      <c r="T63" s="140">
        <f>IF('Detailed input - Vehicles'!$E$10&gt;=K52,'B 18m'!$M$48/'Detailed input - Vehicles'!$E$10,0)</f>
        <v>0</v>
      </c>
      <c r="U63" s="140">
        <f>IF('Detailed input - Vehicles'!$E$10&gt;=L52,'B 18m'!$M$48/'Detailed input - Vehicles'!$E$10,0)</f>
        <v>0</v>
      </c>
      <c r="V63" s="140">
        <f>IF('Detailed input - Vehicles'!$E$10&gt;=M52,'B 18m'!$M$48/'Detailed input - Vehicles'!$E$10,0)</f>
        <v>0</v>
      </c>
      <c r="W63" s="140">
        <f>IF('Detailed input - Vehicles'!$E$10&gt;=N52,'B 18m'!$M$48/'Detailed input - Vehicles'!$E$10,0)</f>
        <v>0</v>
      </c>
      <c r="X63" s="140">
        <f>IF('Detailed input - Vehicles'!$E$10&gt;=O52,'B 18m'!$M$48/'Detailed input - Vehicles'!$E$10,0)</f>
        <v>0</v>
      </c>
      <c r="Y63" s="140">
        <f>IF('Detailed input - Vehicles'!$E$10&gt;=P52,'B 18m'!$M$48/'Detailed input - Vehicles'!$E$10,0)</f>
        <v>0</v>
      </c>
      <c r="Z63" s="140">
        <f>IF('Detailed input - Vehicles'!$E$10&gt;=Q52,'B 18m'!$M$48/'Detailed input - Vehicles'!$E$10,0)</f>
        <v>0</v>
      </c>
      <c r="AA63" s="140">
        <f>IF('Detailed input - Vehicles'!$E$10&gt;=R52,'B 18m'!$M$48/'Detailed input - Vehicles'!$E$10,0)</f>
        <v>0</v>
      </c>
      <c r="AB63" s="140">
        <f>IF('Detailed input - Vehicles'!$E$10&gt;=S52,'B 18m'!$M$48/'Detailed input - Vehicles'!$E$10,0)</f>
        <v>0</v>
      </c>
      <c r="AC63" s="140">
        <f>IF('Detailed input - Vehicles'!$E$10&gt;=T52,'B 18m'!$M$48/'Detailed input - Vehicles'!$E$10,0)</f>
        <v>0</v>
      </c>
    </row>
    <row r="64" spans="1:29" ht="20.25" customHeight="1" outlineLevel="2" x14ac:dyDescent="0.3">
      <c r="A64" s="78"/>
      <c r="B64" s="84"/>
      <c r="C64" s="146" t="s">
        <v>131</v>
      </c>
      <c r="D64" s="140"/>
      <c r="E64" s="140"/>
      <c r="F64" s="140"/>
      <c r="G64" s="140"/>
      <c r="H64" s="140"/>
      <c r="I64" s="140"/>
      <c r="J64" s="140"/>
      <c r="K64" s="140"/>
      <c r="L64" s="140"/>
      <c r="M64" s="140"/>
      <c r="N64" s="140">
        <f>IF('Detailed input - Vehicles'!$E$10&gt;=D52,'B 18m'!$N$48/'Detailed input - Vehicles'!$E$10,0)</f>
        <v>0</v>
      </c>
      <c r="O64" s="140">
        <f>IF('Detailed input - Vehicles'!$E$10&gt;=E52,'B 18m'!$N$48/'Detailed input - Vehicles'!$E$10,0)</f>
        <v>0</v>
      </c>
      <c r="P64" s="140">
        <f>IF('Detailed input - Vehicles'!$E$10&gt;=F52,'B 18m'!$N$48/'Detailed input - Vehicles'!$E$10,0)</f>
        <v>0</v>
      </c>
      <c r="Q64" s="140">
        <f>IF('Detailed input - Vehicles'!$E$10&gt;=G52,'B 18m'!$N$48/'Detailed input - Vehicles'!$E$10,0)</f>
        <v>0</v>
      </c>
      <c r="R64" s="140">
        <f>IF('Detailed input - Vehicles'!$E$10&gt;=H52,'B 18m'!$N$48/'Detailed input - Vehicles'!$E$10,0)</f>
        <v>0</v>
      </c>
      <c r="S64" s="140">
        <f>IF('Detailed input - Vehicles'!$E$10&gt;=I52,'B 18m'!$N$48/'Detailed input - Vehicles'!$E$10,0)</f>
        <v>0</v>
      </c>
      <c r="T64" s="140">
        <f>IF('Detailed input - Vehicles'!$E$10&gt;=J52,'B 18m'!$N$48/'Detailed input - Vehicles'!$E$10,0)</f>
        <v>0</v>
      </c>
      <c r="U64" s="140">
        <f>IF('Detailed input - Vehicles'!$E$10&gt;=K52,'B 18m'!$N$48/'Detailed input - Vehicles'!$E$10,0)</f>
        <v>0</v>
      </c>
      <c r="V64" s="140">
        <f>IF('Detailed input - Vehicles'!$E$10&gt;=L52,'B 18m'!$N$48/'Detailed input - Vehicles'!$E$10,0)</f>
        <v>0</v>
      </c>
      <c r="W64" s="140">
        <f>IF('Detailed input - Vehicles'!$E$10&gt;=M52,'B 18m'!$N$48/'Detailed input - Vehicles'!$E$10,0)</f>
        <v>0</v>
      </c>
      <c r="X64" s="140">
        <f>IF('Detailed input - Vehicles'!$E$10&gt;=N52,'B 18m'!$N$48/'Detailed input - Vehicles'!$E$10,0)</f>
        <v>0</v>
      </c>
      <c r="Y64" s="140">
        <f>IF('Detailed input - Vehicles'!$E$10&gt;=O52,'B 18m'!$N$48/'Detailed input - Vehicles'!$E$10,0)</f>
        <v>0</v>
      </c>
      <c r="Z64" s="140">
        <f>IF('Detailed input - Vehicles'!$E$10&gt;=P52,'B 18m'!$N$48/'Detailed input - Vehicles'!$E$10,0)</f>
        <v>0</v>
      </c>
      <c r="AA64" s="140">
        <f>IF('Detailed input - Vehicles'!$E$10&gt;=Q52,'B 18m'!$N$48/'Detailed input - Vehicles'!$E$10,0)</f>
        <v>0</v>
      </c>
      <c r="AB64" s="140">
        <f>IF('Detailed input - Vehicles'!$E$10&gt;=R52,'B 18m'!$N$48/'Detailed input - Vehicles'!$E$10,0)</f>
        <v>0</v>
      </c>
      <c r="AC64" s="140">
        <f>IF('Detailed input - Vehicles'!$E$10&gt;=S52,'B 18m'!$N$48/'Detailed input - Vehicles'!$E$10,0)</f>
        <v>0</v>
      </c>
    </row>
    <row r="65" spans="1:29" s="87" customFormat="1" ht="20.25" customHeight="1" outlineLevel="1" x14ac:dyDescent="0.3">
      <c r="A65" s="78"/>
      <c r="B65" s="84"/>
      <c r="C65" s="84"/>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row>
    <row r="66" spans="1:29" s="87" customFormat="1" ht="20.25" customHeight="1" outlineLevel="1" x14ac:dyDescent="0.3">
      <c r="A66" s="78"/>
      <c r="B66" s="84"/>
      <c r="C66" s="84"/>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row>
    <row r="67" spans="1:29" ht="20.25" customHeight="1" outlineLevel="1" x14ac:dyDescent="0.3">
      <c r="A67" s="78"/>
      <c r="B67" s="133" t="s">
        <v>112</v>
      </c>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1:29" s="87" customFormat="1" ht="20.25" customHeight="1" outlineLevel="1" x14ac:dyDescent="0.3">
      <c r="A68" s="78"/>
      <c r="B68" s="182"/>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row>
    <row r="69" spans="1:29" s="194" customFormat="1" ht="20.25" customHeight="1" outlineLevel="1" x14ac:dyDescent="0.3">
      <c r="A69" s="78"/>
      <c r="B69" s="243" t="s">
        <v>199</v>
      </c>
      <c r="C69" s="243" t="s">
        <v>16</v>
      </c>
      <c r="D69" s="243">
        <f>SUM(D71+D84+D86+D99)</f>
        <v>0</v>
      </c>
      <c r="E69" s="243">
        <f t="shared" ref="E69:N69" si="14">SUM(E71+E84+E86+E99)</f>
        <v>0</v>
      </c>
      <c r="F69" s="243">
        <f t="shared" si="14"/>
        <v>0</v>
      </c>
      <c r="G69" s="243">
        <f t="shared" si="14"/>
        <v>0</v>
      </c>
      <c r="H69" s="243">
        <f t="shared" si="14"/>
        <v>0</v>
      </c>
      <c r="I69" s="243">
        <f t="shared" si="14"/>
        <v>0</v>
      </c>
      <c r="J69" s="243">
        <f t="shared" si="14"/>
        <v>0</v>
      </c>
      <c r="K69" s="243">
        <f t="shared" si="14"/>
        <v>0</v>
      </c>
      <c r="L69" s="243">
        <f t="shared" si="14"/>
        <v>0</v>
      </c>
      <c r="M69" s="243">
        <f t="shared" si="14"/>
        <v>0</v>
      </c>
      <c r="N69" s="243">
        <f t="shared" si="14"/>
        <v>0</v>
      </c>
      <c r="O69" s="243">
        <f t="shared" ref="O69:AC69" si="15">SUM(O71+O84+O86+O99)</f>
        <v>0</v>
      </c>
      <c r="P69" s="243">
        <f t="shared" si="15"/>
        <v>0</v>
      </c>
      <c r="Q69" s="243">
        <f t="shared" si="15"/>
        <v>0</v>
      </c>
      <c r="R69" s="243">
        <f t="shared" si="15"/>
        <v>0</v>
      </c>
      <c r="S69" s="243">
        <f t="shared" si="15"/>
        <v>0</v>
      </c>
      <c r="T69" s="243">
        <f t="shared" si="15"/>
        <v>0</v>
      </c>
      <c r="U69" s="243">
        <f t="shared" si="15"/>
        <v>0</v>
      </c>
      <c r="V69" s="243">
        <f t="shared" si="15"/>
        <v>0</v>
      </c>
      <c r="W69" s="243">
        <f t="shared" si="15"/>
        <v>0</v>
      </c>
      <c r="X69" s="243">
        <f t="shared" si="15"/>
        <v>0</v>
      </c>
      <c r="Y69" s="243">
        <f t="shared" si="15"/>
        <v>0</v>
      </c>
      <c r="Z69" s="243">
        <f t="shared" si="15"/>
        <v>0</v>
      </c>
      <c r="AA69" s="243">
        <f t="shared" si="15"/>
        <v>0</v>
      </c>
      <c r="AB69" s="243">
        <f t="shared" si="15"/>
        <v>0</v>
      </c>
      <c r="AC69" s="243">
        <f t="shared" si="15"/>
        <v>0</v>
      </c>
    </row>
    <row r="70" spans="1:29" s="87" customFormat="1" ht="20.25" customHeight="1" outlineLevel="1" x14ac:dyDescent="0.3">
      <c r="A70" s="78"/>
      <c r="B70" s="182"/>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row>
    <row r="71" spans="1:29" s="87" customFormat="1" ht="20.25" customHeight="1" outlineLevel="2" x14ac:dyDescent="0.3">
      <c r="A71" s="263"/>
      <c r="B71" s="101" t="s">
        <v>96</v>
      </c>
      <c r="C71" s="101" t="s">
        <v>16</v>
      </c>
      <c r="D71" s="141">
        <f t="shared" ref="D71:N71" si="16">SUM(D72:D82)</f>
        <v>0</v>
      </c>
      <c r="E71" s="141">
        <f t="shared" si="16"/>
        <v>0</v>
      </c>
      <c r="F71" s="141">
        <f t="shared" si="16"/>
        <v>0</v>
      </c>
      <c r="G71" s="141">
        <f t="shared" si="16"/>
        <v>0</v>
      </c>
      <c r="H71" s="141">
        <f t="shared" si="16"/>
        <v>0</v>
      </c>
      <c r="I71" s="141">
        <f t="shared" si="16"/>
        <v>0</v>
      </c>
      <c r="J71" s="141">
        <f t="shared" si="16"/>
        <v>0</v>
      </c>
      <c r="K71" s="141">
        <f t="shared" si="16"/>
        <v>0</v>
      </c>
      <c r="L71" s="141">
        <f t="shared" si="16"/>
        <v>0</v>
      </c>
      <c r="M71" s="141">
        <f t="shared" si="16"/>
        <v>0</v>
      </c>
      <c r="N71" s="141">
        <f t="shared" si="16"/>
        <v>0</v>
      </c>
      <c r="O71" s="141">
        <f t="shared" ref="O71:AC71" si="17">SUM(O72:O82)</f>
        <v>0</v>
      </c>
      <c r="P71" s="141">
        <f t="shared" si="17"/>
        <v>0</v>
      </c>
      <c r="Q71" s="141">
        <f t="shared" si="17"/>
        <v>0</v>
      </c>
      <c r="R71" s="141">
        <f t="shared" si="17"/>
        <v>0</v>
      </c>
      <c r="S71" s="141">
        <f t="shared" si="17"/>
        <v>0</v>
      </c>
      <c r="T71" s="141">
        <f t="shared" si="17"/>
        <v>0</v>
      </c>
      <c r="U71" s="141">
        <f t="shared" si="17"/>
        <v>0</v>
      </c>
      <c r="V71" s="141">
        <f t="shared" si="17"/>
        <v>0</v>
      </c>
      <c r="W71" s="141">
        <f t="shared" si="17"/>
        <v>0</v>
      </c>
      <c r="X71" s="141">
        <f t="shared" si="17"/>
        <v>0</v>
      </c>
      <c r="Y71" s="141">
        <f t="shared" si="17"/>
        <v>0</v>
      </c>
      <c r="Z71" s="141">
        <f t="shared" si="17"/>
        <v>0</v>
      </c>
      <c r="AA71" s="141">
        <f t="shared" si="17"/>
        <v>0</v>
      </c>
      <c r="AB71" s="141">
        <f t="shared" si="17"/>
        <v>0</v>
      </c>
      <c r="AC71" s="141">
        <f t="shared" si="17"/>
        <v>0</v>
      </c>
    </row>
    <row r="72" spans="1:29" s="87" customFormat="1" ht="20.25" customHeight="1" outlineLevel="3" x14ac:dyDescent="0.3">
      <c r="A72" s="263"/>
      <c r="B72" s="103" t="s">
        <v>136</v>
      </c>
      <c r="C72" s="146" t="s">
        <v>121</v>
      </c>
      <c r="D72" s="140">
        <f>IF('Detailed input - Vehicles'!$E$56&lt;&gt;0,'Detailed input - Vehicles'!$E$56,'Detailed input - Vehicles'!$E$55)*D13*D25</f>
        <v>0</v>
      </c>
      <c r="E72" s="140">
        <f>IF('Detailed input - Vehicles'!$E$56&lt;&gt;0,'Detailed input - Vehicles'!$E$56,'Detailed input - Vehicles'!$E$55)*E13*E25</f>
        <v>0</v>
      </c>
      <c r="F72" s="140">
        <f>IF('Detailed input - Vehicles'!$E$56&lt;&gt;0,'Detailed input - Vehicles'!$E$56,'Detailed input - Vehicles'!$E$55)*F13*F25</f>
        <v>0</v>
      </c>
      <c r="G72" s="140">
        <f>IF('Detailed input - Vehicles'!$E$56&lt;&gt;0,'Detailed input - Vehicles'!$E$56,'Detailed input - Vehicles'!$E$55)*G13*G25</f>
        <v>0</v>
      </c>
      <c r="H72" s="140">
        <f>IF('Detailed input - Vehicles'!$E$56&lt;&gt;0,'Detailed input - Vehicles'!$E$56,'Detailed input - Vehicles'!$E$55)*H13*H25</f>
        <v>0</v>
      </c>
      <c r="I72" s="140">
        <f>IF('Detailed input - Vehicles'!$E$56&lt;&gt;0,'Detailed input - Vehicles'!$E$56,'Detailed input - Vehicles'!$E$55)*I13*I25</f>
        <v>0</v>
      </c>
      <c r="J72" s="140">
        <f>IF('Detailed input - Vehicles'!$E$56&lt;&gt;0,'Detailed input - Vehicles'!$E$56,'Detailed input - Vehicles'!$E$55)*J13*J25</f>
        <v>0</v>
      </c>
      <c r="K72" s="140">
        <f>IF('Detailed input - Vehicles'!$E$56&lt;&gt;0,'Detailed input - Vehicles'!$E$56,'Detailed input - Vehicles'!$E$55)*K13*K25</f>
        <v>0</v>
      </c>
      <c r="L72" s="140">
        <f>IF('Detailed input - Vehicles'!$E$56&lt;&gt;0,'Detailed input - Vehicles'!$E$56,'Detailed input - Vehicles'!$E$55)*L13*L25</f>
        <v>0</v>
      </c>
      <c r="M72" s="140">
        <f>IF('Detailed input - Vehicles'!$E$56&lt;&gt;0,'Detailed input - Vehicles'!$E$56,'Detailed input - Vehicles'!$E$55)*M13*M25</f>
        <v>0</v>
      </c>
      <c r="N72" s="140">
        <f>IF('Detailed input - Vehicles'!$E$56&lt;&gt;0,'Detailed input - Vehicles'!$E$56,'Detailed input - Vehicles'!$E$55)*N13*N25</f>
        <v>0</v>
      </c>
      <c r="O72" s="140">
        <f>IF('Detailed input - Vehicles'!$E$56&lt;&gt;0,'Detailed input - Vehicles'!$E$56,'Detailed input - Vehicles'!$E$55)*O13*O25</f>
        <v>0</v>
      </c>
      <c r="P72" s="140">
        <f>IF('Detailed input - Vehicles'!$E$56&lt;&gt;0,'Detailed input - Vehicles'!$E$56,'Detailed input - Vehicles'!$E$55)*P13*P25</f>
        <v>0</v>
      </c>
      <c r="Q72" s="140">
        <f>IF('Detailed input - Vehicles'!$E$56&lt;&gt;0,'Detailed input - Vehicles'!$E$56,'Detailed input - Vehicles'!$E$55)*Q13*Q25</f>
        <v>0</v>
      </c>
      <c r="R72" s="140">
        <f>IF('Detailed input - Vehicles'!$E$56&lt;&gt;0,'Detailed input - Vehicles'!$E$56,'Detailed input - Vehicles'!$E$55)*R13*R25</f>
        <v>0</v>
      </c>
      <c r="S72" s="140">
        <f>IF('Detailed input - Vehicles'!$E$56&lt;&gt;0,'Detailed input - Vehicles'!$E$56,'Detailed input - Vehicles'!$E$55)*S13*S25</f>
        <v>0</v>
      </c>
      <c r="T72" s="140">
        <f>IF('Detailed input - Vehicles'!$E$56&lt;&gt;0,'Detailed input - Vehicles'!$E$56,'Detailed input - Vehicles'!$E$55)*T13*T25</f>
        <v>0</v>
      </c>
      <c r="U72" s="140">
        <f>IF('Detailed input - Vehicles'!$E$56&lt;&gt;0,'Detailed input - Vehicles'!$E$56,'Detailed input - Vehicles'!$E$55)*U13*U25</f>
        <v>0</v>
      </c>
      <c r="V72" s="140">
        <f>IF('Detailed input - Vehicles'!$E$56&lt;&gt;0,'Detailed input - Vehicles'!$E$56,'Detailed input - Vehicles'!$E$55)*V13*V25</f>
        <v>0</v>
      </c>
      <c r="W72" s="140">
        <f>IF('Detailed input - Vehicles'!$E$56&lt;&gt;0,'Detailed input - Vehicles'!$E$56,'Detailed input - Vehicles'!$E$55)*W13*W25</f>
        <v>0</v>
      </c>
      <c r="X72" s="140">
        <f>IF('Detailed input - Vehicles'!$E$56&lt;&gt;0,'Detailed input - Vehicles'!$E$56,'Detailed input - Vehicles'!$E$55)*X13*X25</f>
        <v>0</v>
      </c>
      <c r="Y72" s="140">
        <f>IF('Detailed input - Vehicles'!$E$56&lt;&gt;0,'Detailed input - Vehicles'!$E$56,'Detailed input - Vehicles'!$E$55)*Y13*Y25</f>
        <v>0</v>
      </c>
      <c r="Z72" s="140">
        <f>IF('Detailed input - Vehicles'!$E$56&lt;&gt;0,'Detailed input - Vehicles'!$E$56,'Detailed input - Vehicles'!$E$55)*Z13*Z25</f>
        <v>0</v>
      </c>
      <c r="AA72" s="140">
        <f>IF('Detailed input - Vehicles'!$E$56&lt;&gt;0,'Detailed input - Vehicles'!$E$56,'Detailed input - Vehicles'!$E$55)*AA13*AA25</f>
        <v>0</v>
      </c>
      <c r="AB72" s="140">
        <f>IF('Detailed input - Vehicles'!$E$56&lt;&gt;0,'Detailed input - Vehicles'!$E$56,'Detailed input - Vehicles'!$E$55)*AB13*AB25</f>
        <v>0</v>
      </c>
      <c r="AC72" s="140">
        <f>IF('Detailed input - Vehicles'!$E$56&lt;&gt;0,'Detailed input - Vehicles'!$E$56,'Detailed input - Vehicles'!$E$55)*AC13*AC25</f>
        <v>0</v>
      </c>
    </row>
    <row r="73" spans="1:29" s="87" customFormat="1" ht="20.25" customHeight="1" outlineLevel="3" x14ac:dyDescent="0.3">
      <c r="A73" s="263"/>
      <c r="B73" s="89"/>
      <c r="C73" s="146" t="s">
        <v>122</v>
      </c>
      <c r="D73" s="140"/>
      <c r="E73" s="140">
        <f>IF('Detailed input - Vehicles'!$F$56&lt;&gt;0,'Detailed input - Vehicles'!$F$56,'Detailed input - Vehicles'!$F$55)*E14*E25</f>
        <v>0</v>
      </c>
      <c r="F73" s="140">
        <f>IF('Detailed input - Vehicles'!$F$56&lt;&gt;0,'Detailed input - Vehicles'!$F$56,'Detailed input - Vehicles'!$F$55)*F14*F25</f>
        <v>0</v>
      </c>
      <c r="G73" s="140">
        <f>IF('Detailed input - Vehicles'!$F$56&lt;&gt;0,'Detailed input - Vehicles'!$F$56,'Detailed input - Vehicles'!$F$55)*G14*G25</f>
        <v>0</v>
      </c>
      <c r="H73" s="140">
        <f>IF('Detailed input - Vehicles'!$F$56&lt;&gt;0,'Detailed input - Vehicles'!$F$56,'Detailed input - Vehicles'!$F$55)*H14*H25</f>
        <v>0</v>
      </c>
      <c r="I73" s="140">
        <f>IF('Detailed input - Vehicles'!$F$56&lt;&gt;0,'Detailed input - Vehicles'!$F$56,'Detailed input - Vehicles'!$F$55)*I14*I25</f>
        <v>0</v>
      </c>
      <c r="J73" s="140">
        <f>IF('Detailed input - Vehicles'!$F$56&lt;&gt;0,'Detailed input - Vehicles'!$F$56,'Detailed input - Vehicles'!$F$55)*J14*J25</f>
        <v>0</v>
      </c>
      <c r="K73" s="140">
        <f>IF('Detailed input - Vehicles'!$F$56&lt;&gt;0,'Detailed input - Vehicles'!$F$56,'Detailed input - Vehicles'!$F$55)*K14*K25</f>
        <v>0</v>
      </c>
      <c r="L73" s="140">
        <f>IF('Detailed input - Vehicles'!$F$56&lt;&gt;0,'Detailed input - Vehicles'!$F$56,'Detailed input - Vehicles'!$F$55)*L14*L25</f>
        <v>0</v>
      </c>
      <c r="M73" s="140">
        <f>IF('Detailed input - Vehicles'!$F$56&lt;&gt;0,'Detailed input - Vehicles'!$F$56,'Detailed input - Vehicles'!$F$55)*M14*M25</f>
        <v>0</v>
      </c>
      <c r="N73" s="140">
        <f>IF('Detailed input - Vehicles'!$F$56&lt;&gt;0,'Detailed input - Vehicles'!$F$56,'Detailed input - Vehicles'!$F$55)*N14*N25</f>
        <v>0</v>
      </c>
      <c r="O73" s="140">
        <f>IF('Detailed input - Vehicles'!$F$56&lt;&gt;0,'Detailed input - Vehicles'!$F$56,'Detailed input - Vehicles'!$F$55)*O14*O25</f>
        <v>0</v>
      </c>
      <c r="P73" s="140">
        <f>IF('Detailed input - Vehicles'!$F$56&lt;&gt;0,'Detailed input - Vehicles'!$F$56,'Detailed input - Vehicles'!$F$55)*P14*P25</f>
        <v>0</v>
      </c>
      <c r="Q73" s="140">
        <f>IF('Detailed input - Vehicles'!$F$56&lt;&gt;0,'Detailed input - Vehicles'!$F$56,'Detailed input - Vehicles'!$F$55)*Q14*Q25</f>
        <v>0</v>
      </c>
      <c r="R73" s="140">
        <f>IF('Detailed input - Vehicles'!$F$56&lt;&gt;0,'Detailed input - Vehicles'!$F$56,'Detailed input - Vehicles'!$F$55)*R14*R25</f>
        <v>0</v>
      </c>
      <c r="S73" s="140">
        <f>IF('Detailed input - Vehicles'!$F$56&lt;&gt;0,'Detailed input - Vehicles'!$F$56,'Detailed input - Vehicles'!$F$55)*S14*S25</f>
        <v>0</v>
      </c>
      <c r="T73" s="140">
        <f>IF('Detailed input - Vehicles'!$F$56&lt;&gt;0,'Detailed input - Vehicles'!$F$56,'Detailed input - Vehicles'!$F$55)*T14*T25</f>
        <v>0</v>
      </c>
      <c r="U73" s="140">
        <f>IF('Detailed input - Vehicles'!$F$56&lt;&gt;0,'Detailed input - Vehicles'!$F$56,'Detailed input - Vehicles'!$F$55)*U14*U25</f>
        <v>0</v>
      </c>
      <c r="V73" s="140">
        <f>IF('Detailed input - Vehicles'!$F$56&lt;&gt;0,'Detailed input - Vehicles'!$F$56,'Detailed input - Vehicles'!$F$55)*V14*V25</f>
        <v>0</v>
      </c>
      <c r="W73" s="140">
        <f>IF('Detailed input - Vehicles'!$F$56&lt;&gt;0,'Detailed input - Vehicles'!$F$56,'Detailed input - Vehicles'!$F$55)*W14*W25</f>
        <v>0</v>
      </c>
      <c r="X73" s="140">
        <f>IF('Detailed input - Vehicles'!$F$56&lt;&gt;0,'Detailed input - Vehicles'!$F$56,'Detailed input - Vehicles'!$F$55)*X14*X25</f>
        <v>0</v>
      </c>
      <c r="Y73" s="140">
        <f>IF('Detailed input - Vehicles'!$F$56&lt;&gt;0,'Detailed input - Vehicles'!$F$56,'Detailed input - Vehicles'!$F$55)*Y14*Y25</f>
        <v>0</v>
      </c>
      <c r="Z73" s="140">
        <f>IF('Detailed input - Vehicles'!$F$56&lt;&gt;0,'Detailed input - Vehicles'!$F$56,'Detailed input - Vehicles'!$F$55)*Z14*Z25</f>
        <v>0</v>
      </c>
      <c r="AA73" s="140">
        <f>IF('Detailed input - Vehicles'!$F$56&lt;&gt;0,'Detailed input - Vehicles'!$F$56,'Detailed input - Vehicles'!$F$55)*AA14*AA25</f>
        <v>0</v>
      </c>
      <c r="AB73" s="140">
        <f>IF('Detailed input - Vehicles'!$F$56&lt;&gt;0,'Detailed input - Vehicles'!$F$56,'Detailed input - Vehicles'!$F$55)*AB14*AB25</f>
        <v>0</v>
      </c>
      <c r="AC73" s="140">
        <f>IF('Detailed input - Vehicles'!$F$56&lt;&gt;0,'Detailed input - Vehicles'!$F$56,'Detailed input - Vehicles'!$F$55)*AC14*AC25</f>
        <v>0</v>
      </c>
    </row>
    <row r="74" spans="1:29" s="87" customFormat="1" ht="20.25" customHeight="1" outlineLevel="3" x14ac:dyDescent="0.3">
      <c r="A74" s="263"/>
      <c r="B74" s="89"/>
      <c r="C74" s="146" t="s">
        <v>123</v>
      </c>
      <c r="D74" s="140"/>
      <c r="E74" s="140"/>
      <c r="F74" s="140">
        <f>IF('Detailed input - Vehicles'!$G$56&lt;&gt;0,'Detailed input - Vehicles'!$G$56,'Detailed input - Vehicles'!$G$55)*'B 18m'!F25*'B 18m'!F15</f>
        <v>0</v>
      </c>
      <c r="G74" s="140">
        <f>IF('Detailed input - Vehicles'!$G$56&lt;&gt;0,'Detailed input - Vehicles'!$G$56,'Detailed input - Vehicles'!$G$55)*'B 18m'!G25*'B 18m'!G15</f>
        <v>0</v>
      </c>
      <c r="H74" s="140">
        <f>IF('Detailed input - Vehicles'!$G$56&lt;&gt;0,'Detailed input - Vehicles'!$G$56,'Detailed input - Vehicles'!$G$55)*'B 18m'!H25*'B 18m'!H15</f>
        <v>0</v>
      </c>
      <c r="I74" s="140">
        <f>IF('Detailed input - Vehicles'!$G$56&lt;&gt;0,'Detailed input - Vehicles'!$G$56,'Detailed input - Vehicles'!$G$55)*'B 18m'!I25*'B 18m'!I15</f>
        <v>0</v>
      </c>
      <c r="J74" s="140">
        <f>IF('Detailed input - Vehicles'!$G$56&lt;&gt;0,'Detailed input - Vehicles'!$G$56,'Detailed input - Vehicles'!$G$55)*'B 18m'!J25*'B 18m'!J15</f>
        <v>0</v>
      </c>
      <c r="K74" s="140">
        <f>IF('Detailed input - Vehicles'!$G$56&lt;&gt;0,'Detailed input - Vehicles'!$G$56,'Detailed input - Vehicles'!$G$55)*'B 18m'!K25*'B 18m'!K15</f>
        <v>0</v>
      </c>
      <c r="L74" s="140">
        <f>IF('Detailed input - Vehicles'!$G$56&lt;&gt;0,'Detailed input - Vehicles'!$G$56,'Detailed input - Vehicles'!$G$55)*'B 18m'!L25*'B 18m'!L15</f>
        <v>0</v>
      </c>
      <c r="M74" s="140">
        <f>IF('Detailed input - Vehicles'!$G$56&lt;&gt;0,'Detailed input - Vehicles'!$G$56,'Detailed input - Vehicles'!$G$55)*'B 18m'!M25*'B 18m'!M15</f>
        <v>0</v>
      </c>
      <c r="N74" s="140">
        <f>IF('Detailed input - Vehicles'!$G$56&lt;&gt;0,'Detailed input - Vehicles'!$G$56,'Detailed input - Vehicles'!$G$55)*'B 18m'!N25*'B 18m'!N15</f>
        <v>0</v>
      </c>
      <c r="O74" s="140">
        <f>IF('Detailed input - Vehicles'!$G$56&lt;&gt;0,'Detailed input - Vehicles'!$G$56,'Detailed input - Vehicles'!$G$55)*'B 18m'!O25*'B 18m'!O15</f>
        <v>0</v>
      </c>
      <c r="P74" s="140">
        <f>IF('Detailed input - Vehicles'!$G$56&lt;&gt;0,'Detailed input - Vehicles'!$G$56,'Detailed input - Vehicles'!$G$55)*'B 18m'!P25*'B 18m'!P15</f>
        <v>0</v>
      </c>
      <c r="Q74" s="140">
        <f>IF('Detailed input - Vehicles'!$G$56&lt;&gt;0,'Detailed input - Vehicles'!$G$56,'Detailed input - Vehicles'!$G$55)*'B 18m'!Q25*'B 18m'!Q15</f>
        <v>0</v>
      </c>
      <c r="R74" s="140">
        <f>IF('Detailed input - Vehicles'!$G$56&lt;&gt;0,'Detailed input - Vehicles'!$G$56,'Detailed input - Vehicles'!$G$55)*'B 18m'!R25*'B 18m'!R15</f>
        <v>0</v>
      </c>
      <c r="S74" s="140">
        <f>IF('Detailed input - Vehicles'!$G$56&lt;&gt;0,'Detailed input - Vehicles'!$G$56,'Detailed input - Vehicles'!$G$55)*'B 18m'!S25*'B 18m'!S15</f>
        <v>0</v>
      </c>
      <c r="T74" s="140">
        <f>IF('Detailed input - Vehicles'!$G$56&lt;&gt;0,'Detailed input - Vehicles'!$G$56,'Detailed input - Vehicles'!$G$55)*'B 18m'!T25*'B 18m'!T15</f>
        <v>0</v>
      </c>
      <c r="U74" s="140">
        <f>IF('Detailed input - Vehicles'!$G$56&lt;&gt;0,'Detailed input - Vehicles'!$G$56,'Detailed input - Vehicles'!$G$55)*'B 18m'!U25*'B 18m'!U15</f>
        <v>0</v>
      </c>
      <c r="V74" s="140">
        <f>IF('Detailed input - Vehicles'!$G$56&lt;&gt;0,'Detailed input - Vehicles'!$G$56,'Detailed input - Vehicles'!$G$55)*'B 18m'!V25*'B 18m'!V15</f>
        <v>0</v>
      </c>
      <c r="W74" s="140">
        <f>IF('Detailed input - Vehicles'!$G$56&lt;&gt;0,'Detailed input - Vehicles'!$G$56,'Detailed input - Vehicles'!$G$55)*'B 18m'!W25*'B 18m'!W15</f>
        <v>0</v>
      </c>
      <c r="X74" s="140">
        <f>IF('Detailed input - Vehicles'!$G$56&lt;&gt;0,'Detailed input - Vehicles'!$G$56,'Detailed input - Vehicles'!$G$55)*'B 18m'!X25*'B 18m'!X15</f>
        <v>0</v>
      </c>
      <c r="Y74" s="140">
        <f>IF('Detailed input - Vehicles'!$G$56&lt;&gt;0,'Detailed input - Vehicles'!$G$56,'Detailed input - Vehicles'!$G$55)*'B 18m'!Y25*'B 18m'!Y15</f>
        <v>0</v>
      </c>
      <c r="Z74" s="140">
        <f>IF('Detailed input - Vehicles'!$G$56&lt;&gt;0,'Detailed input - Vehicles'!$G$56,'Detailed input - Vehicles'!$G$55)*'B 18m'!Z25*'B 18m'!Z15</f>
        <v>0</v>
      </c>
      <c r="AA74" s="140">
        <f>IF('Detailed input - Vehicles'!$G$56&lt;&gt;0,'Detailed input - Vehicles'!$G$56,'Detailed input - Vehicles'!$G$55)*'B 18m'!AA25*'B 18m'!AA15</f>
        <v>0</v>
      </c>
      <c r="AB74" s="140">
        <f>IF('Detailed input - Vehicles'!$G$56&lt;&gt;0,'Detailed input - Vehicles'!$G$56,'Detailed input - Vehicles'!$G$55)*'B 18m'!AB25*'B 18m'!AB15</f>
        <v>0</v>
      </c>
      <c r="AC74" s="140">
        <f>IF('Detailed input - Vehicles'!$G$56&lt;&gt;0,'Detailed input - Vehicles'!$G$56,'Detailed input - Vehicles'!$G$55)*'B 18m'!AC25*'B 18m'!AC15</f>
        <v>0</v>
      </c>
    </row>
    <row r="75" spans="1:29" s="87" customFormat="1" ht="20.25" customHeight="1" outlineLevel="3" x14ac:dyDescent="0.3">
      <c r="A75" s="263"/>
      <c r="B75" s="89"/>
      <c r="C75" s="146" t="s">
        <v>124</v>
      </c>
      <c r="D75" s="140"/>
      <c r="E75" s="140"/>
      <c r="F75" s="140"/>
      <c r="G75" s="140">
        <f>IF('Detailed input - Vehicles'!$H$56&lt;&gt;0,'Detailed input - Vehicles'!$H$56,'Detailed input - Vehicles'!$H$55)*G25*G16</f>
        <v>0</v>
      </c>
      <c r="H75" s="140">
        <f>IF('Detailed input - Vehicles'!$H$56&lt;&gt;0,'Detailed input - Vehicles'!$H$56,'Detailed input - Vehicles'!$H$55)*H25*H16</f>
        <v>0</v>
      </c>
      <c r="I75" s="140">
        <f>IF('Detailed input - Vehicles'!$H$56&lt;&gt;0,'Detailed input - Vehicles'!$H$56,'Detailed input - Vehicles'!$H$55)*I25*I16</f>
        <v>0</v>
      </c>
      <c r="J75" s="140">
        <f>IF('Detailed input - Vehicles'!$H$56&lt;&gt;0,'Detailed input - Vehicles'!$H$56,'Detailed input - Vehicles'!$H$55)*J25*J16</f>
        <v>0</v>
      </c>
      <c r="K75" s="140">
        <f>IF('Detailed input - Vehicles'!$H$56&lt;&gt;0,'Detailed input - Vehicles'!$H$56,'Detailed input - Vehicles'!$H$55)*K25*K16</f>
        <v>0</v>
      </c>
      <c r="L75" s="140">
        <f>IF('Detailed input - Vehicles'!$H$56&lt;&gt;0,'Detailed input - Vehicles'!$H$56,'Detailed input - Vehicles'!$H$55)*L25*L16</f>
        <v>0</v>
      </c>
      <c r="M75" s="140">
        <f>IF('Detailed input - Vehicles'!$H$56&lt;&gt;0,'Detailed input - Vehicles'!$H$56,'Detailed input - Vehicles'!$H$55)*M25*M16</f>
        <v>0</v>
      </c>
      <c r="N75" s="140">
        <f>IF('Detailed input - Vehicles'!$H$56&lt;&gt;0,'Detailed input - Vehicles'!$H$56,'Detailed input - Vehicles'!$H$55)*N25*N16</f>
        <v>0</v>
      </c>
      <c r="O75" s="140">
        <f>IF('Detailed input - Vehicles'!$H$56&lt;&gt;0,'Detailed input - Vehicles'!$H$56,'Detailed input - Vehicles'!$H$55)*O25*O16</f>
        <v>0</v>
      </c>
      <c r="P75" s="140">
        <f>IF('Detailed input - Vehicles'!$H$56&lt;&gt;0,'Detailed input - Vehicles'!$H$56,'Detailed input - Vehicles'!$H$55)*P25*P16</f>
        <v>0</v>
      </c>
      <c r="Q75" s="140">
        <f>IF('Detailed input - Vehicles'!$H$56&lt;&gt;0,'Detailed input - Vehicles'!$H$56,'Detailed input - Vehicles'!$H$55)*Q25*Q16</f>
        <v>0</v>
      </c>
      <c r="R75" s="140">
        <f>IF('Detailed input - Vehicles'!$H$56&lt;&gt;0,'Detailed input - Vehicles'!$H$56,'Detailed input - Vehicles'!$H$55)*R25*R16</f>
        <v>0</v>
      </c>
      <c r="S75" s="140">
        <f>IF('Detailed input - Vehicles'!$H$56&lt;&gt;0,'Detailed input - Vehicles'!$H$56,'Detailed input - Vehicles'!$H$55)*S25*S16</f>
        <v>0</v>
      </c>
      <c r="T75" s="140">
        <f>IF('Detailed input - Vehicles'!$H$56&lt;&gt;0,'Detailed input - Vehicles'!$H$56,'Detailed input - Vehicles'!$H$55)*T25*T16</f>
        <v>0</v>
      </c>
      <c r="U75" s="140">
        <f>IF('Detailed input - Vehicles'!$H$56&lt;&gt;0,'Detailed input - Vehicles'!$H$56,'Detailed input - Vehicles'!$H$55)*U25*U16</f>
        <v>0</v>
      </c>
      <c r="V75" s="140">
        <f>IF('Detailed input - Vehicles'!$H$56&lt;&gt;0,'Detailed input - Vehicles'!$H$56,'Detailed input - Vehicles'!$H$55)*V25*V16</f>
        <v>0</v>
      </c>
      <c r="W75" s="140">
        <f>IF('Detailed input - Vehicles'!$H$56&lt;&gt;0,'Detailed input - Vehicles'!$H$56,'Detailed input - Vehicles'!$H$55)*W25*W16</f>
        <v>0</v>
      </c>
      <c r="X75" s="140">
        <f>IF('Detailed input - Vehicles'!$H$56&lt;&gt;0,'Detailed input - Vehicles'!$H$56,'Detailed input - Vehicles'!$H$55)*X25*X16</f>
        <v>0</v>
      </c>
      <c r="Y75" s="140">
        <f>IF('Detailed input - Vehicles'!$H$56&lt;&gt;0,'Detailed input - Vehicles'!$H$56,'Detailed input - Vehicles'!$H$55)*Y25*Y16</f>
        <v>0</v>
      </c>
      <c r="Z75" s="140">
        <f>IF('Detailed input - Vehicles'!$H$56&lt;&gt;0,'Detailed input - Vehicles'!$H$56,'Detailed input - Vehicles'!$H$55)*Z25*Z16</f>
        <v>0</v>
      </c>
      <c r="AA75" s="140">
        <f>IF('Detailed input - Vehicles'!$H$56&lt;&gt;0,'Detailed input - Vehicles'!$H$56,'Detailed input - Vehicles'!$H$55)*AA25*AA16</f>
        <v>0</v>
      </c>
      <c r="AB75" s="140">
        <f>IF('Detailed input - Vehicles'!$H$56&lt;&gt;0,'Detailed input - Vehicles'!$H$56,'Detailed input - Vehicles'!$H$55)*AB25*AB16</f>
        <v>0</v>
      </c>
      <c r="AC75" s="140">
        <f>IF('Detailed input - Vehicles'!$H$56&lt;&gt;0,'Detailed input - Vehicles'!$H$56,'Detailed input - Vehicles'!$H$55)*AC25*AC16</f>
        <v>0</v>
      </c>
    </row>
    <row r="76" spans="1:29" s="87" customFormat="1" ht="20.25" customHeight="1" outlineLevel="3" x14ac:dyDescent="0.3">
      <c r="A76" s="263"/>
      <c r="B76" s="89"/>
      <c r="C76" s="146" t="s">
        <v>125</v>
      </c>
      <c r="D76" s="140"/>
      <c r="E76" s="140"/>
      <c r="F76" s="140"/>
      <c r="G76" s="140"/>
      <c r="H76" s="140">
        <f>IF('Detailed input - Vehicles'!$I$56&lt;&gt;0,'Detailed input - Vehicles'!$I$56,'Detailed input - Vehicles'!$I$55)*'B 18m'!H17*'B 18m'!H25</f>
        <v>0</v>
      </c>
      <c r="I76" s="140">
        <f>IF('Detailed input - Vehicles'!$I$56&lt;&gt;0,'Detailed input - Vehicles'!$I$56,'Detailed input - Vehicles'!$I$55)*'B 18m'!I17*'B 18m'!I25</f>
        <v>0</v>
      </c>
      <c r="J76" s="140">
        <f>IF('Detailed input - Vehicles'!$I$56&lt;&gt;0,'Detailed input - Vehicles'!$I$56,'Detailed input - Vehicles'!$I$55)*'B 18m'!J17*'B 18m'!J25</f>
        <v>0</v>
      </c>
      <c r="K76" s="140">
        <f>IF('Detailed input - Vehicles'!$I$56&lt;&gt;0,'Detailed input - Vehicles'!$I$56,'Detailed input - Vehicles'!$I$55)*'B 18m'!K17*'B 18m'!K25</f>
        <v>0</v>
      </c>
      <c r="L76" s="140">
        <f>IF('Detailed input - Vehicles'!$I$56&lt;&gt;0,'Detailed input - Vehicles'!$I$56,'Detailed input - Vehicles'!$I$55)*'B 18m'!L17*'B 18m'!L25</f>
        <v>0</v>
      </c>
      <c r="M76" s="140">
        <f>IF('Detailed input - Vehicles'!$I$56&lt;&gt;0,'Detailed input - Vehicles'!$I$56,'Detailed input - Vehicles'!$I$55)*'B 18m'!M17*'B 18m'!M25</f>
        <v>0</v>
      </c>
      <c r="N76" s="140">
        <f>IF('Detailed input - Vehicles'!$I$56&lt;&gt;0,'Detailed input - Vehicles'!$I$56,'Detailed input - Vehicles'!$I$55)*'B 18m'!N17*'B 18m'!N25</f>
        <v>0</v>
      </c>
      <c r="O76" s="140">
        <f>IF('Detailed input - Vehicles'!$I$56&lt;&gt;0,'Detailed input - Vehicles'!$I$56,'Detailed input - Vehicles'!$I$55)*'B 18m'!O17*'B 18m'!O25</f>
        <v>0</v>
      </c>
      <c r="P76" s="140">
        <f>IF('Detailed input - Vehicles'!$I$56&lt;&gt;0,'Detailed input - Vehicles'!$I$56,'Detailed input - Vehicles'!$I$55)*'B 18m'!P17*'B 18m'!P25</f>
        <v>0</v>
      </c>
      <c r="Q76" s="140">
        <f>IF('Detailed input - Vehicles'!$I$56&lt;&gt;0,'Detailed input - Vehicles'!$I$56,'Detailed input - Vehicles'!$I$55)*'B 18m'!Q17*'B 18m'!Q25</f>
        <v>0</v>
      </c>
      <c r="R76" s="140">
        <f>IF('Detailed input - Vehicles'!$I$56&lt;&gt;0,'Detailed input - Vehicles'!$I$56,'Detailed input - Vehicles'!$I$55)*'B 18m'!R17*'B 18m'!R25</f>
        <v>0</v>
      </c>
      <c r="S76" s="140">
        <f>IF('Detailed input - Vehicles'!$I$56&lt;&gt;0,'Detailed input - Vehicles'!$I$56,'Detailed input - Vehicles'!$I$55)*'B 18m'!S17*'B 18m'!S25</f>
        <v>0</v>
      </c>
      <c r="T76" s="140">
        <f>IF('Detailed input - Vehicles'!$I$56&lt;&gt;0,'Detailed input - Vehicles'!$I$56,'Detailed input - Vehicles'!$I$55)*'B 18m'!T17*'B 18m'!T25</f>
        <v>0</v>
      </c>
      <c r="U76" s="140">
        <f>IF('Detailed input - Vehicles'!$I$56&lt;&gt;0,'Detailed input - Vehicles'!$I$56,'Detailed input - Vehicles'!$I$55)*'B 18m'!U17*'B 18m'!U25</f>
        <v>0</v>
      </c>
      <c r="V76" s="140">
        <f>IF('Detailed input - Vehicles'!$I$56&lt;&gt;0,'Detailed input - Vehicles'!$I$56,'Detailed input - Vehicles'!$I$55)*'B 18m'!V17*'B 18m'!V25</f>
        <v>0</v>
      </c>
      <c r="W76" s="140">
        <f>IF('Detailed input - Vehicles'!$I$56&lt;&gt;0,'Detailed input - Vehicles'!$I$56,'Detailed input - Vehicles'!$I$55)*'B 18m'!W17*'B 18m'!W25</f>
        <v>0</v>
      </c>
      <c r="X76" s="140">
        <f>IF('Detailed input - Vehicles'!$I$56&lt;&gt;0,'Detailed input - Vehicles'!$I$56,'Detailed input - Vehicles'!$I$55)*'B 18m'!X17*'B 18m'!X25</f>
        <v>0</v>
      </c>
      <c r="Y76" s="140">
        <f>IF('Detailed input - Vehicles'!$I$56&lt;&gt;0,'Detailed input - Vehicles'!$I$56,'Detailed input - Vehicles'!$I$55)*'B 18m'!Y17*'B 18m'!Y25</f>
        <v>0</v>
      </c>
      <c r="Z76" s="140">
        <f>IF('Detailed input - Vehicles'!$I$56&lt;&gt;0,'Detailed input - Vehicles'!$I$56,'Detailed input - Vehicles'!$I$55)*'B 18m'!Z17*'B 18m'!Z25</f>
        <v>0</v>
      </c>
      <c r="AA76" s="140">
        <f>IF('Detailed input - Vehicles'!$I$56&lt;&gt;0,'Detailed input - Vehicles'!$I$56,'Detailed input - Vehicles'!$I$55)*'B 18m'!AA17*'B 18m'!AA25</f>
        <v>0</v>
      </c>
      <c r="AB76" s="140">
        <f>IF('Detailed input - Vehicles'!$I$56&lt;&gt;0,'Detailed input - Vehicles'!$I$56,'Detailed input - Vehicles'!$I$55)*'B 18m'!AB17*'B 18m'!AB25</f>
        <v>0</v>
      </c>
      <c r="AC76" s="140">
        <f>IF('Detailed input - Vehicles'!$I$56&lt;&gt;0,'Detailed input - Vehicles'!$I$56,'Detailed input - Vehicles'!$I$55)*'B 18m'!AC17*'B 18m'!AC25</f>
        <v>0</v>
      </c>
    </row>
    <row r="77" spans="1:29" s="87" customFormat="1" ht="20.25" customHeight="1" outlineLevel="3" x14ac:dyDescent="0.3">
      <c r="A77" s="263"/>
      <c r="B77" s="89"/>
      <c r="C77" s="146" t="s">
        <v>126</v>
      </c>
      <c r="D77" s="140"/>
      <c r="E77" s="140"/>
      <c r="F77" s="140"/>
      <c r="G77" s="140"/>
      <c r="H77" s="140"/>
      <c r="I77" s="140">
        <f>IF('Detailed input - Vehicles'!$J$56&lt;&gt;0,'Detailed input - Vehicles'!$J$56,'Detailed input - Vehicles'!$J$55)*'B 18m'!I18*'B 18m'!I25</f>
        <v>0</v>
      </c>
      <c r="J77" s="140">
        <f>IF('Detailed input - Vehicles'!$J$56&lt;&gt;0,'Detailed input - Vehicles'!$J$56,'Detailed input - Vehicles'!$J$55)*'B 18m'!J18*'B 18m'!J25</f>
        <v>0</v>
      </c>
      <c r="K77" s="140">
        <f>IF('Detailed input - Vehicles'!$J$56&lt;&gt;0,'Detailed input - Vehicles'!$J$56,'Detailed input - Vehicles'!$J$55)*'B 18m'!K18*'B 18m'!K25</f>
        <v>0</v>
      </c>
      <c r="L77" s="140">
        <f>IF('Detailed input - Vehicles'!$J$56&lt;&gt;0,'Detailed input - Vehicles'!$J$56,'Detailed input - Vehicles'!$J$55)*'B 18m'!L18*'B 18m'!L25</f>
        <v>0</v>
      </c>
      <c r="M77" s="140">
        <f>IF('Detailed input - Vehicles'!$J$56&lt;&gt;0,'Detailed input - Vehicles'!$J$56,'Detailed input - Vehicles'!$J$55)*'B 18m'!M18*'B 18m'!M25</f>
        <v>0</v>
      </c>
      <c r="N77" s="140">
        <f>IF('Detailed input - Vehicles'!$J$56&lt;&gt;0,'Detailed input - Vehicles'!$J$56,'Detailed input - Vehicles'!$J$55)*'B 18m'!N18*'B 18m'!N25</f>
        <v>0</v>
      </c>
      <c r="O77" s="140">
        <f>IF('Detailed input - Vehicles'!$J$56&lt;&gt;0,'Detailed input - Vehicles'!$J$56,'Detailed input - Vehicles'!$J$55)*'B 18m'!O18*'B 18m'!O25</f>
        <v>0</v>
      </c>
      <c r="P77" s="140">
        <f>IF('Detailed input - Vehicles'!$J$56&lt;&gt;0,'Detailed input - Vehicles'!$J$56,'Detailed input - Vehicles'!$J$55)*'B 18m'!P18*'B 18m'!P25</f>
        <v>0</v>
      </c>
      <c r="Q77" s="140">
        <f>IF('Detailed input - Vehicles'!$J$56&lt;&gt;0,'Detailed input - Vehicles'!$J$56,'Detailed input - Vehicles'!$J$55)*'B 18m'!Q18*'B 18m'!Q25</f>
        <v>0</v>
      </c>
      <c r="R77" s="140">
        <f>IF('Detailed input - Vehicles'!$J$56&lt;&gt;0,'Detailed input - Vehicles'!$J$56,'Detailed input - Vehicles'!$J$55)*'B 18m'!R18*'B 18m'!R25</f>
        <v>0</v>
      </c>
      <c r="S77" s="140">
        <f>IF('Detailed input - Vehicles'!$J$56&lt;&gt;0,'Detailed input - Vehicles'!$J$56,'Detailed input - Vehicles'!$J$55)*'B 18m'!S18*'B 18m'!S25</f>
        <v>0</v>
      </c>
      <c r="T77" s="140">
        <f>IF('Detailed input - Vehicles'!$J$56&lt;&gt;0,'Detailed input - Vehicles'!$J$56,'Detailed input - Vehicles'!$J$55)*'B 18m'!T18*'B 18m'!T25</f>
        <v>0</v>
      </c>
      <c r="U77" s="140">
        <f>IF('Detailed input - Vehicles'!$J$56&lt;&gt;0,'Detailed input - Vehicles'!$J$56,'Detailed input - Vehicles'!$J$55)*'B 18m'!U18*'B 18m'!U25</f>
        <v>0</v>
      </c>
      <c r="V77" s="140">
        <f>IF('Detailed input - Vehicles'!$J$56&lt;&gt;0,'Detailed input - Vehicles'!$J$56,'Detailed input - Vehicles'!$J$55)*'B 18m'!V18*'B 18m'!V25</f>
        <v>0</v>
      </c>
      <c r="W77" s="140">
        <f>IF('Detailed input - Vehicles'!$J$56&lt;&gt;0,'Detailed input - Vehicles'!$J$56,'Detailed input - Vehicles'!$J$55)*'B 18m'!W18*'B 18m'!W25</f>
        <v>0</v>
      </c>
      <c r="X77" s="140">
        <f>IF('Detailed input - Vehicles'!$J$56&lt;&gt;0,'Detailed input - Vehicles'!$J$56,'Detailed input - Vehicles'!$J$55)*'B 18m'!X18*'B 18m'!X25</f>
        <v>0</v>
      </c>
      <c r="Y77" s="140">
        <f>IF('Detailed input - Vehicles'!$J$56&lt;&gt;0,'Detailed input - Vehicles'!$J$56,'Detailed input - Vehicles'!$J$55)*'B 18m'!Y18*'B 18m'!Y25</f>
        <v>0</v>
      </c>
      <c r="Z77" s="140">
        <f>IF('Detailed input - Vehicles'!$J$56&lt;&gt;0,'Detailed input - Vehicles'!$J$56,'Detailed input - Vehicles'!$J$55)*'B 18m'!Z18*'B 18m'!Z25</f>
        <v>0</v>
      </c>
      <c r="AA77" s="140">
        <f>IF('Detailed input - Vehicles'!$J$56&lt;&gt;0,'Detailed input - Vehicles'!$J$56,'Detailed input - Vehicles'!$J$55)*'B 18m'!AA18*'B 18m'!AA25</f>
        <v>0</v>
      </c>
      <c r="AB77" s="140">
        <f>IF('Detailed input - Vehicles'!$J$56&lt;&gt;0,'Detailed input - Vehicles'!$J$56,'Detailed input - Vehicles'!$J$55)*'B 18m'!AB18*'B 18m'!AB25</f>
        <v>0</v>
      </c>
      <c r="AC77" s="140">
        <f>IF('Detailed input - Vehicles'!$J$56&lt;&gt;0,'Detailed input - Vehicles'!$J$56,'Detailed input - Vehicles'!$J$55)*'B 18m'!AC18*'B 18m'!AC25</f>
        <v>0</v>
      </c>
    </row>
    <row r="78" spans="1:29" s="87" customFormat="1" ht="20.25" customHeight="1" outlineLevel="3" x14ac:dyDescent="0.3">
      <c r="A78" s="263"/>
      <c r="B78" s="89"/>
      <c r="C78" s="146" t="s">
        <v>127</v>
      </c>
      <c r="D78" s="140"/>
      <c r="E78" s="140"/>
      <c r="F78" s="140"/>
      <c r="G78" s="140"/>
      <c r="H78" s="140"/>
      <c r="I78" s="140"/>
      <c r="J78" s="140">
        <f>IF('Detailed input - Vehicles'!$K$56&lt;&gt;0,'Detailed input - Vehicles'!$K$56,'Detailed input - Vehicles'!$K$55)*'B 18m'!J25*'B 18m'!J19</f>
        <v>0</v>
      </c>
      <c r="K78" s="140">
        <f>IF('Detailed input - Vehicles'!$K$56&lt;&gt;0,'Detailed input - Vehicles'!$K$56,'Detailed input - Vehicles'!$K$55)*'B 18m'!K25*'B 18m'!K19</f>
        <v>0</v>
      </c>
      <c r="L78" s="140">
        <f>IF('Detailed input - Vehicles'!$K$56&lt;&gt;0,'Detailed input - Vehicles'!$K$56,'Detailed input - Vehicles'!$K$55)*'B 18m'!L25*'B 18m'!L19</f>
        <v>0</v>
      </c>
      <c r="M78" s="140">
        <f>IF('Detailed input - Vehicles'!$K$56&lt;&gt;0,'Detailed input - Vehicles'!$K$56,'Detailed input - Vehicles'!$K$55)*'B 18m'!M25*'B 18m'!M19</f>
        <v>0</v>
      </c>
      <c r="N78" s="140">
        <f>IF('Detailed input - Vehicles'!$K$56&lt;&gt;0,'Detailed input - Vehicles'!$K$56,'Detailed input - Vehicles'!$K$55)*'B 18m'!N25*'B 18m'!N19</f>
        <v>0</v>
      </c>
      <c r="O78" s="140">
        <f>IF('Detailed input - Vehicles'!$K$56&lt;&gt;0,'Detailed input - Vehicles'!$K$56,'Detailed input - Vehicles'!$K$55)*'B 18m'!O25*'B 18m'!O19</f>
        <v>0</v>
      </c>
      <c r="P78" s="140">
        <f>IF('Detailed input - Vehicles'!$K$56&lt;&gt;0,'Detailed input - Vehicles'!$K$56,'Detailed input - Vehicles'!$K$55)*'B 18m'!P25*'B 18m'!P19</f>
        <v>0</v>
      </c>
      <c r="Q78" s="140">
        <f>IF('Detailed input - Vehicles'!$K$56&lt;&gt;0,'Detailed input - Vehicles'!$K$56,'Detailed input - Vehicles'!$K$55)*'B 18m'!Q25*'B 18m'!Q19</f>
        <v>0</v>
      </c>
      <c r="R78" s="140">
        <f>IF('Detailed input - Vehicles'!$K$56&lt;&gt;0,'Detailed input - Vehicles'!$K$56,'Detailed input - Vehicles'!$K$55)*'B 18m'!R25*'B 18m'!R19</f>
        <v>0</v>
      </c>
      <c r="S78" s="140">
        <f>IF('Detailed input - Vehicles'!$K$56&lt;&gt;0,'Detailed input - Vehicles'!$K$56,'Detailed input - Vehicles'!$K$55)*'B 18m'!S25*'B 18m'!S19</f>
        <v>0</v>
      </c>
      <c r="T78" s="140">
        <f>IF('Detailed input - Vehicles'!$K$56&lt;&gt;0,'Detailed input - Vehicles'!$K$56,'Detailed input - Vehicles'!$K$55)*'B 18m'!T25*'B 18m'!T19</f>
        <v>0</v>
      </c>
      <c r="U78" s="140">
        <f>IF('Detailed input - Vehicles'!$K$56&lt;&gt;0,'Detailed input - Vehicles'!$K$56,'Detailed input - Vehicles'!$K$55)*'B 18m'!U25*'B 18m'!U19</f>
        <v>0</v>
      </c>
      <c r="V78" s="140">
        <f>IF('Detailed input - Vehicles'!$K$56&lt;&gt;0,'Detailed input - Vehicles'!$K$56,'Detailed input - Vehicles'!$K$55)*'B 18m'!V25*'B 18m'!V19</f>
        <v>0</v>
      </c>
      <c r="W78" s="140">
        <f>IF('Detailed input - Vehicles'!$K$56&lt;&gt;0,'Detailed input - Vehicles'!$K$56,'Detailed input - Vehicles'!$K$55)*'B 18m'!W25*'B 18m'!W19</f>
        <v>0</v>
      </c>
      <c r="X78" s="140">
        <f>IF('Detailed input - Vehicles'!$K$56&lt;&gt;0,'Detailed input - Vehicles'!$K$56,'Detailed input - Vehicles'!$K$55)*'B 18m'!X25*'B 18m'!X19</f>
        <v>0</v>
      </c>
      <c r="Y78" s="140">
        <f>IF('Detailed input - Vehicles'!$K$56&lt;&gt;0,'Detailed input - Vehicles'!$K$56,'Detailed input - Vehicles'!$K$55)*'B 18m'!Y25*'B 18m'!Y19</f>
        <v>0</v>
      </c>
      <c r="Z78" s="140">
        <f>IF('Detailed input - Vehicles'!$K$56&lt;&gt;0,'Detailed input - Vehicles'!$K$56,'Detailed input - Vehicles'!$K$55)*'B 18m'!Z25*'B 18m'!Z19</f>
        <v>0</v>
      </c>
      <c r="AA78" s="140">
        <f>IF('Detailed input - Vehicles'!$K$56&lt;&gt;0,'Detailed input - Vehicles'!$K$56,'Detailed input - Vehicles'!$K$55)*'B 18m'!AA25*'B 18m'!AA19</f>
        <v>0</v>
      </c>
      <c r="AB78" s="140">
        <f>IF('Detailed input - Vehicles'!$K$56&lt;&gt;0,'Detailed input - Vehicles'!$K$56,'Detailed input - Vehicles'!$K$55)*'B 18m'!AB25*'B 18m'!AB19</f>
        <v>0</v>
      </c>
      <c r="AC78" s="140">
        <f>IF('Detailed input - Vehicles'!$K$56&lt;&gt;0,'Detailed input - Vehicles'!$K$56,'Detailed input - Vehicles'!$K$55)*'B 18m'!AC25*'B 18m'!AC19</f>
        <v>0</v>
      </c>
    </row>
    <row r="79" spans="1:29" s="87" customFormat="1" ht="20.25" customHeight="1" outlineLevel="3" x14ac:dyDescent="0.3">
      <c r="A79" s="263"/>
      <c r="B79" s="89"/>
      <c r="C79" s="146" t="s">
        <v>128</v>
      </c>
      <c r="D79" s="140"/>
      <c r="E79" s="140"/>
      <c r="F79" s="140"/>
      <c r="G79" s="140"/>
      <c r="H79" s="140"/>
      <c r="I79" s="140"/>
      <c r="J79" s="140"/>
      <c r="K79" s="140">
        <f>IF('Detailed input - Vehicles'!$L$56&lt;&gt;0,'Detailed input - Vehicles'!$L$56,'Detailed input - Vehicles'!$L$55)*'B 18m'!K20*'B 18m'!K25</f>
        <v>0</v>
      </c>
      <c r="L79" s="140">
        <f>IF('Detailed input - Vehicles'!$L$56&lt;&gt;0,'Detailed input - Vehicles'!$L$56,'Detailed input - Vehicles'!$L$55)*'B 18m'!L20*'B 18m'!L25</f>
        <v>0</v>
      </c>
      <c r="M79" s="140">
        <f>IF('Detailed input - Vehicles'!$L$56&lt;&gt;0,'Detailed input - Vehicles'!$L$56,'Detailed input - Vehicles'!$L$55)*'B 18m'!M20*'B 18m'!M25</f>
        <v>0</v>
      </c>
      <c r="N79" s="140">
        <f>IF('Detailed input - Vehicles'!$L$56&lt;&gt;0,'Detailed input - Vehicles'!$L$56,'Detailed input - Vehicles'!$L$55)*'B 18m'!N20*'B 18m'!N25</f>
        <v>0</v>
      </c>
      <c r="O79" s="140">
        <f>IF('Detailed input - Vehicles'!$L$56&lt;&gt;0,'Detailed input - Vehicles'!$L$56,'Detailed input - Vehicles'!$L$55)*'B 18m'!O20*'B 18m'!O25</f>
        <v>0</v>
      </c>
      <c r="P79" s="140">
        <f>IF('Detailed input - Vehicles'!$L$56&lt;&gt;0,'Detailed input - Vehicles'!$L$56,'Detailed input - Vehicles'!$L$55)*'B 18m'!P20*'B 18m'!P25</f>
        <v>0</v>
      </c>
      <c r="Q79" s="140">
        <f>IF('Detailed input - Vehicles'!$L$56&lt;&gt;0,'Detailed input - Vehicles'!$L$56,'Detailed input - Vehicles'!$L$55)*'B 18m'!Q20*'B 18m'!Q25</f>
        <v>0</v>
      </c>
      <c r="R79" s="140">
        <f>IF('Detailed input - Vehicles'!$L$56&lt;&gt;0,'Detailed input - Vehicles'!$L$56,'Detailed input - Vehicles'!$L$55)*'B 18m'!R20*'B 18m'!R25</f>
        <v>0</v>
      </c>
      <c r="S79" s="140">
        <f>IF('Detailed input - Vehicles'!$L$56&lt;&gt;0,'Detailed input - Vehicles'!$L$56,'Detailed input - Vehicles'!$L$55)*'B 18m'!S20*'B 18m'!S25</f>
        <v>0</v>
      </c>
      <c r="T79" s="140">
        <f>IF('Detailed input - Vehicles'!$L$56&lt;&gt;0,'Detailed input - Vehicles'!$L$56,'Detailed input - Vehicles'!$L$55)*'B 18m'!T20*'B 18m'!T25</f>
        <v>0</v>
      </c>
      <c r="U79" s="140">
        <f>IF('Detailed input - Vehicles'!$L$56&lt;&gt;0,'Detailed input - Vehicles'!$L$56,'Detailed input - Vehicles'!$L$55)*'B 18m'!U20*'B 18m'!U25</f>
        <v>0</v>
      </c>
      <c r="V79" s="140">
        <f>IF('Detailed input - Vehicles'!$L$56&lt;&gt;0,'Detailed input - Vehicles'!$L$56,'Detailed input - Vehicles'!$L$55)*'B 18m'!V20*'B 18m'!V25</f>
        <v>0</v>
      </c>
      <c r="W79" s="140">
        <f>IF('Detailed input - Vehicles'!$L$56&lt;&gt;0,'Detailed input - Vehicles'!$L$56,'Detailed input - Vehicles'!$L$55)*'B 18m'!W20*'B 18m'!W25</f>
        <v>0</v>
      </c>
      <c r="X79" s="140">
        <f>IF('Detailed input - Vehicles'!$L$56&lt;&gt;0,'Detailed input - Vehicles'!$L$56,'Detailed input - Vehicles'!$L$55)*'B 18m'!X20*'B 18m'!X25</f>
        <v>0</v>
      </c>
      <c r="Y79" s="140">
        <f>IF('Detailed input - Vehicles'!$L$56&lt;&gt;0,'Detailed input - Vehicles'!$L$56,'Detailed input - Vehicles'!$L$55)*'B 18m'!Y20*'B 18m'!Y25</f>
        <v>0</v>
      </c>
      <c r="Z79" s="140">
        <f>IF('Detailed input - Vehicles'!$L$56&lt;&gt;0,'Detailed input - Vehicles'!$L$56,'Detailed input - Vehicles'!$L$55)*'B 18m'!Z20*'B 18m'!Z25</f>
        <v>0</v>
      </c>
      <c r="AA79" s="140">
        <f>IF('Detailed input - Vehicles'!$L$56&lt;&gt;0,'Detailed input - Vehicles'!$L$56,'Detailed input - Vehicles'!$L$55)*'B 18m'!AA20*'B 18m'!AA25</f>
        <v>0</v>
      </c>
      <c r="AB79" s="140">
        <f>IF('Detailed input - Vehicles'!$L$56&lt;&gt;0,'Detailed input - Vehicles'!$L$56,'Detailed input - Vehicles'!$L$55)*'B 18m'!AB20*'B 18m'!AB25</f>
        <v>0</v>
      </c>
      <c r="AC79" s="140">
        <f>IF('Detailed input - Vehicles'!$L$56&lt;&gt;0,'Detailed input - Vehicles'!$L$56,'Detailed input - Vehicles'!$L$55)*'B 18m'!AC20*'B 18m'!AC25</f>
        <v>0</v>
      </c>
    </row>
    <row r="80" spans="1:29" s="87" customFormat="1" ht="20.25" customHeight="1" outlineLevel="3" x14ac:dyDescent="0.3">
      <c r="A80" s="263"/>
      <c r="B80" s="89"/>
      <c r="C80" s="146" t="s">
        <v>129</v>
      </c>
      <c r="D80" s="140"/>
      <c r="E80" s="140"/>
      <c r="F80" s="140"/>
      <c r="G80" s="140"/>
      <c r="H80" s="140"/>
      <c r="I80" s="140"/>
      <c r="J80" s="140"/>
      <c r="K80" s="140"/>
      <c r="L80" s="140">
        <f>IF('Detailed input - Vehicles'!$M$56&lt;&gt;0,'Detailed input - Vehicles'!$M$56,'Detailed input - Vehicles'!$M$55)*'B 18m'!L25*'B 18m'!L21</f>
        <v>0</v>
      </c>
      <c r="M80" s="140">
        <f>IF('Detailed input - Vehicles'!$M$56&lt;&gt;0,'Detailed input - Vehicles'!$M$56,'Detailed input - Vehicles'!$M$55)*'B 18m'!M25*'B 18m'!M21</f>
        <v>0</v>
      </c>
      <c r="N80" s="140">
        <f>IF('Detailed input - Vehicles'!$M$56&lt;&gt;0,'Detailed input - Vehicles'!$M$56,'Detailed input - Vehicles'!$M$55)*'B 18m'!N25*'B 18m'!N21</f>
        <v>0</v>
      </c>
      <c r="O80" s="140">
        <f>IF('Detailed input - Vehicles'!$M$56&lt;&gt;0,'Detailed input - Vehicles'!$M$56,'Detailed input - Vehicles'!$M$55)*'B 18m'!O25*'B 18m'!O21</f>
        <v>0</v>
      </c>
      <c r="P80" s="140">
        <f>IF('Detailed input - Vehicles'!$M$56&lt;&gt;0,'Detailed input - Vehicles'!$M$56,'Detailed input - Vehicles'!$M$55)*'B 18m'!P25*'B 18m'!P21</f>
        <v>0</v>
      </c>
      <c r="Q80" s="140">
        <f>IF('Detailed input - Vehicles'!$M$56&lt;&gt;0,'Detailed input - Vehicles'!$M$56,'Detailed input - Vehicles'!$M$55)*'B 18m'!Q25*'B 18m'!Q21</f>
        <v>0</v>
      </c>
      <c r="R80" s="140">
        <f>IF('Detailed input - Vehicles'!$M$56&lt;&gt;0,'Detailed input - Vehicles'!$M$56,'Detailed input - Vehicles'!$M$55)*'B 18m'!R25*'B 18m'!R21</f>
        <v>0</v>
      </c>
      <c r="S80" s="140">
        <f>IF('Detailed input - Vehicles'!$M$56&lt;&gt;0,'Detailed input - Vehicles'!$M$56,'Detailed input - Vehicles'!$M$55)*'B 18m'!S25*'B 18m'!S21</f>
        <v>0</v>
      </c>
      <c r="T80" s="140">
        <f>IF('Detailed input - Vehicles'!$M$56&lt;&gt;0,'Detailed input - Vehicles'!$M$56,'Detailed input - Vehicles'!$M$55)*'B 18m'!T25*'B 18m'!T21</f>
        <v>0</v>
      </c>
      <c r="U80" s="140">
        <f>IF('Detailed input - Vehicles'!$M$56&lt;&gt;0,'Detailed input - Vehicles'!$M$56,'Detailed input - Vehicles'!$M$55)*'B 18m'!U25*'B 18m'!U21</f>
        <v>0</v>
      </c>
      <c r="V80" s="140">
        <f>IF('Detailed input - Vehicles'!$M$56&lt;&gt;0,'Detailed input - Vehicles'!$M$56,'Detailed input - Vehicles'!$M$55)*'B 18m'!V25*'B 18m'!V21</f>
        <v>0</v>
      </c>
      <c r="W80" s="140">
        <f>IF('Detailed input - Vehicles'!$M$56&lt;&gt;0,'Detailed input - Vehicles'!$M$56,'Detailed input - Vehicles'!$M$55)*'B 18m'!W25*'B 18m'!W21</f>
        <v>0</v>
      </c>
      <c r="X80" s="140">
        <f>IF('Detailed input - Vehicles'!$M$56&lt;&gt;0,'Detailed input - Vehicles'!$M$56,'Detailed input - Vehicles'!$M$55)*'B 18m'!X25*'B 18m'!X21</f>
        <v>0</v>
      </c>
      <c r="Y80" s="140">
        <f>IF('Detailed input - Vehicles'!$M$56&lt;&gt;0,'Detailed input - Vehicles'!$M$56,'Detailed input - Vehicles'!$M$55)*'B 18m'!Y25*'B 18m'!Y21</f>
        <v>0</v>
      </c>
      <c r="Z80" s="140">
        <f>IF('Detailed input - Vehicles'!$M$56&lt;&gt;0,'Detailed input - Vehicles'!$M$56,'Detailed input - Vehicles'!$M$55)*'B 18m'!Z25*'B 18m'!Z21</f>
        <v>0</v>
      </c>
      <c r="AA80" s="140">
        <f>IF('Detailed input - Vehicles'!$M$56&lt;&gt;0,'Detailed input - Vehicles'!$M$56,'Detailed input - Vehicles'!$M$55)*'B 18m'!AA25*'B 18m'!AA21</f>
        <v>0</v>
      </c>
      <c r="AB80" s="140">
        <f>IF('Detailed input - Vehicles'!$M$56&lt;&gt;0,'Detailed input - Vehicles'!$M$56,'Detailed input - Vehicles'!$M$55)*'B 18m'!AB25*'B 18m'!AB21</f>
        <v>0</v>
      </c>
      <c r="AC80" s="140">
        <f>IF('Detailed input - Vehicles'!$M$56&lt;&gt;0,'Detailed input - Vehicles'!$M$56,'Detailed input - Vehicles'!$M$55)*'B 18m'!AC25*'B 18m'!AC21</f>
        <v>0</v>
      </c>
    </row>
    <row r="81" spans="1:29" s="87" customFormat="1" ht="20.25" customHeight="1" outlineLevel="3" x14ac:dyDescent="0.3">
      <c r="A81" s="263"/>
      <c r="B81" s="89"/>
      <c r="C81" s="146" t="s">
        <v>130</v>
      </c>
      <c r="D81" s="140"/>
      <c r="E81" s="140"/>
      <c r="F81" s="140"/>
      <c r="G81" s="140"/>
      <c r="H81" s="140"/>
      <c r="I81" s="140"/>
      <c r="J81" s="140"/>
      <c r="K81" s="140"/>
      <c r="L81" s="140"/>
      <c r="M81" s="140">
        <f>IF('Detailed input - Vehicles'!$N$56&lt;&gt;0,'Detailed input - Vehicles'!$N$56,'Detailed input - Vehicles'!$N$55)*'B 18m'!M25*'B 18m'!M22</f>
        <v>0</v>
      </c>
      <c r="N81" s="140">
        <f>IF('Detailed input - Vehicles'!$N$56&lt;&gt;0,'Detailed input - Vehicles'!$N$56,'Detailed input - Vehicles'!$N$55)*'B 18m'!N25*'B 18m'!N22</f>
        <v>0</v>
      </c>
      <c r="O81" s="140">
        <f>IF('Detailed input - Vehicles'!$N$56&lt;&gt;0,'Detailed input - Vehicles'!$N$56,'Detailed input - Vehicles'!$N$55)*'B 18m'!O25*'B 18m'!O22</f>
        <v>0</v>
      </c>
      <c r="P81" s="140">
        <f>IF('Detailed input - Vehicles'!$N$56&lt;&gt;0,'Detailed input - Vehicles'!$N$56,'Detailed input - Vehicles'!$N$55)*'B 18m'!P25*'B 18m'!P22</f>
        <v>0</v>
      </c>
      <c r="Q81" s="140">
        <f>IF('Detailed input - Vehicles'!$N$56&lt;&gt;0,'Detailed input - Vehicles'!$N$56,'Detailed input - Vehicles'!$N$55)*'B 18m'!Q25*'B 18m'!Q22</f>
        <v>0</v>
      </c>
      <c r="R81" s="140">
        <f>IF('Detailed input - Vehicles'!$N$56&lt;&gt;0,'Detailed input - Vehicles'!$N$56,'Detailed input - Vehicles'!$N$55)*'B 18m'!R25*'B 18m'!R22</f>
        <v>0</v>
      </c>
      <c r="S81" s="140">
        <f>IF('Detailed input - Vehicles'!$N$56&lt;&gt;0,'Detailed input - Vehicles'!$N$56,'Detailed input - Vehicles'!$N$55)*'B 18m'!S25*'B 18m'!S22</f>
        <v>0</v>
      </c>
      <c r="T81" s="140">
        <f>IF('Detailed input - Vehicles'!$N$56&lt;&gt;0,'Detailed input - Vehicles'!$N$56,'Detailed input - Vehicles'!$N$55)*'B 18m'!T25*'B 18m'!T22</f>
        <v>0</v>
      </c>
      <c r="U81" s="140">
        <f>IF('Detailed input - Vehicles'!$N$56&lt;&gt;0,'Detailed input - Vehicles'!$N$56,'Detailed input - Vehicles'!$N$55)*'B 18m'!U25*'B 18m'!U22</f>
        <v>0</v>
      </c>
      <c r="V81" s="140">
        <f>IF('Detailed input - Vehicles'!$N$56&lt;&gt;0,'Detailed input - Vehicles'!$N$56,'Detailed input - Vehicles'!$N$55)*'B 18m'!V25*'B 18m'!V22</f>
        <v>0</v>
      </c>
      <c r="W81" s="140">
        <f>IF('Detailed input - Vehicles'!$N$56&lt;&gt;0,'Detailed input - Vehicles'!$N$56,'Detailed input - Vehicles'!$N$55)*'B 18m'!W25*'B 18m'!W22</f>
        <v>0</v>
      </c>
      <c r="X81" s="140">
        <f>IF('Detailed input - Vehicles'!$N$56&lt;&gt;0,'Detailed input - Vehicles'!$N$56,'Detailed input - Vehicles'!$N$55)*'B 18m'!X25*'B 18m'!X22</f>
        <v>0</v>
      </c>
      <c r="Y81" s="140">
        <f>IF('Detailed input - Vehicles'!$N$56&lt;&gt;0,'Detailed input - Vehicles'!$N$56,'Detailed input - Vehicles'!$N$55)*'B 18m'!Y25*'B 18m'!Y22</f>
        <v>0</v>
      </c>
      <c r="Z81" s="140">
        <f>IF('Detailed input - Vehicles'!$N$56&lt;&gt;0,'Detailed input - Vehicles'!$N$56,'Detailed input - Vehicles'!$N$55)*'B 18m'!Z25*'B 18m'!Z22</f>
        <v>0</v>
      </c>
      <c r="AA81" s="140">
        <f>IF('Detailed input - Vehicles'!$N$56&lt;&gt;0,'Detailed input - Vehicles'!$N$56,'Detailed input - Vehicles'!$N$55)*'B 18m'!AA25*'B 18m'!AA22</f>
        <v>0</v>
      </c>
      <c r="AB81" s="140">
        <f>IF('Detailed input - Vehicles'!$N$56&lt;&gt;0,'Detailed input - Vehicles'!$N$56,'Detailed input - Vehicles'!$N$55)*'B 18m'!AB25*'B 18m'!AB22</f>
        <v>0</v>
      </c>
      <c r="AC81" s="140">
        <f>IF('Detailed input - Vehicles'!$N$56&lt;&gt;0,'Detailed input - Vehicles'!$N$56,'Detailed input - Vehicles'!$N$55)*'B 18m'!AC25*'B 18m'!AC22</f>
        <v>0</v>
      </c>
    </row>
    <row r="82" spans="1:29" s="87" customFormat="1" ht="20.25" customHeight="1" outlineLevel="3" x14ac:dyDescent="0.3">
      <c r="A82" s="263"/>
      <c r="B82" s="89"/>
      <c r="C82" s="146" t="s">
        <v>131</v>
      </c>
      <c r="D82" s="140"/>
      <c r="E82" s="140"/>
      <c r="F82" s="140"/>
      <c r="G82" s="140"/>
      <c r="H82" s="140"/>
      <c r="I82" s="140"/>
      <c r="J82" s="140"/>
      <c r="K82" s="140"/>
      <c r="L82" s="140"/>
      <c r="M82" s="140"/>
      <c r="N82" s="140">
        <f>IF('Detailed input - Vehicles'!$O$56&lt;&gt;0,'Detailed input - Vehicles'!$O$56,'Detailed input - Vehicles'!$O$55)*'B 18m'!N25*'B 18m'!N23</f>
        <v>0</v>
      </c>
      <c r="O82" s="140">
        <f>IF('Detailed input - Vehicles'!$O$56&lt;&gt;0,'Detailed input - Vehicles'!$O$56,'Detailed input - Vehicles'!$O$55)*'B 18m'!O25*'B 18m'!O23</f>
        <v>0</v>
      </c>
      <c r="P82" s="140">
        <f>IF('Detailed input - Vehicles'!$O$56&lt;&gt;0,'Detailed input - Vehicles'!$O$56,'Detailed input - Vehicles'!$O$55)*'B 18m'!P25*'B 18m'!P23</f>
        <v>0</v>
      </c>
      <c r="Q82" s="140">
        <f>IF('Detailed input - Vehicles'!$O$56&lt;&gt;0,'Detailed input - Vehicles'!$O$56,'Detailed input - Vehicles'!$O$55)*'B 18m'!Q25*'B 18m'!Q23</f>
        <v>0</v>
      </c>
      <c r="R82" s="140">
        <f>IF('Detailed input - Vehicles'!$O$56&lt;&gt;0,'Detailed input - Vehicles'!$O$56,'Detailed input - Vehicles'!$O$55)*'B 18m'!R25*'B 18m'!R23</f>
        <v>0</v>
      </c>
      <c r="S82" s="140">
        <f>IF('Detailed input - Vehicles'!$O$56&lt;&gt;0,'Detailed input - Vehicles'!$O$56,'Detailed input - Vehicles'!$O$55)*'B 18m'!S25*'B 18m'!S23</f>
        <v>0</v>
      </c>
      <c r="T82" s="140">
        <f>IF('Detailed input - Vehicles'!$O$56&lt;&gt;0,'Detailed input - Vehicles'!$O$56,'Detailed input - Vehicles'!$O$55)*'B 18m'!T25*'B 18m'!T23</f>
        <v>0</v>
      </c>
      <c r="U82" s="140">
        <f>IF('Detailed input - Vehicles'!$O$56&lt;&gt;0,'Detailed input - Vehicles'!$O$56,'Detailed input - Vehicles'!$O$55)*'B 18m'!U25*'B 18m'!U23</f>
        <v>0</v>
      </c>
      <c r="V82" s="140">
        <f>IF('Detailed input - Vehicles'!$O$56&lt;&gt;0,'Detailed input - Vehicles'!$O$56,'Detailed input - Vehicles'!$O$55)*'B 18m'!V25*'B 18m'!V23</f>
        <v>0</v>
      </c>
      <c r="W82" s="140">
        <f>IF('Detailed input - Vehicles'!$O$56&lt;&gt;0,'Detailed input - Vehicles'!$O$56,'Detailed input - Vehicles'!$O$55)*'B 18m'!W25*'B 18m'!W23</f>
        <v>0</v>
      </c>
      <c r="X82" s="140">
        <f>IF('Detailed input - Vehicles'!$O$56&lt;&gt;0,'Detailed input - Vehicles'!$O$56,'Detailed input - Vehicles'!$O$55)*'B 18m'!X25*'B 18m'!X23</f>
        <v>0</v>
      </c>
      <c r="Y82" s="140">
        <f>IF('Detailed input - Vehicles'!$O$56&lt;&gt;0,'Detailed input - Vehicles'!$O$56,'Detailed input - Vehicles'!$O$55)*'B 18m'!Y25*'B 18m'!Y23</f>
        <v>0</v>
      </c>
      <c r="Z82" s="140">
        <f>IF('Detailed input - Vehicles'!$O$56&lt;&gt;0,'Detailed input - Vehicles'!$O$56,'Detailed input - Vehicles'!$O$55)*'B 18m'!Z25*'B 18m'!Z23</f>
        <v>0</v>
      </c>
      <c r="AA82" s="140">
        <f>IF('Detailed input - Vehicles'!$O$56&lt;&gt;0,'Detailed input - Vehicles'!$O$56,'Detailed input - Vehicles'!$O$55)*'B 18m'!AA25*'B 18m'!AA23</f>
        <v>0</v>
      </c>
      <c r="AB82" s="140">
        <f>IF('Detailed input - Vehicles'!$O$56&lt;&gt;0,'Detailed input - Vehicles'!$O$56,'Detailed input - Vehicles'!$O$55)*'B 18m'!AB25*'B 18m'!AB23</f>
        <v>0</v>
      </c>
      <c r="AC82" s="140">
        <f>IF('Detailed input - Vehicles'!$O$56&lt;&gt;0,'Detailed input - Vehicles'!$O$56,'Detailed input - Vehicles'!$O$55)*'B 18m'!AC25*'B 18m'!AC23</f>
        <v>0</v>
      </c>
    </row>
    <row r="83" spans="1:29" ht="20.25" customHeight="1" outlineLevel="2" x14ac:dyDescent="0.3">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row>
    <row r="84" spans="1:29" ht="20.25" customHeight="1" outlineLevel="2" x14ac:dyDescent="0.3">
      <c r="B84" s="102" t="s">
        <v>138</v>
      </c>
      <c r="C84" s="101" t="s">
        <v>16</v>
      </c>
      <c r="D84" s="106">
        <f>IF(AND('Basic input'!F91&lt;&gt;0,'Basic input'!$C$86='Basic input'!$G$86),'Basic input'!F91,'Basic input'!F89)*'B 18m'!D30</f>
        <v>0</v>
      </c>
      <c r="E84" s="106">
        <f>IF(AND('Basic input'!G91&lt;&gt;0,'Basic input'!$C$86='Basic input'!$G$86),'Basic input'!G91,'Basic input'!G89)*'B 18m'!E30</f>
        <v>0</v>
      </c>
      <c r="F84" s="106">
        <f>IF(AND('Basic input'!H91&lt;&gt;0,'Basic input'!$C$86='Basic input'!$G$86),'Basic input'!H91,'Basic input'!H89)*'B 18m'!F30</f>
        <v>0</v>
      </c>
      <c r="G84" s="106">
        <f>IF(AND('Basic input'!I91&lt;&gt;0,'Basic input'!$C$86='Basic input'!$G$86),'Basic input'!I91,'Basic input'!I89)*'B 18m'!G30</f>
        <v>0</v>
      </c>
      <c r="H84" s="106">
        <f>IF(AND('Basic input'!J91&lt;&gt;0,'Basic input'!$C$86='Basic input'!$G$86),'Basic input'!J91,'Basic input'!J89)*'B 18m'!H30</f>
        <v>0</v>
      </c>
      <c r="I84" s="106">
        <f>IF(AND('Basic input'!K91&lt;&gt;0,'Basic input'!$C$86='Basic input'!$G$86),'Basic input'!K91,'Basic input'!K89)*'B 18m'!I30</f>
        <v>0</v>
      </c>
      <c r="J84" s="106">
        <f>IF(AND('Basic input'!L91&lt;&gt;0,'Basic input'!$C$86='Basic input'!$G$86),'Basic input'!L91,'Basic input'!L89)*'B 18m'!J30</f>
        <v>0</v>
      </c>
      <c r="K84" s="106">
        <f>IF(AND('Basic input'!M91&lt;&gt;0,'Basic input'!$C$86='Basic input'!$G$86),'Basic input'!M91,'Basic input'!M89)*'B 18m'!K30</f>
        <v>0</v>
      </c>
      <c r="L84" s="106">
        <f>IF(AND('Basic input'!N91&lt;&gt;0,'Basic input'!$C$86='Basic input'!$G$86),'Basic input'!N91,'Basic input'!N89)*'B 18m'!L30</f>
        <v>0</v>
      </c>
      <c r="M84" s="106">
        <f>IF(AND('Basic input'!O91&lt;&gt;0,'Basic input'!$C$86='Basic input'!$G$86),'Basic input'!O91,'Basic input'!O89)*'B 18m'!M30</f>
        <v>0</v>
      </c>
      <c r="N84" s="106">
        <f>IF(AND('Basic input'!P91&lt;&gt;0,'Basic input'!$C$86='Basic input'!$G$86),'Basic input'!P91,'Basic input'!P89)*'B 18m'!N30</f>
        <v>0</v>
      </c>
      <c r="O84" s="106">
        <f>IF(AND('Basic input'!Q91&lt;&gt;0,'Basic input'!$C$86='Basic input'!$G$86),'Basic input'!Q91,'Basic input'!S89)*'B 18m'!O30</f>
        <v>0</v>
      </c>
      <c r="P84" s="106">
        <f>IF(AND('Basic input'!R91&lt;&gt;0,'Basic input'!$C$86='Basic input'!$G$86),'Basic input'!R91,'Basic input'!T89)*'B 18m'!P30</f>
        <v>0</v>
      </c>
      <c r="Q84" s="106">
        <f>IF(AND('Basic input'!S91&lt;&gt;0,'Basic input'!$C$86='Basic input'!$G$86),'Basic input'!S91,'Basic input'!U89)*'B 18m'!Q30</f>
        <v>0</v>
      </c>
      <c r="R84" s="106">
        <f>IF(AND('Basic input'!T91&lt;&gt;0,'Basic input'!$C$86='Basic input'!$G$86),'Basic input'!T91,'Basic input'!V89)*'B 18m'!R30</f>
        <v>0</v>
      </c>
      <c r="S84" s="106">
        <f>IF(AND('Basic input'!U91&lt;&gt;0,'Basic input'!$C$86='Basic input'!$G$86),'Basic input'!U91,'Basic input'!W89)*'B 18m'!S30</f>
        <v>0</v>
      </c>
      <c r="T84" s="106">
        <f>IF(AND('Basic input'!V91&lt;&gt;0,'Basic input'!$C$86='Basic input'!$G$86),'Basic input'!V91,'Basic input'!X89)*'B 18m'!T30</f>
        <v>0</v>
      </c>
      <c r="U84" s="106">
        <f>IF(AND('Basic input'!W91&lt;&gt;0,'Basic input'!$C$86='Basic input'!$G$86),'Basic input'!W91,'Basic input'!Y89)*'B 18m'!U30</f>
        <v>0</v>
      </c>
      <c r="V84" s="106">
        <f>IF(AND('Basic input'!X91&lt;&gt;0,'Basic input'!$C$86='Basic input'!$G$86),'Basic input'!X91,'Basic input'!Z89)*'B 18m'!V30</f>
        <v>0</v>
      </c>
      <c r="W84" s="106">
        <f>IF(AND('Basic input'!Y91&lt;&gt;0,'Basic input'!$C$86='Basic input'!$G$86),'Basic input'!Y91,'Basic input'!AA89)*'B 18m'!W30</f>
        <v>0</v>
      </c>
      <c r="X84" s="106">
        <f>IF(AND('Basic input'!Z91&lt;&gt;0,'Basic input'!$C$86='Basic input'!$G$86),'Basic input'!Z91,'Basic input'!AB89)*'B 18m'!X30</f>
        <v>0</v>
      </c>
      <c r="Y84" s="106">
        <f>IF(AND('Basic input'!AA91&lt;&gt;0,'Basic input'!$C$86='Basic input'!$G$86),'Basic input'!AA91,'Basic input'!AC89)*'B 18m'!Y30</f>
        <v>0</v>
      </c>
      <c r="Z84" s="106">
        <f>IF(AND('Basic input'!AB91&lt;&gt;0,'Basic input'!$C$86='Basic input'!$G$86),'Basic input'!AB91,'Basic input'!AD89)*'B 18m'!Z30</f>
        <v>0</v>
      </c>
      <c r="AA84" s="106">
        <f>IF(AND('Basic input'!AC91&lt;&gt;0,'Basic input'!$C$86='Basic input'!$G$86),'Basic input'!AC91,'Basic input'!AE89)*'B 18m'!AA30</f>
        <v>0</v>
      </c>
      <c r="AB84" s="106">
        <f>IF(AND('Basic input'!AD91&lt;&gt;0,'Basic input'!$C$86='Basic input'!$G$86),'Basic input'!AD91,'Basic input'!AF89)*'B 18m'!AB30</f>
        <v>0</v>
      </c>
      <c r="AC84" s="106">
        <f>IF(AND('Basic input'!AE91&lt;&gt;0,'Basic input'!$C$86='Basic input'!$G$86),'Basic input'!AE91,'Basic input'!AG89)*'B 18m'!AC30</f>
        <v>0</v>
      </c>
    </row>
    <row r="85" spans="1:29" ht="20.25" customHeight="1" outlineLevel="2" x14ac:dyDescent="0.3">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row>
    <row r="86" spans="1:29" s="32" customFormat="1" ht="20.25" customHeight="1" outlineLevel="2" x14ac:dyDescent="0.3">
      <c r="A86" s="68"/>
      <c r="B86" s="55" t="s">
        <v>140</v>
      </c>
      <c r="C86" s="101" t="s">
        <v>16</v>
      </c>
      <c r="D86" s="143">
        <f>SUM(D87:D97)</f>
        <v>0</v>
      </c>
      <c r="E86" s="143">
        <f t="shared" ref="E86:N86" si="18">SUM(E87:E97)</f>
        <v>0</v>
      </c>
      <c r="F86" s="143">
        <f t="shared" si="18"/>
        <v>0</v>
      </c>
      <c r="G86" s="143">
        <f t="shared" si="18"/>
        <v>0</v>
      </c>
      <c r="H86" s="143">
        <f t="shared" si="18"/>
        <v>0</v>
      </c>
      <c r="I86" s="143">
        <f t="shared" si="18"/>
        <v>0</v>
      </c>
      <c r="J86" s="143">
        <f t="shared" si="18"/>
        <v>0</v>
      </c>
      <c r="K86" s="143">
        <f t="shared" si="18"/>
        <v>0</v>
      </c>
      <c r="L86" s="143">
        <f t="shared" si="18"/>
        <v>0</v>
      </c>
      <c r="M86" s="143">
        <f t="shared" si="18"/>
        <v>0</v>
      </c>
      <c r="N86" s="143">
        <f t="shared" si="18"/>
        <v>0</v>
      </c>
      <c r="O86" s="143">
        <f t="shared" ref="O86:AC86" si="19">SUM(O87:O97)</f>
        <v>0</v>
      </c>
      <c r="P86" s="143">
        <f t="shared" si="19"/>
        <v>0</v>
      </c>
      <c r="Q86" s="143">
        <f t="shared" si="19"/>
        <v>0</v>
      </c>
      <c r="R86" s="143">
        <f t="shared" si="19"/>
        <v>0</v>
      </c>
      <c r="S86" s="143">
        <f t="shared" si="19"/>
        <v>0</v>
      </c>
      <c r="T86" s="143">
        <f t="shared" si="19"/>
        <v>0</v>
      </c>
      <c r="U86" s="143">
        <f t="shared" si="19"/>
        <v>0</v>
      </c>
      <c r="V86" s="143">
        <f t="shared" si="19"/>
        <v>0</v>
      </c>
      <c r="W86" s="143">
        <f t="shared" si="19"/>
        <v>0</v>
      </c>
      <c r="X86" s="143">
        <f t="shared" si="19"/>
        <v>0</v>
      </c>
      <c r="Y86" s="143">
        <f t="shared" si="19"/>
        <v>0</v>
      </c>
      <c r="Z86" s="143">
        <f t="shared" si="19"/>
        <v>0</v>
      </c>
      <c r="AA86" s="143">
        <f t="shared" si="19"/>
        <v>0</v>
      </c>
      <c r="AB86" s="143">
        <f t="shared" si="19"/>
        <v>0</v>
      </c>
      <c r="AC86" s="143">
        <f t="shared" si="19"/>
        <v>0</v>
      </c>
    </row>
    <row r="87" spans="1:29" s="45" customFormat="1" ht="20.25" customHeight="1" outlineLevel="3" x14ac:dyDescent="0.3">
      <c r="A87" s="44"/>
      <c r="B87" s="56" t="s">
        <v>145</v>
      </c>
      <c r="C87" s="146" t="s">
        <v>121</v>
      </c>
      <c r="D87" s="154">
        <f>IF('Detailed input - Vehicles'!$E$10&gt;=(E3-$D$3),PMT('Basic input'!$F$113,'Detailed input - Vehicles'!$E$10,-'B 18m'!$D$46)-$D$46/'Detailed input - Vehicles'!$E$10,0)</f>
        <v>0</v>
      </c>
      <c r="E87" s="154">
        <f>IF('Detailed input - Vehicles'!$E$10&gt;=(F3-$D$3),PMT('Basic input'!$F$113,'Detailed input - Vehicles'!$E$10,-'B 18m'!$D$46)-$D$46/'Detailed input - Vehicles'!$E$10,0)</f>
        <v>0</v>
      </c>
      <c r="F87" s="154">
        <f>IF('Detailed input - Vehicles'!$E$10&gt;=(G3-$D$3),PMT('Basic input'!$F$113,'Detailed input - Vehicles'!$E$10,-'B 18m'!$D$46)-$D$46/'Detailed input - Vehicles'!$E$10,0)</f>
        <v>0</v>
      </c>
      <c r="G87" s="154">
        <f>IF('Detailed input - Vehicles'!$E$10&gt;=(H3-$D$3),PMT('Basic input'!$F$113,'Detailed input - Vehicles'!$E$10,-'B 18m'!$D$46)-$D$46/'Detailed input - Vehicles'!$E$10,0)</f>
        <v>0</v>
      </c>
      <c r="H87" s="154">
        <f>IF('Detailed input - Vehicles'!$E$10&gt;=(I3-$D$3),PMT('Basic input'!$F$113,'Detailed input - Vehicles'!$E$10,-'B 18m'!$D$46)-$D$46/'Detailed input - Vehicles'!$E$10,0)</f>
        <v>0</v>
      </c>
      <c r="I87" s="154">
        <f>IF('Detailed input - Vehicles'!$E$10&gt;=(J3-$D$3),PMT('Basic input'!$F$113,'Detailed input - Vehicles'!$E$10,-'B 18m'!$D$46)-$D$46/'Detailed input - Vehicles'!$E$10,0)</f>
        <v>0</v>
      </c>
      <c r="J87" s="154">
        <f>IF('Detailed input - Vehicles'!$E$10&gt;=(K3-$D$3),PMT('Basic input'!$F$113,'Detailed input - Vehicles'!$E$10,-'B 18m'!$D$46)-$D$46/'Detailed input - Vehicles'!$E$10,0)</f>
        <v>0</v>
      </c>
      <c r="K87" s="154">
        <f>IF('Detailed input - Vehicles'!$E$10&gt;=(L3-$D$3),PMT('Basic input'!$F$113,'Detailed input - Vehicles'!$E$10,-'B 18m'!$D$46)-$D$46/'Detailed input - Vehicles'!$E$10,0)</f>
        <v>0</v>
      </c>
      <c r="L87" s="154">
        <f>IF('Detailed input - Vehicles'!$E$10&gt;=(M3-$D$3),PMT('Basic input'!$F$113,'Detailed input - Vehicles'!$E$10,-'B 18m'!$D$46)-$D$46/'Detailed input - Vehicles'!$E$10,0)</f>
        <v>0</v>
      </c>
      <c r="M87" s="154">
        <f>IF('Detailed input - Vehicles'!$E$10&gt;=(N3-$D$3),PMT('Basic input'!$F$113,'Detailed input - Vehicles'!$E$10,-'B 18m'!$D$46)-$D$46/'Detailed input - Vehicles'!$E$10,0)</f>
        <v>0</v>
      </c>
      <c r="N87" s="154">
        <f>IF('Detailed input - Vehicles'!$E$10&gt;=(O3-$D$3),PMT('Basic input'!$F$113,'Detailed input - Vehicles'!$E$10,-'B 18m'!$D$46)-$D$46/'Detailed input - Vehicles'!$E$10,0)</f>
        <v>0</v>
      </c>
      <c r="O87" s="154">
        <f>IF('Detailed input - Vehicles'!$E$10&gt;=(P3-$D$3),PMT('Basic input'!$F$113,'Detailed input - Vehicles'!$E$10,-'B 18m'!$D$46)-$D$46/'Detailed input - Vehicles'!$E$10,0)</f>
        <v>0</v>
      </c>
      <c r="P87" s="154">
        <f>IF('Detailed input - Vehicles'!$E$10&gt;=(Q3-$D$3),PMT('Basic input'!$F$113,'Detailed input - Vehicles'!$E$10,-'B 18m'!$D$46)-$D$46/'Detailed input - Vehicles'!$E$10,0)</f>
        <v>0</v>
      </c>
      <c r="Q87" s="154">
        <f>IF('Detailed input - Vehicles'!$E$10&gt;=(R3-$D$3),PMT('Basic input'!$F$113,'Detailed input - Vehicles'!$E$10,-'B 18m'!$D$46)-$D$46/'Detailed input - Vehicles'!$E$10,0)</f>
        <v>0</v>
      </c>
      <c r="R87" s="154">
        <f>IF('Detailed input - Vehicles'!$E$10&gt;=(S3-$D$3),PMT('Basic input'!$F$113,'Detailed input - Vehicles'!$E$10,-'B 18m'!$D$46)-$D$46/'Detailed input - Vehicles'!$E$10,0)</f>
        <v>0</v>
      </c>
      <c r="S87" s="154">
        <f>IF('Detailed input - Vehicles'!$E$10&gt;=(T3-$D$3),PMT('Basic input'!$F$113,'Detailed input - Vehicles'!$E$10,-'B 18m'!$D$46)-$D$46/'Detailed input - Vehicles'!$E$10,0)</f>
        <v>0</v>
      </c>
      <c r="T87" s="154">
        <f>IF('Detailed input - Vehicles'!$E$10&gt;=(U3-$D$3),PMT('Basic input'!$F$113,'Detailed input - Vehicles'!$E$10,-'B 18m'!$D$46)-$D$46/'Detailed input - Vehicles'!$E$10,0)</f>
        <v>0</v>
      </c>
      <c r="U87" s="154">
        <f>IF('Detailed input - Vehicles'!$E$10&gt;=(V3-$D$3),PMT('Basic input'!$F$113,'Detailed input - Vehicles'!$E$10,-'B 18m'!$D$46)-$D$46/'Detailed input - Vehicles'!$E$10,0)</f>
        <v>0</v>
      </c>
      <c r="V87" s="154">
        <f>IF('Detailed input - Vehicles'!$E$10&gt;=(W3-$D$3),PMT('Basic input'!$F$113,'Detailed input - Vehicles'!$E$10,-'B 18m'!$D$46)-$D$46/'Detailed input - Vehicles'!$E$10,0)</f>
        <v>0</v>
      </c>
      <c r="W87" s="154">
        <f>IF('Detailed input - Vehicles'!$E$10&gt;=(X3-$D$3),PMT('Basic input'!$F$113,'Detailed input - Vehicles'!$E$10,-'B 18m'!$D$46)-$D$46/'Detailed input - Vehicles'!$E$10,0)</f>
        <v>0</v>
      </c>
      <c r="X87" s="154">
        <f>IF('Detailed input - Vehicles'!$E$10&gt;=(Y3-$D$3),PMT('Basic input'!$F$113,'Detailed input - Vehicles'!$E$10,-'B 18m'!$D$46)-$D$46/'Detailed input - Vehicles'!$E$10,0)</f>
        <v>0</v>
      </c>
      <c r="Y87" s="154">
        <f>IF('Detailed input - Vehicles'!$E$10&gt;=(Z3-$D$3),PMT('Basic input'!$F$113,'Detailed input - Vehicles'!$E$10,-'B 18m'!$D$46)-$D$46/'Detailed input - Vehicles'!$E$10,0)</f>
        <v>0</v>
      </c>
      <c r="Z87" s="154">
        <f>IF('Detailed input - Vehicles'!$E$10&gt;=(AA3-$D$3),PMT('Basic input'!$F$113,'Detailed input - Vehicles'!$E$10,-'B 18m'!$D$46)-$D$46/'Detailed input - Vehicles'!$E$10,0)</f>
        <v>0</v>
      </c>
      <c r="AA87" s="154">
        <f>IF('Detailed input - Vehicles'!$E$10&gt;=(AB3-$D$3),PMT('Basic input'!$F$113,'Detailed input - Vehicles'!$E$10,-'B 18m'!$D$46)-$D$46/'Detailed input - Vehicles'!$E$10,0)</f>
        <v>0</v>
      </c>
      <c r="AB87" s="154">
        <f>IF('Detailed input - Vehicles'!$E$10&gt;=(AC3-$D$3),PMT('Basic input'!$F$113,'Detailed input - Vehicles'!$E$10,-'B 18m'!$D$46)-$D$46/'Detailed input - Vehicles'!$E$10,0)</f>
        <v>0</v>
      </c>
      <c r="AC87" s="154">
        <f>IF('Detailed input - Vehicles'!$E$10&gt;=(AD3-$D$3),PMT('Basic input'!$F$113,'Detailed input - Vehicles'!$E$10,-'B 18m'!$D$46)-$D$46/'Detailed input - Vehicles'!$E$10,0)</f>
        <v>0</v>
      </c>
    </row>
    <row r="88" spans="1:29" s="45" customFormat="1" ht="20.25" customHeight="1" outlineLevel="3" x14ac:dyDescent="0.3">
      <c r="A88" s="44"/>
      <c r="B88" s="92"/>
      <c r="C88" s="146" t="s">
        <v>122</v>
      </c>
      <c r="D88" s="155"/>
      <c r="E88" s="154">
        <f>IF('Detailed input - Vehicles'!$E$10&gt;=(E3-$D$3),PMT('Basic input'!$F$113,'Detailed input - Vehicles'!$E$10,-'B 18m'!$E$46)-$E$46/'Detailed input - Vehicles'!$E$10,0)</f>
        <v>0</v>
      </c>
      <c r="F88" s="154">
        <f>IF('Detailed input - Vehicles'!$E$10&gt;=(F3-$D$3),PMT('Basic input'!$F$113,'Detailed input - Vehicles'!$E$10,-'B 18m'!$E$46)-$E$46/'Detailed input - Vehicles'!$E$10,0)</f>
        <v>0</v>
      </c>
      <c r="G88" s="154">
        <f>IF('Detailed input - Vehicles'!$E$10&gt;=(G3-$D$3),PMT('Basic input'!$F$113,'Detailed input - Vehicles'!$E$10,-'B 18m'!$E$46)-$E$46/'Detailed input - Vehicles'!$E$10,0)</f>
        <v>0</v>
      </c>
      <c r="H88" s="154">
        <f>IF('Detailed input - Vehicles'!$E$10&gt;=(H3-$D$3),PMT('Basic input'!$F$113,'Detailed input - Vehicles'!$E$10,-'B 18m'!$E$46)-$E$46/'Detailed input - Vehicles'!$E$10,0)</f>
        <v>0</v>
      </c>
      <c r="I88" s="154">
        <f>IF('Detailed input - Vehicles'!$E$10&gt;=(I3-$D$3),PMT('Basic input'!$F$113,'Detailed input - Vehicles'!$E$10,-'B 18m'!$E$46)-$E$46/'Detailed input - Vehicles'!$E$10,0)</f>
        <v>0</v>
      </c>
      <c r="J88" s="154">
        <f>IF('Detailed input - Vehicles'!$E$10&gt;=(J3-$D$3),PMT('Basic input'!$F$113,'Detailed input - Vehicles'!$E$10,-'B 18m'!$E$46)-$E$46/'Detailed input - Vehicles'!$E$10,0)</f>
        <v>0</v>
      </c>
      <c r="K88" s="154">
        <f>IF('Detailed input - Vehicles'!$E$10&gt;=(K3-$D$3),PMT('Basic input'!$F$113,'Detailed input - Vehicles'!$E$10,-'B 18m'!$E$46)-$E$46/'Detailed input - Vehicles'!$E$10,0)</f>
        <v>0</v>
      </c>
      <c r="L88" s="154">
        <f>IF('Detailed input - Vehicles'!$E$10&gt;=(L3-$D$3),PMT('Basic input'!$F$113,'Detailed input - Vehicles'!$E$10,-'B 18m'!$E$46)-$E$46/'Detailed input - Vehicles'!$E$10,0)</f>
        <v>0</v>
      </c>
      <c r="M88" s="154">
        <f>IF('Detailed input - Vehicles'!$E$10&gt;=(M3-$D$3),PMT('Basic input'!$F$113,'Detailed input - Vehicles'!$E$10,-'B 18m'!$E$46)-$E$46/'Detailed input - Vehicles'!$E$10,0)</f>
        <v>0</v>
      </c>
      <c r="N88" s="154">
        <f>IF('Detailed input - Vehicles'!$E$10&gt;=(N3-$D$3),PMT('Basic input'!$F$113,'Detailed input - Vehicles'!$E$10,-'B 18m'!$E$46)-$E$46/'Detailed input - Vehicles'!$E$10,0)</f>
        <v>0</v>
      </c>
      <c r="O88" s="154">
        <f>IF('Detailed input - Vehicles'!$E$10&gt;=(O3-$D$3),PMT('Basic input'!$F$113,'Detailed input - Vehicles'!$E$10,-'B 18m'!$E$46)-$E$46/'Detailed input - Vehicles'!$E$10,0)</f>
        <v>0</v>
      </c>
      <c r="P88" s="154">
        <f>IF('Detailed input - Vehicles'!$E$10&gt;=(P3-$D$3),PMT('Basic input'!$F$113,'Detailed input - Vehicles'!$E$10,-'B 18m'!$E$46)-$E$46/'Detailed input - Vehicles'!$E$10,0)</f>
        <v>0</v>
      </c>
      <c r="Q88" s="154">
        <f>IF('Detailed input - Vehicles'!$E$10&gt;=(Q3-$D$3),PMT('Basic input'!$F$113,'Detailed input - Vehicles'!$E$10,-'B 18m'!$E$46)-$E$46/'Detailed input - Vehicles'!$E$10,0)</f>
        <v>0</v>
      </c>
      <c r="R88" s="154">
        <f>IF('Detailed input - Vehicles'!$E$10&gt;=(R3-$D$3),PMT('Basic input'!$F$113,'Detailed input - Vehicles'!$E$10,-'B 18m'!$E$46)-$E$46/'Detailed input - Vehicles'!$E$10,0)</f>
        <v>0</v>
      </c>
      <c r="S88" s="154">
        <f>IF('Detailed input - Vehicles'!$E$10&gt;=(S3-$D$3),PMT('Basic input'!$F$113,'Detailed input - Vehicles'!$E$10,-'B 18m'!$E$46)-$E$46/'Detailed input - Vehicles'!$E$10,0)</f>
        <v>0</v>
      </c>
      <c r="T88" s="154">
        <f>IF('Detailed input - Vehicles'!$E$10&gt;=(T3-$D$3),PMT('Basic input'!$F$113,'Detailed input - Vehicles'!$E$10,-'B 18m'!$E$46)-$E$46/'Detailed input - Vehicles'!$E$10,0)</f>
        <v>0</v>
      </c>
      <c r="U88" s="154">
        <f>IF('Detailed input - Vehicles'!$E$10&gt;=(U3-$D$3),PMT('Basic input'!$F$113,'Detailed input - Vehicles'!$E$10,-'B 18m'!$E$46)-$E$46/'Detailed input - Vehicles'!$E$10,0)</f>
        <v>0</v>
      </c>
      <c r="V88" s="154">
        <f>IF('Detailed input - Vehicles'!$E$10&gt;=(V3-$D$3),PMT('Basic input'!$F$113,'Detailed input - Vehicles'!$E$10,-'B 18m'!$E$46)-$E$46/'Detailed input - Vehicles'!$E$10,0)</f>
        <v>0</v>
      </c>
      <c r="W88" s="154">
        <f>IF('Detailed input - Vehicles'!$E$10&gt;=(W3-$D$3),PMT('Basic input'!$F$113,'Detailed input - Vehicles'!$E$10,-'B 18m'!$E$46)-$E$46/'Detailed input - Vehicles'!$E$10,0)</f>
        <v>0</v>
      </c>
      <c r="X88" s="154">
        <f>IF('Detailed input - Vehicles'!$E$10&gt;=(X3-$D$3),PMT('Basic input'!$F$113,'Detailed input - Vehicles'!$E$10,-'B 18m'!$E$46)-$E$46/'Detailed input - Vehicles'!$E$10,0)</f>
        <v>0</v>
      </c>
      <c r="Y88" s="154">
        <f>IF('Detailed input - Vehicles'!$E$10&gt;=(Y3-$D$3),PMT('Basic input'!$F$113,'Detailed input - Vehicles'!$E$10,-'B 18m'!$E$46)-$E$46/'Detailed input - Vehicles'!$E$10,0)</f>
        <v>0</v>
      </c>
      <c r="Z88" s="154">
        <f>IF('Detailed input - Vehicles'!$E$10&gt;=(Z3-$D$3),PMT('Basic input'!$F$113,'Detailed input - Vehicles'!$E$10,-'B 18m'!$E$46)-$E$46/'Detailed input - Vehicles'!$E$10,0)</f>
        <v>0</v>
      </c>
      <c r="AA88" s="154">
        <f>IF('Detailed input - Vehicles'!$E$10&gt;=(AA3-$D$3),PMT('Basic input'!$F$113,'Detailed input - Vehicles'!$E$10,-'B 18m'!$E$46)-$E$46/'Detailed input - Vehicles'!$E$10,0)</f>
        <v>0</v>
      </c>
      <c r="AB88" s="154">
        <f>IF('Detailed input - Vehicles'!$E$10&gt;=(AB3-$D$3),PMT('Basic input'!$F$113,'Detailed input - Vehicles'!$E$10,-'B 18m'!$E$46)-$E$46/'Detailed input - Vehicles'!$E$10,0)</f>
        <v>0</v>
      </c>
      <c r="AC88" s="154">
        <f>IF('Detailed input - Vehicles'!$E$10&gt;=(AC3-$D$3),PMT('Basic input'!$F$113,'Detailed input - Vehicles'!$E$10,-'B 18m'!$E$46)-$E$46/'Detailed input - Vehicles'!$E$10,0)</f>
        <v>0</v>
      </c>
    </row>
    <row r="89" spans="1:29" s="45" customFormat="1" ht="20.25" customHeight="1" outlineLevel="3" x14ac:dyDescent="0.3">
      <c r="A89" s="44"/>
      <c r="B89" s="48"/>
      <c r="C89" s="146" t="s">
        <v>123</v>
      </c>
      <c r="D89" s="154"/>
      <c r="E89" s="154"/>
      <c r="F89" s="154">
        <f>IF('Detailed input - Vehicles'!$E$10&gt;=(F3-$E$3),PMT('Basic input'!$F$113,'Detailed input - Vehicles'!$E$10,-'B 18m'!$F$46)-$F$46/'Detailed input - Vehicles'!$E$10,0)</f>
        <v>0</v>
      </c>
      <c r="G89" s="154">
        <f>IF('Detailed input - Vehicles'!$E$10&gt;=(G3-$E$3),PMT('Basic input'!$F$113,'Detailed input - Vehicles'!$E$10,-'B 18m'!$F$46)-$F$46/'Detailed input - Vehicles'!$E$10,0)</f>
        <v>0</v>
      </c>
      <c r="H89" s="154">
        <f>IF('Detailed input - Vehicles'!$E$10&gt;=(H3-$E$3),PMT('Basic input'!$F$113,'Detailed input - Vehicles'!$E$10,-'B 18m'!$F$46)-$F$46/'Detailed input - Vehicles'!$E$10,0)</f>
        <v>0</v>
      </c>
      <c r="I89" s="154">
        <f>IF('Detailed input - Vehicles'!$E$10&gt;=(I3-$E$3),PMT('Basic input'!$F$113,'Detailed input - Vehicles'!$E$10,-'B 18m'!$F$46)-$F$46/'Detailed input - Vehicles'!$E$10,0)</f>
        <v>0</v>
      </c>
      <c r="J89" s="154">
        <f>IF('Detailed input - Vehicles'!$E$10&gt;=(J3-$E$3),PMT('Basic input'!$F$113,'Detailed input - Vehicles'!$E$10,-'B 18m'!$F$46)-$F$46/'Detailed input - Vehicles'!$E$10,0)</f>
        <v>0</v>
      </c>
      <c r="K89" s="154">
        <f>IF('Detailed input - Vehicles'!$E$10&gt;=(K3-$E$3),PMT('Basic input'!$F$113,'Detailed input - Vehicles'!$E$10,-'B 18m'!$F$46)-$F$46/'Detailed input - Vehicles'!$E$10,0)</f>
        <v>0</v>
      </c>
      <c r="L89" s="154">
        <f>IF('Detailed input - Vehicles'!$E$10&gt;=(L3-$E$3),PMT('Basic input'!$F$113,'Detailed input - Vehicles'!$E$10,-'B 18m'!$F$46)-$F$46/'Detailed input - Vehicles'!$E$10,0)</f>
        <v>0</v>
      </c>
      <c r="M89" s="154">
        <f>IF('Detailed input - Vehicles'!$E$10&gt;=(M3-$E$3),PMT('Basic input'!$F$113,'Detailed input - Vehicles'!$E$10,-'B 18m'!$F$46)-$F$46/'Detailed input - Vehicles'!$E$10,0)</f>
        <v>0</v>
      </c>
      <c r="N89" s="154">
        <f>IF('Detailed input - Vehicles'!$E$10&gt;=(N3-$E$3),PMT('Basic input'!$F$113,'Detailed input - Vehicles'!$E$10,-'B 18m'!$F$46)-$F$46/'Detailed input - Vehicles'!$E$10,0)</f>
        <v>0</v>
      </c>
      <c r="O89" s="154">
        <f>IF('Detailed input - Vehicles'!$E$10&gt;=(O3-$E$3),PMT('Basic input'!$F$113,'Detailed input - Vehicles'!$E$10,-'B 18m'!$F$46)-$F$46/'Detailed input - Vehicles'!$E$10,0)</f>
        <v>0</v>
      </c>
      <c r="P89" s="154">
        <f>IF('Detailed input - Vehicles'!$E$10&gt;=(P3-$E$3),PMT('Basic input'!$F$113,'Detailed input - Vehicles'!$E$10,-'B 18m'!$F$46)-$F$46/'Detailed input - Vehicles'!$E$10,0)</f>
        <v>0</v>
      </c>
      <c r="Q89" s="154">
        <f>IF('Detailed input - Vehicles'!$E$10&gt;=(Q3-$E$3),PMT('Basic input'!$F$113,'Detailed input - Vehicles'!$E$10,-'B 18m'!$F$46)-$F$46/'Detailed input - Vehicles'!$E$10,0)</f>
        <v>0</v>
      </c>
      <c r="R89" s="154">
        <f>IF('Detailed input - Vehicles'!$E$10&gt;=(R3-$E$3),PMT('Basic input'!$F$113,'Detailed input - Vehicles'!$E$10,-'B 18m'!$F$46)-$F$46/'Detailed input - Vehicles'!$E$10,0)</f>
        <v>0</v>
      </c>
      <c r="S89" s="154">
        <f>IF('Detailed input - Vehicles'!$E$10&gt;=(S3-$E$3),PMT('Basic input'!$F$113,'Detailed input - Vehicles'!$E$10,-'B 18m'!$F$46)-$F$46/'Detailed input - Vehicles'!$E$10,0)</f>
        <v>0</v>
      </c>
      <c r="T89" s="154">
        <f>IF('Detailed input - Vehicles'!$E$10&gt;=(T3-$E$3),PMT('Basic input'!$F$113,'Detailed input - Vehicles'!$E$10,-'B 18m'!$F$46)-$F$46/'Detailed input - Vehicles'!$E$10,0)</f>
        <v>0</v>
      </c>
      <c r="U89" s="154">
        <f>IF('Detailed input - Vehicles'!$E$10&gt;=(U3-$E$3),PMT('Basic input'!$F$113,'Detailed input - Vehicles'!$E$10,-'B 18m'!$F$46)-$F$46/'Detailed input - Vehicles'!$E$10,0)</f>
        <v>0</v>
      </c>
      <c r="V89" s="154">
        <f>IF('Detailed input - Vehicles'!$E$10&gt;=(V3-$E$3),PMT('Basic input'!$F$113,'Detailed input - Vehicles'!$E$10,-'B 18m'!$F$46)-$F$46/'Detailed input - Vehicles'!$E$10,0)</f>
        <v>0</v>
      </c>
      <c r="W89" s="154">
        <f>IF('Detailed input - Vehicles'!$E$10&gt;=(W3-$E$3),PMT('Basic input'!$F$113,'Detailed input - Vehicles'!$E$10,-'B 18m'!$F$46)-$F$46/'Detailed input - Vehicles'!$E$10,0)</f>
        <v>0</v>
      </c>
      <c r="X89" s="154">
        <f>IF('Detailed input - Vehicles'!$E$10&gt;=(X3-$E$3),PMT('Basic input'!$F$113,'Detailed input - Vehicles'!$E$10,-'B 18m'!$F$46)-$F$46/'Detailed input - Vehicles'!$E$10,0)</f>
        <v>0</v>
      </c>
      <c r="Y89" s="154">
        <f>IF('Detailed input - Vehicles'!$E$10&gt;=(Y3-$E$3),PMT('Basic input'!$F$113,'Detailed input - Vehicles'!$E$10,-'B 18m'!$F$46)-$F$46/'Detailed input - Vehicles'!$E$10,0)</f>
        <v>0</v>
      </c>
      <c r="Z89" s="154">
        <f>IF('Detailed input - Vehicles'!$E$10&gt;=(Z3-$E$3),PMT('Basic input'!$F$113,'Detailed input - Vehicles'!$E$10,-'B 18m'!$F$46)-$F$46/'Detailed input - Vehicles'!$E$10,0)</f>
        <v>0</v>
      </c>
      <c r="AA89" s="154">
        <f>IF('Detailed input - Vehicles'!$E$10&gt;=(AA3-$E$3),PMT('Basic input'!$F$113,'Detailed input - Vehicles'!$E$10,-'B 18m'!$F$46)-$F$46/'Detailed input - Vehicles'!$E$10,0)</f>
        <v>0</v>
      </c>
      <c r="AB89" s="154">
        <f>IF('Detailed input - Vehicles'!$E$10&gt;=(AB3-$E$3),PMT('Basic input'!$F$113,'Detailed input - Vehicles'!$E$10,-'B 18m'!$F$46)-$F$46/'Detailed input - Vehicles'!$E$10,0)</f>
        <v>0</v>
      </c>
      <c r="AC89" s="154">
        <f>IF('Detailed input - Vehicles'!$E$10&gt;=(AC3-$E$3),PMT('Basic input'!$F$113,'Detailed input - Vehicles'!$E$10,-'B 18m'!$F$46)-$F$46/'Detailed input - Vehicles'!$E$10,0)</f>
        <v>0</v>
      </c>
    </row>
    <row r="90" spans="1:29" s="45" customFormat="1" ht="20.25" customHeight="1" outlineLevel="3" x14ac:dyDescent="0.3">
      <c r="A90" s="44"/>
      <c r="B90" s="48"/>
      <c r="C90" s="146" t="s">
        <v>124</v>
      </c>
      <c r="D90" s="154"/>
      <c r="E90" s="154"/>
      <c r="F90" s="154"/>
      <c r="G90" s="154">
        <f>IF('Detailed input - Vehicles'!$E$10&gt;=(G3-$F$3),PMT('Basic input'!$F$113,'Detailed input - Vehicles'!$E$10,-'B 18m'!$G$46)-$G$46/'Detailed input - Vehicles'!$E$10,0)</f>
        <v>0</v>
      </c>
      <c r="H90" s="154">
        <f>IF('Detailed input - Vehicles'!$E$10&gt;=(H3-$F$3),PMT('Basic input'!$F$113,'Detailed input - Vehicles'!$E$10,-'B 18m'!$G$46)-$G$46/'Detailed input - Vehicles'!$E$10,0)</f>
        <v>0</v>
      </c>
      <c r="I90" s="154">
        <f>IF('Detailed input - Vehicles'!$E$10&gt;=(I3-$F$3),PMT('Basic input'!$F$113,'Detailed input - Vehicles'!$E$10,-'B 18m'!$G$46)-$G$46/'Detailed input - Vehicles'!$E$10,0)</f>
        <v>0</v>
      </c>
      <c r="J90" s="154">
        <f>IF('Detailed input - Vehicles'!$E$10&gt;=(J3-$F$3),PMT('Basic input'!$F$113,'Detailed input - Vehicles'!$E$10,-'B 18m'!$G$46)-$G$46/'Detailed input - Vehicles'!$E$10,0)</f>
        <v>0</v>
      </c>
      <c r="K90" s="154">
        <f>IF('Detailed input - Vehicles'!$E$10&gt;=(K3-$F$3),PMT('Basic input'!$F$113,'Detailed input - Vehicles'!$E$10,-'B 18m'!$G$46)-$G$46/'Detailed input - Vehicles'!$E$10,0)</f>
        <v>0</v>
      </c>
      <c r="L90" s="154">
        <f>IF('Detailed input - Vehicles'!$E$10&gt;=(L3-$F$3),PMT('Basic input'!$F$113,'Detailed input - Vehicles'!$E$10,-'B 18m'!$G$46)-$G$46/'Detailed input - Vehicles'!$E$10,0)</f>
        <v>0</v>
      </c>
      <c r="M90" s="154">
        <f>IF('Detailed input - Vehicles'!$E$10&gt;=(M3-$F$3),PMT('Basic input'!$F$113,'Detailed input - Vehicles'!$E$10,-'B 18m'!$G$46)-$G$46/'Detailed input - Vehicles'!$E$10,0)</f>
        <v>0</v>
      </c>
      <c r="N90" s="154">
        <f>IF('Detailed input - Vehicles'!$E$10&gt;=(N3-$F$3),PMT('Basic input'!$F$113,'Detailed input - Vehicles'!$E$10,-'B 18m'!$G$46)-$G$46/'Detailed input - Vehicles'!$E$10,0)</f>
        <v>0</v>
      </c>
      <c r="O90" s="154">
        <f>IF('Detailed input - Vehicles'!$E$10&gt;=(O3-$F$3),PMT('Basic input'!$F$113,'Detailed input - Vehicles'!$E$10,-'B 18m'!$G$46)-$G$46/'Detailed input - Vehicles'!$E$10,0)</f>
        <v>0</v>
      </c>
      <c r="P90" s="154">
        <f>IF('Detailed input - Vehicles'!$E$10&gt;=(P3-$F$3),PMT('Basic input'!$F$113,'Detailed input - Vehicles'!$E$10,-'B 18m'!$G$46)-$G$46/'Detailed input - Vehicles'!$E$10,0)</f>
        <v>0</v>
      </c>
      <c r="Q90" s="154">
        <f>IF('Detailed input - Vehicles'!$E$10&gt;=(Q3-$F$3),PMT('Basic input'!$F$113,'Detailed input - Vehicles'!$E$10,-'B 18m'!$G$46)-$G$46/'Detailed input - Vehicles'!$E$10,0)</f>
        <v>0</v>
      </c>
      <c r="R90" s="154">
        <f>IF('Detailed input - Vehicles'!$E$10&gt;=(R3-$F$3),PMT('Basic input'!$F$113,'Detailed input - Vehicles'!$E$10,-'B 18m'!$G$46)-$G$46/'Detailed input - Vehicles'!$E$10,0)</f>
        <v>0</v>
      </c>
      <c r="S90" s="154">
        <f>IF('Detailed input - Vehicles'!$E$10&gt;=(S3-$F$3),PMT('Basic input'!$F$113,'Detailed input - Vehicles'!$E$10,-'B 18m'!$G$46)-$G$46/'Detailed input - Vehicles'!$E$10,0)</f>
        <v>0</v>
      </c>
      <c r="T90" s="154">
        <f>IF('Detailed input - Vehicles'!$E$10&gt;=(T3-$F$3),PMT('Basic input'!$F$113,'Detailed input - Vehicles'!$E$10,-'B 18m'!$G$46)-$G$46/'Detailed input - Vehicles'!$E$10,0)</f>
        <v>0</v>
      </c>
      <c r="U90" s="154">
        <f>IF('Detailed input - Vehicles'!$E$10&gt;=(U3-$F$3),PMT('Basic input'!$F$113,'Detailed input - Vehicles'!$E$10,-'B 18m'!$G$46)-$G$46/'Detailed input - Vehicles'!$E$10,0)</f>
        <v>0</v>
      </c>
      <c r="V90" s="154">
        <f>IF('Detailed input - Vehicles'!$E$10&gt;=(V3-$F$3),PMT('Basic input'!$F$113,'Detailed input - Vehicles'!$E$10,-'B 18m'!$G$46)-$G$46/'Detailed input - Vehicles'!$E$10,0)</f>
        <v>0</v>
      </c>
      <c r="W90" s="154">
        <f>IF('Detailed input - Vehicles'!$E$10&gt;=(W3-$F$3),PMT('Basic input'!$F$113,'Detailed input - Vehicles'!$E$10,-'B 18m'!$G$46)-$G$46/'Detailed input - Vehicles'!$E$10,0)</f>
        <v>0</v>
      </c>
      <c r="X90" s="154">
        <f>IF('Detailed input - Vehicles'!$E$10&gt;=(X3-$F$3),PMT('Basic input'!$F$113,'Detailed input - Vehicles'!$E$10,-'B 18m'!$G$46)-$G$46/'Detailed input - Vehicles'!$E$10,0)</f>
        <v>0</v>
      </c>
      <c r="Y90" s="154">
        <f>IF('Detailed input - Vehicles'!$E$10&gt;=(Y3-$F$3),PMT('Basic input'!$F$113,'Detailed input - Vehicles'!$E$10,-'B 18m'!$G$46)-$G$46/'Detailed input - Vehicles'!$E$10,0)</f>
        <v>0</v>
      </c>
      <c r="Z90" s="154">
        <f>IF('Detailed input - Vehicles'!$E$10&gt;=(Z3-$F$3),PMT('Basic input'!$F$113,'Detailed input - Vehicles'!$E$10,-'B 18m'!$G$46)-$G$46/'Detailed input - Vehicles'!$E$10,0)</f>
        <v>0</v>
      </c>
      <c r="AA90" s="154">
        <f>IF('Detailed input - Vehicles'!$E$10&gt;=(AA3-$F$3),PMT('Basic input'!$F$113,'Detailed input - Vehicles'!$E$10,-'B 18m'!$G$46)-$G$46/'Detailed input - Vehicles'!$E$10,0)</f>
        <v>0</v>
      </c>
      <c r="AB90" s="154">
        <f>IF('Detailed input - Vehicles'!$E$10&gt;=(AB3-$F$3),PMT('Basic input'!$F$113,'Detailed input - Vehicles'!$E$10,-'B 18m'!$G$46)-$G$46/'Detailed input - Vehicles'!$E$10,0)</f>
        <v>0</v>
      </c>
      <c r="AC90" s="154">
        <f>IF('Detailed input - Vehicles'!$E$10&gt;=(AC3-$F$3),PMT('Basic input'!$F$113,'Detailed input - Vehicles'!$E$10,-'B 18m'!$G$46)-$G$46/'Detailed input - Vehicles'!$E$10,0)</f>
        <v>0</v>
      </c>
    </row>
    <row r="91" spans="1:29" s="45" customFormat="1" ht="20.25" customHeight="1" outlineLevel="3" x14ac:dyDescent="0.3">
      <c r="A91" s="44"/>
      <c r="B91" s="48"/>
      <c r="C91" s="146" t="s">
        <v>125</v>
      </c>
      <c r="D91" s="154"/>
      <c r="E91" s="154"/>
      <c r="F91" s="154"/>
      <c r="G91" s="154"/>
      <c r="H91" s="154">
        <f>IF('Detailed input - Vehicles'!$E$10&gt;=(H3-$G$3),PMT('Basic input'!$F$113,'Detailed input - Vehicles'!$E$10,-'B 18m'!$H$46)-$H$46/'Detailed input - Vehicles'!$E$10,0)</f>
        <v>0</v>
      </c>
      <c r="I91" s="154">
        <f>IF('Detailed input - Vehicles'!$E$10&gt;=(I3-$G$3),PMT('Basic input'!$F$113,'Detailed input - Vehicles'!$E$10,-'B 18m'!$H$46)-$H$46/'Detailed input - Vehicles'!$E$10,0)</f>
        <v>0</v>
      </c>
      <c r="J91" s="154">
        <f>IF('Detailed input - Vehicles'!$E$10&gt;=(J3-$G$3),PMT('Basic input'!$F$113,'Detailed input - Vehicles'!$E$10,-'B 18m'!$H$46)-$H$46/'Detailed input - Vehicles'!$E$10,0)</f>
        <v>0</v>
      </c>
      <c r="K91" s="154">
        <f>IF('Detailed input - Vehicles'!$E$10&gt;=(K3-$G$3),PMT('Basic input'!$F$113,'Detailed input - Vehicles'!$E$10,-'B 18m'!$H$46)-$H$46/'Detailed input - Vehicles'!$E$10,0)</f>
        <v>0</v>
      </c>
      <c r="L91" s="154">
        <f>IF('Detailed input - Vehicles'!$E$10&gt;=(L3-$G$3),PMT('Basic input'!$F$113,'Detailed input - Vehicles'!$E$10,-'B 18m'!$H$46)-$H$46/'Detailed input - Vehicles'!$E$10,0)</f>
        <v>0</v>
      </c>
      <c r="M91" s="154">
        <f>IF('Detailed input - Vehicles'!$E$10&gt;=(M3-$G$3),PMT('Basic input'!$F$113,'Detailed input - Vehicles'!$E$10,-'B 18m'!$H$46)-$H$46/'Detailed input - Vehicles'!$E$10,0)</f>
        <v>0</v>
      </c>
      <c r="N91" s="154">
        <f>IF('Detailed input - Vehicles'!$E$10&gt;=(N3-$G$3),PMT('Basic input'!$F$113,'Detailed input - Vehicles'!$E$10,-'B 18m'!$H$46)-$H$46/'Detailed input - Vehicles'!$E$10,0)</f>
        <v>0</v>
      </c>
      <c r="O91" s="154">
        <f>IF('Detailed input - Vehicles'!$E$10&gt;=(O3-$G$3),PMT('Basic input'!$F$113,'Detailed input - Vehicles'!$E$10,-'B 18m'!$H$46)-$H$46/'Detailed input - Vehicles'!$E$10,0)</f>
        <v>0</v>
      </c>
      <c r="P91" s="154">
        <f>IF('Detailed input - Vehicles'!$E$10&gt;=(P3-$G$3),PMT('Basic input'!$F$113,'Detailed input - Vehicles'!$E$10,-'B 18m'!$H$46)-$H$46/'Detailed input - Vehicles'!$E$10,0)</f>
        <v>0</v>
      </c>
      <c r="Q91" s="154">
        <f>IF('Detailed input - Vehicles'!$E$10&gt;=(Q3-$G$3),PMT('Basic input'!$F$113,'Detailed input - Vehicles'!$E$10,-'B 18m'!$H$46)-$H$46/'Detailed input - Vehicles'!$E$10,0)</f>
        <v>0</v>
      </c>
      <c r="R91" s="154">
        <f>IF('Detailed input - Vehicles'!$E$10&gt;=(R3-$G$3),PMT('Basic input'!$F$113,'Detailed input - Vehicles'!$E$10,-'B 18m'!$H$46)-$H$46/'Detailed input - Vehicles'!$E$10,0)</f>
        <v>0</v>
      </c>
      <c r="S91" s="154">
        <f>IF('Detailed input - Vehicles'!$E$10&gt;=(S3-$G$3),PMT('Basic input'!$F$113,'Detailed input - Vehicles'!$E$10,-'B 18m'!$H$46)-$H$46/'Detailed input - Vehicles'!$E$10,0)</f>
        <v>0</v>
      </c>
      <c r="T91" s="154">
        <f>IF('Detailed input - Vehicles'!$E$10&gt;=(T3-$G$3),PMT('Basic input'!$F$113,'Detailed input - Vehicles'!$E$10,-'B 18m'!$H$46)-$H$46/'Detailed input - Vehicles'!$E$10,0)</f>
        <v>0</v>
      </c>
      <c r="U91" s="154">
        <f>IF('Detailed input - Vehicles'!$E$10&gt;=(U3-$G$3),PMT('Basic input'!$F$113,'Detailed input - Vehicles'!$E$10,-'B 18m'!$H$46)-$H$46/'Detailed input - Vehicles'!$E$10,0)</f>
        <v>0</v>
      </c>
      <c r="V91" s="154">
        <f>IF('Detailed input - Vehicles'!$E$10&gt;=(V3-$G$3),PMT('Basic input'!$F$113,'Detailed input - Vehicles'!$E$10,-'B 18m'!$H$46)-$H$46/'Detailed input - Vehicles'!$E$10,0)</f>
        <v>0</v>
      </c>
      <c r="W91" s="154">
        <f>IF('Detailed input - Vehicles'!$E$10&gt;=(W3-$G$3),PMT('Basic input'!$F$113,'Detailed input - Vehicles'!$E$10,-'B 18m'!$H$46)-$H$46/'Detailed input - Vehicles'!$E$10,0)</f>
        <v>0</v>
      </c>
      <c r="X91" s="154">
        <f>IF('Detailed input - Vehicles'!$E$10&gt;=(X3-$G$3),PMT('Basic input'!$F$113,'Detailed input - Vehicles'!$E$10,-'B 18m'!$H$46)-$H$46/'Detailed input - Vehicles'!$E$10,0)</f>
        <v>0</v>
      </c>
      <c r="Y91" s="154">
        <f>IF('Detailed input - Vehicles'!$E$10&gt;=(Y3-$G$3),PMT('Basic input'!$F$113,'Detailed input - Vehicles'!$E$10,-'B 18m'!$H$46)-$H$46/'Detailed input - Vehicles'!$E$10,0)</f>
        <v>0</v>
      </c>
      <c r="Z91" s="154">
        <f>IF('Detailed input - Vehicles'!$E$10&gt;=(Z3-$G$3),PMT('Basic input'!$F$113,'Detailed input - Vehicles'!$E$10,-'B 18m'!$H$46)-$H$46/'Detailed input - Vehicles'!$E$10,0)</f>
        <v>0</v>
      </c>
      <c r="AA91" s="154">
        <f>IF('Detailed input - Vehicles'!$E$10&gt;=(AA3-$G$3),PMT('Basic input'!$F$113,'Detailed input - Vehicles'!$E$10,-'B 18m'!$H$46)-$H$46/'Detailed input - Vehicles'!$E$10,0)</f>
        <v>0</v>
      </c>
      <c r="AB91" s="154">
        <f>IF('Detailed input - Vehicles'!$E$10&gt;=(AB3-$G$3),PMT('Basic input'!$F$113,'Detailed input - Vehicles'!$E$10,-'B 18m'!$H$46)-$H$46/'Detailed input - Vehicles'!$E$10,0)</f>
        <v>0</v>
      </c>
      <c r="AC91" s="154">
        <f>IF('Detailed input - Vehicles'!$E$10&gt;=(AC3-$G$3),PMT('Basic input'!$F$113,'Detailed input - Vehicles'!$E$10,-'B 18m'!$H$46)-$H$46/'Detailed input - Vehicles'!$E$10,0)</f>
        <v>0</v>
      </c>
    </row>
    <row r="92" spans="1:29" s="45" customFormat="1" ht="20.25" customHeight="1" outlineLevel="3" x14ac:dyDescent="0.3">
      <c r="A92" s="44"/>
      <c r="B92" s="48"/>
      <c r="C92" s="146" t="s">
        <v>126</v>
      </c>
      <c r="D92" s="154"/>
      <c r="E92" s="154"/>
      <c r="F92" s="154"/>
      <c r="G92" s="154"/>
      <c r="H92" s="154"/>
      <c r="I92" s="154">
        <f>IF('Detailed input - Vehicles'!$E$10&gt;=(I3-$H$3),PMT('Basic input'!$F$113,'Detailed input - Vehicles'!$E$10,-'B 18m'!$I$46)-$I$46/'Detailed input - Vehicles'!$E$10,0)</f>
        <v>0</v>
      </c>
      <c r="J92" s="154">
        <f>IF('Detailed input - Vehicles'!$E$10&gt;=(J3-$H$3),PMT('Basic input'!$F$113,'Detailed input - Vehicles'!$E$10,-'B 18m'!$I$46)-$I$46/'Detailed input - Vehicles'!$E$10,0)</f>
        <v>0</v>
      </c>
      <c r="K92" s="154">
        <f>IF('Detailed input - Vehicles'!$E$10&gt;=(K3-$H$3),PMT('Basic input'!$F$113,'Detailed input - Vehicles'!$E$10,-'B 18m'!$I$46)-$I$46/'Detailed input - Vehicles'!$E$10,0)</f>
        <v>0</v>
      </c>
      <c r="L92" s="154">
        <f>IF('Detailed input - Vehicles'!$E$10&gt;=(L3-$H$3),PMT('Basic input'!$F$113,'Detailed input - Vehicles'!$E$10,-'B 18m'!$I$46)-$I$46/'Detailed input - Vehicles'!$E$10,0)</f>
        <v>0</v>
      </c>
      <c r="M92" s="154">
        <f>IF('Detailed input - Vehicles'!$E$10&gt;=(M3-$H$3),PMT('Basic input'!$F$113,'Detailed input - Vehicles'!$E$10,-'B 18m'!$I$46)-$I$46/'Detailed input - Vehicles'!$E$10,0)</f>
        <v>0</v>
      </c>
      <c r="N92" s="154">
        <f>IF('Detailed input - Vehicles'!$E$10&gt;=(N3-$H$3),PMT('Basic input'!$F$113,'Detailed input - Vehicles'!$E$10,-'B 18m'!$I$46)-$I$46/'Detailed input - Vehicles'!$E$10,0)</f>
        <v>0</v>
      </c>
      <c r="O92" s="154">
        <f>IF('Detailed input - Vehicles'!$E$10&gt;=(O3-$H$3),PMT('Basic input'!$F$113,'Detailed input - Vehicles'!$E$10,-'B 18m'!$I$46)-$I$46/'Detailed input - Vehicles'!$E$10,0)</f>
        <v>0</v>
      </c>
      <c r="P92" s="154">
        <f>IF('Detailed input - Vehicles'!$E$10&gt;=(P3-$H$3),PMT('Basic input'!$F$113,'Detailed input - Vehicles'!$E$10,-'B 18m'!$I$46)-$I$46/'Detailed input - Vehicles'!$E$10,0)</f>
        <v>0</v>
      </c>
      <c r="Q92" s="154">
        <f>IF('Detailed input - Vehicles'!$E$10&gt;=(Q3-$H$3),PMT('Basic input'!$F$113,'Detailed input - Vehicles'!$E$10,-'B 18m'!$I$46)-$I$46/'Detailed input - Vehicles'!$E$10,0)</f>
        <v>0</v>
      </c>
      <c r="R92" s="154">
        <f>IF('Detailed input - Vehicles'!$E$10&gt;=(R3-$H$3),PMT('Basic input'!$F$113,'Detailed input - Vehicles'!$E$10,-'B 18m'!$I$46)-$I$46/'Detailed input - Vehicles'!$E$10,0)</f>
        <v>0</v>
      </c>
      <c r="S92" s="154">
        <f>IF('Detailed input - Vehicles'!$E$10&gt;=(S3-$H$3),PMT('Basic input'!$F$113,'Detailed input - Vehicles'!$E$10,-'B 18m'!$I$46)-$I$46/'Detailed input - Vehicles'!$E$10,0)</f>
        <v>0</v>
      </c>
      <c r="T92" s="154">
        <f>IF('Detailed input - Vehicles'!$E$10&gt;=(T3-$H$3),PMT('Basic input'!$F$113,'Detailed input - Vehicles'!$E$10,-'B 18m'!$I$46)-$I$46/'Detailed input - Vehicles'!$E$10,0)</f>
        <v>0</v>
      </c>
      <c r="U92" s="154">
        <f>IF('Detailed input - Vehicles'!$E$10&gt;=(U3-$H$3),PMT('Basic input'!$F$113,'Detailed input - Vehicles'!$E$10,-'B 18m'!$I$46)-$I$46/'Detailed input - Vehicles'!$E$10,0)</f>
        <v>0</v>
      </c>
      <c r="V92" s="154">
        <f>IF('Detailed input - Vehicles'!$E$10&gt;=(V3-$H$3),PMT('Basic input'!$F$113,'Detailed input - Vehicles'!$E$10,-'B 18m'!$I$46)-$I$46/'Detailed input - Vehicles'!$E$10,0)</f>
        <v>0</v>
      </c>
      <c r="W92" s="154">
        <f>IF('Detailed input - Vehicles'!$E$10&gt;=(W3-$H$3),PMT('Basic input'!$F$113,'Detailed input - Vehicles'!$E$10,-'B 18m'!$I$46)-$I$46/'Detailed input - Vehicles'!$E$10,0)</f>
        <v>0</v>
      </c>
      <c r="X92" s="154">
        <f>IF('Detailed input - Vehicles'!$E$10&gt;=(X3-$H$3),PMT('Basic input'!$F$113,'Detailed input - Vehicles'!$E$10,-'B 18m'!$I$46)-$I$46/'Detailed input - Vehicles'!$E$10,0)</f>
        <v>0</v>
      </c>
      <c r="Y92" s="154">
        <f>IF('Detailed input - Vehicles'!$E$10&gt;=(Y3-$H$3),PMT('Basic input'!$F$113,'Detailed input - Vehicles'!$E$10,-'B 18m'!$I$46)-$I$46/'Detailed input - Vehicles'!$E$10,0)</f>
        <v>0</v>
      </c>
      <c r="Z92" s="154">
        <f>IF('Detailed input - Vehicles'!$E$10&gt;=(Z3-$H$3),PMT('Basic input'!$F$113,'Detailed input - Vehicles'!$E$10,-'B 18m'!$I$46)-$I$46/'Detailed input - Vehicles'!$E$10,0)</f>
        <v>0</v>
      </c>
      <c r="AA92" s="154">
        <f>IF('Detailed input - Vehicles'!$E$10&gt;=(AA3-$H$3),PMT('Basic input'!$F$113,'Detailed input - Vehicles'!$E$10,-'B 18m'!$I$46)-$I$46/'Detailed input - Vehicles'!$E$10,0)</f>
        <v>0</v>
      </c>
      <c r="AB92" s="154">
        <f>IF('Detailed input - Vehicles'!$E$10&gt;=(AB3-$H$3),PMT('Basic input'!$F$113,'Detailed input - Vehicles'!$E$10,-'B 18m'!$I$46)-$I$46/'Detailed input - Vehicles'!$E$10,0)</f>
        <v>0</v>
      </c>
      <c r="AC92" s="154">
        <f>IF('Detailed input - Vehicles'!$E$10&gt;=(AC3-$H$3),PMT('Basic input'!$F$113,'Detailed input - Vehicles'!$E$10,-'B 18m'!$I$46)-$I$46/'Detailed input - Vehicles'!$E$10,0)</f>
        <v>0</v>
      </c>
    </row>
    <row r="93" spans="1:29" s="45" customFormat="1" ht="20.25" customHeight="1" outlineLevel="3" x14ac:dyDescent="0.3">
      <c r="A93" s="44"/>
      <c r="B93" s="48"/>
      <c r="C93" s="146" t="s">
        <v>127</v>
      </c>
      <c r="D93" s="154"/>
      <c r="E93" s="154"/>
      <c r="F93" s="154"/>
      <c r="G93" s="154"/>
      <c r="H93" s="154"/>
      <c r="I93" s="154"/>
      <c r="J93" s="154">
        <f>IF('Detailed input - Vehicles'!$E$10&gt;=(J3-$I$3),PMT('Basic input'!$F$113,'Detailed input - Vehicles'!$E$10,-'B 18m'!$J$46)-$J$46/'Detailed input - Vehicles'!$E$10,0)</f>
        <v>0</v>
      </c>
      <c r="K93" s="154">
        <f>IF('Detailed input - Vehicles'!$E$10&gt;=(K3-$I$3),PMT('Basic input'!$F$113,'Detailed input - Vehicles'!$E$10,-'B 18m'!$J$46)-$J$46/'Detailed input - Vehicles'!$E$10,0)</f>
        <v>0</v>
      </c>
      <c r="L93" s="154">
        <f>IF('Detailed input - Vehicles'!$E$10&gt;=(L3-$I$3),PMT('Basic input'!$F$113,'Detailed input - Vehicles'!$E$10,-'B 18m'!$J$46)-$J$46/'Detailed input - Vehicles'!$E$10,0)</f>
        <v>0</v>
      </c>
      <c r="M93" s="154">
        <f>IF('Detailed input - Vehicles'!$E$10&gt;=(M3-$I$3),PMT('Basic input'!$F$113,'Detailed input - Vehicles'!$E$10,-'B 18m'!$J$46)-$J$46/'Detailed input - Vehicles'!$E$10,0)</f>
        <v>0</v>
      </c>
      <c r="N93" s="154">
        <f>IF('Detailed input - Vehicles'!$E$10&gt;=(N3-$I$3),PMT('Basic input'!$F$113,'Detailed input - Vehicles'!$E$10,-'B 18m'!$J$46)-$J$46/'Detailed input - Vehicles'!$E$10,0)</f>
        <v>0</v>
      </c>
      <c r="O93" s="154">
        <f>IF('Detailed input - Vehicles'!$E$10&gt;=(O3-$I$3),PMT('Basic input'!$F$113,'Detailed input - Vehicles'!$E$10,-'B 18m'!$J$46)-$J$46/'Detailed input - Vehicles'!$E$10,0)</f>
        <v>0</v>
      </c>
      <c r="P93" s="154">
        <f>IF('Detailed input - Vehicles'!$E$10&gt;=(P3-$I$3),PMT('Basic input'!$F$113,'Detailed input - Vehicles'!$E$10,-'B 18m'!$J$46)-$J$46/'Detailed input - Vehicles'!$E$10,0)</f>
        <v>0</v>
      </c>
      <c r="Q93" s="154">
        <f>IF('Detailed input - Vehicles'!$E$10&gt;=(Q3-$I$3),PMT('Basic input'!$F$113,'Detailed input - Vehicles'!$E$10,-'B 18m'!$J$46)-$J$46/'Detailed input - Vehicles'!$E$10,0)</f>
        <v>0</v>
      </c>
      <c r="R93" s="154">
        <f>IF('Detailed input - Vehicles'!$E$10&gt;=(R3-$I$3),PMT('Basic input'!$F$113,'Detailed input - Vehicles'!$E$10,-'B 18m'!$J$46)-$J$46/'Detailed input - Vehicles'!$E$10,0)</f>
        <v>0</v>
      </c>
      <c r="S93" s="154">
        <f>IF('Detailed input - Vehicles'!$E$10&gt;=(S3-$I$3),PMT('Basic input'!$F$113,'Detailed input - Vehicles'!$E$10,-'B 18m'!$J$46)-$J$46/'Detailed input - Vehicles'!$E$10,0)</f>
        <v>0</v>
      </c>
      <c r="T93" s="154">
        <f>IF('Detailed input - Vehicles'!$E$10&gt;=(T3-$I$3),PMT('Basic input'!$F$113,'Detailed input - Vehicles'!$E$10,-'B 18m'!$J$46)-$J$46/'Detailed input - Vehicles'!$E$10,0)</f>
        <v>0</v>
      </c>
      <c r="U93" s="154">
        <f>IF('Detailed input - Vehicles'!$E$10&gt;=(U3-$I$3),PMT('Basic input'!$F$113,'Detailed input - Vehicles'!$E$10,-'B 18m'!$J$46)-$J$46/'Detailed input - Vehicles'!$E$10,0)</f>
        <v>0</v>
      </c>
      <c r="V93" s="154">
        <f>IF('Detailed input - Vehicles'!$E$10&gt;=(V3-$I$3),PMT('Basic input'!$F$113,'Detailed input - Vehicles'!$E$10,-'B 18m'!$J$46)-$J$46/'Detailed input - Vehicles'!$E$10,0)</f>
        <v>0</v>
      </c>
      <c r="W93" s="154">
        <f>IF('Detailed input - Vehicles'!$E$10&gt;=(W3-$I$3),PMT('Basic input'!$F$113,'Detailed input - Vehicles'!$E$10,-'B 18m'!$J$46)-$J$46/'Detailed input - Vehicles'!$E$10,0)</f>
        <v>0</v>
      </c>
      <c r="X93" s="154">
        <f>IF('Detailed input - Vehicles'!$E$10&gt;=(X3-$I$3),PMT('Basic input'!$F$113,'Detailed input - Vehicles'!$E$10,-'B 18m'!$J$46)-$J$46/'Detailed input - Vehicles'!$E$10,0)</f>
        <v>0</v>
      </c>
      <c r="Y93" s="154">
        <f>IF('Detailed input - Vehicles'!$E$10&gt;=(Y3-$I$3),PMT('Basic input'!$F$113,'Detailed input - Vehicles'!$E$10,-'B 18m'!$J$46)-$J$46/'Detailed input - Vehicles'!$E$10,0)</f>
        <v>0</v>
      </c>
      <c r="Z93" s="154">
        <f>IF('Detailed input - Vehicles'!$E$10&gt;=(Z3-$I$3),PMT('Basic input'!$F$113,'Detailed input - Vehicles'!$E$10,-'B 18m'!$J$46)-$J$46/'Detailed input - Vehicles'!$E$10,0)</f>
        <v>0</v>
      </c>
      <c r="AA93" s="154">
        <f>IF('Detailed input - Vehicles'!$E$10&gt;=(AA3-$I$3),PMT('Basic input'!$F$113,'Detailed input - Vehicles'!$E$10,-'B 18m'!$J$46)-$J$46/'Detailed input - Vehicles'!$E$10,0)</f>
        <v>0</v>
      </c>
      <c r="AB93" s="154">
        <f>IF('Detailed input - Vehicles'!$E$10&gt;=(AB3-$I$3),PMT('Basic input'!$F$113,'Detailed input - Vehicles'!$E$10,-'B 18m'!$J$46)-$J$46/'Detailed input - Vehicles'!$E$10,0)</f>
        <v>0</v>
      </c>
      <c r="AC93" s="154">
        <f>IF('Detailed input - Vehicles'!$E$10&gt;=(AC3-$I$3),PMT('Basic input'!$F$113,'Detailed input - Vehicles'!$E$10,-'B 18m'!$J$46)-$J$46/'Detailed input - Vehicles'!$E$10,0)</f>
        <v>0</v>
      </c>
    </row>
    <row r="94" spans="1:29" s="45" customFormat="1" ht="20.25" customHeight="1" outlineLevel="3" x14ac:dyDescent="0.3">
      <c r="A94" s="44"/>
      <c r="B94" s="48"/>
      <c r="C94" s="146" t="s">
        <v>128</v>
      </c>
      <c r="D94" s="154"/>
      <c r="E94" s="154"/>
      <c r="F94" s="154"/>
      <c r="G94" s="154"/>
      <c r="H94" s="154"/>
      <c r="I94" s="154"/>
      <c r="J94" s="154"/>
      <c r="K94" s="154">
        <f>IF('Detailed input - Vehicles'!$E$10&gt;=(K3-$J$3),PMT('Basic input'!$F$113,'Detailed input - Vehicles'!$E$10,-'B 18m'!$K$46)-$K$46/'Detailed input - Vehicles'!$E$10,0)</f>
        <v>0</v>
      </c>
      <c r="L94" s="154">
        <f>IF('Detailed input - Vehicles'!$E$10&gt;=(L3-$J$3),PMT('Basic input'!$F$113,'Detailed input - Vehicles'!$E$10,-'B 18m'!$K$46)-$K$46/'Detailed input - Vehicles'!$E$10,0)</f>
        <v>0</v>
      </c>
      <c r="M94" s="154">
        <f>IF('Detailed input - Vehicles'!$E$10&gt;=(M3-$J$3),PMT('Basic input'!$F$113,'Detailed input - Vehicles'!$E$10,-'B 18m'!$K$46)-$K$46/'Detailed input - Vehicles'!$E$10,0)</f>
        <v>0</v>
      </c>
      <c r="N94" s="154">
        <f>IF('Detailed input - Vehicles'!$E$10&gt;=(N3-$J$3),PMT('Basic input'!$F$113,'Detailed input - Vehicles'!$E$10,-'B 18m'!$K$46)-$K$46/'Detailed input - Vehicles'!$E$10,0)</f>
        <v>0</v>
      </c>
      <c r="O94" s="154">
        <f>IF('Detailed input - Vehicles'!$E$10&gt;=(O3-$J$3),PMT('Basic input'!$F$113,'Detailed input - Vehicles'!$E$10,-'B 18m'!$K$46)-$K$46/'Detailed input - Vehicles'!$E$10,0)</f>
        <v>0</v>
      </c>
      <c r="P94" s="154">
        <f>IF('Detailed input - Vehicles'!$E$10&gt;=(P3-$J$3),PMT('Basic input'!$F$113,'Detailed input - Vehicles'!$E$10,-'B 18m'!$K$46)-$K$46/'Detailed input - Vehicles'!$E$10,0)</f>
        <v>0</v>
      </c>
      <c r="Q94" s="154">
        <f>IF('Detailed input - Vehicles'!$E$10&gt;=(Q3-$J$3),PMT('Basic input'!$F$113,'Detailed input - Vehicles'!$E$10,-'B 18m'!$K$46)-$K$46/'Detailed input - Vehicles'!$E$10,0)</f>
        <v>0</v>
      </c>
      <c r="R94" s="154">
        <f>IF('Detailed input - Vehicles'!$E$10&gt;=(R3-$J$3),PMT('Basic input'!$F$113,'Detailed input - Vehicles'!$E$10,-'B 18m'!$K$46)-$K$46/'Detailed input - Vehicles'!$E$10,0)</f>
        <v>0</v>
      </c>
      <c r="S94" s="154">
        <f>IF('Detailed input - Vehicles'!$E$10&gt;=(S3-$J$3),PMT('Basic input'!$F$113,'Detailed input - Vehicles'!$E$10,-'B 18m'!$K$46)-$K$46/'Detailed input - Vehicles'!$E$10,0)</f>
        <v>0</v>
      </c>
      <c r="T94" s="154">
        <f>IF('Detailed input - Vehicles'!$E$10&gt;=(T3-$J$3),PMT('Basic input'!$F$113,'Detailed input - Vehicles'!$E$10,-'B 18m'!$K$46)-$K$46/'Detailed input - Vehicles'!$E$10,0)</f>
        <v>0</v>
      </c>
      <c r="U94" s="154">
        <f>IF('Detailed input - Vehicles'!$E$10&gt;=(U3-$J$3),PMT('Basic input'!$F$113,'Detailed input - Vehicles'!$E$10,-'B 18m'!$K$46)-$K$46/'Detailed input - Vehicles'!$E$10,0)</f>
        <v>0</v>
      </c>
      <c r="V94" s="154">
        <f>IF('Detailed input - Vehicles'!$E$10&gt;=(V3-$J$3),PMT('Basic input'!$F$113,'Detailed input - Vehicles'!$E$10,-'B 18m'!$K$46)-$K$46/'Detailed input - Vehicles'!$E$10,0)</f>
        <v>0</v>
      </c>
      <c r="W94" s="154">
        <f>IF('Detailed input - Vehicles'!$E$10&gt;=(W3-$J$3),PMT('Basic input'!$F$113,'Detailed input - Vehicles'!$E$10,-'B 18m'!$K$46)-$K$46/'Detailed input - Vehicles'!$E$10,0)</f>
        <v>0</v>
      </c>
      <c r="X94" s="154">
        <f>IF('Detailed input - Vehicles'!$E$10&gt;=(X3-$J$3),PMT('Basic input'!$F$113,'Detailed input - Vehicles'!$E$10,-'B 18m'!$K$46)-$K$46/'Detailed input - Vehicles'!$E$10,0)</f>
        <v>0</v>
      </c>
      <c r="Y94" s="154">
        <f>IF('Detailed input - Vehicles'!$E$10&gt;=(Y3-$J$3),PMT('Basic input'!$F$113,'Detailed input - Vehicles'!$E$10,-'B 18m'!$K$46)-$K$46/'Detailed input - Vehicles'!$E$10,0)</f>
        <v>0</v>
      </c>
      <c r="Z94" s="154">
        <f>IF('Detailed input - Vehicles'!$E$10&gt;=(Z3-$J$3),PMT('Basic input'!$F$113,'Detailed input - Vehicles'!$E$10,-'B 18m'!$K$46)-$K$46/'Detailed input - Vehicles'!$E$10,0)</f>
        <v>0</v>
      </c>
      <c r="AA94" s="154">
        <f>IF('Detailed input - Vehicles'!$E$10&gt;=(AA3-$J$3),PMT('Basic input'!$F$113,'Detailed input - Vehicles'!$E$10,-'B 18m'!$K$46)-$K$46/'Detailed input - Vehicles'!$E$10,0)</f>
        <v>0</v>
      </c>
      <c r="AB94" s="154">
        <f>IF('Detailed input - Vehicles'!$E$10&gt;=(AB3-$J$3),PMT('Basic input'!$F$113,'Detailed input - Vehicles'!$E$10,-'B 18m'!$K$46)-$K$46/'Detailed input - Vehicles'!$E$10,0)</f>
        <v>0</v>
      </c>
      <c r="AC94" s="154">
        <f>IF('Detailed input - Vehicles'!$E$10&gt;=(AC3-$J$3),PMT('Basic input'!$F$113,'Detailed input - Vehicles'!$E$10,-'B 18m'!$K$46)-$K$46/'Detailed input - Vehicles'!$E$10,0)</f>
        <v>0</v>
      </c>
    </row>
    <row r="95" spans="1:29" s="45" customFormat="1" ht="20.25" customHeight="1" outlineLevel="3" x14ac:dyDescent="0.3">
      <c r="A95" s="44"/>
      <c r="B95" s="48"/>
      <c r="C95" s="146" t="s">
        <v>129</v>
      </c>
      <c r="D95" s="154"/>
      <c r="E95" s="154"/>
      <c r="F95" s="154"/>
      <c r="G95" s="154"/>
      <c r="H95" s="154"/>
      <c r="I95" s="154"/>
      <c r="J95" s="154"/>
      <c r="K95" s="154"/>
      <c r="L95" s="154">
        <f>IF('Detailed input - Vehicles'!$E$10&gt;=(L3-$K$3),PMT('Basic input'!$F$113,'Detailed input - Vehicles'!$E$10,-'B 18m'!$L$46)-$L$46/'Detailed input - Vehicles'!$E$10,0)</f>
        <v>0</v>
      </c>
      <c r="M95" s="154">
        <f>IF('Detailed input - Vehicles'!$E$10&gt;=(M3-$K$3),PMT('Basic input'!$F$113,'Detailed input - Vehicles'!$E$10,-'B 18m'!$L$46)-$L$46/'Detailed input - Vehicles'!$E$10,0)</f>
        <v>0</v>
      </c>
      <c r="N95" s="154">
        <f>IF('Detailed input - Vehicles'!$E$10&gt;=(N3-$K$3),PMT('Basic input'!$F$113,'Detailed input - Vehicles'!$E$10,-'B 18m'!$L$46)-$L$46/'Detailed input - Vehicles'!$E$10,0)</f>
        <v>0</v>
      </c>
      <c r="O95" s="154">
        <f>IF('Detailed input - Vehicles'!$E$10&gt;=(O3-$K$3),PMT('Basic input'!$F$113,'Detailed input - Vehicles'!$E$10,-'B 18m'!$L$46)-$L$46/'Detailed input - Vehicles'!$E$10,0)</f>
        <v>0</v>
      </c>
      <c r="P95" s="154">
        <f>IF('Detailed input - Vehicles'!$E$10&gt;=(P3-$K$3),PMT('Basic input'!$F$113,'Detailed input - Vehicles'!$E$10,-'B 18m'!$L$46)-$L$46/'Detailed input - Vehicles'!$E$10,0)</f>
        <v>0</v>
      </c>
      <c r="Q95" s="154">
        <f>IF('Detailed input - Vehicles'!$E$10&gt;=(Q3-$K$3),PMT('Basic input'!$F$113,'Detailed input - Vehicles'!$E$10,-'B 18m'!$L$46)-$L$46/'Detailed input - Vehicles'!$E$10,0)</f>
        <v>0</v>
      </c>
      <c r="R95" s="154">
        <f>IF('Detailed input - Vehicles'!$E$10&gt;=(R3-$K$3),PMT('Basic input'!$F$113,'Detailed input - Vehicles'!$E$10,-'B 18m'!$L$46)-$L$46/'Detailed input - Vehicles'!$E$10,0)</f>
        <v>0</v>
      </c>
      <c r="S95" s="154">
        <f>IF('Detailed input - Vehicles'!$E$10&gt;=(S3-$K$3),PMT('Basic input'!$F$113,'Detailed input - Vehicles'!$E$10,-'B 18m'!$L$46)-$L$46/'Detailed input - Vehicles'!$E$10,0)</f>
        <v>0</v>
      </c>
      <c r="T95" s="154">
        <f>IF('Detailed input - Vehicles'!$E$10&gt;=(T3-$K$3),PMT('Basic input'!$F$113,'Detailed input - Vehicles'!$E$10,-'B 18m'!$L$46)-$L$46/'Detailed input - Vehicles'!$E$10,0)</f>
        <v>0</v>
      </c>
      <c r="U95" s="154">
        <f>IF('Detailed input - Vehicles'!$E$10&gt;=(U3-$K$3),PMT('Basic input'!$F$113,'Detailed input - Vehicles'!$E$10,-'B 18m'!$L$46)-$L$46/'Detailed input - Vehicles'!$E$10,0)</f>
        <v>0</v>
      </c>
      <c r="V95" s="154">
        <f>IF('Detailed input - Vehicles'!$E$10&gt;=(V3-$K$3),PMT('Basic input'!$F$113,'Detailed input - Vehicles'!$E$10,-'B 18m'!$L$46)-$L$46/'Detailed input - Vehicles'!$E$10,0)</f>
        <v>0</v>
      </c>
      <c r="W95" s="154">
        <f>IF('Detailed input - Vehicles'!$E$10&gt;=(W3-$K$3),PMT('Basic input'!$F$113,'Detailed input - Vehicles'!$E$10,-'B 18m'!$L$46)-$L$46/'Detailed input - Vehicles'!$E$10,0)</f>
        <v>0</v>
      </c>
      <c r="X95" s="154">
        <f>IF('Detailed input - Vehicles'!$E$10&gt;=(X3-$K$3),PMT('Basic input'!$F$113,'Detailed input - Vehicles'!$E$10,-'B 18m'!$L$46)-$L$46/'Detailed input - Vehicles'!$E$10,0)</f>
        <v>0</v>
      </c>
      <c r="Y95" s="154">
        <f>IF('Detailed input - Vehicles'!$E$10&gt;=(Y3-$K$3),PMT('Basic input'!$F$113,'Detailed input - Vehicles'!$E$10,-'B 18m'!$L$46)-$L$46/'Detailed input - Vehicles'!$E$10,0)</f>
        <v>0</v>
      </c>
      <c r="Z95" s="154">
        <f>IF('Detailed input - Vehicles'!$E$10&gt;=(Z3-$K$3),PMT('Basic input'!$F$113,'Detailed input - Vehicles'!$E$10,-'B 18m'!$L$46)-$L$46/'Detailed input - Vehicles'!$E$10,0)</f>
        <v>0</v>
      </c>
      <c r="AA95" s="154">
        <f>IF('Detailed input - Vehicles'!$E$10&gt;=(AA3-$K$3),PMT('Basic input'!$F$113,'Detailed input - Vehicles'!$E$10,-'B 18m'!$L$46)-$L$46/'Detailed input - Vehicles'!$E$10,0)</f>
        <v>0</v>
      </c>
      <c r="AB95" s="154">
        <f>IF('Detailed input - Vehicles'!$E$10&gt;=(AB3-$K$3),PMT('Basic input'!$F$113,'Detailed input - Vehicles'!$E$10,-'B 18m'!$L$46)-$L$46/'Detailed input - Vehicles'!$E$10,0)</f>
        <v>0</v>
      </c>
      <c r="AC95" s="154">
        <f>IF('Detailed input - Vehicles'!$E$10&gt;=(AC3-$K$3),PMT('Basic input'!$F$113,'Detailed input - Vehicles'!$E$10,-'B 18m'!$L$46)-$L$46/'Detailed input - Vehicles'!$E$10,0)</f>
        <v>0</v>
      </c>
    </row>
    <row r="96" spans="1:29" s="45" customFormat="1" ht="20.25" customHeight="1" outlineLevel="3" x14ac:dyDescent="0.3">
      <c r="A96" s="44"/>
      <c r="B96" s="48"/>
      <c r="C96" s="146" t="s">
        <v>130</v>
      </c>
      <c r="D96" s="154"/>
      <c r="E96" s="154"/>
      <c r="F96" s="154"/>
      <c r="G96" s="154"/>
      <c r="H96" s="154"/>
      <c r="I96" s="154"/>
      <c r="J96" s="154"/>
      <c r="K96" s="154"/>
      <c r="L96" s="154"/>
      <c r="M96" s="154">
        <f>IF('Detailed input - Vehicles'!$E$10&gt;=(M3-$L$3),PMT('Basic input'!$F$113,'Detailed input - Vehicles'!$E$10,-'B 18m'!$M$46)-$M$46/'Detailed input - Vehicles'!$E$10,0)</f>
        <v>0</v>
      </c>
      <c r="N96" s="154">
        <f>IF('Detailed input - Vehicles'!$E$10&gt;=(N3-$L$3),PMT('Basic input'!$F$113,'Detailed input - Vehicles'!$E$10,-'B 18m'!$M$46)-$M$46/'Detailed input - Vehicles'!$E$10,0)</f>
        <v>0</v>
      </c>
      <c r="O96" s="154">
        <f>IF('Detailed input - Vehicles'!$E$10&gt;=(O3-$L$3),PMT('Basic input'!$F$113,'Detailed input - Vehicles'!$E$10,-'B 18m'!$M$46)-$M$46/'Detailed input - Vehicles'!$E$10,0)</f>
        <v>0</v>
      </c>
      <c r="P96" s="154">
        <f>IF('Detailed input - Vehicles'!$E$10&gt;=(P3-$L$3),PMT('Basic input'!$F$113,'Detailed input - Vehicles'!$E$10,-'B 18m'!$M$46)-$M$46/'Detailed input - Vehicles'!$E$10,0)</f>
        <v>0</v>
      </c>
      <c r="Q96" s="154">
        <f>IF('Detailed input - Vehicles'!$E$10&gt;=(Q3-$L$3),PMT('Basic input'!$F$113,'Detailed input - Vehicles'!$E$10,-'B 18m'!$M$46)-$M$46/'Detailed input - Vehicles'!$E$10,0)</f>
        <v>0</v>
      </c>
      <c r="R96" s="154">
        <f>IF('Detailed input - Vehicles'!$E$10&gt;=(R3-$L$3),PMT('Basic input'!$F$113,'Detailed input - Vehicles'!$E$10,-'B 18m'!$M$46)-$M$46/'Detailed input - Vehicles'!$E$10,0)</f>
        <v>0</v>
      </c>
      <c r="S96" s="154">
        <f>IF('Detailed input - Vehicles'!$E$10&gt;=(S3-$L$3),PMT('Basic input'!$F$113,'Detailed input - Vehicles'!$E$10,-'B 18m'!$M$46)-$M$46/'Detailed input - Vehicles'!$E$10,0)</f>
        <v>0</v>
      </c>
      <c r="T96" s="154">
        <f>IF('Detailed input - Vehicles'!$E$10&gt;=(T3-$L$3),PMT('Basic input'!$F$113,'Detailed input - Vehicles'!$E$10,-'B 18m'!$M$46)-$M$46/'Detailed input - Vehicles'!$E$10,0)</f>
        <v>0</v>
      </c>
      <c r="U96" s="154">
        <f>IF('Detailed input - Vehicles'!$E$10&gt;=(U3-$L$3),PMT('Basic input'!$F$113,'Detailed input - Vehicles'!$E$10,-'B 18m'!$M$46)-$M$46/'Detailed input - Vehicles'!$E$10,0)</f>
        <v>0</v>
      </c>
      <c r="V96" s="154">
        <f>IF('Detailed input - Vehicles'!$E$10&gt;=(V3-$L$3),PMT('Basic input'!$F$113,'Detailed input - Vehicles'!$E$10,-'B 18m'!$M$46)-$M$46/'Detailed input - Vehicles'!$E$10,0)</f>
        <v>0</v>
      </c>
      <c r="W96" s="154">
        <f>IF('Detailed input - Vehicles'!$E$10&gt;=(W3-$L$3),PMT('Basic input'!$F$113,'Detailed input - Vehicles'!$E$10,-'B 18m'!$M$46)-$M$46/'Detailed input - Vehicles'!$E$10,0)</f>
        <v>0</v>
      </c>
      <c r="X96" s="154">
        <f>IF('Detailed input - Vehicles'!$E$10&gt;=(X3-$L$3),PMT('Basic input'!$F$113,'Detailed input - Vehicles'!$E$10,-'B 18m'!$M$46)-$M$46/'Detailed input - Vehicles'!$E$10,0)</f>
        <v>0</v>
      </c>
      <c r="Y96" s="154">
        <f>IF('Detailed input - Vehicles'!$E$10&gt;=(Y3-$L$3),PMT('Basic input'!$F$113,'Detailed input - Vehicles'!$E$10,-'B 18m'!$M$46)-$M$46/'Detailed input - Vehicles'!$E$10,0)</f>
        <v>0</v>
      </c>
      <c r="Z96" s="154">
        <f>IF('Detailed input - Vehicles'!$E$10&gt;=(Z3-$L$3),PMT('Basic input'!$F$113,'Detailed input - Vehicles'!$E$10,-'B 18m'!$M$46)-$M$46/'Detailed input - Vehicles'!$E$10,0)</f>
        <v>0</v>
      </c>
      <c r="AA96" s="154">
        <f>IF('Detailed input - Vehicles'!$E$10&gt;=(AA3-$L$3),PMT('Basic input'!$F$113,'Detailed input - Vehicles'!$E$10,-'B 18m'!$M$46)-$M$46/'Detailed input - Vehicles'!$E$10,0)</f>
        <v>0</v>
      </c>
      <c r="AB96" s="154">
        <f>IF('Detailed input - Vehicles'!$E$10&gt;=(AB3-$L$3),PMT('Basic input'!$F$113,'Detailed input - Vehicles'!$E$10,-'B 18m'!$M$46)-$M$46/'Detailed input - Vehicles'!$E$10,0)</f>
        <v>0</v>
      </c>
      <c r="AC96" s="154">
        <f>IF('Detailed input - Vehicles'!$E$10&gt;=(AC3-$L$3),PMT('Basic input'!$F$113,'Detailed input - Vehicles'!$E$10,-'B 18m'!$M$46)-$M$46/'Detailed input - Vehicles'!$E$10,0)</f>
        <v>0</v>
      </c>
    </row>
    <row r="97" spans="1:29" s="45" customFormat="1" ht="20.25" customHeight="1" outlineLevel="3" x14ac:dyDescent="0.3">
      <c r="A97" s="44"/>
      <c r="B97" s="48"/>
      <c r="C97" s="146" t="s">
        <v>131</v>
      </c>
      <c r="D97" s="154"/>
      <c r="E97" s="154"/>
      <c r="F97" s="154"/>
      <c r="G97" s="154"/>
      <c r="H97" s="154"/>
      <c r="I97" s="154"/>
      <c r="J97" s="154"/>
      <c r="K97" s="154"/>
      <c r="L97" s="154"/>
      <c r="M97" s="154"/>
      <c r="N97" s="154">
        <f>IF('Detailed input - Vehicles'!$E$10&gt;=(N3-$M$3),PMT('Basic input'!$F$113,'Detailed input - Vehicles'!$E$10,-'B 18m'!$N$48)-$N$48/'Detailed input - Vehicles'!$E$10,0)</f>
        <v>0</v>
      </c>
      <c r="O97" s="154">
        <f>IF('Detailed input - Vehicles'!$E$10&gt;=(O3-$M$3),PMT('Basic input'!$F$113,'Detailed input - Vehicles'!$E$10,-'B 18m'!$N$48)-$N$48/'Detailed input - Vehicles'!$E$10,0)</f>
        <v>0</v>
      </c>
      <c r="P97" s="154">
        <f>IF('Detailed input - Vehicles'!$E$10&gt;=(P3-$M$3),PMT('Basic input'!$F$113,'Detailed input - Vehicles'!$E$10,-'B 18m'!$N$48)-$N$48/'Detailed input - Vehicles'!$E$10,0)</f>
        <v>0</v>
      </c>
      <c r="Q97" s="154">
        <f>IF('Detailed input - Vehicles'!$E$10&gt;=(Q3-$M$3),PMT('Basic input'!$F$113,'Detailed input - Vehicles'!$E$10,-'B 18m'!$N$48)-$N$48/'Detailed input - Vehicles'!$E$10,0)</f>
        <v>0</v>
      </c>
      <c r="R97" s="154">
        <f>IF('Detailed input - Vehicles'!$E$10&gt;=(R3-$M$3),PMT('Basic input'!$F$113,'Detailed input - Vehicles'!$E$10,-'B 18m'!$N$48)-$N$48/'Detailed input - Vehicles'!$E$10,0)</f>
        <v>0</v>
      </c>
      <c r="S97" s="154">
        <f>IF('Detailed input - Vehicles'!$E$10&gt;=(S3-$M$3),PMT('Basic input'!$F$113,'Detailed input - Vehicles'!$E$10,-'B 18m'!$N$48)-$N$48/'Detailed input - Vehicles'!$E$10,0)</f>
        <v>0</v>
      </c>
      <c r="T97" s="154">
        <f>IF('Detailed input - Vehicles'!$E$10&gt;=(T3-$M$3),PMT('Basic input'!$F$113,'Detailed input - Vehicles'!$E$10,-'B 18m'!$N$48)-$N$48/'Detailed input - Vehicles'!$E$10,0)</f>
        <v>0</v>
      </c>
      <c r="U97" s="154">
        <f>IF('Detailed input - Vehicles'!$E$10&gt;=(U3-$M$3),PMT('Basic input'!$F$113,'Detailed input - Vehicles'!$E$10,-'B 18m'!$N$48)-$N$48/'Detailed input - Vehicles'!$E$10,0)</f>
        <v>0</v>
      </c>
      <c r="V97" s="154">
        <f>IF('Detailed input - Vehicles'!$E$10&gt;=(V3-$M$3),PMT('Basic input'!$F$113,'Detailed input - Vehicles'!$E$10,-'B 18m'!$N$48)-$N$48/'Detailed input - Vehicles'!$E$10,0)</f>
        <v>0</v>
      </c>
      <c r="W97" s="154">
        <f>IF('Detailed input - Vehicles'!$E$10&gt;=(W3-$M$3),PMT('Basic input'!$F$113,'Detailed input - Vehicles'!$E$10,-'B 18m'!$N$48)-$N$48/'Detailed input - Vehicles'!$E$10,0)</f>
        <v>0</v>
      </c>
      <c r="X97" s="154">
        <f>IF('Detailed input - Vehicles'!$E$10&gt;=(X3-$M$3),PMT('Basic input'!$F$113,'Detailed input - Vehicles'!$E$10,-'B 18m'!$N$48)-$N$48/'Detailed input - Vehicles'!$E$10,0)</f>
        <v>0</v>
      </c>
      <c r="Y97" s="154">
        <f>IF('Detailed input - Vehicles'!$E$10&gt;=(Y3-$M$3),PMT('Basic input'!$F$113,'Detailed input - Vehicles'!$E$10,-'B 18m'!$N$48)-$N$48/'Detailed input - Vehicles'!$E$10,0)</f>
        <v>0</v>
      </c>
      <c r="Z97" s="154">
        <f>IF('Detailed input - Vehicles'!$E$10&gt;=(Z3-$M$3),PMT('Basic input'!$F$113,'Detailed input - Vehicles'!$E$10,-'B 18m'!$N$48)-$N$48/'Detailed input - Vehicles'!$E$10,0)</f>
        <v>0</v>
      </c>
      <c r="AA97" s="154">
        <f>IF('Detailed input - Vehicles'!$E$10&gt;=(AA3-$M$3),PMT('Basic input'!$F$113,'Detailed input - Vehicles'!$E$10,-'B 18m'!$N$48)-$N$48/'Detailed input - Vehicles'!$E$10,0)</f>
        <v>0</v>
      </c>
      <c r="AB97" s="154">
        <f>IF('Detailed input - Vehicles'!$E$10&gt;=(AB3-$M$3),PMT('Basic input'!$F$113,'Detailed input - Vehicles'!$E$10,-'B 18m'!$N$48)-$N$48/'Detailed input - Vehicles'!$E$10,0)</f>
        <v>0</v>
      </c>
      <c r="AC97" s="154">
        <f>IF('Detailed input - Vehicles'!$E$10&gt;=(AC3-$M$3),PMT('Basic input'!$F$113,'Detailed input - Vehicles'!$E$10,-'B 18m'!$N$48)-$N$48/'Detailed input - Vehicles'!$E$10,0)</f>
        <v>0</v>
      </c>
    </row>
    <row r="98" spans="1:29" ht="20.25" customHeight="1" outlineLevel="2" x14ac:dyDescent="0.3"/>
    <row r="99" spans="1:29" ht="20.25" customHeight="1" outlineLevel="2" x14ac:dyDescent="0.3">
      <c r="A99" s="262"/>
      <c r="B99" s="101" t="s">
        <v>88</v>
      </c>
      <c r="C99" s="101" t="s">
        <v>16</v>
      </c>
      <c r="D99" s="254">
        <f>D28*D107</f>
        <v>0</v>
      </c>
      <c r="E99" s="106">
        <f t="shared" ref="E99:AC99" si="20">E28*E107</f>
        <v>0</v>
      </c>
      <c r="F99" s="106">
        <f t="shared" si="20"/>
        <v>0</v>
      </c>
      <c r="G99" s="106">
        <f t="shared" si="20"/>
        <v>0</v>
      </c>
      <c r="H99" s="106">
        <f t="shared" si="20"/>
        <v>0</v>
      </c>
      <c r="I99" s="106">
        <f t="shared" si="20"/>
        <v>0</v>
      </c>
      <c r="J99" s="106">
        <f t="shared" si="20"/>
        <v>0</v>
      </c>
      <c r="K99" s="106">
        <f t="shared" si="20"/>
        <v>0</v>
      </c>
      <c r="L99" s="106">
        <f t="shared" si="20"/>
        <v>0</v>
      </c>
      <c r="M99" s="106">
        <f t="shared" si="20"/>
        <v>0</v>
      </c>
      <c r="N99" s="106">
        <f t="shared" si="20"/>
        <v>0</v>
      </c>
      <c r="O99" s="106">
        <f t="shared" si="20"/>
        <v>0</v>
      </c>
      <c r="P99" s="106">
        <f t="shared" si="20"/>
        <v>0</v>
      </c>
      <c r="Q99" s="106">
        <f t="shared" si="20"/>
        <v>0</v>
      </c>
      <c r="R99" s="106">
        <f t="shared" si="20"/>
        <v>0</v>
      </c>
      <c r="S99" s="106">
        <f t="shared" si="20"/>
        <v>0</v>
      </c>
      <c r="T99" s="106">
        <f t="shared" si="20"/>
        <v>0</v>
      </c>
      <c r="U99" s="106">
        <f t="shared" si="20"/>
        <v>0</v>
      </c>
      <c r="V99" s="106">
        <f t="shared" si="20"/>
        <v>0</v>
      </c>
      <c r="W99" s="106">
        <f t="shared" si="20"/>
        <v>0</v>
      </c>
      <c r="X99" s="106">
        <f t="shared" si="20"/>
        <v>0</v>
      </c>
      <c r="Y99" s="106">
        <f t="shared" si="20"/>
        <v>0</v>
      </c>
      <c r="Z99" s="106">
        <f t="shared" si="20"/>
        <v>0</v>
      </c>
      <c r="AA99" s="106">
        <f t="shared" si="20"/>
        <v>0</v>
      </c>
      <c r="AB99" s="106">
        <f t="shared" si="20"/>
        <v>0</v>
      </c>
      <c r="AC99" s="106">
        <f t="shared" si="20"/>
        <v>0</v>
      </c>
    </row>
    <row r="100" spans="1:29" ht="20.25" customHeight="1" outlineLevel="2" x14ac:dyDescent="0.3">
      <c r="A100" s="78"/>
      <c r="B100" s="87"/>
      <c r="C100" s="164"/>
    </row>
    <row r="101" spans="1:29" ht="20.25" customHeight="1" outlineLevel="1" x14ac:dyDescent="0.3">
      <c r="A101" s="79"/>
      <c r="B101" s="87"/>
    </row>
    <row r="102" spans="1:29" ht="20.25" customHeight="1" x14ac:dyDescent="0.3">
      <c r="A102" s="79"/>
      <c r="B102" s="87"/>
    </row>
    <row r="103" spans="1:29" ht="20.25" customHeight="1" x14ac:dyDescent="0.3">
      <c r="A103" s="79"/>
      <c r="B103" s="87"/>
    </row>
    <row r="104" spans="1:29" ht="39.950000000000003" customHeight="1" x14ac:dyDescent="0.3">
      <c r="A104" s="78"/>
      <c r="B104" s="163" t="s">
        <v>315</v>
      </c>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row>
    <row r="105" spans="1:29" ht="20.25" customHeight="1" collapsed="1" x14ac:dyDescent="0.3">
      <c r="A105" s="79"/>
      <c r="B105" s="87"/>
    </row>
    <row r="106" spans="1:29" s="164" customFormat="1" ht="36" customHeight="1" thickBot="1" x14ac:dyDescent="0.35">
      <c r="A106" s="168"/>
      <c r="B106" s="166" t="s">
        <v>182</v>
      </c>
      <c r="C106" s="167" t="s">
        <v>181</v>
      </c>
      <c r="D106" s="171">
        <f>D164+D220+D236+D180</f>
        <v>0</v>
      </c>
      <c r="E106" s="171">
        <f t="shared" ref="E106:N106" si="21">E164+E220+E236+E180</f>
        <v>0</v>
      </c>
      <c r="F106" s="171">
        <f t="shared" si="21"/>
        <v>0</v>
      </c>
      <c r="G106" s="171">
        <f t="shared" si="21"/>
        <v>0</v>
      </c>
      <c r="H106" s="171">
        <f t="shared" si="21"/>
        <v>0</v>
      </c>
      <c r="I106" s="171">
        <f t="shared" si="21"/>
        <v>0</v>
      </c>
      <c r="J106" s="171">
        <f t="shared" si="21"/>
        <v>0</v>
      </c>
      <c r="K106" s="171">
        <f t="shared" si="21"/>
        <v>0</v>
      </c>
      <c r="L106" s="171">
        <f t="shared" si="21"/>
        <v>0</v>
      </c>
      <c r="M106" s="171">
        <f t="shared" si="21"/>
        <v>0</v>
      </c>
      <c r="N106" s="171">
        <f t="shared" si="21"/>
        <v>0</v>
      </c>
      <c r="O106" s="171">
        <f t="shared" ref="O106:AC106" si="22">O164+O220+O236+O180</f>
        <v>0</v>
      </c>
      <c r="P106" s="171">
        <f t="shared" si="22"/>
        <v>0</v>
      </c>
      <c r="Q106" s="171">
        <f t="shared" si="22"/>
        <v>0</v>
      </c>
      <c r="R106" s="171">
        <f t="shared" si="22"/>
        <v>0</v>
      </c>
      <c r="S106" s="171">
        <f t="shared" si="22"/>
        <v>0</v>
      </c>
      <c r="T106" s="171">
        <f t="shared" si="22"/>
        <v>0</v>
      </c>
      <c r="U106" s="171">
        <f t="shared" si="22"/>
        <v>0</v>
      </c>
      <c r="V106" s="171">
        <f t="shared" si="22"/>
        <v>0</v>
      </c>
      <c r="W106" s="171">
        <f t="shared" si="22"/>
        <v>0</v>
      </c>
      <c r="X106" s="171">
        <f t="shared" si="22"/>
        <v>0</v>
      </c>
      <c r="Y106" s="171">
        <f t="shared" si="22"/>
        <v>0</v>
      </c>
      <c r="Z106" s="171">
        <f t="shared" si="22"/>
        <v>0</v>
      </c>
      <c r="AA106" s="171">
        <f t="shared" si="22"/>
        <v>0</v>
      </c>
      <c r="AB106" s="171">
        <f t="shared" si="22"/>
        <v>0</v>
      </c>
      <c r="AC106" s="171">
        <f t="shared" si="22"/>
        <v>0</v>
      </c>
    </row>
    <row r="107" spans="1:29" s="164" customFormat="1" ht="36" customHeight="1" thickBot="1" x14ac:dyDescent="0.35">
      <c r="A107" s="168"/>
      <c r="B107" s="166" t="s">
        <v>183</v>
      </c>
      <c r="C107" s="166" t="s">
        <v>397</v>
      </c>
      <c r="D107" s="169">
        <f t="shared" ref="D107:N107" si="23">IF(D127=0,0,D106/D127)</f>
        <v>0</v>
      </c>
      <c r="E107" s="169">
        <f t="shared" si="23"/>
        <v>0</v>
      </c>
      <c r="F107" s="169">
        <f t="shared" si="23"/>
        <v>0</v>
      </c>
      <c r="G107" s="169">
        <f t="shared" si="23"/>
        <v>0</v>
      </c>
      <c r="H107" s="169">
        <f t="shared" si="23"/>
        <v>0</v>
      </c>
      <c r="I107" s="169">
        <f t="shared" si="23"/>
        <v>0</v>
      </c>
      <c r="J107" s="169">
        <f t="shared" si="23"/>
        <v>0</v>
      </c>
      <c r="K107" s="169">
        <f t="shared" si="23"/>
        <v>0</v>
      </c>
      <c r="L107" s="169">
        <f t="shared" si="23"/>
        <v>0</v>
      </c>
      <c r="M107" s="169">
        <f t="shared" si="23"/>
        <v>0</v>
      </c>
      <c r="N107" s="169">
        <f t="shared" si="23"/>
        <v>0</v>
      </c>
      <c r="O107" s="169">
        <f t="shared" ref="O107:AC107" si="24">IF(O127=0,0,O106/O127)</f>
        <v>0</v>
      </c>
      <c r="P107" s="169">
        <f t="shared" si="24"/>
        <v>0</v>
      </c>
      <c r="Q107" s="169">
        <f t="shared" si="24"/>
        <v>0</v>
      </c>
      <c r="R107" s="169">
        <f t="shared" si="24"/>
        <v>0</v>
      </c>
      <c r="S107" s="169">
        <f t="shared" si="24"/>
        <v>0</v>
      </c>
      <c r="T107" s="169">
        <f t="shared" si="24"/>
        <v>0</v>
      </c>
      <c r="U107" s="169">
        <f t="shared" si="24"/>
        <v>0</v>
      </c>
      <c r="V107" s="169">
        <f t="shared" si="24"/>
        <v>0</v>
      </c>
      <c r="W107" s="169">
        <f t="shared" si="24"/>
        <v>0</v>
      </c>
      <c r="X107" s="169">
        <f t="shared" si="24"/>
        <v>0</v>
      </c>
      <c r="Y107" s="169">
        <f t="shared" si="24"/>
        <v>0</v>
      </c>
      <c r="Z107" s="169">
        <f t="shared" si="24"/>
        <v>0</v>
      </c>
      <c r="AA107" s="169">
        <f t="shared" si="24"/>
        <v>0</v>
      </c>
      <c r="AB107" s="169">
        <f t="shared" si="24"/>
        <v>0</v>
      </c>
      <c r="AC107" s="169">
        <f t="shared" si="24"/>
        <v>0</v>
      </c>
    </row>
    <row r="108" spans="1:29" s="164" customFormat="1" ht="36" customHeight="1" outlineLevel="1" x14ac:dyDescent="0.3">
      <c r="A108" s="168"/>
      <c r="B108" s="197"/>
      <c r="C108" s="198"/>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row>
    <row r="109" spans="1:29" s="210" customFormat="1" ht="21" customHeight="1" outlineLevel="1" x14ac:dyDescent="0.3">
      <c r="A109" s="78"/>
      <c r="B109" s="213" t="s">
        <v>139</v>
      </c>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row>
    <row r="110" spans="1:29" ht="20.25" customHeight="1" outlineLevel="2" x14ac:dyDescent="0.3">
      <c r="A110" s="78"/>
      <c r="B110" s="148" t="s">
        <v>120</v>
      </c>
      <c r="C110" s="148" t="s">
        <v>9</v>
      </c>
      <c r="D110" s="147">
        <f>'Basic input'!F23</f>
        <v>0</v>
      </c>
      <c r="E110" s="147">
        <f>'Basic input'!G23</f>
        <v>0</v>
      </c>
      <c r="F110" s="147">
        <f>'Basic input'!H23</f>
        <v>0</v>
      </c>
      <c r="G110" s="147">
        <f>'Basic input'!I23</f>
        <v>0</v>
      </c>
      <c r="H110" s="147">
        <f>'Basic input'!J23</f>
        <v>0</v>
      </c>
      <c r="I110" s="147">
        <f>'Basic input'!K23</f>
        <v>0</v>
      </c>
      <c r="J110" s="147">
        <f>'Basic input'!L23</f>
        <v>0</v>
      </c>
      <c r="K110" s="147">
        <f>'Basic input'!M23</f>
        <v>0</v>
      </c>
      <c r="L110" s="147">
        <f>'Basic input'!N23</f>
        <v>0</v>
      </c>
      <c r="M110" s="147">
        <f>'Basic input'!O23</f>
        <v>0</v>
      </c>
      <c r="N110" s="147">
        <f>'Basic input'!P23</f>
        <v>0</v>
      </c>
      <c r="O110" s="147"/>
      <c r="P110" s="147"/>
      <c r="Q110" s="147"/>
      <c r="R110" s="147"/>
      <c r="S110" s="147"/>
      <c r="T110" s="147"/>
      <c r="U110" s="147"/>
      <c r="V110" s="147"/>
      <c r="W110" s="147"/>
      <c r="X110" s="147"/>
      <c r="Y110" s="147"/>
      <c r="Z110" s="147"/>
      <c r="AA110" s="147"/>
      <c r="AB110" s="147"/>
      <c r="AC110" s="147"/>
    </row>
    <row r="111" spans="1:29" ht="20.25" customHeight="1" outlineLevel="2" x14ac:dyDescent="0.3">
      <c r="A111" s="78"/>
      <c r="B111" s="148"/>
      <c r="C111" s="148"/>
      <c r="D111" s="614">
        <v>1</v>
      </c>
      <c r="E111" s="614">
        <f>+D111+1</f>
        <v>2</v>
      </c>
      <c r="F111" s="614">
        <f t="shared" ref="F111:AC111" si="25">+E111+1</f>
        <v>3</v>
      </c>
      <c r="G111" s="614">
        <f t="shared" si="25"/>
        <v>4</v>
      </c>
      <c r="H111" s="614">
        <f t="shared" si="25"/>
        <v>5</v>
      </c>
      <c r="I111" s="614">
        <f t="shared" si="25"/>
        <v>6</v>
      </c>
      <c r="J111" s="614">
        <f t="shared" si="25"/>
        <v>7</v>
      </c>
      <c r="K111" s="614">
        <f t="shared" si="25"/>
        <v>8</v>
      </c>
      <c r="L111" s="614">
        <f t="shared" si="25"/>
        <v>9</v>
      </c>
      <c r="M111" s="614">
        <f t="shared" si="25"/>
        <v>10</v>
      </c>
      <c r="N111" s="614">
        <f t="shared" si="25"/>
        <v>11</v>
      </c>
      <c r="O111" s="614">
        <f t="shared" si="25"/>
        <v>12</v>
      </c>
      <c r="P111" s="614">
        <f t="shared" si="25"/>
        <v>13</v>
      </c>
      <c r="Q111" s="614">
        <f t="shared" si="25"/>
        <v>14</v>
      </c>
      <c r="R111" s="614">
        <f t="shared" si="25"/>
        <v>15</v>
      </c>
      <c r="S111" s="614">
        <f t="shared" si="25"/>
        <v>16</v>
      </c>
      <c r="T111" s="614">
        <f t="shared" si="25"/>
        <v>17</v>
      </c>
      <c r="U111" s="614">
        <f t="shared" si="25"/>
        <v>18</v>
      </c>
      <c r="V111" s="614">
        <f t="shared" si="25"/>
        <v>19</v>
      </c>
      <c r="W111" s="614">
        <f t="shared" si="25"/>
        <v>20</v>
      </c>
      <c r="X111" s="614">
        <f t="shared" si="25"/>
        <v>21</v>
      </c>
      <c r="Y111" s="614">
        <f t="shared" si="25"/>
        <v>22</v>
      </c>
      <c r="Z111" s="614">
        <f t="shared" si="25"/>
        <v>23</v>
      </c>
      <c r="AA111" s="614">
        <f t="shared" si="25"/>
        <v>24</v>
      </c>
      <c r="AB111" s="614">
        <f t="shared" si="25"/>
        <v>25</v>
      </c>
      <c r="AC111" s="614">
        <f t="shared" si="25"/>
        <v>26</v>
      </c>
    </row>
    <row r="112" spans="1:29" s="136" customFormat="1" ht="20.25" customHeight="1" outlineLevel="2" x14ac:dyDescent="0.3">
      <c r="A112" s="267"/>
      <c r="B112" s="97" t="s">
        <v>132</v>
      </c>
      <c r="C112" s="97" t="s">
        <v>9</v>
      </c>
      <c r="D112" s="597">
        <f t="shared" ref="D112:N112" si="26">SUM(D113:D123)</f>
        <v>0</v>
      </c>
      <c r="E112" s="597">
        <f t="shared" si="26"/>
        <v>0</v>
      </c>
      <c r="F112" s="597">
        <f t="shared" si="26"/>
        <v>0</v>
      </c>
      <c r="G112" s="597">
        <f t="shared" si="26"/>
        <v>0</v>
      </c>
      <c r="H112" s="597">
        <f t="shared" si="26"/>
        <v>0</v>
      </c>
      <c r="I112" s="597">
        <f t="shared" si="26"/>
        <v>0</v>
      </c>
      <c r="J112" s="597">
        <f t="shared" si="26"/>
        <v>0</v>
      </c>
      <c r="K112" s="597">
        <f t="shared" si="26"/>
        <v>0</v>
      </c>
      <c r="L112" s="597">
        <f t="shared" si="26"/>
        <v>0</v>
      </c>
      <c r="M112" s="597">
        <f t="shared" si="26"/>
        <v>0</v>
      </c>
      <c r="N112" s="597">
        <f t="shared" si="26"/>
        <v>0</v>
      </c>
      <c r="O112" s="597">
        <f t="shared" ref="O112:AC112" si="27">SUM(O113:O123)</f>
        <v>0</v>
      </c>
      <c r="P112" s="597">
        <f t="shared" si="27"/>
        <v>0</v>
      </c>
      <c r="Q112" s="597">
        <f t="shared" si="27"/>
        <v>0</v>
      </c>
      <c r="R112" s="597">
        <f t="shared" si="27"/>
        <v>0</v>
      </c>
      <c r="S112" s="597">
        <f t="shared" si="27"/>
        <v>0</v>
      </c>
      <c r="T112" s="597">
        <f t="shared" si="27"/>
        <v>0</v>
      </c>
      <c r="U112" s="597">
        <f t="shared" si="27"/>
        <v>0</v>
      </c>
      <c r="V112" s="597">
        <f t="shared" si="27"/>
        <v>0</v>
      </c>
      <c r="W112" s="597">
        <f t="shared" si="27"/>
        <v>0</v>
      </c>
      <c r="X112" s="597">
        <f t="shared" si="27"/>
        <v>0</v>
      </c>
      <c r="Y112" s="597">
        <f t="shared" si="27"/>
        <v>0</v>
      </c>
      <c r="Z112" s="597">
        <f t="shared" si="27"/>
        <v>0</v>
      </c>
      <c r="AA112" s="597">
        <f t="shared" si="27"/>
        <v>0</v>
      </c>
      <c r="AB112" s="597">
        <f t="shared" si="27"/>
        <v>0</v>
      </c>
      <c r="AC112" s="597">
        <f t="shared" si="27"/>
        <v>0</v>
      </c>
    </row>
    <row r="113" spans="1:29" s="136" customFormat="1" ht="20.25" customHeight="1" outlineLevel="3" x14ac:dyDescent="0.3">
      <c r="A113" s="267"/>
      <c r="B113" s="103"/>
      <c r="C113" s="146" t="s">
        <v>121</v>
      </c>
      <c r="D113" s="147">
        <f>IF('Detailed input - Vehicles'!$E$10&gt;=D111,'Basic input'!$F$23,0)</f>
        <v>0</v>
      </c>
      <c r="E113" s="147">
        <f>IF('Detailed input - Vehicles'!$E$10&gt;=E111,'Basic input'!$F$23,0)</f>
        <v>0</v>
      </c>
      <c r="F113" s="147">
        <f>IF('Detailed input - Vehicles'!$E$10&gt;=F111,'Basic input'!$F$23,0)</f>
        <v>0</v>
      </c>
      <c r="G113" s="147">
        <f>IF('Detailed input - Vehicles'!$E$10&gt;=G111,'Basic input'!$F$23,0)</f>
        <v>0</v>
      </c>
      <c r="H113" s="147">
        <f>IF('Detailed input - Vehicles'!$E$10&gt;=H111,'Basic input'!$F$23,0)</f>
        <v>0</v>
      </c>
      <c r="I113" s="147">
        <f>IF('Detailed input - Vehicles'!$E$10&gt;=I111,'Basic input'!$F$23,0)</f>
        <v>0</v>
      </c>
      <c r="J113" s="147">
        <f>IF('Detailed input - Vehicles'!$E$10&gt;=J111,'Basic input'!$F$23,0)</f>
        <v>0</v>
      </c>
      <c r="K113" s="147">
        <f>IF('Detailed input - Vehicles'!$E$10&gt;=K111,'Basic input'!$F$23,0)</f>
        <v>0</v>
      </c>
      <c r="L113" s="147">
        <f>IF('Detailed input - Vehicles'!$E$10&gt;=L111,'Basic input'!$F$23,0)</f>
        <v>0</v>
      </c>
      <c r="M113" s="147">
        <f>IF('Detailed input - Vehicles'!$E$10&gt;=M111,'Basic input'!$F$23,0)</f>
        <v>0</v>
      </c>
      <c r="N113" s="147">
        <f>IF('Detailed input - Vehicles'!$E$10&gt;=N111,'Basic input'!$F$23,0)</f>
        <v>0</v>
      </c>
      <c r="O113" s="147">
        <f>IF('Detailed input - Vehicles'!$E$10&gt;=O111,'Basic input'!$F$23,0)</f>
        <v>0</v>
      </c>
      <c r="P113" s="147">
        <f>IF('Detailed input - Vehicles'!$E$10&gt;=P111,'Basic input'!$F$23,0)</f>
        <v>0</v>
      </c>
      <c r="Q113" s="147">
        <f>IF('Detailed input - Vehicles'!$E$10&gt;=Q111,'Basic input'!$F$23,0)</f>
        <v>0</v>
      </c>
      <c r="R113" s="147">
        <f>IF('Detailed input - Vehicles'!$E$10&gt;=R111,'Basic input'!$F$23,0)</f>
        <v>0</v>
      </c>
      <c r="S113" s="147">
        <f>IF('Detailed input - Vehicles'!$E$10&gt;=S111,'Basic input'!$F$23,0)</f>
        <v>0</v>
      </c>
      <c r="T113" s="147">
        <f>IF('Detailed input - Vehicles'!$E$10&gt;=T111,'Basic input'!$F$23,0)</f>
        <v>0</v>
      </c>
      <c r="U113" s="147">
        <f>IF('Detailed input - Vehicles'!$E$10&gt;=U111,'Basic input'!$F$23,0)</f>
        <v>0</v>
      </c>
      <c r="V113" s="147">
        <f>IF('Detailed input - Vehicles'!$E$10&gt;=V111,'Basic input'!$F$23,0)</f>
        <v>0</v>
      </c>
      <c r="W113" s="147">
        <f>IF('Detailed input - Vehicles'!$E$10&gt;=W111,'Basic input'!$F$23,0)</f>
        <v>0</v>
      </c>
      <c r="X113" s="147">
        <f>IF('Detailed input - Vehicles'!$E$10&gt;=X111,'Basic input'!$F$23,0)</f>
        <v>0</v>
      </c>
      <c r="Y113" s="147">
        <f>IF('Detailed input - Vehicles'!$E$10&gt;=Y111,'Basic input'!$F$23,0)</f>
        <v>0</v>
      </c>
      <c r="Z113" s="147">
        <f>IF('Detailed input - Vehicles'!$E$10&gt;=Z111,'Basic input'!$F$23,0)</f>
        <v>0</v>
      </c>
      <c r="AA113" s="147">
        <f>IF('Detailed input - Vehicles'!$E$10&gt;=AA111,'Basic input'!$F$23,0)</f>
        <v>0</v>
      </c>
      <c r="AB113" s="147">
        <f>IF('Detailed input - Vehicles'!$E$10&gt;=AB111,'Basic input'!$F$23,0)</f>
        <v>0</v>
      </c>
      <c r="AC113" s="147">
        <f>IF('Detailed input - Vehicles'!$E$10&gt;=AC111,'Basic input'!$F$23,0)</f>
        <v>0</v>
      </c>
    </row>
    <row r="114" spans="1:29" s="136" customFormat="1" ht="20.25" customHeight="1" outlineLevel="3" x14ac:dyDescent="0.3">
      <c r="A114" s="267"/>
      <c r="B114" s="148"/>
      <c r="C114" s="146" t="s">
        <v>122</v>
      </c>
      <c r="D114" s="147"/>
      <c r="E114" s="147">
        <f>IF('Detailed input - Vehicles'!$E$10&gt;=D111,'Basic input'!$G$23,0)</f>
        <v>0</v>
      </c>
      <c r="F114" s="147">
        <f>IF('Detailed input - Vehicles'!$E$10&gt;=E111,'Basic input'!$G$23,0)</f>
        <v>0</v>
      </c>
      <c r="G114" s="147">
        <f>IF('Detailed input - Vehicles'!$E$10&gt;=F111,'Basic input'!$G$23,0)</f>
        <v>0</v>
      </c>
      <c r="H114" s="147">
        <f>IF('Detailed input - Vehicles'!$E$10&gt;=G111,'Basic input'!$G$23,0)</f>
        <v>0</v>
      </c>
      <c r="I114" s="147">
        <f>IF('Detailed input - Vehicles'!$E$10&gt;=H111,'Basic input'!$G$23,0)</f>
        <v>0</v>
      </c>
      <c r="J114" s="147">
        <f>IF('Detailed input - Vehicles'!$E$10&gt;=I111,'Basic input'!$G$23,0)</f>
        <v>0</v>
      </c>
      <c r="K114" s="147">
        <f>IF('Detailed input - Vehicles'!$E$10&gt;=J111,'Basic input'!$G$23,0)</f>
        <v>0</v>
      </c>
      <c r="L114" s="147">
        <f>IF('Detailed input - Vehicles'!$E$10&gt;=K111,'Basic input'!$G$23,0)</f>
        <v>0</v>
      </c>
      <c r="M114" s="147">
        <f>IF('Detailed input - Vehicles'!$E$10&gt;=L111,'Basic input'!$G$23,0)</f>
        <v>0</v>
      </c>
      <c r="N114" s="147">
        <f>IF('Detailed input - Vehicles'!$E$10&gt;=M111,'Basic input'!$G$23,0)</f>
        <v>0</v>
      </c>
      <c r="O114" s="147">
        <f>IF('Detailed input - Vehicles'!$E$10&gt;=N111,'Basic input'!$G$23,0)</f>
        <v>0</v>
      </c>
      <c r="P114" s="147">
        <f>IF('Detailed input - Vehicles'!$E$10&gt;=O111,'Basic input'!$G$23,0)</f>
        <v>0</v>
      </c>
      <c r="Q114" s="147">
        <f>IF('Detailed input - Vehicles'!$E$10&gt;=P111,'Basic input'!$G$23,0)</f>
        <v>0</v>
      </c>
      <c r="R114" s="147">
        <f>IF('Detailed input - Vehicles'!$E$10&gt;=Q111,'Basic input'!$G$23,0)</f>
        <v>0</v>
      </c>
      <c r="S114" s="147">
        <f>IF('Detailed input - Vehicles'!$E$10&gt;=R111,'Basic input'!$G$23,0)</f>
        <v>0</v>
      </c>
      <c r="T114" s="147">
        <f>IF('Detailed input - Vehicles'!$E$10&gt;=S111,'Basic input'!$G$23,0)</f>
        <v>0</v>
      </c>
      <c r="U114" s="147">
        <f>IF('Detailed input - Vehicles'!$E$10&gt;=T111,'Basic input'!$G$23,0)</f>
        <v>0</v>
      </c>
      <c r="V114" s="147">
        <f>IF('Detailed input - Vehicles'!$E$10&gt;=U111,'Basic input'!$G$23,0)</f>
        <v>0</v>
      </c>
      <c r="W114" s="147">
        <f>IF('Detailed input - Vehicles'!$E$10&gt;=V111,'Basic input'!$G$23,0)</f>
        <v>0</v>
      </c>
      <c r="X114" s="147">
        <f>IF('Detailed input - Vehicles'!$E$10&gt;=W111,'Basic input'!$G$23,0)</f>
        <v>0</v>
      </c>
      <c r="Y114" s="147">
        <f>IF('Detailed input - Vehicles'!$E$10&gt;=X111,'Basic input'!$G$23,0)</f>
        <v>0</v>
      </c>
      <c r="Z114" s="147">
        <f>IF('Detailed input - Vehicles'!$E$10&gt;=Y111,'Basic input'!$G$23,0)</f>
        <v>0</v>
      </c>
      <c r="AA114" s="147">
        <f>IF('Detailed input - Vehicles'!$E$10&gt;=Z111,'Basic input'!$G$23,0)</f>
        <v>0</v>
      </c>
      <c r="AB114" s="147">
        <f>IF('Detailed input - Vehicles'!$E$10&gt;=AA111,'Basic input'!$G$23,0)</f>
        <v>0</v>
      </c>
      <c r="AC114" s="147">
        <f>IF('Detailed input - Vehicles'!$E$10&gt;=AB111,'Basic input'!$G$23,0)</f>
        <v>0</v>
      </c>
    </row>
    <row r="115" spans="1:29" s="136" customFormat="1" ht="20.25" customHeight="1" outlineLevel="3" x14ac:dyDescent="0.3">
      <c r="A115" s="267"/>
      <c r="B115" s="148"/>
      <c r="C115" s="146" t="s">
        <v>123</v>
      </c>
      <c r="D115" s="147"/>
      <c r="E115" s="147"/>
      <c r="F115" s="147">
        <f>IF('Detailed input - Vehicles'!$E$10&gt;=D111,'Basic input'!$H$23,0)</f>
        <v>0</v>
      </c>
      <c r="G115" s="147">
        <f>IF('Detailed input - Vehicles'!$E$10&gt;=E111,'Basic input'!$H$23,0)</f>
        <v>0</v>
      </c>
      <c r="H115" s="147">
        <f>IF('Detailed input - Vehicles'!$E$10&gt;=F111,'Basic input'!$H$23,0)</f>
        <v>0</v>
      </c>
      <c r="I115" s="147">
        <f>IF('Detailed input - Vehicles'!$E$10&gt;=G111,'Basic input'!$H$23,0)</f>
        <v>0</v>
      </c>
      <c r="J115" s="147">
        <f>IF('Detailed input - Vehicles'!$E$10&gt;=H111,'Basic input'!$H$23,0)</f>
        <v>0</v>
      </c>
      <c r="K115" s="147">
        <f>IF('Detailed input - Vehicles'!$E$10&gt;=I111,'Basic input'!$H$23,0)</f>
        <v>0</v>
      </c>
      <c r="L115" s="147">
        <f>IF('Detailed input - Vehicles'!$E$10&gt;=J111,'Basic input'!$H$23,0)</f>
        <v>0</v>
      </c>
      <c r="M115" s="147">
        <f>IF('Detailed input - Vehicles'!$E$10&gt;=K111,'Basic input'!$H$23,0)</f>
        <v>0</v>
      </c>
      <c r="N115" s="147">
        <f>IF('Detailed input - Vehicles'!$E$10&gt;=L111,'Basic input'!$H$23,0)</f>
        <v>0</v>
      </c>
      <c r="O115" s="147">
        <f>IF('Detailed input - Vehicles'!$E$10&gt;=M111,'Basic input'!$H$23,0)</f>
        <v>0</v>
      </c>
      <c r="P115" s="147">
        <f>IF('Detailed input - Vehicles'!$E$10&gt;=N111,'Basic input'!$H$23,0)</f>
        <v>0</v>
      </c>
      <c r="Q115" s="147">
        <f>IF('Detailed input - Vehicles'!$E$10&gt;=O111,'Basic input'!$H$23,0)</f>
        <v>0</v>
      </c>
      <c r="R115" s="147">
        <f>IF('Detailed input - Vehicles'!$E$10&gt;=P111,'Basic input'!$H$23,0)</f>
        <v>0</v>
      </c>
      <c r="S115" s="147">
        <f>IF('Detailed input - Vehicles'!$E$10&gt;=Q111,'Basic input'!$H$23,0)</f>
        <v>0</v>
      </c>
      <c r="T115" s="147">
        <f>IF('Detailed input - Vehicles'!$E$10&gt;=R111,'Basic input'!$H$23,0)</f>
        <v>0</v>
      </c>
      <c r="U115" s="147">
        <f>IF('Detailed input - Vehicles'!$E$10&gt;=S111,'Basic input'!$H$23,0)</f>
        <v>0</v>
      </c>
      <c r="V115" s="147">
        <f>IF('Detailed input - Vehicles'!$E$10&gt;=T111,'Basic input'!$H$23,0)</f>
        <v>0</v>
      </c>
      <c r="W115" s="147">
        <f>IF('Detailed input - Vehicles'!$E$10&gt;=U111,'Basic input'!$H$23,0)</f>
        <v>0</v>
      </c>
      <c r="X115" s="147">
        <f>IF('Detailed input - Vehicles'!$E$10&gt;=V111,'Basic input'!$H$23,0)</f>
        <v>0</v>
      </c>
      <c r="Y115" s="147">
        <f>IF('Detailed input - Vehicles'!$E$10&gt;=W111,'Basic input'!$H$23,0)</f>
        <v>0</v>
      </c>
      <c r="Z115" s="147">
        <f>IF('Detailed input - Vehicles'!$E$10&gt;=X111,'Basic input'!$H$23,0)</f>
        <v>0</v>
      </c>
      <c r="AA115" s="147">
        <f>IF('Detailed input - Vehicles'!$E$10&gt;=Y111,'Basic input'!$H$23,0)</f>
        <v>0</v>
      </c>
      <c r="AB115" s="147">
        <f>IF('Detailed input - Vehicles'!$E$10&gt;=Z111,'Basic input'!$H$23,0)</f>
        <v>0</v>
      </c>
      <c r="AC115" s="147">
        <f>IF('Detailed input - Vehicles'!$E$10&gt;=AA111,'Basic input'!$H$23,0)</f>
        <v>0</v>
      </c>
    </row>
    <row r="116" spans="1:29" s="136" customFormat="1" ht="20.25" customHeight="1" outlineLevel="3" x14ac:dyDescent="0.3">
      <c r="A116" s="267"/>
      <c r="B116" s="148"/>
      <c r="C116" s="146" t="s">
        <v>124</v>
      </c>
      <c r="D116" s="147"/>
      <c r="E116" s="147"/>
      <c r="F116" s="147"/>
      <c r="G116" s="147">
        <f>IF('Detailed input - Vehicles'!$E$10&gt;=D111,'Basic input'!$I$23,0)</f>
        <v>0</v>
      </c>
      <c r="H116" s="147">
        <f>IF('Detailed input - Vehicles'!$E$10&gt;=E111,'Basic input'!$I$23,0)</f>
        <v>0</v>
      </c>
      <c r="I116" s="147">
        <f>IF('Detailed input - Vehicles'!$E$10&gt;=F111,'Basic input'!$I$23,0)</f>
        <v>0</v>
      </c>
      <c r="J116" s="147">
        <f>IF('Detailed input - Vehicles'!$E$10&gt;=G111,'Basic input'!$I$23,0)</f>
        <v>0</v>
      </c>
      <c r="K116" s="147">
        <f>IF('Detailed input - Vehicles'!$E$10&gt;=H111,'Basic input'!$I$23,0)</f>
        <v>0</v>
      </c>
      <c r="L116" s="147">
        <f>IF('Detailed input - Vehicles'!$E$10&gt;=I111,'Basic input'!$I$23,0)</f>
        <v>0</v>
      </c>
      <c r="M116" s="147">
        <f>IF('Detailed input - Vehicles'!$E$10&gt;=J111,'Basic input'!$I$23,0)</f>
        <v>0</v>
      </c>
      <c r="N116" s="147">
        <f>IF('Detailed input - Vehicles'!$E$10&gt;=K111,'Basic input'!$I$23,0)</f>
        <v>0</v>
      </c>
      <c r="O116" s="147">
        <f>IF('Detailed input - Vehicles'!$E$10&gt;=L111,'Basic input'!$I$23,0)</f>
        <v>0</v>
      </c>
      <c r="P116" s="147">
        <f>IF('Detailed input - Vehicles'!$E$10&gt;=M111,'Basic input'!$I$23,0)</f>
        <v>0</v>
      </c>
      <c r="Q116" s="147">
        <f>IF('Detailed input - Vehicles'!$E$10&gt;=N111,'Basic input'!$I$23,0)</f>
        <v>0</v>
      </c>
      <c r="R116" s="147">
        <f>IF('Detailed input - Vehicles'!$E$10&gt;=O111,'Basic input'!$I$23,0)</f>
        <v>0</v>
      </c>
      <c r="S116" s="147">
        <f>IF('Detailed input - Vehicles'!$E$10&gt;=P111,'Basic input'!$I$23,0)</f>
        <v>0</v>
      </c>
      <c r="T116" s="147">
        <f>IF('Detailed input - Vehicles'!$E$10&gt;=Q111,'Basic input'!$I$23,0)</f>
        <v>0</v>
      </c>
      <c r="U116" s="147">
        <f>IF('Detailed input - Vehicles'!$E$10&gt;=R111,'Basic input'!$I$23,0)</f>
        <v>0</v>
      </c>
      <c r="V116" s="147">
        <f>IF('Detailed input - Vehicles'!$E$10&gt;=S111,'Basic input'!$I$23,0)</f>
        <v>0</v>
      </c>
      <c r="W116" s="147">
        <f>IF('Detailed input - Vehicles'!$E$10&gt;=T111,'Basic input'!$I$23,0)</f>
        <v>0</v>
      </c>
      <c r="X116" s="147">
        <f>IF('Detailed input - Vehicles'!$E$10&gt;=U111,'Basic input'!$I$23,0)</f>
        <v>0</v>
      </c>
      <c r="Y116" s="147">
        <f>IF('Detailed input - Vehicles'!$E$10&gt;=V111,'Basic input'!$I$23,0)</f>
        <v>0</v>
      </c>
      <c r="Z116" s="147">
        <f>IF('Detailed input - Vehicles'!$E$10&gt;=W111,'Basic input'!$I$23,0)</f>
        <v>0</v>
      </c>
      <c r="AA116" s="147">
        <f>IF('Detailed input - Vehicles'!$E$10&gt;=X111,'Basic input'!$I$23,0)</f>
        <v>0</v>
      </c>
      <c r="AB116" s="147">
        <f>IF('Detailed input - Vehicles'!$E$10&gt;=Y111,'Basic input'!$I$23,0)</f>
        <v>0</v>
      </c>
      <c r="AC116" s="147">
        <f>IF('Detailed input - Vehicles'!$E$10&gt;=Z111,'Basic input'!$I$23,0)</f>
        <v>0</v>
      </c>
    </row>
    <row r="117" spans="1:29" s="136" customFormat="1" ht="20.25" customHeight="1" outlineLevel="3" x14ac:dyDescent="0.3">
      <c r="A117" s="267"/>
      <c r="B117" s="148"/>
      <c r="C117" s="146" t="s">
        <v>125</v>
      </c>
      <c r="D117" s="147"/>
      <c r="E117" s="147"/>
      <c r="F117" s="147"/>
      <c r="G117" s="147"/>
      <c r="H117" s="147">
        <f>IF('Detailed input - Vehicles'!$E$10&gt;=D111,'Basic input'!$J$23,0)</f>
        <v>0</v>
      </c>
      <c r="I117" s="147">
        <f>IF('Detailed input - Vehicles'!$E$10&gt;=E111,'Basic input'!$J$23,0)</f>
        <v>0</v>
      </c>
      <c r="J117" s="147">
        <f>IF('Detailed input - Vehicles'!$E$10&gt;=F111,'Basic input'!$J$23,0)</f>
        <v>0</v>
      </c>
      <c r="K117" s="147">
        <f>IF('Detailed input - Vehicles'!$E$10&gt;=G111,'Basic input'!$J$23,0)</f>
        <v>0</v>
      </c>
      <c r="L117" s="147">
        <f>IF('Detailed input - Vehicles'!$E$10&gt;=H111,'Basic input'!$J$23,0)</f>
        <v>0</v>
      </c>
      <c r="M117" s="147">
        <f>IF('Detailed input - Vehicles'!$E$10&gt;=I111,'Basic input'!$J$23,0)</f>
        <v>0</v>
      </c>
      <c r="N117" s="147">
        <f>IF('Detailed input - Vehicles'!$E$10&gt;=J111,'Basic input'!$J$23,0)</f>
        <v>0</v>
      </c>
      <c r="O117" s="147">
        <f>IF('Detailed input - Vehicles'!$E$10&gt;=K111,'Basic input'!$J$23,0)</f>
        <v>0</v>
      </c>
      <c r="P117" s="147">
        <f>IF('Detailed input - Vehicles'!$E$10&gt;=L111,'Basic input'!$J$23,0)</f>
        <v>0</v>
      </c>
      <c r="Q117" s="147">
        <f>IF('Detailed input - Vehicles'!$E$10&gt;=M111,'Basic input'!$J$23,0)</f>
        <v>0</v>
      </c>
      <c r="R117" s="147">
        <f>IF('Detailed input - Vehicles'!$E$10&gt;=N111,'Basic input'!$J$23,0)</f>
        <v>0</v>
      </c>
      <c r="S117" s="147">
        <f>IF('Detailed input - Vehicles'!$E$10&gt;=O111,'Basic input'!$J$23,0)</f>
        <v>0</v>
      </c>
      <c r="T117" s="147">
        <f>IF('Detailed input - Vehicles'!$E$10&gt;=P111,'Basic input'!$J$23,0)</f>
        <v>0</v>
      </c>
      <c r="U117" s="147">
        <f>IF('Detailed input - Vehicles'!$E$10&gt;=Q111,'Basic input'!$J$23,0)</f>
        <v>0</v>
      </c>
      <c r="V117" s="147">
        <f>IF('Detailed input - Vehicles'!$E$10&gt;=R111,'Basic input'!$J$23,0)</f>
        <v>0</v>
      </c>
      <c r="W117" s="147">
        <f>IF('Detailed input - Vehicles'!$E$10&gt;=S111,'Basic input'!$J$23,0)</f>
        <v>0</v>
      </c>
      <c r="X117" s="147">
        <f>IF('Detailed input - Vehicles'!$E$10&gt;=T111,'Basic input'!$J$23,0)</f>
        <v>0</v>
      </c>
      <c r="Y117" s="147">
        <f>IF('Detailed input - Vehicles'!$E$10&gt;=U111,'Basic input'!$J$23,0)</f>
        <v>0</v>
      </c>
      <c r="Z117" s="147">
        <f>IF('Detailed input - Vehicles'!$E$10&gt;=V111,'Basic input'!$J$23,0)</f>
        <v>0</v>
      </c>
      <c r="AA117" s="147">
        <f>IF('Detailed input - Vehicles'!$E$10&gt;=W111,'Basic input'!$J$23,0)</f>
        <v>0</v>
      </c>
      <c r="AB117" s="147">
        <f>IF('Detailed input - Vehicles'!$E$10&gt;=X111,'Basic input'!$J$23,0)</f>
        <v>0</v>
      </c>
      <c r="AC117" s="147">
        <f>IF('Detailed input - Vehicles'!$E$10&gt;=Y111,'Basic input'!$J$23,0)</f>
        <v>0</v>
      </c>
    </row>
    <row r="118" spans="1:29" s="136" customFormat="1" ht="20.25" customHeight="1" outlineLevel="3" x14ac:dyDescent="0.3">
      <c r="A118" s="267"/>
      <c r="B118" s="148"/>
      <c r="C118" s="146" t="s">
        <v>126</v>
      </c>
      <c r="D118" s="147"/>
      <c r="E118" s="147"/>
      <c r="F118" s="147"/>
      <c r="G118" s="147"/>
      <c r="H118" s="147"/>
      <c r="I118" s="147">
        <f>IF('Detailed input - Vehicles'!$E$10&gt;=D111,'Basic input'!$K$23,0)</f>
        <v>0</v>
      </c>
      <c r="J118" s="147">
        <f>IF('Detailed input - Vehicles'!$E$10&gt;=E111,'Basic input'!$K$23,0)</f>
        <v>0</v>
      </c>
      <c r="K118" s="147">
        <f>IF('Detailed input - Vehicles'!$E$10&gt;=F111,'Basic input'!$K$23,0)</f>
        <v>0</v>
      </c>
      <c r="L118" s="147">
        <f>IF('Detailed input - Vehicles'!$E$10&gt;=G111,'Basic input'!$K$23,0)</f>
        <v>0</v>
      </c>
      <c r="M118" s="147">
        <f>IF('Detailed input - Vehicles'!$E$10&gt;=H111,'Basic input'!$K$23,0)</f>
        <v>0</v>
      </c>
      <c r="N118" s="147">
        <f>IF('Detailed input - Vehicles'!$E$10&gt;=I111,'Basic input'!$K$23,0)</f>
        <v>0</v>
      </c>
      <c r="O118" s="147">
        <f>IF('Detailed input - Vehicles'!$E$10&gt;=J111,'Basic input'!$K$23,0)</f>
        <v>0</v>
      </c>
      <c r="P118" s="147">
        <f>IF('Detailed input - Vehicles'!$E$10&gt;=K111,'Basic input'!$K$23,0)</f>
        <v>0</v>
      </c>
      <c r="Q118" s="147">
        <f>IF('Detailed input - Vehicles'!$E$10&gt;=L111,'Basic input'!$K$23,0)</f>
        <v>0</v>
      </c>
      <c r="R118" s="147">
        <f>IF('Detailed input - Vehicles'!$E$10&gt;=M111,'Basic input'!$K$23,0)</f>
        <v>0</v>
      </c>
      <c r="S118" s="147">
        <f>IF('Detailed input - Vehicles'!$E$10&gt;=N111,'Basic input'!$K$23,0)</f>
        <v>0</v>
      </c>
      <c r="T118" s="147">
        <f>IF('Detailed input - Vehicles'!$E$10&gt;=O111,'Basic input'!$K$23,0)</f>
        <v>0</v>
      </c>
      <c r="U118" s="147">
        <f>IF('Detailed input - Vehicles'!$E$10&gt;=P111,'Basic input'!$K$23,0)</f>
        <v>0</v>
      </c>
      <c r="V118" s="147">
        <f>IF('Detailed input - Vehicles'!$E$10&gt;=Q111,'Basic input'!$K$23,0)</f>
        <v>0</v>
      </c>
      <c r="W118" s="147">
        <f>IF('Detailed input - Vehicles'!$E$10&gt;=R111,'Basic input'!$K$23,0)</f>
        <v>0</v>
      </c>
      <c r="X118" s="147">
        <f>IF('Detailed input - Vehicles'!$E$10&gt;=S111,'Basic input'!$K$23,0)</f>
        <v>0</v>
      </c>
      <c r="Y118" s="147">
        <f>IF('Detailed input - Vehicles'!$E$10&gt;=T111,'Basic input'!$K$23,0)</f>
        <v>0</v>
      </c>
      <c r="Z118" s="147">
        <f>IF('Detailed input - Vehicles'!$E$10&gt;=U111,'Basic input'!$K$23,0)</f>
        <v>0</v>
      </c>
      <c r="AA118" s="147">
        <f>IF('Detailed input - Vehicles'!$E$10&gt;=V111,'Basic input'!$K$23,0)</f>
        <v>0</v>
      </c>
      <c r="AB118" s="147">
        <f>IF('Detailed input - Vehicles'!$E$10&gt;=W111,'Basic input'!$K$23,0)</f>
        <v>0</v>
      </c>
      <c r="AC118" s="147">
        <f>IF('Detailed input - Vehicles'!$E$10&gt;=X111,'Basic input'!$K$23,0)</f>
        <v>0</v>
      </c>
    </row>
    <row r="119" spans="1:29" s="136" customFormat="1" ht="20.25" customHeight="1" outlineLevel="3" x14ac:dyDescent="0.3">
      <c r="A119" s="267"/>
      <c r="B119" s="148"/>
      <c r="C119" s="146" t="s">
        <v>127</v>
      </c>
      <c r="D119" s="147"/>
      <c r="E119" s="147"/>
      <c r="F119" s="147"/>
      <c r="G119" s="147"/>
      <c r="H119" s="147"/>
      <c r="I119" s="147"/>
      <c r="J119" s="147">
        <f>IF('Detailed input - Vehicles'!$E$10&gt;=D111,'Basic input'!$L$23,0)</f>
        <v>0</v>
      </c>
      <c r="K119" s="147">
        <f>IF('Detailed input - Vehicles'!$E$10&gt;=E111,'Basic input'!$L$23,0)</f>
        <v>0</v>
      </c>
      <c r="L119" s="147">
        <f>IF('Detailed input - Vehicles'!$E$10&gt;=F111,'Basic input'!$L$23,0)</f>
        <v>0</v>
      </c>
      <c r="M119" s="147">
        <f>IF('Detailed input - Vehicles'!$E$10&gt;=G111,'Basic input'!$L$23,0)</f>
        <v>0</v>
      </c>
      <c r="N119" s="147">
        <f>IF('Detailed input - Vehicles'!$E$10&gt;=H111,'Basic input'!$L$23,0)</f>
        <v>0</v>
      </c>
      <c r="O119" s="147">
        <f>IF('Detailed input - Vehicles'!$E$10&gt;=I111,'Basic input'!$L$23,0)</f>
        <v>0</v>
      </c>
      <c r="P119" s="147">
        <f>IF('Detailed input - Vehicles'!$E$10&gt;=J111,'Basic input'!$L$23,0)</f>
        <v>0</v>
      </c>
      <c r="Q119" s="147">
        <f>IF('Detailed input - Vehicles'!$E$10&gt;=K111,'Basic input'!$L$23,0)</f>
        <v>0</v>
      </c>
      <c r="R119" s="147">
        <f>IF('Detailed input - Vehicles'!$E$10&gt;=L111,'Basic input'!$L$23,0)</f>
        <v>0</v>
      </c>
      <c r="S119" s="147">
        <f>IF('Detailed input - Vehicles'!$E$10&gt;=M111,'Basic input'!$L$23,0)</f>
        <v>0</v>
      </c>
      <c r="T119" s="147">
        <f>IF('Detailed input - Vehicles'!$E$10&gt;=N111,'Basic input'!$L$23,0)</f>
        <v>0</v>
      </c>
      <c r="U119" s="147">
        <f>IF('Detailed input - Vehicles'!$E$10&gt;=O111,'Basic input'!$L$23,0)</f>
        <v>0</v>
      </c>
      <c r="V119" s="147">
        <f>IF('Detailed input - Vehicles'!$E$10&gt;=P111,'Basic input'!$L$23,0)</f>
        <v>0</v>
      </c>
      <c r="W119" s="147">
        <f>IF('Detailed input - Vehicles'!$E$10&gt;=Q111,'Basic input'!$L$23,0)</f>
        <v>0</v>
      </c>
      <c r="X119" s="147">
        <f>IF('Detailed input - Vehicles'!$E$10&gt;=R111,'Basic input'!$L$23,0)</f>
        <v>0</v>
      </c>
      <c r="Y119" s="147">
        <f>IF('Detailed input - Vehicles'!$E$10&gt;=S111,'Basic input'!$L$23,0)</f>
        <v>0</v>
      </c>
      <c r="Z119" s="147">
        <f>IF('Detailed input - Vehicles'!$E$10&gt;=T111,'Basic input'!$L$23,0)</f>
        <v>0</v>
      </c>
      <c r="AA119" s="147">
        <f>IF('Detailed input - Vehicles'!$E$10&gt;=U111,'Basic input'!$L$23,0)</f>
        <v>0</v>
      </c>
      <c r="AB119" s="147">
        <f>IF('Detailed input - Vehicles'!$E$10&gt;=V111,'Basic input'!$L$23,0)</f>
        <v>0</v>
      </c>
      <c r="AC119" s="147">
        <f>IF('Detailed input - Vehicles'!$E$10&gt;=W111,'Basic input'!$L$23,0)</f>
        <v>0</v>
      </c>
    </row>
    <row r="120" spans="1:29" s="136" customFormat="1" ht="20.25" customHeight="1" outlineLevel="3" x14ac:dyDescent="0.3">
      <c r="A120" s="267"/>
      <c r="B120" s="148"/>
      <c r="C120" s="146" t="s">
        <v>128</v>
      </c>
      <c r="D120" s="147"/>
      <c r="E120" s="147"/>
      <c r="F120" s="147"/>
      <c r="G120" s="147"/>
      <c r="H120" s="147"/>
      <c r="I120" s="147"/>
      <c r="J120" s="147"/>
      <c r="K120" s="147">
        <f>IF('Detailed input - Vehicles'!$E$10&gt;=D111,'Basic input'!$M$23,0)</f>
        <v>0</v>
      </c>
      <c r="L120" s="147">
        <f>IF('Detailed input - Vehicles'!$E$10&gt;=E111,'Basic input'!$M$23,0)</f>
        <v>0</v>
      </c>
      <c r="M120" s="147">
        <f>IF('Detailed input - Vehicles'!$E$10&gt;=F111,'Basic input'!$M$23,0)</f>
        <v>0</v>
      </c>
      <c r="N120" s="147">
        <f>IF('Detailed input - Vehicles'!$E$10&gt;=G111,'Basic input'!$M$23,0)</f>
        <v>0</v>
      </c>
      <c r="O120" s="147">
        <f>IF('Detailed input - Vehicles'!$E$10&gt;=H111,'Basic input'!$M$23,0)</f>
        <v>0</v>
      </c>
      <c r="P120" s="147">
        <f>IF('Detailed input - Vehicles'!$E$10&gt;=I111,'Basic input'!$M$23,0)</f>
        <v>0</v>
      </c>
      <c r="Q120" s="147">
        <f>IF('Detailed input - Vehicles'!$E$10&gt;=J111,'Basic input'!$M$23,0)</f>
        <v>0</v>
      </c>
      <c r="R120" s="147">
        <f>IF('Detailed input - Vehicles'!$E$10&gt;=K111,'Basic input'!$M$23,0)</f>
        <v>0</v>
      </c>
      <c r="S120" s="147">
        <f>IF('Detailed input - Vehicles'!$E$10&gt;=L111,'Basic input'!$M$23,0)</f>
        <v>0</v>
      </c>
      <c r="T120" s="147">
        <f>IF('Detailed input - Vehicles'!$E$10&gt;=M111,'Basic input'!$M$23,0)</f>
        <v>0</v>
      </c>
      <c r="U120" s="147">
        <f>IF('Detailed input - Vehicles'!$E$10&gt;=N111,'Basic input'!$M$23,0)</f>
        <v>0</v>
      </c>
      <c r="V120" s="147">
        <f>IF('Detailed input - Vehicles'!$E$10&gt;=O111,'Basic input'!$M$23,0)</f>
        <v>0</v>
      </c>
      <c r="W120" s="147">
        <f>IF('Detailed input - Vehicles'!$E$10&gt;=P111,'Basic input'!$M$23,0)</f>
        <v>0</v>
      </c>
      <c r="X120" s="147">
        <f>IF('Detailed input - Vehicles'!$E$10&gt;=Q111,'Basic input'!$M$23,0)</f>
        <v>0</v>
      </c>
      <c r="Y120" s="147">
        <f>IF('Detailed input - Vehicles'!$E$10&gt;=R111,'Basic input'!$M$23,0)</f>
        <v>0</v>
      </c>
      <c r="Z120" s="147">
        <f>IF('Detailed input - Vehicles'!$E$10&gt;=S111,'Basic input'!$M$23,0)</f>
        <v>0</v>
      </c>
      <c r="AA120" s="147">
        <f>IF('Detailed input - Vehicles'!$E$10&gt;=T111,'Basic input'!$M$23,0)</f>
        <v>0</v>
      </c>
      <c r="AB120" s="147">
        <f>IF('Detailed input - Vehicles'!$E$10&gt;=U111,'Basic input'!$M$23,0)</f>
        <v>0</v>
      </c>
      <c r="AC120" s="147">
        <f>IF('Detailed input - Vehicles'!$E$10&gt;=V111,'Basic input'!$M$23,0)</f>
        <v>0</v>
      </c>
    </row>
    <row r="121" spans="1:29" s="136" customFormat="1" ht="20.25" customHeight="1" outlineLevel="3" x14ac:dyDescent="0.3">
      <c r="A121" s="267"/>
      <c r="B121" s="148"/>
      <c r="C121" s="146" t="s">
        <v>129</v>
      </c>
      <c r="D121" s="147"/>
      <c r="E121" s="147"/>
      <c r="F121" s="147"/>
      <c r="G121" s="147"/>
      <c r="H121" s="147"/>
      <c r="I121" s="147"/>
      <c r="J121" s="147"/>
      <c r="K121" s="147"/>
      <c r="L121" s="147">
        <f>IF('Detailed input - Vehicles'!$E$10&gt;=D111,'Basic input'!$N$23,0)</f>
        <v>0</v>
      </c>
      <c r="M121" s="147">
        <f>IF('Detailed input - Vehicles'!$E$10&gt;=E111,'Basic input'!$N$23,0)</f>
        <v>0</v>
      </c>
      <c r="N121" s="147">
        <f>IF('Detailed input - Vehicles'!$E$10&gt;=F111,'Basic input'!$N$23,0)</f>
        <v>0</v>
      </c>
      <c r="O121" s="147">
        <f>IF('Detailed input - Vehicles'!$E$10&gt;=G111,'Basic input'!$N$23,0)</f>
        <v>0</v>
      </c>
      <c r="P121" s="147">
        <f>IF('Detailed input - Vehicles'!$E$10&gt;=H111,'Basic input'!$N$23,0)</f>
        <v>0</v>
      </c>
      <c r="Q121" s="147">
        <f>IF('Detailed input - Vehicles'!$E$10&gt;=I111,'Basic input'!$N$23,0)</f>
        <v>0</v>
      </c>
      <c r="R121" s="147">
        <f>IF('Detailed input - Vehicles'!$E$10&gt;=J111,'Basic input'!$N$23,0)</f>
        <v>0</v>
      </c>
      <c r="S121" s="147">
        <f>IF('Detailed input - Vehicles'!$E$10&gt;=K111,'Basic input'!$N$23,0)</f>
        <v>0</v>
      </c>
      <c r="T121" s="147">
        <f>IF('Detailed input - Vehicles'!$E$10&gt;=L111,'Basic input'!$N$23,0)</f>
        <v>0</v>
      </c>
      <c r="U121" s="147">
        <f>IF('Detailed input - Vehicles'!$E$10&gt;=M111,'Basic input'!$N$23,0)</f>
        <v>0</v>
      </c>
      <c r="V121" s="147">
        <f>IF('Detailed input - Vehicles'!$E$10&gt;=N111,'Basic input'!$N$23,0)</f>
        <v>0</v>
      </c>
      <c r="W121" s="147">
        <f>IF('Detailed input - Vehicles'!$E$10&gt;=O111,'Basic input'!$N$23,0)</f>
        <v>0</v>
      </c>
      <c r="X121" s="147">
        <f>IF('Detailed input - Vehicles'!$E$10&gt;=P111,'Basic input'!$N$23,0)</f>
        <v>0</v>
      </c>
      <c r="Y121" s="147">
        <f>IF('Detailed input - Vehicles'!$E$10&gt;=Q111,'Basic input'!$N$23,0)</f>
        <v>0</v>
      </c>
      <c r="Z121" s="147">
        <f>IF('Detailed input - Vehicles'!$E$10&gt;=R111,'Basic input'!$N$23,0)</f>
        <v>0</v>
      </c>
      <c r="AA121" s="147">
        <f>IF('Detailed input - Vehicles'!$E$10&gt;=S111,'Basic input'!$N$23,0)</f>
        <v>0</v>
      </c>
      <c r="AB121" s="147">
        <f>IF('Detailed input - Vehicles'!$E$10&gt;=T111,'Basic input'!$N$23,0)</f>
        <v>0</v>
      </c>
      <c r="AC121" s="147">
        <f>IF('Detailed input - Vehicles'!$E$10&gt;=U111,'Basic input'!$N$23,0)</f>
        <v>0</v>
      </c>
    </row>
    <row r="122" spans="1:29" s="136" customFormat="1" ht="20.25" customHeight="1" outlineLevel="3" x14ac:dyDescent="0.3">
      <c r="A122" s="267"/>
      <c r="B122" s="148"/>
      <c r="C122" s="146" t="s">
        <v>130</v>
      </c>
      <c r="D122" s="147"/>
      <c r="E122" s="147"/>
      <c r="F122" s="147"/>
      <c r="G122" s="147"/>
      <c r="H122" s="147"/>
      <c r="I122" s="147"/>
      <c r="J122" s="147"/>
      <c r="K122" s="147"/>
      <c r="L122" s="147"/>
      <c r="M122" s="147">
        <f>IF('Detailed input - Vehicles'!$E$10&gt;=D111,'Basic input'!$O$23,0)</f>
        <v>0</v>
      </c>
      <c r="N122" s="147">
        <f>IF('Detailed input - Vehicles'!$E$10&gt;=E111,'Basic input'!$O$23,0)</f>
        <v>0</v>
      </c>
      <c r="O122" s="147">
        <f>IF('Detailed input - Vehicles'!$E$10&gt;=F111,'Basic input'!$O$23,0)</f>
        <v>0</v>
      </c>
      <c r="P122" s="147">
        <f>IF('Detailed input - Vehicles'!$E$10&gt;=G111,'Basic input'!$O$23,0)</f>
        <v>0</v>
      </c>
      <c r="Q122" s="147">
        <f>IF('Detailed input - Vehicles'!$E$10&gt;=H111,'Basic input'!$O$23,0)</f>
        <v>0</v>
      </c>
      <c r="R122" s="147">
        <f>IF('Detailed input - Vehicles'!$E$10&gt;=I111,'Basic input'!$O$23,0)</f>
        <v>0</v>
      </c>
      <c r="S122" s="147">
        <f>IF('Detailed input - Vehicles'!$E$10&gt;=J111,'Basic input'!$O$23,0)</f>
        <v>0</v>
      </c>
      <c r="T122" s="147">
        <f>IF('Detailed input - Vehicles'!$E$10&gt;=K111,'Basic input'!$O$23,0)</f>
        <v>0</v>
      </c>
      <c r="U122" s="147">
        <f>IF('Detailed input - Vehicles'!$E$10&gt;=L111,'Basic input'!$O$23,0)</f>
        <v>0</v>
      </c>
      <c r="V122" s="147">
        <f>IF('Detailed input - Vehicles'!$E$10&gt;=M111,'Basic input'!$O$23,0)</f>
        <v>0</v>
      </c>
      <c r="W122" s="147">
        <f>IF('Detailed input - Vehicles'!$E$10&gt;=N111,'Basic input'!$O$23,0)</f>
        <v>0</v>
      </c>
      <c r="X122" s="147">
        <f>IF('Detailed input - Vehicles'!$E$10&gt;=O111,'Basic input'!$O$23,0)</f>
        <v>0</v>
      </c>
      <c r="Y122" s="147">
        <f>IF('Detailed input - Vehicles'!$E$10&gt;=P111,'Basic input'!$O$23,0)</f>
        <v>0</v>
      </c>
      <c r="Z122" s="147">
        <f>IF('Detailed input - Vehicles'!$E$10&gt;=Q111,'Basic input'!$O$23,0)</f>
        <v>0</v>
      </c>
      <c r="AA122" s="147">
        <f>IF('Detailed input - Vehicles'!$E$10&gt;=R111,'Basic input'!$O$23,0)</f>
        <v>0</v>
      </c>
      <c r="AB122" s="147">
        <f>IF('Detailed input - Vehicles'!$E$10&gt;=S111,'Basic input'!$O$23,0)</f>
        <v>0</v>
      </c>
      <c r="AC122" s="147">
        <f>IF('Detailed input - Vehicles'!$E$10&gt;=T111,'Basic input'!$O$23,0)</f>
        <v>0</v>
      </c>
    </row>
    <row r="123" spans="1:29" s="136" customFormat="1" ht="20.25" customHeight="1" outlineLevel="3" x14ac:dyDescent="0.3">
      <c r="A123" s="267"/>
      <c r="B123" s="148"/>
      <c r="C123" s="146" t="s">
        <v>131</v>
      </c>
      <c r="D123" s="147"/>
      <c r="E123" s="147"/>
      <c r="F123" s="147"/>
      <c r="G123" s="147"/>
      <c r="H123" s="147"/>
      <c r="I123" s="147"/>
      <c r="J123" s="147"/>
      <c r="K123" s="147"/>
      <c r="L123" s="147"/>
      <c r="M123" s="147"/>
      <c r="N123" s="147">
        <f>IF('Detailed input - Vehicles'!$E$10&gt;=D111,'Basic input'!$P$23,0)</f>
        <v>0</v>
      </c>
      <c r="O123" s="147">
        <f>IF('Detailed input - Vehicles'!$E$10&gt;=E111,'Basic input'!$P$23,0)</f>
        <v>0</v>
      </c>
      <c r="P123" s="147">
        <f>IF('Detailed input - Vehicles'!$E$10&gt;=F111,'Basic input'!$P$23,0)</f>
        <v>0</v>
      </c>
      <c r="Q123" s="147">
        <f>IF('Detailed input - Vehicles'!$E$10&gt;=G111,'Basic input'!$P$23,0)</f>
        <v>0</v>
      </c>
      <c r="R123" s="147">
        <f>IF('Detailed input - Vehicles'!$E$10&gt;=H111,'Basic input'!$P$23,0)</f>
        <v>0</v>
      </c>
      <c r="S123" s="147">
        <f>IF('Detailed input - Vehicles'!$E$10&gt;=I111,'Basic input'!$P$23,0)</f>
        <v>0</v>
      </c>
      <c r="T123" s="147">
        <f>IF('Detailed input - Vehicles'!$E$10&gt;=J111,'Basic input'!$P$23,0)</f>
        <v>0</v>
      </c>
      <c r="U123" s="147">
        <f>IF('Detailed input - Vehicles'!$E$10&gt;=K111,'Basic input'!$P$23,0)</f>
        <v>0</v>
      </c>
      <c r="V123" s="147">
        <f>IF('Detailed input - Vehicles'!$E$10&gt;=L111,'Basic input'!$P$23,0)</f>
        <v>0</v>
      </c>
      <c r="W123" s="147">
        <f>IF('Detailed input - Vehicles'!$E$10&gt;=M111,'Basic input'!$P$23,0)</f>
        <v>0</v>
      </c>
      <c r="X123" s="147">
        <f>IF('Detailed input - Vehicles'!$E$10&gt;=N111,'Basic input'!$P$23,0)</f>
        <v>0</v>
      </c>
      <c r="Y123" s="147">
        <f>IF('Detailed input - Vehicles'!$E$10&gt;=O111,'Basic input'!$P$23,0)</f>
        <v>0</v>
      </c>
      <c r="Z123" s="147">
        <f>IF('Detailed input - Vehicles'!$E$10&gt;=P111,'Basic input'!$P$23,0)</f>
        <v>0</v>
      </c>
      <c r="AA123" s="147">
        <f>IF('Detailed input - Vehicles'!$E$10&gt;=Q111,'Basic input'!$P$23,0)</f>
        <v>0</v>
      </c>
      <c r="AB123" s="147">
        <f>IF('Detailed input - Vehicles'!$E$10&gt;=R111,'Basic input'!$P$23,0)</f>
        <v>0</v>
      </c>
      <c r="AC123" s="147">
        <f>IF('Detailed input - Vehicles'!$E$10&gt;=S111,'Basic input'!$P$23,0)</f>
        <v>0</v>
      </c>
    </row>
    <row r="124" spans="1:29" s="136" customFormat="1" ht="20.25" customHeight="1" outlineLevel="2" x14ac:dyDescent="0.3">
      <c r="A124" s="267"/>
      <c r="B124" s="148"/>
      <c r="C124" s="148"/>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row>
    <row r="125" spans="1:29" s="136" customFormat="1" ht="20.25" customHeight="1" outlineLevel="2" x14ac:dyDescent="0.3">
      <c r="A125" s="267"/>
      <c r="B125" s="97" t="s">
        <v>146</v>
      </c>
      <c r="C125" s="97" t="s">
        <v>6</v>
      </c>
      <c r="D125" s="597">
        <f>'Basic input'!$G$37*'Detailed input - Vehicles'!E78</f>
        <v>0</v>
      </c>
      <c r="E125" s="597">
        <f>'Basic input'!$G$37*'Detailed input - Vehicles'!F78</f>
        <v>0</v>
      </c>
      <c r="F125" s="597">
        <f>'Basic input'!$G$37*'Detailed input - Vehicles'!G78</f>
        <v>0</v>
      </c>
      <c r="G125" s="597">
        <f>'Basic input'!$G$37*'Detailed input - Vehicles'!H78</f>
        <v>0</v>
      </c>
      <c r="H125" s="597">
        <f>'Basic input'!$G$37*'Detailed input - Vehicles'!I78</f>
        <v>0</v>
      </c>
      <c r="I125" s="597">
        <f>'Basic input'!$G$37*'Detailed input - Vehicles'!J78</f>
        <v>0</v>
      </c>
      <c r="J125" s="597">
        <f>'Basic input'!$G$37*'Detailed input - Vehicles'!K78</f>
        <v>0</v>
      </c>
      <c r="K125" s="597">
        <f>'Basic input'!$G$37*'Detailed input - Vehicles'!L78</f>
        <v>0</v>
      </c>
      <c r="L125" s="597">
        <f>'Basic input'!$G$37*'Detailed input - Vehicles'!M78</f>
        <v>0</v>
      </c>
      <c r="M125" s="597">
        <f>'Basic input'!$G$37*'Detailed input - Vehicles'!N78</f>
        <v>0</v>
      </c>
      <c r="N125" s="597">
        <f>'Basic input'!$G$37*'Detailed input - Vehicles'!O78</f>
        <v>0</v>
      </c>
      <c r="O125" s="597">
        <f>'Basic input'!$G$37*'Detailed input - Vehicles'!P78</f>
        <v>0</v>
      </c>
      <c r="P125" s="597">
        <f>'Basic input'!$G$37*'Detailed input - Vehicles'!Q78</f>
        <v>0</v>
      </c>
      <c r="Q125" s="597">
        <f>'Basic input'!$G$37*'Detailed input - Vehicles'!R78</f>
        <v>0</v>
      </c>
      <c r="R125" s="597">
        <f>'Basic input'!$G$37*'Detailed input - Vehicles'!S78</f>
        <v>0</v>
      </c>
      <c r="S125" s="597">
        <f>'Basic input'!$G$37*'Detailed input - Vehicles'!T78</f>
        <v>0</v>
      </c>
      <c r="T125" s="597">
        <f>'Basic input'!$G$37*'Detailed input - Vehicles'!U78</f>
        <v>0</v>
      </c>
      <c r="U125" s="597">
        <f>'Basic input'!$G$37*'Detailed input - Vehicles'!V78</f>
        <v>0</v>
      </c>
      <c r="V125" s="597">
        <f>'Basic input'!$G$37*'Detailed input - Vehicles'!W78</f>
        <v>0</v>
      </c>
      <c r="W125" s="597">
        <f>'Basic input'!$G$37*'Detailed input - Vehicles'!X78</f>
        <v>0</v>
      </c>
      <c r="X125" s="597">
        <f>'Basic input'!$G$37*'Detailed input - Vehicles'!Y78</f>
        <v>0</v>
      </c>
      <c r="Y125" s="597">
        <f>'Basic input'!$G$37*'Detailed input - Vehicles'!Z78</f>
        <v>0</v>
      </c>
      <c r="Z125" s="597">
        <f>'Basic input'!$G$37*'Detailed input - Vehicles'!AA78</f>
        <v>0</v>
      </c>
      <c r="AA125" s="597">
        <f>'Basic input'!$G$37*'Detailed input - Vehicles'!AB78</f>
        <v>0</v>
      </c>
      <c r="AB125" s="597">
        <f>'Basic input'!$G$37*'Detailed input - Vehicles'!AC78</f>
        <v>0</v>
      </c>
      <c r="AC125" s="597">
        <f>'Basic input'!$G$37*'Detailed input - Vehicles'!AD78</f>
        <v>0</v>
      </c>
    </row>
    <row r="126" spans="1:29" s="136" customFormat="1" ht="20.25" customHeight="1" outlineLevel="2" x14ac:dyDescent="0.3">
      <c r="A126" s="267"/>
      <c r="B126" s="103"/>
      <c r="C126" s="148"/>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147"/>
      <c r="AA126" s="147"/>
      <c r="AB126" s="147"/>
      <c r="AC126" s="147"/>
    </row>
    <row r="127" spans="1:29" ht="20.25" customHeight="1" outlineLevel="2" x14ac:dyDescent="0.3">
      <c r="A127" s="267"/>
      <c r="B127" s="97" t="s">
        <v>113</v>
      </c>
      <c r="C127" s="598" t="s">
        <v>6</v>
      </c>
      <c r="D127" s="599">
        <f t="shared" ref="D127:AC127" si="28">D125*D112</f>
        <v>0</v>
      </c>
      <c r="E127" s="599">
        <f t="shared" si="28"/>
        <v>0</v>
      </c>
      <c r="F127" s="599">
        <f t="shared" si="28"/>
        <v>0</v>
      </c>
      <c r="G127" s="599">
        <f t="shared" si="28"/>
        <v>0</v>
      </c>
      <c r="H127" s="599">
        <f t="shared" si="28"/>
        <v>0</v>
      </c>
      <c r="I127" s="599">
        <f t="shared" si="28"/>
        <v>0</v>
      </c>
      <c r="J127" s="599">
        <f t="shared" si="28"/>
        <v>0</v>
      </c>
      <c r="K127" s="599">
        <f t="shared" si="28"/>
        <v>0</v>
      </c>
      <c r="L127" s="599">
        <f t="shared" si="28"/>
        <v>0</v>
      </c>
      <c r="M127" s="599">
        <f t="shared" si="28"/>
        <v>0</v>
      </c>
      <c r="N127" s="599">
        <f t="shared" si="28"/>
        <v>0</v>
      </c>
      <c r="O127" s="599">
        <f t="shared" si="28"/>
        <v>0</v>
      </c>
      <c r="P127" s="599">
        <f t="shared" si="28"/>
        <v>0</v>
      </c>
      <c r="Q127" s="599">
        <f t="shared" si="28"/>
        <v>0</v>
      </c>
      <c r="R127" s="599">
        <f t="shared" si="28"/>
        <v>0</v>
      </c>
      <c r="S127" s="599">
        <f t="shared" si="28"/>
        <v>0</v>
      </c>
      <c r="T127" s="599">
        <f t="shared" si="28"/>
        <v>0</v>
      </c>
      <c r="U127" s="599">
        <f t="shared" si="28"/>
        <v>0</v>
      </c>
      <c r="V127" s="599">
        <f t="shared" si="28"/>
        <v>0</v>
      </c>
      <c r="W127" s="599">
        <f t="shared" si="28"/>
        <v>0</v>
      </c>
      <c r="X127" s="599">
        <f t="shared" si="28"/>
        <v>0</v>
      </c>
      <c r="Y127" s="599">
        <f t="shared" si="28"/>
        <v>0</v>
      </c>
      <c r="Z127" s="599">
        <f t="shared" si="28"/>
        <v>0</v>
      </c>
      <c r="AA127" s="599">
        <f t="shared" si="28"/>
        <v>0</v>
      </c>
      <c r="AB127" s="599">
        <f t="shared" si="28"/>
        <v>0</v>
      </c>
      <c r="AC127" s="599">
        <f t="shared" si="28"/>
        <v>0</v>
      </c>
    </row>
    <row r="128" spans="1:29" s="87" customFormat="1" ht="20.25" customHeight="1" outlineLevel="2" x14ac:dyDescent="0.3">
      <c r="A128" s="79"/>
      <c r="B128" s="86"/>
      <c r="C128" s="86"/>
      <c r="D128" s="822"/>
      <c r="E128" s="822"/>
      <c r="F128" s="822"/>
      <c r="G128" s="822"/>
      <c r="H128" s="822"/>
      <c r="I128" s="822"/>
      <c r="J128" s="822"/>
      <c r="K128" s="822"/>
      <c r="L128" s="822"/>
      <c r="M128" s="822"/>
      <c r="N128" s="822"/>
      <c r="O128" s="822"/>
      <c r="P128" s="822"/>
      <c r="Q128" s="822"/>
      <c r="R128" s="822"/>
      <c r="S128" s="822"/>
      <c r="T128" s="822"/>
      <c r="U128" s="822"/>
      <c r="V128" s="151"/>
      <c r="W128" s="151"/>
      <c r="X128" s="151"/>
      <c r="Y128" s="151"/>
      <c r="Z128" s="151"/>
      <c r="AA128" s="151"/>
      <c r="AB128" s="151"/>
      <c r="AC128" s="151"/>
    </row>
    <row r="129" spans="1:29" s="136" customFormat="1" ht="20.25" customHeight="1" outlineLevel="2" x14ac:dyDescent="0.3">
      <c r="A129" s="267"/>
      <c r="B129" s="97" t="s">
        <v>147</v>
      </c>
      <c r="C129" s="97" t="s">
        <v>152</v>
      </c>
      <c r="D129" s="597">
        <f t="shared" ref="D129:N129" si="29">SUM(D130:D140)</f>
        <v>0</v>
      </c>
      <c r="E129" s="597">
        <f t="shared" si="29"/>
        <v>0</v>
      </c>
      <c r="F129" s="597">
        <f t="shared" si="29"/>
        <v>0</v>
      </c>
      <c r="G129" s="597">
        <f t="shared" si="29"/>
        <v>0</v>
      </c>
      <c r="H129" s="597">
        <f t="shared" si="29"/>
        <v>0</v>
      </c>
      <c r="I129" s="597">
        <f t="shared" si="29"/>
        <v>0</v>
      </c>
      <c r="J129" s="597">
        <f t="shared" si="29"/>
        <v>0</v>
      </c>
      <c r="K129" s="597">
        <f t="shared" si="29"/>
        <v>0</v>
      </c>
      <c r="L129" s="597">
        <f t="shared" si="29"/>
        <v>0</v>
      </c>
      <c r="M129" s="597">
        <f t="shared" si="29"/>
        <v>0</v>
      </c>
      <c r="N129" s="597">
        <f t="shared" si="29"/>
        <v>0</v>
      </c>
      <c r="O129" s="597">
        <f t="shared" ref="O129:AC129" si="30">SUM(O130:O140)</f>
        <v>0</v>
      </c>
      <c r="P129" s="597">
        <f t="shared" si="30"/>
        <v>0</v>
      </c>
      <c r="Q129" s="597">
        <f t="shared" si="30"/>
        <v>0</v>
      </c>
      <c r="R129" s="597">
        <f t="shared" si="30"/>
        <v>0</v>
      </c>
      <c r="S129" s="597">
        <f t="shared" si="30"/>
        <v>0</v>
      </c>
      <c r="T129" s="597">
        <f t="shared" si="30"/>
        <v>0</v>
      </c>
      <c r="U129" s="597">
        <f t="shared" si="30"/>
        <v>0</v>
      </c>
      <c r="V129" s="597">
        <f t="shared" si="30"/>
        <v>0</v>
      </c>
      <c r="W129" s="597">
        <f t="shared" si="30"/>
        <v>0</v>
      </c>
      <c r="X129" s="597">
        <f t="shared" si="30"/>
        <v>0</v>
      </c>
      <c r="Y129" s="597">
        <f t="shared" si="30"/>
        <v>0</v>
      </c>
      <c r="Z129" s="597">
        <f t="shared" si="30"/>
        <v>0</v>
      </c>
      <c r="AA129" s="597">
        <f t="shared" si="30"/>
        <v>0</v>
      </c>
      <c r="AB129" s="597">
        <f t="shared" si="30"/>
        <v>0</v>
      </c>
      <c r="AC129" s="597">
        <f t="shared" si="30"/>
        <v>0</v>
      </c>
    </row>
    <row r="130" spans="1:29" s="138" customFormat="1" ht="20.25" customHeight="1" outlineLevel="3" x14ac:dyDescent="0.3">
      <c r="A130" s="265"/>
      <c r="B130" s="103" t="s">
        <v>135</v>
      </c>
      <c r="C130" s="146" t="s">
        <v>121</v>
      </c>
      <c r="D130" s="147">
        <f>IF('Detailed input - Vehicles'!$E$76&lt;&gt;0,'Detailed input - Vehicles'!$E$76,'Detailed input - Vehicles'!$F$75)*D125*D113</f>
        <v>0</v>
      </c>
      <c r="E130" s="147">
        <f>IF('Detailed input - Vehicles'!$E$76&lt;&gt;0,'Detailed input - Vehicles'!$E$76,'Detailed input - Vehicles'!$F$75)*E125*E113</f>
        <v>0</v>
      </c>
      <c r="F130" s="147">
        <f>IF('Detailed input - Vehicles'!$E$76&lt;&gt;0,'Detailed input - Vehicles'!$E$76,'Detailed input - Vehicles'!$F$75)*F125*F113</f>
        <v>0</v>
      </c>
      <c r="G130" s="147">
        <f>IF('Detailed input - Vehicles'!$E$76&lt;&gt;0,'Detailed input - Vehicles'!$E$76,'Detailed input - Vehicles'!$F$75)*G125*G113</f>
        <v>0</v>
      </c>
      <c r="H130" s="147">
        <f>IF('Detailed input - Vehicles'!$E$76&lt;&gt;0,'Detailed input - Vehicles'!$E$76,'Detailed input - Vehicles'!$F$75)*H125*H113</f>
        <v>0</v>
      </c>
      <c r="I130" s="147">
        <f>IF('Detailed input - Vehicles'!$E$76&lt;&gt;0,'Detailed input - Vehicles'!$E$76,'Detailed input - Vehicles'!$F$75)*I125*I113</f>
        <v>0</v>
      </c>
      <c r="J130" s="147">
        <f>IF('Detailed input - Vehicles'!$E$76&lt;&gt;0,'Detailed input - Vehicles'!$E$76,'Detailed input - Vehicles'!$F$75)*J125*J113</f>
        <v>0</v>
      </c>
      <c r="K130" s="147">
        <f>IF('Detailed input - Vehicles'!$E$76&lt;&gt;0,'Detailed input - Vehicles'!$E$76,'Detailed input - Vehicles'!$F$75)*K125*K113</f>
        <v>0</v>
      </c>
      <c r="L130" s="147">
        <f>IF('Detailed input - Vehicles'!$E$76&lt;&gt;0,'Detailed input - Vehicles'!$E$76,'Detailed input - Vehicles'!$F$75)*L125*L113</f>
        <v>0</v>
      </c>
      <c r="M130" s="147">
        <f>IF('Detailed input - Vehicles'!$E$76&lt;&gt;0,'Detailed input - Vehicles'!$E$76,'Detailed input - Vehicles'!$F$75)*M125*M113</f>
        <v>0</v>
      </c>
      <c r="N130" s="147">
        <f>IF('Detailed input - Vehicles'!$E$76&lt;&gt;0,'Detailed input - Vehicles'!$E$76,'Detailed input - Vehicles'!$F$75)*N125*N113</f>
        <v>0</v>
      </c>
      <c r="O130" s="147">
        <f>IF('Detailed input - Vehicles'!$E$76&lt;&gt;0,'Detailed input - Vehicles'!$E$76,'Detailed input - Vehicles'!$F$75)*O125*O113</f>
        <v>0</v>
      </c>
      <c r="P130" s="147">
        <f>IF('Detailed input - Vehicles'!$E$76&lt;&gt;0,'Detailed input - Vehicles'!$E$76,'Detailed input - Vehicles'!$F$75)*P125*P113</f>
        <v>0</v>
      </c>
      <c r="Q130" s="147">
        <f>IF('Detailed input - Vehicles'!$E$76&lt;&gt;0,'Detailed input - Vehicles'!$E$76,'Detailed input - Vehicles'!$F$75)*Q125*Q113</f>
        <v>0</v>
      </c>
      <c r="R130" s="147">
        <f>IF('Detailed input - Vehicles'!$E$76&lt;&gt;0,'Detailed input - Vehicles'!$E$76,'Detailed input - Vehicles'!$F$75)*R125*R113</f>
        <v>0</v>
      </c>
      <c r="S130" s="147">
        <f>IF('Detailed input - Vehicles'!$E$76&lt;&gt;0,'Detailed input - Vehicles'!$E$76,'Detailed input - Vehicles'!$F$75)*S125*S113</f>
        <v>0</v>
      </c>
      <c r="T130" s="147">
        <f>IF('Detailed input - Vehicles'!$E$76&lt;&gt;0,'Detailed input - Vehicles'!$E$76,'Detailed input - Vehicles'!$F$75)*T125*T113</f>
        <v>0</v>
      </c>
      <c r="U130" s="147">
        <f>IF('Detailed input - Vehicles'!$E$76&lt;&gt;0,'Detailed input - Vehicles'!$E$76,'Detailed input - Vehicles'!$F$75)*U125*U113</f>
        <v>0</v>
      </c>
      <c r="V130" s="147">
        <f>IF('Detailed input - Vehicles'!$E$76&lt;&gt;0,'Detailed input - Vehicles'!$E$76,'Detailed input - Vehicles'!$F$75)*V125*V113</f>
        <v>0</v>
      </c>
      <c r="W130" s="147">
        <f>IF('Detailed input - Vehicles'!$E$76&lt;&gt;0,'Detailed input - Vehicles'!$E$76,'Detailed input - Vehicles'!$F$75)*W125*W113</f>
        <v>0</v>
      </c>
      <c r="X130" s="147">
        <f>IF('Detailed input - Vehicles'!$E$76&lt;&gt;0,'Detailed input - Vehicles'!$E$76,'Detailed input - Vehicles'!$F$75)*X125*X113</f>
        <v>0</v>
      </c>
      <c r="Y130" s="147">
        <f>IF('Detailed input - Vehicles'!$E$76&lt;&gt;0,'Detailed input - Vehicles'!$E$76,'Detailed input - Vehicles'!$F$75)*Y125*Y113</f>
        <v>0</v>
      </c>
      <c r="Z130" s="147">
        <f>IF('Detailed input - Vehicles'!$E$76&lt;&gt;0,'Detailed input - Vehicles'!$E$76,'Detailed input - Vehicles'!$F$75)*Z125*Z113</f>
        <v>0</v>
      </c>
      <c r="AA130" s="147">
        <f>IF('Detailed input - Vehicles'!$E$76&lt;&gt;0,'Detailed input - Vehicles'!$E$76,'Detailed input - Vehicles'!$F$75)*AA125*AA113</f>
        <v>0</v>
      </c>
      <c r="AB130" s="147">
        <f>IF('Detailed input - Vehicles'!$E$76&lt;&gt;0,'Detailed input - Vehicles'!$E$76,'Detailed input - Vehicles'!$F$75)*AB125*AB113</f>
        <v>0</v>
      </c>
      <c r="AC130" s="147">
        <f>IF('Detailed input - Vehicles'!$E$76&lt;&gt;0,'Detailed input - Vehicles'!$E$76,'Detailed input - Vehicles'!$F$75)*AC125*AC113</f>
        <v>0</v>
      </c>
    </row>
    <row r="131" spans="1:29" s="138" customFormat="1" ht="20.25" customHeight="1" outlineLevel="3" x14ac:dyDescent="0.3">
      <c r="A131" s="265"/>
      <c r="B131" s="97"/>
      <c r="C131" s="146" t="s">
        <v>122</v>
      </c>
      <c r="D131" s="147"/>
      <c r="E131" s="147">
        <f>IF('Detailed input - Vehicles'!$F$76&lt;&gt;0,'Detailed input - Vehicles'!$F$76,'Detailed input - Vehicles'!$F$75)*E125*E114</f>
        <v>0</v>
      </c>
      <c r="F131" s="147">
        <f>IF('Detailed input - Vehicles'!$F$76&lt;&gt;0,'Detailed input - Vehicles'!$F$76,'Detailed input - Vehicles'!$F$75)*F125*F114</f>
        <v>0</v>
      </c>
      <c r="G131" s="147">
        <f>IF('Detailed input - Vehicles'!$F$76&lt;&gt;0,'Detailed input - Vehicles'!$F$76,'Detailed input - Vehicles'!$F$75)*G125*G114</f>
        <v>0</v>
      </c>
      <c r="H131" s="147">
        <f>IF('Detailed input - Vehicles'!$F$76&lt;&gt;0,'Detailed input - Vehicles'!$F$76,'Detailed input - Vehicles'!$F$75)*H125*H114</f>
        <v>0</v>
      </c>
      <c r="I131" s="147">
        <f>IF('Detailed input - Vehicles'!$F$76&lt;&gt;0,'Detailed input - Vehicles'!$F$76,'Detailed input - Vehicles'!$F$75)*I125*I114</f>
        <v>0</v>
      </c>
      <c r="J131" s="147">
        <f>IF('Detailed input - Vehicles'!$F$76&lt;&gt;0,'Detailed input - Vehicles'!$F$76,'Detailed input - Vehicles'!$F$75)*J125*J114</f>
        <v>0</v>
      </c>
      <c r="K131" s="147">
        <f>IF('Detailed input - Vehicles'!$F$76&lt;&gt;0,'Detailed input - Vehicles'!$F$76,'Detailed input - Vehicles'!$F$75)*K125*K114</f>
        <v>0</v>
      </c>
      <c r="L131" s="147">
        <f>IF('Detailed input - Vehicles'!$F$76&lt;&gt;0,'Detailed input - Vehicles'!$F$76,'Detailed input - Vehicles'!$F$75)*L125*L114</f>
        <v>0</v>
      </c>
      <c r="M131" s="147">
        <f>IF('Detailed input - Vehicles'!$F$76&lt;&gt;0,'Detailed input - Vehicles'!$F$76,'Detailed input - Vehicles'!$F$75)*M125*M114</f>
        <v>0</v>
      </c>
      <c r="N131" s="147">
        <f>IF('Detailed input - Vehicles'!$F$76&lt;&gt;0,'Detailed input - Vehicles'!$F$76,'Detailed input - Vehicles'!$F$75)*N125*N114</f>
        <v>0</v>
      </c>
      <c r="O131" s="147">
        <f>IF('Detailed input - Vehicles'!$F$76&lt;&gt;0,'Detailed input - Vehicles'!$F$76,'Detailed input - Vehicles'!$F$75)*O125*O114</f>
        <v>0</v>
      </c>
      <c r="P131" s="147">
        <f>IF('Detailed input - Vehicles'!$F$76&lt;&gt;0,'Detailed input - Vehicles'!$F$76,'Detailed input - Vehicles'!$F$75)*P125*P114</f>
        <v>0</v>
      </c>
      <c r="Q131" s="147">
        <f>IF('Detailed input - Vehicles'!$F$76&lt;&gt;0,'Detailed input - Vehicles'!$F$76,'Detailed input - Vehicles'!$F$75)*Q125*Q114</f>
        <v>0</v>
      </c>
      <c r="R131" s="147">
        <f>IF('Detailed input - Vehicles'!$F$76&lt;&gt;0,'Detailed input - Vehicles'!$F$76,'Detailed input - Vehicles'!$F$75)*R125*R114</f>
        <v>0</v>
      </c>
      <c r="S131" s="147">
        <f>IF('Detailed input - Vehicles'!$F$76&lt;&gt;0,'Detailed input - Vehicles'!$F$76,'Detailed input - Vehicles'!$F$75)*S125*S114</f>
        <v>0</v>
      </c>
      <c r="T131" s="147">
        <f>IF('Detailed input - Vehicles'!$F$76&lt;&gt;0,'Detailed input - Vehicles'!$F$76,'Detailed input - Vehicles'!$F$75)*T125*T114</f>
        <v>0</v>
      </c>
      <c r="U131" s="147">
        <f>IF('Detailed input - Vehicles'!$F$76&lt;&gt;0,'Detailed input - Vehicles'!$F$76,'Detailed input - Vehicles'!$F$75)*U125*U114</f>
        <v>0</v>
      </c>
      <c r="V131" s="147">
        <f>IF('Detailed input - Vehicles'!$F$76&lt;&gt;0,'Detailed input - Vehicles'!$F$76,'Detailed input - Vehicles'!$F$75)*V125*V114</f>
        <v>0</v>
      </c>
      <c r="W131" s="147">
        <f>IF('Detailed input - Vehicles'!$F$76&lt;&gt;0,'Detailed input - Vehicles'!$F$76,'Detailed input - Vehicles'!$F$75)*W125*W114</f>
        <v>0</v>
      </c>
      <c r="X131" s="147">
        <f>IF('Detailed input - Vehicles'!$F$76&lt;&gt;0,'Detailed input - Vehicles'!$F$76,'Detailed input - Vehicles'!$F$75)*X125*X114</f>
        <v>0</v>
      </c>
      <c r="Y131" s="147">
        <f>IF('Detailed input - Vehicles'!$F$76&lt;&gt;0,'Detailed input - Vehicles'!$F$76,'Detailed input - Vehicles'!$F$75)*Y125*Y114</f>
        <v>0</v>
      </c>
      <c r="Z131" s="147">
        <f>IF('Detailed input - Vehicles'!$F$76&lt;&gt;0,'Detailed input - Vehicles'!$F$76,'Detailed input - Vehicles'!$F$75)*Z125*Z114</f>
        <v>0</v>
      </c>
      <c r="AA131" s="147">
        <f>IF('Detailed input - Vehicles'!$F$76&lt;&gt;0,'Detailed input - Vehicles'!$F$76,'Detailed input - Vehicles'!$F$75)*AA125*AA114</f>
        <v>0</v>
      </c>
      <c r="AB131" s="147">
        <f>IF('Detailed input - Vehicles'!$F$76&lt;&gt;0,'Detailed input - Vehicles'!$F$76,'Detailed input - Vehicles'!$F$75)*AB125*AB114</f>
        <v>0</v>
      </c>
      <c r="AC131" s="147">
        <f>IF('Detailed input - Vehicles'!$F$76&lt;&gt;0,'Detailed input - Vehicles'!$F$76,'Detailed input - Vehicles'!$F$75)*AC125*AC114</f>
        <v>0</v>
      </c>
    </row>
    <row r="132" spans="1:29" s="138" customFormat="1" ht="20.25" customHeight="1" outlineLevel="3" x14ac:dyDescent="0.3">
      <c r="A132" s="265"/>
      <c r="B132" s="97"/>
      <c r="C132" s="146" t="s">
        <v>123</v>
      </c>
      <c r="D132" s="147"/>
      <c r="E132" s="147"/>
      <c r="F132" s="147">
        <f>IF('Detailed input - Vehicles'!$G$76&lt;&gt;0,'Detailed input - Vehicles'!$G$76,'Detailed input - Vehicles'!$G$75)*F125*F115</f>
        <v>0</v>
      </c>
      <c r="G132" s="147">
        <f>IF('Detailed input - Vehicles'!$G$76&lt;&gt;0,'Detailed input - Vehicles'!$G$76,'Detailed input - Vehicles'!$G$75)*G125*G115</f>
        <v>0</v>
      </c>
      <c r="H132" s="147">
        <f>IF('Detailed input - Vehicles'!$G$76&lt;&gt;0,'Detailed input - Vehicles'!$G$76,'Detailed input - Vehicles'!$G$75)*H125*H115</f>
        <v>0</v>
      </c>
      <c r="I132" s="147">
        <f>IF('Detailed input - Vehicles'!$G$76&lt;&gt;0,'Detailed input - Vehicles'!$G$76,'Detailed input - Vehicles'!$G$75)*I125*I115</f>
        <v>0</v>
      </c>
      <c r="J132" s="147">
        <f>IF('Detailed input - Vehicles'!$G$76&lt;&gt;0,'Detailed input - Vehicles'!$G$76,'Detailed input - Vehicles'!$G$75)*J125*J115</f>
        <v>0</v>
      </c>
      <c r="K132" s="147">
        <f>IF('Detailed input - Vehicles'!$G$76&lt;&gt;0,'Detailed input - Vehicles'!$G$76,'Detailed input - Vehicles'!$G$75)*K125*K115</f>
        <v>0</v>
      </c>
      <c r="L132" s="147">
        <f>IF('Detailed input - Vehicles'!$G$76&lt;&gt;0,'Detailed input - Vehicles'!$G$76,'Detailed input - Vehicles'!$G$75)*L125*L115</f>
        <v>0</v>
      </c>
      <c r="M132" s="147">
        <f>IF('Detailed input - Vehicles'!$G$76&lt;&gt;0,'Detailed input - Vehicles'!$G$76,'Detailed input - Vehicles'!$G$75)*M125*M115</f>
        <v>0</v>
      </c>
      <c r="N132" s="147">
        <f>IF('Detailed input - Vehicles'!$G$76&lt;&gt;0,'Detailed input - Vehicles'!$G$76,'Detailed input - Vehicles'!$G$75)*N125*N115</f>
        <v>0</v>
      </c>
      <c r="O132" s="147">
        <f>IF('Detailed input - Vehicles'!$G$76&lt;&gt;0,'Detailed input - Vehicles'!$G$76,'Detailed input - Vehicles'!$G$75)*O125*O115</f>
        <v>0</v>
      </c>
      <c r="P132" s="147">
        <f>IF('Detailed input - Vehicles'!$G$76&lt;&gt;0,'Detailed input - Vehicles'!$G$76,'Detailed input - Vehicles'!$G$75)*P125*P115</f>
        <v>0</v>
      </c>
      <c r="Q132" s="147">
        <f>IF('Detailed input - Vehicles'!$G$76&lt;&gt;0,'Detailed input - Vehicles'!$G$76,'Detailed input - Vehicles'!$G$75)*Q125*Q115</f>
        <v>0</v>
      </c>
      <c r="R132" s="147">
        <f>IF('Detailed input - Vehicles'!$G$76&lt;&gt;0,'Detailed input - Vehicles'!$G$76,'Detailed input - Vehicles'!$G$75)*R125*R115</f>
        <v>0</v>
      </c>
      <c r="S132" s="147">
        <f>IF('Detailed input - Vehicles'!$G$76&lt;&gt;0,'Detailed input - Vehicles'!$G$76,'Detailed input - Vehicles'!$G$75)*S125*S115</f>
        <v>0</v>
      </c>
      <c r="T132" s="147">
        <f>IF('Detailed input - Vehicles'!$G$76&lt;&gt;0,'Detailed input - Vehicles'!$G$76,'Detailed input - Vehicles'!$G$75)*T125*T115</f>
        <v>0</v>
      </c>
      <c r="U132" s="147">
        <f>IF('Detailed input - Vehicles'!$G$76&lt;&gt;0,'Detailed input - Vehicles'!$G$76,'Detailed input - Vehicles'!$G$75)*U125*U115</f>
        <v>0</v>
      </c>
      <c r="V132" s="147">
        <f>IF('Detailed input - Vehicles'!$G$76&lt;&gt;0,'Detailed input - Vehicles'!$G$76,'Detailed input - Vehicles'!$G$75)*V125*V115</f>
        <v>0</v>
      </c>
      <c r="W132" s="147">
        <f>IF('Detailed input - Vehicles'!$G$76&lt;&gt;0,'Detailed input - Vehicles'!$G$76,'Detailed input - Vehicles'!$G$75)*W125*W115</f>
        <v>0</v>
      </c>
      <c r="X132" s="147">
        <f>IF('Detailed input - Vehicles'!$G$76&lt;&gt;0,'Detailed input - Vehicles'!$G$76,'Detailed input - Vehicles'!$G$75)*X125*X115</f>
        <v>0</v>
      </c>
      <c r="Y132" s="147">
        <f>IF('Detailed input - Vehicles'!$G$76&lt;&gt;0,'Detailed input - Vehicles'!$G$76,'Detailed input - Vehicles'!$G$75)*Y125*Y115</f>
        <v>0</v>
      </c>
      <c r="Z132" s="147">
        <f>IF('Detailed input - Vehicles'!$G$76&lt;&gt;0,'Detailed input - Vehicles'!$G$76,'Detailed input - Vehicles'!$G$75)*Z125*Z115</f>
        <v>0</v>
      </c>
      <c r="AA132" s="147">
        <f>IF('Detailed input - Vehicles'!$G$76&lt;&gt;0,'Detailed input - Vehicles'!$G$76,'Detailed input - Vehicles'!$G$75)*AA125*AA115</f>
        <v>0</v>
      </c>
      <c r="AB132" s="147">
        <f>IF('Detailed input - Vehicles'!$G$76&lt;&gt;0,'Detailed input - Vehicles'!$G$76,'Detailed input - Vehicles'!$G$75)*AB125*AB115</f>
        <v>0</v>
      </c>
      <c r="AC132" s="147">
        <f>IF('Detailed input - Vehicles'!$G$76&lt;&gt;0,'Detailed input - Vehicles'!$G$76,'Detailed input - Vehicles'!$G$75)*AC125*AC115</f>
        <v>0</v>
      </c>
    </row>
    <row r="133" spans="1:29" s="138" customFormat="1" ht="20.25" customHeight="1" outlineLevel="3" x14ac:dyDescent="0.3">
      <c r="A133" s="265"/>
      <c r="B133" s="97"/>
      <c r="C133" s="146" t="s">
        <v>124</v>
      </c>
      <c r="D133" s="147"/>
      <c r="E133" s="147"/>
      <c r="F133" s="147"/>
      <c r="G133" s="147">
        <f>IF('Detailed input - Vehicles'!$H$76&lt;&gt;0,'Detailed input - Vehicles'!$H$76,'Detailed input - Vehicles'!$H$75)*G125*G116</f>
        <v>0</v>
      </c>
      <c r="H133" s="147">
        <f>IF('Detailed input - Vehicles'!$H$76&lt;&gt;0,'Detailed input - Vehicles'!$H$76,'Detailed input - Vehicles'!$H$75)*H125*H116</f>
        <v>0</v>
      </c>
      <c r="I133" s="147">
        <f>IF('Detailed input - Vehicles'!$H$76&lt;&gt;0,'Detailed input - Vehicles'!$H$76,'Detailed input - Vehicles'!$H$75)*I125*I116</f>
        <v>0</v>
      </c>
      <c r="J133" s="147">
        <f>IF('Detailed input - Vehicles'!$H$76&lt;&gt;0,'Detailed input - Vehicles'!$H$76,'Detailed input - Vehicles'!$H$75)*J125*J116</f>
        <v>0</v>
      </c>
      <c r="K133" s="147">
        <f>IF('Detailed input - Vehicles'!$H$76&lt;&gt;0,'Detailed input - Vehicles'!$H$76,'Detailed input - Vehicles'!$H$75)*K125*K116</f>
        <v>0</v>
      </c>
      <c r="L133" s="147">
        <f>IF('Detailed input - Vehicles'!$H$76&lt;&gt;0,'Detailed input - Vehicles'!$H$76,'Detailed input - Vehicles'!$H$75)*L125*L116</f>
        <v>0</v>
      </c>
      <c r="M133" s="147">
        <f>IF('Detailed input - Vehicles'!$H$76&lt;&gt;0,'Detailed input - Vehicles'!$H$76,'Detailed input - Vehicles'!$H$75)*M125*M116</f>
        <v>0</v>
      </c>
      <c r="N133" s="147">
        <f>IF('Detailed input - Vehicles'!$H$76&lt;&gt;0,'Detailed input - Vehicles'!$H$76,'Detailed input - Vehicles'!$H$75)*N125*N116</f>
        <v>0</v>
      </c>
      <c r="O133" s="147">
        <f>IF('Detailed input - Vehicles'!$H$76&lt;&gt;0,'Detailed input - Vehicles'!$H$76,'Detailed input - Vehicles'!$H$75)*O125*O116</f>
        <v>0</v>
      </c>
      <c r="P133" s="147">
        <f>IF('Detailed input - Vehicles'!$H$76&lt;&gt;0,'Detailed input - Vehicles'!$H$76,'Detailed input - Vehicles'!$H$75)*P125*P116</f>
        <v>0</v>
      </c>
      <c r="Q133" s="147">
        <f>IF('Detailed input - Vehicles'!$H$76&lt;&gt;0,'Detailed input - Vehicles'!$H$76,'Detailed input - Vehicles'!$H$75)*Q125*Q116</f>
        <v>0</v>
      </c>
      <c r="R133" s="147">
        <f>IF('Detailed input - Vehicles'!$H$76&lt;&gt;0,'Detailed input - Vehicles'!$H$76,'Detailed input - Vehicles'!$H$75)*R125*R116</f>
        <v>0</v>
      </c>
      <c r="S133" s="147">
        <f>IF('Detailed input - Vehicles'!$H$76&lt;&gt;0,'Detailed input - Vehicles'!$H$76,'Detailed input - Vehicles'!$H$75)*S125*S116</f>
        <v>0</v>
      </c>
      <c r="T133" s="147">
        <f>IF('Detailed input - Vehicles'!$H$76&lt;&gt;0,'Detailed input - Vehicles'!$H$76,'Detailed input - Vehicles'!$H$75)*T125*T116</f>
        <v>0</v>
      </c>
      <c r="U133" s="147">
        <f>IF('Detailed input - Vehicles'!$H$76&lt;&gt;0,'Detailed input - Vehicles'!$H$76,'Detailed input - Vehicles'!$H$75)*U125*U116</f>
        <v>0</v>
      </c>
      <c r="V133" s="147">
        <f>IF('Detailed input - Vehicles'!$H$76&lt;&gt;0,'Detailed input - Vehicles'!$H$76,'Detailed input - Vehicles'!$H$75)*V125*V116</f>
        <v>0</v>
      </c>
      <c r="W133" s="147">
        <f>IF('Detailed input - Vehicles'!$H$76&lt;&gt;0,'Detailed input - Vehicles'!$H$76,'Detailed input - Vehicles'!$H$75)*W125*W116</f>
        <v>0</v>
      </c>
      <c r="X133" s="147">
        <f>IF('Detailed input - Vehicles'!$H$76&lt;&gt;0,'Detailed input - Vehicles'!$H$76,'Detailed input - Vehicles'!$H$75)*X125*X116</f>
        <v>0</v>
      </c>
      <c r="Y133" s="147">
        <f>IF('Detailed input - Vehicles'!$H$76&lt;&gt;0,'Detailed input - Vehicles'!$H$76,'Detailed input - Vehicles'!$H$75)*Y125*Y116</f>
        <v>0</v>
      </c>
      <c r="Z133" s="147">
        <f>IF('Detailed input - Vehicles'!$H$76&lt;&gt;0,'Detailed input - Vehicles'!$H$76,'Detailed input - Vehicles'!$H$75)*Z125*Z116</f>
        <v>0</v>
      </c>
      <c r="AA133" s="147">
        <f>IF('Detailed input - Vehicles'!$H$76&lt;&gt;0,'Detailed input - Vehicles'!$H$76,'Detailed input - Vehicles'!$H$75)*AA125*AA116</f>
        <v>0</v>
      </c>
      <c r="AB133" s="147">
        <f>IF('Detailed input - Vehicles'!$H$76&lt;&gt;0,'Detailed input - Vehicles'!$H$76,'Detailed input - Vehicles'!$H$75)*AB125*AB116</f>
        <v>0</v>
      </c>
      <c r="AC133" s="147">
        <f>IF('Detailed input - Vehicles'!$H$76&lt;&gt;0,'Detailed input - Vehicles'!$H$76,'Detailed input - Vehicles'!$H$75)*AC125*AC116</f>
        <v>0</v>
      </c>
    </row>
    <row r="134" spans="1:29" s="138" customFormat="1" ht="20.25" customHeight="1" outlineLevel="3" x14ac:dyDescent="0.3">
      <c r="A134" s="265"/>
      <c r="B134" s="97"/>
      <c r="C134" s="146" t="s">
        <v>125</v>
      </c>
      <c r="D134" s="147"/>
      <c r="E134" s="147"/>
      <c r="F134" s="147"/>
      <c r="G134" s="147"/>
      <c r="H134" s="147">
        <f>IF('Detailed input - Vehicles'!$I$76&lt;&gt;0,'Detailed input - Vehicles'!$I$76,'Detailed input - Vehicles'!$I$75)*H125*H117</f>
        <v>0</v>
      </c>
      <c r="I134" s="147">
        <f>IF('Detailed input - Vehicles'!$I$76&lt;&gt;0,'Detailed input - Vehicles'!$I$76,'Detailed input - Vehicles'!$I$75)*I125*I117</f>
        <v>0</v>
      </c>
      <c r="J134" s="147">
        <f>IF('Detailed input - Vehicles'!$I$76&lt;&gt;0,'Detailed input - Vehicles'!$I$76,'Detailed input - Vehicles'!$I$75)*J125*J117</f>
        <v>0</v>
      </c>
      <c r="K134" s="147">
        <f>IF('Detailed input - Vehicles'!$I$76&lt;&gt;0,'Detailed input - Vehicles'!$I$76,'Detailed input - Vehicles'!$I$75)*K125*K117</f>
        <v>0</v>
      </c>
      <c r="L134" s="147">
        <f>IF('Detailed input - Vehicles'!$I$76&lt;&gt;0,'Detailed input - Vehicles'!$I$76,'Detailed input - Vehicles'!$I$75)*L125*L117</f>
        <v>0</v>
      </c>
      <c r="M134" s="147">
        <f>IF('Detailed input - Vehicles'!$I$76&lt;&gt;0,'Detailed input - Vehicles'!$I$76,'Detailed input - Vehicles'!$I$75)*M125*M117</f>
        <v>0</v>
      </c>
      <c r="N134" s="147">
        <f>IF('Detailed input - Vehicles'!$I$76&lt;&gt;0,'Detailed input - Vehicles'!$I$76,'Detailed input - Vehicles'!$I$75)*N125*N117</f>
        <v>0</v>
      </c>
      <c r="O134" s="147">
        <f>IF('Detailed input - Vehicles'!$I$76&lt;&gt;0,'Detailed input - Vehicles'!$I$76,'Detailed input - Vehicles'!$I$75)*O125*O117</f>
        <v>0</v>
      </c>
      <c r="P134" s="147">
        <f>IF('Detailed input - Vehicles'!$I$76&lt;&gt;0,'Detailed input - Vehicles'!$I$76,'Detailed input - Vehicles'!$I$75)*P125*P117</f>
        <v>0</v>
      </c>
      <c r="Q134" s="147">
        <f>IF('Detailed input - Vehicles'!$I$76&lt;&gt;0,'Detailed input - Vehicles'!$I$76,'Detailed input - Vehicles'!$I$75)*Q125*Q117</f>
        <v>0</v>
      </c>
      <c r="R134" s="147">
        <f>IF('Detailed input - Vehicles'!$I$76&lt;&gt;0,'Detailed input - Vehicles'!$I$76,'Detailed input - Vehicles'!$I$75)*R125*R117</f>
        <v>0</v>
      </c>
      <c r="S134" s="147">
        <f>IF('Detailed input - Vehicles'!$I$76&lt;&gt;0,'Detailed input - Vehicles'!$I$76,'Detailed input - Vehicles'!$I$75)*S125*S117</f>
        <v>0</v>
      </c>
      <c r="T134" s="147">
        <f>IF('Detailed input - Vehicles'!$I$76&lt;&gt;0,'Detailed input - Vehicles'!$I$76,'Detailed input - Vehicles'!$I$75)*T125*T117</f>
        <v>0</v>
      </c>
      <c r="U134" s="147">
        <f>IF('Detailed input - Vehicles'!$I$76&lt;&gt;0,'Detailed input - Vehicles'!$I$76,'Detailed input - Vehicles'!$I$75)*U125*U117</f>
        <v>0</v>
      </c>
      <c r="V134" s="147">
        <f>IF('Detailed input - Vehicles'!$I$76&lt;&gt;0,'Detailed input - Vehicles'!$I$76,'Detailed input - Vehicles'!$I$75)*V125*V117</f>
        <v>0</v>
      </c>
      <c r="W134" s="147">
        <f>IF('Detailed input - Vehicles'!$I$76&lt;&gt;0,'Detailed input - Vehicles'!$I$76,'Detailed input - Vehicles'!$I$75)*W125*W117</f>
        <v>0</v>
      </c>
      <c r="X134" s="147">
        <f>IF('Detailed input - Vehicles'!$I$76&lt;&gt;0,'Detailed input - Vehicles'!$I$76,'Detailed input - Vehicles'!$I$75)*X125*X117</f>
        <v>0</v>
      </c>
      <c r="Y134" s="147">
        <f>IF('Detailed input - Vehicles'!$I$76&lt;&gt;0,'Detailed input - Vehicles'!$I$76,'Detailed input - Vehicles'!$I$75)*Y125*Y117</f>
        <v>0</v>
      </c>
      <c r="Z134" s="147">
        <f>IF('Detailed input - Vehicles'!$I$76&lt;&gt;0,'Detailed input - Vehicles'!$I$76,'Detailed input - Vehicles'!$I$75)*Z125*Z117</f>
        <v>0</v>
      </c>
      <c r="AA134" s="147">
        <f>IF('Detailed input - Vehicles'!$I$76&lt;&gt;0,'Detailed input - Vehicles'!$I$76,'Detailed input - Vehicles'!$I$75)*AA125*AA117</f>
        <v>0</v>
      </c>
      <c r="AB134" s="147">
        <f>IF('Detailed input - Vehicles'!$I$76&lt;&gt;0,'Detailed input - Vehicles'!$I$76,'Detailed input - Vehicles'!$I$75)*AB125*AB117</f>
        <v>0</v>
      </c>
      <c r="AC134" s="147">
        <f>IF('Detailed input - Vehicles'!$I$76&lt;&gt;0,'Detailed input - Vehicles'!$I$76,'Detailed input - Vehicles'!$I$75)*AC125*AC117</f>
        <v>0</v>
      </c>
    </row>
    <row r="135" spans="1:29" s="138" customFormat="1" ht="20.25" customHeight="1" outlineLevel="3" x14ac:dyDescent="0.3">
      <c r="A135" s="265"/>
      <c r="B135" s="97"/>
      <c r="C135" s="146" t="s">
        <v>126</v>
      </c>
      <c r="D135" s="147"/>
      <c r="E135" s="147"/>
      <c r="F135" s="147"/>
      <c r="G135" s="147"/>
      <c r="H135" s="147"/>
      <c r="I135" s="147">
        <f>IF('Detailed input - Vehicles'!$J$76&lt;&gt;0,'Detailed input - Vehicles'!$J$76,'Detailed input - Vehicles'!$J$75)*I125*I118</f>
        <v>0</v>
      </c>
      <c r="J135" s="147">
        <f>IF('Detailed input - Vehicles'!$J$76&lt;&gt;0,'Detailed input - Vehicles'!$J$76,'Detailed input - Vehicles'!$J$75)*J125*J118</f>
        <v>0</v>
      </c>
      <c r="K135" s="147">
        <f>IF('Detailed input - Vehicles'!$J$76&lt;&gt;0,'Detailed input - Vehicles'!$J$76,'Detailed input - Vehicles'!$J$75)*K125*K118</f>
        <v>0</v>
      </c>
      <c r="L135" s="147">
        <f>IF('Detailed input - Vehicles'!$J$76&lt;&gt;0,'Detailed input - Vehicles'!$J$76,'Detailed input - Vehicles'!$J$75)*L125*L118</f>
        <v>0</v>
      </c>
      <c r="M135" s="147">
        <f>IF('Detailed input - Vehicles'!$J$76&lt;&gt;0,'Detailed input - Vehicles'!$J$76,'Detailed input - Vehicles'!$J$75)*M125*M118</f>
        <v>0</v>
      </c>
      <c r="N135" s="147">
        <f>IF('Detailed input - Vehicles'!$J$76&lt;&gt;0,'Detailed input - Vehicles'!$J$76,'Detailed input - Vehicles'!$J$75)*N125*N118</f>
        <v>0</v>
      </c>
      <c r="O135" s="147">
        <f>IF('Detailed input - Vehicles'!$J$76&lt;&gt;0,'Detailed input - Vehicles'!$J$76,'Detailed input - Vehicles'!$J$75)*O125*O118</f>
        <v>0</v>
      </c>
      <c r="P135" s="147">
        <f>IF('Detailed input - Vehicles'!$J$76&lt;&gt;0,'Detailed input - Vehicles'!$J$76,'Detailed input - Vehicles'!$J$75)*P125*P118</f>
        <v>0</v>
      </c>
      <c r="Q135" s="147">
        <f>IF('Detailed input - Vehicles'!$J$76&lt;&gt;0,'Detailed input - Vehicles'!$J$76,'Detailed input - Vehicles'!$J$75)*Q125*Q118</f>
        <v>0</v>
      </c>
      <c r="R135" s="147">
        <f>IF('Detailed input - Vehicles'!$J$76&lt;&gt;0,'Detailed input - Vehicles'!$J$76,'Detailed input - Vehicles'!$J$75)*R125*R118</f>
        <v>0</v>
      </c>
      <c r="S135" s="147">
        <f>IF('Detailed input - Vehicles'!$J$76&lt;&gt;0,'Detailed input - Vehicles'!$J$76,'Detailed input - Vehicles'!$J$75)*S125*S118</f>
        <v>0</v>
      </c>
      <c r="T135" s="147">
        <f>IF('Detailed input - Vehicles'!$J$76&lt;&gt;0,'Detailed input - Vehicles'!$J$76,'Detailed input - Vehicles'!$J$75)*T125*T118</f>
        <v>0</v>
      </c>
      <c r="U135" s="147">
        <f>IF('Detailed input - Vehicles'!$J$76&lt;&gt;0,'Detailed input - Vehicles'!$J$76,'Detailed input - Vehicles'!$J$75)*U125*U118</f>
        <v>0</v>
      </c>
      <c r="V135" s="147">
        <f>IF('Detailed input - Vehicles'!$J$76&lt;&gt;0,'Detailed input - Vehicles'!$J$76,'Detailed input - Vehicles'!$J$75)*V125*V118</f>
        <v>0</v>
      </c>
      <c r="W135" s="147">
        <f>IF('Detailed input - Vehicles'!$J$76&lt;&gt;0,'Detailed input - Vehicles'!$J$76,'Detailed input - Vehicles'!$J$75)*W125*W118</f>
        <v>0</v>
      </c>
      <c r="X135" s="147">
        <f>IF('Detailed input - Vehicles'!$J$76&lt;&gt;0,'Detailed input - Vehicles'!$J$76,'Detailed input - Vehicles'!$J$75)*X125*X118</f>
        <v>0</v>
      </c>
      <c r="Y135" s="147">
        <f>IF('Detailed input - Vehicles'!$J$76&lt;&gt;0,'Detailed input - Vehicles'!$J$76,'Detailed input - Vehicles'!$J$75)*Y125*Y118</f>
        <v>0</v>
      </c>
      <c r="Z135" s="147">
        <f>IF('Detailed input - Vehicles'!$J$76&lt;&gt;0,'Detailed input - Vehicles'!$J$76,'Detailed input - Vehicles'!$J$75)*Z125*Z118</f>
        <v>0</v>
      </c>
      <c r="AA135" s="147">
        <f>IF('Detailed input - Vehicles'!$J$76&lt;&gt;0,'Detailed input - Vehicles'!$J$76,'Detailed input - Vehicles'!$J$75)*AA125*AA118</f>
        <v>0</v>
      </c>
      <c r="AB135" s="147">
        <f>IF('Detailed input - Vehicles'!$J$76&lt;&gt;0,'Detailed input - Vehicles'!$J$76,'Detailed input - Vehicles'!$J$75)*AB125*AB118</f>
        <v>0</v>
      </c>
      <c r="AC135" s="147">
        <f>IF('Detailed input - Vehicles'!$J$76&lt;&gt;0,'Detailed input - Vehicles'!$J$76,'Detailed input - Vehicles'!$J$75)*AC125*AC118</f>
        <v>0</v>
      </c>
    </row>
    <row r="136" spans="1:29" s="138" customFormat="1" ht="20.25" customHeight="1" outlineLevel="3" x14ac:dyDescent="0.3">
      <c r="A136" s="265"/>
      <c r="B136" s="97"/>
      <c r="C136" s="146" t="s">
        <v>127</v>
      </c>
      <c r="D136" s="147"/>
      <c r="E136" s="147"/>
      <c r="F136" s="147"/>
      <c r="G136" s="147"/>
      <c r="H136" s="147"/>
      <c r="I136" s="147"/>
      <c r="J136" s="147">
        <f>IF('Detailed input - Vehicles'!$K$76&lt;&gt;0,'Detailed input - Vehicles'!$K$76,'Detailed input - Vehicles'!$K$75)*J125*J119</f>
        <v>0</v>
      </c>
      <c r="K136" s="147">
        <f>IF('Detailed input - Vehicles'!$K$76&lt;&gt;0,'Detailed input - Vehicles'!$K$76,'Detailed input - Vehicles'!$K$75)*K125*K119</f>
        <v>0</v>
      </c>
      <c r="L136" s="147">
        <f>IF('Detailed input - Vehicles'!$K$76&lt;&gt;0,'Detailed input - Vehicles'!$K$76,'Detailed input - Vehicles'!$K$75)*L125*L119</f>
        <v>0</v>
      </c>
      <c r="M136" s="147">
        <f>IF('Detailed input - Vehicles'!$K$76&lt;&gt;0,'Detailed input - Vehicles'!$K$76,'Detailed input - Vehicles'!$K$75)*M125*M119</f>
        <v>0</v>
      </c>
      <c r="N136" s="147">
        <f>IF('Detailed input - Vehicles'!$K$76&lt;&gt;0,'Detailed input - Vehicles'!$K$76,'Detailed input - Vehicles'!$K$75)*N125*N119</f>
        <v>0</v>
      </c>
      <c r="O136" s="147">
        <f>IF('Detailed input - Vehicles'!$K$76&lt;&gt;0,'Detailed input - Vehicles'!$K$76,'Detailed input - Vehicles'!$K$75)*O125*O119</f>
        <v>0</v>
      </c>
      <c r="P136" s="147">
        <f>IF('Detailed input - Vehicles'!$K$76&lt;&gt;0,'Detailed input - Vehicles'!$K$76,'Detailed input - Vehicles'!$K$75)*P125*P119</f>
        <v>0</v>
      </c>
      <c r="Q136" s="147">
        <f>IF('Detailed input - Vehicles'!$K$76&lt;&gt;0,'Detailed input - Vehicles'!$K$76,'Detailed input - Vehicles'!$K$75)*Q125*Q119</f>
        <v>0</v>
      </c>
      <c r="R136" s="147">
        <f>IF('Detailed input - Vehicles'!$K$76&lt;&gt;0,'Detailed input - Vehicles'!$K$76,'Detailed input - Vehicles'!$K$75)*R125*R119</f>
        <v>0</v>
      </c>
      <c r="S136" s="147">
        <f>IF('Detailed input - Vehicles'!$K$76&lt;&gt;0,'Detailed input - Vehicles'!$K$76,'Detailed input - Vehicles'!$K$75)*S125*S119</f>
        <v>0</v>
      </c>
      <c r="T136" s="147">
        <f>IF('Detailed input - Vehicles'!$K$76&lt;&gt;0,'Detailed input - Vehicles'!$K$76,'Detailed input - Vehicles'!$K$75)*T125*T119</f>
        <v>0</v>
      </c>
      <c r="U136" s="147">
        <f>IF('Detailed input - Vehicles'!$K$76&lt;&gt;0,'Detailed input - Vehicles'!$K$76,'Detailed input - Vehicles'!$K$75)*U125*U119</f>
        <v>0</v>
      </c>
      <c r="V136" s="147">
        <f>IF('Detailed input - Vehicles'!$K$76&lt;&gt;0,'Detailed input - Vehicles'!$K$76,'Detailed input - Vehicles'!$K$75)*V125*V119</f>
        <v>0</v>
      </c>
      <c r="W136" s="147">
        <f>IF('Detailed input - Vehicles'!$K$76&lt;&gt;0,'Detailed input - Vehicles'!$K$76,'Detailed input - Vehicles'!$K$75)*W125*W119</f>
        <v>0</v>
      </c>
      <c r="X136" s="147">
        <f>IF('Detailed input - Vehicles'!$K$76&lt;&gt;0,'Detailed input - Vehicles'!$K$76,'Detailed input - Vehicles'!$K$75)*X125*X119</f>
        <v>0</v>
      </c>
      <c r="Y136" s="147">
        <f>IF('Detailed input - Vehicles'!$K$76&lt;&gt;0,'Detailed input - Vehicles'!$K$76,'Detailed input - Vehicles'!$K$75)*Y125*Y119</f>
        <v>0</v>
      </c>
      <c r="Z136" s="147">
        <f>IF('Detailed input - Vehicles'!$K$76&lt;&gt;0,'Detailed input - Vehicles'!$K$76,'Detailed input - Vehicles'!$K$75)*Z125*Z119</f>
        <v>0</v>
      </c>
      <c r="AA136" s="147">
        <f>IF('Detailed input - Vehicles'!$K$76&lt;&gt;0,'Detailed input - Vehicles'!$K$76,'Detailed input - Vehicles'!$K$75)*AA125*AA119</f>
        <v>0</v>
      </c>
      <c r="AB136" s="147">
        <f>IF('Detailed input - Vehicles'!$K$76&lt;&gt;0,'Detailed input - Vehicles'!$K$76,'Detailed input - Vehicles'!$K$75)*AB125*AB119</f>
        <v>0</v>
      </c>
      <c r="AC136" s="147">
        <f>IF('Detailed input - Vehicles'!$K$76&lt;&gt;0,'Detailed input - Vehicles'!$K$76,'Detailed input - Vehicles'!$K$75)*AC125*AC119</f>
        <v>0</v>
      </c>
    </row>
    <row r="137" spans="1:29" s="138" customFormat="1" ht="20.25" customHeight="1" outlineLevel="3" x14ac:dyDescent="0.3">
      <c r="A137" s="265"/>
      <c r="B137" s="97"/>
      <c r="C137" s="146" t="s">
        <v>128</v>
      </c>
      <c r="D137" s="147"/>
      <c r="E137" s="147"/>
      <c r="F137" s="147"/>
      <c r="G137" s="147"/>
      <c r="H137" s="147"/>
      <c r="I137" s="147"/>
      <c r="J137" s="147"/>
      <c r="K137" s="147">
        <f>IF('Detailed input - Vehicles'!$L$76&lt;&gt;0,'Detailed input - Vehicles'!$L$76,'Detailed input - Vehicles'!$L$75)*K125*K120</f>
        <v>0</v>
      </c>
      <c r="L137" s="147">
        <f>IF('Detailed input - Vehicles'!$L$76&lt;&gt;0,'Detailed input - Vehicles'!$L$76,'Detailed input - Vehicles'!$L$75)*L125*L120</f>
        <v>0</v>
      </c>
      <c r="M137" s="147">
        <f>IF('Detailed input - Vehicles'!$L$76&lt;&gt;0,'Detailed input - Vehicles'!$L$76,'Detailed input - Vehicles'!$L$75)*M125*M120</f>
        <v>0</v>
      </c>
      <c r="N137" s="147">
        <f>IF('Detailed input - Vehicles'!$L$76&lt;&gt;0,'Detailed input - Vehicles'!$L$76,'Detailed input - Vehicles'!$L$75)*N125*N120</f>
        <v>0</v>
      </c>
      <c r="O137" s="147">
        <f>IF('Detailed input - Vehicles'!$L$76&lt;&gt;0,'Detailed input - Vehicles'!$L$76,'Detailed input - Vehicles'!$L$75)*O125*O120</f>
        <v>0</v>
      </c>
      <c r="P137" s="147">
        <f>IF('Detailed input - Vehicles'!$L$76&lt;&gt;0,'Detailed input - Vehicles'!$L$76,'Detailed input - Vehicles'!$L$75)*P125*P120</f>
        <v>0</v>
      </c>
      <c r="Q137" s="147">
        <f>IF('Detailed input - Vehicles'!$L$76&lt;&gt;0,'Detailed input - Vehicles'!$L$76,'Detailed input - Vehicles'!$L$75)*Q125*Q120</f>
        <v>0</v>
      </c>
      <c r="R137" s="147">
        <f>IF('Detailed input - Vehicles'!$L$76&lt;&gt;0,'Detailed input - Vehicles'!$L$76,'Detailed input - Vehicles'!$L$75)*R125*R120</f>
        <v>0</v>
      </c>
      <c r="S137" s="147">
        <f>IF('Detailed input - Vehicles'!$L$76&lt;&gt;0,'Detailed input - Vehicles'!$L$76,'Detailed input - Vehicles'!$L$75)*S125*S120</f>
        <v>0</v>
      </c>
      <c r="T137" s="147">
        <f>IF('Detailed input - Vehicles'!$L$76&lt;&gt;0,'Detailed input - Vehicles'!$L$76,'Detailed input - Vehicles'!$L$75)*T125*T120</f>
        <v>0</v>
      </c>
      <c r="U137" s="147">
        <f>IF('Detailed input - Vehicles'!$L$76&lt;&gt;0,'Detailed input - Vehicles'!$L$76,'Detailed input - Vehicles'!$L$75)*U125*U120</f>
        <v>0</v>
      </c>
      <c r="V137" s="147">
        <f>IF('Detailed input - Vehicles'!$L$76&lt;&gt;0,'Detailed input - Vehicles'!$L$76,'Detailed input - Vehicles'!$L$75)*V125*V120</f>
        <v>0</v>
      </c>
      <c r="W137" s="147">
        <f>IF('Detailed input - Vehicles'!$L$76&lt;&gt;0,'Detailed input - Vehicles'!$L$76,'Detailed input - Vehicles'!$L$75)*W125*W120</f>
        <v>0</v>
      </c>
      <c r="X137" s="147">
        <f>IF('Detailed input - Vehicles'!$L$76&lt;&gt;0,'Detailed input - Vehicles'!$L$76,'Detailed input - Vehicles'!$L$75)*X125*X120</f>
        <v>0</v>
      </c>
      <c r="Y137" s="147">
        <f>IF('Detailed input - Vehicles'!$L$76&lt;&gt;0,'Detailed input - Vehicles'!$L$76,'Detailed input - Vehicles'!$L$75)*Y125*Y120</f>
        <v>0</v>
      </c>
      <c r="Z137" s="147">
        <f>IF('Detailed input - Vehicles'!$L$76&lt;&gt;0,'Detailed input - Vehicles'!$L$76,'Detailed input - Vehicles'!$L$75)*Z125*Z120</f>
        <v>0</v>
      </c>
      <c r="AA137" s="147">
        <f>IF('Detailed input - Vehicles'!$L$76&lt;&gt;0,'Detailed input - Vehicles'!$L$76,'Detailed input - Vehicles'!$L$75)*AA125*AA120</f>
        <v>0</v>
      </c>
      <c r="AB137" s="147">
        <f>IF('Detailed input - Vehicles'!$L$76&lt;&gt;0,'Detailed input - Vehicles'!$L$76,'Detailed input - Vehicles'!$L$75)*AB125*AB120</f>
        <v>0</v>
      </c>
      <c r="AC137" s="147">
        <f>IF('Detailed input - Vehicles'!$L$76&lt;&gt;0,'Detailed input - Vehicles'!$L$76,'Detailed input - Vehicles'!$L$75)*AC125*AC120</f>
        <v>0</v>
      </c>
    </row>
    <row r="138" spans="1:29" s="138" customFormat="1" ht="20.25" customHeight="1" outlineLevel="3" x14ac:dyDescent="0.3">
      <c r="A138" s="265"/>
      <c r="B138" s="97"/>
      <c r="C138" s="146" t="s">
        <v>129</v>
      </c>
      <c r="D138" s="147"/>
      <c r="E138" s="147"/>
      <c r="F138" s="147"/>
      <c r="G138" s="147"/>
      <c r="H138" s="147"/>
      <c r="I138" s="147"/>
      <c r="J138" s="147"/>
      <c r="K138" s="147"/>
      <c r="L138" s="147">
        <f>IF('Detailed input - Vehicles'!$M$76&lt;&gt;0,'Detailed input - Vehicles'!$M$76,'Detailed input - Vehicles'!$M$75)*L125*L121</f>
        <v>0</v>
      </c>
      <c r="M138" s="147">
        <f>IF('Detailed input - Vehicles'!$M$76&lt;&gt;0,'Detailed input - Vehicles'!$M$76,'Detailed input - Vehicles'!$M$75)*M125*M121</f>
        <v>0</v>
      </c>
      <c r="N138" s="147">
        <f>IF('Detailed input - Vehicles'!$M$76&lt;&gt;0,'Detailed input - Vehicles'!$M$76,'Detailed input - Vehicles'!$M$75)*N125*N121</f>
        <v>0</v>
      </c>
      <c r="O138" s="147">
        <f>IF('Detailed input - Vehicles'!$M$76&lt;&gt;0,'Detailed input - Vehicles'!$M$76,'Detailed input - Vehicles'!$M$75)*O125*O121</f>
        <v>0</v>
      </c>
      <c r="P138" s="147">
        <f>IF('Detailed input - Vehicles'!$M$76&lt;&gt;0,'Detailed input - Vehicles'!$M$76,'Detailed input - Vehicles'!$M$75)*P125*P121</f>
        <v>0</v>
      </c>
      <c r="Q138" s="147">
        <f>IF('Detailed input - Vehicles'!$M$76&lt;&gt;0,'Detailed input - Vehicles'!$M$76,'Detailed input - Vehicles'!$M$75)*Q125*Q121</f>
        <v>0</v>
      </c>
      <c r="R138" s="147">
        <f>IF('Detailed input - Vehicles'!$M$76&lt;&gt;0,'Detailed input - Vehicles'!$M$76,'Detailed input - Vehicles'!$M$75)*R125*R121</f>
        <v>0</v>
      </c>
      <c r="S138" s="147">
        <f>IF('Detailed input - Vehicles'!$M$76&lt;&gt;0,'Detailed input - Vehicles'!$M$76,'Detailed input - Vehicles'!$M$75)*S125*S121</f>
        <v>0</v>
      </c>
      <c r="T138" s="147">
        <f>IF('Detailed input - Vehicles'!$M$76&lt;&gt;0,'Detailed input - Vehicles'!$M$76,'Detailed input - Vehicles'!$M$75)*T125*T121</f>
        <v>0</v>
      </c>
      <c r="U138" s="147">
        <f>IF('Detailed input - Vehicles'!$M$76&lt;&gt;0,'Detailed input - Vehicles'!$M$76,'Detailed input - Vehicles'!$M$75)*U125*U121</f>
        <v>0</v>
      </c>
      <c r="V138" s="147">
        <f>IF('Detailed input - Vehicles'!$M$76&lt;&gt;0,'Detailed input - Vehicles'!$M$76,'Detailed input - Vehicles'!$M$75)*V125*V121</f>
        <v>0</v>
      </c>
      <c r="W138" s="147">
        <f>IF('Detailed input - Vehicles'!$M$76&lt;&gt;0,'Detailed input - Vehicles'!$M$76,'Detailed input - Vehicles'!$M$75)*W125*W121</f>
        <v>0</v>
      </c>
      <c r="X138" s="147">
        <f>IF('Detailed input - Vehicles'!$M$76&lt;&gt;0,'Detailed input - Vehicles'!$M$76,'Detailed input - Vehicles'!$M$75)*X125*X121</f>
        <v>0</v>
      </c>
      <c r="Y138" s="147">
        <f>IF('Detailed input - Vehicles'!$M$76&lt;&gt;0,'Detailed input - Vehicles'!$M$76,'Detailed input - Vehicles'!$M$75)*Y125*Y121</f>
        <v>0</v>
      </c>
      <c r="Z138" s="147">
        <f>IF('Detailed input - Vehicles'!$M$76&lt;&gt;0,'Detailed input - Vehicles'!$M$76,'Detailed input - Vehicles'!$M$75)*Z125*Z121</f>
        <v>0</v>
      </c>
      <c r="AA138" s="147">
        <f>IF('Detailed input - Vehicles'!$M$76&lt;&gt;0,'Detailed input - Vehicles'!$M$76,'Detailed input - Vehicles'!$M$75)*AA125*AA121</f>
        <v>0</v>
      </c>
      <c r="AB138" s="147">
        <f>IF('Detailed input - Vehicles'!$M$76&lt;&gt;0,'Detailed input - Vehicles'!$M$76,'Detailed input - Vehicles'!$M$75)*AB125*AB121</f>
        <v>0</v>
      </c>
      <c r="AC138" s="147">
        <f>IF('Detailed input - Vehicles'!$M$76&lt;&gt;0,'Detailed input - Vehicles'!$M$76,'Detailed input - Vehicles'!$M$75)*AC125*AC121</f>
        <v>0</v>
      </c>
    </row>
    <row r="139" spans="1:29" s="138" customFormat="1" ht="20.25" customHeight="1" outlineLevel="3" x14ac:dyDescent="0.3">
      <c r="A139" s="265"/>
      <c r="B139" s="97"/>
      <c r="C139" s="146" t="s">
        <v>130</v>
      </c>
      <c r="D139" s="147"/>
      <c r="E139" s="147"/>
      <c r="F139" s="147"/>
      <c r="G139" s="147"/>
      <c r="H139" s="147"/>
      <c r="I139" s="147"/>
      <c r="J139" s="147"/>
      <c r="K139" s="147"/>
      <c r="L139" s="147"/>
      <c r="M139" s="147">
        <f>IF('Detailed input - Vehicles'!$N$76&lt;&gt;0,'Detailed input - Vehicles'!$N$76,'Detailed input - Vehicles'!$N$75)*M125*M122</f>
        <v>0</v>
      </c>
      <c r="N139" s="147">
        <f>IF('Detailed input - Vehicles'!$N$76&lt;&gt;0,'Detailed input - Vehicles'!$N$76,'Detailed input - Vehicles'!$N$75)*N125*N122</f>
        <v>0</v>
      </c>
      <c r="O139" s="147">
        <f>IF('Detailed input - Vehicles'!$N$76&lt;&gt;0,'Detailed input - Vehicles'!$N$76,'Detailed input - Vehicles'!$N$75)*O125*O122</f>
        <v>0</v>
      </c>
      <c r="P139" s="147">
        <f>IF('Detailed input - Vehicles'!$N$76&lt;&gt;0,'Detailed input - Vehicles'!$N$76,'Detailed input - Vehicles'!$N$75)*P125*P122</f>
        <v>0</v>
      </c>
      <c r="Q139" s="147">
        <f>IF('Detailed input - Vehicles'!$N$76&lt;&gt;0,'Detailed input - Vehicles'!$N$76,'Detailed input - Vehicles'!$N$75)*Q125*Q122</f>
        <v>0</v>
      </c>
      <c r="R139" s="147">
        <f>IF('Detailed input - Vehicles'!$N$76&lt;&gt;0,'Detailed input - Vehicles'!$N$76,'Detailed input - Vehicles'!$N$75)*R125*R122</f>
        <v>0</v>
      </c>
      <c r="S139" s="147">
        <f>IF('Detailed input - Vehicles'!$N$76&lt;&gt;0,'Detailed input - Vehicles'!$N$76,'Detailed input - Vehicles'!$N$75)*S125*S122</f>
        <v>0</v>
      </c>
      <c r="T139" s="147">
        <f>IF('Detailed input - Vehicles'!$N$76&lt;&gt;0,'Detailed input - Vehicles'!$N$76,'Detailed input - Vehicles'!$N$75)*T125*T122</f>
        <v>0</v>
      </c>
      <c r="U139" s="147">
        <f>IF('Detailed input - Vehicles'!$N$76&lt;&gt;0,'Detailed input - Vehicles'!$N$76,'Detailed input - Vehicles'!$N$75)*U125*U122</f>
        <v>0</v>
      </c>
      <c r="V139" s="147">
        <f>IF('Detailed input - Vehicles'!$N$76&lt;&gt;0,'Detailed input - Vehicles'!$N$76,'Detailed input - Vehicles'!$N$75)*V125*V122</f>
        <v>0</v>
      </c>
      <c r="W139" s="147">
        <f>IF('Detailed input - Vehicles'!$N$76&lt;&gt;0,'Detailed input - Vehicles'!$N$76,'Detailed input - Vehicles'!$N$75)*W125*W122</f>
        <v>0</v>
      </c>
      <c r="X139" s="147">
        <f>IF('Detailed input - Vehicles'!$N$76&lt;&gt;0,'Detailed input - Vehicles'!$N$76,'Detailed input - Vehicles'!$N$75)*X125*X122</f>
        <v>0</v>
      </c>
      <c r="Y139" s="147">
        <f>IF('Detailed input - Vehicles'!$N$76&lt;&gt;0,'Detailed input - Vehicles'!$N$76,'Detailed input - Vehicles'!$N$75)*Y125*Y122</f>
        <v>0</v>
      </c>
      <c r="Z139" s="147">
        <f>IF('Detailed input - Vehicles'!$N$76&lt;&gt;0,'Detailed input - Vehicles'!$N$76,'Detailed input - Vehicles'!$N$75)*Z125*Z122</f>
        <v>0</v>
      </c>
      <c r="AA139" s="147">
        <f>IF('Detailed input - Vehicles'!$N$76&lt;&gt;0,'Detailed input - Vehicles'!$N$76,'Detailed input - Vehicles'!$N$75)*AA125*AA122</f>
        <v>0</v>
      </c>
      <c r="AB139" s="147">
        <f>IF('Detailed input - Vehicles'!$N$76&lt;&gt;0,'Detailed input - Vehicles'!$N$76,'Detailed input - Vehicles'!$N$75)*AB125*AB122</f>
        <v>0</v>
      </c>
      <c r="AC139" s="147">
        <f>IF('Detailed input - Vehicles'!$N$76&lt;&gt;0,'Detailed input - Vehicles'!$N$76,'Detailed input - Vehicles'!$N$75)*AC125*AC122</f>
        <v>0</v>
      </c>
    </row>
    <row r="140" spans="1:29" s="138" customFormat="1" ht="20.25" customHeight="1" outlineLevel="3" x14ac:dyDescent="0.3">
      <c r="A140" s="265"/>
      <c r="B140" s="97"/>
      <c r="C140" s="146" t="s">
        <v>131</v>
      </c>
      <c r="D140" s="147"/>
      <c r="E140" s="147"/>
      <c r="F140" s="147"/>
      <c r="G140" s="147"/>
      <c r="H140" s="147"/>
      <c r="I140" s="147"/>
      <c r="J140" s="147"/>
      <c r="K140" s="147"/>
      <c r="L140" s="147"/>
      <c r="M140" s="147"/>
      <c r="N140" s="147">
        <f>IF('Detailed input - Vehicles'!$O$76&lt;&gt;0,'Detailed input - Vehicles'!$O$76,'Detailed input - Vehicles'!$O$75)*N125*N123</f>
        <v>0</v>
      </c>
      <c r="O140" s="147">
        <f>IF('Detailed input - Vehicles'!$O$76&lt;&gt;0,'Detailed input - Vehicles'!$O$76,'Detailed input - Vehicles'!$O$75)*O125*O123</f>
        <v>0</v>
      </c>
      <c r="P140" s="147">
        <f>IF('Detailed input - Vehicles'!$O$76&lt;&gt;0,'Detailed input - Vehicles'!$O$76,'Detailed input - Vehicles'!$O$75)*P125*P123</f>
        <v>0</v>
      </c>
      <c r="Q140" s="147">
        <f>IF('Detailed input - Vehicles'!$O$76&lt;&gt;0,'Detailed input - Vehicles'!$O$76,'Detailed input - Vehicles'!$O$75)*Q125*Q123</f>
        <v>0</v>
      </c>
      <c r="R140" s="147">
        <f>IF('Detailed input - Vehicles'!$O$76&lt;&gt;0,'Detailed input - Vehicles'!$O$76,'Detailed input - Vehicles'!$O$75)*R125*R123</f>
        <v>0</v>
      </c>
      <c r="S140" s="147">
        <f>IF('Detailed input - Vehicles'!$O$76&lt;&gt;0,'Detailed input - Vehicles'!$O$76,'Detailed input - Vehicles'!$O$75)*S125*S123</f>
        <v>0</v>
      </c>
      <c r="T140" s="147">
        <f>IF('Detailed input - Vehicles'!$O$76&lt;&gt;0,'Detailed input - Vehicles'!$O$76,'Detailed input - Vehicles'!$O$75)*T125*T123</f>
        <v>0</v>
      </c>
      <c r="U140" s="147">
        <f>IF('Detailed input - Vehicles'!$O$76&lt;&gt;0,'Detailed input - Vehicles'!$O$76,'Detailed input - Vehicles'!$O$75)*U125*U123</f>
        <v>0</v>
      </c>
      <c r="V140" s="147">
        <f>IF('Detailed input - Vehicles'!$O$76&lt;&gt;0,'Detailed input - Vehicles'!$O$76,'Detailed input - Vehicles'!$O$75)*V125*V123</f>
        <v>0</v>
      </c>
      <c r="W140" s="147">
        <f>IF('Detailed input - Vehicles'!$O$76&lt;&gt;0,'Detailed input - Vehicles'!$O$76,'Detailed input - Vehicles'!$O$75)*W125*W123</f>
        <v>0</v>
      </c>
      <c r="X140" s="147">
        <f>IF('Detailed input - Vehicles'!$O$76&lt;&gt;0,'Detailed input - Vehicles'!$O$76,'Detailed input - Vehicles'!$O$75)*X125*X123</f>
        <v>0</v>
      </c>
      <c r="Y140" s="147">
        <f>IF('Detailed input - Vehicles'!$O$76&lt;&gt;0,'Detailed input - Vehicles'!$O$76,'Detailed input - Vehicles'!$O$75)*Y125*Y123</f>
        <v>0</v>
      </c>
      <c r="Z140" s="147">
        <f>IF('Detailed input - Vehicles'!$O$76&lt;&gt;0,'Detailed input - Vehicles'!$O$76,'Detailed input - Vehicles'!$O$75)*Z125*Z123</f>
        <v>0</v>
      </c>
      <c r="AA140" s="147">
        <f>IF('Detailed input - Vehicles'!$O$76&lt;&gt;0,'Detailed input - Vehicles'!$O$76,'Detailed input - Vehicles'!$O$75)*AA125*AA123</f>
        <v>0</v>
      </c>
      <c r="AB140" s="147">
        <f>IF('Detailed input - Vehicles'!$O$76&lt;&gt;0,'Detailed input - Vehicles'!$O$76,'Detailed input - Vehicles'!$O$75)*AB125*AB123</f>
        <v>0</v>
      </c>
      <c r="AC140" s="147">
        <f>IF('Detailed input - Vehicles'!$O$76&lt;&gt;0,'Detailed input - Vehicles'!$O$76,'Detailed input - Vehicles'!$O$75)*AC125*AC123</f>
        <v>0</v>
      </c>
    </row>
    <row r="141" spans="1:29" s="87" customFormat="1" ht="20.25" customHeight="1" outlineLevel="2" x14ac:dyDescent="0.3">
      <c r="A141" s="79"/>
      <c r="B141" s="86"/>
      <c r="C141" s="86"/>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row>
    <row r="142" spans="1:29" s="136" customFormat="1" ht="20.25" customHeight="1" outlineLevel="2" x14ac:dyDescent="0.3">
      <c r="A142" s="267"/>
      <c r="B142" s="97" t="s">
        <v>465</v>
      </c>
      <c r="C142" s="97" t="s">
        <v>152</v>
      </c>
      <c r="D142" s="597">
        <f t="shared" ref="D142:N142" si="31">SUM(D143:D153)</f>
        <v>0</v>
      </c>
      <c r="E142" s="597">
        <f t="shared" si="31"/>
        <v>0</v>
      </c>
      <c r="F142" s="597">
        <f t="shared" si="31"/>
        <v>0</v>
      </c>
      <c r="G142" s="597">
        <f t="shared" si="31"/>
        <v>0</v>
      </c>
      <c r="H142" s="597">
        <f t="shared" si="31"/>
        <v>0</v>
      </c>
      <c r="I142" s="597">
        <f t="shared" si="31"/>
        <v>0</v>
      </c>
      <c r="J142" s="597">
        <f t="shared" si="31"/>
        <v>0</v>
      </c>
      <c r="K142" s="597">
        <f t="shared" si="31"/>
        <v>0</v>
      </c>
      <c r="L142" s="597">
        <f t="shared" si="31"/>
        <v>0</v>
      </c>
      <c r="M142" s="597">
        <f t="shared" si="31"/>
        <v>0</v>
      </c>
      <c r="N142" s="597">
        <f t="shared" si="31"/>
        <v>0</v>
      </c>
      <c r="O142" s="597">
        <f t="shared" ref="O142:AC142" si="32">SUM(O143:O153)</f>
        <v>0</v>
      </c>
      <c r="P142" s="597">
        <f t="shared" si="32"/>
        <v>0</v>
      </c>
      <c r="Q142" s="597">
        <f t="shared" si="32"/>
        <v>0</v>
      </c>
      <c r="R142" s="597">
        <f t="shared" si="32"/>
        <v>0</v>
      </c>
      <c r="S142" s="597">
        <f t="shared" si="32"/>
        <v>0</v>
      </c>
      <c r="T142" s="597">
        <f t="shared" si="32"/>
        <v>0</v>
      </c>
      <c r="U142" s="597">
        <f t="shared" si="32"/>
        <v>0</v>
      </c>
      <c r="V142" s="597">
        <f t="shared" si="32"/>
        <v>0</v>
      </c>
      <c r="W142" s="597">
        <f t="shared" si="32"/>
        <v>0</v>
      </c>
      <c r="X142" s="597">
        <f t="shared" si="32"/>
        <v>0</v>
      </c>
      <c r="Y142" s="597">
        <f t="shared" si="32"/>
        <v>0</v>
      </c>
      <c r="Z142" s="597">
        <f t="shared" si="32"/>
        <v>0</v>
      </c>
      <c r="AA142" s="597">
        <f t="shared" si="32"/>
        <v>0</v>
      </c>
      <c r="AB142" s="597">
        <f t="shared" si="32"/>
        <v>0</v>
      </c>
      <c r="AC142" s="597">
        <f t="shared" si="32"/>
        <v>0</v>
      </c>
    </row>
    <row r="143" spans="1:29" s="138" customFormat="1" ht="20.25" customHeight="1" outlineLevel="3" x14ac:dyDescent="0.3">
      <c r="A143" s="265"/>
      <c r="B143" s="103" t="s">
        <v>135</v>
      </c>
      <c r="C143" s="146" t="s">
        <v>121</v>
      </c>
      <c r="D143" s="147">
        <f>IF('Detailed input - Vehicles'!$E$76&lt;&gt;0,'Detailed input - Vehicles'!$E$76,'Detailed input - Vehicles'!$F$75)*D25*D113</f>
        <v>0</v>
      </c>
      <c r="E143" s="147">
        <f>IF('Detailed input - Vehicles'!$E$76&lt;&gt;0,'Detailed input - Vehicles'!$E$76,'Detailed input - Vehicles'!$F$75)*E25*E113</f>
        <v>0</v>
      </c>
      <c r="F143" s="147">
        <f>IF('Detailed input - Vehicles'!$E$76&lt;&gt;0,'Detailed input - Vehicles'!$E$76,'Detailed input - Vehicles'!$F$75)*F25*F113</f>
        <v>0</v>
      </c>
      <c r="G143" s="147">
        <f>IF('Detailed input - Vehicles'!$E$76&lt;&gt;0,'Detailed input - Vehicles'!$E$76,'Detailed input - Vehicles'!$F$75)*G25*G113</f>
        <v>0</v>
      </c>
      <c r="H143" s="147">
        <f>IF('Detailed input - Vehicles'!$E$76&lt;&gt;0,'Detailed input - Vehicles'!$E$76,'Detailed input - Vehicles'!$F$75)*H25*H113</f>
        <v>0</v>
      </c>
      <c r="I143" s="147">
        <f>IF('Detailed input - Vehicles'!$E$76&lt;&gt;0,'Detailed input - Vehicles'!$E$76,'Detailed input - Vehicles'!$F$75)*I25*I113</f>
        <v>0</v>
      </c>
      <c r="J143" s="147">
        <f>IF('Detailed input - Vehicles'!$E$76&lt;&gt;0,'Detailed input - Vehicles'!$E$76,'Detailed input - Vehicles'!$F$75)*J25*J113</f>
        <v>0</v>
      </c>
      <c r="K143" s="147">
        <f>IF('Detailed input - Vehicles'!$E$76&lt;&gt;0,'Detailed input - Vehicles'!$E$76,'Detailed input - Vehicles'!$F$75)*K25*K113</f>
        <v>0</v>
      </c>
      <c r="L143" s="147">
        <f>IF('Detailed input - Vehicles'!$E$76&lt;&gt;0,'Detailed input - Vehicles'!$E$76,'Detailed input - Vehicles'!$F$75)*L25*L113</f>
        <v>0</v>
      </c>
      <c r="M143" s="147">
        <f>IF('Detailed input - Vehicles'!$E$76&lt;&gt;0,'Detailed input - Vehicles'!$E$76,'Detailed input - Vehicles'!$F$75)*M25*M113</f>
        <v>0</v>
      </c>
      <c r="N143" s="147">
        <f>IF('Detailed input - Vehicles'!$E$76&lt;&gt;0,'Detailed input - Vehicles'!$E$76,'Detailed input - Vehicles'!$F$75)*N25*N113</f>
        <v>0</v>
      </c>
      <c r="O143" s="147">
        <f>IF('Detailed input - Vehicles'!$E$76&lt;&gt;0,'Detailed input - Vehicles'!$E$76,'Detailed input - Vehicles'!$F$75)*O25*O113</f>
        <v>0</v>
      </c>
      <c r="P143" s="147">
        <f>IF('Detailed input - Vehicles'!$E$76&lt;&gt;0,'Detailed input - Vehicles'!$E$76,'Detailed input - Vehicles'!$F$75)*P25*P113</f>
        <v>0</v>
      </c>
      <c r="Q143" s="147">
        <f>IF('Detailed input - Vehicles'!$E$76&lt;&gt;0,'Detailed input - Vehicles'!$E$76,'Detailed input - Vehicles'!$F$75)*Q25*Q113</f>
        <v>0</v>
      </c>
      <c r="R143" s="147">
        <f>IF('Detailed input - Vehicles'!$E$76&lt;&gt;0,'Detailed input - Vehicles'!$E$76,'Detailed input - Vehicles'!$F$75)*R25*R113</f>
        <v>0</v>
      </c>
      <c r="S143" s="147">
        <f>IF('Detailed input - Vehicles'!$E$76&lt;&gt;0,'Detailed input - Vehicles'!$E$76,'Detailed input - Vehicles'!$F$75)*S25*S113</f>
        <v>0</v>
      </c>
      <c r="T143" s="147">
        <f>IF('Detailed input - Vehicles'!$E$76&lt;&gt;0,'Detailed input - Vehicles'!$E$76,'Detailed input - Vehicles'!$F$75)*T25*T113</f>
        <v>0</v>
      </c>
      <c r="U143" s="147">
        <f>IF('Detailed input - Vehicles'!$E$76&lt;&gt;0,'Detailed input - Vehicles'!$E$76,'Detailed input - Vehicles'!$F$75)*U25*U113</f>
        <v>0</v>
      </c>
      <c r="V143" s="147">
        <f>IF('Detailed input - Vehicles'!$E$76&lt;&gt;0,'Detailed input - Vehicles'!$E$76,'Detailed input - Vehicles'!$F$75)*V25*V113</f>
        <v>0</v>
      </c>
      <c r="W143" s="147">
        <f>IF('Detailed input - Vehicles'!$E$76&lt;&gt;0,'Detailed input - Vehicles'!$E$76,'Detailed input - Vehicles'!$F$75)*W25*W113</f>
        <v>0</v>
      </c>
      <c r="X143" s="147">
        <f>IF('Detailed input - Vehicles'!$E$76&lt;&gt;0,'Detailed input - Vehicles'!$E$76,'Detailed input - Vehicles'!$F$75)*X25*X113</f>
        <v>0</v>
      </c>
      <c r="Y143" s="147">
        <f>IF('Detailed input - Vehicles'!$E$76&lt;&gt;0,'Detailed input - Vehicles'!$E$76,'Detailed input - Vehicles'!$F$75)*Y25*Y113</f>
        <v>0</v>
      </c>
      <c r="Z143" s="147">
        <f>IF('Detailed input - Vehicles'!$E$76&lt;&gt;0,'Detailed input - Vehicles'!$E$76,'Detailed input - Vehicles'!$F$75)*Z25*Z113</f>
        <v>0</v>
      </c>
      <c r="AA143" s="147">
        <f>IF('Detailed input - Vehicles'!$E$76&lt;&gt;0,'Detailed input - Vehicles'!$E$76,'Detailed input - Vehicles'!$F$75)*AA25*AA113</f>
        <v>0</v>
      </c>
      <c r="AB143" s="147">
        <f>IF('Detailed input - Vehicles'!$E$76&lt;&gt;0,'Detailed input - Vehicles'!$E$76,'Detailed input - Vehicles'!$F$75)*AB25*AB113</f>
        <v>0</v>
      </c>
      <c r="AC143" s="147">
        <f>IF('Detailed input - Vehicles'!$E$76&lt;&gt;0,'Detailed input - Vehicles'!$E$76,'Detailed input - Vehicles'!$F$75)*AC25*AC113</f>
        <v>0</v>
      </c>
    </row>
    <row r="144" spans="1:29" s="138" customFormat="1" ht="20.25" customHeight="1" outlineLevel="3" x14ac:dyDescent="0.3">
      <c r="A144" s="265"/>
      <c r="B144" s="97"/>
      <c r="C144" s="146" t="s">
        <v>122</v>
      </c>
      <c r="D144" s="147"/>
      <c r="E144" s="147">
        <f>IF('Detailed input - Vehicles'!$F$76&lt;&gt;0,'Detailed input - Vehicles'!$F$76,'Detailed input - Vehicles'!$F$75)*E25*E114</f>
        <v>0</v>
      </c>
      <c r="F144" s="147">
        <f>IF('Detailed input - Vehicles'!$F$76&lt;&gt;0,'Detailed input - Vehicles'!$F$76,'Detailed input - Vehicles'!$F$75)*F25*F114</f>
        <v>0</v>
      </c>
      <c r="G144" s="147">
        <f>IF('Detailed input - Vehicles'!$F$76&lt;&gt;0,'Detailed input - Vehicles'!$F$76,'Detailed input - Vehicles'!$F$75)*G25*G114</f>
        <v>0</v>
      </c>
      <c r="H144" s="147">
        <f>IF('Detailed input - Vehicles'!$F$76&lt;&gt;0,'Detailed input - Vehicles'!$F$76,'Detailed input - Vehicles'!$F$75)*H25*H114</f>
        <v>0</v>
      </c>
      <c r="I144" s="147">
        <f>IF('Detailed input - Vehicles'!$F$76&lt;&gt;0,'Detailed input - Vehicles'!$F$76,'Detailed input - Vehicles'!$F$75)*I25*I114</f>
        <v>0</v>
      </c>
      <c r="J144" s="147">
        <f>IF('Detailed input - Vehicles'!$F$76&lt;&gt;0,'Detailed input - Vehicles'!$F$76,'Detailed input - Vehicles'!$F$75)*J25*J114</f>
        <v>0</v>
      </c>
      <c r="K144" s="147">
        <f>IF('Detailed input - Vehicles'!$F$76&lt;&gt;0,'Detailed input - Vehicles'!$F$76,'Detailed input - Vehicles'!$F$75)*K25*K114</f>
        <v>0</v>
      </c>
      <c r="L144" s="147">
        <f>IF('Detailed input - Vehicles'!$F$76&lt;&gt;0,'Detailed input - Vehicles'!$F$76,'Detailed input - Vehicles'!$F$75)*L25*L114</f>
        <v>0</v>
      </c>
      <c r="M144" s="147">
        <f>IF('Detailed input - Vehicles'!$F$76&lt;&gt;0,'Detailed input - Vehicles'!$F$76,'Detailed input - Vehicles'!$F$75)*M25*M114</f>
        <v>0</v>
      </c>
      <c r="N144" s="147">
        <f>IF('Detailed input - Vehicles'!$F$76&lt;&gt;0,'Detailed input - Vehicles'!$F$76,'Detailed input - Vehicles'!$F$75)*N25*N114</f>
        <v>0</v>
      </c>
      <c r="O144" s="147">
        <f>IF('Detailed input - Vehicles'!$F$76&lt;&gt;0,'Detailed input - Vehicles'!$F$76,'Detailed input - Vehicles'!$F$75)*O25*O114</f>
        <v>0</v>
      </c>
      <c r="P144" s="147">
        <f>IF('Detailed input - Vehicles'!$F$76&lt;&gt;0,'Detailed input - Vehicles'!$F$76,'Detailed input - Vehicles'!$F$75)*P25*P114</f>
        <v>0</v>
      </c>
      <c r="Q144" s="147">
        <f>IF('Detailed input - Vehicles'!$F$76&lt;&gt;0,'Detailed input - Vehicles'!$F$76,'Detailed input - Vehicles'!$F$75)*Q25*Q114</f>
        <v>0</v>
      </c>
      <c r="R144" s="147">
        <f>IF('Detailed input - Vehicles'!$F$76&lt;&gt;0,'Detailed input - Vehicles'!$F$76,'Detailed input - Vehicles'!$F$75)*R25*R114</f>
        <v>0</v>
      </c>
      <c r="S144" s="147">
        <f>IF('Detailed input - Vehicles'!$F$76&lt;&gt;0,'Detailed input - Vehicles'!$F$76,'Detailed input - Vehicles'!$F$75)*S25*S114</f>
        <v>0</v>
      </c>
      <c r="T144" s="147">
        <f>IF('Detailed input - Vehicles'!$F$76&lt;&gt;0,'Detailed input - Vehicles'!$F$76,'Detailed input - Vehicles'!$F$75)*T25*T114</f>
        <v>0</v>
      </c>
      <c r="U144" s="147">
        <f>IF('Detailed input - Vehicles'!$F$76&lt;&gt;0,'Detailed input - Vehicles'!$F$76,'Detailed input - Vehicles'!$F$75)*U25*U114</f>
        <v>0</v>
      </c>
      <c r="V144" s="147">
        <f>IF('Detailed input - Vehicles'!$F$76&lt;&gt;0,'Detailed input - Vehicles'!$F$76,'Detailed input - Vehicles'!$F$75)*V25*V114</f>
        <v>0</v>
      </c>
      <c r="W144" s="147">
        <f>IF('Detailed input - Vehicles'!$F$76&lt;&gt;0,'Detailed input - Vehicles'!$F$76,'Detailed input - Vehicles'!$F$75)*W25*W114</f>
        <v>0</v>
      </c>
      <c r="X144" s="147">
        <f>IF('Detailed input - Vehicles'!$F$76&lt;&gt;0,'Detailed input - Vehicles'!$F$76,'Detailed input - Vehicles'!$F$75)*X25*X114</f>
        <v>0</v>
      </c>
      <c r="Y144" s="147">
        <f>IF('Detailed input - Vehicles'!$F$76&lt;&gt;0,'Detailed input - Vehicles'!$F$76,'Detailed input - Vehicles'!$F$75)*Y25*Y114</f>
        <v>0</v>
      </c>
      <c r="Z144" s="147">
        <f>IF('Detailed input - Vehicles'!$F$76&lt;&gt;0,'Detailed input - Vehicles'!$F$76,'Detailed input - Vehicles'!$F$75)*Z25*Z114</f>
        <v>0</v>
      </c>
      <c r="AA144" s="147">
        <f>IF('Detailed input - Vehicles'!$F$76&lt;&gt;0,'Detailed input - Vehicles'!$F$76,'Detailed input - Vehicles'!$F$75)*AA25*AA114</f>
        <v>0</v>
      </c>
      <c r="AB144" s="147">
        <f>IF('Detailed input - Vehicles'!$F$76&lt;&gt;0,'Detailed input - Vehicles'!$F$76,'Detailed input - Vehicles'!$F$75)*AB25*AB114</f>
        <v>0</v>
      </c>
      <c r="AC144" s="147">
        <f>IF('Detailed input - Vehicles'!$F$76&lt;&gt;0,'Detailed input - Vehicles'!$F$76,'Detailed input - Vehicles'!$F$75)*AC25*AC114</f>
        <v>0</v>
      </c>
    </row>
    <row r="145" spans="1:29" s="138" customFormat="1" ht="20.25" customHeight="1" outlineLevel="3" x14ac:dyDescent="0.3">
      <c r="A145" s="265"/>
      <c r="B145" s="97"/>
      <c r="C145" s="146" t="s">
        <v>123</v>
      </c>
      <c r="D145" s="147"/>
      <c r="E145" s="147"/>
      <c r="F145" s="147">
        <f>IF('Detailed input - Vehicles'!$G$76&lt;&gt;0,'Detailed input - Vehicles'!$G$76,'Detailed input - Vehicles'!$G$75)*F25*F115</f>
        <v>0</v>
      </c>
      <c r="G145" s="147">
        <f>IF('Detailed input - Vehicles'!$G$76&lt;&gt;0,'Detailed input - Vehicles'!$G$76,'Detailed input - Vehicles'!$G$75)*G25*G115</f>
        <v>0</v>
      </c>
      <c r="H145" s="147">
        <f>IF('Detailed input - Vehicles'!$G$76&lt;&gt;0,'Detailed input - Vehicles'!$G$76,'Detailed input - Vehicles'!$G$75)*H25*H115</f>
        <v>0</v>
      </c>
      <c r="I145" s="147">
        <f>IF('Detailed input - Vehicles'!$G$76&lt;&gt;0,'Detailed input - Vehicles'!$G$76,'Detailed input - Vehicles'!$G$75)*I25*I115</f>
        <v>0</v>
      </c>
      <c r="J145" s="147">
        <f>IF('Detailed input - Vehicles'!$G$76&lt;&gt;0,'Detailed input - Vehicles'!$G$76,'Detailed input - Vehicles'!$G$75)*J25*J115</f>
        <v>0</v>
      </c>
      <c r="K145" s="147">
        <f>IF('Detailed input - Vehicles'!$G$76&lt;&gt;0,'Detailed input - Vehicles'!$G$76,'Detailed input - Vehicles'!$G$75)*K25*K115</f>
        <v>0</v>
      </c>
      <c r="L145" s="147">
        <f>IF('Detailed input - Vehicles'!$G$76&lt;&gt;0,'Detailed input - Vehicles'!$G$76,'Detailed input - Vehicles'!$G$75)*L25*L115</f>
        <v>0</v>
      </c>
      <c r="M145" s="147">
        <f>IF('Detailed input - Vehicles'!$G$76&lt;&gt;0,'Detailed input - Vehicles'!$G$76,'Detailed input - Vehicles'!$G$75)*M25*M115</f>
        <v>0</v>
      </c>
      <c r="N145" s="147">
        <f>IF('Detailed input - Vehicles'!$G$76&lt;&gt;0,'Detailed input - Vehicles'!$G$76,'Detailed input - Vehicles'!$G$75)*N25*N115</f>
        <v>0</v>
      </c>
      <c r="O145" s="147">
        <f>IF('Detailed input - Vehicles'!$G$76&lt;&gt;0,'Detailed input - Vehicles'!$G$76,'Detailed input - Vehicles'!$G$75)*O25*O115</f>
        <v>0</v>
      </c>
      <c r="P145" s="147">
        <f>IF('Detailed input - Vehicles'!$G$76&lt;&gt;0,'Detailed input - Vehicles'!$G$76,'Detailed input - Vehicles'!$G$75)*P25*P115</f>
        <v>0</v>
      </c>
      <c r="Q145" s="147">
        <f>IF('Detailed input - Vehicles'!$G$76&lt;&gt;0,'Detailed input - Vehicles'!$G$76,'Detailed input - Vehicles'!$G$75)*Q25*Q115</f>
        <v>0</v>
      </c>
      <c r="R145" s="147">
        <f>IF('Detailed input - Vehicles'!$G$76&lt;&gt;0,'Detailed input - Vehicles'!$G$76,'Detailed input - Vehicles'!$G$75)*R25*R115</f>
        <v>0</v>
      </c>
      <c r="S145" s="147">
        <f>IF('Detailed input - Vehicles'!$G$76&lt;&gt;0,'Detailed input - Vehicles'!$G$76,'Detailed input - Vehicles'!$G$75)*S25*S115</f>
        <v>0</v>
      </c>
      <c r="T145" s="147">
        <f>IF('Detailed input - Vehicles'!$G$76&lt;&gt;0,'Detailed input - Vehicles'!$G$76,'Detailed input - Vehicles'!$G$75)*T25*T115</f>
        <v>0</v>
      </c>
      <c r="U145" s="147">
        <f>IF('Detailed input - Vehicles'!$G$76&lt;&gt;0,'Detailed input - Vehicles'!$G$76,'Detailed input - Vehicles'!$G$75)*U25*U115</f>
        <v>0</v>
      </c>
      <c r="V145" s="147">
        <f>IF('Detailed input - Vehicles'!$G$76&lt;&gt;0,'Detailed input - Vehicles'!$G$76,'Detailed input - Vehicles'!$G$75)*V25*V115</f>
        <v>0</v>
      </c>
      <c r="W145" s="147">
        <f>IF('Detailed input - Vehicles'!$G$76&lt;&gt;0,'Detailed input - Vehicles'!$G$76,'Detailed input - Vehicles'!$G$75)*W25*W115</f>
        <v>0</v>
      </c>
      <c r="X145" s="147">
        <f>IF('Detailed input - Vehicles'!$G$76&lt;&gt;0,'Detailed input - Vehicles'!$G$76,'Detailed input - Vehicles'!$G$75)*X25*X115</f>
        <v>0</v>
      </c>
      <c r="Y145" s="147">
        <f>IF('Detailed input - Vehicles'!$G$76&lt;&gt;0,'Detailed input - Vehicles'!$G$76,'Detailed input - Vehicles'!$G$75)*Y25*Y115</f>
        <v>0</v>
      </c>
      <c r="Z145" s="147">
        <f>IF('Detailed input - Vehicles'!$G$76&lt;&gt;0,'Detailed input - Vehicles'!$G$76,'Detailed input - Vehicles'!$G$75)*Z25*Z115</f>
        <v>0</v>
      </c>
      <c r="AA145" s="147">
        <f>IF('Detailed input - Vehicles'!$G$76&lt;&gt;0,'Detailed input - Vehicles'!$G$76,'Detailed input - Vehicles'!$G$75)*AA25*AA115</f>
        <v>0</v>
      </c>
      <c r="AB145" s="147">
        <f>IF('Detailed input - Vehicles'!$G$76&lt;&gt;0,'Detailed input - Vehicles'!$G$76,'Detailed input - Vehicles'!$G$75)*AB25*AB115</f>
        <v>0</v>
      </c>
      <c r="AC145" s="147">
        <f>IF('Detailed input - Vehicles'!$G$76&lt;&gt;0,'Detailed input - Vehicles'!$G$76,'Detailed input - Vehicles'!$G$75)*AC25*AC115</f>
        <v>0</v>
      </c>
    </row>
    <row r="146" spans="1:29" s="138" customFormat="1" ht="20.25" customHeight="1" outlineLevel="3" x14ac:dyDescent="0.3">
      <c r="A146" s="265"/>
      <c r="B146" s="97"/>
      <c r="C146" s="146" t="s">
        <v>124</v>
      </c>
      <c r="D146" s="147"/>
      <c r="E146" s="147"/>
      <c r="F146" s="147"/>
      <c r="G146" s="147">
        <f>IF('Detailed input - Vehicles'!$H$76&lt;&gt;0,'Detailed input - Vehicles'!$H$76,'Detailed input - Vehicles'!$H$75)*G25*G116</f>
        <v>0</v>
      </c>
      <c r="H146" s="147">
        <f>IF('Detailed input - Vehicles'!$H$76&lt;&gt;0,'Detailed input - Vehicles'!$H$76,'Detailed input - Vehicles'!$H$75)*H25*H116</f>
        <v>0</v>
      </c>
      <c r="I146" s="147">
        <f>IF('Detailed input - Vehicles'!$H$76&lt;&gt;0,'Detailed input - Vehicles'!$H$76,'Detailed input - Vehicles'!$H$75)*I25*I116</f>
        <v>0</v>
      </c>
      <c r="J146" s="147">
        <f>IF('Detailed input - Vehicles'!$H$76&lt;&gt;0,'Detailed input - Vehicles'!$H$76,'Detailed input - Vehicles'!$H$75)*J25*J116</f>
        <v>0</v>
      </c>
      <c r="K146" s="147">
        <f>IF('Detailed input - Vehicles'!$H$76&lt;&gt;0,'Detailed input - Vehicles'!$H$76,'Detailed input - Vehicles'!$H$75)*K25*K116</f>
        <v>0</v>
      </c>
      <c r="L146" s="147">
        <f>IF('Detailed input - Vehicles'!$H$76&lt;&gt;0,'Detailed input - Vehicles'!$H$76,'Detailed input - Vehicles'!$H$75)*L25*L116</f>
        <v>0</v>
      </c>
      <c r="M146" s="147">
        <f>IF('Detailed input - Vehicles'!$H$76&lt;&gt;0,'Detailed input - Vehicles'!$H$76,'Detailed input - Vehicles'!$H$75)*M25*M116</f>
        <v>0</v>
      </c>
      <c r="N146" s="147">
        <f>IF('Detailed input - Vehicles'!$H$76&lt;&gt;0,'Detailed input - Vehicles'!$H$76,'Detailed input - Vehicles'!$H$75)*N25*N116</f>
        <v>0</v>
      </c>
      <c r="O146" s="147">
        <f>IF('Detailed input - Vehicles'!$H$76&lt;&gt;0,'Detailed input - Vehicles'!$H$76,'Detailed input - Vehicles'!$H$75)*O25*O116</f>
        <v>0</v>
      </c>
      <c r="P146" s="147">
        <f>IF('Detailed input - Vehicles'!$H$76&lt;&gt;0,'Detailed input - Vehicles'!$H$76,'Detailed input - Vehicles'!$H$75)*P25*P116</f>
        <v>0</v>
      </c>
      <c r="Q146" s="147">
        <f>IF('Detailed input - Vehicles'!$H$76&lt;&gt;0,'Detailed input - Vehicles'!$H$76,'Detailed input - Vehicles'!$H$75)*Q25*Q116</f>
        <v>0</v>
      </c>
      <c r="R146" s="147">
        <f>IF('Detailed input - Vehicles'!$H$76&lt;&gt;0,'Detailed input - Vehicles'!$H$76,'Detailed input - Vehicles'!$H$75)*R25*R116</f>
        <v>0</v>
      </c>
      <c r="S146" s="147">
        <f>IF('Detailed input - Vehicles'!$H$76&lt;&gt;0,'Detailed input - Vehicles'!$H$76,'Detailed input - Vehicles'!$H$75)*S25*S116</f>
        <v>0</v>
      </c>
      <c r="T146" s="147">
        <f>IF('Detailed input - Vehicles'!$H$76&lt;&gt;0,'Detailed input - Vehicles'!$H$76,'Detailed input - Vehicles'!$H$75)*T25*T116</f>
        <v>0</v>
      </c>
      <c r="U146" s="147">
        <f>IF('Detailed input - Vehicles'!$H$76&lt;&gt;0,'Detailed input - Vehicles'!$H$76,'Detailed input - Vehicles'!$H$75)*U25*U116</f>
        <v>0</v>
      </c>
      <c r="V146" s="147">
        <f>IF('Detailed input - Vehicles'!$H$76&lt;&gt;0,'Detailed input - Vehicles'!$H$76,'Detailed input - Vehicles'!$H$75)*V25*V116</f>
        <v>0</v>
      </c>
      <c r="W146" s="147">
        <f>IF('Detailed input - Vehicles'!$H$76&lt;&gt;0,'Detailed input - Vehicles'!$H$76,'Detailed input - Vehicles'!$H$75)*W25*W116</f>
        <v>0</v>
      </c>
      <c r="X146" s="147">
        <f>IF('Detailed input - Vehicles'!$H$76&lt;&gt;0,'Detailed input - Vehicles'!$H$76,'Detailed input - Vehicles'!$H$75)*X25*X116</f>
        <v>0</v>
      </c>
      <c r="Y146" s="147">
        <f>IF('Detailed input - Vehicles'!$H$76&lt;&gt;0,'Detailed input - Vehicles'!$H$76,'Detailed input - Vehicles'!$H$75)*Y25*Y116</f>
        <v>0</v>
      </c>
      <c r="Z146" s="147">
        <f>IF('Detailed input - Vehicles'!$H$76&lt;&gt;0,'Detailed input - Vehicles'!$H$76,'Detailed input - Vehicles'!$H$75)*Z25*Z116</f>
        <v>0</v>
      </c>
      <c r="AA146" s="147">
        <f>IF('Detailed input - Vehicles'!$H$76&lt;&gt;0,'Detailed input - Vehicles'!$H$76,'Detailed input - Vehicles'!$H$75)*AA25*AA116</f>
        <v>0</v>
      </c>
      <c r="AB146" s="147">
        <f>IF('Detailed input - Vehicles'!$H$76&lt;&gt;0,'Detailed input - Vehicles'!$H$76,'Detailed input - Vehicles'!$H$75)*AB25*AB116</f>
        <v>0</v>
      </c>
      <c r="AC146" s="147">
        <f>IF('Detailed input - Vehicles'!$H$76&lt;&gt;0,'Detailed input - Vehicles'!$H$76,'Detailed input - Vehicles'!$H$75)*AC25*AC116</f>
        <v>0</v>
      </c>
    </row>
    <row r="147" spans="1:29" s="138" customFormat="1" ht="20.25" customHeight="1" outlineLevel="3" x14ac:dyDescent="0.3">
      <c r="A147" s="265"/>
      <c r="B147" s="97"/>
      <c r="C147" s="146" t="s">
        <v>125</v>
      </c>
      <c r="D147" s="147"/>
      <c r="E147" s="147"/>
      <c r="F147" s="147"/>
      <c r="G147" s="147"/>
      <c r="H147" s="147">
        <f>IF('Detailed input - Vehicles'!$I$76&lt;&gt;0,'Detailed input - Vehicles'!$I$76,'Detailed input - Vehicles'!$I$75)*H25*H117</f>
        <v>0</v>
      </c>
      <c r="I147" s="147">
        <f>IF('Detailed input - Vehicles'!$I$76&lt;&gt;0,'Detailed input - Vehicles'!$I$76,'Detailed input - Vehicles'!$I$75)*I25*I117</f>
        <v>0</v>
      </c>
      <c r="J147" s="147">
        <f>IF('Detailed input - Vehicles'!$I$76&lt;&gt;0,'Detailed input - Vehicles'!$I$76,'Detailed input - Vehicles'!$I$75)*J25*J117</f>
        <v>0</v>
      </c>
      <c r="K147" s="147">
        <f>IF('Detailed input - Vehicles'!$I$76&lt;&gt;0,'Detailed input - Vehicles'!$I$76,'Detailed input - Vehicles'!$I$75)*K25*K117</f>
        <v>0</v>
      </c>
      <c r="L147" s="147">
        <f>IF('Detailed input - Vehicles'!$I$76&lt;&gt;0,'Detailed input - Vehicles'!$I$76,'Detailed input - Vehicles'!$I$75)*L25*L117</f>
        <v>0</v>
      </c>
      <c r="M147" s="147">
        <f>IF('Detailed input - Vehicles'!$I$76&lt;&gt;0,'Detailed input - Vehicles'!$I$76,'Detailed input - Vehicles'!$I$75)*M25*M117</f>
        <v>0</v>
      </c>
      <c r="N147" s="147">
        <f>IF('Detailed input - Vehicles'!$I$76&lt;&gt;0,'Detailed input - Vehicles'!$I$76,'Detailed input - Vehicles'!$I$75)*N25*N117</f>
        <v>0</v>
      </c>
      <c r="O147" s="147">
        <f>IF('Detailed input - Vehicles'!$I$76&lt;&gt;0,'Detailed input - Vehicles'!$I$76,'Detailed input - Vehicles'!$I$75)*O25*O117</f>
        <v>0</v>
      </c>
      <c r="P147" s="147">
        <f>IF('Detailed input - Vehicles'!$I$76&lt;&gt;0,'Detailed input - Vehicles'!$I$76,'Detailed input - Vehicles'!$I$75)*P25*P117</f>
        <v>0</v>
      </c>
      <c r="Q147" s="147">
        <f>IF('Detailed input - Vehicles'!$I$76&lt;&gt;0,'Detailed input - Vehicles'!$I$76,'Detailed input - Vehicles'!$I$75)*Q25*Q117</f>
        <v>0</v>
      </c>
      <c r="R147" s="147">
        <f>IF('Detailed input - Vehicles'!$I$76&lt;&gt;0,'Detailed input - Vehicles'!$I$76,'Detailed input - Vehicles'!$I$75)*R25*R117</f>
        <v>0</v>
      </c>
      <c r="S147" s="147">
        <f>IF('Detailed input - Vehicles'!$I$76&lt;&gt;0,'Detailed input - Vehicles'!$I$76,'Detailed input - Vehicles'!$I$75)*S25*S117</f>
        <v>0</v>
      </c>
      <c r="T147" s="147">
        <f>IF('Detailed input - Vehicles'!$I$76&lt;&gt;0,'Detailed input - Vehicles'!$I$76,'Detailed input - Vehicles'!$I$75)*T25*T117</f>
        <v>0</v>
      </c>
      <c r="U147" s="147">
        <f>IF('Detailed input - Vehicles'!$I$76&lt;&gt;0,'Detailed input - Vehicles'!$I$76,'Detailed input - Vehicles'!$I$75)*U25*U117</f>
        <v>0</v>
      </c>
      <c r="V147" s="147">
        <f>IF('Detailed input - Vehicles'!$I$76&lt;&gt;0,'Detailed input - Vehicles'!$I$76,'Detailed input - Vehicles'!$I$75)*V25*V117</f>
        <v>0</v>
      </c>
      <c r="W147" s="147">
        <f>IF('Detailed input - Vehicles'!$I$76&lt;&gt;0,'Detailed input - Vehicles'!$I$76,'Detailed input - Vehicles'!$I$75)*W25*W117</f>
        <v>0</v>
      </c>
      <c r="X147" s="147">
        <f>IF('Detailed input - Vehicles'!$I$76&lt;&gt;0,'Detailed input - Vehicles'!$I$76,'Detailed input - Vehicles'!$I$75)*X25*X117</f>
        <v>0</v>
      </c>
      <c r="Y147" s="147">
        <f>IF('Detailed input - Vehicles'!$I$76&lt;&gt;0,'Detailed input - Vehicles'!$I$76,'Detailed input - Vehicles'!$I$75)*Y25*Y117</f>
        <v>0</v>
      </c>
      <c r="Z147" s="147">
        <f>IF('Detailed input - Vehicles'!$I$76&lt;&gt;0,'Detailed input - Vehicles'!$I$76,'Detailed input - Vehicles'!$I$75)*Z25*Z117</f>
        <v>0</v>
      </c>
      <c r="AA147" s="147">
        <f>IF('Detailed input - Vehicles'!$I$76&lt;&gt;0,'Detailed input - Vehicles'!$I$76,'Detailed input - Vehicles'!$I$75)*AA25*AA117</f>
        <v>0</v>
      </c>
      <c r="AB147" s="147">
        <f>IF('Detailed input - Vehicles'!$I$76&lt;&gt;0,'Detailed input - Vehicles'!$I$76,'Detailed input - Vehicles'!$I$75)*AB25*AB117</f>
        <v>0</v>
      </c>
      <c r="AC147" s="147">
        <f>IF('Detailed input - Vehicles'!$I$76&lt;&gt;0,'Detailed input - Vehicles'!$I$76,'Detailed input - Vehicles'!$I$75)*AC25*AC117</f>
        <v>0</v>
      </c>
    </row>
    <row r="148" spans="1:29" s="138" customFormat="1" ht="20.25" customHeight="1" outlineLevel="3" x14ac:dyDescent="0.3">
      <c r="A148" s="265"/>
      <c r="B148" s="97"/>
      <c r="C148" s="146" t="s">
        <v>126</v>
      </c>
      <c r="D148" s="147"/>
      <c r="E148" s="147"/>
      <c r="F148" s="147"/>
      <c r="G148" s="147"/>
      <c r="H148" s="147"/>
      <c r="I148" s="147">
        <f>IF('Detailed input - Vehicles'!$J$76&lt;&gt;0,'Detailed input - Vehicles'!$J$76,'Detailed input - Vehicles'!$J$75)*I25*I118</f>
        <v>0</v>
      </c>
      <c r="J148" s="147">
        <f>IF('Detailed input - Vehicles'!$J$76&lt;&gt;0,'Detailed input - Vehicles'!$J$76,'Detailed input - Vehicles'!$J$75)*J25*J118</f>
        <v>0</v>
      </c>
      <c r="K148" s="147">
        <f>IF('Detailed input - Vehicles'!$J$76&lt;&gt;0,'Detailed input - Vehicles'!$J$76,'Detailed input - Vehicles'!$J$75)*K25*K118</f>
        <v>0</v>
      </c>
      <c r="L148" s="147">
        <f>IF('Detailed input - Vehicles'!$J$76&lt;&gt;0,'Detailed input - Vehicles'!$J$76,'Detailed input - Vehicles'!$J$75)*L25*L118</f>
        <v>0</v>
      </c>
      <c r="M148" s="147">
        <f>IF('Detailed input - Vehicles'!$J$76&lt;&gt;0,'Detailed input - Vehicles'!$J$76,'Detailed input - Vehicles'!$J$75)*M25*M118</f>
        <v>0</v>
      </c>
      <c r="N148" s="147">
        <f>IF('Detailed input - Vehicles'!$J$76&lt;&gt;0,'Detailed input - Vehicles'!$J$76,'Detailed input - Vehicles'!$J$75)*N25*N118</f>
        <v>0</v>
      </c>
      <c r="O148" s="147">
        <f>IF('Detailed input - Vehicles'!$J$76&lt;&gt;0,'Detailed input - Vehicles'!$J$76,'Detailed input - Vehicles'!$J$75)*O25*O118</f>
        <v>0</v>
      </c>
      <c r="P148" s="147">
        <f>IF('Detailed input - Vehicles'!$J$76&lt;&gt;0,'Detailed input - Vehicles'!$J$76,'Detailed input - Vehicles'!$J$75)*P25*P118</f>
        <v>0</v>
      </c>
      <c r="Q148" s="147">
        <f>IF('Detailed input - Vehicles'!$J$76&lt;&gt;0,'Detailed input - Vehicles'!$J$76,'Detailed input - Vehicles'!$J$75)*Q25*Q118</f>
        <v>0</v>
      </c>
      <c r="R148" s="147">
        <f>IF('Detailed input - Vehicles'!$J$76&lt;&gt;0,'Detailed input - Vehicles'!$J$76,'Detailed input - Vehicles'!$J$75)*R25*R118</f>
        <v>0</v>
      </c>
      <c r="S148" s="147">
        <f>IF('Detailed input - Vehicles'!$J$76&lt;&gt;0,'Detailed input - Vehicles'!$J$76,'Detailed input - Vehicles'!$J$75)*S25*S118</f>
        <v>0</v>
      </c>
      <c r="T148" s="147">
        <f>IF('Detailed input - Vehicles'!$J$76&lt;&gt;0,'Detailed input - Vehicles'!$J$76,'Detailed input - Vehicles'!$J$75)*T25*T118</f>
        <v>0</v>
      </c>
      <c r="U148" s="147">
        <f>IF('Detailed input - Vehicles'!$J$76&lt;&gt;0,'Detailed input - Vehicles'!$J$76,'Detailed input - Vehicles'!$J$75)*U25*U118</f>
        <v>0</v>
      </c>
      <c r="V148" s="147">
        <f>IF('Detailed input - Vehicles'!$J$76&lt;&gt;0,'Detailed input - Vehicles'!$J$76,'Detailed input - Vehicles'!$J$75)*V25*V118</f>
        <v>0</v>
      </c>
      <c r="W148" s="147">
        <f>IF('Detailed input - Vehicles'!$J$76&lt;&gt;0,'Detailed input - Vehicles'!$J$76,'Detailed input - Vehicles'!$J$75)*W25*W118</f>
        <v>0</v>
      </c>
      <c r="X148" s="147">
        <f>IF('Detailed input - Vehicles'!$J$76&lt;&gt;0,'Detailed input - Vehicles'!$J$76,'Detailed input - Vehicles'!$J$75)*X25*X118</f>
        <v>0</v>
      </c>
      <c r="Y148" s="147">
        <f>IF('Detailed input - Vehicles'!$J$76&lt;&gt;0,'Detailed input - Vehicles'!$J$76,'Detailed input - Vehicles'!$J$75)*Y25*Y118</f>
        <v>0</v>
      </c>
      <c r="Z148" s="147">
        <f>IF('Detailed input - Vehicles'!$J$76&lt;&gt;0,'Detailed input - Vehicles'!$J$76,'Detailed input - Vehicles'!$J$75)*Z25*Z118</f>
        <v>0</v>
      </c>
      <c r="AA148" s="147">
        <f>IF('Detailed input - Vehicles'!$J$76&lt;&gt;0,'Detailed input - Vehicles'!$J$76,'Detailed input - Vehicles'!$J$75)*AA25*AA118</f>
        <v>0</v>
      </c>
      <c r="AB148" s="147">
        <f>IF('Detailed input - Vehicles'!$J$76&lt;&gt;0,'Detailed input - Vehicles'!$J$76,'Detailed input - Vehicles'!$J$75)*AB25*AB118</f>
        <v>0</v>
      </c>
      <c r="AC148" s="147">
        <f>IF('Detailed input - Vehicles'!$J$76&lt;&gt;0,'Detailed input - Vehicles'!$J$76,'Detailed input - Vehicles'!$J$75)*AC25*AC118</f>
        <v>0</v>
      </c>
    </row>
    <row r="149" spans="1:29" s="138" customFormat="1" ht="20.25" customHeight="1" outlineLevel="3" x14ac:dyDescent="0.3">
      <c r="A149" s="265"/>
      <c r="B149" s="97"/>
      <c r="C149" s="146" t="s">
        <v>127</v>
      </c>
      <c r="D149" s="147"/>
      <c r="E149" s="147"/>
      <c r="F149" s="147"/>
      <c r="G149" s="147"/>
      <c r="H149" s="147"/>
      <c r="I149" s="147"/>
      <c r="J149" s="147">
        <f>IF('Detailed input - Vehicles'!$K$76&lt;&gt;0,'Detailed input - Vehicles'!$K$76,'Detailed input - Vehicles'!$K$75)*J25*J119</f>
        <v>0</v>
      </c>
      <c r="K149" s="147">
        <f>IF('Detailed input - Vehicles'!$K$76&lt;&gt;0,'Detailed input - Vehicles'!$K$76,'Detailed input - Vehicles'!$K$75)*K25*K119</f>
        <v>0</v>
      </c>
      <c r="L149" s="147">
        <f>IF('Detailed input - Vehicles'!$K$76&lt;&gt;0,'Detailed input - Vehicles'!$K$76,'Detailed input - Vehicles'!$K$75)*L25*L119</f>
        <v>0</v>
      </c>
      <c r="M149" s="147">
        <f>IF('Detailed input - Vehicles'!$K$76&lt;&gt;0,'Detailed input - Vehicles'!$K$76,'Detailed input - Vehicles'!$K$75)*M25*M119</f>
        <v>0</v>
      </c>
      <c r="N149" s="147">
        <f>IF('Detailed input - Vehicles'!$K$76&lt;&gt;0,'Detailed input - Vehicles'!$K$76,'Detailed input - Vehicles'!$K$75)*N25*N119</f>
        <v>0</v>
      </c>
      <c r="O149" s="147">
        <f>IF('Detailed input - Vehicles'!$K$76&lt;&gt;0,'Detailed input - Vehicles'!$K$76,'Detailed input - Vehicles'!$K$75)*O25*O119</f>
        <v>0</v>
      </c>
      <c r="P149" s="147">
        <f>IF('Detailed input - Vehicles'!$K$76&lt;&gt;0,'Detailed input - Vehicles'!$K$76,'Detailed input - Vehicles'!$K$75)*P25*P119</f>
        <v>0</v>
      </c>
      <c r="Q149" s="147">
        <f>IF('Detailed input - Vehicles'!$K$76&lt;&gt;0,'Detailed input - Vehicles'!$K$76,'Detailed input - Vehicles'!$K$75)*Q25*Q119</f>
        <v>0</v>
      </c>
      <c r="R149" s="147">
        <f>IF('Detailed input - Vehicles'!$K$76&lt;&gt;0,'Detailed input - Vehicles'!$K$76,'Detailed input - Vehicles'!$K$75)*R25*R119</f>
        <v>0</v>
      </c>
      <c r="S149" s="147">
        <f>IF('Detailed input - Vehicles'!$K$76&lt;&gt;0,'Detailed input - Vehicles'!$K$76,'Detailed input - Vehicles'!$K$75)*S25*S119</f>
        <v>0</v>
      </c>
      <c r="T149" s="147">
        <f>IF('Detailed input - Vehicles'!$K$76&lt;&gt;0,'Detailed input - Vehicles'!$K$76,'Detailed input - Vehicles'!$K$75)*T25*T119</f>
        <v>0</v>
      </c>
      <c r="U149" s="147">
        <f>IF('Detailed input - Vehicles'!$K$76&lt;&gt;0,'Detailed input - Vehicles'!$K$76,'Detailed input - Vehicles'!$K$75)*U25*U119</f>
        <v>0</v>
      </c>
      <c r="V149" s="147">
        <f>IF('Detailed input - Vehicles'!$K$76&lt;&gt;0,'Detailed input - Vehicles'!$K$76,'Detailed input - Vehicles'!$K$75)*V25*V119</f>
        <v>0</v>
      </c>
      <c r="W149" s="147">
        <f>IF('Detailed input - Vehicles'!$K$76&lt;&gt;0,'Detailed input - Vehicles'!$K$76,'Detailed input - Vehicles'!$K$75)*W25*W119</f>
        <v>0</v>
      </c>
      <c r="X149" s="147">
        <f>IF('Detailed input - Vehicles'!$K$76&lt;&gt;0,'Detailed input - Vehicles'!$K$76,'Detailed input - Vehicles'!$K$75)*X25*X119</f>
        <v>0</v>
      </c>
      <c r="Y149" s="147">
        <f>IF('Detailed input - Vehicles'!$K$76&lt;&gt;0,'Detailed input - Vehicles'!$K$76,'Detailed input - Vehicles'!$K$75)*Y25*Y119</f>
        <v>0</v>
      </c>
      <c r="Z149" s="147">
        <f>IF('Detailed input - Vehicles'!$K$76&lt;&gt;0,'Detailed input - Vehicles'!$K$76,'Detailed input - Vehicles'!$K$75)*Z25*Z119</f>
        <v>0</v>
      </c>
      <c r="AA149" s="147">
        <f>IF('Detailed input - Vehicles'!$K$76&lt;&gt;0,'Detailed input - Vehicles'!$K$76,'Detailed input - Vehicles'!$K$75)*AA25*AA119</f>
        <v>0</v>
      </c>
      <c r="AB149" s="147">
        <f>IF('Detailed input - Vehicles'!$K$76&lt;&gt;0,'Detailed input - Vehicles'!$K$76,'Detailed input - Vehicles'!$K$75)*AB25*AB119</f>
        <v>0</v>
      </c>
      <c r="AC149" s="147">
        <f>IF('Detailed input - Vehicles'!$K$76&lt;&gt;0,'Detailed input - Vehicles'!$K$76,'Detailed input - Vehicles'!$K$75)*AC25*AC119</f>
        <v>0</v>
      </c>
    </row>
    <row r="150" spans="1:29" s="138" customFormat="1" ht="20.25" customHeight="1" outlineLevel="3" x14ac:dyDescent="0.3">
      <c r="A150" s="265"/>
      <c r="B150" s="97"/>
      <c r="C150" s="146" t="s">
        <v>128</v>
      </c>
      <c r="D150" s="147"/>
      <c r="E150" s="147"/>
      <c r="F150" s="147"/>
      <c r="G150" s="147"/>
      <c r="H150" s="147"/>
      <c r="I150" s="147"/>
      <c r="J150" s="147"/>
      <c r="K150" s="147">
        <f>IF('Detailed input - Vehicles'!$L$76&lt;&gt;0,'Detailed input - Vehicles'!$L$76,'Detailed input - Vehicles'!$L$75)*K25*K120</f>
        <v>0</v>
      </c>
      <c r="L150" s="147">
        <f>IF('Detailed input - Vehicles'!$L$76&lt;&gt;0,'Detailed input - Vehicles'!$L$76,'Detailed input - Vehicles'!$L$75)*L25*L120</f>
        <v>0</v>
      </c>
      <c r="M150" s="147">
        <f>IF('Detailed input - Vehicles'!$L$76&lt;&gt;0,'Detailed input - Vehicles'!$L$76,'Detailed input - Vehicles'!$L$75)*M25*M120</f>
        <v>0</v>
      </c>
      <c r="N150" s="147">
        <f>IF('Detailed input - Vehicles'!$L$76&lt;&gt;0,'Detailed input - Vehicles'!$L$76,'Detailed input - Vehicles'!$L$75)*N25*N120</f>
        <v>0</v>
      </c>
      <c r="O150" s="147">
        <f>IF('Detailed input - Vehicles'!$L$76&lt;&gt;0,'Detailed input - Vehicles'!$L$76,'Detailed input - Vehicles'!$L$75)*O25*O120</f>
        <v>0</v>
      </c>
      <c r="P150" s="147">
        <f>IF('Detailed input - Vehicles'!$L$76&lt;&gt;0,'Detailed input - Vehicles'!$L$76,'Detailed input - Vehicles'!$L$75)*P25*P120</f>
        <v>0</v>
      </c>
      <c r="Q150" s="147">
        <f>IF('Detailed input - Vehicles'!$L$76&lt;&gt;0,'Detailed input - Vehicles'!$L$76,'Detailed input - Vehicles'!$L$75)*Q25*Q120</f>
        <v>0</v>
      </c>
      <c r="R150" s="147">
        <f>IF('Detailed input - Vehicles'!$L$76&lt;&gt;0,'Detailed input - Vehicles'!$L$76,'Detailed input - Vehicles'!$L$75)*R25*R120</f>
        <v>0</v>
      </c>
      <c r="S150" s="147">
        <f>IF('Detailed input - Vehicles'!$L$76&lt;&gt;0,'Detailed input - Vehicles'!$L$76,'Detailed input - Vehicles'!$L$75)*S25*S120</f>
        <v>0</v>
      </c>
      <c r="T150" s="147">
        <f>IF('Detailed input - Vehicles'!$L$76&lt;&gt;0,'Detailed input - Vehicles'!$L$76,'Detailed input - Vehicles'!$L$75)*T25*T120</f>
        <v>0</v>
      </c>
      <c r="U150" s="147">
        <f>IF('Detailed input - Vehicles'!$L$76&lt;&gt;0,'Detailed input - Vehicles'!$L$76,'Detailed input - Vehicles'!$L$75)*U25*U120</f>
        <v>0</v>
      </c>
      <c r="V150" s="147">
        <f>IF('Detailed input - Vehicles'!$L$76&lt;&gt;0,'Detailed input - Vehicles'!$L$76,'Detailed input - Vehicles'!$L$75)*V25*V120</f>
        <v>0</v>
      </c>
      <c r="W150" s="147">
        <f>IF('Detailed input - Vehicles'!$L$76&lt;&gt;0,'Detailed input - Vehicles'!$L$76,'Detailed input - Vehicles'!$L$75)*W25*W120</f>
        <v>0</v>
      </c>
      <c r="X150" s="147">
        <f>IF('Detailed input - Vehicles'!$L$76&lt;&gt;0,'Detailed input - Vehicles'!$L$76,'Detailed input - Vehicles'!$L$75)*X25*X120</f>
        <v>0</v>
      </c>
      <c r="Y150" s="147">
        <f>IF('Detailed input - Vehicles'!$L$76&lt;&gt;0,'Detailed input - Vehicles'!$L$76,'Detailed input - Vehicles'!$L$75)*Y25*Y120</f>
        <v>0</v>
      </c>
      <c r="Z150" s="147">
        <f>IF('Detailed input - Vehicles'!$L$76&lt;&gt;0,'Detailed input - Vehicles'!$L$76,'Detailed input - Vehicles'!$L$75)*Z25*Z120</f>
        <v>0</v>
      </c>
      <c r="AA150" s="147">
        <f>IF('Detailed input - Vehicles'!$L$76&lt;&gt;0,'Detailed input - Vehicles'!$L$76,'Detailed input - Vehicles'!$L$75)*AA25*AA120</f>
        <v>0</v>
      </c>
      <c r="AB150" s="147">
        <f>IF('Detailed input - Vehicles'!$L$76&lt;&gt;0,'Detailed input - Vehicles'!$L$76,'Detailed input - Vehicles'!$L$75)*AB25*AB120</f>
        <v>0</v>
      </c>
      <c r="AC150" s="147">
        <f>IF('Detailed input - Vehicles'!$L$76&lt;&gt;0,'Detailed input - Vehicles'!$L$76,'Detailed input - Vehicles'!$L$75)*AC25*AC120</f>
        <v>0</v>
      </c>
    </row>
    <row r="151" spans="1:29" s="138" customFormat="1" ht="20.25" customHeight="1" outlineLevel="3" x14ac:dyDescent="0.3">
      <c r="A151" s="265"/>
      <c r="B151" s="97"/>
      <c r="C151" s="146" t="s">
        <v>129</v>
      </c>
      <c r="D151" s="147"/>
      <c r="E151" s="147"/>
      <c r="F151" s="147"/>
      <c r="G151" s="147"/>
      <c r="H151" s="147"/>
      <c r="I151" s="147"/>
      <c r="J151" s="147"/>
      <c r="K151" s="147"/>
      <c r="L151" s="147">
        <f>IF('Detailed input - Vehicles'!$M$76&lt;&gt;0,'Detailed input - Vehicles'!$M$76,'Detailed input - Vehicles'!$M$75)*L25*L121</f>
        <v>0</v>
      </c>
      <c r="M151" s="147">
        <f>IF('Detailed input - Vehicles'!$M$76&lt;&gt;0,'Detailed input - Vehicles'!$M$76,'Detailed input - Vehicles'!$M$75)*M25*M121</f>
        <v>0</v>
      </c>
      <c r="N151" s="147">
        <f>IF('Detailed input - Vehicles'!$M$76&lt;&gt;0,'Detailed input - Vehicles'!$M$76,'Detailed input - Vehicles'!$M$75)*N25*N121</f>
        <v>0</v>
      </c>
      <c r="O151" s="147">
        <f>IF('Detailed input - Vehicles'!$M$76&lt;&gt;0,'Detailed input - Vehicles'!$M$76,'Detailed input - Vehicles'!$M$75)*O25*O121</f>
        <v>0</v>
      </c>
      <c r="P151" s="147">
        <f>IF('Detailed input - Vehicles'!$M$76&lt;&gt;0,'Detailed input - Vehicles'!$M$76,'Detailed input - Vehicles'!$M$75)*P25*P121</f>
        <v>0</v>
      </c>
      <c r="Q151" s="147">
        <f>IF('Detailed input - Vehicles'!$M$76&lt;&gt;0,'Detailed input - Vehicles'!$M$76,'Detailed input - Vehicles'!$M$75)*Q25*Q121</f>
        <v>0</v>
      </c>
      <c r="R151" s="147">
        <f>IF('Detailed input - Vehicles'!$M$76&lt;&gt;0,'Detailed input - Vehicles'!$M$76,'Detailed input - Vehicles'!$M$75)*R25*R121</f>
        <v>0</v>
      </c>
      <c r="S151" s="147">
        <f>IF('Detailed input - Vehicles'!$M$76&lt;&gt;0,'Detailed input - Vehicles'!$M$76,'Detailed input - Vehicles'!$M$75)*S25*S121</f>
        <v>0</v>
      </c>
      <c r="T151" s="147">
        <f>IF('Detailed input - Vehicles'!$M$76&lt;&gt;0,'Detailed input - Vehicles'!$M$76,'Detailed input - Vehicles'!$M$75)*T25*T121</f>
        <v>0</v>
      </c>
      <c r="U151" s="147">
        <f>IF('Detailed input - Vehicles'!$M$76&lt;&gt;0,'Detailed input - Vehicles'!$M$76,'Detailed input - Vehicles'!$M$75)*U25*U121</f>
        <v>0</v>
      </c>
      <c r="V151" s="147">
        <f>IF('Detailed input - Vehicles'!$M$76&lt;&gt;0,'Detailed input - Vehicles'!$M$76,'Detailed input - Vehicles'!$M$75)*V25*V121</f>
        <v>0</v>
      </c>
      <c r="W151" s="147">
        <f>IF('Detailed input - Vehicles'!$M$76&lt;&gt;0,'Detailed input - Vehicles'!$M$76,'Detailed input - Vehicles'!$M$75)*W25*W121</f>
        <v>0</v>
      </c>
      <c r="X151" s="147">
        <f>IF('Detailed input - Vehicles'!$M$76&lt;&gt;0,'Detailed input - Vehicles'!$M$76,'Detailed input - Vehicles'!$M$75)*X25*X121</f>
        <v>0</v>
      </c>
      <c r="Y151" s="147">
        <f>IF('Detailed input - Vehicles'!$M$76&lt;&gt;0,'Detailed input - Vehicles'!$M$76,'Detailed input - Vehicles'!$M$75)*Y25*Y121</f>
        <v>0</v>
      </c>
      <c r="Z151" s="147">
        <f>IF('Detailed input - Vehicles'!$M$76&lt;&gt;0,'Detailed input - Vehicles'!$M$76,'Detailed input - Vehicles'!$M$75)*Z25*Z121</f>
        <v>0</v>
      </c>
      <c r="AA151" s="147">
        <f>IF('Detailed input - Vehicles'!$M$76&lt;&gt;0,'Detailed input - Vehicles'!$M$76,'Detailed input - Vehicles'!$M$75)*AA25*AA121</f>
        <v>0</v>
      </c>
      <c r="AB151" s="147">
        <f>IF('Detailed input - Vehicles'!$M$76&lt;&gt;0,'Detailed input - Vehicles'!$M$76,'Detailed input - Vehicles'!$M$75)*AB25*AB121</f>
        <v>0</v>
      </c>
      <c r="AC151" s="147">
        <f>IF('Detailed input - Vehicles'!$M$76&lt;&gt;0,'Detailed input - Vehicles'!$M$76,'Detailed input - Vehicles'!$M$75)*AC25*AC121</f>
        <v>0</v>
      </c>
    </row>
    <row r="152" spans="1:29" s="138" customFormat="1" ht="20.25" customHeight="1" outlineLevel="3" x14ac:dyDescent="0.3">
      <c r="A152" s="265"/>
      <c r="B152" s="97"/>
      <c r="C152" s="146" t="s">
        <v>130</v>
      </c>
      <c r="D152" s="147"/>
      <c r="E152" s="147"/>
      <c r="F152" s="147"/>
      <c r="G152" s="147"/>
      <c r="H152" s="147"/>
      <c r="I152" s="147"/>
      <c r="J152" s="147"/>
      <c r="K152" s="147"/>
      <c r="L152" s="147"/>
      <c r="M152" s="147">
        <f>IF('Detailed input - Vehicles'!$N$76&lt;&gt;0,'Detailed input - Vehicles'!$N$76,'Detailed input - Vehicles'!$N$75)*M25*M122</f>
        <v>0</v>
      </c>
      <c r="N152" s="147">
        <f>IF('Detailed input - Vehicles'!$N$76&lt;&gt;0,'Detailed input - Vehicles'!$N$76,'Detailed input - Vehicles'!$N$75)*N25*N122</f>
        <v>0</v>
      </c>
      <c r="O152" s="147">
        <f>IF('Detailed input - Vehicles'!$N$76&lt;&gt;0,'Detailed input - Vehicles'!$N$76,'Detailed input - Vehicles'!$N$75)*O25*O122</f>
        <v>0</v>
      </c>
      <c r="P152" s="147">
        <f>IF('Detailed input - Vehicles'!$N$76&lt;&gt;0,'Detailed input - Vehicles'!$N$76,'Detailed input - Vehicles'!$N$75)*P25*P122</f>
        <v>0</v>
      </c>
      <c r="Q152" s="147">
        <f>IF('Detailed input - Vehicles'!$N$76&lt;&gt;0,'Detailed input - Vehicles'!$N$76,'Detailed input - Vehicles'!$N$75)*Q25*Q122</f>
        <v>0</v>
      </c>
      <c r="R152" s="147">
        <f>IF('Detailed input - Vehicles'!$N$76&lt;&gt;0,'Detailed input - Vehicles'!$N$76,'Detailed input - Vehicles'!$N$75)*R25*R122</f>
        <v>0</v>
      </c>
      <c r="S152" s="147">
        <f>IF('Detailed input - Vehicles'!$N$76&lt;&gt;0,'Detailed input - Vehicles'!$N$76,'Detailed input - Vehicles'!$N$75)*S25*S122</f>
        <v>0</v>
      </c>
      <c r="T152" s="147">
        <f>IF('Detailed input - Vehicles'!$N$76&lt;&gt;0,'Detailed input - Vehicles'!$N$76,'Detailed input - Vehicles'!$N$75)*T25*T122</f>
        <v>0</v>
      </c>
      <c r="U152" s="147">
        <f>IF('Detailed input - Vehicles'!$N$76&lt;&gt;0,'Detailed input - Vehicles'!$N$76,'Detailed input - Vehicles'!$N$75)*U25*U122</f>
        <v>0</v>
      </c>
      <c r="V152" s="147">
        <f>IF('Detailed input - Vehicles'!$N$76&lt;&gt;0,'Detailed input - Vehicles'!$N$76,'Detailed input - Vehicles'!$N$75)*V25*V122</f>
        <v>0</v>
      </c>
      <c r="W152" s="147">
        <f>IF('Detailed input - Vehicles'!$N$76&lt;&gt;0,'Detailed input - Vehicles'!$N$76,'Detailed input - Vehicles'!$N$75)*W25*W122</f>
        <v>0</v>
      </c>
      <c r="X152" s="147">
        <f>IF('Detailed input - Vehicles'!$N$76&lt;&gt;0,'Detailed input - Vehicles'!$N$76,'Detailed input - Vehicles'!$N$75)*X25*X122</f>
        <v>0</v>
      </c>
      <c r="Y152" s="147">
        <f>IF('Detailed input - Vehicles'!$N$76&lt;&gt;0,'Detailed input - Vehicles'!$N$76,'Detailed input - Vehicles'!$N$75)*Y25*Y122</f>
        <v>0</v>
      </c>
      <c r="Z152" s="147">
        <f>IF('Detailed input - Vehicles'!$N$76&lt;&gt;0,'Detailed input - Vehicles'!$N$76,'Detailed input - Vehicles'!$N$75)*Z25*Z122</f>
        <v>0</v>
      </c>
      <c r="AA152" s="147">
        <f>IF('Detailed input - Vehicles'!$N$76&lt;&gt;0,'Detailed input - Vehicles'!$N$76,'Detailed input - Vehicles'!$N$75)*AA25*AA122</f>
        <v>0</v>
      </c>
      <c r="AB152" s="147">
        <f>IF('Detailed input - Vehicles'!$N$76&lt;&gt;0,'Detailed input - Vehicles'!$N$76,'Detailed input - Vehicles'!$N$75)*AB25*AB122</f>
        <v>0</v>
      </c>
      <c r="AC152" s="147">
        <f>IF('Detailed input - Vehicles'!$N$76&lt;&gt;0,'Detailed input - Vehicles'!$N$76,'Detailed input - Vehicles'!$N$75)*AC25*AC122</f>
        <v>0</v>
      </c>
    </row>
    <row r="153" spans="1:29" s="138" customFormat="1" ht="20.25" customHeight="1" outlineLevel="3" x14ac:dyDescent="0.3">
      <c r="A153" s="265"/>
      <c r="B153" s="97"/>
      <c r="C153" s="146" t="s">
        <v>131</v>
      </c>
      <c r="D153" s="147"/>
      <c r="E153" s="147"/>
      <c r="F153" s="147"/>
      <c r="G153" s="147"/>
      <c r="H153" s="147"/>
      <c r="I153" s="147"/>
      <c r="J153" s="147"/>
      <c r="K153" s="147"/>
      <c r="L153" s="147"/>
      <c r="M153" s="147"/>
      <c r="N153" s="147">
        <f>IF('Detailed input - Vehicles'!$O$76&lt;&gt;0,'Detailed input - Vehicles'!$O$76,'Detailed input - Vehicles'!$O$75)*N25*N123</f>
        <v>0</v>
      </c>
      <c r="O153" s="147">
        <f>IF('Detailed input - Vehicles'!$O$76&lt;&gt;0,'Detailed input - Vehicles'!$O$76,'Detailed input - Vehicles'!$O$75)*O25*O123</f>
        <v>0</v>
      </c>
      <c r="P153" s="147">
        <f>IF('Detailed input - Vehicles'!$O$76&lt;&gt;0,'Detailed input - Vehicles'!$O$76,'Detailed input - Vehicles'!$O$75)*P25*P123</f>
        <v>0</v>
      </c>
      <c r="Q153" s="147">
        <f>IF('Detailed input - Vehicles'!$O$76&lt;&gt;0,'Detailed input - Vehicles'!$O$76,'Detailed input - Vehicles'!$O$75)*Q25*Q123</f>
        <v>0</v>
      </c>
      <c r="R153" s="147">
        <f>IF('Detailed input - Vehicles'!$O$76&lt;&gt;0,'Detailed input - Vehicles'!$O$76,'Detailed input - Vehicles'!$O$75)*R25*R123</f>
        <v>0</v>
      </c>
      <c r="S153" s="147">
        <f>IF('Detailed input - Vehicles'!$O$76&lt;&gt;0,'Detailed input - Vehicles'!$O$76,'Detailed input - Vehicles'!$O$75)*S25*S123</f>
        <v>0</v>
      </c>
      <c r="T153" s="147">
        <f>IF('Detailed input - Vehicles'!$O$76&lt;&gt;0,'Detailed input - Vehicles'!$O$76,'Detailed input - Vehicles'!$O$75)*T25*T123</f>
        <v>0</v>
      </c>
      <c r="U153" s="147">
        <f>IF('Detailed input - Vehicles'!$O$76&lt;&gt;0,'Detailed input - Vehicles'!$O$76,'Detailed input - Vehicles'!$O$75)*U25*U123</f>
        <v>0</v>
      </c>
      <c r="V153" s="147">
        <f>IF('Detailed input - Vehicles'!$O$76&lt;&gt;0,'Detailed input - Vehicles'!$O$76,'Detailed input - Vehicles'!$O$75)*V25*V123</f>
        <v>0</v>
      </c>
      <c r="W153" s="147">
        <f>IF('Detailed input - Vehicles'!$O$76&lt;&gt;0,'Detailed input - Vehicles'!$O$76,'Detailed input - Vehicles'!$O$75)*W25*W123</f>
        <v>0</v>
      </c>
      <c r="X153" s="147">
        <f>IF('Detailed input - Vehicles'!$O$76&lt;&gt;0,'Detailed input - Vehicles'!$O$76,'Detailed input - Vehicles'!$O$75)*X25*X123</f>
        <v>0</v>
      </c>
      <c r="Y153" s="147">
        <f>IF('Detailed input - Vehicles'!$O$76&lt;&gt;0,'Detailed input - Vehicles'!$O$76,'Detailed input - Vehicles'!$O$75)*Y25*Y123</f>
        <v>0</v>
      </c>
      <c r="Z153" s="147">
        <f>IF('Detailed input - Vehicles'!$O$76&lt;&gt;0,'Detailed input - Vehicles'!$O$76,'Detailed input - Vehicles'!$O$75)*Z25*Z123</f>
        <v>0</v>
      </c>
      <c r="AA153" s="147">
        <f>IF('Detailed input - Vehicles'!$O$76&lt;&gt;0,'Detailed input - Vehicles'!$O$76,'Detailed input - Vehicles'!$O$75)*AA25*AA123</f>
        <v>0</v>
      </c>
      <c r="AB153" s="147">
        <f>IF('Detailed input - Vehicles'!$O$76&lt;&gt;0,'Detailed input - Vehicles'!$O$76,'Detailed input - Vehicles'!$O$75)*AB25*AB123</f>
        <v>0</v>
      </c>
      <c r="AC153" s="147">
        <f>IF('Detailed input - Vehicles'!$O$76&lt;&gt;0,'Detailed input - Vehicles'!$O$76,'Detailed input - Vehicles'!$O$75)*AC25*AC123</f>
        <v>0</v>
      </c>
    </row>
    <row r="154" spans="1:29" s="138" customFormat="1" ht="20.25" customHeight="1" outlineLevel="2" x14ac:dyDescent="0.3">
      <c r="A154" s="265"/>
      <c r="B154" s="131"/>
      <c r="C154" s="132"/>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c r="AA154" s="139"/>
      <c r="AB154" s="139"/>
      <c r="AC154" s="139"/>
    </row>
    <row r="155" spans="1:29" s="138" customFormat="1" ht="20.25" customHeight="1" outlineLevel="1" x14ac:dyDescent="0.3">
      <c r="A155" s="265"/>
      <c r="B155" s="131"/>
      <c r="C155" s="132"/>
      <c r="D155" s="139"/>
      <c r="E155" s="139"/>
      <c r="F155" s="139"/>
      <c r="G155" s="139"/>
      <c r="H155" s="139"/>
      <c r="I155" s="139"/>
      <c r="J155" s="139"/>
      <c r="K155" s="139"/>
      <c r="L155" s="139"/>
      <c r="M155" s="139"/>
      <c r="N155" s="139"/>
      <c r="O155" s="139"/>
      <c r="P155" s="139"/>
      <c r="Q155" s="139"/>
      <c r="R155" s="139"/>
      <c r="S155" s="139"/>
      <c r="T155" s="139"/>
      <c r="U155" s="139"/>
      <c r="V155" s="139"/>
      <c r="W155" s="139"/>
      <c r="X155" s="139"/>
      <c r="Y155" s="139"/>
      <c r="Z155" s="139"/>
      <c r="AA155" s="139"/>
      <c r="AB155" s="139"/>
      <c r="AC155" s="139"/>
    </row>
    <row r="156" spans="1:29" ht="20.25" customHeight="1" outlineLevel="1" x14ac:dyDescent="0.3">
      <c r="A156" s="78"/>
      <c r="B156" s="133" t="s">
        <v>1</v>
      </c>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row>
    <row r="157" spans="1:29" s="136" customFormat="1" ht="20.25" customHeight="1" outlineLevel="1" x14ac:dyDescent="0.3">
      <c r="A157" s="267"/>
      <c r="B157" s="132" t="s">
        <v>58</v>
      </c>
      <c r="C157" s="132" t="s">
        <v>16</v>
      </c>
      <c r="D157" s="192">
        <f>IF('Detailed input - Vehicles'!E67&lt;&gt;0,'Detailed input - Vehicles'!E67,'Detailed input - Vehicles'!E66)*D110</f>
        <v>0</v>
      </c>
      <c r="E157" s="192">
        <f>IF('Detailed input - Vehicles'!F67&lt;&gt;0,'Detailed input - Vehicles'!F67,'Detailed input - Vehicles'!F66)*E110</f>
        <v>0</v>
      </c>
      <c r="F157" s="192">
        <f>IF('Detailed input - Vehicles'!G67&lt;&gt;0,'Detailed input - Vehicles'!G67,'Detailed input - Vehicles'!G66)*F110</f>
        <v>0</v>
      </c>
      <c r="G157" s="192">
        <f>IF('Detailed input - Vehicles'!H67&lt;&gt;0,'Detailed input - Vehicles'!H67,'Detailed input - Vehicles'!H66)*G110</f>
        <v>0</v>
      </c>
      <c r="H157" s="192">
        <f>IF('Detailed input - Vehicles'!I67&lt;&gt;0,'Detailed input - Vehicles'!I67,'Detailed input - Vehicles'!I66)*H110</f>
        <v>0</v>
      </c>
      <c r="I157" s="192">
        <f>IF('Detailed input - Vehicles'!J67&lt;&gt;0,'Detailed input - Vehicles'!J67,'Detailed input - Vehicles'!J66)*I110</f>
        <v>0</v>
      </c>
      <c r="J157" s="192">
        <f>IF('Detailed input - Vehicles'!K67&lt;&gt;0,'Detailed input - Vehicles'!K67,'Detailed input - Vehicles'!K66)*J110</f>
        <v>0</v>
      </c>
      <c r="K157" s="192">
        <f>IF('Detailed input - Vehicles'!L67&lt;&gt;0,'Detailed input - Vehicles'!L67,'Detailed input - Vehicles'!L66)*K110</f>
        <v>0</v>
      </c>
      <c r="L157" s="192">
        <f>IF('Detailed input - Vehicles'!M67&lt;&gt;0,'Detailed input - Vehicles'!M67,'Detailed input - Vehicles'!M66)*L110</f>
        <v>0</v>
      </c>
      <c r="M157" s="192">
        <f>IF('Detailed input - Vehicles'!N67&lt;&gt;0,'Detailed input - Vehicles'!N67,'Detailed input - Vehicles'!N66)*M110</f>
        <v>0</v>
      </c>
      <c r="N157" s="192">
        <f>IF('Detailed input - Vehicles'!O67&lt;&gt;0,'Detailed input - Vehicles'!O67,'Detailed input - Vehicles'!O66)*N110</f>
        <v>0</v>
      </c>
      <c r="O157" s="192">
        <f>IF('Detailed input - Vehicles'!P67&lt;&gt;0,'Detailed input - Vehicles'!P67,'Detailed input - Vehicles'!P66)*O110</f>
        <v>0</v>
      </c>
      <c r="P157" s="192">
        <f>IF('Detailed input - Vehicles'!Q67&lt;&gt;0,'Detailed input - Vehicles'!Q67,'Detailed input - Vehicles'!Q66)*P110</f>
        <v>0</v>
      </c>
      <c r="Q157" s="192">
        <f>IF('Detailed input - Vehicles'!R67&lt;&gt;0,'Detailed input - Vehicles'!R67,'Detailed input - Vehicles'!R66)*Q110</f>
        <v>0</v>
      </c>
      <c r="R157" s="192">
        <f>IF('Detailed input - Vehicles'!S67&lt;&gt;0,'Detailed input - Vehicles'!S67,'Detailed input - Vehicles'!S66)*R110</f>
        <v>0</v>
      </c>
      <c r="S157" s="192">
        <f>IF('Detailed input - Vehicles'!T67&lt;&gt;0,'Detailed input - Vehicles'!T67,'Detailed input - Vehicles'!T66)*S110</f>
        <v>0</v>
      </c>
      <c r="T157" s="192">
        <f>IF('Detailed input - Vehicles'!U67&lt;&gt;0,'Detailed input - Vehicles'!U67,'Detailed input - Vehicles'!U66)*T110</f>
        <v>0</v>
      </c>
      <c r="U157" s="192">
        <f>IF('Detailed input - Vehicles'!V67&lt;&gt;0,'Detailed input - Vehicles'!V67,'Detailed input - Vehicles'!V66)*U110</f>
        <v>0</v>
      </c>
      <c r="V157" s="192">
        <f>IF('Detailed input - Vehicles'!W67&lt;&gt;0,'Detailed input - Vehicles'!W67,'Detailed input - Vehicles'!W66)*V110</f>
        <v>0</v>
      </c>
      <c r="W157" s="192">
        <f>IF('Detailed input - Vehicles'!X67&lt;&gt;0,'Detailed input - Vehicles'!X67,'Detailed input - Vehicles'!X66)*W110</f>
        <v>0</v>
      </c>
      <c r="X157" s="192">
        <f>IF('Detailed input - Vehicles'!Y67&lt;&gt;0,'Detailed input - Vehicles'!Y67,'Detailed input - Vehicles'!Y66)*X110</f>
        <v>0</v>
      </c>
      <c r="Y157" s="192">
        <f>IF('Detailed input - Vehicles'!Z67&lt;&gt;0,'Detailed input - Vehicles'!Z67,'Detailed input - Vehicles'!Z66)*Y110</f>
        <v>0</v>
      </c>
      <c r="Z157" s="192">
        <f>IF('Detailed input - Vehicles'!AA67&lt;&gt;0,'Detailed input - Vehicles'!AA67,'Detailed input - Vehicles'!AA66)*Z110</f>
        <v>0</v>
      </c>
      <c r="AA157" s="192">
        <f>IF('Detailed input - Vehicles'!AB67&lt;&gt;0,'Detailed input - Vehicles'!AB67,'Detailed input - Vehicles'!AB66)*AA110</f>
        <v>0</v>
      </c>
      <c r="AB157" s="192">
        <f>IF('Detailed input - Vehicles'!AC67&lt;&gt;0,'Detailed input - Vehicles'!AC67,'Detailed input - Vehicles'!AC66)*AB110</f>
        <v>0</v>
      </c>
      <c r="AC157" s="192">
        <f>IF('Detailed input - Vehicles'!AD67&lt;&gt;0,'Detailed input - Vehicles'!AD67,'Detailed input - Vehicles'!AD66)*AC110</f>
        <v>0</v>
      </c>
    </row>
    <row r="158" spans="1:29" ht="20.25" customHeight="1" outlineLevel="1" x14ac:dyDescent="0.3">
      <c r="A158" s="78"/>
      <c r="B158" s="84"/>
      <c r="C158" s="84"/>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row>
    <row r="159" spans="1:29" s="102" customFormat="1" ht="20.25" customHeight="1" outlineLevel="1" thickBot="1" x14ac:dyDescent="0.35">
      <c r="A159" s="264"/>
      <c r="B159" s="185" t="s">
        <v>59</v>
      </c>
      <c r="C159" s="185" t="s">
        <v>16</v>
      </c>
      <c r="D159" s="185">
        <f>D157*(1-'Detailed input - Vehicles'!$E$12)</f>
        <v>0</v>
      </c>
      <c r="E159" s="185">
        <f>E157*(1-'Detailed input - Vehicles'!$E$12)</f>
        <v>0</v>
      </c>
      <c r="F159" s="185">
        <f>F157*(1-'Detailed input - Vehicles'!$E$12)</f>
        <v>0</v>
      </c>
      <c r="G159" s="185">
        <f>G157*(1-'Detailed input - Vehicles'!$E$12)</f>
        <v>0</v>
      </c>
      <c r="H159" s="185">
        <f>H157*(1-'Detailed input - Vehicles'!$E$12)</f>
        <v>0</v>
      </c>
      <c r="I159" s="185">
        <f>I157*(1-'Detailed input - Vehicles'!$E$12)</f>
        <v>0</v>
      </c>
      <c r="J159" s="185">
        <f>J157*(1-'Detailed input - Vehicles'!$E$12)</f>
        <v>0</v>
      </c>
      <c r="K159" s="185">
        <f>K157*(1-'Detailed input - Vehicles'!$E$12)</f>
        <v>0</v>
      </c>
      <c r="L159" s="185">
        <f>L157*(1-'Detailed input - Vehicles'!$E$12)</f>
        <v>0</v>
      </c>
      <c r="M159" s="185">
        <f>M157*(1-'Detailed input - Vehicles'!$E$12)</f>
        <v>0</v>
      </c>
      <c r="N159" s="185">
        <f>N157*(1-'Detailed input - Vehicles'!$E$12)</f>
        <v>0</v>
      </c>
      <c r="O159" s="185">
        <f>O157*(1-'Detailed input - Vehicles'!$E$12)</f>
        <v>0</v>
      </c>
      <c r="P159" s="185">
        <f>P157*(1-'Detailed input - Vehicles'!$E$12)</f>
        <v>0</v>
      </c>
      <c r="Q159" s="185">
        <f>Q157*(1-'Detailed input - Vehicles'!$E$12)</f>
        <v>0</v>
      </c>
      <c r="R159" s="185">
        <f>R157*(1-'Detailed input - Vehicles'!$E$12)</f>
        <v>0</v>
      </c>
      <c r="S159" s="185">
        <f>S157*(1-'Detailed input - Vehicles'!$E$12)</f>
        <v>0</v>
      </c>
      <c r="T159" s="185">
        <f>T157*(1-'Detailed input - Vehicles'!$E$12)</f>
        <v>0</v>
      </c>
      <c r="U159" s="185">
        <f>U157*(1-'Detailed input - Vehicles'!$E$12)</f>
        <v>0</v>
      </c>
      <c r="V159" s="185">
        <f>V157*(1-'Detailed input - Vehicles'!$E$12)</f>
        <v>0</v>
      </c>
      <c r="W159" s="185">
        <f>W157*(1-'Detailed input - Vehicles'!$E$12)</f>
        <v>0</v>
      </c>
      <c r="X159" s="185">
        <f>X157*(1-'Detailed input - Vehicles'!$E$12)</f>
        <v>0</v>
      </c>
      <c r="Y159" s="185">
        <f>Y157*(1-'Detailed input - Vehicles'!$E$12)</f>
        <v>0</v>
      </c>
      <c r="Z159" s="185">
        <f>Z157*(1-'Detailed input - Vehicles'!$E$12)</f>
        <v>0</v>
      </c>
      <c r="AA159" s="185">
        <f>AA157*(1-'Detailed input - Vehicles'!$E$12)</f>
        <v>0</v>
      </c>
      <c r="AB159" s="185">
        <f>AB157*(1-'Detailed input - Vehicles'!$E$12)</f>
        <v>0</v>
      </c>
      <c r="AC159" s="185">
        <f>AC157*(1-'Detailed input - Vehicles'!$E$12)</f>
        <v>0</v>
      </c>
    </row>
    <row r="160" spans="1:29" s="102" customFormat="1" ht="20.25" customHeight="1" outlineLevel="1" x14ac:dyDescent="0.3">
      <c r="A160" s="264"/>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c r="AB160" s="209"/>
      <c r="AC160" s="209"/>
    </row>
    <row r="161" spans="1:29" s="210" customFormat="1" ht="20.25" customHeight="1" outlineLevel="1" x14ac:dyDescent="0.3">
      <c r="A161" s="78"/>
      <c r="B161" s="84"/>
      <c r="C161" s="84"/>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c r="AB161" s="140"/>
      <c r="AC161" s="140"/>
    </row>
    <row r="162" spans="1:29" ht="20.25" customHeight="1" outlineLevel="1" x14ac:dyDescent="0.3">
      <c r="A162" s="78"/>
      <c r="B162" s="133" t="s">
        <v>198</v>
      </c>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c r="AA162" s="134"/>
      <c r="AB162" s="134"/>
      <c r="AC162" s="134"/>
    </row>
    <row r="163" spans="1:29" s="87" customFormat="1" ht="20.25" customHeight="1" outlineLevel="1" x14ac:dyDescent="0.3">
      <c r="A163" s="23"/>
      <c r="B163" s="182"/>
      <c r="C163" s="89"/>
      <c r="D163" s="615">
        <v>1</v>
      </c>
      <c r="E163" s="615">
        <f>+D163+1</f>
        <v>2</v>
      </c>
      <c r="F163" s="615">
        <f t="shared" ref="F163:AC163" si="33">+E163+1</f>
        <v>3</v>
      </c>
      <c r="G163" s="615">
        <f t="shared" si="33"/>
        <v>4</v>
      </c>
      <c r="H163" s="615">
        <f t="shared" si="33"/>
        <v>5</v>
      </c>
      <c r="I163" s="615">
        <f t="shared" si="33"/>
        <v>6</v>
      </c>
      <c r="J163" s="615">
        <f t="shared" si="33"/>
        <v>7</v>
      </c>
      <c r="K163" s="615">
        <f t="shared" si="33"/>
        <v>8</v>
      </c>
      <c r="L163" s="615">
        <f t="shared" si="33"/>
        <v>9</v>
      </c>
      <c r="M163" s="615">
        <f t="shared" si="33"/>
        <v>10</v>
      </c>
      <c r="N163" s="615">
        <f t="shared" si="33"/>
        <v>11</v>
      </c>
      <c r="O163" s="615">
        <f t="shared" si="33"/>
        <v>12</v>
      </c>
      <c r="P163" s="615">
        <f t="shared" si="33"/>
        <v>13</v>
      </c>
      <c r="Q163" s="615">
        <f t="shared" si="33"/>
        <v>14</v>
      </c>
      <c r="R163" s="615">
        <f t="shared" si="33"/>
        <v>15</v>
      </c>
      <c r="S163" s="615">
        <f t="shared" si="33"/>
        <v>16</v>
      </c>
      <c r="T163" s="615">
        <f t="shared" si="33"/>
        <v>17</v>
      </c>
      <c r="U163" s="615">
        <f t="shared" si="33"/>
        <v>18</v>
      </c>
      <c r="V163" s="615">
        <f t="shared" si="33"/>
        <v>19</v>
      </c>
      <c r="W163" s="615">
        <f t="shared" si="33"/>
        <v>20</v>
      </c>
      <c r="X163" s="615">
        <f t="shared" si="33"/>
        <v>21</v>
      </c>
      <c r="Y163" s="615">
        <f t="shared" si="33"/>
        <v>22</v>
      </c>
      <c r="Z163" s="615">
        <f t="shared" si="33"/>
        <v>23</v>
      </c>
      <c r="AA163" s="615">
        <f t="shared" si="33"/>
        <v>24</v>
      </c>
      <c r="AB163" s="615">
        <f t="shared" si="33"/>
        <v>25</v>
      </c>
      <c r="AC163" s="615">
        <f t="shared" si="33"/>
        <v>26</v>
      </c>
    </row>
    <row r="164" spans="1:29" s="39" customFormat="1" ht="20.25" customHeight="1" outlineLevel="1" thickBot="1" x14ac:dyDescent="0.35">
      <c r="A164" s="23"/>
      <c r="B164" s="185" t="s">
        <v>57</v>
      </c>
      <c r="C164" s="185" t="s">
        <v>16</v>
      </c>
      <c r="D164" s="185">
        <f t="shared" ref="D164:N164" si="34">SUM(D165:D175)</f>
        <v>0</v>
      </c>
      <c r="E164" s="185">
        <f t="shared" si="34"/>
        <v>0</v>
      </c>
      <c r="F164" s="185">
        <f t="shared" si="34"/>
        <v>0</v>
      </c>
      <c r="G164" s="185">
        <f t="shared" si="34"/>
        <v>0</v>
      </c>
      <c r="H164" s="185">
        <f t="shared" si="34"/>
        <v>0</v>
      </c>
      <c r="I164" s="185">
        <f t="shared" si="34"/>
        <v>0</v>
      </c>
      <c r="J164" s="185">
        <f t="shared" si="34"/>
        <v>0</v>
      </c>
      <c r="K164" s="185">
        <f t="shared" si="34"/>
        <v>0</v>
      </c>
      <c r="L164" s="185">
        <f t="shared" si="34"/>
        <v>0</v>
      </c>
      <c r="M164" s="185">
        <f t="shared" si="34"/>
        <v>0</v>
      </c>
      <c r="N164" s="185">
        <f t="shared" si="34"/>
        <v>0</v>
      </c>
      <c r="O164" s="185">
        <f t="shared" ref="O164:AC164" si="35">SUM(O165:O175)</f>
        <v>0</v>
      </c>
      <c r="P164" s="185">
        <f t="shared" si="35"/>
        <v>0</v>
      </c>
      <c r="Q164" s="185">
        <f t="shared" si="35"/>
        <v>0</v>
      </c>
      <c r="R164" s="185">
        <f t="shared" si="35"/>
        <v>0</v>
      </c>
      <c r="S164" s="185">
        <f t="shared" si="35"/>
        <v>0</v>
      </c>
      <c r="T164" s="185">
        <f t="shared" si="35"/>
        <v>0</v>
      </c>
      <c r="U164" s="185">
        <f t="shared" si="35"/>
        <v>0</v>
      </c>
      <c r="V164" s="185">
        <f t="shared" si="35"/>
        <v>0</v>
      </c>
      <c r="W164" s="185">
        <f t="shared" si="35"/>
        <v>0</v>
      </c>
      <c r="X164" s="185">
        <f t="shared" si="35"/>
        <v>0</v>
      </c>
      <c r="Y164" s="185">
        <f t="shared" si="35"/>
        <v>0</v>
      </c>
      <c r="Z164" s="185">
        <f t="shared" si="35"/>
        <v>0</v>
      </c>
      <c r="AA164" s="185">
        <f t="shared" si="35"/>
        <v>0</v>
      </c>
      <c r="AB164" s="185">
        <f t="shared" si="35"/>
        <v>0</v>
      </c>
      <c r="AC164" s="185">
        <f t="shared" si="35"/>
        <v>0</v>
      </c>
    </row>
    <row r="165" spans="1:29" ht="20.25" customHeight="1" outlineLevel="2" x14ac:dyDescent="0.3">
      <c r="A165" s="23"/>
      <c r="B165" s="84"/>
      <c r="C165" s="146" t="s">
        <v>121</v>
      </c>
      <c r="D165" s="140">
        <f>IF('Detailed input - Vehicles'!$E$10&gt;=D163,'B 18m'!$D$159/'Detailed input - Vehicles'!$E$10,0)</f>
        <v>0</v>
      </c>
      <c r="E165" s="140">
        <f>IF('Detailed input - Vehicles'!$E$10&gt;=E163,'B 18m'!$D$159/'Detailed input - Vehicles'!$E$10,0)</f>
        <v>0</v>
      </c>
      <c r="F165" s="140">
        <f>IF('Detailed input - Vehicles'!$E$10&gt;=F163,'B 18m'!$D$159/'Detailed input - Vehicles'!$E$10,0)</f>
        <v>0</v>
      </c>
      <c r="G165" s="140">
        <f>IF('Detailed input - Vehicles'!$E$10&gt;=G163,'B 18m'!$D$159/'Detailed input - Vehicles'!$E$10,0)</f>
        <v>0</v>
      </c>
      <c r="H165" s="140">
        <f>IF('Detailed input - Vehicles'!$E$10&gt;=H163,'B 18m'!$D$159/'Detailed input - Vehicles'!$E$10,0)</f>
        <v>0</v>
      </c>
      <c r="I165" s="140">
        <f>IF('Detailed input - Vehicles'!$E$10&gt;=I163,'B 18m'!$D$159/'Detailed input - Vehicles'!$E$10,0)</f>
        <v>0</v>
      </c>
      <c r="J165" s="140">
        <f>IF('Detailed input - Vehicles'!$E$10&gt;=J163,'B 18m'!$D$159/'Detailed input - Vehicles'!$E$10,0)</f>
        <v>0</v>
      </c>
      <c r="K165" s="140">
        <f>IF('Detailed input - Vehicles'!$E$10&gt;=K163,'B 18m'!$D$159/'Detailed input - Vehicles'!$E$10,0)</f>
        <v>0</v>
      </c>
      <c r="L165" s="140">
        <f>IF('Detailed input - Vehicles'!$E$10&gt;=L163,'B 18m'!$D$159/'Detailed input - Vehicles'!$E$10,0)</f>
        <v>0</v>
      </c>
      <c r="M165" s="140">
        <f>IF('Detailed input - Vehicles'!$E$10&gt;=M163,'B 18m'!$D$159/'Detailed input - Vehicles'!$E$10,0)</f>
        <v>0</v>
      </c>
      <c r="N165" s="140">
        <f>IF('Detailed input - Vehicles'!$E$10&gt;=N163,'B 18m'!$D$159/'Detailed input - Vehicles'!$E$10,0)</f>
        <v>0</v>
      </c>
      <c r="O165" s="140">
        <f>IF('Detailed input - Vehicles'!$E$10&gt;=O163,'B 18m'!$D$159/'Detailed input - Vehicles'!$E$10,0)</f>
        <v>0</v>
      </c>
      <c r="P165" s="140">
        <f>IF('Detailed input - Vehicles'!$E$10&gt;=P163,'B 18m'!$D$159/'Detailed input - Vehicles'!$E$10,0)</f>
        <v>0</v>
      </c>
      <c r="Q165" s="140">
        <f>IF('Detailed input - Vehicles'!$E$10&gt;=Q163,'B 18m'!$D$159/'Detailed input - Vehicles'!$E$10,0)</f>
        <v>0</v>
      </c>
      <c r="R165" s="140">
        <f>IF('Detailed input - Vehicles'!$E$10&gt;=R163,'B 18m'!$D$159/'Detailed input - Vehicles'!$E$10,0)</f>
        <v>0</v>
      </c>
      <c r="S165" s="140">
        <f>IF('Detailed input - Vehicles'!$E$10&gt;=S163,'B 18m'!$D$159/'Detailed input - Vehicles'!$E$10,0)</f>
        <v>0</v>
      </c>
      <c r="T165" s="140">
        <f>IF('Detailed input - Vehicles'!$E$10&gt;=T163,'B 18m'!$D$159/'Detailed input - Vehicles'!$E$10,0)</f>
        <v>0</v>
      </c>
      <c r="U165" s="140">
        <f>IF('Detailed input - Vehicles'!$E$10&gt;=U163,'B 18m'!$D$159/'Detailed input - Vehicles'!$E$10,0)</f>
        <v>0</v>
      </c>
      <c r="V165" s="140">
        <f>IF('Detailed input - Vehicles'!$E$10&gt;=V163,'B 18m'!$D$159/'Detailed input - Vehicles'!$E$10,0)</f>
        <v>0</v>
      </c>
      <c r="W165" s="140">
        <f>IF('Detailed input - Vehicles'!$E$10&gt;=W163,'B 18m'!$D$159/'Detailed input - Vehicles'!$E$10,0)</f>
        <v>0</v>
      </c>
      <c r="X165" s="140">
        <f>IF('Detailed input - Vehicles'!$E$10&gt;=X163,'B 18m'!$D$159/'Detailed input - Vehicles'!$E$10,0)</f>
        <v>0</v>
      </c>
      <c r="Y165" s="140">
        <f>IF('Detailed input - Vehicles'!$E$10&gt;=Y163,'B 18m'!$D$159/'Detailed input - Vehicles'!$E$10,0)</f>
        <v>0</v>
      </c>
      <c r="Z165" s="140">
        <f>IF('Detailed input - Vehicles'!$E$10&gt;=Z163,'B 18m'!$D$159/'Detailed input - Vehicles'!$E$10,0)</f>
        <v>0</v>
      </c>
      <c r="AA165" s="140">
        <f>IF('Detailed input - Vehicles'!$E$10&gt;=AA163,'B 18m'!$D$159/'Detailed input - Vehicles'!$E$10,0)</f>
        <v>0</v>
      </c>
      <c r="AB165" s="140">
        <f>IF('Detailed input - Vehicles'!$E$10&gt;=AB163,'B 18m'!$D$159/'Detailed input - Vehicles'!$E$10,0)</f>
        <v>0</v>
      </c>
      <c r="AC165" s="140">
        <f>IF('Detailed input - Vehicles'!$E$10&gt;=AC163,'B 18m'!$D$159/'Detailed input - Vehicles'!$E$10,0)</f>
        <v>0</v>
      </c>
    </row>
    <row r="166" spans="1:29" ht="20.25" customHeight="1" outlineLevel="2" x14ac:dyDescent="0.3">
      <c r="A166" s="23"/>
      <c r="B166" s="84"/>
      <c r="C166" s="146" t="s">
        <v>122</v>
      </c>
      <c r="D166" s="140"/>
      <c r="E166" s="140">
        <f>IF('Detailed input - Vehicles'!$E$10&gt;=D163,$E$159/'Detailed input - Vehicles'!$E$10,0)</f>
        <v>0</v>
      </c>
      <c r="F166" s="140">
        <f>IF('Detailed input - Vehicles'!$E$10&gt;=E163,$E$159/'Detailed input - Vehicles'!$E$10,0)</f>
        <v>0</v>
      </c>
      <c r="G166" s="140">
        <f>IF('Detailed input - Vehicles'!$E$10&gt;=F163,$E$159/'Detailed input - Vehicles'!$E$10,0)</f>
        <v>0</v>
      </c>
      <c r="H166" s="140">
        <f>IF('Detailed input - Vehicles'!$E$10&gt;=G163,$E$159/'Detailed input - Vehicles'!$E$10,0)</f>
        <v>0</v>
      </c>
      <c r="I166" s="140">
        <f>IF('Detailed input - Vehicles'!$E$10&gt;=H163,$E$159/'Detailed input - Vehicles'!$E$10,0)</f>
        <v>0</v>
      </c>
      <c r="J166" s="140">
        <f>IF('Detailed input - Vehicles'!$E$10&gt;=I163,$E$159/'Detailed input - Vehicles'!$E$10,0)</f>
        <v>0</v>
      </c>
      <c r="K166" s="140">
        <f>IF('Detailed input - Vehicles'!$E$10&gt;=J163,$E$159/'Detailed input - Vehicles'!$E$10,0)</f>
        <v>0</v>
      </c>
      <c r="L166" s="140">
        <f>IF('Detailed input - Vehicles'!$E$10&gt;=K163,$E$159/'Detailed input - Vehicles'!$E$10,0)</f>
        <v>0</v>
      </c>
      <c r="M166" s="140">
        <f>IF('Detailed input - Vehicles'!$E$10&gt;=L163,$E$159/'Detailed input - Vehicles'!$E$10,0)</f>
        <v>0</v>
      </c>
      <c r="N166" s="140">
        <f>IF('Detailed input - Vehicles'!$E$10&gt;=M163,$E$159/'Detailed input - Vehicles'!$E$10,0)</f>
        <v>0</v>
      </c>
      <c r="O166" s="140">
        <f>IF('Detailed input - Vehicles'!$E$10&gt;=N163,$E$159/'Detailed input - Vehicles'!$E$10,0)</f>
        <v>0</v>
      </c>
      <c r="P166" s="140">
        <f>IF('Detailed input - Vehicles'!$E$10&gt;=O163,$E$159/'Detailed input - Vehicles'!$E$10,0)</f>
        <v>0</v>
      </c>
      <c r="Q166" s="140">
        <f>IF('Detailed input - Vehicles'!$E$10&gt;=P163,$E$159/'Detailed input - Vehicles'!$E$10,0)</f>
        <v>0</v>
      </c>
      <c r="R166" s="140">
        <f>IF('Detailed input - Vehicles'!$E$10&gt;=Q163,$E$159/'Detailed input - Vehicles'!$E$10,0)</f>
        <v>0</v>
      </c>
      <c r="S166" s="140">
        <f>IF('Detailed input - Vehicles'!$E$10&gt;=R163,$E$159/'Detailed input - Vehicles'!$E$10,0)</f>
        <v>0</v>
      </c>
      <c r="T166" s="140">
        <f>IF('Detailed input - Vehicles'!$E$10&gt;=S163,$E$159/'Detailed input - Vehicles'!$E$10,0)</f>
        <v>0</v>
      </c>
      <c r="U166" s="140">
        <f>IF('Detailed input - Vehicles'!$E$10&gt;=T163,$E$159/'Detailed input - Vehicles'!$E$10,0)</f>
        <v>0</v>
      </c>
      <c r="V166" s="140">
        <f>IF('Detailed input - Vehicles'!$E$10&gt;=U163,$E$159/'Detailed input - Vehicles'!$E$10,0)</f>
        <v>0</v>
      </c>
      <c r="W166" s="140">
        <f>IF('Detailed input - Vehicles'!$E$10&gt;=V163,$E$159/'Detailed input - Vehicles'!$E$10,0)</f>
        <v>0</v>
      </c>
      <c r="X166" s="140">
        <f>IF('Detailed input - Vehicles'!$E$10&gt;=W163,$E$159/'Detailed input - Vehicles'!$E$10,0)</f>
        <v>0</v>
      </c>
      <c r="Y166" s="140">
        <f>IF('Detailed input - Vehicles'!$E$10&gt;=X163,$E$159/'Detailed input - Vehicles'!$E$10,0)</f>
        <v>0</v>
      </c>
      <c r="Z166" s="140">
        <f>IF('Detailed input - Vehicles'!$E$10&gt;=Y163,$E$159/'Detailed input - Vehicles'!$E$10,0)</f>
        <v>0</v>
      </c>
      <c r="AA166" s="140">
        <f>IF('Detailed input - Vehicles'!$E$10&gt;=Z163,$E$159/'Detailed input - Vehicles'!$E$10,0)</f>
        <v>0</v>
      </c>
      <c r="AB166" s="140">
        <f>IF('Detailed input - Vehicles'!$E$10&gt;=AA163,$E$159/'Detailed input - Vehicles'!$E$10,0)</f>
        <v>0</v>
      </c>
      <c r="AC166" s="140">
        <f>IF('Detailed input - Vehicles'!$E$10&gt;=AB163,$E$159/'Detailed input - Vehicles'!$E$10,0)</f>
        <v>0</v>
      </c>
    </row>
    <row r="167" spans="1:29" ht="20.25" customHeight="1" outlineLevel="2" x14ac:dyDescent="0.3">
      <c r="A167" s="23"/>
      <c r="B167" s="84"/>
      <c r="C167" s="146" t="s">
        <v>123</v>
      </c>
      <c r="D167" s="140"/>
      <c r="E167" s="140"/>
      <c r="F167" s="140">
        <f>IF('Detailed input - Vehicles'!$E$10&gt;=D163,$F$159/'Detailed input - Vehicles'!$E$10,0)</f>
        <v>0</v>
      </c>
      <c r="G167" s="140">
        <f>IF('Detailed input - Vehicles'!$E$10&gt;=E163,$F$159/'Detailed input - Vehicles'!$E$10,0)</f>
        <v>0</v>
      </c>
      <c r="H167" s="140">
        <f>IF('Detailed input - Vehicles'!$E$10&gt;=F163,$F$159/'Detailed input - Vehicles'!$E$10,0)</f>
        <v>0</v>
      </c>
      <c r="I167" s="140">
        <f>IF('Detailed input - Vehicles'!$E$10&gt;=G163,$F$159/'Detailed input - Vehicles'!$E$10,0)</f>
        <v>0</v>
      </c>
      <c r="J167" s="140">
        <f>IF('Detailed input - Vehicles'!$E$10&gt;=H163,$F$159/'Detailed input - Vehicles'!$E$10,0)</f>
        <v>0</v>
      </c>
      <c r="K167" s="140">
        <f>IF('Detailed input - Vehicles'!$E$10&gt;=I163,$F$159/'Detailed input - Vehicles'!$E$10,0)</f>
        <v>0</v>
      </c>
      <c r="L167" s="140">
        <f>IF('Detailed input - Vehicles'!$E$10&gt;=J163,$F$159/'Detailed input - Vehicles'!$E$10,0)</f>
        <v>0</v>
      </c>
      <c r="M167" s="140">
        <f>IF('Detailed input - Vehicles'!$E$10&gt;=K163,$F$159/'Detailed input - Vehicles'!$E$10,0)</f>
        <v>0</v>
      </c>
      <c r="N167" s="140">
        <f>IF('Detailed input - Vehicles'!$E$10&gt;=L163,$F$159/'Detailed input - Vehicles'!$E$10,0)</f>
        <v>0</v>
      </c>
      <c r="O167" s="140">
        <f>IF('Detailed input - Vehicles'!$E$10&gt;=M163,$F$159/'Detailed input - Vehicles'!$E$10,0)</f>
        <v>0</v>
      </c>
      <c r="P167" s="140">
        <f>IF('Detailed input - Vehicles'!$E$10&gt;=N163,$F$159/'Detailed input - Vehicles'!$E$10,0)</f>
        <v>0</v>
      </c>
      <c r="Q167" s="140">
        <f>IF('Detailed input - Vehicles'!$E$10&gt;=O163,$F$159/'Detailed input - Vehicles'!$E$10,0)</f>
        <v>0</v>
      </c>
      <c r="R167" s="140">
        <f>IF('Detailed input - Vehicles'!$E$10&gt;=P163,$F$159/'Detailed input - Vehicles'!$E$10,0)</f>
        <v>0</v>
      </c>
      <c r="S167" s="140">
        <f>IF('Detailed input - Vehicles'!$E$10&gt;=Q163,$F$159/'Detailed input - Vehicles'!$E$10,0)</f>
        <v>0</v>
      </c>
      <c r="T167" s="140">
        <f>IF('Detailed input - Vehicles'!$E$10&gt;=R163,$F$159/'Detailed input - Vehicles'!$E$10,0)</f>
        <v>0</v>
      </c>
      <c r="U167" s="140">
        <f>IF('Detailed input - Vehicles'!$E$10&gt;=S163,$F$159/'Detailed input - Vehicles'!$E$10,0)</f>
        <v>0</v>
      </c>
      <c r="V167" s="140">
        <f>IF('Detailed input - Vehicles'!$E$10&gt;=T163,$F$159/'Detailed input - Vehicles'!$E$10,0)</f>
        <v>0</v>
      </c>
      <c r="W167" s="140">
        <f>IF('Detailed input - Vehicles'!$E$10&gt;=U163,$F$159/'Detailed input - Vehicles'!$E$10,0)</f>
        <v>0</v>
      </c>
      <c r="X167" s="140">
        <f>IF('Detailed input - Vehicles'!$E$10&gt;=V163,$F$159/'Detailed input - Vehicles'!$E$10,0)</f>
        <v>0</v>
      </c>
      <c r="Y167" s="140">
        <f>IF('Detailed input - Vehicles'!$E$10&gt;=W163,$F$159/'Detailed input - Vehicles'!$E$10,0)</f>
        <v>0</v>
      </c>
      <c r="Z167" s="140">
        <f>IF('Detailed input - Vehicles'!$E$10&gt;=X163,$F$159/'Detailed input - Vehicles'!$E$10,0)</f>
        <v>0</v>
      </c>
      <c r="AA167" s="140">
        <f>IF('Detailed input - Vehicles'!$E$10&gt;=Y163,$F$159/'Detailed input - Vehicles'!$E$10,0)</f>
        <v>0</v>
      </c>
      <c r="AB167" s="140">
        <f>IF('Detailed input - Vehicles'!$E$10&gt;=Z163,$F$159/'Detailed input - Vehicles'!$E$10,0)</f>
        <v>0</v>
      </c>
      <c r="AC167" s="140">
        <f>IF('Detailed input - Vehicles'!$E$10&gt;=AA163,$F$159/'Detailed input - Vehicles'!$E$10,0)</f>
        <v>0</v>
      </c>
    </row>
    <row r="168" spans="1:29" ht="20.25" customHeight="1" outlineLevel="2" x14ac:dyDescent="0.3">
      <c r="A168" s="23"/>
      <c r="B168" s="84"/>
      <c r="C168" s="146" t="s">
        <v>124</v>
      </c>
      <c r="D168" s="140"/>
      <c r="E168" s="140"/>
      <c r="F168" s="140"/>
      <c r="G168" s="140">
        <f>IF('Detailed input - Vehicles'!$E$10&gt;=D163,$G$159/'Detailed input - Vehicles'!$E$10,0)</f>
        <v>0</v>
      </c>
      <c r="H168" s="140">
        <f>IF('Detailed input - Vehicles'!$E$10&gt;=E163,$G$159/'Detailed input - Vehicles'!$E$10,0)</f>
        <v>0</v>
      </c>
      <c r="I168" s="140">
        <f>IF('Detailed input - Vehicles'!$E$10&gt;=F163,$G$159/'Detailed input - Vehicles'!$E$10,0)</f>
        <v>0</v>
      </c>
      <c r="J168" s="140">
        <f>IF('Detailed input - Vehicles'!$E$10&gt;=G163,$G$159/'Detailed input - Vehicles'!$E$10,0)</f>
        <v>0</v>
      </c>
      <c r="K168" s="140">
        <f>IF('Detailed input - Vehicles'!$E$10&gt;=H163,$G$159/'Detailed input - Vehicles'!$E$10,0)</f>
        <v>0</v>
      </c>
      <c r="L168" s="140">
        <f>IF('Detailed input - Vehicles'!$E$10&gt;=I163,$G$159/'Detailed input - Vehicles'!$E$10,0)</f>
        <v>0</v>
      </c>
      <c r="M168" s="140">
        <f>IF('Detailed input - Vehicles'!$E$10&gt;=J163,$G$159/'Detailed input - Vehicles'!$E$10,0)</f>
        <v>0</v>
      </c>
      <c r="N168" s="140">
        <f>IF('Detailed input - Vehicles'!$E$10&gt;=K163,$G$159/'Detailed input - Vehicles'!$E$10,0)</f>
        <v>0</v>
      </c>
      <c r="O168" s="140">
        <f>IF('Detailed input - Vehicles'!$E$10&gt;=L163,$G$159/'Detailed input - Vehicles'!$E$10,0)</f>
        <v>0</v>
      </c>
      <c r="P168" s="140">
        <f>IF('Detailed input - Vehicles'!$E$10&gt;=M163,$G$159/'Detailed input - Vehicles'!$E$10,0)</f>
        <v>0</v>
      </c>
      <c r="Q168" s="140">
        <f>IF('Detailed input - Vehicles'!$E$10&gt;=N163,$G$159/'Detailed input - Vehicles'!$E$10,0)</f>
        <v>0</v>
      </c>
      <c r="R168" s="140">
        <f>IF('Detailed input - Vehicles'!$E$10&gt;=O163,$G$159/'Detailed input - Vehicles'!$E$10,0)</f>
        <v>0</v>
      </c>
      <c r="S168" s="140">
        <f>IF('Detailed input - Vehicles'!$E$10&gt;=P163,$G$159/'Detailed input - Vehicles'!$E$10,0)</f>
        <v>0</v>
      </c>
      <c r="T168" s="140">
        <f>IF('Detailed input - Vehicles'!$E$10&gt;=Q163,$G$159/'Detailed input - Vehicles'!$E$10,0)</f>
        <v>0</v>
      </c>
      <c r="U168" s="140">
        <f>IF('Detailed input - Vehicles'!$E$10&gt;=R163,$G$159/'Detailed input - Vehicles'!$E$10,0)</f>
        <v>0</v>
      </c>
      <c r="V168" s="140">
        <f>IF('Detailed input - Vehicles'!$E$10&gt;=S163,$G$159/'Detailed input - Vehicles'!$E$10,0)</f>
        <v>0</v>
      </c>
      <c r="W168" s="140">
        <f>IF('Detailed input - Vehicles'!$E$10&gt;=T163,$G$159/'Detailed input - Vehicles'!$E$10,0)</f>
        <v>0</v>
      </c>
      <c r="X168" s="140">
        <f>IF('Detailed input - Vehicles'!$E$10&gt;=U163,$G$159/'Detailed input - Vehicles'!$E$10,0)</f>
        <v>0</v>
      </c>
      <c r="Y168" s="140">
        <f>IF('Detailed input - Vehicles'!$E$10&gt;=V163,$G$159/'Detailed input - Vehicles'!$E$10,0)</f>
        <v>0</v>
      </c>
      <c r="Z168" s="140">
        <f>IF('Detailed input - Vehicles'!$E$10&gt;=W163,$G$159/'Detailed input - Vehicles'!$E$10,0)</f>
        <v>0</v>
      </c>
      <c r="AA168" s="140">
        <f>IF('Detailed input - Vehicles'!$E$10&gt;=X163,$G$159/'Detailed input - Vehicles'!$E$10,0)</f>
        <v>0</v>
      </c>
      <c r="AB168" s="140">
        <f>IF('Detailed input - Vehicles'!$E$10&gt;=Y163,$G$159/'Detailed input - Vehicles'!$E$10,0)</f>
        <v>0</v>
      </c>
      <c r="AC168" s="140">
        <f>IF('Detailed input - Vehicles'!$E$10&gt;=Z163,$G$159/'Detailed input - Vehicles'!$E$10,0)</f>
        <v>0</v>
      </c>
    </row>
    <row r="169" spans="1:29" ht="20.25" customHeight="1" outlineLevel="2" x14ac:dyDescent="0.3">
      <c r="A169" s="23"/>
      <c r="B169" s="84"/>
      <c r="C169" s="146" t="s">
        <v>125</v>
      </c>
      <c r="D169" s="140"/>
      <c r="E169" s="140"/>
      <c r="F169" s="140"/>
      <c r="G169" s="140"/>
      <c r="H169" s="140">
        <f>IF('Detailed input - Vehicles'!$E$10&gt;=D163,$H$159/'Detailed input - Vehicles'!$E$10,0)</f>
        <v>0</v>
      </c>
      <c r="I169" s="140">
        <f>IF('Detailed input - Vehicles'!$E$10&gt;=E163,$H$159/'Detailed input - Vehicles'!$E$10,0)</f>
        <v>0</v>
      </c>
      <c r="J169" s="140">
        <f>IF('Detailed input - Vehicles'!$E$10&gt;=F163,$H$159/'Detailed input - Vehicles'!$E$10,0)</f>
        <v>0</v>
      </c>
      <c r="K169" s="140">
        <f>IF('Detailed input - Vehicles'!$E$10&gt;=G163,$H$159/'Detailed input - Vehicles'!$E$10,0)</f>
        <v>0</v>
      </c>
      <c r="L169" s="140">
        <f>IF('Detailed input - Vehicles'!$E$10&gt;=H163,$H$159/'Detailed input - Vehicles'!$E$10,0)</f>
        <v>0</v>
      </c>
      <c r="M169" s="140">
        <f>IF('Detailed input - Vehicles'!$E$10&gt;=I163,$H$159/'Detailed input - Vehicles'!$E$10,0)</f>
        <v>0</v>
      </c>
      <c r="N169" s="140">
        <f>IF('Detailed input - Vehicles'!$E$10&gt;=J163,$H$159/'Detailed input - Vehicles'!$E$10,0)</f>
        <v>0</v>
      </c>
      <c r="O169" s="140">
        <f>IF('Detailed input - Vehicles'!$E$10&gt;=K163,$H$159/'Detailed input - Vehicles'!$E$10,0)</f>
        <v>0</v>
      </c>
      <c r="P169" s="140">
        <f>IF('Detailed input - Vehicles'!$E$10&gt;=L163,$H$159/'Detailed input - Vehicles'!$E$10,0)</f>
        <v>0</v>
      </c>
      <c r="Q169" s="140">
        <f>IF('Detailed input - Vehicles'!$E$10&gt;=M163,$H$159/'Detailed input - Vehicles'!$E$10,0)</f>
        <v>0</v>
      </c>
      <c r="R169" s="140">
        <f>IF('Detailed input - Vehicles'!$E$10&gt;=N163,$H$159/'Detailed input - Vehicles'!$E$10,0)</f>
        <v>0</v>
      </c>
      <c r="S169" s="140">
        <f>IF('Detailed input - Vehicles'!$E$10&gt;=O163,$H$159/'Detailed input - Vehicles'!$E$10,0)</f>
        <v>0</v>
      </c>
      <c r="T169" s="140">
        <f>IF('Detailed input - Vehicles'!$E$10&gt;=P163,$H$159/'Detailed input - Vehicles'!$E$10,0)</f>
        <v>0</v>
      </c>
      <c r="U169" s="140">
        <f>IF('Detailed input - Vehicles'!$E$10&gt;=Q163,$H$159/'Detailed input - Vehicles'!$E$10,0)</f>
        <v>0</v>
      </c>
      <c r="V169" s="140">
        <f>IF('Detailed input - Vehicles'!$E$10&gt;=R163,$H$159/'Detailed input - Vehicles'!$E$10,0)</f>
        <v>0</v>
      </c>
      <c r="W169" s="140">
        <f>IF('Detailed input - Vehicles'!$E$10&gt;=S163,$H$159/'Detailed input - Vehicles'!$E$10,0)</f>
        <v>0</v>
      </c>
      <c r="X169" s="140">
        <f>IF('Detailed input - Vehicles'!$E$10&gt;=T163,$H$159/'Detailed input - Vehicles'!$E$10,0)</f>
        <v>0</v>
      </c>
      <c r="Y169" s="140">
        <f>IF('Detailed input - Vehicles'!$E$10&gt;=U163,$H$159/'Detailed input - Vehicles'!$E$10,0)</f>
        <v>0</v>
      </c>
      <c r="Z169" s="140">
        <f>IF('Detailed input - Vehicles'!$E$10&gt;=V163,$H$159/'Detailed input - Vehicles'!$E$10,0)</f>
        <v>0</v>
      </c>
      <c r="AA169" s="140">
        <f>IF('Detailed input - Vehicles'!$E$10&gt;=W163,$H$159/'Detailed input - Vehicles'!$E$10,0)</f>
        <v>0</v>
      </c>
      <c r="AB169" s="140">
        <f>IF('Detailed input - Vehicles'!$E$10&gt;=X163,$H$159/'Detailed input - Vehicles'!$E$10,0)</f>
        <v>0</v>
      </c>
      <c r="AC169" s="140">
        <f>IF('Detailed input - Vehicles'!$E$10&gt;=Y163,$H$159/'Detailed input - Vehicles'!$E$10,0)</f>
        <v>0</v>
      </c>
    </row>
    <row r="170" spans="1:29" ht="20.25" customHeight="1" outlineLevel="2" x14ac:dyDescent="0.3">
      <c r="A170" s="23"/>
      <c r="B170" s="84"/>
      <c r="C170" s="146" t="s">
        <v>126</v>
      </c>
      <c r="D170" s="140"/>
      <c r="E170" s="140"/>
      <c r="F170" s="140"/>
      <c r="G170" s="140"/>
      <c r="H170" s="140"/>
      <c r="I170" s="140">
        <f>IF('Detailed input - Vehicles'!$E$10&gt;=D163,$I$159/'Detailed input - Vehicles'!$E$10,0)</f>
        <v>0</v>
      </c>
      <c r="J170" s="140">
        <f>IF('Detailed input - Vehicles'!$E$10&gt;=E163,$I$159/'Detailed input - Vehicles'!$E$10,0)</f>
        <v>0</v>
      </c>
      <c r="K170" s="140">
        <f>IF('Detailed input - Vehicles'!$E$10&gt;=F163,$I$159/'Detailed input - Vehicles'!$E$10,0)</f>
        <v>0</v>
      </c>
      <c r="L170" s="140">
        <f>IF('Detailed input - Vehicles'!$E$10&gt;=G163,$I$159/'Detailed input - Vehicles'!$E$10,0)</f>
        <v>0</v>
      </c>
      <c r="M170" s="140">
        <f>IF('Detailed input - Vehicles'!$E$10&gt;=H163,$I$159/'Detailed input - Vehicles'!$E$10,0)</f>
        <v>0</v>
      </c>
      <c r="N170" s="140">
        <f>IF('Detailed input - Vehicles'!$E$10&gt;=I163,$I$159/'Detailed input - Vehicles'!$E$10,0)</f>
        <v>0</v>
      </c>
      <c r="O170" s="140">
        <f>IF('Detailed input - Vehicles'!$E$10&gt;=J163,$I$159/'Detailed input - Vehicles'!$E$10,0)</f>
        <v>0</v>
      </c>
      <c r="P170" s="140">
        <f>IF('Detailed input - Vehicles'!$E$10&gt;=K163,$I$159/'Detailed input - Vehicles'!$E$10,0)</f>
        <v>0</v>
      </c>
      <c r="Q170" s="140">
        <f>IF('Detailed input - Vehicles'!$E$10&gt;=L163,$I$159/'Detailed input - Vehicles'!$E$10,0)</f>
        <v>0</v>
      </c>
      <c r="R170" s="140">
        <f>IF('Detailed input - Vehicles'!$E$10&gt;=M163,$I$159/'Detailed input - Vehicles'!$E$10,0)</f>
        <v>0</v>
      </c>
      <c r="S170" s="140">
        <f>IF('Detailed input - Vehicles'!$E$10&gt;=N163,$I$159/'Detailed input - Vehicles'!$E$10,0)</f>
        <v>0</v>
      </c>
      <c r="T170" s="140">
        <f>IF('Detailed input - Vehicles'!$E$10&gt;=O163,$I$159/'Detailed input - Vehicles'!$E$10,0)</f>
        <v>0</v>
      </c>
      <c r="U170" s="140">
        <f>IF('Detailed input - Vehicles'!$E$10&gt;=P163,$I$159/'Detailed input - Vehicles'!$E$10,0)</f>
        <v>0</v>
      </c>
      <c r="V170" s="140">
        <f>IF('Detailed input - Vehicles'!$E$10&gt;=Q163,$I$159/'Detailed input - Vehicles'!$E$10,0)</f>
        <v>0</v>
      </c>
      <c r="W170" s="140">
        <f>IF('Detailed input - Vehicles'!$E$10&gt;=R163,$I$159/'Detailed input - Vehicles'!$E$10,0)</f>
        <v>0</v>
      </c>
      <c r="X170" s="140">
        <f>IF('Detailed input - Vehicles'!$E$10&gt;=S163,$I$159/'Detailed input - Vehicles'!$E$10,0)</f>
        <v>0</v>
      </c>
      <c r="Y170" s="140">
        <f>IF('Detailed input - Vehicles'!$E$10&gt;=T163,$I$159/'Detailed input - Vehicles'!$E$10,0)</f>
        <v>0</v>
      </c>
      <c r="Z170" s="140">
        <f>IF('Detailed input - Vehicles'!$E$10&gt;=U163,$I$159/'Detailed input - Vehicles'!$E$10,0)</f>
        <v>0</v>
      </c>
      <c r="AA170" s="140">
        <f>IF('Detailed input - Vehicles'!$E$10&gt;=V163,$I$159/'Detailed input - Vehicles'!$E$10,0)</f>
        <v>0</v>
      </c>
      <c r="AB170" s="140">
        <f>IF('Detailed input - Vehicles'!$E$10&gt;=W163,$I$159/'Detailed input - Vehicles'!$E$10,0)</f>
        <v>0</v>
      </c>
      <c r="AC170" s="140">
        <f>IF('Detailed input - Vehicles'!$E$10&gt;=X163,$I$159/'Detailed input - Vehicles'!$E$10,0)</f>
        <v>0</v>
      </c>
    </row>
    <row r="171" spans="1:29" ht="20.25" customHeight="1" outlineLevel="2" x14ac:dyDescent="0.3">
      <c r="A171" s="23"/>
      <c r="B171" s="84"/>
      <c r="C171" s="146" t="s">
        <v>127</v>
      </c>
      <c r="D171" s="140"/>
      <c r="E171" s="140"/>
      <c r="F171" s="140"/>
      <c r="G171" s="140"/>
      <c r="H171" s="140"/>
      <c r="I171" s="140"/>
      <c r="J171" s="140">
        <f>IF('Detailed input - Vehicles'!$E$10&gt;=D163,$J$159/'Detailed input - Vehicles'!$E$10,0)</f>
        <v>0</v>
      </c>
      <c r="K171" s="140">
        <f>IF('Detailed input - Vehicles'!$E$10&gt;=E163,$J$159/'Detailed input - Vehicles'!$E$10,0)</f>
        <v>0</v>
      </c>
      <c r="L171" s="140">
        <f>IF('Detailed input - Vehicles'!$E$10&gt;=F163,$J$159/'Detailed input - Vehicles'!$E$10,0)</f>
        <v>0</v>
      </c>
      <c r="M171" s="140">
        <f>IF('Detailed input - Vehicles'!$E$10&gt;=G163,$J$159/'Detailed input - Vehicles'!$E$10,0)</f>
        <v>0</v>
      </c>
      <c r="N171" s="140">
        <f>IF('Detailed input - Vehicles'!$E$10&gt;=H163,$J$159/'Detailed input - Vehicles'!$E$10,0)</f>
        <v>0</v>
      </c>
      <c r="O171" s="140">
        <f>IF('Detailed input - Vehicles'!$E$10&gt;=I163,$J$159/'Detailed input - Vehicles'!$E$10,0)</f>
        <v>0</v>
      </c>
      <c r="P171" s="140">
        <f>IF('Detailed input - Vehicles'!$E$10&gt;=J163,$J$159/'Detailed input - Vehicles'!$E$10,0)</f>
        <v>0</v>
      </c>
      <c r="Q171" s="140">
        <f>IF('Detailed input - Vehicles'!$E$10&gt;=K163,$J$159/'Detailed input - Vehicles'!$E$10,0)</f>
        <v>0</v>
      </c>
      <c r="R171" s="140">
        <f>IF('Detailed input - Vehicles'!$E$10&gt;=L163,$J$159/'Detailed input - Vehicles'!$E$10,0)</f>
        <v>0</v>
      </c>
      <c r="S171" s="140">
        <f>IF('Detailed input - Vehicles'!$E$10&gt;=M163,$J$159/'Detailed input - Vehicles'!$E$10,0)</f>
        <v>0</v>
      </c>
      <c r="T171" s="140">
        <f>IF('Detailed input - Vehicles'!$E$10&gt;=N163,$J$159/'Detailed input - Vehicles'!$E$10,0)</f>
        <v>0</v>
      </c>
      <c r="U171" s="140">
        <f>IF('Detailed input - Vehicles'!$E$10&gt;=O163,$J$159/'Detailed input - Vehicles'!$E$10,0)</f>
        <v>0</v>
      </c>
      <c r="V171" s="140">
        <f>IF('Detailed input - Vehicles'!$E$10&gt;=P163,$J$159/'Detailed input - Vehicles'!$E$10,0)</f>
        <v>0</v>
      </c>
      <c r="W171" s="140">
        <f>IF('Detailed input - Vehicles'!$E$10&gt;=Q163,$J$159/'Detailed input - Vehicles'!$E$10,0)</f>
        <v>0</v>
      </c>
      <c r="X171" s="140">
        <f>IF('Detailed input - Vehicles'!$E$10&gt;=R163,$J$159/'Detailed input - Vehicles'!$E$10,0)</f>
        <v>0</v>
      </c>
      <c r="Y171" s="140">
        <f>IF('Detailed input - Vehicles'!$E$10&gt;=S163,$J$159/'Detailed input - Vehicles'!$E$10,0)</f>
        <v>0</v>
      </c>
      <c r="Z171" s="140">
        <f>IF('Detailed input - Vehicles'!$E$10&gt;=T163,$J$159/'Detailed input - Vehicles'!$E$10,0)</f>
        <v>0</v>
      </c>
      <c r="AA171" s="140">
        <f>IF('Detailed input - Vehicles'!$E$10&gt;=U163,$J$159/'Detailed input - Vehicles'!$E$10,0)</f>
        <v>0</v>
      </c>
      <c r="AB171" s="140">
        <f>IF('Detailed input - Vehicles'!$E$10&gt;=V163,$J$159/'Detailed input - Vehicles'!$E$10,0)</f>
        <v>0</v>
      </c>
      <c r="AC171" s="140">
        <f>IF('Detailed input - Vehicles'!$E$10&gt;=W163,$J$159/'Detailed input - Vehicles'!$E$10,0)</f>
        <v>0</v>
      </c>
    </row>
    <row r="172" spans="1:29" ht="20.25" customHeight="1" outlineLevel="2" x14ac:dyDescent="0.3">
      <c r="A172" s="23"/>
      <c r="B172" s="84"/>
      <c r="C172" s="146" t="s">
        <v>128</v>
      </c>
      <c r="D172" s="140"/>
      <c r="E172" s="140"/>
      <c r="F172" s="140"/>
      <c r="G172" s="140"/>
      <c r="H172" s="140"/>
      <c r="I172" s="140"/>
      <c r="J172" s="140"/>
      <c r="K172" s="140">
        <f>IF('Detailed input - Vehicles'!$E$10&gt;=D163,$K$159/'Detailed input - Vehicles'!$E$10,0)</f>
        <v>0</v>
      </c>
      <c r="L172" s="140">
        <f>IF('Detailed input - Vehicles'!$E$10&gt;=E163,$K$159/'Detailed input - Vehicles'!$E$10,0)</f>
        <v>0</v>
      </c>
      <c r="M172" s="140">
        <f>IF('Detailed input - Vehicles'!$E$10&gt;=F163,$K$159/'Detailed input - Vehicles'!$E$10,0)</f>
        <v>0</v>
      </c>
      <c r="N172" s="140">
        <f>IF('Detailed input - Vehicles'!$E$10&gt;=G163,$K$159/'Detailed input - Vehicles'!$E$10,0)</f>
        <v>0</v>
      </c>
      <c r="O172" s="140">
        <f>IF('Detailed input - Vehicles'!$E$10&gt;=H163,$K$159/'Detailed input - Vehicles'!$E$10,0)</f>
        <v>0</v>
      </c>
      <c r="P172" s="140">
        <f>IF('Detailed input - Vehicles'!$E$10&gt;=I163,$K$159/'Detailed input - Vehicles'!$E$10,0)</f>
        <v>0</v>
      </c>
      <c r="Q172" s="140">
        <f>IF('Detailed input - Vehicles'!$E$10&gt;=J163,$K$159/'Detailed input - Vehicles'!$E$10,0)</f>
        <v>0</v>
      </c>
      <c r="R172" s="140">
        <f>IF('Detailed input - Vehicles'!$E$10&gt;=K163,$K$159/'Detailed input - Vehicles'!$E$10,0)</f>
        <v>0</v>
      </c>
      <c r="S172" s="140">
        <f>IF('Detailed input - Vehicles'!$E$10&gt;=L163,$K$159/'Detailed input - Vehicles'!$E$10,0)</f>
        <v>0</v>
      </c>
      <c r="T172" s="140">
        <f>IF('Detailed input - Vehicles'!$E$10&gt;=M163,$K$159/'Detailed input - Vehicles'!$E$10,0)</f>
        <v>0</v>
      </c>
      <c r="U172" s="140">
        <f>IF('Detailed input - Vehicles'!$E$10&gt;=N163,$K$159/'Detailed input - Vehicles'!$E$10,0)</f>
        <v>0</v>
      </c>
      <c r="V172" s="140">
        <f>IF('Detailed input - Vehicles'!$E$10&gt;=O163,$K$159/'Detailed input - Vehicles'!$E$10,0)</f>
        <v>0</v>
      </c>
      <c r="W172" s="140">
        <f>IF('Detailed input - Vehicles'!$E$10&gt;=P163,$K$159/'Detailed input - Vehicles'!$E$10,0)</f>
        <v>0</v>
      </c>
      <c r="X172" s="140">
        <f>IF('Detailed input - Vehicles'!$E$10&gt;=Q163,$K$159/'Detailed input - Vehicles'!$E$10,0)</f>
        <v>0</v>
      </c>
      <c r="Y172" s="140">
        <f>IF('Detailed input - Vehicles'!$E$10&gt;=R163,$K$159/'Detailed input - Vehicles'!$E$10,0)</f>
        <v>0</v>
      </c>
      <c r="Z172" s="140">
        <f>IF('Detailed input - Vehicles'!$E$10&gt;=S163,$K$159/'Detailed input - Vehicles'!$E$10,0)</f>
        <v>0</v>
      </c>
      <c r="AA172" s="140">
        <f>IF('Detailed input - Vehicles'!$E$10&gt;=T163,$K$159/'Detailed input - Vehicles'!$E$10,0)</f>
        <v>0</v>
      </c>
      <c r="AB172" s="140">
        <f>IF('Detailed input - Vehicles'!$E$10&gt;=U163,$K$159/'Detailed input - Vehicles'!$E$10,0)</f>
        <v>0</v>
      </c>
      <c r="AC172" s="140">
        <f>IF('Detailed input - Vehicles'!$E$10&gt;=V163,$K$159/'Detailed input - Vehicles'!$E$10,0)</f>
        <v>0</v>
      </c>
    </row>
    <row r="173" spans="1:29" ht="20.25" customHeight="1" outlineLevel="2" x14ac:dyDescent="0.3">
      <c r="A173" s="23"/>
      <c r="B173" s="84"/>
      <c r="C173" s="146" t="s">
        <v>129</v>
      </c>
      <c r="D173" s="140"/>
      <c r="E173" s="140"/>
      <c r="F173" s="140"/>
      <c r="G173" s="140"/>
      <c r="H173" s="140"/>
      <c r="I173" s="140"/>
      <c r="J173" s="140"/>
      <c r="K173" s="140"/>
      <c r="L173" s="140">
        <f>IF('Detailed input - Vehicles'!$E$10&gt;=D163,$L$159/'Detailed input - Vehicles'!$E$10,0)</f>
        <v>0</v>
      </c>
      <c r="M173" s="140">
        <f>IF('Detailed input - Vehicles'!$E$10&gt;=E163,$L$159/'Detailed input - Vehicles'!$E$10,0)</f>
        <v>0</v>
      </c>
      <c r="N173" s="140">
        <f>IF('Detailed input - Vehicles'!$E$10&gt;=F163,$L$159/'Detailed input - Vehicles'!$E$10,0)</f>
        <v>0</v>
      </c>
      <c r="O173" s="140">
        <f>IF('Detailed input - Vehicles'!$E$10&gt;=G163,$L$159/'Detailed input - Vehicles'!$E$10,0)</f>
        <v>0</v>
      </c>
      <c r="P173" s="140">
        <f>IF('Detailed input - Vehicles'!$E$10&gt;=H163,$L$159/'Detailed input - Vehicles'!$E$10,0)</f>
        <v>0</v>
      </c>
      <c r="Q173" s="140">
        <f>IF('Detailed input - Vehicles'!$E$10&gt;=I163,$L$159/'Detailed input - Vehicles'!$E$10,0)</f>
        <v>0</v>
      </c>
      <c r="R173" s="140">
        <f>IF('Detailed input - Vehicles'!$E$10&gt;=J163,$L$159/'Detailed input - Vehicles'!$E$10,0)</f>
        <v>0</v>
      </c>
      <c r="S173" s="140">
        <f>IF('Detailed input - Vehicles'!$E$10&gt;=K163,$L$159/'Detailed input - Vehicles'!$E$10,0)</f>
        <v>0</v>
      </c>
      <c r="T173" s="140">
        <f>IF('Detailed input - Vehicles'!$E$10&gt;=L163,$L$159/'Detailed input - Vehicles'!$E$10,0)</f>
        <v>0</v>
      </c>
      <c r="U173" s="140">
        <f>IF('Detailed input - Vehicles'!$E$10&gt;=M163,$L$159/'Detailed input - Vehicles'!$E$10,0)</f>
        <v>0</v>
      </c>
      <c r="V173" s="140">
        <f>IF('Detailed input - Vehicles'!$E$10&gt;=N163,$L$159/'Detailed input - Vehicles'!$E$10,0)</f>
        <v>0</v>
      </c>
      <c r="W173" s="140">
        <f>IF('Detailed input - Vehicles'!$E$10&gt;=O163,$L$159/'Detailed input - Vehicles'!$E$10,0)</f>
        <v>0</v>
      </c>
      <c r="X173" s="140">
        <f>IF('Detailed input - Vehicles'!$E$10&gt;=P163,$L$159/'Detailed input - Vehicles'!$E$10,0)</f>
        <v>0</v>
      </c>
      <c r="Y173" s="140">
        <f>IF('Detailed input - Vehicles'!$E$10&gt;=Q163,$L$159/'Detailed input - Vehicles'!$E$10,0)</f>
        <v>0</v>
      </c>
      <c r="Z173" s="140">
        <f>IF('Detailed input - Vehicles'!$E$10&gt;=R163,$L$159/'Detailed input - Vehicles'!$E$10,0)</f>
        <v>0</v>
      </c>
      <c r="AA173" s="140">
        <f>IF('Detailed input - Vehicles'!$E$10&gt;=S163,$L$159/'Detailed input - Vehicles'!$E$10,0)</f>
        <v>0</v>
      </c>
      <c r="AB173" s="140">
        <f>IF('Detailed input - Vehicles'!$E$10&gt;=T163,$L$159/'Detailed input - Vehicles'!$E$10,0)</f>
        <v>0</v>
      </c>
      <c r="AC173" s="140">
        <f>IF('Detailed input - Vehicles'!$E$10&gt;=U163,$L$159/'Detailed input - Vehicles'!$E$10,0)</f>
        <v>0</v>
      </c>
    </row>
    <row r="174" spans="1:29" ht="20.25" customHeight="1" outlineLevel="2" x14ac:dyDescent="0.3">
      <c r="A174" s="23"/>
      <c r="B174" s="84"/>
      <c r="C174" s="146" t="s">
        <v>130</v>
      </c>
      <c r="D174" s="140"/>
      <c r="E174" s="140"/>
      <c r="F174" s="140"/>
      <c r="G174" s="140"/>
      <c r="H174" s="140"/>
      <c r="I174" s="140"/>
      <c r="J174" s="140"/>
      <c r="K174" s="140"/>
      <c r="L174" s="140"/>
      <c r="M174" s="140">
        <f>IF('Detailed input - Vehicles'!$E$10&gt;=D163,$M$159/'Detailed input - Vehicles'!$E$10,0)</f>
        <v>0</v>
      </c>
      <c r="N174" s="140">
        <f>IF('Detailed input - Vehicles'!$E$10&gt;=E163,$M$159/'Detailed input - Vehicles'!$E$10,0)</f>
        <v>0</v>
      </c>
      <c r="O174" s="140">
        <f>IF('Detailed input - Vehicles'!$E$10&gt;=F163,$M$159/'Detailed input - Vehicles'!$E$10,0)</f>
        <v>0</v>
      </c>
      <c r="P174" s="140">
        <f>IF('Detailed input - Vehicles'!$E$10&gt;=G163,$M$159/'Detailed input - Vehicles'!$E$10,0)</f>
        <v>0</v>
      </c>
      <c r="Q174" s="140">
        <f>IF('Detailed input - Vehicles'!$E$10&gt;=H163,$M$159/'Detailed input - Vehicles'!$E$10,0)</f>
        <v>0</v>
      </c>
      <c r="R174" s="140">
        <f>IF('Detailed input - Vehicles'!$E$10&gt;=I163,$M$159/'Detailed input - Vehicles'!$E$10,0)</f>
        <v>0</v>
      </c>
      <c r="S174" s="140">
        <f>IF('Detailed input - Vehicles'!$E$10&gt;=J163,$M$159/'Detailed input - Vehicles'!$E$10,0)</f>
        <v>0</v>
      </c>
      <c r="T174" s="140">
        <f>IF('Detailed input - Vehicles'!$E$10&gt;=K163,$M$159/'Detailed input - Vehicles'!$E$10,0)</f>
        <v>0</v>
      </c>
      <c r="U174" s="140">
        <f>IF('Detailed input - Vehicles'!$E$10&gt;=L163,$M$159/'Detailed input - Vehicles'!$E$10,0)</f>
        <v>0</v>
      </c>
      <c r="V174" s="140">
        <f>IF('Detailed input - Vehicles'!$E$10&gt;=M163,$M$159/'Detailed input - Vehicles'!$E$10,0)</f>
        <v>0</v>
      </c>
      <c r="W174" s="140">
        <f>IF('Detailed input - Vehicles'!$E$10&gt;=N163,$M$159/'Detailed input - Vehicles'!$E$10,0)</f>
        <v>0</v>
      </c>
      <c r="X174" s="140">
        <f>IF('Detailed input - Vehicles'!$E$10&gt;=O163,$M$159/'Detailed input - Vehicles'!$E$10,0)</f>
        <v>0</v>
      </c>
      <c r="Y174" s="140">
        <f>IF('Detailed input - Vehicles'!$E$10&gt;=P163,$M$159/'Detailed input - Vehicles'!$E$10,0)</f>
        <v>0</v>
      </c>
      <c r="Z174" s="140">
        <f>IF('Detailed input - Vehicles'!$E$10&gt;=Q163,$M$159/'Detailed input - Vehicles'!$E$10,0)</f>
        <v>0</v>
      </c>
      <c r="AA174" s="140">
        <f>IF('Detailed input - Vehicles'!$E$10&gt;=R163,$M$159/'Detailed input - Vehicles'!$E$10,0)</f>
        <v>0</v>
      </c>
      <c r="AB174" s="140">
        <f>IF('Detailed input - Vehicles'!$E$10&gt;=S163,$M$159/'Detailed input - Vehicles'!$E$10,0)</f>
        <v>0</v>
      </c>
      <c r="AC174" s="140">
        <f>IF('Detailed input - Vehicles'!$E$10&gt;=T163,$M$159/'Detailed input - Vehicles'!$E$10,0)</f>
        <v>0</v>
      </c>
    </row>
    <row r="175" spans="1:29" ht="20.25" customHeight="1" outlineLevel="2" x14ac:dyDescent="0.3">
      <c r="A175" s="23"/>
      <c r="B175" s="84"/>
      <c r="C175" s="146" t="s">
        <v>131</v>
      </c>
      <c r="D175" s="140"/>
      <c r="E175" s="140"/>
      <c r="F175" s="140"/>
      <c r="G175" s="140"/>
      <c r="H175" s="140"/>
      <c r="I175" s="140"/>
      <c r="J175" s="140"/>
      <c r="K175" s="140"/>
      <c r="L175" s="140"/>
      <c r="M175" s="140"/>
      <c r="N175" s="140">
        <f>IF('Detailed input - Vehicles'!$E$10&gt;=D163,$N$159/'Detailed input - Vehicles'!$E$10,0)</f>
        <v>0</v>
      </c>
      <c r="O175" s="140">
        <f>IF('Detailed input - Vehicles'!$E$10&gt;=E163,$N$159/'Detailed input - Vehicles'!$E$10,0)</f>
        <v>0</v>
      </c>
      <c r="P175" s="140">
        <f>IF('Detailed input - Vehicles'!$E$10&gt;=F163,$N$159/'Detailed input - Vehicles'!$E$10,0)</f>
        <v>0</v>
      </c>
      <c r="Q175" s="140">
        <f>IF('Detailed input - Vehicles'!$E$10&gt;=G163,$N$159/'Detailed input - Vehicles'!$E$10,0)</f>
        <v>0</v>
      </c>
      <c r="R175" s="140">
        <f>IF('Detailed input - Vehicles'!$E$10&gt;=H163,$N$159/'Detailed input - Vehicles'!$E$10,0)</f>
        <v>0</v>
      </c>
      <c r="S175" s="140">
        <f>IF('Detailed input - Vehicles'!$E$10&gt;=I163,$N$159/'Detailed input - Vehicles'!$E$10,0)</f>
        <v>0</v>
      </c>
      <c r="T175" s="140">
        <f>IF('Detailed input - Vehicles'!$E$10&gt;=J163,$N$159/'Detailed input - Vehicles'!$E$10,0)</f>
        <v>0</v>
      </c>
      <c r="U175" s="140">
        <f>IF('Detailed input - Vehicles'!$E$10&gt;=K163,$N$159/'Detailed input - Vehicles'!$E$10,0)</f>
        <v>0</v>
      </c>
      <c r="V175" s="140">
        <f>IF('Detailed input - Vehicles'!$E$10&gt;=L163,$N$159/'Detailed input - Vehicles'!$E$10,0)</f>
        <v>0</v>
      </c>
      <c r="W175" s="140">
        <f>IF('Detailed input - Vehicles'!$E$10&gt;=M163,$N$159/'Detailed input - Vehicles'!$E$10,0)</f>
        <v>0</v>
      </c>
      <c r="X175" s="140">
        <f>IF('Detailed input - Vehicles'!$E$10&gt;=N163,$N$159/'Detailed input - Vehicles'!$E$10,0)</f>
        <v>0</v>
      </c>
      <c r="Y175" s="140">
        <f>IF('Detailed input - Vehicles'!$E$10&gt;=O163,$N$159/'Detailed input - Vehicles'!$E$10,0)</f>
        <v>0</v>
      </c>
      <c r="Z175" s="140">
        <f>IF('Detailed input - Vehicles'!$E$10&gt;=P163,$N$159/'Detailed input - Vehicles'!$E$10,0)</f>
        <v>0</v>
      </c>
      <c r="AA175" s="140">
        <f>IF('Detailed input - Vehicles'!$E$10&gt;=Q163,$N$159/'Detailed input - Vehicles'!$E$10,0)</f>
        <v>0</v>
      </c>
      <c r="AB175" s="140">
        <f>IF('Detailed input - Vehicles'!$E$10&gt;=R163,$N$159/'Detailed input - Vehicles'!$E$10,0)</f>
        <v>0</v>
      </c>
      <c r="AC175" s="140">
        <f>IF('Detailed input - Vehicles'!$E$10&gt;=S163,$N$159/'Detailed input - Vehicles'!$E$10,0)</f>
        <v>0</v>
      </c>
    </row>
    <row r="176" spans="1:29" s="87" customFormat="1" ht="20.25" customHeight="1" outlineLevel="1" x14ac:dyDescent="0.3">
      <c r="A176" s="23"/>
      <c r="B176" s="84"/>
      <c r="C176" s="84"/>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row>
    <row r="177" spans="1:29" s="87" customFormat="1" ht="20.25" customHeight="1" outlineLevel="1" x14ac:dyDescent="0.3">
      <c r="A177" s="78"/>
      <c r="B177" s="84"/>
      <c r="C177" s="84"/>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row>
    <row r="178" spans="1:29" ht="20.25" customHeight="1" outlineLevel="1" x14ac:dyDescent="0.3">
      <c r="A178" s="78"/>
      <c r="B178" s="133" t="s">
        <v>112</v>
      </c>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row>
    <row r="179" spans="1:29" s="87" customFormat="1" ht="20.25" customHeight="1" outlineLevel="1" x14ac:dyDescent="0.3">
      <c r="A179" s="78"/>
      <c r="B179" s="182"/>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row>
    <row r="180" spans="1:29" s="87" customFormat="1" ht="20.25" customHeight="1" outlineLevel="1" thickBot="1" x14ac:dyDescent="0.35">
      <c r="A180" s="78"/>
      <c r="B180" s="184" t="s">
        <v>200</v>
      </c>
      <c r="C180" s="184" t="s">
        <v>16</v>
      </c>
      <c r="D180" s="185">
        <f>D183+D196+D198</f>
        <v>0</v>
      </c>
      <c r="E180" s="185">
        <f t="shared" ref="E180:AC180" si="36">E183+E196+E198</f>
        <v>0</v>
      </c>
      <c r="F180" s="185">
        <f t="shared" si="36"/>
        <v>0</v>
      </c>
      <c r="G180" s="185">
        <f t="shared" si="36"/>
        <v>0</v>
      </c>
      <c r="H180" s="185">
        <f t="shared" si="36"/>
        <v>0</v>
      </c>
      <c r="I180" s="185">
        <f t="shared" si="36"/>
        <v>0</v>
      </c>
      <c r="J180" s="185">
        <f t="shared" si="36"/>
        <v>0</v>
      </c>
      <c r="K180" s="185">
        <f t="shared" si="36"/>
        <v>0</v>
      </c>
      <c r="L180" s="185">
        <f t="shared" si="36"/>
        <v>0</v>
      </c>
      <c r="M180" s="185">
        <f t="shared" si="36"/>
        <v>0</v>
      </c>
      <c r="N180" s="185">
        <f t="shared" si="36"/>
        <v>0</v>
      </c>
      <c r="O180" s="185">
        <f t="shared" si="36"/>
        <v>0</v>
      </c>
      <c r="P180" s="185">
        <f t="shared" si="36"/>
        <v>0</v>
      </c>
      <c r="Q180" s="185">
        <f t="shared" si="36"/>
        <v>0</v>
      </c>
      <c r="R180" s="185">
        <f t="shared" si="36"/>
        <v>0</v>
      </c>
      <c r="S180" s="185">
        <f t="shared" si="36"/>
        <v>0</v>
      </c>
      <c r="T180" s="185">
        <f t="shared" si="36"/>
        <v>0</v>
      </c>
      <c r="U180" s="185">
        <f t="shared" si="36"/>
        <v>0</v>
      </c>
      <c r="V180" s="185">
        <f t="shared" si="36"/>
        <v>0</v>
      </c>
      <c r="W180" s="185">
        <f t="shared" si="36"/>
        <v>0</v>
      </c>
      <c r="X180" s="185">
        <f t="shared" si="36"/>
        <v>0</v>
      </c>
      <c r="Y180" s="185">
        <f t="shared" si="36"/>
        <v>0</v>
      </c>
      <c r="Z180" s="185">
        <f t="shared" si="36"/>
        <v>0</v>
      </c>
      <c r="AA180" s="185">
        <f t="shared" si="36"/>
        <v>0</v>
      </c>
      <c r="AB180" s="185">
        <f t="shared" si="36"/>
        <v>0</v>
      </c>
      <c r="AC180" s="185">
        <f t="shared" si="36"/>
        <v>0</v>
      </c>
    </row>
    <row r="181" spans="1:29" ht="15" customHeight="1" outlineLevel="1" x14ac:dyDescent="0.3"/>
    <row r="182" spans="1:29" s="208" customFormat="1" ht="20.25" customHeight="1" outlineLevel="2" x14ac:dyDescent="0.3">
      <c r="A182" s="78"/>
      <c r="B182" s="206"/>
      <c r="C182" s="207"/>
      <c r="D182" s="207"/>
      <c r="E182" s="207"/>
      <c r="F182" s="207"/>
      <c r="G182" s="207"/>
      <c r="H182" s="207"/>
      <c r="I182" s="207"/>
      <c r="J182" s="207"/>
      <c r="K182" s="207"/>
      <c r="L182" s="207"/>
      <c r="M182" s="207"/>
      <c r="N182" s="207"/>
      <c r="O182" s="207"/>
      <c r="P182" s="207"/>
      <c r="Q182" s="207"/>
      <c r="R182" s="207"/>
      <c r="S182" s="207"/>
      <c r="T182" s="207"/>
      <c r="U182" s="207"/>
      <c r="V182" s="207"/>
      <c r="W182" s="207"/>
      <c r="X182" s="207"/>
      <c r="Y182" s="207"/>
      <c r="Z182" s="207"/>
      <c r="AA182" s="207"/>
      <c r="AB182" s="207"/>
      <c r="AC182" s="207"/>
    </row>
    <row r="183" spans="1:29" s="87" customFormat="1" ht="20.25" customHeight="1" outlineLevel="2" x14ac:dyDescent="0.3">
      <c r="A183" s="263"/>
      <c r="B183" s="101" t="s">
        <v>63</v>
      </c>
      <c r="C183" s="101" t="s">
        <v>16</v>
      </c>
      <c r="D183" s="141">
        <f t="shared" ref="D183:N183" si="37">SUM(D184:D194)</f>
        <v>0</v>
      </c>
      <c r="E183" s="141">
        <f t="shared" si="37"/>
        <v>0</v>
      </c>
      <c r="F183" s="141">
        <f t="shared" si="37"/>
        <v>0</v>
      </c>
      <c r="G183" s="141">
        <f t="shared" si="37"/>
        <v>0</v>
      </c>
      <c r="H183" s="141">
        <f t="shared" si="37"/>
        <v>0</v>
      </c>
      <c r="I183" s="141">
        <f t="shared" si="37"/>
        <v>0</v>
      </c>
      <c r="J183" s="141">
        <f t="shared" si="37"/>
        <v>0</v>
      </c>
      <c r="K183" s="141">
        <f t="shared" si="37"/>
        <v>0</v>
      </c>
      <c r="L183" s="141">
        <f t="shared" si="37"/>
        <v>0</v>
      </c>
      <c r="M183" s="141">
        <f t="shared" si="37"/>
        <v>0</v>
      </c>
      <c r="N183" s="141">
        <f t="shared" si="37"/>
        <v>0</v>
      </c>
      <c r="O183" s="141">
        <f t="shared" ref="O183:AC183" si="38">SUM(O184:O194)</f>
        <v>0</v>
      </c>
      <c r="P183" s="141">
        <f t="shared" si="38"/>
        <v>0</v>
      </c>
      <c r="Q183" s="141">
        <f t="shared" si="38"/>
        <v>0</v>
      </c>
      <c r="R183" s="141">
        <f t="shared" si="38"/>
        <v>0</v>
      </c>
      <c r="S183" s="141">
        <f t="shared" si="38"/>
        <v>0</v>
      </c>
      <c r="T183" s="141">
        <f t="shared" si="38"/>
        <v>0</v>
      </c>
      <c r="U183" s="141">
        <f t="shared" si="38"/>
        <v>0</v>
      </c>
      <c r="V183" s="141">
        <f t="shared" si="38"/>
        <v>0</v>
      </c>
      <c r="W183" s="141">
        <f t="shared" si="38"/>
        <v>0</v>
      </c>
      <c r="X183" s="141">
        <f t="shared" si="38"/>
        <v>0</v>
      </c>
      <c r="Y183" s="141">
        <f t="shared" si="38"/>
        <v>0</v>
      </c>
      <c r="Z183" s="141">
        <f t="shared" si="38"/>
        <v>0</v>
      </c>
      <c r="AA183" s="141">
        <f t="shared" si="38"/>
        <v>0</v>
      </c>
      <c r="AB183" s="141">
        <f t="shared" si="38"/>
        <v>0</v>
      </c>
      <c r="AC183" s="141">
        <f t="shared" si="38"/>
        <v>0</v>
      </c>
    </row>
    <row r="184" spans="1:29" s="87" customFormat="1" ht="20.25" customHeight="1" outlineLevel="3" x14ac:dyDescent="0.3">
      <c r="A184" s="263"/>
      <c r="B184" s="103" t="s">
        <v>136</v>
      </c>
      <c r="C184" s="146" t="s">
        <v>121</v>
      </c>
      <c r="D184" s="140">
        <f>IF('Detailed input - Vehicles'!$E$70&lt;&gt;0,'Detailed input - Vehicles'!$E$70,'Detailed input - Vehicles'!$E$69)*D113*D125</f>
        <v>0</v>
      </c>
      <c r="E184" s="140">
        <f>IF('Detailed input - Vehicles'!$E$70&lt;&gt;0,'Detailed input - Vehicles'!$E$70,'Detailed input - Vehicles'!$E$69)*E113*E125</f>
        <v>0</v>
      </c>
      <c r="F184" s="140">
        <f>IF('Detailed input - Vehicles'!$E$70&lt;&gt;0,'Detailed input - Vehicles'!$E$70,'Detailed input - Vehicles'!$E$69)*F113*F125</f>
        <v>0</v>
      </c>
      <c r="G184" s="140">
        <f>IF('Detailed input - Vehicles'!$E$70&lt;&gt;0,'Detailed input - Vehicles'!$E$70,'Detailed input - Vehicles'!$E$69)*G113*G125</f>
        <v>0</v>
      </c>
      <c r="H184" s="140">
        <f>IF('Detailed input - Vehicles'!$E$70&lt;&gt;0,'Detailed input - Vehicles'!$E$70,'Detailed input - Vehicles'!$E$69)*H113*H125</f>
        <v>0</v>
      </c>
      <c r="I184" s="140">
        <f>IF('Detailed input - Vehicles'!$E$70&lt;&gt;0,'Detailed input - Vehicles'!$E$70,'Detailed input - Vehicles'!$E$69)*I113*I125</f>
        <v>0</v>
      </c>
      <c r="J184" s="140">
        <f>IF('Detailed input - Vehicles'!$E$70&lt;&gt;0,'Detailed input - Vehicles'!$E$70,'Detailed input - Vehicles'!$E$69)*J113*J125</f>
        <v>0</v>
      </c>
      <c r="K184" s="140">
        <f>IF('Detailed input - Vehicles'!$E$70&lt;&gt;0,'Detailed input - Vehicles'!$E$70,'Detailed input - Vehicles'!$E$69)*K113*K125</f>
        <v>0</v>
      </c>
      <c r="L184" s="140">
        <f>IF('Detailed input - Vehicles'!$E$70&lt;&gt;0,'Detailed input - Vehicles'!$E$70,'Detailed input - Vehicles'!$E$69)*L113*L125</f>
        <v>0</v>
      </c>
      <c r="M184" s="140">
        <f>IF('Detailed input - Vehicles'!$E$70&lt;&gt;0,'Detailed input - Vehicles'!$E$70,'Detailed input - Vehicles'!$E$69)*M113*M125</f>
        <v>0</v>
      </c>
      <c r="N184" s="140">
        <f>IF('Detailed input - Vehicles'!$E$70&lt;&gt;0,'Detailed input - Vehicles'!$E$70,'Detailed input - Vehicles'!$E$69)*N113*N125</f>
        <v>0</v>
      </c>
      <c r="O184" s="140">
        <f>IF('Detailed input - Vehicles'!$E$70&lt;&gt;0,'Detailed input - Vehicles'!$E$70,'Detailed input - Vehicles'!$E$69)*O113*O125</f>
        <v>0</v>
      </c>
      <c r="P184" s="140">
        <f>IF('Detailed input - Vehicles'!$E$70&lt;&gt;0,'Detailed input - Vehicles'!$E$70,'Detailed input - Vehicles'!$E$69)*P113*P125</f>
        <v>0</v>
      </c>
      <c r="Q184" s="140">
        <f>IF('Detailed input - Vehicles'!$E$70&lt;&gt;0,'Detailed input - Vehicles'!$E$70,'Detailed input - Vehicles'!$E$69)*Q113*Q125</f>
        <v>0</v>
      </c>
      <c r="R184" s="140">
        <f>IF('Detailed input - Vehicles'!$E$70&lt;&gt;0,'Detailed input - Vehicles'!$E$70,'Detailed input - Vehicles'!$E$69)*R113*R125</f>
        <v>0</v>
      </c>
      <c r="S184" s="140">
        <f>IF('Detailed input - Vehicles'!$E$70&lt;&gt;0,'Detailed input - Vehicles'!$E$70,'Detailed input - Vehicles'!$E$69)*S113*S125</f>
        <v>0</v>
      </c>
      <c r="T184" s="140">
        <f>IF('Detailed input - Vehicles'!$E$70&lt;&gt;0,'Detailed input - Vehicles'!$E$70,'Detailed input - Vehicles'!$E$69)*T113*T125</f>
        <v>0</v>
      </c>
      <c r="U184" s="140">
        <f>IF('Detailed input - Vehicles'!$E$70&lt;&gt;0,'Detailed input - Vehicles'!$E$70,'Detailed input - Vehicles'!$E$69)*U113*U125</f>
        <v>0</v>
      </c>
      <c r="V184" s="140">
        <f>IF('Detailed input - Vehicles'!$E$70&lt;&gt;0,'Detailed input - Vehicles'!$E$70,'Detailed input - Vehicles'!$E$69)*V113*V125</f>
        <v>0</v>
      </c>
      <c r="W184" s="140">
        <f>IF('Detailed input - Vehicles'!$E$70&lt;&gt;0,'Detailed input - Vehicles'!$E$70,'Detailed input - Vehicles'!$E$69)*W113*W125</f>
        <v>0</v>
      </c>
      <c r="X184" s="140">
        <f>IF('Detailed input - Vehicles'!$E$70&lt;&gt;0,'Detailed input - Vehicles'!$E$70,'Detailed input - Vehicles'!$E$69)*X113*X125</f>
        <v>0</v>
      </c>
      <c r="Y184" s="140">
        <f>IF('Detailed input - Vehicles'!$E$70&lt;&gt;0,'Detailed input - Vehicles'!$E$70,'Detailed input - Vehicles'!$E$69)*Y113*Y125</f>
        <v>0</v>
      </c>
      <c r="Z184" s="140">
        <f>IF('Detailed input - Vehicles'!$E$70&lt;&gt;0,'Detailed input - Vehicles'!$E$70,'Detailed input - Vehicles'!$E$69)*Z113*Z125</f>
        <v>0</v>
      </c>
      <c r="AA184" s="140">
        <f>IF('Detailed input - Vehicles'!$E$70&lt;&gt;0,'Detailed input - Vehicles'!$E$70,'Detailed input - Vehicles'!$E$69)*AA113*AA125</f>
        <v>0</v>
      </c>
      <c r="AB184" s="140">
        <f>IF('Detailed input - Vehicles'!$E$70&lt;&gt;0,'Detailed input - Vehicles'!$E$70,'Detailed input - Vehicles'!$E$69)*AB113*AB125</f>
        <v>0</v>
      </c>
      <c r="AC184" s="140">
        <f>IF('Detailed input - Vehicles'!$E$70&lt;&gt;0,'Detailed input - Vehicles'!$E$70,'Detailed input - Vehicles'!$E$69)*AC113*AC125</f>
        <v>0</v>
      </c>
    </row>
    <row r="185" spans="1:29" s="87" customFormat="1" ht="20.25" customHeight="1" outlineLevel="3" x14ac:dyDescent="0.3">
      <c r="A185" s="263"/>
      <c r="B185" s="89"/>
      <c r="C185" s="146" t="s">
        <v>122</v>
      </c>
      <c r="D185" s="140"/>
      <c r="E185" s="140">
        <f>IF('Detailed input - Vehicles'!$F$70&lt;&gt;0,'Detailed input - Vehicles'!$F$70,'Detailed input - Vehicles'!$F$69)*E114*E125</f>
        <v>0</v>
      </c>
      <c r="F185" s="140">
        <f>IF('Detailed input - Vehicles'!$F$70&lt;&gt;0,'Detailed input - Vehicles'!$F$70,'Detailed input - Vehicles'!$F$69)*F114*F125</f>
        <v>0</v>
      </c>
      <c r="G185" s="140">
        <f>IF('Detailed input - Vehicles'!$F$70&lt;&gt;0,'Detailed input - Vehicles'!$F$70,'Detailed input - Vehicles'!$F$69)*G114*G125</f>
        <v>0</v>
      </c>
      <c r="H185" s="140">
        <f>IF('Detailed input - Vehicles'!$F$70&lt;&gt;0,'Detailed input - Vehicles'!$F$70,'Detailed input - Vehicles'!$F$69)*H114*H125</f>
        <v>0</v>
      </c>
      <c r="I185" s="140">
        <f>IF('Detailed input - Vehicles'!$F$70&lt;&gt;0,'Detailed input - Vehicles'!$F$70,'Detailed input - Vehicles'!$F$69)*I114*I125</f>
        <v>0</v>
      </c>
      <c r="J185" s="140">
        <f>IF('Detailed input - Vehicles'!$F$70&lt;&gt;0,'Detailed input - Vehicles'!$F$70,'Detailed input - Vehicles'!$F$69)*J114*J125</f>
        <v>0</v>
      </c>
      <c r="K185" s="140">
        <f>IF('Detailed input - Vehicles'!$F$70&lt;&gt;0,'Detailed input - Vehicles'!$F$70,'Detailed input - Vehicles'!$F$69)*K114*K125</f>
        <v>0</v>
      </c>
      <c r="L185" s="140">
        <f>IF('Detailed input - Vehicles'!$F$70&lt;&gt;0,'Detailed input - Vehicles'!$F$70,'Detailed input - Vehicles'!$F$69)*L114*L125</f>
        <v>0</v>
      </c>
      <c r="M185" s="140">
        <f>IF('Detailed input - Vehicles'!$F$70&lt;&gt;0,'Detailed input - Vehicles'!$F$70,'Detailed input - Vehicles'!$F$69)*M114*M125</f>
        <v>0</v>
      </c>
      <c r="N185" s="140">
        <f>IF('Detailed input - Vehicles'!$F$70&lt;&gt;0,'Detailed input - Vehicles'!$F$70,'Detailed input - Vehicles'!$F$69)*N114*N125</f>
        <v>0</v>
      </c>
      <c r="O185" s="140">
        <f>IF('Detailed input - Vehicles'!$F$70&lt;&gt;0,'Detailed input - Vehicles'!$F$70,'Detailed input - Vehicles'!$F$69)*O114*O125</f>
        <v>0</v>
      </c>
      <c r="P185" s="140">
        <f>IF('Detailed input - Vehicles'!$F$70&lt;&gt;0,'Detailed input - Vehicles'!$F$70,'Detailed input - Vehicles'!$F$69)*P114*P125</f>
        <v>0</v>
      </c>
      <c r="Q185" s="140">
        <f>IF('Detailed input - Vehicles'!$F$70&lt;&gt;0,'Detailed input - Vehicles'!$F$70,'Detailed input - Vehicles'!$F$69)*Q114*Q125</f>
        <v>0</v>
      </c>
      <c r="R185" s="140">
        <f>IF('Detailed input - Vehicles'!$F$70&lt;&gt;0,'Detailed input - Vehicles'!$F$70,'Detailed input - Vehicles'!$F$69)*R114*R125</f>
        <v>0</v>
      </c>
      <c r="S185" s="140">
        <f>IF('Detailed input - Vehicles'!$F$70&lt;&gt;0,'Detailed input - Vehicles'!$F$70,'Detailed input - Vehicles'!$F$69)*S114*S125</f>
        <v>0</v>
      </c>
      <c r="T185" s="140">
        <f>IF('Detailed input - Vehicles'!$F$70&lt;&gt;0,'Detailed input - Vehicles'!$F$70,'Detailed input - Vehicles'!$F$69)*T114*T125</f>
        <v>0</v>
      </c>
      <c r="U185" s="140">
        <f>IF('Detailed input - Vehicles'!$F$70&lt;&gt;0,'Detailed input - Vehicles'!$F$70,'Detailed input - Vehicles'!$F$69)*U114*U125</f>
        <v>0</v>
      </c>
      <c r="V185" s="140">
        <f>IF('Detailed input - Vehicles'!$F$70&lt;&gt;0,'Detailed input - Vehicles'!$F$70,'Detailed input - Vehicles'!$F$69)*V114*V125</f>
        <v>0</v>
      </c>
      <c r="W185" s="140">
        <f>IF('Detailed input - Vehicles'!$F$70&lt;&gt;0,'Detailed input - Vehicles'!$F$70,'Detailed input - Vehicles'!$F$69)*W114*W125</f>
        <v>0</v>
      </c>
      <c r="X185" s="140">
        <f>IF('Detailed input - Vehicles'!$F$70&lt;&gt;0,'Detailed input - Vehicles'!$F$70,'Detailed input - Vehicles'!$F$69)*X114*X125</f>
        <v>0</v>
      </c>
      <c r="Y185" s="140">
        <f>IF('Detailed input - Vehicles'!$F$70&lt;&gt;0,'Detailed input - Vehicles'!$F$70,'Detailed input - Vehicles'!$F$69)*Y114*Y125</f>
        <v>0</v>
      </c>
      <c r="Z185" s="140">
        <f>IF('Detailed input - Vehicles'!$F$70&lt;&gt;0,'Detailed input - Vehicles'!$F$70,'Detailed input - Vehicles'!$F$69)*Z114*Z125</f>
        <v>0</v>
      </c>
      <c r="AA185" s="140">
        <f>IF('Detailed input - Vehicles'!$F$70&lt;&gt;0,'Detailed input - Vehicles'!$F$70,'Detailed input - Vehicles'!$F$69)*AA114*AA125</f>
        <v>0</v>
      </c>
      <c r="AB185" s="140">
        <f>IF('Detailed input - Vehicles'!$F$70&lt;&gt;0,'Detailed input - Vehicles'!$F$70,'Detailed input - Vehicles'!$F$69)*AB114*AB125</f>
        <v>0</v>
      </c>
      <c r="AC185" s="140">
        <f>IF('Detailed input - Vehicles'!$F$70&lt;&gt;0,'Detailed input - Vehicles'!$F$70,'Detailed input - Vehicles'!$F$69)*AC114*AC125</f>
        <v>0</v>
      </c>
    </row>
    <row r="186" spans="1:29" s="87" customFormat="1" ht="20.25" customHeight="1" outlineLevel="3" x14ac:dyDescent="0.3">
      <c r="A186" s="263"/>
      <c r="B186" s="89"/>
      <c r="C186" s="146" t="s">
        <v>123</v>
      </c>
      <c r="D186" s="140"/>
      <c r="E186" s="140"/>
      <c r="F186" s="140">
        <f>IF('Detailed input - Vehicles'!$G$70&lt;&gt;0,'Detailed input - Vehicles'!$G$70,'Detailed input - Vehicles'!$G$69)*F115*F125</f>
        <v>0</v>
      </c>
      <c r="G186" s="140">
        <f>IF('Detailed input - Vehicles'!$G$70&lt;&gt;0,'Detailed input - Vehicles'!$G$70,'Detailed input - Vehicles'!$G$69)*G115*G125</f>
        <v>0</v>
      </c>
      <c r="H186" s="140">
        <f>IF('Detailed input - Vehicles'!$G$70&lt;&gt;0,'Detailed input - Vehicles'!$G$70,'Detailed input - Vehicles'!$G$69)*H115*H125</f>
        <v>0</v>
      </c>
      <c r="I186" s="140">
        <f>IF('Detailed input - Vehicles'!$G$70&lt;&gt;0,'Detailed input - Vehicles'!$G$70,'Detailed input - Vehicles'!$G$69)*I115*I125</f>
        <v>0</v>
      </c>
      <c r="J186" s="140">
        <f>IF('Detailed input - Vehicles'!$G$70&lt;&gt;0,'Detailed input - Vehicles'!$G$70,'Detailed input - Vehicles'!$G$69)*J115*J125</f>
        <v>0</v>
      </c>
      <c r="K186" s="140">
        <f>IF('Detailed input - Vehicles'!$G$70&lt;&gt;0,'Detailed input - Vehicles'!$G$70,'Detailed input - Vehicles'!$G$69)*K115*K125</f>
        <v>0</v>
      </c>
      <c r="L186" s="140">
        <f>IF('Detailed input - Vehicles'!$G$70&lt;&gt;0,'Detailed input - Vehicles'!$G$70,'Detailed input - Vehicles'!$G$69)*L115*L125</f>
        <v>0</v>
      </c>
      <c r="M186" s="140">
        <f>IF('Detailed input - Vehicles'!$G$70&lt;&gt;0,'Detailed input - Vehicles'!$G$70,'Detailed input - Vehicles'!$G$69)*M115*M125</f>
        <v>0</v>
      </c>
      <c r="N186" s="140">
        <f>IF('Detailed input - Vehicles'!$G$70&lt;&gt;0,'Detailed input - Vehicles'!$G$70,'Detailed input - Vehicles'!$G$69)*N115*N125</f>
        <v>0</v>
      </c>
      <c r="O186" s="140">
        <f>IF('Detailed input - Vehicles'!$G$70&lt;&gt;0,'Detailed input - Vehicles'!$G$70,'Detailed input - Vehicles'!$G$69)*O115*O125</f>
        <v>0</v>
      </c>
      <c r="P186" s="140">
        <f>IF('Detailed input - Vehicles'!$G$70&lt;&gt;0,'Detailed input - Vehicles'!$G$70,'Detailed input - Vehicles'!$G$69)*P115*P125</f>
        <v>0</v>
      </c>
      <c r="Q186" s="140">
        <f>IF('Detailed input - Vehicles'!$G$70&lt;&gt;0,'Detailed input - Vehicles'!$G$70,'Detailed input - Vehicles'!$G$69)*Q115*Q125</f>
        <v>0</v>
      </c>
      <c r="R186" s="140">
        <f>IF('Detailed input - Vehicles'!$G$70&lt;&gt;0,'Detailed input - Vehicles'!$G$70,'Detailed input - Vehicles'!$G$69)*R115*R125</f>
        <v>0</v>
      </c>
      <c r="S186" s="140">
        <f>IF('Detailed input - Vehicles'!$G$70&lt;&gt;0,'Detailed input - Vehicles'!$G$70,'Detailed input - Vehicles'!$G$69)*S115*S125</f>
        <v>0</v>
      </c>
      <c r="T186" s="140">
        <f>IF('Detailed input - Vehicles'!$G$70&lt;&gt;0,'Detailed input - Vehicles'!$G$70,'Detailed input - Vehicles'!$G$69)*T115*T125</f>
        <v>0</v>
      </c>
      <c r="U186" s="140">
        <f>IF('Detailed input - Vehicles'!$G$70&lt;&gt;0,'Detailed input - Vehicles'!$G$70,'Detailed input - Vehicles'!$G$69)*U115*U125</f>
        <v>0</v>
      </c>
      <c r="V186" s="140">
        <f>IF('Detailed input - Vehicles'!$G$70&lt;&gt;0,'Detailed input - Vehicles'!$G$70,'Detailed input - Vehicles'!$G$69)*V115*V125</f>
        <v>0</v>
      </c>
      <c r="W186" s="140">
        <f>IF('Detailed input - Vehicles'!$G$70&lt;&gt;0,'Detailed input - Vehicles'!$G$70,'Detailed input - Vehicles'!$G$69)*W115*W125</f>
        <v>0</v>
      </c>
      <c r="X186" s="140">
        <f>IF('Detailed input - Vehicles'!$G$70&lt;&gt;0,'Detailed input - Vehicles'!$G$70,'Detailed input - Vehicles'!$G$69)*X115*X125</f>
        <v>0</v>
      </c>
      <c r="Y186" s="140">
        <f>IF('Detailed input - Vehicles'!$G$70&lt;&gt;0,'Detailed input - Vehicles'!$G$70,'Detailed input - Vehicles'!$G$69)*Y115*Y125</f>
        <v>0</v>
      </c>
      <c r="Z186" s="140">
        <f>IF('Detailed input - Vehicles'!$G$70&lt;&gt;0,'Detailed input - Vehicles'!$G$70,'Detailed input - Vehicles'!$G$69)*Z115*Z125</f>
        <v>0</v>
      </c>
      <c r="AA186" s="140">
        <f>IF('Detailed input - Vehicles'!$G$70&lt;&gt;0,'Detailed input - Vehicles'!$G$70,'Detailed input - Vehicles'!$G$69)*AA115*AA125</f>
        <v>0</v>
      </c>
      <c r="AB186" s="140">
        <f>IF('Detailed input - Vehicles'!$G$70&lt;&gt;0,'Detailed input - Vehicles'!$G$70,'Detailed input - Vehicles'!$G$69)*AB115*AB125</f>
        <v>0</v>
      </c>
      <c r="AC186" s="140">
        <f>IF('Detailed input - Vehicles'!$G$70&lt;&gt;0,'Detailed input - Vehicles'!$G$70,'Detailed input - Vehicles'!$G$69)*AC115*AC125</f>
        <v>0</v>
      </c>
    </row>
    <row r="187" spans="1:29" s="87" customFormat="1" ht="20.25" customHeight="1" outlineLevel="3" x14ac:dyDescent="0.3">
      <c r="A187" s="263"/>
      <c r="B187" s="89"/>
      <c r="C187" s="146" t="s">
        <v>124</v>
      </c>
      <c r="D187" s="140"/>
      <c r="E187" s="140"/>
      <c r="F187" s="140"/>
      <c r="G187" s="140">
        <f>IF('Detailed input - Vehicles'!$G$70&lt;&gt;0,'Detailed input - Vehicles'!$G$70,'Detailed input - Vehicles'!$G$69)*G125*G116</f>
        <v>0</v>
      </c>
      <c r="H187" s="140">
        <f>IF('Detailed input - Vehicles'!$G$70&lt;&gt;0,'Detailed input - Vehicles'!$G$70,'Detailed input - Vehicles'!$G$69)*H125*H116</f>
        <v>0</v>
      </c>
      <c r="I187" s="140">
        <f>IF('Detailed input - Vehicles'!$G$70&lt;&gt;0,'Detailed input - Vehicles'!$G$70,'Detailed input - Vehicles'!$G$69)*I125*I116</f>
        <v>0</v>
      </c>
      <c r="J187" s="140">
        <f>IF('Detailed input - Vehicles'!$G$70&lt;&gt;0,'Detailed input - Vehicles'!$G$70,'Detailed input - Vehicles'!$G$69)*J125*J116</f>
        <v>0</v>
      </c>
      <c r="K187" s="140">
        <f>IF('Detailed input - Vehicles'!$G$70&lt;&gt;0,'Detailed input - Vehicles'!$G$70,'Detailed input - Vehicles'!$G$69)*K125*K116</f>
        <v>0</v>
      </c>
      <c r="L187" s="140">
        <f>IF('Detailed input - Vehicles'!$G$70&lt;&gt;0,'Detailed input - Vehicles'!$G$70,'Detailed input - Vehicles'!$G$69)*L125*L116</f>
        <v>0</v>
      </c>
      <c r="M187" s="140">
        <f>IF('Detailed input - Vehicles'!$G$70&lt;&gt;0,'Detailed input - Vehicles'!$G$70,'Detailed input - Vehicles'!$G$69)*M125*M116</f>
        <v>0</v>
      </c>
      <c r="N187" s="140">
        <f>IF('Detailed input - Vehicles'!$G$70&lt;&gt;0,'Detailed input - Vehicles'!$G$70,'Detailed input - Vehicles'!$G$69)*N125*N116</f>
        <v>0</v>
      </c>
      <c r="O187" s="140">
        <f>IF('Detailed input - Vehicles'!$G$70&lt;&gt;0,'Detailed input - Vehicles'!$G$70,'Detailed input - Vehicles'!$G$69)*O125*O116</f>
        <v>0</v>
      </c>
      <c r="P187" s="140">
        <f>IF('Detailed input - Vehicles'!$G$70&lt;&gt;0,'Detailed input - Vehicles'!$G$70,'Detailed input - Vehicles'!$G$69)*P125*P116</f>
        <v>0</v>
      </c>
      <c r="Q187" s="140">
        <f>IF('Detailed input - Vehicles'!$G$70&lt;&gt;0,'Detailed input - Vehicles'!$G$70,'Detailed input - Vehicles'!$G$69)*Q125*Q116</f>
        <v>0</v>
      </c>
      <c r="R187" s="140">
        <f>IF('Detailed input - Vehicles'!$G$70&lt;&gt;0,'Detailed input - Vehicles'!$G$70,'Detailed input - Vehicles'!$G$69)*R125*R116</f>
        <v>0</v>
      </c>
      <c r="S187" s="140">
        <f>IF('Detailed input - Vehicles'!$G$70&lt;&gt;0,'Detailed input - Vehicles'!$G$70,'Detailed input - Vehicles'!$G$69)*S125*S116</f>
        <v>0</v>
      </c>
      <c r="T187" s="140">
        <f>IF('Detailed input - Vehicles'!$G$70&lt;&gt;0,'Detailed input - Vehicles'!$G$70,'Detailed input - Vehicles'!$G$69)*T125*T116</f>
        <v>0</v>
      </c>
      <c r="U187" s="140">
        <f>IF('Detailed input - Vehicles'!$G$70&lt;&gt;0,'Detailed input - Vehicles'!$G$70,'Detailed input - Vehicles'!$G$69)*U125*U116</f>
        <v>0</v>
      </c>
      <c r="V187" s="140">
        <f>IF('Detailed input - Vehicles'!$G$70&lt;&gt;0,'Detailed input - Vehicles'!$G$70,'Detailed input - Vehicles'!$G$69)*V125*V116</f>
        <v>0</v>
      </c>
      <c r="W187" s="140">
        <f>IF('Detailed input - Vehicles'!$G$70&lt;&gt;0,'Detailed input - Vehicles'!$G$70,'Detailed input - Vehicles'!$G$69)*W125*W116</f>
        <v>0</v>
      </c>
      <c r="X187" s="140">
        <f>IF('Detailed input - Vehicles'!$G$70&lt;&gt;0,'Detailed input - Vehicles'!$G$70,'Detailed input - Vehicles'!$G$69)*X125*X116</f>
        <v>0</v>
      </c>
      <c r="Y187" s="140">
        <f>IF('Detailed input - Vehicles'!$G$70&lt;&gt;0,'Detailed input - Vehicles'!$G$70,'Detailed input - Vehicles'!$G$69)*Y125*Y116</f>
        <v>0</v>
      </c>
      <c r="Z187" s="140">
        <f>IF('Detailed input - Vehicles'!$G$70&lt;&gt;0,'Detailed input - Vehicles'!$G$70,'Detailed input - Vehicles'!$G$69)*Z125*Z116</f>
        <v>0</v>
      </c>
      <c r="AA187" s="140">
        <f>IF('Detailed input - Vehicles'!$G$70&lt;&gt;0,'Detailed input - Vehicles'!$G$70,'Detailed input - Vehicles'!$G$69)*AA125*AA116</f>
        <v>0</v>
      </c>
      <c r="AB187" s="140">
        <f>IF('Detailed input - Vehicles'!$G$70&lt;&gt;0,'Detailed input - Vehicles'!$G$70,'Detailed input - Vehicles'!$G$69)*AB125*AB116</f>
        <v>0</v>
      </c>
      <c r="AC187" s="140">
        <f>IF('Detailed input - Vehicles'!$G$70&lt;&gt;0,'Detailed input - Vehicles'!$G$70,'Detailed input - Vehicles'!$G$69)*AC125*AC116</f>
        <v>0</v>
      </c>
    </row>
    <row r="188" spans="1:29" s="87" customFormat="1" ht="20.25" customHeight="1" outlineLevel="3" x14ac:dyDescent="0.3">
      <c r="A188" s="263"/>
      <c r="B188" s="89"/>
      <c r="C188" s="146" t="s">
        <v>125</v>
      </c>
      <c r="D188" s="140"/>
      <c r="E188" s="140"/>
      <c r="F188" s="140"/>
      <c r="G188" s="140"/>
      <c r="H188" s="140">
        <f>IF('Detailed input - Vehicles'!$G$70&lt;&gt;0,'Detailed input - Vehicles'!$G$70,'Detailed input - Vehicles'!$G$69)*H117*H125</f>
        <v>0</v>
      </c>
      <c r="I188" s="140">
        <f>IF('Detailed input - Vehicles'!$G$70&lt;&gt;0,'Detailed input - Vehicles'!$G$70,'Detailed input - Vehicles'!$G$69)*I117*I125</f>
        <v>0</v>
      </c>
      <c r="J188" s="140">
        <f>IF('Detailed input - Vehicles'!$G$70&lt;&gt;0,'Detailed input - Vehicles'!$G$70,'Detailed input - Vehicles'!$G$69)*J117*J125</f>
        <v>0</v>
      </c>
      <c r="K188" s="140">
        <f>IF('Detailed input - Vehicles'!$G$70&lt;&gt;0,'Detailed input - Vehicles'!$G$70,'Detailed input - Vehicles'!$G$69)*K117*K125</f>
        <v>0</v>
      </c>
      <c r="L188" s="140">
        <f>IF('Detailed input - Vehicles'!$G$70&lt;&gt;0,'Detailed input - Vehicles'!$G$70,'Detailed input - Vehicles'!$G$69)*L117*L125</f>
        <v>0</v>
      </c>
      <c r="M188" s="140">
        <f>IF('Detailed input - Vehicles'!$G$70&lt;&gt;0,'Detailed input - Vehicles'!$G$70,'Detailed input - Vehicles'!$G$69)*M117*M125</f>
        <v>0</v>
      </c>
      <c r="N188" s="140">
        <f>IF('Detailed input - Vehicles'!$G$70&lt;&gt;0,'Detailed input - Vehicles'!$G$70,'Detailed input - Vehicles'!$G$69)*N117*N125</f>
        <v>0</v>
      </c>
      <c r="O188" s="140">
        <f>IF('Detailed input - Vehicles'!$G$70&lt;&gt;0,'Detailed input - Vehicles'!$G$70,'Detailed input - Vehicles'!$G$69)*O117*O125</f>
        <v>0</v>
      </c>
      <c r="P188" s="140">
        <f>IF('Detailed input - Vehicles'!$G$70&lt;&gt;0,'Detailed input - Vehicles'!$G$70,'Detailed input - Vehicles'!$G$69)*P117*P125</f>
        <v>0</v>
      </c>
      <c r="Q188" s="140">
        <f>IF('Detailed input - Vehicles'!$G$70&lt;&gt;0,'Detailed input - Vehicles'!$G$70,'Detailed input - Vehicles'!$G$69)*Q117*Q125</f>
        <v>0</v>
      </c>
      <c r="R188" s="140">
        <f>IF('Detailed input - Vehicles'!$G$70&lt;&gt;0,'Detailed input - Vehicles'!$G$70,'Detailed input - Vehicles'!$G$69)*R117*R125</f>
        <v>0</v>
      </c>
      <c r="S188" s="140">
        <f>IF('Detailed input - Vehicles'!$G$70&lt;&gt;0,'Detailed input - Vehicles'!$G$70,'Detailed input - Vehicles'!$G$69)*S117*S125</f>
        <v>0</v>
      </c>
      <c r="T188" s="140">
        <f>IF('Detailed input - Vehicles'!$G$70&lt;&gt;0,'Detailed input - Vehicles'!$G$70,'Detailed input - Vehicles'!$G$69)*T117*T125</f>
        <v>0</v>
      </c>
      <c r="U188" s="140">
        <f>IF('Detailed input - Vehicles'!$G$70&lt;&gt;0,'Detailed input - Vehicles'!$G$70,'Detailed input - Vehicles'!$G$69)*U117*U125</f>
        <v>0</v>
      </c>
      <c r="V188" s="140">
        <f>IF('Detailed input - Vehicles'!$G$70&lt;&gt;0,'Detailed input - Vehicles'!$G$70,'Detailed input - Vehicles'!$G$69)*V117*V125</f>
        <v>0</v>
      </c>
      <c r="W188" s="140">
        <f>IF('Detailed input - Vehicles'!$G$70&lt;&gt;0,'Detailed input - Vehicles'!$G$70,'Detailed input - Vehicles'!$G$69)*W117*W125</f>
        <v>0</v>
      </c>
      <c r="X188" s="140">
        <f>IF('Detailed input - Vehicles'!$G$70&lt;&gt;0,'Detailed input - Vehicles'!$G$70,'Detailed input - Vehicles'!$G$69)*X117*X125</f>
        <v>0</v>
      </c>
      <c r="Y188" s="140">
        <f>IF('Detailed input - Vehicles'!$G$70&lt;&gt;0,'Detailed input - Vehicles'!$G$70,'Detailed input - Vehicles'!$G$69)*Y117*Y125</f>
        <v>0</v>
      </c>
      <c r="Z188" s="140">
        <f>IF('Detailed input - Vehicles'!$G$70&lt;&gt;0,'Detailed input - Vehicles'!$G$70,'Detailed input - Vehicles'!$G$69)*Z117*Z125</f>
        <v>0</v>
      </c>
      <c r="AA188" s="140">
        <f>IF('Detailed input - Vehicles'!$G$70&lt;&gt;0,'Detailed input - Vehicles'!$G$70,'Detailed input - Vehicles'!$G$69)*AA117*AA125</f>
        <v>0</v>
      </c>
      <c r="AB188" s="140">
        <f>IF('Detailed input - Vehicles'!$G$70&lt;&gt;0,'Detailed input - Vehicles'!$G$70,'Detailed input - Vehicles'!$G$69)*AB117*AB125</f>
        <v>0</v>
      </c>
      <c r="AC188" s="140">
        <f>IF('Detailed input - Vehicles'!$G$70&lt;&gt;0,'Detailed input - Vehicles'!$G$70,'Detailed input - Vehicles'!$G$69)*AC117*AC125</f>
        <v>0</v>
      </c>
    </row>
    <row r="189" spans="1:29" s="87" customFormat="1" ht="20.25" customHeight="1" outlineLevel="3" x14ac:dyDescent="0.3">
      <c r="A189" s="263"/>
      <c r="B189" s="89"/>
      <c r="C189" s="146" t="s">
        <v>126</v>
      </c>
      <c r="D189" s="140"/>
      <c r="E189" s="140"/>
      <c r="F189" s="140"/>
      <c r="G189" s="140"/>
      <c r="H189" s="140"/>
      <c r="I189" s="140">
        <f>IF('Detailed input - Vehicles'!$G$70&lt;&gt;0,'Detailed input - Vehicles'!$G$70,'Detailed input - Vehicles'!$G$69)*I118*I125</f>
        <v>0</v>
      </c>
      <c r="J189" s="140">
        <f>IF('Detailed input - Vehicles'!$G$70&lt;&gt;0,'Detailed input - Vehicles'!$G$70,'Detailed input - Vehicles'!$G$69)*J118*J125</f>
        <v>0</v>
      </c>
      <c r="K189" s="140">
        <f>IF('Detailed input - Vehicles'!$G$70&lt;&gt;0,'Detailed input - Vehicles'!$G$70,'Detailed input - Vehicles'!$G$69)*K118*K125</f>
        <v>0</v>
      </c>
      <c r="L189" s="140">
        <f>IF('Detailed input - Vehicles'!$G$70&lt;&gt;0,'Detailed input - Vehicles'!$G$70,'Detailed input - Vehicles'!$G$69)*L118*L125</f>
        <v>0</v>
      </c>
      <c r="M189" s="140">
        <f>IF('Detailed input - Vehicles'!$G$70&lt;&gt;0,'Detailed input - Vehicles'!$G$70,'Detailed input - Vehicles'!$G$69)*M118*M125</f>
        <v>0</v>
      </c>
      <c r="N189" s="140">
        <f>IF('Detailed input - Vehicles'!$G$70&lt;&gt;0,'Detailed input - Vehicles'!$G$70,'Detailed input - Vehicles'!$G$69)*N118*N125</f>
        <v>0</v>
      </c>
      <c r="O189" s="140">
        <f>IF('Detailed input - Vehicles'!$G$70&lt;&gt;0,'Detailed input - Vehicles'!$G$70,'Detailed input - Vehicles'!$G$69)*O118*O125</f>
        <v>0</v>
      </c>
      <c r="P189" s="140">
        <f>IF('Detailed input - Vehicles'!$G$70&lt;&gt;0,'Detailed input - Vehicles'!$G$70,'Detailed input - Vehicles'!$G$69)*P118*P125</f>
        <v>0</v>
      </c>
      <c r="Q189" s="140">
        <f>IF('Detailed input - Vehicles'!$G$70&lt;&gt;0,'Detailed input - Vehicles'!$G$70,'Detailed input - Vehicles'!$G$69)*Q118*Q125</f>
        <v>0</v>
      </c>
      <c r="R189" s="140">
        <f>IF('Detailed input - Vehicles'!$G$70&lt;&gt;0,'Detailed input - Vehicles'!$G$70,'Detailed input - Vehicles'!$G$69)*R118*R125</f>
        <v>0</v>
      </c>
      <c r="S189" s="140">
        <f>IF('Detailed input - Vehicles'!$G$70&lt;&gt;0,'Detailed input - Vehicles'!$G$70,'Detailed input - Vehicles'!$G$69)*S118*S125</f>
        <v>0</v>
      </c>
      <c r="T189" s="140">
        <f>IF('Detailed input - Vehicles'!$G$70&lt;&gt;0,'Detailed input - Vehicles'!$G$70,'Detailed input - Vehicles'!$G$69)*T118*T125</f>
        <v>0</v>
      </c>
      <c r="U189" s="140">
        <f>IF('Detailed input - Vehicles'!$G$70&lt;&gt;0,'Detailed input - Vehicles'!$G$70,'Detailed input - Vehicles'!$G$69)*U118*U125</f>
        <v>0</v>
      </c>
      <c r="V189" s="140">
        <f>IF('Detailed input - Vehicles'!$G$70&lt;&gt;0,'Detailed input - Vehicles'!$G$70,'Detailed input - Vehicles'!$G$69)*V118*V125</f>
        <v>0</v>
      </c>
      <c r="W189" s="140">
        <f>IF('Detailed input - Vehicles'!$G$70&lt;&gt;0,'Detailed input - Vehicles'!$G$70,'Detailed input - Vehicles'!$G$69)*W118*W125</f>
        <v>0</v>
      </c>
      <c r="X189" s="140">
        <f>IF('Detailed input - Vehicles'!$G$70&lt;&gt;0,'Detailed input - Vehicles'!$G$70,'Detailed input - Vehicles'!$G$69)*X118*X125</f>
        <v>0</v>
      </c>
      <c r="Y189" s="140">
        <f>IF('Detailed input - Vehicles'!$G$70&lt;&gt;0,'Detailed input - Vehicles'!$G$70,'Detailed input - Vehicles'!$G$69)*Y118*Y125</f>
        <v>0</v>
      </c>
      <c r="Z189" s="140">
        <f>IF('Detailed input - Vehicles'!$G$70&lt;&gt;0,'Detailed input - Vehicles'!$G$70,'Detailed input - Vehicles'!$G$69)*Z118*Z125</f>
        <v>0</v>
      </c>
      <c r="AA189" s="140">
        <f>IF('Detailed input - Vehicles'!$G$70&lt;&gt;0,'Detailed input - Vehicles'!$G$70,'Detailed input - Vehicles'!$G$69)*AA118*AA125</f>
        <v>0</v>
      </c>
      <c r="AB189" s="140">
        <f>IF('Detailed input - Vehicles'!$G$70&lt;&gt;0,'Detailed input - Vehicles'!$G$70,'Detailed input - Vehicles'!$G$69)*AB118*AB125</f>
        <v>0</v>
      </c>
      <c r="AC189" s="140">
        <f>IF('Detailed input - Vehicles'!$G$70&lt;&gt;0,'Detailed input - Vehicles'!$G$70,'Detailed input - Vehicles'!$G$69)*AC118*AC125</f>
        <v>0</v>
      </c>
    </row>
    <row r="190" spans="1:29" s="87" customFormat="1" ht="20.25" customHeight="1" outlineLevel="3" x14ac:dyDescent="0.3">
      <c r="A190" s="263"/>
      <c r="B190" s="89"/>
      <c r="C190" s="146" t="s">
        <v>127</v>
      </c>
      <c r="D190" s="140"/>
      <c r="E190" s="140"/>
      <c r="F190" s="140"/>
      <c r="G190" s="140"/>
      <c r="H190" s="140"/>
      <c r="I190" s="140"/>
      <c r="J190" s="140">
        <f>IF('Detailed input - Vehicles'!$G$70&lt;&gt;0,'Detailed input - Vehicles'!$G$70,'Detailed input - Vehicles'!$G$69)*J119*J125</f>
        <v>0</v>
      </c>
      <c r="K190" s="140">
        <f>IF('Detailed input - Vehicles'!$G$70&lt;&gt;0,'Detailed input - Vehicles'!$G$70,'Detailed input - Vehicles'!$G$69)*K119*K125</f>
        <v>0</v>
      </c>
      <c r="L190" s="140">
        <f>IF('Detailed input - Vehicles'!$G$70&lt;&gt;0,'Detailed input - Vehicles'!$G$70,'Detailed input - Vehicles'!$G$69)*L119*L125</f>
        <v>0</v>
      </c>
      <c r="M190" s="140">
        <f>IF('Detailed input - Vehicles'!$G$70&lt;&gt;0,'Detailed input - Vehicles'!$G$70,'Detailed input - Vehicles'!$G$69)*M119*M125</f>
        <v>0</v>
      </c>
      <c r="N190" s="140">
        <f>IF('Detailed input - Vehicles'!$G$70&lt;&gt;0,'Detailed input - Vehicles'!$G$70,'Detailed input - Vehicles'!$G$69)*N119*N125</f>
        <v>0</v>
      </c>
      <c r="O190" s="140">
        <f>IF('Detailed input - Vehicles'!$G$70&lt;&gt;0,'Detailed input - Vehicles'!$G$70,'Detailed input - Vehicles'!$G$69)*O119*O125</f>
        <v>0</v>
      </c>
      <c r="P190" s="140">
        <f>IF('Detailed input - Vehicles'!$G$70&lt;&gt;0,'Detailed input - Vehicles'!$G$70,'Detailed input - Vehicles'!$G$69)*P119*P125</f>
        <v>0</v>
      </c>
      <c r="Q190" s="140">
        <f>IF('Detailed input - Vehicles'!$G$70&lt;&gt;0,'Detailed input - Vehicles'!$G$70,'Detailed input - Vehicles'!$G$69)*Q119*Q125</f>
        <v>0</v>
      </c>
      <c r="R190" s="140">
        <f>IF('Detailed input - Vehicles'!$G$70&lt;&gt;0,'Detailed input - Vehicles'!$G$70,'Detailed input - Vehicles'!$G$69)*R119*R125</f>
        <v>0</v>
      </c>
      <c r="S190" s="140">
        <f>IF('Detailed input - Vehicles'!$G$70&lt;&gt;0,'Detailed input - Vehicles'!$G$70,'Detailed input - Vehicles'!$G$69)*S119*S125</f>
        <v>0</v>
      </c>
      <c r="T190" s="140">
        <f>IF('Detailed input - Vehicles'!$G$70&lt;&gt;0,'Detailed input - Vehicles'!$G$70,'Detailed input - Vehicles'!$G$69)*T119*T125</f>
        <v>0</v>
      </c>
      <c r="U190" s="140">
        <f>IF('Detailed input - Vehicles'!$G$70&lt;&gt;0,'Detailed input - Vehicles'!$G$70,'Detailed input - Vehicles'!$G$69)*U119*U125</f>
        <v>0</v>
      </c>
      <c r="V190" s="140">
        <f>IF('Detailed input - Vehicles'!$G$70&lt;&gt;0,'Detailed input - Vehicles'!$G$70,'Detailed input - Vehicles'!$G$69)*V119*V125</f>
        <v>0</v>
      </c>
      <c r="W190" s="140">
        <f>IF('Detailed input - Vehicles'!$G$70&lt;&gt;0,'Detailed input - Vehicles'!$G$70,'Detailed input - Vehicles'!$G$69)*W119*W125</f>
        <v>0</v>
      </c>
      <c r="X190" s="140">
        <f>IF('Detailed input - Vehicles'!$G$70&lt;&gt;0,'Detailed input - Vehicles'!$G$70,'Detailed input - Vehicles'!$G$69)*X119*X125</f>
        <v>0</v>
      </c>
      <c r="Y190" s="140">
        <f>IF('Detailed input - Vehicles'!$G$70&lt;&gt;0,'Detailed input - Vehicles'!$G$70,'Detailed input - Vehicles'!$G$69)*Y119*Y125</f>
        <v>0</v>
      </c>
      <c r="Z190" s="140">
        <f>IF('Detailed input - Vehicles'!$G$70&lt;&gt;0,'Detailed input - Vehicles'!$G$70,'Detailed input - Vehicles'!$G$69)*Z119*Z125</f>
        <v>0</v>
      </c>
      <c r="AA190" s="140">
        <f>IF('Detailed input - Vehicles'!$G$70&lt;&gt;0,'Detailed input - Vehicles'!$G$70,'Detailed input - Vehicles'!$G$69)*AA119*AA125</f>
        <v>0</v>
      </c>
      <c r="AB190" s="140">
        <f>IF('Detailed input - Vehicles'!$G$70&lt;&gt;0,'Detailed input - Vehicles'!$G$70,'Detailed input - Vehicles'!$G$69)*AB119*AB125</f>
        <v>0</v>
      </c>
      <c r="AC190" s="140">
        <f>IF('Detailed input - Vehicles'!$G$70&lt;&gt;0,'Detailed input - Vehicles'!$G$70,'Detailed input - Vehicles'!$G$69)*AC119*AC125</f>
        <v>0</v>
      </c>
    </row>
    <row r="191" spans="1:29" s="87" customFormat="1" ht="20.25" customHeight="1" outlineLevel="3" x14ac:dyDescent="0.3">
      <c r="A191" s="263"/>
      <c r="B191" s="89"/>
      <c r="C191" s="146" t="s">
        <v>128</v>
      </c>
      <c r="D191" s="140"/>
      <c r="E191" s="140"/>
      <c r="F191" s="140"/>
      <c r="G191" s="140"/>
      <c r="H191" s="140"/>
      <c r="I191" s="140"/>
      <c r="J191" s="140"/>
      <c r="K191" s="140">
        <f>IF('Detailed input - Vehicles'!$G$70&lt;&gt;0,'Detailed input - Vehicles'!$G$70,'Detailed input - Vehicles'!$G$69)*K120*K125</f>
        <v>0</v>
      </c>
      <c r="L191" s="140">
        <f>IF('Detailed input - Vehicles'!$G$70&lt;&gt;0,'Detailed input - Vehicles'!$G$70,'Detailed input - Vehicles'!$G$69)*L120*L125</f>
        <v>0</v>
      </c>
      <c r="M191" s="140">
        <f>IF('Detailed input - Vehicles'!$G$70&lt;&gt;0,'Detailed input - Vehicles'!$G$70,'Detailed input - Vehicles'!$G$69)*M120*M125</f>
        <v>0</v>
      </c>
      <c r="N191" s="140">
        <f>IF('Detailed input - Vehicles'!$G$70&lt;&gt;0,'Detailed input - Vehicles'!$G$70,'Detailed input - Vehicles'!$G$69)*N120*N125</f>
        <v>0</v>
      </c>
      <c r="O191" s="140">
        <f>IF('Detailed input - Vehicles'!$G$70&lt;&gt;0,'Detailed input - Vehicles'!$G$70,'Detailed input - Vehicles'!$G$69)*O120*O125</f>
        <v>0</v>
      </c>
      <c r="P191" s="140">
        <f>IF('Detailed input - Vehicles'!$G$70&lt;&gt;0,'Detailed input - Vehicles'!$G$70,'Detailed input - Vehicles'!$G$69)*P120*P125</f>
        <v>0</v>
      </c>
      <c r="Q191" s="140">
        <f>IF('Detailed input - Vehicles'!$G$70&lt;&gt;0,'Detailed input - Vehicles'!$G$70,'Detailed input - Vehicles'!$G$69)*Q120*Q125</f>
        <v>0</v>
      </c>
      <c r="R191" s="140">
        <f>IF('Detailed input - Vehicles'!$G$70&lt;&gt;0,'Detailed input - Vehicles'!$G$70,'Detailed input - Vehicles'!$G$69)*R120*R125</f>
        <v>0</v>
      </c>
      <c r="S191" s="140">
        <f>IF('Detailed input - Vehicles'!$G$70&lt;&gt;0,'Detailed input - Vehicles'!$G$70,'Detailed input - Vehicles'!$G$69)*S120*S125</f>
        <v>0</v>
      </c>
      <c r="T191" s="140">
        <f>IF('Detailed input - Vehicles'!$G$70&lt;&gt;0,'Detailed input - Vehicles'!$G$70,'Detailed input - Vehicles'!$G$69)*T120*T125</f>
        <v>0</v>
      </c>
      <c r="U191" s="140">
        <f>IF('Detailed input - Vehicles'!$G$70&lt;&gt;0,'Detailed input - Vehicles'!$G$70,'Detailed input - Vehicles'!$G$69)*U120*U125</f>
        <v>0</v>
      </c>
      <c r="V191" s="140">
        <f>IF('Detailed input - Vehicles'!$G$70&lt;&gt;0,'Detailed input - Vehicles'!$G$70,'Detailed input - Vehicles'!$G$69)*V120*V125</f>
        <v>0</v>
      </c>
      <c r="W191" s="140">
        <f>IF('Detailed input - Vehicles'!$G$70&lt;&gt;0,'Detailed input - Vehicles'!$G$70,'Detailed input - Vehicles'!$G$69)*W120*W125</f>
        <v>0</v>
      </c>
      <c r="X191" s="140">
        <f>IF('Detailed input - Vehicles'!$G$70&lt;&gt;0,'Detailed input - Vehicles'!$G$70,'Detailed input - Vehicles'!$G$69)*X120*X125</f>
        <v>0</v>
      </c>
      <c r="Y191" s="140">
        <f>IF('Detailed input - Vehicles'!$G$70&lt;&gt;0,'Detailed input - Vehicles'!$G$70,'Detailed input - Vehicles'!$G$69)*Y120*Y125</f>
        <v>0</v>
      </c>
      <c r="Z191" s="140">
        <f>IF('Detailed input - Vehicles'!$G$70&lt;&gt;0,'Detailed input - Vehicles'!$G$70,'Detailed input - Vehicles'!$G$69)*Z120*Z125</f>
        <v>0</v>
      </c>
      <c r="AA191" s="140">
        <f>IF('Detailed input - Vehicles'!$G$70&lt;&gt;0,'Detailed input - Vehicles'!$G$70,'Detailed input - Vehicles'!$G$69)*AA120*AA125</f>
        <v>0</v>
      </c>
      <c r="AB191" s="140">
        <f>IF('Detailed input - Vehicles'!$G$70&lt;&gt;0,'Detailed input - Vehicles'!$G$70,'Detailed input - Vehicles'!$G$69)*AB120*AB125</f>
        <v>0</v>
      </c>
      <c r="AC191" s="140">
        <f>IF('Detailed input - Vehicles'!$G$70&lt;&gt;0,'Detailed input - Vehicles'!$G$70,'Detailed input - Vehicles'!$G$69)*AC120*AC125</f>
        <v>0</v>
      </c>
    </row>
    <row r="192" spans="1:29" s="87" customFormat="1" ht="20.25" customHeight="1" outlineLevel="3" x14ac:dyDescent="0.3">
      <c r="A192" s="263"/>
      <c r="B192" s="89"/>
      <c r="C192" s="146" t="s">
        <v>129</v>
      </c>
      <c r="D192" s="140"/>
      <c r="E192" s="140"/>
      <c r="F192" s="140"/>
      <c r="G192" s="140"/>
      <c r="H192" s="140"/>
      <c r="I192" s="140"/>
      <c r="J192" s="140"/>
      <c r="K192" s="140"/>
      <c r="L192" s="140">
        <f>IF('Detailed input - Vehicles'!$G$70&lt;&gt;0,'Detailed input - Vehicles'!$G$70,'Detailed input - Vehicles'!$G$69)*L121*L125</f>
        <v>0</v>
      </c>
      <c r="M192" s="140">
        <f>IF('Detailed input - Vehicles'!$G$70&lt;&gt;0,'Detailed input - Vehicles'!$G$70,'Detailed input - Vehicles'!$G$69)*M121*M125</f>
        <v>0</v>
      </c>
      <c r="N192" s="140">
        <f>IF('Detailed input - Vehicles'!$G$70&lt;&gt;0,'Detailed input - Vehicles'!$G$70,'Detailed input - Vehicles'!$G$69)*N121*N125</f>
        <v>0</v>
      </c>
      <c r="O192" s="140">
        <f>IF('Detailed input - Vehicles'!$G$70&lt;&gt;0,'Detailed input - Vehicles'!$G$70,'Detailed input - Vehicles'!$G$69)*O121*O125</f>
        <v>0</v>
      </c>
      <c r="P192" s="140">
        <f>IF('Detailed input - Vehicles'!$G$70&lt;&gt;0,'Detailed input - Vehicles'!$G$70,'Detailed input - Vehicles'!$G$69)*P121*P125</f>
        <v>0</v>
      </c>
      <c r="Q192" s="140">
        <f>IF('Detailed input - Vehicles'!$G$70&lt;&gt;0,'Detailed input - Vehicles'!$G$70,'Detailed input - Vehicles'!$G$69)*Q121*Q125</f>
        <v>0</v>
      </c>
      <c r="R192" s="140">
        <f>IF('Detailed input - Vehicles'!$G$70&lt;&gt;0,'Detailed input - Vehicles'!$G$70,'Detailed input - Vehicles'!$G$69)*R121*R125</f>
        <v>0</v>
      </c>
      <c r="S192" s="140">
        <f>IF('Detailed input - Vehicles'!$G$70&lt;&gt;0,'Detailed input - Vehicles'!$G$70,'Detailed input - Vehicles'!$G$69)*S121*S125</f>
        <v>0</v>
      </c>
      <c r="T192" s="140">
        <f>IF('Detailed input - Vehicles'!$G$70&lt;&gt;0,'Detailed input - Vehicles'!$G$70,'Detailed input - Vehicles'!$G$69)*T121*T125</f>
        <v>0</v>
      </c>
      <c r="U192" s="140">
        <f>IF('Detailed input - Vehicles'!$G$70&lt;&gt;0,'Detailed input - Vehicles'!$G$70,'Detailed input - Vehicles'!$G$69)*U121*U125</f>
        <v>0</v>
      </c>
      <c r="V192" s="140">
        <f>IF('Detailed input - Vehicles'!$G$70&lt;&gt;0,'Detailed input - Vehicles'!$G$70,'Detailed input - Vehicles'!$G$69)*V121*V125</f>
        <v>0</v>
      </c>
      <c r="W192" s="140">
        <f>IF('Detailed input - Vehicles'!$G$70&lt;&gt;0,'Detailed input - Vehicles'!$G$70,'Detailed input - Vehicles'!$G$69)*W121*W125</f>
        <v>0</v>
      </c>
      <c r="X192" s="140">
        <f>IF('Detailed input - Vehicles'!$G$70&lt;&gt;0,'Detailed input - Vehicles'!$G$70,'Detailed input - Vehicles'!$G$69)*X121*X125</f>
        <v>0</v>
      </c>
      <c r="Y192" s="140">
        <f>IF('Detailed input - Vehicles'!$G$70&lt;&gt;0,'Detailed input - Vehicles'!$G$70,'Detailed input - Vehicles'!$G$69)*Y121*Y125</f>
        <v>0</v>
      </c>
      <c r="Z192" s="140">
        <f>IF('Detailed input - Vehicles'!$G$70&lt;&gt;0,'Detailed input - Vehicles'!$G$70,'Detailed input - Vehicles'!$G$69)*Z121*Z125</f>
        <v>0</v>
      </c>
      <c r="AA192" s="140">
        <f>IF('Detailed input - Vehicles'!$G$70&lt;&gt;0,'Detailed input - Vehicles'!$G$70,'Detailed input - Vehicles'!$G$69)*AA121*AA125</f>
        <v>0</v>
      </c>
      <c r="AB192" s="140">
        <f>IF('Detailed input - Vehicles'!$G$70&lt;&gt;0,'Detailed input - Vehicles'!$G$70,'Detailed input - Vehicles'!$G$69)*AB121*AB125</f>
        <v>0</v>
      </c>
      <c r="AC192" s="140">
        <f>IF('Detailed input - Vehicles'!$G$70&lt;&gt;0,'Detailed input - Vehicles'!$G$70,'Detailed input - Vehicles'!$G$69)*AC121*AC125</f>
        <v>0</v>
      </c>
    </row>
    <row r="193" spans="1:29" s="87" customFormat="1" ht="20.25" customHeight="1" outlineLevel="3" x14ac:dyDescent="0.3">
      <c r="A193" s="263"/>
      <c r="B193" s="89"/>
      <c r="C193" s="146" t="s">
        <v>130</v>
      </c>
      <c r="D193" s="140"/>
      <c r="E193" s="140"/>
      <c r="F193" s="140"/>
      <c r="G193" s="140"/>
      <c r="H193" s="140"/>
      <c r="I193" s="140"/>
      <c r="J193" s="140"/>
      <c r="K193" s="140"/>
      <c r="L193" s="140"/>
      <c r="M193" s="140">
        <f>IF('Detailed input - Vehicles'!$G$70&lt;&gt;0,'Detailed input - Vehicles'!$G$70,'Detailed input - Vehicles'!$G$69)*M122*M125</f>
        <v>0</v>
      </c>
      <c r="N193" s="140">
        <f>IF('Detailed input - Vehicles'!$G$70&lt;&gt;0,'Detailed input - Vehicles'!$G$70,'Detailed input - Vehicles'!$G$69)*N122*N125</f>
        <v>0</v>
      </c>
      <c r="O193" s="140">
        <f>IF('Detailed input - Vehicles'!$G$70&lt;&gt;0,'Detailed input - Vehicles'!$G$70,'Detailed input - Vehicles'!$G$69)*O122*O125</f>
        <v>0</v>
      </c>
      <c r="P193" s="140">
        <f>IF('Detailed input - Vehicles'!$G$70&lt;&gt;0,'Detailed input - Vehicles'!$G$70,'Detailed input - Vehicles'!$G$69)*P122*P125</f>
        <v>0</v>
      </c>
      <c r="Q193" s="140">
        <f>IF('Detailed input - Vehicles'!$G$70&lt;&gt;0,'Detailed input - Vehicles'!$G$70,'Detailed input - Vehicles'!$G$69)*Q122*Q125</f>
        <v>0</v>
      </c>
      <c r="R193" s="140">
        <f>IF('Detailed input - Vehicles'!$G$70&lt;&gt;0,'Detailed input - Vehicles'!$G$70,'Detailed input - Vehicles'!$G$69)*R122*R125</f>
        <v>0</v>
      </c>
      <c r="S193" s="140">
        <f>IF('Detailed input - Vehicles'!$G$70&lt;&gt;0,'Detailed input - Vehicles'!$G$70,'Detailed input - Vehicles'!$G$69)*S122*S125</f>
        <v>0</v>
      </c>
      <c r="T193" s="140">
        <f>IF('Detailed input - Vehicles'!$G$70&lt;&gt;0,'Detailed input - Vehicles'!$G$70,'Detailed input - Vehicles'!$G$69)*T122*T125</f>
        <v>0</v>
      </c>
      <c r="U193" s="140">
        <f>IF('Detailed input - Vehicles'!$G$70&lt;&gt;0,'Detailed input - Vehicles'!$G$70,'Detailed input - Vehicles'!$G$69)*U122*U125</f>
        <v>0</v>
      </c>
      <c r="V193" s="140">
        <f>IF('Detailed input - Vehicles'!$G$70&lt;&gt;0,'Detailed input - Vehicles'!$G$70,'Detailed input - Vehicles'!$G$69)*V122*V125</f>
        <v>0</v>
      </c>
      <c r="W193" s="140">
        <f>IF('Detailed input - Vehicles'!$G$70&lt;&gt;0,'Detailed input - Vehicles'!$G$70,'Detailed input - Vehicles'!$G$69)*W122*W125</f>
        <v>0</v>
      </c>
      <c r="X193" s="140">
        <f>IF('Detailed input - Vehicles'!$G$70&lt;&gt;0,'Detailed input - Vehicles'!$G$70,'Detailed input - Vehicles'!$G$69)*X122*X125</f>
        <v>0</v>
      </c>
      <c r="Y193" s="140">
        <f>IF('Detailed input - Vehicles'!$G$70&lt;&gt;0,'Detailed input - Vehicles'!$G$70,'Detailed input - Vehicles'!$G$69)*Y122*Y125</f>
        <v>0</v>
      </c>
      <c r="Z193" s="140">
        <f>IF('Detailed input - Vehicles'!$G$70&lt;&gt;0,'Detailed input - Vehicles'!$G$70,'Detailed input - Vehicles'!$G$69)*Z122*Z125</f>
        <v>0</v>
      </c>
      <c r="AA193" s="140">
        <f>IF('Detailed input - Vehicles'!$G$70&lt;&gt;0,'Detailed input - Vehicles'!$G$70,'Detailed input - Vehicles'!$G$69)*AA122*AA125</f>
        <v>0</v>
      </c>
      <c r="AB193" s="140">
        <f>IF('Detailed input - Vehicles'!$G$70&lt;&gt;0,'Detailed input - Vehicles'!$G$70,'Detailed input - Vehicles'!$G$69)*AB122*AB125</f>
        <v>0</v>
      </c>
      <c r="AC193" s="140">
        <f>IF('Detailed input - Vehicles'!$G$70&lt;&gt;0,'Detailed input - Vehicles'!$G$70,'Detailed input - Vehicles'!$G$69)*AC122*AC125</f>
        <v>0</v>
      </c>
    </row>
    <row r="194" spans="1:29" s="87" customFormat="1" ht="20.25" customHeight="1" outlineLevel="3" x14ac:dyDescent="0.3">
      <c r="A194" s="263"/>
      <c r="B194" s="89"/>
      <c r="C194" s="146" t="s">
        <v>131</v>
      </c>
      <c r="D194" s="140"/>
      <c r="E194" s="140"/>
      <c r="F194" s="140"/>
      <c r="G194" s="140"/>
      <c r="H194" s="140"/>
      <c r="I194" s="140"/>
      <c r="J194" s="140"/>
      <c r="K194" s="140"/>
      <c r="L194" s="140"/>
      <c r="M194" s="140"/>
      <c r="N194" s="140">
        <f>IF('Detailed input - Vehicles'!$G$70&lt;&gt;0,'Detailed input - Vehicles'!$G$70,'Detailed input - Vehicles'!$G$69)*N123*N125</f>
        <v>0</v>
      </c>
      <c r="O194" s="140">
        <f>IF('Detailed input - Vehicles'!$G$70&lt;&gt;0,'Detailed input - Vehicles'!$G$70,'Detailed input - Vehicles'!$G$69)*O123*O125</f>
        <v>0</v>
      </c>
      <c r="P194" s="140">
        <f>IF('Detailed input - Vehicles'!$G$70&lt;&gt;0,'Detailed input - Vehicles'!$G$70,'Detailed input - Vehicles'!$G$69)*P123*P125</f>
        <v>0</v>
      </c>
      <c r="Q194" s="140">
        <f>IF('Detailed input - Vehicles'!$G$70&lt;&gt;0,'Detailed input - Vehicles'!$G$70,'Detailed input - Vehicles'!$G$69)*Q123*Q125</f>
        <v>0</v>
      </c>
      <c r="R194" s="140">
        <f>IF('Detailed input - Vehicles'!$G$70&lt;&gt;0,'Detailed input - Vehicles'!$G$70,'Detailed input - Vehicles'!$G$69)*R123*R125</f>
        <v>0</v>
      </c>
      <c r="S194" s="140">
        <f>IF('Detailed input - Vehicles'!$G$70&lt;&gt;0,'Detailed input - Vehicles'!$G$70,'Detailed input - Vehicles'!$G$69)*S123*S125</f>
        <v>0</v>
      </c>
      <c r="T194" s="140">
        <f>IF('Detailed input - Vehicles'!$G$70&lt;&gt;0,'Detailed input - Vehicles'!$G$70,'Detailed input - Vehicles'!$G$69)*T123*T125</f>
        <v>0</v>
      </c>
      <c r="U194" s="140">
        <f>IF('Detailed input - Vehicles'!$G$70&lt;&gt;0,'Detailed input - Vehicles'!$G$70,'Detailed input - Vehicles'!$G$69)*U123*U125</f>
        <v>0</v>
      </c>
      <c r="V194" s="140">
        <f>IF('Detailed input - Vehicles'!$G$70&lt;&gt;0,'Detailed input - Vehicles'!$G$70,'Detailed input - Vehicles'!$G$69)*V123*V125</f>
        <v>0</v>
      </c>
      <c r="W194" s="140">
        <f>IF('Detailed input - Vehicles'!$G$70&lt;&gt;0,'Detailed input - Vehicles'!$G$70,'Detailed input - Vehicles'!$G$69)*W123*W125</f>
        <v>0</v>
      </c>
      <c r="X194" s="140">
        <f>IF('Detailed input - Vehicles'!$G$70&lt;&gt;0,'Detailed input - Vehicles'!$G$70,'Detailed input - Vehicles'!$G$69)*X123*X125</f>
        <v>0</v>
      </c>
      <c r="Y194" s="140">
        <f>IF('Detailed input - Vehicles'!$G$70&lt;&gt;0,'Detailed input - Vehicles'!$G$70,'Detailed input - Vehicles'!$G$69)*Y123*Y125</f>
        <v>0</v>
      </c>
      <c r="Z194" s="140">
        <f>IF('Detailed input - Vehicles'!$G$70&lt;&gt;0,'Detailed input - Vehicles'!$G$70,'Detailed input - Vehicles'!$G$69)*Z123*Z125</f>
        <v>0</v>
      </c>
      <c r="AA194" s="140">
        <f>IF('Detailed input - Vehicles'!$G$70&lt;&gt;0,'Detailed input - Vehicles'!$G$70,'Detailed input - Vehicles'!$G$69)*AA123*AA125</f>
        <v>0</v>
      </c>
      <c r="AB194" s="140">
        <f>IF('Detailed input - Vehicles'!$G$70&lt;&gt;0,'Detailed input - Vehicles'!$G$70,'Detailed input - Vehicles'!$G$69)*AB123*AB125</f>
        <v>0</v>
      </c>
      <c r="AC194" s="140">
        <f>IF('Detailed input - Vehicles'!$G$70&lt;&gt;0,'Detailed input - Vehicles'!$G$70,'Detailed input - Vehicles'!$G$69)*AC123*AC125</f>
        <v>0</v>
      </c>
    </row>
    <row r="195" spans="1:29" ht="20.25" customHeight="1" outlineLevel="2" x14ac:dyDescent="0.3">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row>
    <row r="196" spans="1:29" ht="20.25" customHeight="1" outlineLevel="2" x14ac:dyDescent="0.3">
      <c r="B196" s="102" t="s">
        <v>138</v>
      </c>
      <c r="C196" s="101" t="s">
        <v>16</v>
      </c>
      <c r="D196" s="106">
        <f>IF('Detailed input - Vehicles'!E73&lt;&gt;0,'Detailed input - Vehicles'!E73,'Detailed input - Vehicles'!E72)*D129</f>
        <v>0</v>
      </c>
      <c r="E196" s="106">
        <f>IF('Detailed input - Vehicles'!F73&lt;&gt;0,'Detailed input - Vehicles'!F73,'Detailed input - Vehicles'!F72)*E129</f>
        <v>0</v>
      </c>
      <c r="F196" s="106">
        <f>IF('Detailed input - Vehicles'!G73&lt;&gt;0,'Detailed input - Vehicles'!G73,'Detailed input - Vehicles'!G72)*F129</f>
        <v>0</v>
      </c>
      <c r="G196" s="106">
        <f>IF('Detailed input - Vehicles'!H73&lt;&gt;0,'Detailed input - Vehicles'!H73,'Detailed input - Vehicles'!H72)*G129</f>
        <v>0</v>
      </c>
      <c r="H196" s="106">
        <f>IF('Detailed input - Vehicles'!I73&lt;&gt;0,'Detailed input - Vehicles'!I73,'Detailed input - Vehicles'!I72)*H129</f>
        <v>0</v>
      </c>
      <c r="I196" s="106">
        <f>IF('Detailed input - Vehicles'!J73&lt;&gt;0,'Detailed input - Vehicles'!J73,'Detailed input - Vehicles'!J72)*I129</f>
        <v>0</v>
      </c>
      <c r="J196" s="106">
        <f>IF('Detailed input - Vehicles'!K73&lt;&gt;0,'Detailed input - Vehicles'!K73,'Detailed input - Vehicles'!K72)*J129</f>
        <v>0</v>
      </c>
      <c r="K196" s="106">
        <f>IF('Detailed input - Vehicles'!L73&lt;&gt;0,'Detailed input - Vehicles'!L73,'Detailed input - Vehicles'!L72)*K129</f>
        <v>0</v>
      </c>
      <c r="L196" s="106">
        <f>IF('Detailed input - Vehicles'!M73&lt;&gt;0,'Detailed input - Vehicles'!M73,'Detailed input - Vehicles'!M72)*L129</f>
        <v>0</v>
      </c>
      <c r="M196" s="106">
        <f>IF('Detailed input - Vehicles'!N73&lt;&gt;0,'Detailed input - Vehicles'!N73,'Detailed input - Vehicles'!N72)*M129</f>
        <v>0</v>
      </c>
      <c r="N196" s="106">
        <f>IF('Detailed input - Vehicles'!O73&lt;&gt;0,'Detailed input - Vehicles'!O73,'Detailed input - Vehicles'!O72)*N129</f>
        <v>0</v>
      </c>
      <c r="O196" s="106">
        <f>IF('Detailed input - Vehicles'!P73&lt;&gt;0,'Detailed input - Vehicles'!P73,'Detailed input - Vehicles'!P72)*O129</f>
        <v>0</v>
      </c>
      <c r="P196" s="106">
        <f>IF('Detailed input - Vehicles'!Q73&lt;&gt;0,'Detailed input - Vehicles'!Q73,'Detailed input - Vehicles'!Q72)*P129</f>
        <v>0</v>
      </c>
      <c r="Q196" s="106">
        <f>IF('Detailed input - Vehicles'!R73&lt;&gt;0,'Detailed input - Vehicles'!R73,'Detailed input - Vehicles'!R72)*Q129</f>
        <v>0</v>
      </c>
      <c r="R196" s="106">
        <f>IF('Detailed input - Vehicles'!S73&lt;&gt;0,'Detailed input - Vehicles'!S73,'Detailed input - Vehicles'!S72)*R129</f>
        <v>0</v>
      </c>
      <c r="S196" s="106">
        <f>IF('Detailed input - Vehicles'!T73&lt;&gt;0,'Detailed input - Vehicles'!T73,'Detailed input - Vehicles'!T72)*S129</f>
        <v>0</v>
      </c>
      <c r="T196" s="106">
        <f>IF('Detailed input - Vehicles'!U73&lt;&gt;0,'Detailed input - Vehicles'!U73,'Detailed input - Vehicles'!U72)*T129</f>
        <v>0</v>
      </c>
      <c r="U196" s="106">
        <f>IF('Detailed input - Vehicles'!V73&lt;&gt;0,'Detailed input - Vehicles'!V73,'Detailed input - Vehicles'!V72)*U129</f>
        <v>0</v>
      </c>
      <c r="V196" s="106">
        <f>IF('Detailed input - Vehicles'!W73&lt;&gt;0,'Detailed input - Vehicles'!W73,'Detailed input - Vehicles'!W72)*V129</f>
        <v>0</v>
      </c>
      <c r="W196" s="106">
        <f>IF('Detailed input - Vehicles'!X73&lt;&gt;0,'Detailed input - Vehicles'!X73,'Detailed input - Vehicles'!X72)*W129</f>
        <v>0</v>
      </c>
      <c r="X196" s="106">
        <f>IF('Detailed input - Vehicles'!Y73&lt;&gt;0,'Detailed input - Vehicles'!Y73,'Detailed input - Vehicles'!Y72)*X129</f>
        <v>0</v>
      </c>
      <c r="Y196" s="106">
        <f>IF('Detailed input - Vehicles'!Z73&lt;&gt;0,'Detailed input - Vehicles'!Z73,'Detailed input - Vehicles'!Z72)*Y129</f>
        <v>0</v>
      </c>
      <c r="Z196" s="106">
        <f>IF('Detailed input - Vehicles'!AA73&lt;&gt;0,'Detailed input - Vehicles'!AA73,'Detailed input - Vehicles'!AA72)*Z129</f>
        <v>0</v>
      </c>
      <c r="AA196" s="106">
        <f>IF('Detailed input - Vehicles'!AB73&lt;&gt;0,'Detailed input - Vehicles'!AB73,'Detailed input - Vehicles'!AB72)*AA129</f>
        <v>0</v>
      </c>
      <c r="AB196" s="106">
        <f>IF('Detailed input - Vehicles'!AC73&lt;&gt;0,'Detailed input - Vehicles'!AC73,'Detailed input - Vehicles'!AC72)*AB129</f>
        <v>0</v>
      </c>
      <c r="AC196" s="106">
        <f>IF('Detailed input - Vehicles'!AD73&lt;&gt;0,'Detailed input - Vehicles'!AD73,'Detailed input - Vehicles'!AD72)*AC129</f>
        <v>0</v>
      </c>
    </row>
    <row r="197" spans="1:29" ht="20.25" customHeight="1" outlineLevel="2" x14ac:dyDescent="0.3">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row>
    <row r="198" spans="1:29" s="32" customFormat="1" ht="20.25" customHeight="1" outlineLevel="2" x14ac:dyDescent="0.3">
      <c r="A198" s="68"/>
      <c r="B198" s="55" t="s">
        <v>140</v>
      </c>
      <c r="C198" s="101" t="s">
        <v>16</v>
      </c>
      <c r="D198" s="143">
        <f t="shared" ref="D198:N198" si="39">SUM(D199:D209)</f>
        <v>0</v>
      </c>
      <c r="E198" s="143">
        <f t="shared" si="39"/>
        <v>0</v>
      </c>
      <c r="F198" s="143">
        <f t="shared" si="39"/>
        <v>0</v>
      </c>
      <c r="G198" s="143">
        <f t="shared" si="39"/>
        <v>0</v>
      </c>
      <c r="H198" s="143">
        <f t="shared" si="39"/>
        <v>0</v>
      </c>
      <c r="I198" s="143">
        <f t="shared" si="39"/>
        <v>0</v>
      </c>
      <c r="J198" s="143">
        <f t="shared" si="39"/>
        <v>0</v>
      </c>
      <c r="K198" s="143">
        <f t="shared" si="39"/>
        <v>0</v>
      </c>
      <c r="L198" s="143">
        <f t="shared" si="39"/>
        <v>0</v>
      </c>
      <c r="M198" s="143">
        <f t="shared" si="39"/>
        <v>0</v>
      </c>
      <c r="N198" s="143">
        <f t="shared" si="39"/>
        <v>0</v>
      </c>
      <c r="O198" s="143">
        <f t="shared" ref="O198:AC198" si="40">SUM(O199:O209)</f>
        <v>0</v>
      </c>
      <c r="P198" s="143">
        <f t="shared" si="40"/>
        <v>0</v>
      </c>
      <c r="Q198" s="143">
        <f t="shared" si="40"/>
        <v>0</v>
      </c>
      <c r="R198" s="143">
        <f t="shared" si="40"/>
        <v>0</v>
      </c>
      <c r="S198" s="143">
        <f t="shared" si="40"/>
        <v>0</v>
      </c>
      <c r="T198" s="143">
        <f t="shared" si="40"/>
        <v>0</v>
      </c>
      <c r="U198" s="143">
        <f t="shared" si="40"/>
        <v>0</v>
      </c>
      <c r="V198" s="143">
        <f t="shared" si="40"/>
        <v>0</v>
      </c>
      <c r="W198" s="143">
        <f t="shared" si="40"/>
        <v>0</v>
      </c>
      <c r="X198" s="143">
        <f t="shared" si="40"/>
        <v>0</v>
      </c>
      <c r="Y198" s="143">
        <f t="shared" si="40"/>
        <v>0</v>
      </c>
      <c r="Z198" s="143">
        <f t="shared" si="40"/>
        <v>0</v>
      </c>
      <c r="AA198" s="143">
        <f t="shared" si="40"/>
        <v>0</v>
      </c>
      <c r="AB198" s="143">
        <f t="shared" si="40"/>
        <v>0</v>
      </c>
      <c r="AC198" s="143">
        <f t="shared" si="40"/>
        <v>0</v>
      </c>
    </row>
    <row r="199" spans="1:29" s="45" customFormat="1" ht="20.25" customHeight="1" outlineLevel="3" x14ac:dyDescent="0.3">
      <c r="A199" s="44"/>
      <c r="B199" s="56" t="s">
        <v>145</v>
      </c>
      <c r="C199" s="146" t="s">
        <v>121</v>
      </c>
      <c r="D199" s="158">
        <f>IF('Detailed input - Vehicles'!$E$10&gt;=(E3-$D$3),PMT('Basic input'!$F$113,'Detailed input - Vehicles'!$E$10,-$D$157)-$D$157/'Detailed input - Vehicles'!$E$10,0)</f>
        <v>0</v>
      </c>
      <c r="E199" s="158">
        <f>IF('Detailed input - Vehicles'!$E$10&gt;=(F3-$D$3),PMT('Basic input'!$F$113,'Detailed input - Vehicles'!$E$10,-$D$157)-$D$157/'Detailed input - Vehicles'!$E$10,0)</f>
        <v>0</v>
      </c>
      <c r="F199" s="158">
        <f>IF('Detailed input - Vehicles'!$E$10&gt;=(G3-$D$3),PMT('Basic input'!$F$113,'Detailed input - Vehicles'!$E$10,-$D$157)-$D$157/'Detailed input - Vehicles'!$E$10,0)</f>
        <v>0</v>
      </c>
      <c r="G199" s="158">
        <f>IF('Detailed input - Vehicles'!$E$10&gt;=(H3-$D$3),PMT('Basic input'!$F$113,'Detailed input - Vehicles'!$E$10,-$D$157)-$D$157/'Detailed input - Vehicles'!$E$10,0)</f>
        <v>0</v>
      </c>
      <c r="H199" s="158">
        <f>IF('Detailed input - Vehicles'!$E$10&gt;=(I3-$D$3),PMT('Basic input'!$F$113,'Detailed input - Vehicles'!$E$10,-$D$157)-$D$157/'Detailed input - Vehicles'!$E$10,0)</f>
        <v>0</v>
      </c>
      <c r="I199" s="158">
        <f>IF('Detailed input - Vehicles'!$E$10&gt;=(J3-$D$3),PMT('Basic input'!$F$113,'Detailed input - Vehicles'!$E$10,-$D$157)-$D$157/'Detailed input - Vehicles'!$E$10,0)</f>
        <v>0</v>
      </c>
      <c r="J199" s="158">
        <f>IF('Detailed input - Vehicles'!$E$10&gt;=(K3-$D$3),PMT('Basic input'!$F$113,'Detailed input - Vehicles'!$E$10,-$D$157)-$D$157/'Detailed input - Vehicles'!$E$10,0)</f>
        <v>0</v>
      </c>
      <c r="K199" s="158">
        <f>IF('Detailed input - Vehicles'!$E$10&gt;=(L3-$D$3),PMT('Basic input'!$F$113,'Detailed input - Vehicles'!$E$10,-$D$157)-$D$157/'Detailed input - Vehicles'!$E$10,0)</f>
        <v>0</v>
      </c>
      <c r="L199" s="158">
        <f>IF('Detailed input - Vehicles'!$E$10&gt;=(M3-$D$3),PMT('Basic input'!$F$113,'Detailed input - Vehicles'!$E$10,-$D$157)-$D$157/'Detailed input - Vehicles'!$E$10,0)</f>
        <v>0</v>
      </c>
      <c r="M199" s="158">
        <f>IF('Detailed input - Vehicles'!$E$10&gt;=(N3-$D$3),PMT('Basic input'!$F$113,'Detailed input - Vehicles'!$E$10,-$D$157)-$D$157/'Detailed input - Vehicles'!$E$10,0)</f>
        <v>0</v>
      </c>
      <c r="N199" s="158">
        <f>IF('Detailed input - Vehicles'!$E$10&gt;=(O3-$D$3),PMT('Basic input'!$F$113,'Detailed input - Vehicles'!$E$10,-$D$157)-$D$157/'Detailed input - Vehicles'!$E$10,0)</f>
        <v>0</v>
      </c>
      <c r="O199" s="158">
        <f>IF('Detailed input - Vehicles'!$E$10&gt;=(P3-$D$3),PMT('Basic input'!$F$113,'Detailed input - Vehicles'!$E$10,-$D$157)-$D$157/'Detailed input - Vehicles'!$E$10,0)</f>
        <v>0</v>
      </c>
      <c r="P199" s="158">
        <f>IF('Detailed input - Vehicles'!$E$10&gt;=(Q3-$D$3),PMT('Basic input'!$F$113,'Detailed input - Vehicles'!$E$10,-$D$157)-$D$157/'Detailed input - Vehicles'!$E$10,0)</f>
        <v>0</v>
      </c>
      <c r="Q199" s="158">
        <f>IF('Detailed input - Vehicles'!$E$10&gt;=(R3-$D$3),PMT('Basic input'!$F$113,'Detailed input - Vehicles'!$E$10,-$D$157)-$D$157/'Detailed input - Vehicles'!$E$10,0)</f>
        <v>0</v>
      </c>
      <c r="R199" s="158">
        <f>IF('Detailed input - Vehicles'!$E$10&gt;=(S3-$D$3),PMT('Basic input'!$F$113,'Detailed input - Vehicles'!$E$10,-$D$157)-$D$157/'Detailed input - Vehicles'!$E$10,0)</f>
        <v>0</v>
      </c>
      <c r="S199" s="158">
        <f>IF('Detailed input - Vehicles'!$E$10&gt;=(T3-$D$3),PMT('Basic input'!$F$113,'Detailed input - Vehicles'!$E$10,-$D$157)-$D$157/'Detailed input - Vehicles'!$E$10,0)</f>
        <v>0</v>
      </c>
      <c r="T199" s="158">
        <f>IF('Detailed input - Vehicles'!$E$10&gt;=(U3-$D$3),PMT('Basic input'!$F$113,'Detailed input - Vehicles'!$E$10,-$D$157)-$D$157/'Detailed input - Vehicles'!$E$10,0)</f>
        <v>0</v>
      </c>
      <c r="U199" s="158">
        <f>IF('Detailed input - Vehicles'!$E$10&gt;=(V3-$D$3),PMT('Basic input'!$F$113,'Detailed input - Vehicles'!$E$10,-$D$157)-$D$157/'Detailed input - Vehicles'!$E$10,0)</f>
        <v>0</v>
      </c>
      <c r="V199" s="158">
        <f>IF('Detailed input - Vehicles'!$E$10&gt;=(W3-$D$3),PMT('Basic input'!$F$113,'Detailed input - Vehicles'!$E$10,-$D$157)-$D$157/'Detailed input - Vehicles'!$E$10,0)</f>
        <v>0</v>
      </c>
      <c r="W199" s="158">
        <f>IF('Detailed input - Vehicles'!$E$10&gt;=(X3-$D$3),PMT('Basic input'!$F$113,'Detailed input - Vehicles'!$E$10,-$D$157)-$D$157/'Detailed input - Vehicles'!$E$10,0)</f>
        <v>0</v>
      </c>
      <c r="X199" s="158">
        <f>IF('Detailed input - Vehicles'!$E$10&gt;=(Y3-$D$3),PMT('Basic input'!$F$113,'Detailed input - Vehicles'!$E$10,-$D$157)-$D$157/'Detailed input - Vehicles'!$E$10,0)</f>
        <v>0</v>
      </c>
      <c r="Y199" s="158">
        <f>IF('Detailed input - Vehicles'!$E$10&gt;=(Z3-$D$3),PMT('Basic input'!$F$113,'Detailed input - Vehicles'!$E$10,-$D$157)-$D$157/'Detailed input - Vehicles'!$E$10,0)</f>
        <v>0</v>
      </c>
      <c r="Z199" s="158">
        <f>IF('Detailed input - Vehicles'!$E$10&gt;=(AA3-$D$3),PMT('Basic input'!$F$113,'Detailed input - Vehicles'!$E$10,-$D$157)-$D$157/'Detailed input - Vehicles'!$E$10,0)</f>
        <v>0</v>
      </c>
      <c r="AA199" s="158">
        <f>IF('Detailed input - Vehicles'!$E$10&gt;=(AB3-$D$3),PMT('Basic input'!$F$113,'Detailed input - Vehicles'!$E$10,-$D$157)-$D$157/'Detailed input - Vehicles'!$E$10,0)</f>
        <v>0</v>
      </c>
      <c r="AB199" s="158">
        <f>IF('Detailed input - Vehicles'!$E$10&gt;=(AC3-$D$3),PMT('Basic input'!$F$113,'Detailed input - Vehicles'!$E$10,-$D$157)-$D$157/'Detailed input - Vehicles'!$E$10,0)</f>
        <v>0</v>
      </c>
      <c r="AC199" s="158">
        <f>IF('Detailed input - Vehicles'!$E$10&gt;=(AD3-$D$3),PMT('Basic input'!$F$113,'Detailed input - Vehicles'!$E$10,-$D$157)-$D$157/'Detailed input - Vehicles'!$E$10,0)</f>
        <v>0</v>
      </c>
    </row>
    <row r="200" spans="1:29" s="45" customFormat="1" ht="20.25" customHeight="1" outlineLevel="3" x14ac:dyDescent="0.3">
      <c r="A200" s="44"/>
      <c r="B200" s="159"/>
      <c r="C200" s="146" t="s">
        <v>122</v>
      </c>
      <c r="D200" s="160"/>
      <c r="E200" s="158">
        <f>IF('Detailed input - Vehicles'!$E$10&gt;=(E3-$D$3),PMT('Basic input'!$F$113,'Detailed input - Vehicles'!$E$10,-$E$157)-$E$157/'Detailed input - Vehicles'!$E$10,0)</f>
        <v>0</v>
      </c>
      <c r="F200" s="158">
        <f>IF('Detailed input - Vehicles'!$E$10&gt;=(F3-$D$3),PMT('Basic input'!$F$113,'Detailed input - Vehicles'!$E$10,-$E$157)-$E$157/'Detailed input - Vehicles'!$E$10,0)</f>
        <v>0</v>
      </c>
      <c r="G200" s="158">
        <f>IF('Detailed input - Vehicles'!$E$10&gt;=(G3-$D$3),PMT('Basic input'!$F$113,'Detailed input - Vehicles'!$E$10,-$E$157)-$E$157/'Detailed input - Vehicles'!$E$10,0)</f>
        <v>0</v>
      </c>
      <c r="H200" s="158">
        <f>IF('Detailed input - Vehicles'!$E$10&gt;=(H3-$D$3),PMT('Basic input'!$F$113,'Detailed input - Vehicles'!$E$10,-$E$157)-$E$157/'Detailed input - Vehicles'!$E$10,0)</f>
        <v>0</v>
      </c>
      <c r="I200" s="158">
        <f>IF('Detailed input - Vehicles'!$E$10&gt;=(I3-$D$3),PMT('Basic input'!$F$113,'Detailed input - Vehicles'!$E$10,-$E$157)-$E$157/'Detailed input - Vehicles'!$E$10,0)</f>
        <v>0</v>
      </c>
      <c r="J200" s="158">
        <f>IF('Detailed input - Vehicles'!$E$10&gt;=(J3-$D$3),PMT('Basic input'!$F$113,'Detailed input - Vehicles'!$E$10,-$E$157)-$E$157/'Detailed input - Vehicles'!$E$10,0)</f>
        <v>0</v>
      </c>
      <c r="K200" s="158">
        <f>IF('Detailed input - Vehicles'!$E$10&gt;=(K3-$D$3),PMT('Basic input'!$F$113,'Detailed input - Vehicles'!$E$10,-$E$157)-$E$157/'Detailed input - Vehicles'!$E$10,0)</f>
        <v>0</v>
      </c>
      <c r="L200" s="158">
        <f>IF('Detailed input - Vehicles'!$E$10&gt;=(L3-$D$3),PMT('Basic input'!$F$113,'Detailed input - Vehicles'!$E$10,-$E$157)-$E$157/'Detailed input - Vehicles'!$E$10,0)</f>
        <v>0</v>
      </c>
      <c r="M200" s="158">
        <f>IF('Detailed input - Vehicles'!$E$10&gt;=(M3-$D$3),PMT('Basic input'!$F$113,'Detailed input - Vehicles'!$E$10,-$E$157)-$E$157/'Detailed input - Vehicles'!$E$10,0)</f>
        <v>0</v>
      </c>
      <c r="N200" s="158">
        <f>IF('Detailed input - Vehicles'!$E$10&gt;=(N3-$D$3),PMT('Basic input'!$F$113,'Detailed input - Vehicles'!$E$10,-$E$157)-$E$157/'Detailed input - Vehicles'!$E$10,0)</f>
        <v>0</v>
      </c>
      <c r="O200" s="158">
        <f>IF('Detailed input - Vehicles'!$E$10&gt;=(O3-$D$3),PMT('Basic input'!$F$113,'Detailed input - Vehicles'!$E$10,-$E$157)-$E$157/'Detailed input - Vehicles'!$E$10,0)</f>
        <v>0</v>
      </c>
      <c r="P200" s="158">
        <f>IF('Detailed input - Vehicles'!$E$10&gt;=(P3-$D$3),PMT('Basic input'!$F$113,'Detailed input - Vehicles'!$E$10,-$E$157)-$E$157/'Detailed input - Vehicles'!$E$10,0)</f>
        <v>0</v>
      </c>
      <c r="Q200" s="158">
        <f>IF('Detailed input - Vehicles'!$E$10&gt;=(Q3-$D$3),PMT('Basic input'!$F$113,'Detailed input - Vehicles'!$E$10,-$E$157)-$E$157/'Detailed input - Vehicles'!$E$10,0)</f>
        <v>0</v>
      </c>
      <c r="R200" s="158">
        <f>IF('Detailed input - Vehicles'!$E$10&gt;=(R3-$D$3),PMT('Basic input'!$F$113,'Detailed input - Vehicles'!$E$10,-$E$157)-$E$157/'Detailed input - Vehicles'!$E$10,0)</f>
        <v>0</v>
      </c>
      <c r="S200" s="158">
        <f>IF('Detailed input - Vehicles'!$E$10&gt;=(S3-$D$3),PMT('Basic input'!$F$113,'Detailed input - Vehicles'!$E$10,-$E$157)-$E$157/'Detailed input - Vehicles'!$E$10,0)</f>
        <v>0</v>
      </c>
      <c r="T200" s="158">
        <f>IF('Detailed input - Vehicles'!$E$10&gt;=(T3-$D$3),PMT('Basic input'!$F$113,'Detailed input - Vehicles'!$E$10,-$E$157)-$E$157/'Detailed input - Vehicles'!$E$10,0)</f>
        <v>0</v>
      </c>
      <c r="U200" s="158">
        <f>IF('Detailed input - Vehicles'!$E$10&gt;=(U3-$D$3),PMT('Basic input'!$F$113,'Detailed input - Vehicles'!$E$10,-$E$157)-$E$157/'Detailed input - Vehicles'!$E$10,0)</f>
        <v>0</v>
      </c>
      <c r="V200" s="158">
        <f>IF('Detailed input - Vehicles'!$E$10&gt;=(V3-$D$3),PMT('Basic input'!$F$113,'Detailed input - Vehicles'!$E$10,-$E$157)-$E$157/'Detailed input - Vehicles'!$E$10,0)</f>
        <v>0</v>
      </c>
      <c r="W200" s="158">
        <f>IF('Detailed input - Vehicles'!$E$10&gt;=(W3-$D$3),PMT('Basic input'!$F$113,'Detailed input - Vehicles'!$E$10,-$E$157)-$E$157/'Detailed input - Vehicles'!$E$10,0)</f>
        <v>0</v>
      </c>
      <c r="X200" s="158">
        <f>IF('Detailed input - Vehicles'!$E$10&gt;=(X3-$D$3),PMT('Basic input'!$F$113,'Detailed input - Vehicles'!$E$10,-$E$157)-$E$157/'Detailed input - Vehicles'!$E$10,0)</f>
        <v>0</v>
      </c>
      <c r="Y200" s="158">
        <f>IF('Detailed input - Vehicles'!$E$10&gt;=(Y3-$D$3),PMT('Basic input'!$F$113,'Detailed input - Vehicles'!$E$10,-$E$157)-$E$157/'Detailed input - Vehicles'!$E$10,0)</f>
        <v>0</v>
      </c>
      <c r="Z200" s="158">
        <f>IF('Detailed input - Vehicles'!$E$10&gt;=(Z3-$D$3),PMT('Basic input'!$F$113,'Detailed input - Vehicles'!$E$10,-$E$157)-$E$157/'Detailed input - Vehicles'!$E$10,0)</f>
        <v>0</v>
      </c>
      <c r="AA200" s="158">
        <f>IF('Detailed input - Vehicles'!$E$10&gt;=(AA3-$D$3),PMT('Basic input'!$F$113,'Detailed input - Vehicles'!$E$10,-$E$157)-$E$157/'Detailed input - Vehicles'!$E$10,0)</f>
        <v>0</v>
      </c>
      <c r="AB200" s="158">
        <f>IF('Detailed input - Vehicles'!$E$10&gt;=(AB3-$D$3),PMT('Basic input'!$F$113,'Detailed input - Vehicles'!$E$10,-$E$157)-$E$157/'Detailed input - Vehicles'!$E$10,0)</f>
        <v>0</v>
      </c>
      <c r="AC200" s="158">
        <f>IF('Detailed input - Vehicles'!$E$10&gt;=(AC3-$D$3),PMT('Basic input'!$F$113,'Detailed input - Vehicles'!$E$10,-$E$157)-$E$157/'Detailed input - Vehicles'!$E$10,0)</f>
        <v>0</v>
      </c>
    </row>
    <row r="201" spans="1:29" s="45" customFormat="1" ht="20.25" customHeight="1" outlineLevel="3" x14ac:dyDescent="0.3">
      <c r="A201" s="44"/>
      <c r="B201" s="161"/>
      <c r="C201" s="146" t="s">
        <v>123</v>
      </c>
      <c r="D201" s="158"/>
      <c r="E201" s="158"/>
      <c r="F201" s="158">
        <f>IF('Detailed input - Vehicles'!$E$10&gt;=(F3-$E$3),PMT('Basic input'!$F$113,'Detailed input - Vehicles'!$E$10,-$F$157)-$F$157/'Detailed input - Vehicles'!$E$10,0)</f>
        <v>0</v>
      </c>
      <c r="G201" s="158">
        <f>IF('Detailed input - Vehicles'!$E$10&gt;=(G3-$E$3),PMT('Basic input'!$F$113,'Detailed input - Vehicles'!$E$10,-$F$157)-$F$157/'Detailed input - Vehicles'!$E$10,0)</f>
        <v>0</v>
      </c>
      <c r="H201" s="158">
        <f>IF('Detailed input - Vehicles'!$E$10&gt;=(H3-$E$3),PMT('Basic input'!$F$113,'Detailed input - Vehicles'!$E$10,-$F$157)-$F$157/'Detailed input - Vehicles'!$E$10,0)</f>
        <v>0</v>
      </c>
      <c r="I201" s="158">
        <f>IF('Detailed input - Vehicles'!$E$10&gt;=(I3-$E$3),PMT('Basic input'!$F$113,'Detailed input - Vehicles'!$E$10,-$F$157)-$F$157/'Detailed input - Vehicles'!$E$10,0)</f>
        <v>0</v>
      </c>
      <c r="J201" s="158">
        <f>IF('Detailed input - Vehicles'!$E$10&gt;=(J3-$E$3),PMT('Basic input'!$F$113,'Detailed input - Vehicles'!$E$10,-$F$157)-$F$157/'Detailed input - Vehicles'!$E$10,0)</f>
        <v>0</v>
      </c>
      <c r="K201" s="158">
        <f>IF('Detailed input - Vehicles'!$E$10&gt;=(K3-$E$3),PMT('Basic input'!$F$113,'Detailed input - Vehicles'!$E$10,-$F$157)-$F$157/'Detailed input - Vehicles'!$E$10,0)</f>
        <v>0</v>
      </c>
      <c r="L201" s="158">
        <f>IF('Detailed input - Vehicles'!$E$10&gt;=(L3-$E$3),PMT('Basic input'!$F$113,'Detailed input - Vehicles'!$E$10,-$F$157)-$F$157/'Detailed input - Vehicles'!$E$10,0)</f>
        <v>0</v>
      </c>
      <c r="M201" s="158">
        <f>IF('Detailed input - Vehicles'!$E$10&gt;=(M3-$E$3),PMT('Basic input'!$F$113,'Detailed input - Vehicles'!$E$10,-$F$157)-$F$157/'Detailed input - Vehicles'!$E$10,0)</f>
        <v>0</v>
      </c>
      <c r="N201" s="158">
        <f>IF('Detailed input - Vehicles'!$E$10&gt;=(N3-$E$3),PMT('Basic input'!$F$113,'Detailed input - Vehicles'!$E$10,-$F$157)-$F$157/'Detailed input - Vehicles'!$E$10,0)</f>
        <v>0</v>
      </c>
      <c r="O201" s="158">
        <f>IF('Detailed input - Vehicles'!$E$10&gt;=(O3-$E$3),PMT('Basic input'!$F$113,'Detailed input - Vehicles'!$E$10,-$F$157)-$F$157/'Detailed input - Vehicles'!$E$10,0)</f>
        <v>0</v>
      </c>
      <c r="P201" s="158">
        <f>IF('Detailed input - Vehicles'!$E$10&gt;=(P3-$E$3),PMT('Basic input'!$F$113,'Detailed input - Vehicles'!$E$10,-$F$157)-$F$157/'Detailed input - Vehicles'!$E$10,0)</f>
        <v>0</v>
      </c>
      <c r="Q201" s="158">
        <f>IF('Detailed input - Vehicles'!$E$10&gt;=(Q3-$E$3),PMT('Basic input'!$F$113,'Detailed input - Vehicles'!$E$10,-$F$157)-$F$157/'Detailed input - Vehicles'!$E$10,0)</f>
        <v>0</v>
      </c>
      <c r="R201" s="158">
        <f>IF('Detailed input - Vehicles'!$E$10&gt;=(R3-$E$3),PMT('Basic input'!$F$113,'Detailed input - Vehicles'!$E$10,-$F$157)-$F$157/'Detailed input - Vehicles'!$E$10,0)</f>
        <v>0</v>
      </c>
      <c r="S201" s="158">
        <f>IF('Detailed input - Vehicles'!$E$10&gt;=(S3-$E$3),PMT('Basic input'!$F$113,'Detailed input - Vehicles'!$E$10,-$F$157)-$F$157/'Detailed input - Vehicles'!$E$10,0)</f>
        <v>0</v>
      </c>
      <c r="T201" s="158">
        <f>IF('Detailed input - Vehicles'!$E$10&gt;=(T3-$E$3),PMT('Basic input'!$F$113,'Detailed input - Vehicles'!$E$10,-$F$157)-$F$157/'Detailed input - Vehicles'!$E$10,0)</f>
        <v>0</v>
      </c>
      <c r="U201" s="158">
        <f>IF('Detailed input - Vehicles'!$E$10&gt;=(U3-$E$3),PMT('Basic input'!$F$113,'Detailed input - Vehicles'!$E$10,-$F$157)-$F$157/'Detailed input - Vehicles'!$E$10,0)</f>
        <v>0</v>
      </c>
      <c r="V201" s="158">
        <f>IF('Detailed input - Vehicles'!$E$10&gt;=(V3-$E$3),PMT('Basic input'!$F$113,'Detailed input - Vehicles'!$E$10,-$F$157)-$F$157/'Detailed input - Vehicles'!$E$10,0)</f>
        <v>0</v>
      </c>
      <c r="W201" s="158">
        <f>IF('Detailed input - Vehicles'!$E$10&gt;=(W3-$E$3),PMT('Basic input'!$F$113,'Detailed input - Vehicles'!$E$10,-$F$157)-$F$157/'Detailed input - Vehicles'!$E$10,0)</f>
        <v>0</v>
      </c>
      <c r="X201" s="158">
        <f>IF('Detailed input - Vehicles'!$E$10&gt;=(X3-$E$3),PMT('Basic input'!$F$113,'Detailed input - Vehicles'!$E$10,-$F$157)-$F$157/'Detailed input - Vehicles'!$E$10,0)</f>
        <v>0</v>
      </c>
      <c r="Y201" s="158">
        <f>IF('Detailed input - Vehicles'!$E$10&gt;=(Y3-$E$3),PMT('Basic input'!$F$113,'Detailed input - Vehicles'!$E$10,-$F$157)-$F$157/'Detailed input - Vehicles'!$E$10,0)</f>
        <v>0</v>
      </c>
      <c r="Z201" s="158">
        <f>IF('Detailed input - Vehicles'!$E$10&gt;=(Z3-$E$3),PMT('Basic input'!$F$113,'Detailed input - Vehicles'!$E$10,-$F$157)-$F$157/'Detailed input - Vehicles'!$E$10,0)</f>
        <v>0</v>
      </c>
      <c r="AA201" s="158">
        <f>IF('Detailed input - Vehicles'!$E$10&gt;=(AA3-$E$3),PMT('Basic input'!$F$113,'Detailed input - Vehicles'!$E$10,-$F$157)-$F$157/'Detailed input - Vehicles'!$E$10,0)</f>
        <v>0</v>
      </c>
      <c r="AB201" s="158">
        <f>IF('Detailed input - Vehicles'!$E$10&gt;=(AB3-$E$3),PMT('Basic input'!$F$113,'Detailed input - Vehicles'!$E$10,-$F$157)-$F$157/'Detailed input - Vehicles'!$E$10,0)</f>
        <v>0</v>
      </c>
      <c r="AC201" s="158">
        <f>IF('Detailed input - Vehicles'!$E$10&gt;=(AC3-$E$3),PMT('Basic input'!$F$113,'Detailed input - Vehicles'!$E$10,-$F$157)-$F$157/'Detailed input - Vehicles'!$E$10,0)</f>
        <v>0</v>
      </c>
    </row>
    <row r="202" spans="1:29" s="45" customFormat="1" ht="20.25" customHeight="1" outlineLevel="3" x14ac:dyDescent="0.3">
      <c r="A202" s="44"/>
      <c r="B202" s="161"/>
      <c r="C202" s="146" t="s">
        <v>124</v>
      </c>
      <c r="D202" s="158"/>
      <c r="E202" s="158"/>
      <c r="F202" s="158"/>
      <c r="G202" s="158">
        <f>IF('Detailed input - Vehicles'!$E$10&gt;=(G3-$F$3),PMT('Basic input'!$F$113,'Detailed input - Vehicles'!$E$10,-$G$157)-$G$157/'Detailed input - Vehicles'!$E$10,0)</f>
        <v>0</v>
      </c>
      <c r="H202" s="158">
        <f>IF('Detailed input - Vehicles'!$E$10&gt;=(H3-$F$3),PMT('Basic input'!$F$113,'Detailed input - Vehicles'!$E$10,-$G$157)-$G$157/'Detailed input - Vehicles'!$E$10,0)</f>
        <v>0</v>
      </c>
      <c r="I202" s="158">
        <f>IF('Detailed input - Vehicles'!$E$10&gt;=(I3-$F$3),PMT('Basic input'!$F$113,'Detailed input - Vehicles'!$E$10,-$G$157)-$G$157/'Detailed input - Vehicles'!$E$10,0)</f>
        <v>0</v>
      </c>
      <c r="J202" s="158">
        <f>IF('Detailed input - Vehicles'!$E$10&gt;=(J3-$F$3),PMT('Basic input'!$F$113,'Detailed input - Vehicles'!$E$10,-$G$157)-$G$157/'Detailed input - Vehicles'!$E$10,0)</f>
        <v>0</v>
      </c>
      <c r="K202" s="158">
        <f>IF('Detailed input - Vehicles'!$E$10&gt;=(K3-$F$3),PMT('Basic input'!$F$113,'Detailed input - Vehicles'!$E$10,-$G$157)-$G$157/'Detailed input - Vehicles'!$E$10,0)</f>
        <v>0</v>
      </c>
      <c r="L202" s="158">
        <f>IF('Detailed input - Vehicles'!$E$10&gt;=(L3-$F$3),PMT('Basic input'!$F$113,'Detailed input - Vehicles'!$E$10,-$G$157)-$G$157/'Detailed input - Vehicles'!$E$10,0)</f>
        <v>0</v>
      </c>
      <c r="M202" s="158">
        <f>IF('Detailed input - Vehicles'!$E$10&gt;=(M3-$F$3),PMT('Basic input'!$F$113,'Detailed input - Vehicles'!$E$10,-$G$157)-$G$157/'Detailed input - Vehicles'!$E$10,0)</f>
        <v>0</v>
      </c>
      <c r="N202" s="158">
        <f>IF('Detailed input - Vehicles'!$E$10&gt;=(N3-$F$3),PMT('Basic input'!$F$113,'Detailed input - Vehicles'!$E$10,-$G$157)-$G$157/'Detailed input - Vehicles'!$E$10,0)</f>
        <v>0</v>
      </c>
      <c r="O202" s="158">
        <f>IF('Detailed input - Vehicles'!$E$10&gt;=(O3-$F$3),PMT('Basic input'!$F$113,'Detailed input - Vehicles'!$E$10,-$G$157)-$G$157/'Detailed input - Vehicles'!$E$10,0)</f>
        <v>0</v>
      </c>
      <c r="P202" s="158">
        <f>IF('Detailed input - Vehicles'!$E$10&gt;=(P3-$F$3),PMT('Basic input'!$F$113,'Detailed input - Vehicles'!$E$10,-$G$157)-$G$157/'Detailed input - Vehicles'!$E$10,0)</f>
        <v>0</v>
      </c>
      <c r="Q202" s="158">
        <f>IF('Detailed input - Vehicles'!$E$10&gt;=(Q3-$F$3),PMT('Basic input'!$F$113,'Detailed input - Vehicles'!$E$10,-$G$157)-$G$157/'Detailed input - Vehicles'!$E$10,0)</f>
        <v>0</v>
      </c>
      <c r="R202" s="158">
        <f>IF('Detailed input - Vehicles'!$E$10&gt;=(R3-$F$3),PMT('Basic input'!$F$113,'Detailed input - Vehicles'!$E$10,-$G$157)-$G$157/'Detailed input - Vehicles'!$E$10,0)</f>
        <v>0</v>
      </c>
      <c r="S202" s="158">
        <f>IF('Detailed input - Vehicles'!$E$10&gt;=(S3-$F$3),PMT('Basic input'!$F$113,'Detailed input - Vehicles'!$E$10,-$G$157)-$G$157/'Detailed input - Vehicles'!$E$10,0)</f>
        <v>0</v>
      </c>
      <c r="T202" s="158">
        <f>IF('Detailed input - Vehicles'!$E$10&gt;=(T3-$F$3),PMT('Basic input'!$F$113,'Detailed input - Vehicles'!$E$10,-$G$157)-$G$157/'Detailed input - Vehicles'!$E$10,0)</f>
        <v>0</v>
      </c>
      <c r="U202" s="158">
        <f>IF('Detailed input - Vehicles'!$E$10&gt;=(U3-$F$3),PMT('Basic input'!$F$113,'Detailed input - Vehicles'!$E$10,-$G$157)-$G$157/'Detailed input - Vehicles'!$E$10,0)</f>
        <v>0</v>
      </c>
      <c r="V202" s="158">
        <f>IF('Detailed input - Vehicles'!$E$10&gt;=(V3-$F$3),PMT('Basic input'!$F$113,'Detailed input - Vehicles'!$E$10,-$G$157)-$G$157/'Detailed input - Vehicles'!$E$10,0)</f>
        <v>0</v>
      </c>
      <c r="W202" s="158">
        <f>IF('Detailed input - Vehicles'!$E$10&gt;=(W3-$F$3),PMT('Basic input'!$F$113,'Detailed input - Vehicles'!$E$10,-$G$157)-$G$157/'Detailed input - Vehicles'!$E$10,0)</f>
        <v>0</v>
      </c>
      <c r="X202" s="158">
        <f>IF('Detailed input - Vehicles'!$E$10&gt;=(X3-$F$3),PMT('Basic input'!$F$113,'Detailed input - Vehicles'!$E$10,-$G$157)-$G$157/'Detailed input - Vehicles'!$E$10,0)</f>
        <v>0</v>
      </c>
      <c r="Y202" s="158">
        <f>IF('Detailed input - Vehicles'!$E$10&gt;=(Y3-$F$3),PMT('Basic input'!$F$113,'Detailed input - Vehicles'!$E$10,-$G$157)-$G$157/'Detailed input - Vehicles'!$E$10,0)</f>
        <v>0</v>
      </c>
      <c r="Z202" s="158">
        <f>IF('Detailed input - Vehicles'!$E$10&gt;=(Z3-$F$3),PMT('Basic input'!$F$113,'Detailed input - Vehicles'!$E$10,-$G$157)-$G$157/'Detailed input - Vehicles'!$E$10,0)</f>
        <v>0</v>
      </c>
      <c r="AA202" s="158">
        <f>IF('Detailed input - Vehicles'!$E$10&gt;=(AA3-$F$3),PMT('Basic input'!$F$113,'Detailed input - Vehicles'!$E$10,-$G$157)-$G$157/'Detailed input - Vehicles'!$E$10,0)</f>
        <v>0</v>
      </c>
      <c r="AB202" s="158">
        <f>IF('Detailed input - Vehicles'!$E$10&gt;=(AB3-$F$3),PMT('Basic input'!$F$113,'Detailed input - Vehicles'!$E$10,-$G$157)-$G$157/'Detailed input - Vehicles'!$E$10,0)</f>
        <v>0</v>
      </c>
      <c r="AC202" s="158">
        <f>IF('Detailed input - Vehicles'!$E$10&gt;=(AC3-$F$3),PMT('Basic input'!$F$113,'Detailed input - Vehicles'!$E$10,-$G$157)-$G$157/'Detailed input - Vehicles'!$E$10,0)</f>
        <v>0</v>
      </c>
    </row>
    <row r="203" spans="1:29" s="45" customFormat="1" ht="20.25" customHeight="1" outlineLevel="3" x14ac:dyDescent="0.3">
      <c r="A203" s="44"/>
      <c r="B203" s="161"/>
      <c r="C203" s="146" t="s">
        <v>125</v>
      </c>
      <c r="D203" s="158"/>
      <c r="E203" s="158"/>
      <c r="F203" s="158"/>
      <c r="G203" s="158"/>
      <c r="H203" s="158">
        <f>IF('Detailed input - Vehicles'!$E$10&gt;=(H3-$G$3),PMT('Basic input'!$F$113,'Detailed input - Vehicles'!$E$10,-$H$157)-$H$157/'Detailed input - Vehicles'!$E$10,0)</f>
        <v>0</v>
      </c>
      <c r="I203" s="158">
        <f>IF('Detailed input - Vehicles'!$E$10&gt;=(I3-$G$3),PMT('Basic input'!$F$113,'Detailed input - Vehicles'!$E$10,-$H$157)-$H$157/'Detailed input - Vehicles'!$E$10,0)</f>
        <v>0</v>
      </c>
      <c r="J203" s="158">
        <f>IF('Detailed input - Vehicles'!$E$10&gt;=(J3-$G$3),PMT('Basic input'!$F$113,'Detailed input - Vehicles'!$E$10,-$H$157)-$H$157/'Detailed input - Vehicles'!$E$10,0)</f>
        <v>0</v>
      </c>
      <c r="K203" s="158">
        <f>IF('Detailed input - Vehicles'!$E$10&gt;=(K3-$G$3),PMT('Basic input'!$F$113,'Detailed input - Vehicles'!$E$10,-$H$157)-$H$157/'Detailed input - Vehicles'!$E$10,0)</f>
        <v>0</v>
      </c>
      <c r="L203" s="158">
        <f>IF('Detailed input - Vehicles'!$E$10&gt;=(L3-$G$3),PMT('Basic input'!$F$113,'Detailed input - Vehicles'!$E$10,-$H$157)-$H$157/'Detailed input - Vehicles'!$E$10,0)</f>
        <v>0</v>
      </c>
      <c r="M203" s="158">
        <f>IF('Detailed input - Vehicles'!$E$10&gt;=(M3-$G$3),PMT('Basic input'!$F$113,'Detailed input - Vehicles'!$E$10,-$H$157)-$H$157/'Detailed input - Vehicles'!$E$10,0)</f>
        <v>0</v>
      </c>
      <c r="N203" s="158">
        <f>IF('Detailed input - Vehicles'!$E$10&gt;=(N3-$G$3),PMT('Basic input'!$F$113,'Detailed input - Vehicles'!$E$10,-$H$157)-$H$157/'Detailed input - Vehicles'!$E$10,0)</f>
        <v>0</v>
      </c>
      <c r="O203" s="158">
        <f>IF('Detailed input - Vehicles'!$E$10&gt;=(O3-$G$3),PMT('Basic input'!$F$113,'Detailed input - Vehicles'!$E$10,-$H$157)-$H$157/'Detailed input - Vehicles'!$E$10,0)</f>
        <v>0</v>
      </c>
      <c r="P203" s="158">
        <f>IF('Detailed input - Vehicles'!$E$10&gt;=(P3-$G$3),PMT('Basic input'!$F$113,'Detailed input - Vehicles'!$E$10,-$H$157)-$H$157/'Detailed input - Vehicles'!$E$10,0)</f>
        <v>0</v>
      </c>
      <c r="Q203" s="158">
        <f>IF('Detailed input - Vehicles'!$E$10&gt;=(Q3-$G$3),PMT('Basic input'!$F$113,'Detailed input - Vehicles'!$E$10,-$H$157)-$H$157/'Detailed input - Vehicles'!$E$10,0)</f>
        <v>0</v>
      </c>
      <c r="R203" s="158">
        <f>IF('Detailed input - Vehicles'!$E$10&gt;=(R3-$G$3),PMT('Basic input'!$F$113,'Detailed input - Vehicles'!$E$10,-$H$157)-$H$157/'Detailed input - Vehicles'!$E$10,0)</f>
        <v>0</v>
      </c>
      <c r="S203" s="158">
        <f>IF('Detailed input - Vehicles'!$E$10&gt;=(S3-$G$3),PMT('Basic input'!$F$113,'Detailed input - Vehicles'!$E$10,-$H$157)-$H$157/'Detailed input - Vehicles'!$E$10,0)</f>
        <v>0</v>
      </c>
      <c r="T203" s="158">
        <f>IF('Detailed input - Vehicles'!$E$10&gt;=(T3-$G$3),PMT('Basic input'!$F$113,'Detailed input - Vehicles'!$E$10,-$H$157)-$H$157/'Detailed input - Vehicles'!$E$10,0)</f>
        <v>0</v>
      </c>
      <c r="U203" s="158">
        <f>IF('Detailed input - Vehicles'!$E$10&gt;=(U3-$G$3),PMT('Basic input'!$F$113,'Detailed input - Vehicles'!$E$10,-$H$157)-$H$157/'Detailed input - Vehicles'!$E$10,0)</f>
        <v>0</v>
      </c>
      <c r="V203" s="158">
        <f>IF('Detailed input - Vehicles'!$E$10&gt;=(V3-$G$3),PMT('Basic input'!$F$113,'Detailed input - Vehicles'!$E$10,-$H$157)-$H$157/'Detailed input - Vehicles'!$E$10,0)</f>
        <v>0</v>
      </c>
      <c r="W203" s="158">
        <f>IF('Detailed input - Vehicles'!$E$10&gt;=(W3-$G$3),PMT('Basic input'!$F$113,'Detailed input - Vehicles'!$E$10,-$H$157)-$H$157/'Detailed input - Vehicles'!$E$10,0)</f>
        <v>0</v>
      </c>
      <c r="X203" s="158">
        <f>IF('Detailed input - Vehicles'!$E$10&gt;=(X3-$G$3),PMT('Basic input'!$F$113,'Detailed input - Vehicles'!$E$10,-$H$157)-$H$157/'Detailed input - Vehicles'!$E$10,0)</f>
        <v>0</v>
      </c>
      <c r="Y203" s="158">
        <f>IF('Detailed input - Vehicles'!$E$10&gt;=(Y3-$G$3),PMT('Basic input'!$F$113,'Detailed input - Vehicles'!$E$10,-$H$157)-$H$157/'Detailed input - Vehicles'!$E$10,0)</f>
        <v>0</v>
      </c>
      <c r="Z203" s="158">
        <f>IF('Detailed input - Vehicles'!$E$10&gt;=(Z3-$G$3),PMT('Basic input'!$F$113,'Detailed input - Vehicles'!$E$10,-$H$157)-$H$157/'Detailed input - Vehicles'!$E$10,0)</f>
        <v>0</v>
      </c>
      <c r="AA203" s="158">
        <f>IF('Detailed input - Vehicles'!$E$10&gt;=(AA3-$G$3),PMT('Basic input'!$F$113,'Detailed input - Vehicles'!$E$10,-$H$157)-$H$157/'Detailed input - Vehicles'!$E$10,0)</f>
        <v>0</v>
      </c>
      <c r="AB203" s="158">
        <f>IF('Detailed input - Vehicles'!$E$10&gt;=(AB3-$G$3),PMT('Basic input'!$F$113,'Detailed input - Vehicles'!$E$10,-$H$157)-$H$157/'Detailed input - Vehicles'!$E$10,0)</f>
        <v>0</v>
      </c>
      <c r="AC203" s="158">
        <f>IF('Detailed input - Vehicles'!$E$10&gt;=(AC3-$G$3),PMT('Basic input'!$F$113,'Detailed input - Vehicles'!$E$10,-$H$157)-$H$157/'Detailed input - Vehicles'!$E$10,0)</f>
        <v>0</v>
      </c>
    </row>
    <row r="204" spans="1:29" s="45" customFormat="1" ht="20.25" customHeight="1" outlineLevel="3" x14ac:dyDescent="0.3">
      <c r="A204" s="44"/>
      <c r="B204" s="161"/>
      <c r="C204" s="146" t="s">
        <v>126</v>
      </c>
      <c r="D204" s="158"/>
      <c r="E204" s="158"/>
      <c r="F204" s="158"/>
      <c r="G204" s="158"/>
      <c r="H204" s="158"/>
      <c r="I204" s="158">
        <f>IF('Detailed input - Vehicles'!$E$10&gt;=(I3-$H$3),PMT('Basic input'!$F$113,'Detailed input - Vehicles'!$E$10,-$I$157)-$I$157/'Detailed input - Vehicles'!$E$10,0)</f>
        <v>0</v>
      </c>
      <c r="J204" s="158">
        <f>IF('Detailed input - Vehicles'!$E$10&gt;=(J3-$H$3),PMT('Basic input'!$F$113,'Detailed input - Vehicles'!$E$10,-$I$157)-$I$157/'Detailed input - Vehicles'!$E$10,0)</f>
        <v>0</v>
      </c>
      <c r="K204" s="158">
        <f>IF('Detailed input - Vehicles'!$E$10&gt;=(K3-$H$3),PMT('Basic input'!$F$113,'Detailed input - Vehicles'!$E$10,-$I$157)-$I$157/'Detailed input - Vehicles'!$E$10,0)</f>
        <v>0</v>
      </c>
      <c r="L204" s="158">
        <f>IF('Detailed input - Vehicles'!$E$10&gt;=(L3-$H$3),PMT('Basic input'!$F$113,'Detailed input - Vehicles'!$E$10,-$I$157)-$I$157/'Detailed input - Vehicles'!$E$10,0)</f>
        <v>0</v>
      </c>
      <c r="M204" s="158">
        <f>IF('Detailed input - Vehicles'!$E$10&gt;=(M3-$H$3),PMT('Basic input'!$F$113,'Detailed input - Vehicles'!$E$10,-$I$157)-$I$157/'Detailed input - Vehicles'!$E$10,0)</f>
        <v>0</v>
      </c>
      <c r="N204" s="158">
        <f>IF('Detailed input - Vehicles'!$E$10&gt;=(N3-$H$3),PMT('Basic input'!$F$113,'Detailed input - Vehicles'!$E$10,-$I$157)-$I$157/'Detailed input - Vehicles'!$E$10,0)</f>
        <v>0</v>
      </c>
      <c r="O204" s="158">
        <f>IF('Detailed input - Vehicles'!$E$10&gt;=(O3-$H$3),PMT('Basic input'!$F$113,'Detailed input - Vehicles'!$E$10,-$I$157)-$I$157/'Detailed input - Vehicles'!$E$10,0)</f>
        <v>0</v>
      </c>
      <c r="P204" s="158">
        <f>IF('Detailed input - Vehicles'!$E$10&gt;=(P3-$H$3),PMT('Basic input'!$F$113,'Detailed input - Vehicles'!$E$10,-$I$157)-$I$157/'Detailed input - Vehicles'!$E$10,0)</f>
        <v>0</v>
      </c>
      <c r="Q204" s="158">
        <f>IF('Detailed input - Vehicles'!$E$10&gt;=(Q3-$H$3),PMT('Basic input'!$F$113,'Detailed input - Vehicles'!$E$10,-$I$157)-$I$157/'Detailed input - Vehicles'!$E$10,0)</f>
        <v>0</v>
      </c>
      <c r="R204" s="158">
        <f>IF('Detailed input - Vehicles'!$E$10&gt;=(R3-$H$3),PMT('Basic input'!$F$113,'Detailed input - Vehicles'!$E$10,-$I$157)-$I$157/'Detailed input - Vehicles'!$E$10,0)</f>
        <v>0</v>
      </c>
      <c r="S204" s="158">
        <f>IF('Detailed input - Vehicles'!$E$10&gt;=(S3-$H$3),PMT('Basic input'!$F$113,'Detailed input - Vehicles'!$E$10,-$I$157)-$I$157/'Detailed input - Vehicles'!$E$10,0)</f>
        <v>0</v>
      </c>
      <c r="T204" s="158">
        <f>IF('Detailed input - Vehicles'!$E$10&gt;=(T3-$H$3),PMT('Basic input'!$F$113,'Detailed input - Vehicles'!$E$10,-$I$157)-$I$157/'Detailed input - Vehicles'!$E$10,0)</f>
        <v>0</v>
      </c>
      <c r="U204" s="158">
        <f>IF('Detailed input - Vehicles'!$E$10&gt;=(U3-$H$3),PMT('Basic input'!$F$113,'Detailed input - Vehicles'!$E$10,-$I$157)-$I$157/'Detailed input - Vehicles'!$E$10,0)</f>
        <v>0</v>
      </c>
      <c r="V204" s="158">
        <f>IF('Detailed input - Vehicles'!$E$10&gt;=(V3-$H$3),PMT('Basic input'!$F$113,'Detailed input - Vehicles'!$E$10,-$I$157)-$I$157/'Detailed input - Vehicles'!$E$10,0)</f>
        <v>0</v>
      </c>
      <c r="W204" s="158">
        <f>IF('Detailed input - Vehicles'!$E$10&gt;=(W3-$H$3),PMT('Basic input'!$F$113,'Detailed input - Vehicles'!$E$10,-$I$157)-$I$157/'Detailed input - Vehicles'!$E$10,0)</f>
        <v>0</v>
      </c>
      <c r="X204" s="158">
        <f>IF('Detailed input - Vehicles'!$E$10&gt;=(X3-$H$3),PMT('Basic input'!$F$113,'Detailed input - Vehicles'!$E$10,-$I$157)-$I$157/'Detailed input - Vehicles'!$E$10,0)</f>
        <v>0</v>
      </c>
      <c r="Y204" s="158">
        <f>IF('Detailed input - Vehicles'!$E$10&gt;=(Y3-$H$3),PMT('Basic input'!$F$113,'Detailed input - Vehicles'!$E$10,-$I$157)-$I$157/'Detailed input - Vehicles'!$E$10,0)</f>
        <v>0</v>
      </c>
      <c r="Z204" s="158">
        <f>IF('Detailed input - Vehicles'!$E$10&gt;=(Z3-$H$3),PMT('Basic input'!$F$113,'Detailed input - Vehicles'!$E$10,-$I$157)-$I$157/'Detailed input - Vehicles'!$E$10,0)</f>
        <v>0</v>
      </c>
      <c r="AA204" s="158">
        <f>IF('Detailed input - Vehicles'!$E$10&gt;=(AA3-$H$3),PMT('Basic input'!$F$113,'Detailed input - Vehicles'!$E$10,-$I$157)-$I$157/'Detailed input - Vehicles'!$E$10,0)</f>
        <v>0</v>
      </c>
      <c r="AB204" s="158">
        <f>IF('Detailed input - Vehicles'!$E$10&gt;=(AB3-$H$3),PMT('Basic input'!$F$113,'Detailed input - Vehicles'!$E$10,-$I$157)-$I$157/'Detailed input - Vehicles'!$E$10,0)</f>
        <v>0</v>
      </c>
      <c r="AC204" s="158">
        <f>IF('Detailed input - Vehicles'!$E$10&gt;=(AC3-$H$3),PMT('Basic input'!$F$113,'Detailed input - Vehicles'!$E$10,-$I$157)-$I$157/'Detailed input - Vehicles'!$E$10,0)</f>
        <v>0</v>
      </c>
    </row>
    <row r="205" spans="1:29" s="45" customFormat="1" ht="20.25" customHeight="1" outlineLevel="3" x14ac:dyDescent="0.3">
      <c r="A205" s="44"/>
      <c r="B205" s="161"/>
      <c r="C205" s="146" t="s">
        <v>127</v>
      </c>
      <c r="D205" s="158"/>
      <c r="E205" s="158"/>
      <c r="F205" s="158"/>
      <c r="G205" s="158"/>
      <c r="H205" s="158"/>
      <c r="I205" s="158"/>
      <c r="J205" s="158">
        <f>IF('Detailed input - Vehicles'!$E$10&gt;=(J3-$I$3),PMT('Basic input'!$F$113,'Detailed input - Vehicles'!$E$10,-$J$157)-$J$157/'Detailed input - Vehicles'!$E$10,0)</f>
        <v>0</v>
      </c>
      <c r="K205" s="158">
        <f>IF('Detailed input - Vehicles'!$E$10&gt;=(K3-$I$3),PMT('Basic input'!$F$113,'Detailed input - Vehicles'!$E$10,-$J$157)-$J$157/'Detailed input - Vehicles'!$E$10,0)</f>
        <v>0</v>
      </c>
      <c r="L205" s="158">
        <f>IF('Detailed input - Vehicles'!$E$10&gt;=(L3-$I$3),PMT('Basic input'!$F$113,'Detailed input - Vehicles'!$E$10,-$J$157)-$J$157/'Detailed input - Vehicles'!$E$10,0)</f>
        <v>0</v>
      </c>
      <c r="M205" s="158">
        <f>IF('Detailed input - Vehicles'!$E$10&gt;=(M3-$I$3),PMT('Basic input'!$F$113,'Detailed input - Vehicles'!$E$10,-$J$157)-$J$157/'Detailed input - Vehicles'!$E$10,0)</f>
        <v>0</v>
      </c>
      <c r="N205" s="158">
        <f>IF('Detailed input - Vehicles'!$E$10&gt;=(N3-$I$3),PMT('Basic input'!$F$113,'Detailed input - Vehicles'!$E$10,-$J$157)-$J$157/'Detailed input - Vehicles'!$E$10,0)</f>
        <v>0</v>
      </c>
      <c r="O205" s="158">
        <f>IF('Detailed input - Vehicles'!$E$10&gt;=(O3-$I$3),PMT('Basic input'!$F$113,'Detailed input - Vehicles'!$E$10,-$J$157)-$J$157/'Detailed input - Vehicles'!$E$10,0)</f>
        <v>0</v>
      </c>
      <c r="P205" s="158">
        <f>IF('Detailed input - Vehicles'!$E$10&gt;=(P3-$I$3),PMT('Basic input'!$F$113,'Detailed input - Vehicles'!$E$10,-$J$157)-$J$157/'Detailed input - Vehicles'!$E$10,0)</f>
        <v>0</v>
      </c>
      <c r="Q205" s="158">
        <f>IF('Detailed input - Vehicles'!$E$10&gt;=(Q3-$I$3),PMT('Basic input'!$F$113,'Detailed input - Vehicles'!$E$10,-$J$157)-$J$157/'Detailed input - Vehicles'!$E$10,0)</f>
        <v>0</v>
      </c>
      <c r="R205" s="158">
        <f>IF('Detailed input - Vehicles'!$E$10&gt;=(R3-$I$3),PMT('Basic input'!$F$113,'Detailed input - Vehicles'!$E$10,-$J$157)-$J$157/'Detailed input - Vehicles'!$E$10,0)</f>
        <v>0</v>
      </c>
      <c r="S205" s="158">
        <f>IF('Detailed input - Vehicles'!$E$10&gt;=(S3-$I$3),PMT('Basic input'!$F$113,'Detailed input - Vehicles'!$E$10,-$J$157)-$J$157/'Detailed input - Vehicles'!$E$10,0)</f>
        <v>0</v>
      </c>
      <c r="T205" s="158">
        <f>IF('Detailed input - Vehicles'!$E$10&gt;=(T3-$I$3),PMT('Basic input'!$F$113,'Detailed input - Vehicles'!$E$10,-$J$157)-$J$157/'Detailed input - Vehicles'!$E$10,0)</f>
        <v>0</v>
      </c>
      <c r="U205" s="158">
        <f>IF('Detailed input - Vehicles'!$E$10&gt;=(U3-$I$3),PMT('Basic input'!$F$113,'Detailed input - Vehicles'!$E$10,-$J$157)-$J$157/'Detailed input - Vehicles'!$E$10,0)</f>
        <v>0</v>
      </c>
      <c r="V205" s="158">
        <f>IF('Detailed input - Vehicles'!$E$10&gt;=(V3-$I$3),PMT('Basic input'!$F$113,'Detailed input - Vehicles'!$E$10,-$J$157)-$J$157/'Detailed input - Vehicles'!$E$10,0)</f>
        <v>0</v>
      </c>
      <c r="W205" s="158">
        <f>IF('Detailed input - Vehicles'!$E$10&gt;=(W3-$I$3),PMT('Basic input'!$F$113,'Detailed input - Vehicles'!$E$10,-$J$157)-$J$157/'Detailed input - Vehicles'!$E$10,0)</f>
        <v>0</v>
      </c>
      <c r="X205" s="158">
        <f>IF('Detailed input - Vehicles'!$E$10&gt;=(X3-$I$3),PMT('Basic input'!$F$113,'Detailed input - Vehicles'!$E$10,-$J$157)-$J$157/'Detailed input - Vehicles'!$E$10,0)</f>
        <v>0</v>
      </c>
      <c r="Y205" s="158">
        <f>IF('Detailed input - Vehicles'!$E$10&gt;=(Y3-$I$3),PMT('Basic input'!$F$113,'Detailed input - Vehicles'!$E$10,-$J$157)-$J$157/'Detailed input - Vehicles'!$E$10,0)</f>
        <v>0</v>
      </c>
      <c r="Z205" s="158">
        <f>IF('Detailed input - Vehicles'!$E$10&gt;=(Z3-$I$3),PMT('Basic input'!$F$113,'Detailed input - Vehicles'!$E$10,-$J$157)-$J$157/'Detailed input - Vehicles'!$E$10,0)</f>
        <v>0</v>
      </c>
      <c r="AA205" s="158">
        <f>IF('Detailed input - Vehicles'!$E$10&gt;=(AA3-$I$3),PMT('Basic input'!$F$113,'Detailed input - Vehicles'!$E$10,-$J$157)-$J$157/'Detailed input - Vehicles'!$E$10,0)</f>
        <v>0</v>
      </c>
      <c r="AB205" s="158">
        <f>IF('Detailed input - Vehicles'!$E$10&gt;=(AB3-$I$3),PMT('Basic input'!$F$113,'Detailed input - Vehicles'!$E$10,-$J$157)-$J$157/'Detailed input - Vehicles'!$E$10,0)</f>
        <v>0</v>
      </c>
      <c r="AC205" s="158">
        <f>IF('Detailed input - Vehicles'!$E$10&gt;=(AC3-$I$3),PMT('Basic input'!$F$113,'Detailed input - Vehicles'!$E$10,-$J$157)-$J$157/'Detailed input - Vehicles'!$E$10,0)</f>
        <v>0</v>
      </c>
    </row>
    <row r="206" spans="1:29" s="45" customFormat="1" ht="20.25" customHeight="1" outlineLevel="3" x14ac:dyDescent="0.3">
      <c r="A206" s="44"/>
      <c r="B206" s="161"/>
      <c r="C206" s="146" t="s">
        <v>128</v>
      </c>
      <c r="D206" s="158"/>
      <c r="E206" s="158"/>
      <c r="F206" s="158"/>
      <c r="G206" s="158"/>
      <c r="H206" s="158"/>
      <c r="I206" s="158"/>
      <c r="J206" s="158"/>
      <c r="K206" s="158">
        <f>IF('Detailed input - Vehicles'!$E$10&gt;=(K3-$J$3),PMT('Basic input'!$F$113,'Detailed input - Vehicles'!$E$10,-$K$157)-$K$157/'Detailed input - Vehicles'!$E$10,0)</f>
        <v>0</v>
      </c>
      <c r="L206" s="158">
        <f>IF('Detailed input - Vehicles'!$E$10&gt;=(L3-$J$3),PMT('Basic input'!$F$113,'Detailed input - Vehicles'!$E$10,-$K$157)-$K$157/'Detailed input - Vehicles'!$E$10,0)</f>
        <v>0</v>
      </c>
      <c r="M206" s="158">
        <f>IF('Detailed input - Vehicles'!$E$10&gt;=(M3-$J$3),PMT('Basic input'!$F$113,'Detailed input - Vehicles'!$E$10,-$K$157)-$K$157/'Detailed input - Vehicles'!$E$10,0)</f>
        <v>0</v>
      </c>
      <c r="N206" s="158">
        <f>IF('Detailed input - Vehicles'!$E$10&gt;=(N3-$J$3),PMT('Basic input'!$F$113,'Detailed input - Vehicles'!$E$10,-$K$157)-$K$157/'Detailed input - Vehicles'!$E$10,0)</f>
        <v>0</v>
      </c>
      <c r="O206" s="158">
        <f>IF('Detailed input - Vehicles'!$E$10&gt;=(O3-$J$3),PMT('Basic input'!$F$113,'Detailed input - Vehicles'!$E$10,-$K$157)-$K$157/'Detailed input - Vehicles'!$E$10,0)</f>
        <v>0</v>
      </c>
      <c r="P206" s="158">
        <f>IF('Detailed input - Vehicles'!$E$10&gt;=(P3-$J$3),PMT('Basic input'!$F$113,'Detailed input - Vehicles'!$E$10,-$K$157)-$K$157/'Detailed input - Vehicles'!$E$10,0)</f>
        <v>0</v>
      </c>
      <c r="Q206" s="158">
        <f>IF('Detailed input - Vehicles'!$E$10&gt;=(Q3-$J$3),PMT('Basic input'!$F$113,'Detailed input - Vehicles'!$E$10,-$K$157)-$K$157/'Detailed input - Vehicles'!$E$10,0)</f>
        <v>0</v>
      </c>
      <c r="R206" s="158">
        <f>IF('Detailed input - Vehicles'!$E$10&gt;=(R3-$J$3),PMT('Basic input'!$F$113,'Detailed input - Vehicles'!$E$10,-$K$157)-$K$157/'Detailed input - Vehicles'!$E$10,0)</f>
        <v>0</v>
      </c>
      <c r="S206" s="158">
        <f>IF('Detailed input - Vehicles'!$E$10&gt;=(S3-$J$3),PMT('Basic input'!$F$113,'Detailed input - Vehicles'!$E$10,-$K$157)-$K$157/'Detailed input - Vehicles'!$E$10,0)</f>
        <v>0</v>
      </c>
      <c r="T206" s="158">
        <f>IF('Detailed input - Vehicles'!$E$10&gt;=(T3-$J$3),PMT('Basic input'!$F$113,'Detailed input - Vehicles'!$E$10,-$K$157)-$K$157/'Detailed input - Vehicles'!$E$10,0)</f>
        <v>0</v>
      </c>
      <c r="U206" s="158">
        <f>IF('Detailed input - Vehicles'!$E$10&gt;=(U3-$J$3),PMT('Basic input'!$F$113,'Detailed input - Vehicles'!$E$10,-$K$157)-$K$157/'Detailed input - Vehicles'!$E$10,0)</f>
        <v>0</v>
      </c>
      <c r="V206" s="158">
        <f>IF('Detailed input - Vehicles'!$E$10&gt;=(V3-$J$3),PMT('Basic input'!$F$113,'Detailed input - Vehicles'!$E$10,-$K$157)-$K$157/'Detailed input - Vehicles'!$E$10,0)</f>
        <v>0</v>
      </c>
      <c r="W206" s="158">
        <f>IF('Detailed input - Vehicles'!$E$10&gt;=(W3-$J$3),PMT('Basic input'!$F$113,'Detailed input - Vehicles'!$E$10,-$K$157)-$K$157/'Detailed input - Vehicles'!$E$10,0)</f>
        <v>0</v>
      </c>
      <c r="X206" s="158">
        <f>IF('Detailed input - Vehicles'!$E$10&gt;=(X3-$J$3),PMT('Basic input'!$F$113,'Detailed input - Vehicles'!$E$10,-$K$157)-$K$157/'Detailed input - Vehicles'!$E$10,0)</f>
        <v>0</v>
      </c>
      <c r="Y206" s="158">
        <f>IF('Detailed input - Vehicles'!$E$10&gt;=(Y3-$J$3),PMT('Basic input'!$F$113,'Detailed input - Vehicles'!$E$10,-$K$157)-$K$157/'Detailed input - Vehicles'!$E$10,0)</f>
        <v>0</v>
      </c>
      <c r="Z206" s="158">
        <f>IF('Detailed input - Vehicles'!$E$10&gt;=(Z3-$J$3),PMT('Basic input'!$F$113,'Detailed input - Vehicles'!$E$10,-$K$157)-$K$157/'Detailed input - Vehicles'!$E$10,0)</f>
        <v>0</v>
      </c>
      <c r="AA206" s="158">
        <f>IF('Detailed input - Vehicles'!$E$10&gt;=(AA3-$J$3),PMT('Basic input'!$F$113,'Detailed input - Vehicles'!$E$10,-$K$157)-$K$157/'Detailed input - Vehicles'!$E$10,0)</f>
        <v>0</v>
      </c>
      <c r="AB206" s="158">
        <f>IF('Detailed input - Vehicles'!$E$10&gt;=(AB3-$J$3),PMT('Basic input'!$F$113,'Detailed input - Vehicles'!$E$10,-$K$157)-$K$157/'Detailed input - Vehicles'!$E$10,0)</f>
        <v>0</v>
      </c>
      <c r="AC206" s="158">
        <f>IF('Detailed input - Vehicles'!$E$10&gt;=(AC3-$J$3),PMT('Basic input'!$F$113,'Detailed input - Vehicles'!$E$10,-$K$157)-$K$157/'Detailed input - Vehicles'!$E$10,0)</f>
        <v>0</v>
      </c>
    </row>
    <row r="207" spans="1:29" s="45" customFormat="1" ht="20.25" customHeight="1" outlineLevel="3" x14ac:dyDescent="0.3">
      <c r="A207" s="44"/>
      <c r="B207" s="161"/>
      <c r="C207" s="146" t="s">
        <v>129</v>
      </c>
      <c r="D207" s="158"/>
      <c r="E207" s="158"/>
      <c r="F207" s="158"/>
      <c r="G207" s="158"/>
      <c r="H207" s="158"/>
      <c r="I207" s="158"/>
      <c r="J207" s="158"/>
      <c r="K207" s="158"/>
      <c r="L207" s="158">
        <f>IF('Detailed input - Vehicles'!$E$10&gt;=(L3-$K$3),PMT('Basic input'!$F$113,'Detailed input - Vehicles'!$E$10,-$L$157)-$L$157/'Detailed input - Vehicles'!$E$10,0)</f>
        <v>0</v>
      </c>
      <c r="M207" s="158">
        <f>IF('Detailed input - Vehicles'!$E$10&gt;=(M3-$K$3),PMT('Basic input'!$F$113,'Detailed input - Vehicles'!$E$10,-$L$157)-$L$157/'Detailed input - Vehicles'!$E$10,0)</f>
        <v>0</v>
      </c>
      <c r="N207" s="158">
        <f>IF('Detailed input - Vehicles'!$E$10&gt;=(N3-$K$3),PMT('Basic input'!$F$113,'Detailed input - Vehicles'!$E$10,-$L$157)-$L$157/'Detailed input - Vehicles'!$E$10,0)</f>
        <v>0</v>
      </c>
      <c r="O207" s="158">
        <f>IF('Detailed input - Vehicles'!$E$10&gt;=(O3-$K$3),PMT('Basic input'!$F$113,'Detailed input - Vehicles'!$E$10,-$L$157)-$L$157/'Detailed input - Vehicles'!$E$10,0)</f>
        <v>0</v>
      </c>
      <c r="P207" s="158">
        <f>IF('Detailed input - Vehicles'!$E$10&gt;=(P3-$K$3),PMT('Basic input'!$F$113,'Detailed input - Vehicles'!$E$10,-$L$157)-$L$157/'Detailed input - Vehicles'!$E$10,0)</f>
        <v>0</v>
      </c>
      <c r="Q207" s="158">
        <f>IF('Detailed input - Vehicles'!$E$10&gt;=(Q3-$K$3),PMT('Basic input'!$F$113,'Detailed input - Vehicles'!$E$10,-$L$157)-$L$157/'Detailed input - Vehicles'!$E$10,0)</f>
        <v>0</v>
      </c>
      <c r="R207" s="158">
        <f>IF('Detailed input - Vehicles'!$E$10&gt;=(R3-$K$3),PMT('Basic input'!$F$113,'Detailed input - Vehicles'!$E$10,-$L$157)-$L$157/'Detailed input - Vehicles'!$E$10,0)</f>
        <v>0</v>
      </c>
      <c r="S207" s="158">
        <f>IF('Detailed input - Vehicles'!$E$10&gt;=(S3-$K$3),PMT('Basic input'!$F$113,'Detailed input - Vehicles'!$E$10,-$L$157)-$L$157/'Detailed input - Vehicles'!$E$10,0)</f>
        <v>0</v>
      </c>
      <c r="T207" s="158">
        <f>IF('Detailed input - Vehicles'!$E$10&gt;=(T3-$K$3),PMT('Basic input'!$F$113,'Detailed input - Vehicles'!$E$10,-$L$157)-$L$157/'Detailed input - Vehicles'!$E$10,0)</f>
        <v>0</v>
      </c>
      <c r="U207" s="158">
        <f>IF('Detailed input - Vehicles'!$E$10&gt;=(U3-$K$3),PMT('Basic input'!$F$113,'Detailed input - Vehicles'!$E$10,-$L$157)-$L$157/'Detailed input - Vehicles'!$E$10,0)</f>
        <v>0</v>
      </c>
      <c r="V207" s="158">
        <f>IF('Detailed input - Vehicles'!$E$10&gt;=(V3-$K$3),PMT('Basic input'!$F$113,'Detailed input - Vehicles'!$E$10,-$L$157)-$L$157/'Detailed input - Vehicles'!$E$10,0)</f>
        <v>0</v>
      </c>
      <c r="W207" s="158">
        <f>IF('Detailed input - Vehicles'!$E$10&gt;=(W3-$K$3),PMT('Basic input'!$F$113,'Detailed input - Vehicles'!$E$10,-$L$157)-$L$157/'Detailed input - Vehicles'!$E$10,0)</f>
        <v>0</v>
      </c>
      <c r="X207" s="158">
        <f>IF('Detailed input - Vehicles'!$E$10&gt;=(X3-$K$3),PMT('Basic input'!$F$113,'Detailed input - Vehicles'!$E$10,-$L$157)-$L$157/'Detailed input - Vehicles'!$E$10,0)</f>
        <v>0</v>
      </c>
      <c r="Y207" s="158">
        <f>IF('Detailed input - Vehicles'!$E$10&gt;=(Y3-$K$3),PMT('Basic input'!$F$113,'Detailed input - Vehicles'!$E$10,-$L$157)-$L$157/'Detailed input - Vehicles'!$E$10,0)</f>
        <v>0</v>
      </c>
      <c r="Z207" s="158">
        <f>IF('Detailed input - Vehicles'!$E$10&gt;=(Z3-$K$3),PMT('Basic input'!$F$113,'Detailed input - Vehicles'!$E$10,-$L$157)-$L$157/'Detailed input - Vehicles'!$E$10,0)</f>
        <v>0</v>
      </c>
      <c r="AA207" s="158">
        <f>IF('Detailed input - Vehicles'!$E$10&gt;=(AA3-$K$3),PMT('Basic input'!$F$113,'Detailed input - Vehicles'!$E$10,-$L$157)-$L$157/'Detailed input - Vehicles'!$E$10,0)</f>
        <v>0</v>
      </c>
      <c r="AB207" s="158">
        <f>IF('Detailed input - Vehicles'!$E$10&gt;=(AB3-$K$3),PMT('Basic input'!$F$113,'Detailed input - Vehicles'!$E$10,-$L$157)-$L$157/'Detailed input - Vehicles'!$E$10,0)</f>
        <v>0</v>
      </c>
      <c r="AC207" s="158">
        <f>IF('Detailed input - Vehicles'!$E$10&gt;=(AC3-$K$3),PMT('Basic input'!$F$113,'Detailed input - Vehicles'!$E$10,-$L$157)-$L$157/'Detailed input - Vehicles'!$E$10,0)</f>
        <v>0</v>
      </c>
    </row>
    <row r="208" spans="1:29" s="45" customFormat="1" ht="20.25" customHeight="1" outlineLevel="3" x14ac:dyDescent="0.3">
      <c r="A208" s="44"/>
      <c r="B208" s="161"/>
      <c r="C208" s="146" t="s">
        <v>130</v>
      </c>
      <c r="D208" s="158"/>
      <c r="E208" s="158"/>
      <c r="F208" s="158"/>
      <c r="G208" s="158"/>
      <c r="H208" s="158"/>
      <c r="I208" s="158"/>
      <c r="J208" s="158"/>
      <c r="K208" s="158"/>
      <c r="L208" s="158"/>
      <c r="M208" s="158">
        <f>IF('Detailed input - Vehicles'!$E$10&gt;=(M3-$L$3),PMT('Basic input'!$F$113,'Detailed input - Vehicles'!$E$10,-$M$157)-$M$157/'Detailed input - Vehicles'!$E$10,0)</f>
        <v>0</v>
      </c>
      <c r="N208" s="158">
        <f>IF('Detailed input - Vehicles'!$E$10&gt;=(N3-$L$3),PMT('Basic input'!$F$113,'Detailed input - Vehicles'!$E$10,-$M$157)-$M$157/'Detailed input - Vehicles'!$E$10,0)</f>
        <v>0</v>
      </c>
      <c r="O208" s="158">
        <f>IF('Detailed input - Vehicles'!$E$10&gt;=(O3-$L$3),PMT('Basic input'!$F$113,'Detailed input - Vehicles'!$E$10,-$M$157)-$M$157/'Detailed input - Vehicles'!$E$10,0)</f>
        <v>0</v>
      </c>
      <c r="P208" s="158">
        <f>IF('Detailed input - Vehicles'!$E$10&gt;=(P3-$L$3),PMT('Basic input'!$F$113,'Detailed input - Vehicles'!$E$10,-$M$157)-$M$157/'Detailed input - Vehicles'!$E$10,0)</f>
        <v>0</v>
      </c>
      <c r="Q208" s="158">
        <f>IF('Detailed input - Vehicles'!$E$10&gt;=(Q3-$L$3),PMT('Basic input'!$F$113,'Detailed input - Vehicles'!$E$10,-$M$157)-$M$157/'Detailed input - Vehicles'!$E$10,0)</f>
        <v>0</v>
      </c>
      <c r="R208" s="158">
        <f>IF('Detailed input - Vehicles'!$E$10&gt;=(R3-$L$3),PMT('Basic input'!$F$113,'Detailed input - Vehicles'!$E$10,-$M$157)-$M$157/'Detailed input - Vehicles'!$E$10,0)</f>
        <v>0</v>
      </c>
      <c r="S208" s="158">
        <f>IF('Detailed input - Vehicles'!$E$10&gt;=(S3-$L$3),PMT('Basic input'!$F$113,'Detailed input - Vehicles'!$E$10,-$M$157)-$M$157/'Detailed input - Vehicles'!$E$10,0)</f>
        <v>0</v>
      </c>
      <c r="T208" s="158">
        <f>IF('Detailed input - Vehicles'!$E$10&gt;=(T3-$L$3),PMT('Basic input'!$F$113,'Detailed input - Vehicles'!$E$10,-$M$157)-$M$157/'Detailed input - Vehicles'!$E$10,0)</f>
        <v>0</v>
      </c>
      <c r="U208" s="158">
        <f>IF('Detailed input - Vehicles'!$E$10&gt;=(U3-$L$3),PMT('Basic input'!$F$113,'Detailed input - Vehicles'!$E$10,-$M$157)-$M$157/'Detailed input - Vehicles'!$E$10,0)</f>
        <v>0</v>
      </c>
      <c r="V208" s="158">
        <f>IF('Detailed input - Vehicles'!$E$10&gt;=(V3-$L$3),PMT('Basic input'!$F$113,'Detailed input - Vehicles'!$E$10,-$M$157)-$M$157/'Detailed input - Vehicles'!$E$10,0)</f>
        <v>0</v>
      </c>
      <c r="W208" s="158">
        <f>IF('Detailed input - Vehicles'!$E$10&gt;=(W3-$L$3),PMT('Basic input'!$F$113,'Detailed input - Vehicles'!$E$10,-$M$157)-$M$157/'Detailed input - Vehicles'!$E$10,0)</f>
        <v>0</v>
      </c>
      <c r="X208" s="158">
        <f>IF('Detailed input - Vehicles'!$E$10&gt;=(X3-$L$3),PMT('Basic input'!$F$113,'Detailed input - Vehicles'!$E$10,-$M$157)-$M$157/'Detailed input - Vehicles'!$E$10,0)</f>
        <v>0</v>
      </c>
      <c r="Y208" s="158">
        <f>IF('Detailed input - Vehicles'!$E$10&gt;=(Y3-$L$3),PMT('Basic input'!$F$113,'Detailed input - Vehicles'!$E$10,-$M$157)-$M$157/'Detailed input - Vehicles'!$E$10,0)</f>
        <v>0</v>
      </c>
      <c r="Z208" s="158">
        <f>IF('Detailed input - Vehicles'!$E$10&gt;=(Z3-$L$3),PMT('Basic input'!$F$113,'Detailed input - Vehicles'!$E$10,-$M$157)-$M$157/'Detailed input - Vehicles'!$E$10,0)</f>
        <v>0</v>
      </c>
      <c r="AA208" s="158">
        <f>IF('Detailed input - Vehicles'!$E$10&gt;=(AA3-$L$3),PMT('Basic input'!$F$113,'Detailed input - Vehicles'!$E$10,-$M$157)-$M$157/'Detailed input - Vehicles'!$E$10,0)</f>
        <v>0</v>
      </c>
      <c r="AB208" s="158">
        <f>IF('Detailed input - Vehicles'!$E$10&gt;=(AB3-$L$3),PMT('Basic input'!$F$113,'Detailed input - Vehicles'!$E$10,-$M$157)-$M$157/'Detailed input - Vehicles'!$E$10,0)</f>
        <v>0</v>
      </c>
      <c r="AC208" s="158">
        <f>IF('Detailed input - Vehicles'!$E$10&gt;=(AC3-$L$3),PMT('Basic input'!$F$113,'Detailed input - Vehicles'!$E$10,-$M$157)-$M$157/'Detailed input - Vehicles'!$E$10,0)</f>
        <v>0</v>
      </c>
    </row>
    <row r="209" spans="1:29" s="45" customFormat="1" ht="20.25" customHeight="1" outlineLevel="3" x14ac:dyDescent="0.3">
      <c r="A209" s="44"/>
      <c r="B209" s="161"/>
      <c r="C209" s="146" t="s">
        <v>131</v>
      </c>
      <c r="D209" s="158"/>
      <c r="E209" s="158"/>
      <c r="F209" s="158"/>
      <c r="G209" s="158"/>
      <c r="H209" s="158"/>
      <c r="I209" s="158"/>
      <c r="J209" s="158"/>
      <c r="K209" s="158"/>
      <c r="L209" s="158"/>
      <c r="M209" s="158"/>
      <c r="N209" s="158">
        <f>IF('Detailed input - Vehicles'!$E$10&gt;=(N3-$M$3),PMT('Basic input'!$F$113,'Detailed input - Vehicles'!$E$10,-$N$157)-$N$157/'Detailed input - Vehicles'!$E$10,0)</f>
        <v>0</v>
      </c>
      <c r="O209" s="158">
        <f>IF('Detailed input - Vehicles'!$E$10&gt;=(O3-$M$3),PMT('Basic input'!$F$113,'Detailed input - Vehicles'!$E$10,-$N$157)-$N$157/'Detailed input - Vehicles'!$E$10,0)</f>
        <v>0</v>
      </c>
      <c r="P209" s="158">
        <f>IF('Detailed input - Vehicles'!$E$10&gt;=(P3-$M$3),PMT('Basic input'!$F$113,'Detailed input - Vehicles'!$E$10,-$N$157)-$N$157/'Detailed input - Vehicles'!$E$10,0)</f>
        <v>0</v>
      </c>
      <c r="Q209" s="158">
        <f>IF('Detailed input - Vehicles'!$E$10&gt;=(Q3-$M$3),PMT('Basic input'!$F$113,'Detailed input - Vehicles'!$E$10,-$N$157)-$N$157/'Detailed input - Vehicles'!$E$10,0)</f>
        <v>0</v>
      </c>
      <c r="R209" s="158">
        <f>IF('Detailed input - Vehicles'!$E$10&gt;=(R3-$M$3),PMT('Basic input'!$F$113,'Detailed input - Vehicles'!$E$10,-$N$157)-$N$157/'Detailed input - Vehicles'!$E$10,0)</f>
        <v>0</v>
      </c>
      <c r="S209" s="158">
        <f>IF('Detailed input - Vehicles'!$E$10&gt;=(S3-$M$3),PMT('Basic input'!$F$113,'Detailed input - Vehicles'!$E$10,-$N$157)-$N$157/'Detailed input - Vehicles'!$E$10,0)</f>
        <v>0</v>
      </c>
      <c r="T209" s="158">
        <f>IF('Detailed input - Vehicles'!$E$10&gt;=(T3-$M$3),PMT('Basic input'!$F$113,'Detailed input - Vehicles'!$E$10,-$N$157)-$N$157/'Detailed input - Vehicles'!$E$10,0)</f>
        <v>0</v>
      </c>
      <c r="U209" s="158">
        <f>IF('Detailed input - Vehicles'!$E$10&gt;=(U3-$M$3),PMT('Basic input'!$F$113,'Detailed input - Vehicles'!$E$10,-$N$157)-$N$157/'Detailed input - Vehicles'!$E$10,0)</f>
        <v>0</v>
      </c>
      <c r="V209" s="158">
        <f>IF('Detailed input - Vehicles'!$E$10&gt;=(V3-$M$3),PMT('Basic input'!$F$113,'Detailed input - Vehicles'!$E$10,-$N$157)-$N$157/'Detailed input - Vehicles'!$E$10,0)</f>
        <v>0</v>
      </c>
      <c r="W209" s="158">
        <f>IF('Detailed input - Vehicles'!$E$10&gt;=(W3-$M$3),PMT('Basic input'!$F$113,'Detailed input - Vehicles'!$E$10,-$N$157)-$N$157/'Detailed input - Vehicles'!$E$10,0)</f>
        <v>0</v>
      </c>
      <c r="X209" s="158">
        <f>IF('Detailed input - Vehicles'!$E$10&gt;=(X3-$M$3),PMT('Basic input'!$F$113,'Detailed input - Vehicles'!$E$10,-$N$157)-$N$157/'Detailed input - Vehicles'!$E$10,0)</f>
        <v>0</v>
      </c>
      <c r="Y209" s="158">
        <f>IF('Detailed input - Vehicles'!$E$10&gt;=(Y3-$M$3),PMT('Basic input'!$F$113,'Detailed input - Vehicles'!$E$10,-$N$157)-$N$157/'Detailed input - Vehicles'!$E$10,0)</f>
        <v>0</v>
      </c>
      <c r="Z209" s="158">
        <f>IF('Detailed input - Vehicles'!$E$10&gt;=(Z3-$M$3),PMT('Basic input'!$F$113,'Detailed input - Vehicles'!$E$10,-$N$157)-$N$157/'Detailed input - Vehicles'!$E$10,0)</f>
        <v>0</v>
      </c>
      <c r="AA209" s="158">
        <f>IF('Detailed input - Vehicles'!$E$10&gt;=(AA3-$M$3),PMT('Basic input'!$F$113,'Detailed input - Vehicles'!$E$10,-$N$157)-$N$157/'Detailed input - Vehicles'!$E$10,0)</f>
        <v>0</v>
      </c>
      <c r="AB209" s="158">
        <f>IF('Detailed input - Vehicles'!$E$10&gt;=(AB3-$M$3),PMT('Basic input'!$F$113,'Detailed input - Vehicles'!$E$10,-$N$157)-$N$157/'Detailed input - Vehicles'!$E$10,0)</f>
        <v>0</v>
      </c>
      <c r="AC209" s="158">
        <f>IF('Detailed input - Vehicles'!$E$10&gt;=(AC3-$M$3),PMT('Basic input'!$F$113,'Detailed input - Vehicles'!$E$10,-$N$157)-$N$157/'Detailed input - Vehicles'!$E$10,0)</f>
        <v>0</v>
      </c>
    </row>
    <row r="210" spans="1:29" ht="20.25" customHeight="1" outlineLevel="2" x14ac:dyDescent="0.3">
      <c r="A210" s="79"/>
    </row>
    <row r="211" spans="1:29" ht="15" customHeight="1" outlineLevel="1" x14ac:dyDescent="0.3">
      <c r="A211" s="79"/>
    </row>
    <row r="212" spans="1:29" ht="24.75" customHeight="1" outlineLevel="1" x14ac:dyDescent="0.3">
      <c r="A212" s="79"/>
      <c r="B212" s="212" t="s">
        <v>201</v>
      </c>
      <c r="C212" s="212"/>
      <c r="D212" s="212"/>
      <c r="E212" s="212"/>
      <c r="F212" s="212"/>
      <c r="G212" s="212"/>
      <c r="H212" s="212"/>
      <c r="I212" s="212"/>
      <c r="J212" s="212"/>
      <c r="K212" s="212"/>
      <c r="L212" s="212"/>
      <c r="M212" s="212"/>
      <c r="N212" s="212"/>
      <c r="O212" s="212"/>
      <c r="P212" s="212"/>
      <c r="Q212" s="212"/>
      <c r="R212" s="212"/>
      <c r="S212" s="212"/>
      <c r="T212" s="212"/>
      <c r="U212" s="212"/>
      <c r="V212" s="212"/>
      <c r="W212" s="212"/>
      <c r="X212" s="212"/>
      <c r="Y212" s="212"/>
      <c r="Z212" s="212"/>
      <c r="AA212" s="212"/>
      <c r="AB212" s="212"/>
      <c r="AC212" s="212"/>
    </row>
    <row r="213" spans="1:29" ht="20.25" customHeight="1" outlineLevel="1" x14ac:dyDescent="0.3">
      <c r="A213" s="78"/>
      <c r="B213" s="133" t="s">
        <v>288</v>
      </c>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c r="AA213" s="134"/>
      <c r="AB213" s="134"/>
      <c r="AC213" s="134"/>
    </row>
    <row r="214" spans="1:29" ht="15" customHeight="1" outlineLevel="1" x14ac:dyDescent="0.3">
      <c r="A214" s="79"/>
    </row>
    <row r="215" spans="1:29" s="34" customFormat="1" ht="16.5" customHeight="1" outlineLevel="1" thickBot="1" x14ac:dyDescent="0.35">
      <c r="A215" s="118"/>
      <c r="B215" s="179" t="s">
        <v>156</v>
      </c>
      <c r="C215" s="179" t="s">
        <v>16</v>
      </c>
      <c r="D215" s="185">
        <f>IF('B 18m'!D129=0,0,(MAX('B 18m'!$D$129:$AC$129))/'Basic input'!$F$35)*'Detailed input - HRS'!$E$15</f>
        <v>0</v>
      </c>
      <c r="E215" s="185">
        <f>IF(D215&lt;&gt;0,0,IF('B 18m'!E129=0,0,(MAX('B 18m'!$D$129:$AC$129))/'Basic input'!$F$35)*'Detailed input - HRS'!$E$15)</f>
        <v>0</v>
      </c>
      <c r="F215" s="185">
        <f>IF(OR($D$215&lt;&gt;0,$E$215&lt;&gt;0),0,IF('B 18m'!F129=0,0,(MAX('B 18m'!$D$129:$AC$129))/'Basic input'!$F$35)*'Detailed input - HRS'!$E$15)</f>
        <v>0</v>
      </c>
      <c r="G215" s="185">
        <f>IF(OR(F215&lt;&gt;0,$D$215&lt;&gt;0,$E$215&lt;&gt;0),0,IF('B 18m'!G129=0,0,(MAX('B 18m'!$D$129:$AC$129))/'Basic input'!$F$35)*'Detailed input - HRS'!$E$15)</f>
        <v>0</v>
      </c>
      <c r="H215" s="185">
        <f>IF(OR(F215&lt;&gt;0,G215&lt;&gt;0,$D$215&lt;&gt;0,$E$215&lt;&gt;0),0,IF('B 18m'!H129=0,0,(MAX('B 18m'!$D$129:$AC$129))/'Basic input'!$F$35)*'Detailed input - HRS'!$E$15)</f>
        <v>0</v>
      </c>
      <c r="I215" s="185">
        <f>IF(OR(F215&lt;&gt;0,G215&lt;&gt;0,H215&lt;&gt;0,$D$215&lt;&gt;0,$E$215&lt;&gt;0),0,IF('B 18m'!I129=0,0,(MAX('B 18m'!$D$129:$AC$129))/'Basic input'!$F$35)*'Detailed input - HRS'!$E$15)</f>
        <v>0</v>
      </c>
      <c r="J215" s="185">
        <f>IF(OR(F215&lt;&gt;0,G215&lt;&gt;0,H215&lt;&gt;0,I215&lt;&gt;0,$D$215&lt;&gt;0,$E$215&lt;&gt;0),0,IF('B 18m'!J129=0,0,(MAX('B 18m'!$D$129:$AC$129))/'Basic input'!$F$35)*'Detailed input - HRS'!$E$15)</f>
        <v>0</v>
      </c>
      <c r="K215" s="185">
        <f>IF(OR(F215&lt;&gt;0,G215&lt;&gt;0,H215&lt;&gt;0,I215&lt;&gt;0,J215&lt;&gt;0,$D$215&lt;&gt;0,$E$215&lt;&gt;0),0,IF('B 18m'!K129=0,0,(MAX('B 18m'!$D$129:$AC$129))/'Basic input'!$F$35)*'Detailed input - HRS'!$E$15)</f>
        <v>0</v>
      </c>
      <c r="L215" s="185">
        <f>IF(OR(F215&lt;&gt;0,G215&lt;&gt;0,H215&lt;&gt;0,I215&lt;&gt;0,J215&lt;&gt;0,K215&lt;&gt;0,$D$215&lt;&gt;0,$E$215&lt;&gt;0),0,IF('B 18m'!L129=0,0,(MAX('B 18m'!$D$129:$V$129))/'Basic input'!$F$35)*'Detailed input - HRS'!$E$15)</f>
        <v>0</v>
      </c>
      <c r="M215" s="185">
        <f>IF(OR(F215&lt;&gt;0,G215&lt;&gt;0,H215&lt;&gt;0,I215&lt;&gt;0,J215&lt;&gt;0,K215&lt;&gt;0,L215&lt;&gt;0,$D$215&lt;&gt;0,$E$215&lt;&gt;0),0,IF('B 18m'!M129=0,0,(MAX('B 18m'!$D$129:$AC$129))/'Basic input'!$F$35)*'Detailed input - HRS'!$E$15)</f>
        <v>0</v>
      </c>
      <c r="N215" s="185">
        <f>IF(OR(F215&lt;&gt;0,G215&lt;&gt;0,H215&lt;&gt;0,I215&lt;&gt;0,J215&lt;&gt;0,K215&lt;&gt;0,L215&lt;&gt;0,M215&lt;&gt;0,$D$215&lt;&gt;0,$E$215&lt;&gt;0),0,IF('B 18m'!N129=0,0,(MAX('B 18m'!$D$129:$AC$129))/'Basic input'!$F$35)*'Detailed input - HRS'!$E$15)</f>
        <v>0</v>
      </c>
      <c r="O215" s="185">
        <f>IF(OR(G215&lt;&gt;0,H215&lt;&gt;0,I215&lt;&gt;0,J215&lt;&gt;0,K215&lt;&gt;0,L215&lt;&gt;0,M215&lt;&gt;0,N215&lt;&gt;0,$D$215&lt;&gt;0,$E$215&lt;&gt;0,F215&lt;&gt;0),0,IF('B 18m'!O129=0,0,(MAX('B 18m'!$D$129:$AC$129))/'Basic input'!$F$35)*'Detailed input - HRS'!$E$15)</f>
        <v>0</v>
      </c>
      <c r="P215" s="185">
        <f>IF(OR(H215&lt;&gt;0,I215&lt;&gt;0,J215&lt;&gt;0,K215&lt;&gt;0,L215&lt;&gt;0,M215&lt;&gt;0,N215&lt;&gt;0,O215&lt;&gt;0,$D$215&lt;&gt;0,$E$215&lt;&gt;0,G215&lt;&gt;0,F215&lt;&gt;0),0,IF('B 18m'!P129=0,0,(MAX('B 18m'!$D$129:$AC$129))/'Basic input'!$F$35)*'Detailed input - HRS'!$E$15)</f>
        <v>0</v>
      </c>
      <c r="Q215" s="185">
        <f>IF(OR(I215&lt;&gt;0,J215&lt;&gt;0,K215&lt;&gt;0,L215&lt;&gt;0,M215&lt;&gt;0,N215&lt;&gt;0,O215&lt;&gt;0,P215&lt;&gt;0,$D$215&lt;&gt;0,$E$215&lt;&gt;0,H215&lt;&gt;0,G215&lt;&gt;0,F215&lt;&gt;0),0,IF('B 18m'!Q129=0,0,(MAX('B 18m'!$D$129:$AC$129))/'Basic input'!$F$35)*'Detailed input - HRS'!$E$15)</f>
        <v>0</v>
      </c>
      <c r="R215" s="185">
        <f>IF(OR(J215&lt;&gt;0,K215&lt;&gt;0,L215&lt;&gt;0,M215&lt;&gt;0,N215&lt;&gt;0,O215&lt;&gt;0,P215&lt;&gt;0,Q215&lt;&gt;0,$D$215&lt;&gt;0,$E$215&lt;&gt;0,I215&lt;&gt;0,H215&lt;&gt;0,G215&lt;&gt;0,F215&lt;&gt;0),0,IF('B 18m'!R129=0,0,(MAX('B 18m'!$D$129:$AC$129))/'Basic input'!$F$35)*'Detailed input - HRS'!$E$15)</f>
        <v>0</v>
      </c>
      <c r="S215" s="185">
        <f>IF(OR(K215&lt;&gt;0,L215&lt;&gt;0,M215&lt;&gt;0,N215&lt;&gt;0,O215&lt;&gt;0,P215&lt;&gt;0,Q215&lt;&gt;0,R215&lt;&gt;0,$D$215&lt;&gt;0,$E$215&lt;&gt;0,J215&lt;&gt;0,I215&lt;&gt;0,H215&lt;&gt;0,G215&lt;&gt;0,F215&lt;&gt;0),0,IF('B 18m'!S129=0,0,(MAX('B 18m'!$D$129:$AC$129))/'Basic input'!$F$35)*'Detailed input - HRS'!$E$15)</f>
        <v>0</v>
      </c>
      <c r="T215" s="185">
        <f>IF(OR(L215&lt;&gt;0,M215&lt;&gt;0,N215&lt;&gt;0,O215&lt;&gt;0,P215&lt;&gt;0,Q215&lt;&gt;0,R215&lt;&gt;0,S215&lt;&gt;0,$D$215&lt;&gt;0,$E$215&lt;&gt;0,K215&lt;&gt;0,J215&lt;&gt;0,I215&lt;&gt;0,H215&lt;&gt;0,G215&lt;&gt;0,F215&lt;&gt;0),0,IF('B 18m'!T129=0,0,(MAX('B 18m'!$D$129:$AC$129))/'Basic input'!$F$35)*'Detailed input - HRS'!$E$15)</f>
        <v>0</v>
      </c>
      <c r="U215" s="185">
        <f>IF(OR(M215&lt;&gt;0,N215&lt;&gt;0,O215&lt;&gt;0,P215&lt;&gt;0,Q215&lt;&gt;0,R215&lt;&gt;0,S215&lt;&gt;0,T215&lt;&gt;0,$D$215&lt;&gt;0,$E$215&lt;&gt;0,L215&lt;&gt;0,K215&lt;&gt;0,J215&lt;&gt;0,I215&lt;&gt;0,H215&lt;&gt;0,G215&lt;&gt;0,F215&lt;&gt;0),0,IF('B 18m'!U129=0,0,(MAX('B 18m'!$D$129:$AC$129))/'Basic input'!$F$35)*'Detailed input - HRS'!$E$15)</f>
        <v>0</v>
      </c>
      <c r="V215" s="185">
        <f>IF(OR(N215&lt;&gt;0,O215&lt;&gt;0,P215&lt;&gt;0,Q215&lt;&gt;0,R215&lt;&gt;0,S215&lt;&gt;0,T215&lt;&gt;0,U215&lt;&gt;0,$D$215&lt;&gt;0,$E$215&lt;&gt;0,M215&lt;&gt;0,L215&lt;&gt;0,K215&lt;&gt;0,J215&lt;&gt;0,I215&lt;&gt;0,H215&lt;&gt;0,G215&lt;&gt;0,F215&lt;&gt;0),0,IF('B 18m'!V129=0,0,(MAX('B 18m'!$D$129:$AC$129))/'Basic input'!$F$35)*'Detailed input - HRS'!$E$15)</f>
        <v>0</v>
      </c>
      <c r="W215" s="185">
        <f>IF(OR(O215&lt;&gt;0,P215&lt;&gt;0,Q215&lt;&gt;0,R215&lt;&gt;0,S215&lt;&gt;0,T215&lt;&gt;0,U215&lt;&gt;0,V215&lt;&gt;0,$D$215&lt;&gt;0,$E$215&lt;&gt;0,N215&lt;&gt;0,M215&lt;&gt;0,L215&lt;&gt;0,K215&lt;&gt;0,J215&lt;&gt;0,I215&lt;&gt;0,H215&lt;&gt;0,G215&lt;&gt;0,F215&lt;&gt;0),0,IF('B 18m'!W129=0,0,(MAX('B 18m'!$D$129:$AC$129))/'Basic input'!$F$35)*'Detailed input - HRS'!$E$15)</f>
        <v>0</v>
      </c>
      <c r="X215" s="185">
        <f>IF(OR(P215&lt;&gt;0,Q215&lt;&gt;0,R215&lt;&gt;0,S215&lt;&gt;0,T215&lt;&gt;0,U215&lt;&gt;0,V215&lt;&gt;0,W215&lt;&gt;0,$D$215&lt;&gt;0,$E$215&lt;&gt;0,O215&lt;&gt;0,N215&lt;&gt;0,M215&lt;&gt;0,L215&lt;&gt;0,K215&lt;&gt;0,J215&lt;&gt;0,I215&lt;&gt;0,H215&lt;&gt;0,G215&lt;&gt;0,F215&lt;&gt;0),0,IF('B 18m'!X129=0,0,(MAX('B 18m'!$D$129:$AC$129))/'Basic input'!$F$35)*'Detailed input - HRS'!$E$15)</f>
        <v>0</v>
      </c>
      <c r="Y215" s="185">
        <f>IF(OR(Q215&lt;&gt;0,R215&lt;&gt;0,S215&lt;&gt;0,T215&lt;&gt;0,U215&lt;&gt;0,V215&lt;&gt;0,W215&lt;&gt;0,X215&lt;&gt;0,$D$215&lt;&gt;0,$E$215&lt;&gt;0,P215&lt;&gt;0,O215&lt;&gt;0,N215&lt;&gt;0,M215&lt;&gt;0,L215&lt;&gt;0,K215&lt;&gt;0,J215&lt;&gt;0,I215&lt;&gt;0,H215&lt;&gt;0,G215&lt;&gt;0,F215&lt;&gt;0),0,IF('B 18m'!Y129=0,0,(MAX('B 18m'!$D$129:$AC$129))/'Basic input'!$F$35)*'Detailed input - HRS'!$E$15)</f>
        <v>0</v>
      </c>
      <c r="Z215" s="185">
        <f>IF(OR(R215&lt;&gt;0,S215&lt;&gt;0,T215&lt;&gt;0,U215&lt;&gt;0,V215&lt;&gt;0,W215&lt;&gt;0,X215&lt;&gt;0,Y215&lt;&gt;0,$D$215&lt;&gt;0,$E$215&lt;&gt;0,Q215&lt;&gt;0,P215&lt;&gt;0,O215&lt;&gt;0,N215&lt;&gt;0,M215&lt;&gt;0,L215&lt;&gt;0,K215&lt;&gt;0,J215&lt;&gt;0,I215&lt;&gt;0,H215&lt;&gt;0,G215&lt;&gt;0,F215&lt;&gt;0),0,IF('B 18m'!Z129=0,0,(MAX('B 18m'!$D$129:$AC$129))/'Basic input'!$F$35)*'Detailed input - HRS'!$E$15)</f>
        <v>0</v>
      </c>
      <c r="AA215" s="185">
        <f>IF(OR(S215&lt;&gt;0,T215&lt;&gt;0,U215&lt;&gt;0,V215&lt;&gt;0,W215&lt;&gt;0,X215&lt;&gt;0,Y215&lt;&gt;0,Z215&lt;&gt;0,$D$215&lt;&gt;0,$E$215&lt;&gt;0,R215&lt;&gt;0,Q215&lt;&gt;0,P215&lt;&gt;0,O215&lt;&gt;0,N215&lt;&gt;0,M215&lt;&gt;0,L215&lt;&gt;0,K215&lt;&gt;0,J215&lt;&gt;0,I215&lt;&gt;0,H215&lt;&gt;0,G215&lt;&gt;0,F215&lt;&gt;0),0,IF('B 18m'!AA129=0,0,(MAX('B 18m'!$D$129:$AC$129))/'Basic input'!$F$35)*'Detailed input - HRS'!$E$15)</f>
        <v>0</v>
      </c>
      <c r="AB215" s="185">
        <f>IF(OR(T215&lt;&gt;0,U215&lt;&gt;0,V215&lt;&gt;0,W215&lt;&gt;0,X215&lt;&gt;0,Y215&lt;&gt;0,Z215&lt;&gt;0,AA215&lt;&gt;0,$D$215&lt;&gt;0,$E$215&lt;&gt;0,S215&lt;&gt;0,R215&lt;&gt;0,Q215&lt;&gt;0,P215&lt;&gt;0,O215&lt;&gt;0,N215&lt;&gt;0,M215&lt;&gt;0,L215&lt;&gt;0,K215&lt;&gt;0,J215&lt;&gt;0,I215&lt;&gt;0,H215&lt;&gt;0,G215&lt;&gt;0,F215&lt;&gt;0),0,IF('B 18m'!AB129=0,0,(MAX('B 18m'!$D$129:$AC$129))/'Basic input'!$F$35)*'Detailed input - HRS'!$E$15)</f>
        <v>0</v>
      </c>
      <c r="AC215" s="185">
        <f>IF(OR(U215&lt;&gt;0,V215&lt;&gt;0,W215&lt;&gt;0,X215&lt;&gt;0,Y215&lt;&gt;0,Z215&lt;&gt;0,AA215&lt;&gt;0,AB215&lt;&gt;0,$D$215&lt;&gt;0,$E$215&lt;&gt;0,T215&lt;&gt;0,S215&lt;&gt;0,R215&lt;&gt;0,Q215&lt;&gt;0,P215&lt;&gt;0,O215&lt;&gt;0,N215&lt;&gt;0,M215&lt;&gt;0,L215&lt;&gt;0,K215&lt;&gt;0,J215&lt;&gt;0,I215&lt;&gt;0,H215&lt;&gt;0,G215&lt;&gt;0,F215&lt;&gt;0),0,IF('B 18m'!AC129=0,0,(MAX('B 18m'!$D$129:$AC$129))/'Basic input'!$F$35)*'Detailed input - HRS'!$E$15)</f>
        <v>0</v>
      </c>
    </row>
    <row r="216" spans="1:29" s="32" customFormat="1" ht="16.5" customHeight="1" outlineLevel="1" x14ac:dyDescent="0.3">
      <c r="A216" s="68"/>
      <c r="B216" s="55"/>
      <c r="C216" s="67"/>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c r="AA216" s="112"/>
      <c r="AB216" s="112"/>
      <c r="AC216" s="112"/>
    </row>
    <row r="217" spans="1:29" s="32" customFormat="1" ht="16.5" customHeight="1" outlineLevel="1" x14ac:dyDescent="0.3">
      <c r="A217" s="68"/>
      <c r="B217" s="55"/>
      <c r="C217" s="67"/>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c r="AA217" s="112"/>
      <c r="AB217" s="112"/>
      <c r="AC217" s="112"/>
    </row>
    <row r="218" spans="1:29" ht="20.25" customHeight="1" outlineLevel="1" x14ac:dyDescent="0.3">
      <c r="A218" s="78"/>
      <c r="B218" s="133" t="s">
        <v>289</v>
      </c>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c r="AA218" s="134"/>
      <c r="AB218" s="134"/>
      <c r="AC218" s="134"/>
    </row>
    <row r="219" spans="1:29" s="87" customFormat="1" ht="20.25" customHeight="1" outlineLevel="1" x14ac:dyDescent="0.3">
      <c r="A219" s="78"/>
      <c r="B219" s="182"/>
      <c r="C219" s="89"/>
      <c r="D219" s="615">
        <v>1</v>
      </c>
      <c r="E219" s="615">
        <f>+D219+1</f>
        <v>2</v>
      </c>
      <c r="F219" s="615">
        <f t="shared" ref="F219:AC219" si="41">+E219+1</f>
        <v>3</v>
      </c>
      <c r="G219" s="615">
        <f t="shared" si="41"/>
        <v>4</v>
      </c>
      <c r="H219" s="615">
        <f t="shared" si="41"/>
        <v>5</v>
      </c>
      <c r="I219" s="615">
        <f t="shared" si="41"/>
        <v>6</v>
      </c>
      <c r="J219" s="615">
        <f t="shared" si="41"/>
        <v>7</v>
      </c>
      <c r="K219" s="615">
        <f t="shared" si="41"/>
        <v>8</v>
      </c>
      <c r="L219" s="615">
        <f t="shared" si="41"/>
        <v>9</v>
      </c>
      <c r="M219" s="615">
        <f t="shared" si="41"/>
        <v>10</v>
      </c>
      <c r="N219" s="615">
        <f t="shared" si="41"/>
        <v>11</v>
      </c>
      <c r="O219" s="615">
        <f t="shared" si="41"/>
        <v>12</v>
      </c>
      <c r="P219" s="615">
        <f t="shared" si="41"/>
        <v>13</v>
      </c>
      <c r="Q219" s="615">
        <f t="shared" si="41"/>
        <v>14</v>
      </c>
      <c r="R219" s="615">
        <f t="shared" si="41"/>
        <v>15</v>
      </c>
      <c r="S219" s="615">
        <f t="shared" si="41"/>
        <v>16</v>
      </c>
      <c r="T219" s="615">
        <f t="shared" si="41"/>
        <v>17</v>
      </c>
      <c r="U219" s="615">
        <f t="shared" si="41"/>
        <v>18</v>
      </c>
      <c r="V219" s="615">
        <f t="shared" si="41"/>
        <v>19</v>
      </c>
      <c r="W219" s="615">
        <f t="shared" si="41"/>
        <v>20</v>
      </c>
      <c r="X219" s="615">
        <f t="shared" si="41"/>
        <v>21</v>
      </c>
      <c r="Y219" s="615">
        <f t="shared" si="41"/>
        <v>22</v>
      </c>
      <c r="Z219" s="615">
        <f t="shared" si="41"/>
        <v>23</v>
      </c>
      <c r="AA219" s="615">
        <f t="shared" si="41"/>
        <v>24</v>
      </c>
      <c r="AB219" s="615">
        <f t="shared" si="41"/>
        <v>25</v>
      </c>
      <c r="AC219" s="615">
        <f t="shared" si="41"/>
        <v>26</v>
      </c>
    </row>
    <row r="220" spans="1:29" s="32" customFormat="1" ht="16.5" customHeight="1" outlineLevel="1" thickBot="1" x14ac:dyDescent="0.35">
      <c r="A220" s="68"/>
      <c r="B220" s="185" t="s">
        <v>157</v>
      </c>
      <c r="C220" s="179" t="s">
        <v>16</v>
      </c>
      <c r="D220" s="185">
        <f>SUM(D221:D231)</f>
        <v>0</v>
      </c>
      <c r="E220" s="185">
        <f t="shared" ref="E220:N220" si="42">SUM(E221:E231)</f>
        <v>0</v>
      </c>
      <c r="F220" s="185">
        <f t="shared" si="42"/>
        <v>0</v>
      </c>
      <c r="G220" s="185">
        <f t="shared" si="42"/>
        <v>0</v>
      </c>
      <c r="H220" s="185">
        <f t="shared" si="42"/>
        <v>0</v>
      </c>
      <c r="I220" s="185">
        <f t="shared" si="42"/>
        <v>0</v>
      </c>
      <c r="J220" s="185">
        <f t="shared" si="42"/>
        <v>0</v>
      </c>
      <c r="K220" s="185">
        <f t="shared" si="42"/>
        <v>0</v>
      </c>
      <c r="L220" s="185">
        <f t="shared" si="42"/>
        <v>0</v>
      </c>
      <c r="M220" s="185">
        <f t="shared" si="42"/>
        <v>0</v>
      </c>
      <c r="N220" s="185">
        <f t="shared" si="42"/>
        <v>0</v>
      </c>
      <c r="O220" s="185">
        <f t="shared" ref="O220:AC220" si="43">SUM(O221:O231)</f>
        <v>0</v>
      </c>
      <c r="P220" s="185">
        <f t="shared" si="43"/>
        <v>0</v>
      </c>
      <c r="Q220" s="185">
        <f t="shared" si="43"/>
        <v>0</v>
      </c>
      <c r="R220" s="185">
        <f t="shared" si="43"/>
        <v>0</v>
      </c>
      <c r="S220" s="185">
        <f t="shared" si="43"/>
        <v>0</v>
      </c>
      <c r="T220" s="185">
        <f t="shared" si="43"/>
        <v>0</v>
      </c>
      <c r="U220" s="185">
        <f t="shared" si="43"/>
        <v>0</v>
      </c>
      <c r="V220" s="185">
        <f t="shared" si="43"/>
        <v>0</v>
      </c>
      <c r="W220" s="185">
        <f t="shared" si="43"/>
        <v>0</v>
      </c>
      <c r="X220" s="185">
        <f t="shared" si="43"/>
        <v>0</v>
      </c>
      <c r="Y220" s="185">
        <f t="shared" si="43"/>
        <v>0</v>
      </c>
      <c r="Z220" s="185">
        <f t="shared" si="43"/>
        <v>0</v>
      </c>
      <c r="AA220" s="185">
        <f t="shared" si="43"/>
        <v>0</v>
      </c>
      <c r="AB220" s="185">
        <f t="shared" si="43"/>
        <v>0</v>
      </c>
      <c r="AC220" s="185">
        <f t="shared" si="43"/>
        <v>0</v>
      </c>
    </row>
    <row r="221" spans="1:29" s="32" customFormat="1" ht="16.5" customHeight="1" outlineLevel="2" x14ac:dyDescent="0.3">
      <c r="A221" s="68"/>
      <c r="B221" s="101"/>
      <c r="C221" s="146" t="s">
        <v>158</v>
      </c>
      <c r="D221" s="140">
        <f>IF('Detailed input - Vehicles'!$E$10&gt;=D219,'B 18m'!$D$215/'Detailed input - Vehicles'!$E$10,0)</f>
        <v>0</v>
      </c>
      <c r="E221" s="140">
        <f>IF('Detailed input - Vehicles'!$E$10&gt;=E219,'B 18m'!$D$215/'Detailed input - Vehicles'!$E$10,0)</f>
        <v>0</v>
      </c>
      <c r="F221" s="140">
        <f>IF('Detailed input - Vehicles'!$E$10&gt;=F219,'B 18m'!$D$215/'Detailed input - Vehicles'!$E$10,0)</f>
        <v>0</v>
      </c>
      <c r="G221" s="140">
        <f>IF('Detailed input - Vehicles'!$E$10&gt;=G219,'B 18m'!$D$215/'Detailed input - Vehicles'!$E$10,0)</f>
        <v>0</v>
      </c>
      <c r="H221" s="140">
        <f>IF('Detailed input - Vehicles'!$E$10&gt;=H219,'B 18m'!$D$215/'Detailed input - Vehicles'!$E$10,0)</f>
        <v>0</v>
      </c>
      <c r="I221" s="140">
        <f>IF('Detailed input - Vehicles'!$E$10&gt;=I219,'B 18m'!$D$215/'Detailed input - Vehicles'!$E$10,0)</f>
        <v>0</v>
      </c>
      <c r="J221" s="140">
        <f>IF('Detailed input - Vehicles'!$E$10&gt;=J219,'B 18m'!$D$215/'Detailed input - Vehicles'!$E$10,0)</f>
        <v>0</v>
      </c>
      <c r="K221" s="140">
        <f>IF('Detailed input - Vehicles'!$E$10&gt;=K219,'B 18m'!$D$215/'Detailed input - Vehicles'!$E$10,0)</f>
        <v>0</v>
      </c>
      <c r="L221" s="140">
        <f>IF('Detailed input - Vehicles'!$E$10&gt;=L219,'B 18m'!$D$215/'Detailed input - Vehicles'!$E$10,0)</f>
        <v>0</v>
      </c>
      <c r="M221" s="140">
        <f>IF('Detailed input - Vehicles'!$E$10&gt;=M219,'B 18m'!$D$215/'Detailed input - Vehicles'!$E$10,0)</f>
        <v>0</v>
      </c>
      <c r="N221" s="140">
        <f>IF('Detailed input - Vehicles'!$E$10&gt;=N219,'B 18m'!$D$215/'Detailed input - Vehicles'!$E$10,0)</f>
        <v>0</v>
      </c>
      <c r="O221" s="140">
        <f>IF('Detailed input - Vehicles'!$E$10&gt;=O219,'B 18m'!$D$215/'Detailed input - Vehicles'!$E$10,0)</f>
        <v>0</v>
      </c>
      <c r="P221" s="140">
        <f>IF('Detailed input - Vehicles'!$E$10&gt;=P219,'B 18m'!$D$215/'Detailed input - Vehicles'!$E$10,0)</f>
        <v>0</v>
      </c>
      <c r="Q221" s="140">
        <f>IF('Detailed input - Vehicles'!$E$10&gt;=Q219,'B 18m'!$D$215/'Detailed input - Vehicles'!$E$10,0)</f>
        <v>0</v>
      </c>
      <c r="R221" s="140">
        <f>IF('Detailed input - Vehicles'!$E$10&gt;=R219,'B 18m'!$D$215/'Detailed input - Vehicles'!$E$10,0)</f>
        <v>0</v>
      </c>
      <c r="S221" s="140">
        <f>IF('Detailed input - Vehicles'!$E$10&gt;=S219,'B 18m'!$D$215/'Detailed input - Vehicles'!$E$10,0)</f>
        <v>0</v>
      </c>
      <c r="T221" s="140">
        <f>IF('Detailed input - Vehicles'!$E$10&gt;=T219,'B 18m'!$D$215/'Detailed input - Vehicles'!$E$10,0)</f>
        <v>0</v>
      </c>
      <c r="U221" s="140">
        <f>IF('Detailed input - Vehicles'!$E$10&gt;=U219,'B 18m'!$D$215/'Detailed input - Vehicles'!$E$10,0)</f>
        <v>0</v>
      </c>
      <c r="V221" s="140">
        <f>IF('Detailed input - Vehicles'!$E$10&gt;=V219,'B 18m'!$D$215/'Detailed input - Vehicles'!$E$10,0)</f>
        <v>0</v>
      </c>
      <c r="W221" s="140">
        <f>IF('Detailed input - Vehicles'!$E$10&gt;=W219,'B 18m'!$D$215/'Detailed input - Vehicles'!$E$10,0)</f>
        <v>0</v>
      </c>
      <c r="X221" s="140">
        <f>IF('Detailed input - Vehicles'!$E$10&gt;=X219,'B 18m'!$D$215/'Detailed input - Vehicles'!$E$10,0)</f>
        <v>0</v>
      </c>
      <c r="Y221" s="140">
        <f>IF('Detailed input - Vehicles'!$E$10&gt;=Y219,'B 18m'!$D$215/'Detailed input - Vehicles'!$E$10,0)</f>
        <v>0</v>
      </c>
      <c r="Z221" s="140">
        <f>IF('Detailed input - Vehicles'!$E$10&gt;=Z219,'B 18m'!$D$215/'Detailed input - Vehicles'!$E$10,0)</f>
        <v>0</v>
      </c>
      <c r="AA221" s="140">
        <f>IF('Detailed input - Vehicles'!$E$10&gt;=AA219,'B 18m'!$D$215/'Detailed input - Vehicles'!$E$10,0)</f>
        <v>0</v>
      </c>
      <c r="AB221" s="140">
        <f>IF('Detailed input - Vehicles'!$E$10&gt;=AB219,'B 18m'!$D$215/'Detailed input - Vehicles'!$E$10,0)</f>
        <v>0</v>
      </c>
      <c r="AC221" s="140">
        <f>IF('Detailed input - Vehicles'!$E$10&gt;=AC219,'B 18m'!$D$215/'Detailed input - Vehicles'!$E$10,0)</f>
        <v>0</v>
      </c>
    </row>
    <row r="222" spans="1:29" s="32" customFormat="1" ht="16.5" customHeight="1" outlineLevel="2" x14ac:dyDescent="0.3">
      <c r="A222" s="68"/>
      <c r="B222" s="101"/>
      <c r="C222" s="146" t="s">
        <v>159</v>
      </c>
      <c r="D222" s="140"/>
      <c r="E222" s="140">
        <f>IF('Detailed input - Vehicles'!$E$10&gt;=D219,'B 18m'!$E$215/'Detailed input - Vehicles'!$E$10,0)</f>
        <v>0</v>
      </c>
      <c r="F222" s="140">
        <f>IF('Detailed input - Vehicles'!$E$10&gt;=E219,'B 18m'!$E$215/'Detailed input - Vehicles'!$E$10,0)</f>
        <v>0</v>
      </c>
      <c r="G222" s="140">
        <f>IF('Detailed input - Vehicles'!$E$10&gt;=F219,'B 18m'!$E$215/'Detailed input - Vehicles'!$E$10,0)</f>
        <v>0</v>
      </c>
      <c r="H222" s="140">
        <f>IF('Detailed input - Vehicles'!$E$10&gt;=G219,'B 18m'!$E$215/'Detailed input - Vehicles'!$E$10,0)</f>
        <v>0</v>
      </c>
      <c r="I222" s="140">
        <f>IF('Detailed input - Vehicles'!$E$10&gt;=H219,'B 18m'!$E$215/'Detailed input - Vehicles'!$E$10,0)</f>
        <v>0</v>
      </c>
      <c r="J222" s="140">
        <f>IF('Detailed input - Vehicles'!$E$10&gt;=I219,'B 18m'!$E$215/'Detailed input - Vehicles'!$E$10,0)</f>
        <v>0</v>
      </c>
      <c r="K222" s="140">
        <f>IF('Detailed input - Vehicles'!$E$10&gt;=J219,'B 18m'!$E$215/'Detailed input - Vehicles'!$E$10,0)</f>
        <v>0</v>
      </c>
      <c r="L222" s="140">
        <f>IF('Detailed input - Vehicles'!$E$10&gt;=K219,'B 18m'!$E$215/'Detailed input - Vehicles'!$E$10,0)</f>
        <v>0</v>
      </c>
      <c r="M222" s="140">
        <f>IF('Detailed input - Vehicles'!$E$10&gt;=L219,'B 18m'!$E$215/'Detailed input - Vehicles'!$E$10,0)</f>
        <v>0</v>
      </c>
      <c r="N222" s="140">
        <f>IF('Detailed input - Vehicles'!$E$10&gt;=M219,'B 18m'!$E$215/'Detailed input - Vehicles'!$E$10,0)</f>
        <v>0</v>
      </c>
      <c r="O222" s="140">
        <f>IF('Detailed input - Vehicles'!$E$10&gt;=N219,'B 18m'!$E$215/'Detailed input - Vehicles'!$E$10,0)</f>
        <v>0</v>
      </c>
      <c r="P222" s="140">
        <f>IF('Detailed input - Vehicles'!$E$10&gt;=O219,'B 18m'!$E$215/'Detailed input - Vehicles'!$E$10,0)</f>
        <v>0</v>
      </c>
      <c r="Q222" s="140">
        <f>IF('Detailed input - Vehicles'!$E$10&gt;=P219,'B 18m'!$E$215/'Detailed input - Vehicles'!$E$10,0)</f>
        <v>0</v>
      </c>
      <c r="R222" s="140">
        <f>IF('Detailed input - Vehicles'!$E$10&gt;=Q219,'B 18m'!$E$215/'Detailed input - Vehicles'!$E$10,0)</f>
        <v>0</v>
      </c>
      <c r="S222" s="140">
        <f>IF('Detailed input - Vehicles'!$E$10&gt;=R219,'B 18m'!$E$215/'Detailed input - Vehicles'!$E$10,0)</f>
        <v>0</v>
      </c>
      <c r="T222" s="140">
        <f>IF('Detailed input - Vehicles'!$E$10&gt;=S219,'B 18m'!$E$215/'Detailed input - Vehicles'!$E$10,0)</f>
        <v>0</v>
      </c>
      <c r="U222" s="140">
        <f>IF('Detailed input - Vehicles'!$E$10&gt;=T219,'B 18m'!$E$215/'Detailed input - Vehicles'!$E$10,0)</f>
        <v>0</v>
      </c>
      <c r="V222" s="140">
        <f>IF('Detailed input - Vehicles'!$E$10&gt;=U219,'B 18m'!$E$215/'Detailed input - Vehicles'!$E$10,0)</f>
        <v>0</v>
      </c>
      <c r="W222" s="140">
        <f>IF('Detailed input - Vehicles'!$E$10&gt;=V219,'B 18m'!$E$215/'Detailed input - Vehicles'!$E$10,0)</f>
        <v>0</v>
      </c>
      <c r="X222" s="140">
        <f>IF('Detailed input - Vehicles'!$E$10&gt;=W219,'B 18m'!$E$215/'Detailed input - Vehicles'!$E$10,0)</f>
        <v>0</v>
      </c>
      <c r="Y222" s="140">
        <f>IF('Detailed input - Vehicles'!$E$10&gt;=X219,'B 18m'!$E$215/'Detailed input - Vehicles'!$E$10,0)</f>
        <v>0</v>
      </c>
      <c r="Z222" s="140">
        <f>IF('Detailed input - Vehicles'!$E$10&gt;=Y219,'B 18m'!$E$215/'Detailed input - Vehicles'!$E$10,0)</f>
        <v>0</v>
      </c>
      <c r="AA222" s="140">
        <f>IF('Detailed input - Vehicles'!$E$10&gt;=Z219,'B 18m'!$E$215/'Detailed input - Vehicles'!$E$10,0)</f>
        <v>0</v>
      </c>
      <c r="AB222" s="140">
        <f>IF('Detailed input - Vehicles'!$E$10&gt;=AA219,'B 18m'!$E$215/'Detailed input - Vehicles'!$E$10,0)</f>
        <v>0</v>
      </c>
      <c r="AC222" s="140">
        <f>IF('Detailed input - Vehicles'!$E$10&gt;=AB219,'B 18m'!$E$215/'Detailed input - Vehicles'!$E$10,0)</f>
        <v>0</v>
      </c>
    </row>
    <row r="223" spans="1:29" s="32" customFormat="1" ht="16.5" customHeight="1" outlineLevel="2" x14ac:dyDescent="0.3">
      <c r="A223" s="68"/>
      <c r="B223" s="101"/>
      <c r="C223" s="146" t="s">
        <v>160</v>
      </c>
      <c r="D223" s="140"/>
      <c r="E223" s="140"/>
      <c r="F223" s="140">
        <f>IF('Detailed input - Vehicles'!$E$10&gt;=D219,'B 18m'!$F$215/'Detailed input - Vehicles'!$E$10,0)</f>
        <v>0</v>
      </c>
      <c r="G223" s="140">
        <f>IF('Detailed input - Vehicles'!$E$10&gt;=E219,'B 18m'!$F$215/'Detailed input - Vehicles'!$E$10,0)</f>
        <v>0</v>
      </c>
      <c r="H223" s="140">
        <f>IF('Detailed input - Vehicles'!$E$10&gt;=F219,'B 18m'!$F$215/'Detailed input - Vehicles'!$E$10,0)</f>
        <v>0</v>
      </c>
      <c r="I223" s="140">
        <f>IF('Detailed input - Vehicles'!$E$10&gt;=G219,'B 18m'!$F$215/'Detailed input - Vehicles'!$E$10,0)</f>
        <v>0</v>
      </c>
      <c r="J223" s="140">
        <f>IF('Detailed input - Vehicles'!$E$10&gt;=H219,'B 18m'!$F$215/'Detailed input - Vehicles'!$E$10,0)</f>
        <v>0</v>
      </c>
      <c r="K223" s="140">
        <f>IF('Detailed input - Vehicles'!$E$10&gt;=I219,'B 18m'!$F$215/'Detailed input - Vehicles'!$E$10,0)</f>
        <v>0</v>
      </c>
      <c r="L223" s="140">
        <f>IF('Detailed input - Vehicles'!$E$10&gt;=J219,'B 18m'!$F$215/'Detailed input - Vehicles'!$E$10,0)</f>
        <v>0</v>
      </c>
      <c r="M223" s="140">
        <f>IF('Detailed input - Vehicles'!$E$10&gt;=K219,'B 18m'!$F$215/'Detailed input - Vehicles'!$E$10,0)</f>
        <v>0</v>
      </c>
      <c r="N223" s="140">
        <f>IF('Detailed input - Vehicles'!$E$10&gt;=L219,'B 18m'!$F$215/'Detailed input - Vehicles'!$E$10,0)</f>
        <v>0</v>
      </c>
      <c r="O223" s="140">
        <f>IF('Detailed input - Vehicles'!$E$10&gt;=M219,'B 18m'!$F$215/'Detailed input - Vehicles'!$E$10,0)</f>
        <v>0</v>
      </c>
      <c r="P223" s="140">
        <f>IF('Detailed input - Vehicles'!$E$10&gt;=N219,'B 18m'!$F$215/'Detailed input - Vehicles'!$E$10,0)</f>
        <v>0</v>
      </c>
      <c r="Q223" s="140">
        <f>IF('Detailed input - Vehicles'!$E$10&gt;=O219,'B 18m'!$F$215/'Detailed input - Vehicles'!$E$10,0)</f>
        <v>0</v>
      </c>
      <c r="R223" s="140">
        <f>IF('Detailed input - Vehicles'!$E$10&gt;=P219,'B 18m'!$F$215/'Detailed input - Vehicles'!$E$10,0)</f>
        <v>0</v>
      </c>
      <c r="S223" s="140">
        <f>IF('Detailed input - Vehicles'!$E$10&gt;=Q219,'B 18m'!$F$215/'Detailed input - Vehicles'!$E$10,0)</f>
        <v>0</v>
      </c>
      <c r="T223" s="140">
        <f>IF('Detailed input - Vehicles'!$E$10&gt;=R219,'B 18m'!$F$215/'Detailed input - Vehicles'!$E$10,0)</f>
        <v>0</v>
      </c>
      <c r="U223" s="140">
        <f>IF('Detailed input - Vehicles'!$E$10&gt;=S219,'B 18m'!$F$215/'Detailed input - Vehicles'!$E$10,0)</f>
        <v>0</v>
      </c>
      <c r="V223" s="140">
        <f>IF('Detailed input - Vehicles'!$E$10&gt;=T219,'B 18m'!$F$215/'Detailed input - Vehicles'!$E$10,0)</f>
        <v>0</v>
      </c>
      <c r="W223" s="140">
        <f>IF('Detailed input - Vehicles'!$E$10&gt;=U219,'B 18m'!$F$215/'Detailed input - Vehicles'!$E$10,0)</f>
        <v>0</v>
      </c>
      <c r="X223" s="140">
        <f>IF('Detailed input - Vehicles'!$E$10&gt;=V219,'B 18m'!$F$215/'Detailed input - Vehicles'!$E$10,0)</f>
        <v>0</v>
      </c>
      <c r="Y223" s="140">
        <f>IF('Detailed input - Vehicles'!$E$10&gt;=W219,'B 18m'!$F$215/'Detailed input - Vehicles'!$E$10,0)</f>
        <v>0</v>
      </c>
      <c r="Z223" s="140">
        <f>IF('Detailed input - Vehicles'!$E$10&gt;=X219,'B 18m'!$F$215/'Detailed input - Vehicles'!$E$10,0)</f>
        <v>0</v>
      </c>
      <c r="AA223" s="140">
        <f>IF('Detailed input - Vehicles'!$E$10&gt;=Y219,'B 18m'!$F$215/'Detailed input - Vehicles'!$E$10,0)</f>
        <v>0</v>
      </c>
      <c r="AB223" s="140">
        <f>IF('Detailed input - Vehicles'!$E$10&gt;=Z219,'B 18m'!$F$215/'Detailed input - Vehicles'!$E$10,0)</f>
        <v>0</v>
      </c>
      <c r="AC223" s="140">
        <f>IF('Detailed input - Vehicles'!$E$10&gt;=AA219,'B 18m'!$F$215/'Detailed input - Vehicles'!$E$10,0)</f>
        <v>0</v>
      </c>
    </row>
    <row r="224" spans="1:29" s="32" customFormat="1" ht="16.5" customHeight="1" outlineLevel="2" x14ac:dyDescent="0.3">
      <c r="A224" s="68"/>
      <c r="B224" s="101"/>
      <c r="C224" s="146" t="s">
        <v>161</v>
      </c>
      <c r="D224" s="140"/>
      <c r="E224" s="140"/>
      <c r="F224" s="140"/>
      <c r="G224" s="140">
        <f>IF('Detailed input - Vehicles'!$E$10&gt;=D219,'B 18m'!$G$215/'Detailed input - Vehicles'!$E$10,0)</f>
        <v>0</v>
      </c>
      <c r="H224" s="140">
        <f>IF('Detailed input - Vehicles'!$E$10&gt;=E219,'B 18m'!$G$215/'Detailed input - Vehicles'!$E$10,0)</f>
        <v>0</v>
      </c>
      <c r="I224" s="140">
        <f>IF('Detailed input - Vehicles'!$E$10&gt;=F219,'B 18m'!$G$215/'Detailed input - Vehicles'!$E$10,0)</f>
        <v>0</v>
      </c>
      <c r="J224" s="140">
        <f>IF('Detailed input - Vehicles'!$E$10&gt;=G219,'B 18m'!$G$215/'Detailed input - Vehicles'!$E$10,0)</f>
        <v>0</v>
      </c>
      <c r="K224" s="140">
        <f>IF('Detailed input - Vehicles'!$E$10&gt;=H219,'B 18m'!$G$215/'Detailed input - Vehicles'!$E$10,0)</f>
        <v>0</v>
      </c>
      <c r="L224" s="140">
        <f>IF('Detailed input - Vehicles'!$E$10&gt;=I219,'B 18m'!$G$215/'Detailed input - Vehicles'!$E$10,0)</f>
        <v>0</v>
      </c>
      <c r="M224" s="140">
        <f>IF('Detailed input - Vehicles'!$E$10&gt;=J219,'B 18m'!$G$215/'Detailed input - Vehicles'!$E$10,0)</f>
        <v>0</v>
      </c>
      <c r="N224" s="140">
        <f>IF('Detailed input - Vehicles'!$E$10&gt;=K219,'B 18m'!$G$215/'Detailed input - Vehicles'!$E$10,0)</f>
        <v>0</v>
      </c>
      <c r="O224" s="140">
        <f>IF('Detailed input - Vehicles'!$E$10&gt;=L219,'B 18m'!$G$215/'Detailed input - Vehicles'!$E$10,0)</f>
        <v>0</v>
      </c>
      <c r="P224" s="140">
        <f>IF('Detailed input - Vehicles'!$E$10&gt;=M219,'B 18m'!$G$215/'Detailed input - Vehicles'!$E$10,0)</f>
        <v>0</v>
      </c>
      <c r="Q224" s="140">
        <f>IF('Detailed input - Vehicles'!$E$10&gt;=N219,'B 18m'!$G$215/'Detailed input - Vehicles'!$E$10,0)</f>
        <v>0</v>
      </c>
      <c r="R224" s="140">
        <f>IF('Detailed input - Vehicles'!$E$10&gt;=O219,'B 18m'!$G$215/'Detailed input - Vehicles'!$E$10,0)</f>
        <v>0</v>
      </c>
      <c r="S224" s="140">
        <f>IF('Detailed input - Vehicles'!$E$10&gt;=P219,'B 18m'!$G$215/'Detailed input - Vehicles'!$E$10,0)</f>
        <v>0</v>
      </c>
      <c r="T224" s="140">
        <f>IF('Detailed input - Vehicles'!$E$10&gt;=Q219,'B 18m'!$G$215/'Detailed input - Vehicles'!$E$10,0)</f>
        <v>0</v>
      </c>
      <c r="U224" s="140">
        <f>IF('Detailed input - Vehicles'!$E$10&gt;=R219,'B 18m'!$G$215/'Detailed input - Vehicles'!$E$10,0)</f>
        <v>0</v>
      </c>
      <c r="V224" s="140">
        <f>IF('Detailed input - Vehicles'!$E$10&gt;=S219,'B 18m'!$G$215/'Detailed input - Vehicles'!$E$10,0)</f>
        <v>0</v>
      </c>
      <c r="W224" s="140">
        <f>IF('Detailed input - Vehicles'!$E$10&gt;=T219,'B 18m'!$G$215/'Detailed input - Vehicles'!$E$10,0)</f>
        <v>0</v>
      </c>
      <c r="X224" s="140">
        <f>IF('Detailed input - Vehicles'!$E$10&gt;=U219,'B 18m'!$G$215/'Detailed input - Vehicles'!$E$10,0)</f>
        <v>0</v>
      </c>
      <c r="Y224" s="140">
        <f>IF('Detailed input - Vehicles'!$E$10&gt;=V219,'B 18m'!$G$215/'Detailed input - Vehicles'!$E$10,0)</f>
        <v>0</v>
      </c>
      <c r="Z224" s="140">
        <f>IF('Detailed input - Vehicles'!$E$10&gt;=W219,'B 18m'!$G$215/'Detailed input - Vehicles'!$E$10,0)</f>
        <v>0</v>
      </c>
      <c r="AA224" s="140">
        <f>IF('Detailed input - Vehicles'!$E$10&gt;=X219,'B 18m'!$G$215/'Detailed input - Vehicles'!$E$10,0)</f>
        <v>0</v>
      </c>
      <c r="AB224" s="140">
        <f>IF('Detailed input - Vehicles'!$E$10&gt;=Y219,'B 18m'!$G$215/'Detailed input - Vehicles'!$E$10,0)</f>
        <v>0</v>
      </c>
      <c r="AC224" s="140">
        <f>IF('Detailed input - Vehicles'!$E$10&gt;=Z219,'B 18m'!$G$215/'Detailed input - Vehicles'!$E$10,0)</f>
        <v>0</v>
      </c>
    </row>
    <row r="225" spans="1:29" s="32" customFormat="1" ht="16.5" customHeight="1" outlineLevel="2" x14ac:dyDescent="0.3">
      <c r="A225" s="68"/>
      <c r="B225" s="101"/>
      <c r="C225" s="146" t="s">
        <v>162</v>
      </c>
      <c r="D225" s="140"/>
      <c r="E225" s="140"/>
      <c r="F225" s="140"/>
      <c r="G225" s="140"/>
      <c r="H225" s="140">
        <f>IF('Detailed input - Vehicles'!$E$10&gt;=D219,'B 18m'!$H$215/'Detailed input - Vehicles'!$E$10,0)</f>
        <v>0</v>
      </c>
      <c r="I225" s="140">
        <f>IF('Detailed input - Vehicles'!$E$10&gt;=E219,'B 18m'!$H$215/'Detailed input - Vehicles'!$E$10,0)</f>
        <v>0</v>
      </c>
      <c r="J225" s="140">
        <f>IF('Detailed input - Vehicles'!$E$10&gt;=F219,'B 18m'!$H$215/'Detailed input - Vehicles'!$E$10,0)</f>
        <v>0</v>
      </c>
      <c r="K225" s="140">
        <f>IF('Detailed input - Vehicles'!$E$10&gt;=G219,'B 18m'!$H$215/'Detailed input - Vehicles'!$E$10,0)</f>
        <v>0</v>
      </c>
      <c r="L225" s="140">
        <f>IF('Detailed input - Vehicles'!$E$10&gt;=H219,'B 18m'!$H$215/'Detailed input - Vehicles'!$E$10,0)</f>
        <v>0</v>
      </c>
      <c r="M225" s="140">
        <f>IF('Detailed input - Vehicles'!$E$10&gt;=I219,'B 18m'!$H$215/'Detailed input - Vehicles'!$E$10,0)</f>
        <v>0</v>
      </c>
      <c r="N225" s="140">
        <f>IF('Detailed input - Vehicles'!$E$10&gt;=J219,'B 18m'!$H$215/'Detailed input - Vehicles'!$E$10,0)</f>
        <v>0</v>
      </c>
      <c r="O225" s="140">
        <f>IF('Detailed input - Vehicles'!$E$10&gt;=K219,'B 18m'!$H$215/'Detailed input - Vehicles'!$E$10,0)</f>
        <v>0</v>
      </c>
      <c r="P225" s="140">
        <f>IF('Detailed input - Vehicles'!$E$10&gt;=L219,'B 18m'!$H$215/'Detailed input - Vehicles'!$E$10,0)</f>
        <v>0</v>
      </c>
      <c r="Q225" s="140">
        <f>IF('Detailed input - Vehicles'!$E$10&gt;=M219,'B 18m'!$H$215/'Detailed input - Vehicles'!$E$10,0)</f>
        <v>0</v>
      </c>
      <c r="R225" s="140">
        <f>IF('Detailed input - Vehicles'!$E$10&gt;=N219,'B 18m'!$H$215/'Detailed input - Vehicles'!$E$10,0)</f>
        <v>0</v>
      </c>
      <c r="S225" s="140">
        <f>IF('Detailed input - Vehicles'!$E$10&gt;=O219,'B 18m'!$H$215/'Detailed input - Vehicles'!$E$10,0)</f>
        <v>0</v>
      </c>
      <c r="T225" s="140">
        <f>IF('Detailed input - Vehicles'!$E$10&gt;=P219,'B 18m'!$H$215/'Detailed input - Vehicles'!$E$10,0)</f>
        <v>0</v>
      </c>
      <c r="U225" s="140">
        <f>IF('Detailed input - Vehicles'!$E$10&gt;=Q219,'B 18m'!$H$215/'Detailed input - Vehicles'!$E$10,0)</f>
        <v>0</v>
      </c>
      <c r="V225" s="140">
        <f>IF('Detailed input - Vehicles'!$E$10&gt;=R219,'B 18m'!$H$215/'Detailed input - Vehicles'!$E$10,0)</f>
        <v>0</v>
      </c>
      <c r="W225" s="140">
        <f>IF('Detailed input - Vehicles'!$E$10&gt;=S219,'B 18m'!$H$215/'Detailed input - Vehicles'!$E$10,0)</f>
        <v>0</v>
      </c>
      <c r="X225" s="140">
        <f>IF('Detailed input - Vehicles'!$E$10&gt;=T219,'B 18m'!$H$215/'Detailed input - Vehicles'!$E$10,0)</f>
        <v>0</v>
      </c>
      <c r="Y225" s="140">
        <f>IF('Detailed input - Vehicles'!$E$10&gt;=U219,'B 18m'!$H$215/'Detailed input - Vehicles'!$E$10,0)</f>
        <v>0</v>
      </c>
      <c r="Z225" s="140">
        <f>IF('Detailed input - Vehicles'!$E$10&gt;=V219,'B 18m'!$H$215/'Detailed input - Vehicles'!$E$10,0)</f>
        <v>0</v>
      </c>
      <c r="AA225" s="140">
        <f>IF('Detailed input - Vehicles'!$E$10&gt;=W219,'B 18m'!$H$215/'Detailed input - Vehicles'!$E$10,0)</f>
        <v>0</v>
      </c>
      <c r="AB225" s="140">
        <f>IF('Detailed input - Vehicles'!$E$10&gt;=X219,'B 18m'!$H$215/'Detailed input - Vehicles'!$E$10,0)</f>
        <v>0</v>
      </c>
      <c r="AC225" s="140">
        <f>IF('Detailed input - Vehicles'!$E$10&gt;=Y219,'B 18m'!$H$215/'Detailed input - Vehicles'!$E$10,0)</f>
        <v>0</v>
      </c>
    </row>
    <row r="226" spans="1:29" s="32" customFormat="1" ht="16.5" customHeight="1" outlineLevel="2" x14ac:dyDescent="0.3">
      <c r="A226" s="68"/>
      <c r="B226" s="101"/>
      <c r="C226" s="146" t="s">
        <v>163</v>
      </c>
      <c r="D226" s="140"/>
      <c r="E226" s="140"/>
      <c r="F226" s="140"/>
      <c r="G226" s="140"/>
      <c r="H226" s="140"/>
      <c r="I226" s="140">
        <f>IF('Detailed input - Vehicles'!$E$10&gt;=D219,'B 18m'!$I$215/'Detailed input - Vehicles'!$E$10,0)</f>
        <v>0</v>
      </c>
      <c r="J226" s="140">
        <f>IF('Detailed input - Vehicles'!$E$10&gt;=E219,'B 18m'!$I$215/'Detailed input - Vehicles'!$E$10,0)</f>
        <v>0</v>
      </c>
      <c r="K226" s="140">
        <f>IF('Detailed input - Vehicles'!$E$10&gt;=F219,'B 18m'!$I$215/'Detailed input - Vehicles'!$E$10,0)</f>
        <v>0</v>
      </c>
      <c r="L226" s="140">
        <f>IF('Detailed input - Vehicles'!$E$10&gt;=G219,'B 18m'!$I$215/'Detailed input - Vehicles'!$E$10,0)</f>
        <v>0</v>
      </c>
      <c r="M226" s="140">
        <f>IF('Detailed input - Vehicles'!$E$10&gt;=H219,'B 18m'!$I$215/'Detailed input - Vehicles'!$E$10,0)</f>
        <v>0</v>
      </c>
      <c r="N226" s="140">
        <f>IF('Detailed input - Vehicles'!$E$10&gt;=I219,'B 18m'!$I$215/'Detailed input - Vehicles'!$E$10,0)</f>
        <v>0</v>
      </c>
      <c r="O226" s="140">
        <f>IF('Detailed input - Vehicles'!$E$10&gt;=J219,'B 18m'!$I$215/'Detailed input - Vehicles'!$E$10,0)</f>
        <v>0</v>
      </c>
      <c r="P226" s="140">
        <f>IF('Detailed input - Vehicles'!$E$10&gt;=K219,'B 18m'!$I$215/'Detailed input - Vehicles'!$E$10,0)</f>
        <v>0</v>
      </c>
      <c r="Q226" s="140">
        <f>IF('Detailed input - Vehicles'!$E$10&gt;=L219,'B 18m'!$I$215/'Detailed input - Vehicles'!$E$10,0)</f>
        <v>0</v>
      </c>
      <c r="R226" s="140">
        <f>IF('Detailed input - Vehicles'!$E$10&gt;=M219,'B 18m'!$I$215/'Detailed input - Vehicles'!$E$10,0)</f>
        <v>0</v>
      </c>
      <c r="S226" s="140">
        <f>IF('Detailed input - Vehicles'!$E$10&gt;=N219,'B 18m'!$I$215/'Detailed input - Vehicles'!$E$10,0)</f>
        <v>0</v>
      </c>
      <c r="T226" s="140">
        <f>IF('Detailed input - Vehicles'!$E$10&gt;=O219,'B 18m'!$I$215/'Detailed input - Vehicles'!$E$10,0)</f>
        <v>0</v>
      </c>
      <c r="U226" s="140">
        <f>IF('Detailed input - Vehicles'!$E$10&gt;=P219,'B 18m'!$I$215/'Detailed input - Vehicles'!$E$10,0)</f>
        <v>0</v>
      </c>
      <c r="V226" s="140">
        <f>IF('Detailed input - Vehicles'!$E$10&gt;=Q219,'B 18m'!$I$215/'Detailed input - Vehicles'!$E$10,0)</f>
        <v>0</v>
      </c>
      <c r="W226" s="140">
        <f>IF('Detailed input - Vehicles'!$E$10&gt;=R219,'B 18m'!$I$215/'Detailed input - Vehicles'!$E$10,0)</f>
        <v>0</v>
      </c>
      <c r="X226" s="140">
        <f>IF('Detailed input - Vehicles'!$E$10&gt;=S219,'B 18m'!$I$215/'Detailed input - Vehicles'!$E$10,0)</f>
        <v>0</v>
      </c>
      <c r="Y226" s="140">
        <f>IF('Detailed input - Vehicles'!$E$10&gt;=T219,'B 18m'!$I$215/'Detailed input - Vehicles'!$E$10,0)</f>
        <v>0</v>
      </c>
      <c r="Z226" s="140">
        <f>IF('Detailed input - Vehicles'!$E$10&gt;=U219,'B 18m'!$I$215/'Detailed input - Vehicles'!$E$10,0)</f>
        <v>0</v>
      </c>
      <c r="AA226" s="140">
        <f>IF('Detailed input - Vehicles'!$E$10&gt;=V219,'B 18m'!$I$215/'Detailed input - Vehicles'!$E$10,0)</f>
        <v>0</v>
      </c>
      <c r="AB226" s="140">
        <f>IF('Detailed input - Vehicles'!$E$10&gt;=W219,'B 18m'!$I$215/'Detailed input - Vehicles'!$E$10,0)</f>
        <v>0</v>
      </c>
      <c r="AC226" s="140">
        <f>IF('Detailed input - Vehicles'!$E$10&gt;=X219,'B 18m'!$I$215/'Detailed input - Vehicles'!$E$10,0)</f>
        <v>0</v>
      </c>
    </row>
    <row r="227" spans="1:29" s="32" customFormat="1" ht="16.5" customHeight="1" outlineLevel="2" x14ac:dyDescent="0.3">
      <c r="A227" s="68"/>
      <c r="B227" s="101"/>
      <c r="C227" s="146" t="s">
        <v>164</v>
      </c>
      <c r="D227" s="140"/>
      <c r="E227" s="140"/>
      <c r="F227" s="140"/>
      <c r="G227" s="140"/>
      <c r="H227" s="140"/>
      <c r="I227" s="140"/>
      <c r="J227" s="140">
        <f>IF('Detailed input - Vehicles'!$E$10&gt;=D219,'B 18m'!$J$215/'Detailed input - Vehicles'!$E$10,0)</f>
        <v>0</v>
      </c>
      <c r="K227" s="140">
        <f>IF('Detailed input - Vehicles'!$E$10&gt;=E219,'B 18m'!$J$215/'Detailed input - Vehicles'!$E$10,0)</f>
        <v>0</v>
      </c>
      <c r="L227" s="140">
        <f>IF('Detailed input - Vehicles'!$E$10&gt;=F219,'B 18m'!$J$215/'Detailed input - Vehicles'!$E$10,0)</f>
        <v>0</v>
      </c>
      <c r="M227" s="140">
        <f>IF('Detailed input - Vehicles'!$E$10&gt;=G219,'B 18m'!$J$215/'Detailed input - Vehicles'!$E$10,0)</f>
        <v>0</v>
      </c>
      <c r="N227" s="140">
        <f>IF('Detailed input - Vehicles'!$E$10&gt;=H219,'B 18m'!$J$215/'Detailed input - Vehicles'!$E$10,0)</f>
        <v>0</v>
      </c>
      <c r="O227" s="140">
        <f>IF('Detailed input - Vehicles'!$E$10&gt;=I219,'B 18m'!$J$215/'Detailed input - Vehicles'!$E$10,0)</f>
        <v>0</v>
      </c>
      <c r="P227" s="140">
        <f>IF('Detailed input - Vehicles'!$E$10&gt;=J219,'B 18m'!$J$215/'Detailed input - Vehicles'!$E$10,0)</f>
        <v>0</v>
      </c>
      <c r="Q227" s="140">
        <f>IF('Detailed input - Vehicles'!$E$10&gt;=K219,'B 18m'!$J$215/'Detailed input - Vehicles'!$E$10,0)</f>
        <v>0</v>
      </c>
      <c r="R227" s="140">
        <f>IF('Detailed input - Vehicles'!$E$10&gt;=L219,'B 18m'!$J$215/'Detailed input - Vehicles'!$E$10,0)</f>
        <v>0</v>
      </c>
      <c r="S227" s="140">
        <f>IF('Detailed input - Vehicles'!$E$10&gt;=M219,'B 18m'!$J$215/'Detailed input - Vehicles'!$E$10,0)</f>
        <v>0</v>
      </c>
      <c r="T227" s="140">
        <f>IF('Detailed input - Vehicles'!$E$10&gt;=N219,'B 18m'!$J$215/'Detailed input - Vehicles'!$E$10,0)</f>
        <v>0</v>
      </c>
      <c r="U227" s="140">
        <f>IF('Detailed input - Vehicles'!$E$10&gt;=O219,'B 18m'!$J$215/'Detailed input - Vehicles'!$E$10,0)</f>
        <v>0</v>
      </c>
      <c r="V227" s="140">
        <f>IF('Detailed input - Vehicles'!$E$10&gt;=P219,'B 18m'!$J$215/'Detailed input - Vehicles'!$E$10,0)</f>
        <v>0</v>
      </c>
      <c r="W227" s="140">
        <f>IF('Detailed input - Vehicles'!$E$10&gt;=Q219,'B 18m'!$J$215/'Detailed input - Vehicles'!$E$10,0)</f>
        <v>0</v>
      </c>
      <c r="X227" s="140">
        <f>IF('Detailed input - Vehicles'!$E$10&gt;=R219,'B 18m'!$J$215/'Detailed input - Vehicles'!$E$10,0)</f>
        <v>0</v>
      </c>
      <c r="Y227" s="140">
        <f>IF('Detailed input - Vehicles'!$E$10&gt;=S219,'B 18m'!$J$215/'Detailed input - Vehicles'!$E$10,0)</f>
        <v>0</v>
      </c>
      <c r="Z227" s="140">
        <f>IF('Detailed input - Vehicles'!$E$10&gt;=T219,'B 18m'!$J$215/'Detailed input - Vehicles'!$E$10,0)</f>
        <v>0</v>
      </c>
      <c r="AA227" s="140">
        <f>IF('Detailed input - Vehicles'!$E$10&gt;=U219,'B 18m'!$J$215/'Detailed input - Vehicles'!$E$10,0)</f>
        <v>0</v>
      </c>
      <c r="AB227" s="140">
        <f>IF('Detailed input - Vehicles'!$E$10&gt;=V219,'B 18m'!$J$215/'Detailed input - Vehicles'!$E$10,0)</f>
        <v>0</v>
      </c>
      <c r="AC227" s="140">
        <f>IF('Detailed input - Vehicles'!$E$10&gt;=W219,'B 18m'!$J$215/'Detailed input - Vehicles'!$E$10,0)</f>
        <v>0</v>
      </c>
    </row>
    <row r="228" spans="1:29" s="32" customFormat="1" ht="16.5" customHeight="1" outlineLevel="2" x14ac:dyDescent="0.3">
      <c r="A228" s="68"/>
      <c r="B228" s="101"/>
      <c r="C228" s="146" t="s">
        <v>165</v>
      </c>
      <c r="D228" s="140"/>
      <c r="E228" s="140"/>
      <c r="F228" s="140"/>
      <c r="G228" s="140"/>
      <c r="H228" s="140"/>
      <c r="I228" s="140"/>
      <c r="J228" s="140"/>
      <c r="K228" s="140">
        <f>IF('Detailed input - Vehicles'!$E$10&gt;=D219,'B 18m'!$K$215/'Detailed input - Vehicles'!$E$10,0)</f>
        <v>0</v>
      </c>
      <c r="L228" s="140">
        <f>IF('Detailed input - Vehicles'!$E$10&gt;=E219,'B 18m'!$K$215/'Detailed input - Vehicles'!$E$10,0)</f>
        <v>0</v>
      </c>
      <c r="M228" s="140">
        <f>IF('Detailed input - Vehicles'!$E$10&gt;=F219,'B 18m'!$K$215/'Detailed input - Vehicles'!$E$10,0)</f>
        <v>0</v>
      </c>
      <c r="N228" s="140">
        <f>IF('Detailed input - Vehicles'!$E$10&gt;=G219,'B 18m'!$K$215/'Detailed input - Vehicles'!$E$10,0)</f>
        <v>0</v>
      </c>
      <c r="O228" s="140">
        <f>IF('Detailed input - Vehicles'!$E$10&gt;=H219,'B 18m'!$K$215/'Detailed input - Vehicles'!$E$10,0)</f>
        <v>0</v>
      </c>
      <c r="P228" s="140">
        <f>IF('Detailed input - Vehicles'!$E$10&gt;=I219,'B 18m'!$K$215/'Detailed input - Vehicles'!$E$10,0)</f>
        <v>0</v>
      </c>
      <c r="Q228" s="140">
        <f>IF('Detailed input - Vehicles'!$E$10&gt;=J219,'B 18m'!$K$215/'Detailed input - Vehicles'!$E$10,0)</f>
        <v>0</v>
      </c>
      <c r="R228" s="140">
        <f>IF('Detailed input - Vehicles'!$E$10&gt;=K219,'B 18m'!$K$215/'Detailed input - Vehicles'!$E$10,0)</f>
        <v>0</v>
      </c>
      <c r="S228" s="140">
        <f>IF('Detailed input - Vehicles'!$E$10&gt;=L219,'B 18m'!$K$215/'Detailed input - Vehicles'!$E$10,0)</f>
        <v>0</v>
      </c>
      <c r="T228" s="140">
        <f>IF('Detailed input - Vehicles'!$E$10&gt;=M219,'B 18m'!$K$215/'Detailed input - Vehicles'!$E$10,0)</f>
        <v>0</v>
      </c>
      <c r="U228" s="140">
        <f>IF('Detailed input - Vehicles'!$E$10&gt;=N219,'B 18m'!$K$215/'Detailed input - Vehicles'!$E$10,0)</f>
        <v>0</v>
      </c>
      <c r="V228" s="140">
        <f>IF('Detailed input - Vehicles'!$E$10&gt;=O219,'B 18m'!$K$215/'Detailed input - Vehicles'!$E$10,0)</f>
        <v>0</v>
      </c>
      <c r="W228" s="140">
        <f>IF('Detailed input - Vehicles'!$E$10&gt;=P219,'B 18m'!$K$215/'Detailed input - Vehicles'!$E$10,0)</f>
        <v>0</v>
      </c>
      <c r="X228" s="140">
        <f>IF('Detailed input - Vehicles'!$E$10&gt;=Q219,'B 18m'!$K$215/'Detailed input - Vehicles'!$E$10,0)</f>
        <v>0</v>
      </c>
      <c r="Y228" s="140">
        <f>IF('Detailed input - Vehicles'!$E$10&gt;=R219,'B 18m'!$K$215/'Detailed input - Vehicles'!$E$10,0)</f>
        <v>0</v>
      </c>
      <c r="Z228" s="140">
        <f>IF('Detailed input - Vehicles'!$E$10&gt;=S219,'B 18m'!$K$215/'Detailed input - Vehicles'!$E$10,0)</f>
        <v>0</v>
      </c>
      <c r="AA228" s="140">
        <f>IF('Detailed input - Vehicles'!$E$10&gt;=T219,'B 18m'!$K$215/'Detailed input - Vehicles'!$E$10,0)</f>
        <v>0</v>
      </c>
      <c r="AB228" s="140">
        <f>IF('Detailed input - Vehicles'!$E$10&gt;=U219,'B 18m'!$K$215/'Detailed input - Vehicles'!$E$10,0)</f>
        <v>0</v>
      </c>
      <c r="AC228" s="140">
        <f>IF('Detailed input - Vehicles'!$E$10&gt;=V219,'B 18m'!$K$215/'Detailed input - Vehicles'!$E$10,0)</f>
        <v>0</v>
      </c>
    </row>
    <row r="229" spans="1:29" s="32" customFormat="1" ht="16.5" customHeight="1" outlineLevel="2" x14ac:dyDescent="0.3">
      <c r="A229" s="68"/>
      <c r="B229" s="101"/>
      <c r="C229" s="146" t="s">
        <v>166</v>
      </c>
      <c r="D229" s="140"/>
      <c r="E229" s="140"/>
      <c r="F229" s="140"/>
      <c r="G229" s="140"/>
      <c r="H229" s="140"/>
      <c r="I229" s="140"/>
      <c r="J229" s="140"/>
      <c r="K229" s="140"/>
      <c r="L229" s="140">
        <f>IF('Detailed input - Vehicles'!$E$10&gt;=D219,'B 18m'!$L$215/'Detailed input - Vehicles'!$E$10,0)</f>
        <v>0</v>
      </c>
      <c r="M229" s="140">
        <f>IF('Detailed input - Vehicles'!$E$10&gt;=E219,'B 18m'!$L$215/'Detailed input - Vehicles'!$E$10,0)</f>
        <v>0</v>
      </c>
      <c r="N229" s="140">
        <f>IF('Detailed input - Vehicles'!$E$10&gt;=F219,'B 18m'!$L$215/'Detailed input - Vehicles'!$E$10,0)</f>
        <v>0</v>
      </c>
      <c r="O229" s="140">
        <f>IF('Detailed input - Vehicles'!$E$10&gt;=G219,'B 18m'!$L$215/'Detailed input - Vehicles'!$E$10,0)</f>
        <v>0</v>
      </c>
      <c r="P229" s="140">
        <f>IF('Detailed input - Vehicles'!$E$10&gt;=H219,'B 18m'!$L$215/'Detailed input - Vehicles'!$E$10,0)</f>
        <v>0</v>
      </c>
      <c r="Q229" s="140">
        <f>IF('Detailed input - Vehicles'!$E$10&gt;=I219,'B 18m'!$L$215/'Detailed input - Vehicles'!$E$10,0)</f>
        <v>0</v>
      </c>
      <c r="R229" s="140">
        <f>IF('Detailed input - Vehicles'!$E$10&gt;=J219,'B 18m'!$L$215/'Detailed input - Vehicles'!$E$10,0)</f>
        <v>0</v>
      </c>
      <c r="S229" s="140">
        <f>IF('Detailed input - Vehicles'!$E$10&gt;=K219,'B 18m'!$L$215/'Detailed input - Vehicles'!$E$10,0)</f>
        <v>0</v>
      </c>
      <c r="T229" s="140">
        <f>IF('Detailed input - Vehicles'!$E$10&gt;=L219,'B 18m'!$L$215/'Detailed input - Vehicles'!$E$10,0)</f>
        <v>0</v>
      </c>
      <c r="U229" s="140">
        <f>IF('Detailed input - Vehicles'!$E$10&gt;=M219,'B 18m'!$L$215/'Detailed input - Vehicles'!$E$10,0)</f>
        <v>0</v>
      </c>
      <c r="V229" s="140">
        <f>IF('Detailed input - Vehicles'!$E$10&gt;=N219,'B 18m'!$L$215/'Detailed input - Vehicles'!$E$10,0)</f>
        <v>0</v>
      </c>
      <c r="W229" s="140">
        <f>IF('Detailed input - Vehicles'!$E$10&gt;=O219,'B 18m'!$L$215/'Detailed input - Vehicles'!$E$10,0)</f>
        <v>0</v>
      </c>
      <c r="X229" s="140">
        <f>IF('Detailed input - Vehicles'!$E$10&gt;=P219,'B 18m'!$L$215/'Detailed input - Vehicles'!$E$10,0)</f>
        <v>0</v>
      </c>
      <c r="Y229" s="140">
        <f>IF('Detailed input - Vehicles'!$E$10&gt;=Q219,'B 18m'!$L$215/'Detailed input - Vehicles'!$E$10,0)</f>
        <v>0</v>
      </c>
      <c r="Z229" s="140">
        <f>IF('Detailed input - Vehicles'!$E$10&gt;=R219,'B 18m'!$L$215/'Detailed input - Vehicles'!$E$10,0)</f>
        <v>0</v>
      </c>
      <c r="AA229" s="140">
        <f>IF('Detailed input - Vehicles'!$E$10&gt;=S219,'B 18m'!$L$215/'Detailed input - Vehicles'!$E$10,0)</f>
        <v>0</v>
      </c>
      <c r="AB229" s="140">
        <f>IF('Detailed input - Vehicles'!$E$10&gt;=T219,'B 18m'!$L$215/'Detailed input - Vehicles'!$E$10,0)</f>
        <v>0</v>
      </c>
      <c r="AC229" s="140">
        <f>IF('Detailed input - Vehicles'!$E$10&gt;=U219,'B 18m'!$L$215/'Detailed input - Vehicles'!$E$10,0)</f>
        <v>0</v>
      </c>
    </row>
    <row r="230" spans="1:29" s="32" customFormat="1" ht="16.5" customHeight="1" outlineLevel="2" x14ac:dyDescent="0.3">
      <c r="A230" s="68"/>
      <c r="B230" s="101"/>
      <c r="C230" s="146" t="s">
        <v>167</v>
      </c>
      <c r="D230" s="140"/>
      <c r="E230" s="140"/>
      <c r="F230" s="140"/>
      <c r="G230" s="140"/>
      <c r="H230" s="140"/>
      <c r="I230" s="140"/>
      <c r="J230" s="140"/>
      <c r="K230" s="140"/>
      <c r="L230" s="140"/>
      <c r="M230" s="140">
        <f>IF('Detailed input - Vehicles'!$E$10&gt;=D219,'B 18m'!$M$215/'Detailed input - Vehicles'!$E$10,0)</f>
        <v>0</v>
      </c>
      <c r="N230" s="140">
        <f>IF('Detailed input - Vehicles'!$E$10&gt;=E219,'B 18m'!$M$215/'Detailed input - Vehicles'!$E$10,0)</f>
        <v>0</v>
      </c>
      <c r="O230" s="140">
        <f>IF('Detailed input - Vehicles'!$E$10&gt;=F219,'B 18m'!$M$215/'Detailed input - Vehicles'!$E$10,0)</f>
        <v>0</v>
      </c>
      <c r="P230" s="140">
        <f>IF('Detailed input - Vehicles'!$E$10&gt;=G219,'B 18m'!$M$215/'Detailed input - Vehicles'!$E$10,0)</f>
        <v>0</v>
      </c>
      <c r="Q230" s="140">
        <f>IF('Detailed input - Vehicles'!$E$10&gt;=H219,'B 18m'!$M$215/'Detailed input - Vehicles'!$E$10,0)</f>
        <v>0</v>
      </c>
      <c r="R230" s="140">
        <f>IF('Detailed input - Vehicles'!$E$10&gt;=I219,'B 18m'!$M$215/'Detailed input - Vehicles'!$E$10,0)</f>
        <v>0</v>
      </c>
      <c r="S230" s="140">
        <f>IF('Detailed input - Vehicles'!$E$10&gt;=J219,'B 18m'!$M$215/'Detailed input - Vehicles'!$E$10,0)</f>
        <v>0</v>
      </c>
      <c r="T230" s="140">
        <f>IF('Detailed input - Vehicles'!$E$10&gt;=K219,'B 18m'!$M$215/'Detailed input - Vehicles'!$E$10,0)</f>
        <v>0</v>
      </c>
      <c r="U230" s="140">
        <f>IF('Detailed input - Vehicles'!$E$10&gt;=L219,'B 18m'!$M$215/'Detailed input - Vehicles'!$E$10,0)</f>
        <v>0</v>
      </c>
      <c r="V230" s="140">
        <f>IF('Detailed input - Vehicles'!$E$10&gt;=M219,'B 18m'!$M$215/'Detailed input - Vehicles'!$E$10,0)</f>
        <v>0</v>
      </c>
      <c r="W230" s="140">
        <f>IF('Detailed input - Vehicles'!$E$10&gt;=N219,'B 18m'!$M$215/'Detailed input - Vehicles'!$E$10,0)</f>
        <v>0</v>
      </c>
      <c r="X230" s="140">
        <f>IF('Detailed input - Vehicles'!$E$10&gt;=O219,'B 18m'!$M$215/'Detailed input - Vehicles'!$E$10,0)</f>
        <v>0</v>
      </c>
      <c r="Y230" s="140">
        <f>IF('Detailed input - Vehicles'!$E$10&gt;=P219,'B 18m'!$M$215/'Detailed input - Vehicles'!$E$10,0)</f>
        <v>0</v>
      </c>
      <c r="Z230" s="140">
        <f>IF('Detailed input - Vehicles'!$E$10&gt;=Q219,'B 18m'!$M$215/'Detailed input - Vehicles'!$E$10,0)</f>
        <v>0</v>
      </c>
      <c r="AA230" s="140">
        <f>IF('Detailed input - Vehicles'!$E$10&gt;=R219,'B 18m'!$M$215/'Detailed input - Vehicles'!$E$10,0)</f>
        <v>0</v>
      </c>
      <c r="AB230" s="140">
        <f>IF('Detailed input - Vehicles'!$E$10&gt;=S219,'B 18m'!$M$215/'Detailed input - Vehicles'!$E$10,0)</f>
        <v>0</v>
      </c>
      <c r="AC230" s="140">
        <f>IF('Detailed input - Vehicles'!$E$10&gt;=T219,'B 18m'!$M$215/'Detailed input - Vehicles'!$E$10,0)</f>
        <v>0</v>
      </c>
    </row>
    <row r="231" spans="1:29" s="32" customFormat="1" ht="16.5" customHeight="1" outlineLevel="2" x14ac:dyDescent="0.3">
      <c r="A231" s="68"/>
      <c r="B231" s="101"/>
      <c r="C231" s="146" t="s">
        <v>168</v>
      </c>
      <c r="D231" s="140"/>
      <c r="E231" s="140"/>
      <c r="F231" s="140"/>
      <c r="G231" s="140"/>
      <c r="H231" s="140"/>
      <c r="I231" s="140"/>
      <c r="J231" s="140"/>
      <c r="K231" s="140"/>
      <c r="L231" s="140"/>
      <c r="M231" s="140"/>
      <c r="N231" s="140">
        <f>IF('Detailed input - Vehicles'!$E$10&gt;=D219,'B 18m'!$N$215/'Detailed input - Vehicles'!$E$10,0)</f>
        <v>0</v>
      </c>
      <c r="O231" s="140">
        <f>IF('Detailed input - Vehicles'!$E$10&gt;=E219,'B 18m'!$N$215/'Detailed input - Vehicles'!$E$10,0)</f>
        <v>0</v>
      </c>
      <c r="P231" s="140">
        <f>IF('Detailed input - Vehicles'!$E$10&gt;=F219,'B 18m'!$N$215/'Detailed input - Vehicles'!$E$10,0)</f>
        <v>0</v>
      </c>
      <c r="Q231" s="140">
        <f>IF('Detailed input - Vehicles'!$E$10&gt;=G219,'B 18m'!$N$215/'Detailed input - Vehicles'!$E$10,0)</f>
        <v>0</v>
      </c>
      <c r="R231" s="140">
        <f>IF('Detailed input - Vehicles'!$E$10&gt;=H219,'B 18m'!$N$215/'Detailed input - Vehicles'!$E$10,0)</f>
        <v>0</v>
      </c>
      <c r="S231" s="140">
        <f>IF('Detailed input - Vehicles'!$E$10&gt;=I219,'B 18m'!$N$215/'Detailed input - Vehicles'!$E$10,0)</f>
        <v>0</v>
      </c>
      <c r="T231" s="140">
        <f>IF('Detailed input - Vehicles'!$E$10&gt;=J219,'B 18m'!$N$215/'Detailed input - Vehicles'!$E$10,0)</f>
        <v>0</v>
      </c>
      <c r="U231" s="140">
        <f>IF('Detailed input - Vehicles'!$E$10&gt;=K219,'B 18m'!$N$215/'Detailed input - Vehicles'!$E$10,0)</f>
        <v>0</v>
      </c>
      <c r="V231" s="140">
        <f>IF('Detailed input - Vehicles'!$E$10&gt;=L219,'B 18m'!$N$215/'Detailed input - Vehicles'!$E$10,0)</f>
        <v>0</v>
      </c>
      <c r="W231" s="140">
        <f>IF('Detailed input - Vehicles'!$E$10&gt;=M219,'B 18m'!$N$215/'Detailed input - Vehicles'!$E$10,0)</f>
        <v>0</v>
      </c>
      <c r="X231" s="140">
        <f>IF('Detailed input - Vehicles'!$E$10&gt;=N219,'B 18m'!$N$215/'Detailed input - Vehicles'!$E$10,0)</f>
        <v>0</v>
      </c>
      <c r="Y231" s="140">
        <f>IF('Detailed input - Vehicles'!$E$10&gt;=O219,'B 18m'!$N$215/'Detailed input - Vehicles'!$E$10,0)</f>
        <v>0</v>
      </c>
      <c r="Z231" s="140">
        <f>IF('Detailed input - Vehicles'!$E$10&gt;=P219,'B 18m'!$N$215/'Detailed input - Vehicles'!$E$10,0)</f>
        <v>0</v>
      </c>
      <c r="AA231" s="140">
        <f>IF('Detailed input - Vehicles'!$E$10&gt;=Q219,'B 18m'!$N$215/'Detailed input - Vehicles'!$E$10,0)</f>
        <v>0</v>
      </c>
      <c r="AB231" s="140">
        <f>IF('Detailed input - Vehicles'!$E$10&gt;=R219,'B 18m'!$N$215/'Detailed input - Vehicles'!$E$10,0)</f>
        <v>0</v>
      </c>
      <c r="AC231" s="140">
        <f>IF('Detailed input - Vehicles'!$E$10&gt;=S219,'B 18m'!$N$215/'Detailed input - Vehicles'!$E$10,0)</f>
        <v>0</v>
      </c>
    </row>
    <row r="232" spans="1:29" s="32" customFormat="1" ht="16.5" customHeight="1" outlineLevel="1" x14ac:dyDescent="0.3">
      <c r="A232" s="68"/>
      <c r="B232" s="101"/>
      <c r="C232" s="146"/>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c r="AB232" s="140"/>
      <c r="AC232" s="140"/>
    </row>
    <row r="233" spans="1:29" s="32" customFormat="1" ht="16.5" customHeight="1" outlineLevel="1" x14ac:dyDescent="0.3">
      <c r="A233" s="68"/>
      <c r="B233" s="101"/>
      <c r="C233" s="146"/>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c r="AB233" s="140"/>
      <c r="AC233" s="140"/>
    </row>
    <row r="234" spans="1:29" ht="20.25" customHeight="1" outlineLevel="1" x14ac:dyDescent="0.3">
      <c r="A234" s="78"/>
      <c r="B234" s="133" t="s">
        <v>290</v>
      </c>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c r="AA234" s="134"/>
      <c r="AB234" s="134"/>
      <c r="AC234" s="134"/>
    </row>
    <row r="235" spans="1:29" s="32" customFormat="1" ht="16.5" customHeight="1" outlineLevel="1" x14ac:dyDescent="0.3">
      <c r="A235" s="68"/>
      <c r="B235" s="34"/>
      <c r="C235" s="35"/>
      <c r="D235" s="33"/>
      <c r="E235" s="33"/>
      <c r="F235" s="33"/>
      <c r="G235" s="33"/>
      <c r="H235" s="33"/>
      <c r="I235" s="33"/>
      <c r="J235" s="33"/>
      <c r="K235" s="33"/>
    </row>
    <row r="236" spans="1:29" s="87" customFormat="1" ht="20.25" customHeight="1" outlineLevel="1" thickBot="1" x14ac:dyDescent="0.35">
      <c r="A236" s="78"/>
      <c r="B236" s="184" t="s">
        <v>307</v>
      </c>
      <c r="C236" s="184"/>
      <c r="D236" s="185">
        <f>D238+D252</f>
        <v>0</v>
      </c>
      <c r="E236" s="185">
        <f t="shared" ref="E236:AC236" si="44">E238+E252</f>
        <v>0</v>
      </c>
      <c r="F236" s="185">
        <f t="shared" si="44"/>
        <v>0</v>
      </c>
      <c r="G236" s="185">
        <f t="shared" si="44"/>
        <v>0</v>
      </c>
      <c r="H236" s="185">
        <f t="shared" si="44"/>
        <v>0</v>
      </c>
      <c r="I236" s="185">
        <f t="shared" si="44"/>
        <v>0</v>
      </c>
      <c r="J236" s="185">
        <f t="shared" si="44"/>
        <v>0</v>
      </c>
      <c r="K236" s="185">
        <f t="shared" si="44"/>
        <v>0</v>
      </c>
      <c r="L236" s="185">
        <f t="shared" si="44"/>
        <v>0</v>
      </c>
      <c r="M236" s="185">
        <f t="shared" si="44"/>
        <v>0</v>
      </c>
      <c r="N236" s="185">
        <f t="shared" si="44"/>
        <v>0</v>
      </c>
      <c r="O236" s="185">
        <f t="shared" si="44"/>
        <v>0</v>
      </c>
      <c r="P236" s="185">
        <f t="shared" si="44"/>
        <v>0</v>
      </c>
      <c r="Q236" s="185">
        <f t="shared" si="44"/>
        <v>0</v>
      </c>
      <c r="R236" s="185">
        <f t="shared" si="44"/>
        <v>0</v>
      </c>
      <c r="S236" s="185">
        <f t="shared" si="44"/>
        <v>0</v>
      </c>
      <c r="T236" s="185">
        <f t="shared" si="44"/>
        <v>0</v>
      </c>
      <c r="U236" s="185">
        <f t="shared" si="44"/>
        <v>0</v>
      </c>
      <c r="V236" s="185">
        <f t="shared" si="44"/>
        <v>0</v>
      </c>
      <c r="W236" s="185">
        <f t="shared" si="44"/>
        <v>0</v>
      </c>
      <c r="X236" s="185">
        <f t="shared" si="44"/>
        <v>0</v>
      </c>
      <c r="Y236" s="185">
        <f t="shared" si="44"/>
        <v>0</v>
      </c>
      <c r="Z236" s="185">
        <f t="shared" si="44"/>
        <v>0</v>
      </c>
      <c r="AA236" s="185">
        <f t="shared" si="44"/>
        <v>0</v>
      </c>
      <c r="AB236" s="185">
        <f t="shared" si="44"/>
        <v>0</v>
      </c>
      <c r="AC236" s="185">
        <f t="shared" si="44"/>
        <v>0</v>
      </c>
    </row>
    <row r="237" spans="1:29" s="177" customFormat="1" ht="20.25" customHeight="1" outlineLevel="1" x14ac:dyDescent="0.2">
      <c r="A237" s="261"/>
      <c r="B237" s="93" t="s">
        <v>589</v>
      </c>
      <c r="D237" s="639">
        <f>+D12</f>
        <v>0</v>
      </c>
      <c r="E237" s="639">
        <f>+E12</f>
        <v>0</v>
      </c>
      <c r="F237" s="639">
        <f t="shared" ref="F237:AC237" si="45">+F12</f>
        <v>0</v>
      </c>
      <c r="G237" s="639">
        <f t="shared" si="45"/>
        <v>0</v>
      </c>
      <c r="H237" s="639">
        <f t="shared" si="45"/>
        <v>0</v>
      </c>
      <c r="I237" s="639">
        <f t="shared" si="45"/>
        <v>0</v>
      </c>
      <c r="J237" s="639">
        <f t="shared" si="45"/>
        <v>0</v>
      </c>
      <c r="K237" s="639">
        <f t="shared" si="45"/>
        <v>0</v>
      </c>
      <c r="L237" s="639">
        <f t="shared" si="45"/>
        <v>0</v>
      </c>
      <c r="M237" s="639">
        <f t="shared" si="45"/>
        <v>0</v>
      </c>
      <c r="N237" s="639">
        <f t="shared" si="45"/>
        <v>0</v>
      </c>
      <c r="O237" s="639">
        <f t="shared" si="45"/>
        <v>0</v>
      </c>
      <c r="P237" s="639">
        <f t="shared" si="45"/>
        <v>0</v>
      </c>
      <c r="Q237" s="639">
        <f t="shared" si="45"/>
        <v>0</v>
      </c>
      <c r="R237" s="639">
        <f t="shared" si="45"/>
        <v>0</v>
      </c>
      <c r="S237" s="639">
        <f t="shared" si="45"/>
        <v>0</v>
      </c>
      <c r="T237" s="639">
        <f t="shared" si="45"/>
        <v>0</v>
      </c>
      <c r="U237" s="639">
        <f t="shared" si="45"/>
        <v>0</v>
      </c>
      <c r="V237" s="639">
        <f t="shared" si="45"/>
        <v>0</v>
      </c>
      <c r="W237" s="639">
        <f t="shared" si="45"/>
        <v>0</v>
      </c>
      <c r="X237" s="639">
        <f t="shared" si="45"/>
        <v>0</v>
      </c>
      <c r="Y237" s="639">
        <f t="shared" si="45"/>
        <v>0</v>
      </c>
      <c r="Z237" s="639">
        <f t="shared" si="45"/>
        <v>0</v>
      </c>
      <c r="AA237" s="639">
        <f t="shared" si="45"/>
        <v>0</v>
      </c>
      <c r="AB237" s="639">
        <f t="shared" si="45"/>
        <v>0</v>
      </c>
      <c r="AC237" s="639">
        <f t="shared" si="45"/>
        <v>0</v>
      </c>
    </row>
    <row r="238" spans="1:29" s="32" customFormat="1" ht="16.5" customHeight="1" outlineLevel="1" x14ac:dyDescent="0.3">
      <c r="A238" s="68"/>
      <c r="B238" s="18" t="s">
        <v>590</v>
      </c>
      <c r="C238" s="35"/>
      <c r="D238" s="112">
        <f>+D239</f>
        <v>0</v>
      </c>
      <c r="E238" s="243">
        <f>+IF(E237=0,0,+IF(E239&lt;&gt;D239,IF(E239=0,D239,E239),D238))</f>
        <v>0</v>
      </c>
      <c r="F238" s="243">
        <f t="shared" ref="F238:AC238" si="46">+IF(F237=0,0,+IF(F239&lt;&gt;E239,IF(F239=0,E239,F239),E238))</f>
        <v>0</v>
      </c>
      <c r="G238" s="243">
        <f t="shared" si="46"/>
        <v>0</v>
      </c>
      <c r="H238" s="243">
        <f t="shared" si="46"/>
        <v>0</v>
      </c>
      <c r="I238" s="243">
        <f t="shared" si="46"/>
        <v>0</v>
      </c>
      <c r="J238" s="243">
        <f t="shared" si="46"/>
        <v>0</v>
      </c>
      <c r="K238" s="243">
        <f t="shared" si="46"/>
        <v>0</v>
      </c>
      <c r="L238" s="243">
        <f t="shared" si="46"/>
        <v>0</v>
      </c>
      <c r="M238" s="243">
        <f t="shared" si="46"/>
        <v>0</v>
      </c>
      <c r="N238" s="243">
        <f t="shared" si="46"/>
        <v>0</v>
      </c>
      <c r="O238" s="243">
        <f t="shared" si="46"/>
        <v>0</v>
      </c>
      <c r="P238" s="243">
        <f t="shared" si="46"/>
        <v>0</v>
      </c>
      <c r="Q238" s="243">
        <f t="shared" si="46"/>
        <v>0</v>
      </c>
      <c r="R238" s="243">
        <f t="shared" si="46"/>
        <v>0</v>
      </c>
      <c r="S238" s="243">
        <f t="shared" si="46"/>
        <v>0</v>
      </c>
      <c r="T238" s="243">
        <f t="shared" si="46"/>
        <v>0</v>
      </c>
      <c r="U238" s="243">
        <f t="shared" si="46"/>
        <v>0</v>
      </c>
      <c r="V238" s="243">
        <f t="shared" si="46"/>
        <v>0</v>
      </c>
      <c r="W238" s="243">
        <f t="shared" si="46"/>
        <v>0</v>
      </c>
      <c r="X238" s="243">
        <f t="shared" si="46"/>
        <v>0</v>
      </c>
      <c r="Y238" s="243">
        <f t="shared" si="46"/>
        <v>0</v>
      </c>
      <c r="Z238" s="243">
        <f t="shared" si="46"/>
        <v>0</v>
      </c>
      <c r="AA238" s="243">
        <f t="shared" si="46"/>
        <v>0</v>
      </c>
      <c r="AB238" s="243">
        <f t="shared" si="46"/>
        <v>0</v>
      </c>
      <c r="AC238" s="243">
        <f t="shared" si="46"/>
        <v>0</v>
      </c>
    </row>
    <row r="239" spans="1:29" s="39" customFormat="1" ht="16.5" customHeight="1" outlineLevel="2" x14ac:dyDescent="0.3">
      <c r="A239" s="23"/>
      <c r="B239" s="18" t="s">
        <v>305</v>
      </c>
      <c r="C239" s="18" t="s">
        <v>16</v>
      </c>
      <c r="D239" s="243">
        <f>SUM(D240:D249)</f>
        <v>0</v>
      </c>
      <c r="E239" s="243">
        <f t="shared" ref="E239:N239" si="47">SUM(E240:E249)</f>
        <v>0</v>
      </c>
      <c r="F239" s="243">
        <f t="shared" si="47"/>
        <v>0</v>
      </c>
      <c r="G239" s="243">
        <f t="shared" si="47"/>
        <v>0</v>
      </c>
      <c r="H239" s="243">
        <f t="shared" si="47"/>
        <v>0</v>
      </c>
      <c r="I239" s="243">
        <f t="shared" si="47"/>
        <v>0</v>
      </c>
      <c r="J239" s="243">
        <f t="shared" si="47"/>
        <v>0</v>
      </c>
      <c r="K239" s="243">
        <f t="shared" si="47"/>
        <v>0</v>
      </c>
      <c r="L239" s="243">
        <f t="shared" si="47"/>
        <v>0</v>
      </c>
      <c r="M239" s="243">
        <f t="shared" si="47"/>
        <v>0</v>
      </c>
      <c r="N239" s="243">
        <f t="shared" si="47"/>
        <v>0</v>
      </c>
      <c r="O239" s="243">
        <f t="shared" ref="O239:AC239" si="48">SUM(O240:O249)</f>
        <v>0</v>
      </c>
      <c r="P239" s="243">
        <f t="shared" si="48"/>
        <v>0</v>
      </c>
      <c r="Q239" s="243">
        <f t="shared" si="48"/>
        <v>0</v>
      </c>
      <c r="R239" s="243">
        <f t="shared" si="48"/>
        <v>0</v>
      </c>
      <c r="S239" s="243">
        <f t="shared" si="48"/>
        <v>0</v>
      </c>
      <c r="T239" s="243">
        <f t="shared" si="48"/>
        <v>0</v>
      </c>
      <c r="U239" s="243">
        <f t="shared" si="48"/>
        <v>0</v>
      </c>
      <c r="V239" s="243">
        <f t="shared" si="48"/>
        <v>0</v>
      </c>
      <c r="W239" s="243">
        <f t="shared" si="48"/>
        <v>0</v>
      </c>
      <c r="X239" s="243">
        <f t="shared" si="48"/>
        <v>0</v>
      </c>
      <c r="Y239" s="243">
        <f t="shared" si="48"/>
        <v>0</v>
      </c>
      <c r="Z239" s="243">
        <f t="shared" si="48"/>
        <v>0</v>
      </c>
      <c r="AA239" s="243">
        <f t="shared" si="48"/>
        <v>0</v>
      </c>
      <c r="AB239" s="243">
        <f t="shared" si="48"/>
        <v>0</v>
      </c>
      <c r="AC239" s="243">
        <f t="shared" si="48"/>
        <v>0</v>
      </c>
    </row>
    <row r="240" spans="1:29" s="32" customFormat="1" ht="16.5" customHeight="1" outlineLevel="3" x14ac:dyDescent="0.3">
      <c r="A240" s="68"/>
      <c r="B240" s="34"/>
      <c r="C240" s="146" t="s">
        <v>169</v>
      </c>
      <c r="D240" s="33">
        <f>IF(D221&lt;&gt;0,MAX($D$215:$AC$215)*'Detailed input - HRS'!$E$16,0)</f>
        <v>0</v>
      </c>
      <c r="E240" s="33">
        <f>IF(E221&lt;&gt;0,MAX($D$215:$AC$215)*'Detailed input - HRS'!$E$16,0)</f>
        <v>0</v>
      </c>
      <c r="F240" s="33">
        <f>IF(F221&lt;&gt;0,MAX($D$215:$AC$215)*'Detailed input - HRS'!$E$16,0)</f>
        <v>0</v>
      </c>
      <c r="G240" s="33">
        <f>IF(G221&lt;&gt;0,MAX($D$215:$AC$215)*'Detailed input - HRS'!$E$16,0)</f>
        <v>0</v>
      </c>
      <c r="H240" s="33">
        <f>IF(H221&lt;&gt;0,MAX($D$215:$AC$215)*'Detailed input - HRS'!$E$16,0)</f>
        <v>0</v>
      </c>
      <c r="I240" s="33">
        <f>IF(I221&lt;&gt;0,MAX($D$215:$AC$215)*'Detailed input - HRS'!$E$16,0)</f>
        <v>0</v>
      </c>
      <c r="J240" s="33">
        <f>IF(J221&lt;&gt;0,MAX($D$215:$AC$215)*'Detailed input - HRS'!$E$16,0)</f>
        <v>0</v>
      </c>
      <c r="K240" s="33">
        <f>IF(K221&lt;&gt;0,MAX($D$215:$AC$215)*'Detailed input - HRS'!$E$16,0)</f>
        <v>0</v>
      </c>
      <c r="L240" s="33">
        <f>IF(L221&lt;&gt;0,MAX($D$215:$AC$215)*'Detailed input - HRS'!$E$16,0)</f>
        <v>0</v>
      </c>
      <c r="M240" s="33">
        <f>IF(M221&lt;&gt;0,MAX($D$215:$AC$215)*'Detailed input - HRS'!$E$16,0)</f>
        <v>0</v>
      </c>
      <c r="N240" s="33">
        <f>IF(N221&lt;&gt;0,MAX($D$215:$AC$215)*'Detailed input - HRS'!$E$16,0)</f>
        <v>0</v>
      </c>
      <c r="O240" s="33">
        <f>IF(O221&lt;&gt;0,MAX($D$215:$AC$215)*'Detailed input - HRS'!$E$16,0)</f>
        <v>0</v>
      </c>
      <c r="P240" s="33">
        <f>IF(P221&lt;&gt;0,MAX($D$215:$AC$215)*'Detailed input - HRS'!$E$16,0)</f>
        <v>0</v>
      </c>
      <c r="Q240" s="33">
        <f>IF(Q221&lt;&gt;0,MAX($D$215:$AC$215)*'Detailed input - HRS'!$E$16,0)</f>
        <v>0</v>
      </c>
      <c r="R240" s="33">
        <f>IF(R221&lt;&gt;0,MAX($D$215:$AC$215)*'Detailed input - HRS'!$E$16,0)</f>
        <v>0</v>
      </c>
      <c r="S240" s="33">
        <f>IF(S221&lt;&gt;0,MAX($D$215:$AC$215)*'Detailed input - HRS'!$E$16,0)</f>
        <v>0</v>
      </c>
      <c r="T240" s="33">
        <f>IF(T221&lt;&gt;0,MAX($D$215:$AC$215)*'Detailed input - HRS'!$E$16,0)</f>
        <v>0</v>
      </c>
      <c r="U240" s="33">
        <f>IF(U221&lt;&gt;0,MAX($D$215:$AC$215)*'Detailed input - HRS'!$E$16,0)</f>
        <v>0</v>
      </c>
      <c r="V240" s="33">
        <f>IF(V221&lt;&gt;0,MAX($D$215:$AC$215)*'Detailed input - HRS'!$E$16,0)</f>
        <v>0</v>
      </c>
      <c r="W240" s="33">
        <f>IF(W221&lt;&gt;0,MAX($D$215:$AC$215)*'Detailed input - HRS'!$E$16,0)</f>
        <v>0</v>
      </c>
      <c r="X240" s="33">
        <f>IF(X221&lt;&gt;0,MAX($D$215:$AC$215)*'Detailed input - HRS'!$E$16,0)</f>
        <v>0</v>
      </c>
      <c r="Y240" s="33">
        <f>IF(Y221&lt;&gt;0,MAX($D$215:$AC$215)*'Detailed input - HRS'!$E$16,0)</f>
        <v>0</v>
      </c>
      <c r="Z240" s="33">
        <f>IF(Z221&lt;&gt;0,MAX($D$215:$AC$215)*'Detailed input - HRS'!$E$16,0)</f>
        <v>0</v>
      </c>
      <c r="AA240" s="33">
        <f>IF(AA221&lt;&gt;0,MAX($D$215:$AC$215)*'Detailed input - HRS'!$E$16,0)</f>
        <v>0</v>
      </c>
      <c r="AB240" s="33">
        <f>IF(AB221&lt;&gt;0,MAX($D$215:$AC$215)*'Detailed input - HRS'!$E$16,0)</f>
        <v>0</v>
      </c>
      <c r="AC240" s="33">
        <f>IF(AC221&lt;&gt;0,MAX($D$215:$AC$215)*'Detailed input - HRS'!$E$16,0)</f>
        <v>0</v>
      </c>
    </row>
    <row r="241" spans="1:29" ht="15" customHeight="1" outlineLevel="3" x14ac:dyDescent="0.3">
      <c r="C241" s="146" t="s">
        <v>304</v>
      </c>
      <c r="D241" s="33"/>
      <c r="E241" s="33">
        <f>IF(E222&lt;&gt;0,MAX($D$215:$AC$215)*'Detailed input - HRS'!$E$16,0)</f>
        <v>0</v>
      </c>
      <c r="F241" s="33">
        <f>IF(F222&lt;&gt;0,MAX($D$215:$AC$215)*'Detailed input - HRS'!$E$16,0)</f>
        <v>0</v>
      </c>
      <c r="G241" s="33">
        <f>IF(G222&lt;&gt;0,MAX($D$215:$AC$215)*'Detailed input - HRS'!$E$16,0)</f>
        <v>0</v>
      </c>
      <c r="H241" s="33">
        <f>IF(H222&lt;&gt;0,MAX($D$215:$AC$215)*'Detailed input - HRS'!$E$16,0)</f>
        <v>0</v>
      </c>
      <c r="I241" s="33">
        <f>IF(I222&lt;&gt;0,MAX($D$215:$AC$215)*'Detailed input - HRS'!$E$16,0)</f>
        <v>0</v>
      </c>
      <c r="J241" s="33">
        <f>IF(J222&lt;&gt;0,MAX($D$215:$AC$215)*'Detailed input - HRS'!$E$16,0)</f>
        <v>0</v>
      </c>
      <c r="K241" s="33">
        <f>IF(K222&lt;&gt;0,MAX($D$215:$AC$215)*'Detailed input - HRS'!$E$16,0)</f>
        <v>0</v>
      </c>
      <c r="L241" s="33">
        <f>IF(L222&lt;&gt;0,MAX($D$215:$AC$215)*'Detailed input - HRS'!$E$16,0)</f>
        <v>0</v>
      </c>
      <c r="M241" s="33">
        <f>IF(M222&lt;&gt;0,MAX($D$215:$AC$215)*'Detailed input - HRS'!$E$16,0)</f>
        <v>0</v>
      </c>
      <c r="N241" s="33">
        <f>IF(N222&lt;&gt;0,MAX($D$215:$AC$215)*'Detailed input - HRS'!$E$16,0)</f>
        <v>0</v>
      </c>
      <c r="O241" s="33">
        <f>IF(O222&lt;&gt;0,MAX($D$215:$AC$215)*'Detailed input - HRS'!$E$16,0)</f>
        <v>0</v>
      </c>
      <c r="P241" s="33">
        <f>IF(P222&lt;&gt;0,MAX($D$215:$AC$215)*'Detailed input - HRS'!$E$16,0)</f>
        <v>0</v>
      </c>
      <c r="Q241" s="33">
        <f>IF(Q222&lt;&gt;0,MAX($D$215:$AC$215)*'Detailed input - HRS'!$E$16,0)</f>
        <v>0</v>
      </c>
      <c r="R241" s="33">
        <f>IF(R222&lt;&gt;0,MAX($D$215:$AC$215)*'Detailed input - HRS'!$E$16,0)</f>
        <v>0</v>
      </c>
      <c r="S241" s="33">
        <f>IF(S222&lt;&gt;0,MAX($D$215:$AC$215)*'Detailed input - HRS'!$E$16,0)</f>
        <v>0</v>
      </c>
      <c r="T241" s="33">
        <f>IF(T222&lt;&gt;0,MAX($D$215:$AC$215)*'Detailed input - HRS'!$E$16,0)</f>
        <v>0</v>
      </c>
      <c r="U241" s="33">
        <f>IF(U222&lt;&gt;0,MAX($D$215:$AC$215)*'Detailed input - HRS'!$E$16,0)</f>
        <v>0</v>
      </c>
      <c r="V241" s="33">
        <f>IF(V222&lt;&gt;0,MAX($D$215:$AC$215)*'Detailed input - HRS'!$E$16,0)</f>
        <v>0</v>
      </c>
      <c r="W241" s="33">
        <f>IF(W222&lt;&gt;0,MAX($D$215:$AC$215)*'Detailed input - HRS'!$E$16,0)</f>
        <v>0</v>
      </c>
      <c r="X241" s="33">
        <f>IF(X222&lt;&gt;0,MAX($D$215:$AC$215)*'Detailed input - HRS'!$E$16,0)</f>
        <v>0</v>
      </c>
      <c r="Y241" s="33">
        <f>IF(Y222&lt;&gt;0,MAX($D$215:$AC$215)*'Detailed input - HRS'!$E$16,0)</f>
        <v>0</v>
      </c>
      <c r="Z241" s="33">
        <f>IF(Z222&lt;&gt;0,MAX($D$215:$AC$215)*'Detailed input - HRS'!$E$16,0)</f>
        <v>0</v>
      </c>
      <c r="AA241" s="33">
        <f>IF(AA222&lt;&gt;0,MAX($D$215:$AC$215)*'Detailed input - HRS'!$E$16,0)</f>
        <v>0</v>
      </c>
      <c r="AB241" s="33">
        <f>IF(AB222&lt;&gt;0,MAX($D$215:$AC$215)*'Detailed input - HRS'!$E$16,0)</f>
        <v>0</v>
      </c>
      <c r="AC241" s="33">
        <f>IF(AC222&lt;&gt;0,MAX($D$215:$AC$215)*'Detailed input - HRS'!$E$16,0)</f>
        <v>0</v>
      </c>
    </row>
    <row r="242" spans="1:29" ht="15" customHeight="1" outlineLevel="3" x14ac:dyDescent="0.3">
      <c r="C242" s="146" t="s">
        <v>170</v>
      </c>
      <c r="D242" s="33"/>
      <c r="E242" s="33"/>
      <c r="F242" s="33">
        <f>IF(F223&lt;&gt;0,MAX($D$215:$AC$215)*'Detailed input - HRS'!$E$16,0)</f>
        <v>0</v>
      </c>
      <c r="G242" s="33">
        <f>IF(G223&lt;&gt;0,MAX($D$215:$AC$215)*'Detailed input - HRS'!$E$16,0)</f>
        <v>0</v>
      </c>
      <c r="H242" s="33">
        <f>IF(H223&lt;&gt;0,MAX($D$215:$AC$215)*'Detailed input - HRS'!$E$16,0)</f>
        <v>0</v>
      </c>
      <c r="I242" s="33">
        <f>IF(I223&lt;&gt;0,MAX($D$215:$AC$215)*'Detailed input - HRS'!$E$16,0)</f>
        <v>0</v>
      </c>
      <c r="J242" s="33">
        <f>IF(J223&lt;&gt;0,MAX($D$215:$AC$215)*'Detailed input - HRS'!$E$16,0)</f>
        <v>0</v>
      </c>
      <c r="K242" s="33">
        <f>IF(K223&lt;&gt;0,MAX($D$215:$AC$215)*'Detailed input - HRS'!$E$16,0)</f>
        <v>0</v>
      </c>
      <c r="L242" s="33">
        <f>IF(L223&lt;&gt;0,MAX($D$215:$AC$215)*'Detailed input - HRS'!$E$16,0)</f>
        <v>0</v>
      </c>
      <c r="M242" s="33">
        <f>IF(M223&lt;&gt;0,MAX($D$215:$AC$215)*'Detailed input - HRS'!$E$16,0)</f>
        <v>0</v>
      </c>
      <c r="N242" s="33">
        <f>IF(N223&lt;&gt;0,MAX($D$215:$AC$215)*'Detailed input - HRS'!$E$16,0)</f>
        <v>0</v>
      </c>
      <c r="O242" s="33">
        <f>IF(O223&lt;&gt;0,MAX($D$215:$AC$215)*'Detailed input - HRS'!$E$16,0)</f>
        <v>0</v>
      </c>
      <c r="P242" s="33">
        <f>IF(P223&lt;&gt;0,MAX($D$215:$AC$215)*'Detailed input - HRS'!$E$16,0)</f>
        <v>0</v>
      </c>
      <c r="Q242" s="33">
        <f>IF(Q223&lt;&gt;0,MAX($D$215:$AC$215)*'Detailed input - HRS'!$E$16,0)</f>
        <v>0</v>
      </c>
      <c r="R242" s="33">
        <f>IF(R223&lt;&gt;0,MAX($D$215:$AC$215)*'Detailed input - HRS'!$E$16,0)</f>
        <v>0</v>
      </c>
      <c r="S242" s="33">
        <f>IF(S223&lt;&gt;0,MAX($D$215:$AC$215)*'Detailed input - HRS'!$E$16,0)</f>
        <v>0</v>
      </c>
      <c r="T242" s="33">
        <f>IF(T223&lt;&gt;0,MAX($D$215:$AC$215)*'Detailed input - HRS'!$E$16,0)</f>
        <v>0</v>
      </c>
      <c r="U242" s="33">
        <f>IF(U223&lt;&gt;0,MAX($D$215:$AC$215)*'Detailed input - HRS'!$E$16,0)</f>
        <v>0</v>
      </c>
      <c r="V242" s="33">
        <f>IF(V223&lt;&gt;0,MAX($D$215:$AC$215)*'Detailed input - HRS'!$E$16,0)</f>
        <v>0</v>
      </c>
      <c r="W242" s="33">
        <f>IF(W223&lt;&gt;0,MAX($D$215:$AC$215)*'Detailed input - HRS'!$E$16,0)</f>
        <v>0</v>
      </c>
      <c r="X242" s="33">
        <f>IF(X223&lt;&gt;0,MAX($D$215:$AC$215)*'Detailed input - HRS'!$E$16,0)</f>
        <v>0</v>
      </c>
      <c r="Y242" s="33">
        <f>IF(Y223&lt;&gt;0,MAX($D$215:$AC$215)*'Detailed input - HRS'!$E$16,0)</f>
        <v>0</v>
      </c>
      <c r="Z242" s="33">
        <f>IF(Z223&lt;&gt;0,MAX($D$215:$AC$215)*'Detailed input - HRS'!$E$16,0)</f>
        <v>0</v>
      </c>
      <c r="AA242" s="33">
        <f>IF(AA223&lt;&gt;0,MAX($D$215:$AC$215)*'Detailed input - HRS'!$E$16,0)</f>
        <v>0</v>
      </c>
      <c r="AB242" s="33">
        <f>IF(AB223&lt;&gt;0,MAX($D$215:$AC$215)*'Detailed input - HRS'!$E$16,0)</f>
        <v>0</v>
      </c>
      <c r="AC242" s="33">
        <f>IF(AC223&lt;&gt;0,MAX($D$215:$AC$215)*'Detailed input - HRS'!$E$16,0)</f>
        <v>0</v>
      </c>
    </row>
    <row r="243" spans="1:29" ht="15" customHeight="1" outlineLevel="3" x14ac:dyDescent="0.3">
      <c r="C243" s="146" t="s">
        <v>171</v>
      </c>
      <c r="D243" s="33"/>
      <c r="E243" s="33"/>
      <c r="F243" s="33"/>
      <c r="G243" s="33">
        <f>IF(G224&lt;&gt;0,MAX($D$215:$AC$215)*'Detailed input - HRS'!$E$16,0)</f>
        <v>0</v>
      </c>
      <c r="H243" s="33">
        <f>IF(H224&lt;&gt;0,MAX($D$215:$AC$215)*'Detailed input - HRS'!$E$16,0)</f>
        <v>0</v>
      </c>
      <c r="I243" s="33">
        <f>IF(I224&lt;&gt;0,MAX($D$215:$AC$215)*'Detailed input - HRS'!$E$16,0)</f>
        <v>0</v>
      </c>
      <c r="J243" s="33">
        <f>IF(J224&lt;&gt;0,MAX($D$215:$AC$215)*'Detailed input - HRS'!$E$16,0)</f>
        <v>0</v>
      </c>
      <c r="K243" s="33">
        <f>IF(K224&lt;&gt;0,MAX($D$215:$AC$215)*'Detailed input - HRS'!$E$16,0)</f>
        <v>0</v>
      </c>
      <c r="L243" s="33">
        <f>IF(L224&lt;&gt;0,MAX($D$215:$AC$215)*'Detailed input - HRS'!$E$16,0)</f>
        <v>0</v>
      </c>
      <c r="M243" s="33">
        <f>IF(M224&lt;&gt;0,MAX($D$215:$AC$215)*'Detailed input - HRS'!$E$16,0)</f>
        <v>0</v>
      </c>
      <c r="N243" s="33">
        <f>IF(N224&lt;&gt;0,MAX($D$215:$AC$215)*'Detailed input - HRS'!$E$16,0)</f>
        <v>0</v>
      </c>
      <c r="O243" s="33">
        <f>IF(O224&lt;&gt;0,MAX($D$215:$AC$215)*'Detailed input - HRS'!$E$16,0)</f>
        <v>0</v>
      </c>
      <c r="P243" s="33">
        <f>IF(P224&lt;&gt;0,MAX($D$215:$AC$215)*'Detailed input - HRS'!$E$16,0)</f>
        <v>0</v>
      </c>
      <c r="Q243" s="33">
        <f>IF(Q224&lt;&gt;0,MAX($D$215:$AC$215)*'Detailed input - HRS'!$E$16,0)</f>
        <v>0</v>
      </c>
      <c r="R243" s="33">
        <f>IF(R224&lt;&gt;0,MAX($D$215:$AC$215)*'Detailed input - HRS'!$E$16,0)</f>
        <v>0</v>
      </c>
      <c r="S243" s="33">
        <f>IF(S224&lt;&gt;0,MAX($D$215:$AC$215)*'Detailed input - HRS'!$E$16,0)</f>
        <v>0</v>
      </c>
      <c r="T243" s="33">
        <f>IF(T224&lt;&gt;0,MAX($D$215:$AC$215)*'Detailed input - HRS'!$E$16,0)</f>
        <v>0</v>
      </c>
      <c r="U243" s="33">
        <f>IF(U224&lt;&gt;0,MAX($D$215:$AC$215)*'Detailed input - HRS'!$E$16,0)</f>
        <v>0</v>
      </c>
      <c r="V243" s="33">
        <f>IF(V224&lt;&gt;0,MAX($D$215:$AC$215)*'Detailed input - HRS'!$E$16,0)</f>
        <v>0</v>
      </c>
      <c r="W243" s="33">
        <f>IF(W224&lt;&gt;0,MAX($D$215:$AC$215)*'Detailed input - HRS'!$E$16,0)</f>
        <v>0</v>
      </c>
      <c r="X243" s="33">
        <f>IF(X224&lt;&gt;0,MAX($D$215:$AC$215)*'Detailed input - HRS'!$E$16,0)</f>
        <v>0</v>
      </c>
      <c r="Y243" s="33">
        <f>IF(Y224&lt;&gt;0,MAX($D$215:$AC$215)*'Detailed input - HRS'!$E$16,0)</f>
        <v>0</v>
      </c>
      <c r="Z243" s="33">
        <f>IF(Z224&lt;&gt;0,MAX($D$215:$AC$215)*'Detailed input - HRS'!$E$16,0)</f>
        <v>0</v>
      </c>
      <c r="AA243" s="33">
        <f>IF(AA224&lt;&gt;0,MAX($D$215:$AC$215)*'Detailed input - HRS'!$E$16,0)</f>
        <v>0</v>
      </c>
      <c r="AB243" s="33">
        <f>IF(AB224&lt;&gt;0,MAX($D$215:$AC$215)*'Detailed input - HRS'!$E$16,0)</f>
        <v>0</v>
      </c>
      <c r="AC243" s="33">
        <f>IF(AC224&lt;&gt;0,MAX($D$215:$AC$215)*'Detailed input - HRS'!$E$16,0)</f>
        <v>0</v>
      </c>
    </row>
    <row r="244" spans="1:29" ht="15" customHeight="1" outlineLevel="3" x14ac:dyDescent="0.3">
      <c r="C244" s="146" t="s">
        <v>172</v>
      </c>
      <c r="D244" s="33"/>
      <c r="E244" s="33"/>
      <c r="F244" s="33"/>
      <c r="G244" s="33"/>
      <c r="H244" s="33">
        <f>IF(H225&lt;&gt;0,MAX($D$215:$AC$215)*'Detailed input - HRS'!$E$16,0)</f>
        <v>0</v>
      </c>
      <c r="I244" s="33">
        <f>IF(I225&lt;&gt;0,MAX($D$215:$AC$215)*'Detailed input - HRS'!$E$16,0)</f>
        <v>0</v>
      </c>
      <c r="J244" s="33">
        <f>IF(J225&lt;&gt;0,MAX($D$215:$AC$215)*'Detailed input - HRS'!$E$16,0)</f>
        <v>0</v>
      </c>
      <c r="K244" s="33">
        <f>IF(K225&lt;&gt;0,MAX($D$215:$AC$215)*'Detailed input - HRS'!$E$16,0)</f>
        <v>0</v>
      </c>
      <c r="L244" s="33">
        <f>IF(L225&lt;&gt;0,MAX($D$215:$AC$215)*'Detailed input - HRS'!$E$16,0)</f>
        <v>0</v>
      </c>
      <c r="M244" s="33">
        <f>IF(M225&lt;&gt;0,MAX($D$215:$AC$215)*'Detailed input - HRS'!$E$16,0)</f>
        <v>0</v>
      </c>
      <c r="N244" s="33">
        <f>IF(N225&lt;&gt;0,MAX($D$215:$AC$215)*'Detailed input - HRS'!$E$16,0)</f>
        <v>0</v>
      </c>
      <c r="O244" s="33">
        <f>IF(O225&lt;&gt;0,MAX($D$215:$AC$215)*'Detailed input - HRS'!$E$16,0)</f>
        <v>0</v>
      </c>
      <c r="P244" s="33">
        <f>IF(P225&lt;&gt;0,MAX($D$215:$AC$215)*'Detailed input - HRS'!$E$16,0)</f>
        <v>0</v>
      </c>
      <c r="Q244" s="33">
        <f>IF(Q225&lt;&gt;0,MAX($D$215:$AC$215)*'Detailed input - HRS'!$E$16,0)</f>
        <v>0</v>
      </c>
      <c r="R244" s="33">
        <f>IF(R225&lt;&gt;0,MAX($D$215:$AC$215)*'Detailed input - HRS'!$E$16,0)</f>
        <v>0</v>
      </c>
      <c r="S244" s="33">
        <f>IF(S225&lt;&gt;0,MAX($D$215:$AC$215)*'Detailed input - HRS'!$E$16,0)</f>
        <v>0</v>
      </c>
      <c r="T244" s="33">
        <f>IF(T225&lt;&gt;0,MAX($D$215:$AC$215)*'Detailed input - HRS'!$E$16,0)</f>
        <v>0</v>
      </c>
      <c r="U244" s="33">
        <f>IF(U225&lt;&gt;0,MAX($D$215:$AC$215)*'Detailed input - HRS'!$E$16,0)</f>
        <v>0</v>
      </c>
      <c r="V244" s="33">
        <f>IF(V225&lt;&gt;0,MAX($D$215:$AC$215)*'Detailed input - HRS'!$E$16,0)</f>
        <v>0</v>
      </c>
      <c r="W244" s="33">
        <f>IF(W225&lt;&gt;0,MAX($D$215:$AC$215)*'Detailed input - HRS'!$E$16,0)</f>
        <v>0</v>
      </c>
      <c r="X244" s="33">
        <f>IF(X225&lt;&gt;0,MAX($D$215:$AC$215)*'Detailed input - HRS'!$E$16,0)</f>
        <v>0</v>
      </c>
      <c r="Y244" s="33">
        <f>IF(Y225&lt;&gt;0,MAX($D$215:$AC$215)*'Detailed input - HRS'!$E$16,0)</f>
        <v>0</v>
      </c>
      <c r="Z244" s="33">
        <f>IF(Z225&lt;&gt;0,MAX($D$215:$AC$215)*'Detailed input - HRS'!$E$16,0)</f>
        <v>0</v>
      </c>
      <c r="AA244" s="33">
        <f>IF(AA225&lt;&gt;0,MAX($D$215:$AC$215)*'Detailed input - HRS'!$E$16,0)</f>
        <v>0</v>
      </c>
      <c r="AB244" s="33">
        <f>IF(AB225&lt;&gt;0,MAX($D$215:$AC$215)*'Detailed input - HRS'!$E$16,0)</f>
        <v>0</v>
      </c>
      <c r="AC244" s="33">
        <f>IF(AC225&lt;&gt;0,MAX($D$215:$AC$215)*'Detailed input - HRS'!$E$16,0)</f>
        <v>0</v>
      </c>
    </row>
    <row r="245" spans="1:29" ht="15" customHeight="1" outlineLevel="3" x14ac:dyDescent="0.3">
      <c r="C245" s="146" t="s">
        <v>173</v>
      </c>
      <c r="D245" s="33"/>
      <c r="E245" s="33"/>
      <c r="F245" s="33"/>
      <c r="G245" s="33"/>
      <c r="H245" s="33"/>
      <c r="I245" s="33">
        <f>IF(I226&lt;&gt;0,MAX($D$215:$AC$215)*'Detailed input - HRS'!$E$16,0)</f>
        <v>0</v>
      </c>
      <c r="J245" s="33">
        <f>IF(J226&lt;&gt;0,MAX($D$215:$AC$215)*'Detailed input - HRS'!$E$16,0)</f>
        <v>0</v>
      </c>
      <c r="K245" s="33">
        <f>IF(K226&lt;&gt;0,MAX($D$215:$AC$215)*'Detailed input - HRS'!$E$16,0)</f>
        <v>0</v>
      </c>
      <c r="L245" s="33">
        <f>IF(L226&lt;&gt;0,MAX($D$215:$AC$215)*'Detailed input - HRS'!$E$16,0)</f>
        <v>0</v>
      </c>
      <c r="M245" s="33">
        <f>IF(M226&lt;&gt;0,MAX($D$215:$AC$215)*'Detailed input - HRS'!$E$16,0)</f>
        <v>0</v>
      </c>
      <c r="N245" s="33">
        <f>IF(N226&lt;&gt;0,MAX($D$215:$AC$215)*'Detailed input - HRS'!$E$16,0)</f>
        <v>0</v>
      </c>
      <c r="O245" s="33">
        <f>IF(O226&lt;&gt;0,MAX($D$215:$AC$215)*'Detailed input - HRS'!$E$16,0)</f>
        <v>0</v>
      </c>
      <c r="P245" s="33">
        <f>IF(P226&lt;&gt;0,MAX($D$215:$AC$215)*'Detailed input - HRS'!$E$16,0)</f>
        <v>0</v>
      </c>
      <c r="Q245" s="33">
        <f>IF(Q226&lt;&gt;0,MAX($D$215:$AC$215)*'Detailed input - HRS'!$E$16,0)</f>
        <v>0</v>
      </c>
      <c r="R245" s="33">
        <f>IF(R226&lt;&gt;0,MAX($D$215:$AC$215)*'Detailed input - HRS'!$E$16,0)</f>
        <v>0</v>
      </c>
      <c r="S245" s="33">
        <f>IF(S226&lt;&gt;0,MAX($D$215:$AC$215)*'Detailed input - HRS'!$E$16,0)</f>
        <v>0</v>
      </c>
      <c r="T245" s="33">
        <f>IF(T226&lt;&gt;0,MAX($D$215:$AC$215)*'Detailed input - HRS'!$E$16,0)</f>
        <v>0</v>
      </c>
      <c r="U245" s="33">
        <f>IF(U226&lt;&gt;0,MAX($D$215:$AC$215)*'Detailed input - HRS'!$E$16,0)</f>
        <v>0</v>
      </c>
      <c r="V245" s="33">
        <f>IF(V226&lt;&gt;0,MAX($D$215:$AC$215)*'Detailed input - HRS'!$E$16,0)</f>
        <v>0</v>
      </c>
      <c r="W245" s="33">
        <f>IF(W226&lt;&gt;0,MAX($D$215:$AC$215)*'Detailed input - HRS'!$E$16,0)</f>
        <v>0</v>
      </c>
      <c r="X245" s="33">
        <f>IF(X226&lt;&gt;0,MAX($D$215:$AC$215)*'Detailed input - HRS'!$E$16,0)</f>
        <v>0</v>
      </c>
      <c r="Y245" s="33">
        <f>IF(Y226&lt;&gt;0,MAX($D$215:$AC$215)*'Detailed input - HRS'!$E$16,0)</f>
        <v>0</v>
      </c>
      <c r="Z245" s="33">
        <f>IF(Z226&lt;&gt;0,MAX($D$215:$AC$215)*'Detailed input - HRS'!$E$16,0)</f>
        <v>0</v>
      </c>
      <c r="AA245" s="33">
        <f>IF(AA226&lt;&gt;0,MAX($D$215:$AC$215)*'Detailed input - HRS'!$E$16,0)</f>
        <v>0</v>
      </c>
      <c r="AB245" s="33">
        <f>IF(AB226&lt;&gt;0,MAX($D$215:$AC$215)*'Detailed input - HRS'!$E$16,0)</f>
        <v>0</v>
      </c>
      <c r="AC245" s="33">
        <f>IF(AC226&lt;&gt;0,MAX($D$215:$AC$215)*'Detailed input - HRS'!$E$16,0)</f>
        <v>0</v>
      </c>
    </row>
    <row r="246" spans="1:29" ht="15" customHeight="1" outlineLevel="3" x14ac:dyDescent="0.3">
      <c r="C246" s="146" t="s">
        <v>174</v>
      </c>
      <c r="D246" s="33"/>
      <c r="E246" s="33"/>
      <c r="F246" s="33"/>
      <c r="G246" s="33"/>
      <c r="H246" s="33"/>
      <c r="I246" s="33"/>
      <c r="J246" s="33">
        <f>IF(J227&lt;&gt;0,MAX($D$215:$AC$215)*'Detailed input - HRS'!$E$16,0)</f>
        <v>0</v>
      </c>
      <c r="K246" s="33">
        <f>IF(K227&lt;&gt;0,MAX($D$215:$AC$215)*'Detailed input - HRS'!$E$16,0)</f>
        <v>0</v>
      </c>
      <c r="L246" s="33">
        <f>IF(L227&lt;&gt;0,MAX($D$215:$AC$215)*'Detailed input - HRS'!$E$16,0)</f>
        <v>0</v>
      </c>
      <c r="M246" s="33">
        <f>IF(M227&lt;&gt;0,MAX($D$215:$AC$215)*'Detailed input - HRS'!$E$16,0)</f>
        <v>0</v>
      </c>
      <c r="N246" s="33">
        <f>IF(N227&lt;&gt;0,MAX($D$215:$AC$215)*'Detailed input - HRS'!$E$16,0)</f>
        <v>0</v>
      </c>
      <c r="O246" s="33">
        <f>IF(O227&lt;&gt;0,MAX($D$215:$AC$215)*'Detailed input - HRS'!$E$16,0)</f>
        <v>0</v>
      </c>
      <c r="P246" s="33">
        <f>IF(P227&lt;&gt;0,MAX($D$215:$AC$215)*'Detailed input - HRS'!$E$16,0)</f>
        <v>0</v>
      </c>
      <c r="Q246" s="33">
        <f>IF(Q227&lt;&gt;0,MAX($D$215:$AC$215)*'Detailed input - HRS'!$E$16,0)</f>
        <v>0</v>
      </c>
      <c r="R246" s="33">
        <f>IF(R227&lt;&gt;0,MAX($D$215:$AC$215)*'Detailed input - HRS'!$E$16,0)</f>
        <v>0</v>
      </c>
      <c r="S246" s="33">
        <f>IF(S227&lt;&gt;0,MAX($D$215:$AC$215)*'Detailed input - HRS'!$E$16,0)</f>
        <v>0</v>
      </c>
      <c r="T246" s="33">
        <f>IF(T227&lt;&gt;0,MAX($D$215:$AC$215)*'Detailed input - HRS'!$E$16,0)</f>
        <v>0</v>
      </c>
      <c r="U246" s="33">
        <f>IF(U227&lt;&gt;0,MAX($D$215:$AC$215)*'Detailed input - HRS'!$E$16,0)</f>
        <v>0</v>
      </c>
      <c r="V246" s="33">
        <f>IF(V227&lt;&gt;0,MAX($D$215:$AC$215)*'Detailed input - HRS'!$E$16,0)</f>
        <v>0</v>
      </c>
      <c r="W246" s="33">
        <f>IF(W227&lt;&gt;0,MAX($D$215:$AC$215)*'Detailed input - HRS'!$E$16,0)</f>
        <v>0</v>
      </c>
      <c r="X246" s="33">
        <f>IF(X227&lt;&gt;0,MAX($D$215:$AC$215)*'Detailed input - HRS'!$E$16,0)</f>
        <v>0</v>
      </c>
      <c r="Y246" s="33">
        <f>IF(Y227&lt;&gt;0,MAX($D$215:$AC$215)*'Detailed input - HRS'!$E$16,0)</f>
        <v>0</v>
      </c>
      <c r="Z246" s="33">
        <f>IF(Z227&lt;&gt;0,MAX($D$215:$AC$215)*'Detailed input - HRS'!$E$16,0)</f>
        <v>0</v>
      </c>
      <c r="AA246" s="33">
        <f>IF(AA227&lt;&gt;0,MAX($D$215:$AC$215)*'Detailed input - HRS'!$E$16,0)</f>
        <v>0</v>
      </c>
      <c r="AB246" s="33">
        <f>IF(AB227&lt;&gt;0,MAX($D$215:$AC$215)*'Detailed input - HRS'!$E$16,0)</f>
        <v>0</v>
      </c>
      <c r="AC246" s="33">
        <f>IF(AC227&lt;&gt;0,MAX($D$215:$AC$215)*'Detailed input - HRS'!$E$16,0)</f>
        <v>0</v>
      </c>
    </row>
    <row r="247" spans="1:29" ht="15" customHeight="1" outlineLevel="3" x14ac:dyDescent="0.3">
      <c r="C247" s="146" t="s">
        <v>175</v>
      </c>
      <c r="D247" s="33"/>
      <c r="E247" s="33"/>
      <c r="F247" s="33"/>
      <c r="G247" s="33"/>
      <c r="H247" s="33"/>
      <c r="I247" s="33"/>
      <c r="J247" s="33"/>
      <c r="K247" s="33">
        <f>IF(K228&lt;&gt;0,MAX($D$215:$AC$215)*'Detailed input - HRS'!$E$16,0)</f>
        <v>0</v>
      </c>
      <c r="L247" s="33">
        <f>IF(L228&lt;&gt;0,MAX($D$215:$AC$215)*'Detailed input - HRS'!$E$16,0)</f>
        <v>0</v>
      </c>
      <c r="M247" s="33">
        <f>IF(M228&lt;&gt;0,MAX($D$215:$AC$215)*'Detailed input - HRS'!$E$16,0)</f>
        <v>0</v>
      </c>
      <c r="N247" s="33">
        <f>IF(N228&lt;&gt;0,MAX($D$215:$AC$215)*'Detailed input - HRS'!$E$16,0)</f>
        <v>0</v>
      </c>
      <c r="O247" s="33">
        <f>IF(O228&lt;&gt;0,MAX($D$215:$AC$215)*'Detailed input - HRS'!$E$16,0)</f>
        <v>0</v>
      </c>
      <c r="P247" s="33">
        <f>IF(P228&lt;&gt;0,MAX($D$215:$AC$215)*'Detailed input - HRS'!$E$16,0)</f>
        <v>0</v>
      </c>
      <c r="Q247" s="33">
        <f>IF(Q228&lt;&gt;0,MAX($D$215:$AC$215)*'Detailed input - HRS'!$E$16,0)</f>
        <v>0</v>
      </c>
      <c r="R247" s="33">
        <f>IF(R228&lt;&gt;0,MAX($D$215:$AC$215)*'Detailed input - HRS'!$E$16,0)</f>
        <v>0</v>
      </c>
      <c r="S247" s="33">
        <f>IF(S228&lt;&gt;0,MAX($D$215:$AC$215)*'Detailed input - HRS'!$E$16,0)</f>
        <v>0</v>
      </c>
      <c r="T247" s="33">
        <f>IF(T228&lt;&gt;0,MAX($D$215:$AC$215)*'Detailed input - HRS'!$E$16,0)</f>
        <v>0</v>
      </c>
      <c r="U247" s="33">
        <f>IF(U228&lt;&gt;0,MAX($D$215:$AC$215)*'Detailed input - HRS'!$E$16,0)</f>
        <v>0</v>
      </c>
      <c r="V247" s="33">
        <f>IF(V228&lt;&gt;0,MAX($D$215:$AC$215)*'Detailed input - HRS'!$E$16,0)</f>
        <v>0</v>
      </c>
      <c r="W247" s="33">
        <f>IF(W228&lt;&gt;0,MAX($D$215:$AC$215)*'Detailed input - HRS'!$E$16,0)</f>
        <v>0</v>
      </c>
      <c r="X247" s="33">
        <f>IF(X228&lt;&gt;0,MAX($D$215:$AC$215)*'Detailed input - HRS'!$E$16,0)</f>
        <v>0</v>
      </c>
      <c r="Y247" s="33">
        <f>IF(Y228&lt;&gt;0,MAX($D$215:$AC$215)*'Detailed input - HRS'!$E$16,0)</f>
        <v>0</v>
      </c>
      <c r="Z247" s="33">
        <f>IF(Z228&lt;&gt;0,MAX($D$215:$AC$215)*'Detailed input - HRS'!$E$16,0)</f>
        <v>0</v>
      </c>
      <c r="AA247" s="33">
        <f>IF(AA228&lt;&gt;0,MAX($D$215:$AC$215)*'Detailed input - HRS'!$E$16,0)</f>
        <v>0</v>
      </c>
      <c r="AB247" s="33">
        <f>IF(AB228&lt;&gt;0,MAX($D$215:$AC$215)*'Detailed input - HRS'!$E$16,0)</f>
        <v>0</v>
      </c>
      <c r="AC247" s="33">
        <f>IF(AC228&lt;&gt;0,MAX($D$215:$AC$215)*'Detailed input - HRS'!$E$16,0)</f>
        <v>0</v>
      </c>
    </row>
    <row r="248" spans="1:29" ht="15" customHeight="1" outlineLevel="3" x14ac:dyDescent="0.3">
      <c r="C248" s="146" t="s">
        <v>176</v>
      </c>
      <c r="D248" s="33"/>
      <c r="E248" s="33"/>
      <c r="F248" s="33"/>
      <c r="G248" s="33"/>
      <c r="H248" s="33"/>
      <c r="I248" s="33"/>
      <c r="J248" s="33"/>
      <c r="K248" s="33"/>
      <c r="L248" s="33">
        <f>IF(L229&lt;&gt;0,MAX($D$215:$AC$215)*'Detailed input - HRS'!$E$16,0)</f>
        <v>0</v>
      </c>
      <c r="M248" s="33">
        <f>IF(M229&lt;&gt;0,MAX($D$215:$AC$215)*'Detailed input - HRS'!$E$16,0)</f>
        <v>0</v>
      </c>
      <c r="N248" s="33">
        <f>IF(N229&lt;&gt;0,MAX($D$215:$AC$215)*'Detailed input - HRS'!$E$16,0)</f>
        <v>0</v>
      </c>
      <c r="O248" s="33">
        <f>IF(O229&lt;&gt;0,MAX($D$215:$AC$215)*'Detailed input - HRS'!$E$16,0)</f>
        <v>0</v>
      </c>
      <c r="P248" s="33">
        <f>IF(P229&lt;&gt;0,MAX($D$215:$AC$215)*'Detailed input - HRS'!$E$16,0)</f>
        <v>0</v>
      </c>
      <c r="Q248" s="33">
        <f>IF(Q229&lt;&gt;0,MAX($D$215:$AC$215)*'Detailed input - HRS'!$E$16,0)</f>
        <v>0</v>
      </c>
      <c r="R248" s="33">
        <f>IF(R229&lt;&gt;0,MAX($D$215:$AC$215)*'Detailed input - HRS'!$E$16,0)</f>
        <v>0</v>
      </c>
      <c r="S248" s="33">
        <f>IF(S229&lt;&gt;0,MAX($D$215:$AC$215)*'Detailed input - HRS'!$E$16,0)</f>
        <v>0</v>
      </c>
      <c r="T248" s="33">
        <f>IF(T229&lt;&gt;0,MAX($D$215:$AC$215)*'Detailed input - HRS'!$E$16,0)</f>
        <v>0</v>
      </c>
      <c r="U248" s="33">
        <f>IF(U229&lt;&gt;0,MAX($D$215:$AC$215)*'Detailed input - HRS'!$E$16,0)</f>
        <v>0</v>
      </c>
      <c r="V248" s="33">
        <f>IF(V229&lt;&gt;0,MAX($D$215:$AC$215)*'Detailed input - HRS'!$E$16,0)</f>
        <v>0</v>
      </c>
      <c r="W248" s="33">
        <f>IF(W229&lt;&gt;0,MAX($D$215:$AC$215)*'Detailed input - HRS'!$E$16,0)</f>
        <v>0</v>
      </c>
      <c r="X248" s="33">
        <f>IF(X229&lt;&gt;0,MAX($D$215:$AC$215)*'Detailed input - HRS'!$E$16,0)</f>
        <v>0</v>
      </c>
      <c r="Y248" s="33">
        <f>IF(Y229&lt;&gt;0,MAX($D$215:$AC$215)*'Detailed input - HRS'!$E$16,0)</f>
        <v>0</v>
      </c>
      <c r="Z248" s="33">
        <f>IF(Z229&lt;&gt;0,MAX($D$215:$AC$215)*'Detailed input - HRS'!$E$16,0)</f>
        <v>0</v>
      </c>
      <c r="AA248" s="33">
        <f>IF(AA229&lt;&gt;0,MAX($D$215:$AC$215)*'Detailed input - HRS'!$E$16,0)</f>
        <v>0</v>
      </c>
      <c r="AB248" s="33">
        <f>IF(AB229&lt;&gt;0,MAX($D$215:$AC$215)*'Detailed input - HRS'!$E$16,0)</f>
        <v>0</v>
      </c>
      <c r="AC248" s="33">
        <f>IF(AC229&lt;&gt;0,MAX($D$215:$AC$215)*'Detailed input - HRS'!$E$16,0)</f>
        <v>0</v>
      </c>
    </row>
    <row r="249" spans="1:29" ht="15" customHeight="1" outlineLevel="3" x14ac:dyDescent="0.3">
      <c r="C249" s="146" t="s">
        <v>177</v>
      </c>
      <c r="D249" s="33"/>
      <c r="E249" s="33"/>
      <c r="F249" s="33"/>
      <c r="G249" s="33"/>
      <c r="H249" s="33"/>
      <c r="I249" s="33"/>
      <c r="J249" s="33"/>
      <c r="K249" s="33"/>
      <c r="L249" s="33"/>
      <c r="M249" s="33">
        <f>IF(M230&lt;&gt;0,MAX($D$215:$AC$215)*'Detailed input - HRS'!$E$16,0)</f>
        <v>0</v>
      </c>
      <c r="N249" s="33">
        <f>IF(N230&lt;&gt;0,MAX($D$215:$AC$215)*'Detailed input - HRS'!$E$16,0)</f>
        <v>0</v>
      </c>
      <c r="O249" s="33">
        <f>IF(O230&lt;&gt;0,MAX($D$215:$AC$215)*'Detailed input - HRS'!$E$16,0)</f>
        <v>0</v>
      </c>
      <c r="P249" s="33">
        <f>IF(P230&lt;&gt;0,MAX($D$215:$AC$215)*'Detailed input - HRS'!$E$16,0)</f>
        <v>0</v>
      </c>
      <c r="Q249" s="33">
        <f>IF(Q230&lt;&gt;0,MAX($D$215:$AC$215)*'Detailed input - HRS'!$E$16,0)</f>
        <v>0</v>
      </c>
      <c r="R249" s="33">
        <f>IF(R230&lt;&gt;0,MAX($D$215:$AC$215)*'Detailed input - HRS'!$E$16,0)</f>
        <v>0</v>
      </c>
      <c r="S249" s="33">
        <f>IF(S230&lt;&gt;0,MAX($D$215:$AC$215)*'Detailed input - HRS'!$E$16,0)</f>
        <v>0</v>
      </c>
      <c r="T249" s="33">
        <f>IF(T230&lt;&gt;0,MAX($D$215:$AC$215)*'Detailed input - HRS'!$E$16,0)</f>
        <v>0</v>
      </c>
      <c r="U249" s="33">
        <f>IF(U230&lt;&gt;0,MAX($D$215:$AC$215)*'Detailed input - HRS'!$E$16,0)</f>
        <v>0</v>
      </c>
      <c r="V249" s="33">
        <f>IF(V230&lt;&gt;0,MAX($D$215:$AC$215)*'Detailed input - HRS'!$E$16,0)</f>
        <v>0</v>
      </c>
      <c r="W249" s="33">
        <f>IF(W230&lt;&gt;0,MAX($D$215:$AC$215)*'Detailed input - HRS'!$E$16,0)</f>
        <v>0</v>
      </c>
      <c r="X249" s="33">
        <f>IF(X230&lt;&gt;0,MAX($D$215:$AC$215)*'Detailed input - HRS'!$E$16,0)</f>
        <v>0</v>
      </c>
      <c r="Y249" s="33">
        <f>IF(Y230&lt;&gt;0,MAX($D$215:$AC$215)*'Detailed input - HRS'!$E$16,0)</f>
        <v>0</v>
      </c>
      <c r="Z249" s="33">
        <f>IF(Z230&lt;&gt;0,MAX($D$215:$AC$215)*'Detailed input - HRS'!$E$16,0)</f>
        <v>0</v>
      </c>
      <c r="AA249" s="33">
        <f>IF(AA230&lt;&gt;0,MAX($D$215:$AC$215)*'Detailed input - HRS'!$E$16,0)</f>
        <v>0</v>
      </c>
      <c r="AB249" s="33">
        <f>IF(AB230&lt;&gt;0,MAX($D$215:$AC$215)*'Detailed input - HRS'!$E$16,0)</f>
        <v>0</v>
      </c>
      <c r="AC249" s="33">
        <f>IF(AC230&lt;&gt;0,MAX($D$215:$AC$215)*'Detailed input - HRS'!$E$16,0)</f>
        <v>0</v>
      </c>
    </row>
    <row r="250" spans="1:29" ht="15" customHeight="1" outlineLevel="3" x14ac:dyDescent="0.3">
      <c r="C250" s="146" t="s">
        <v>178</v>
      </c>
      <c r="D250" s="33"/>
      <c r="E250" s="33"/>
      <c r="F250" s="33"/>
      <c r="G250" s="33"/>
      <c r="H250" s="33"/>
      <c r="I250" s="33"/>
      <c r="J250" s="33"/>
      <c r="K250" s="33"/>
      <c r="L250" s="33"/>
      <c r="M250" s="33"/>
      <c r="N250" s="33">
        <f>IF(N231&lt;&gt;0,MAX($D$215:$AC$215)*'Detailed input - HRS'!$E$16,0)</f>
        <v>0</v>
      </c>
      <c r="O250" s="33">
        <f>IF(O231&lt;&gt;0,MAX($D$215:$AC$215)*'Detailed input - HRS'!$E$16,0)</f>
        <v>0</v>
      </c>
      <c r="P250" s="33">
        <f>IF(P231&lt;&gt;0,MAX($D$215:$AC$215)*'Detailed input - HRS'!$E$16,0)</f>
        <v>0</v>
      </c>
      <c r="Q250" s="33">
        <f>IF(Q231&lt;&gt;0,MAX($D$215:$AC$215)*'Detailed input - HRS'!$E$16,0)</f>
        <v>0</v>
      </c>
      <c r="R250" s="33">
        <f>IF(R231&lt;&gt;0,MAX($D$215:$AC$215)*'Detailed input - HRS'!$E$16,0)</f>
        <v>0</v>
      </c>
      <c r="S250" s="33">
        <f>IF(S231&lt;&gt;0,MAX($D$215:$AC$215)*'Detailed input - HRS'!$E$16,0)</f>
        <v>0</v>
      </c>
      <c r="T250" s="33">
        <f>IF(T231&lt;&gt;0,MAX($D$215:$AC$215)*'Detailed input - HRS'!$E$16,0)</f>
        <v>0</v>
      </c>
      <c r="U250" s="33">
        <f>IF(U231&lt;&gt;0,MAX($D$215:$AC$215)*'Detailed input - HRS'!$E$16,0)</f>
        <v>0</v>
      </c>
      <c r="V250" s="33">
        <f>IF(V231&lt;&gt;0,MAX($D$215:$AC$215)*'Detailed input - HRS'!$E$16,0)</f>
        <v>0</v>
      </c>
      <c r="W250" s="33">
        <f>IF(W231&lt;&gt;0,MAX($D$215:$AC$215)*'Detailed input - HRS'!$E$16,0)</f>
        <v>0</v>
      </c>
      <c r="X250" s="33">
        <f>IF(X231&lt;&gt;0,MAX($D$215:$AC$215)*'Detailed input - HRS'!$E$16,0)</f>
        <v>0</v>
      </c>
      <c r="Y250" s="33">
        <f>IF(Y231&lt;&gt;0,MAX($D$215:$AC$215)*'Detailed input - HRS'!$E$16,0)</f>
        <v>0</v>
      </c>
      <c r="Z250" s="33">
        <f>IF(Z231&lt;&gt;0,MAX($D$215:$AC$215)*'Detailed input - HRS'!$E$16,0)</f>
        <v>0</v>
      </c>
      <c r="AA250" s="33">
        <f>IF(AA231&lt;&gt;0,MAX($D$215:$AC$215)*'Detailed input - HRS'!$E$16,0)</f>
        <v>0</v>
      </c>
      <c r="AB250" s="33">
        <f>IF(AB231&lt;&gt;0,MAX($D$215:$AC$215)*'Detailed input - HRS'!$E$16,0)</f>
        <v>0</v>
      </c>
      <c r="AC250" s="33">
        <f>IF(AC231&lt;&gt;0,MAX($D$215:$AC$215)*'Detailed input - HRS'!$E$16,0)</f>
        <v>0</v>
      </c>
    </row>
    <row r="251" spans="1:29" ht="15" customHeight="1" outlineLevel="2" x14ac:dyDescent="0.3">
      <c r="D251" s="628">
        <v>1</v>
      </c>
      <c r="E251" s="628">
        <f>+D251+1</f>
        <v>2</v>
      </c>
      <c r="F251" s="628">
        <f t="shared" ref="F251:AC251" si="49">+E251+1</f>
        <v>3</v>
      </c>
      <c r="G251" s="628">
        <f t="shared" si="49"/>
        <v>4</v>
      </c>
      <c r="H251" s="628">
        <f t="shared" si="49"/>
        <v>5</v>
      </c>
      <c r="I251" s="628">
        <f t="shared" si="49"/>
        <v>6</v>
      </c>
      <c r="J251" s="628">
        <f t="shared" si="49"/>
        <v>7</v>
      </c>
      <c r="K251" s="628">
        <f t="shared" si="49"/>
        <v>8</v>
      </c>
      <c r="L251" s="628">
        <f t="shared" si="49"/>
        <v>9</v>
      </c>
      <c r="M251" s="628">
        <f t="shared" si="49"/>
        <v>10</v>
      </c>
      <c r="N251" s="628">
        <f t="shared" si="49"/>
        <v>11</v>
      </c>
      <c r="O251" s="628">
        <f t="shared" si="49"/>
        <v>12</v>
      </c>
      <c r="P251" s="628">
        <f t="shared" si="49"/>
        <v>13</v>
      </c>
      <c r="Q251" s="628">
        <f t="shared" si="49"/>
        <v>14</v>
      </c>
      <c r="R251" s="628">
        <f t="shared" si="49"/>
        <v>15</v>
      </c>
      <c r="S251" s="628">
        <f t="shared" si="49"/>
        <v>16</v>
      </c>
      <c r="T251" s="628">
        <f t="shared" si="49"/>
        <v>17</v>
      </c>
      <c r="U251" s="628">
        <f t="shared" si="49"/>
        <v>18</v>
      </c>
      <c r="V251" s="628">
        <f t="shared" si="49"/>
        <v>19</v>
      </c>
      <c r="W251" s="628">
        <f t="shared" si="49"/>
        <v>20</v>
      </c>
      <c r="X251" s="628">
        <f t="shared" si="49"/>
        <v>21</v>
      </c>
      <c r="Y251" s="628">
        <f t="shared" si="49"/>
        <v>22</v>
      </c>
      <c r="Z251" s="628">
        <f t="shared" si="49"/>
        <v>23</v>
      </c>
      <c r="AA251" s="628">
        <f t="shared" si="49"/>
        <v>24</v>
      </c>
      <c r="AB251" s="628">
        <f t="shared" si="49"/>
        <v>25</v>
      </c>
      <c r="AC251" s="628">
        <f t="shared" si="49"/>
        <v>26</v>
      </c>
    </row>
    <row r="252" spans="1:29" s="87" customFormat="1" ht="20.25" customHeight="1" outlineLevel="2" x14ac:dyDescent="0.3">
      <c r="A252" s="78"/>
      <c r="B252" s="55" t="s">
        <v>306</v>
      </c>
      <c r="C252" s="101" t="s">
        <v>16</v>
      </c>
      <c r="D252" s="143">
        <f t="shared" ref="D252:N252" si="50">SUM(D253:D263)</f>
        <v>0</v>
      </c>
      <c r="E252" s="143">
        <f t="shared" si="50"/>
        <v>0</v>
      </c>
      <c r="F252" s="143">
        <f t="shared" si="50"/>
        <v>0</v>
      </c>
      <c r="G252" s="143">
        <f t="shared" si="50"/>
        <v>0</v>
      </c>
      <c r="H252" s="143">
        <f t="shared" si="50"/>
        <v>0</v>
      </c>
      <c r="I252" s="143">
        <f t="shared" si="50"/>
        <v>0</v>
      </c>
      <c r="J252" s="143">
        <f t="shared" si="50"/>
        <v>0</v>
      </c>
      <c r="K252" s="143">
        <f t="shared" si="50"/>
        <v>0</v>
      </c>
      <c r="L252" s="143">
        <f t="shared" si="50"/>
        <v>0</v>
      </c>
      <c r="M252" s="143">
        <f t="shared" si="50"/>
        <v>0</v>
      </c>
      <c r="N252" s="143">
        <f t="shared" si="50"/>
        <v>0</v>
      </c>
      <c r="O252" s="143">
        <f t="shared" ref="O252:AC252" si="51">SUM(O253:O263)</f>
        <v>0</v>
      </c>
      <c r="P252" s="143">
        <f t="shared" si="51"/>
        <v>0</v>
      </c>
      <c r="Q252" s="143">
        <f t="shared" si="51"/>
        <v>0</v>
      </c>
      <c r="R252" s="143">
        <f t="shared" si="51"/>
        <v>0</v>
      </c>
      <c r="S252" s="143">
        <f t="shared" si="51"/>
        <v>0</v>
      </c>
      <c r="T252" s="143">
        <f t="shared" si="51"/>
        <v>0</v>
      </c>
      <c r="U252" s="143">
        <f t="shared" si="51"/>
        <v>0</v>
      </c>
      <c r="V252" s="143">
        <f t="shared" si="51"/>
        <v>0</v>
      </c>
      <c r="W252" s="143">
        <f t="shared" si="51"/>
        <v>0</v>
      </c>
      <c r="X252" s="143">
        <f t="shared" si="51"/>
        <v>0</v>
      </c>
      <c r="Y252" s="143">
        <f t="shared" si="51"/>
        <v>0</v>
      </c>
      <c r="Z252" s="143">
        <f t="shared" si="51"/>
        <v>0</v>
      </c>
      <c r="AA252" s="143">
        <f t="shared" si="51"/>
        <v>0</v>
      </c>
      <c r="AB252" s="143">
        <f t="shared" si="51"/>
        <v>0</v>
      </c>
      <c r="AC252" s="143">
        <f t="shared" si="51"/>
        <v>0</v>
      </c>
    </row>
    <row r="253" spans="1:29" s="87" customFormat="1" ht="20.25" customHeight="1" outlineLevel="3" x14ac:dyDescent="0.3">
      <c r="A253" s="78"/>
      <c r="B253" s="56" t="s">
        <v>145</v>
      </c>
      <c r="C253" s="146" t="s">
        <v>202</v>
      </c>
      <c r="D253" s="158">
        <f>IF('Detailed input - Vehicles'!$E$10&gt;=D251,PMT('Basic input'!$F$113,'Detailed input - Vehicles'!$E$10,-$D$215)-$D$215/'Detailed input - Vehicles'!$E$10,0)</f>
        <v>0</v>
      </c>
      <c r="E253" s="158">
        <f>IF('Detailed input - Vehicles'!$E$10&gt;=E251,PMT('Basic input'!$F$113,'Detailed input - Vehicles'!$E$10,-$D$215)-$D$215/'Detailed input - Vehicles'!$E$10,0)</f>
        <v>0</v>
      </c>
      <c r="F253" s="158">
        <f>IF('Detailed input - Vehicles'!$E$10&gt;=F251,PMT('Basic input'!$F$113,'Detailed input - Vehicles'!$E$10,-$D$215)-$D$215/'Detailed input - Vehicles'!$E$10,0)</f>
        <v>0</v>
      </c>
      <c r="G253" s="158">
        <f>IF('Detailed input - Vehicles'!$E$10&gt;=G251,PMT('Basic input'!$F$113,'Detailed input - Vehicles'!$E$10,-$D$215)-$D$215/'Detailed input - Vehicles'!$E$10,0)</f>
        <v>0</v>
      </c>
      <c r="H253" s="158">
        <f>IF('Detailed input - Vehicles'!$E$10&gt;=H251,PMT('Basic input'!$F$113,'Detailed input - Vehicles'!$E$10,-$D$215)-$D$215/'Detailed input - Vehicles'!$E$10,0)</f>
        <v>0</v>
      </c>
      <c r="I253" s="158">
        <f>IF('Detailed input - Vehicles'!$E$10&gt;=I251,PMT('Basic input'!$F$113,'Detailed input - Vehicles'!$E$10,-$D$215)-$D$215/'Detailed input - Vehicles'!$E$10,0)</f>
        <v>0</v>
      </c>
      <c r="J253" s="158">
        <f>IF('Detailed input - Vehicles'!$E$10&gt;=J251,PMT('Basic input'!$F$113,'Detailed input - Vehicles'!$E$10,-$D$215)-$D$215/'Detailed input - Vehicles'!$E$10,0)</f>
        <v>0</v>
      </c>
      <c r="K253" s="158">
        <f>IF('Detailed input - Vehicles'!$E$10&gt;=K251,PMT('Basic input'!$F$113,'Detailed input - Vehicles'!$E$10,-$D$215)-$D$215/'Detailed input - Vehicles'!$E$10,0)</f>
        <v>0</v>
      </c>
      <c r="L253" s="158">
        <f>IF('Detailed input - Vehicles'!$E$10&gt;=L251,PMT('Basic input'!$F$113,'Detailed input - Vehicles'!$E$10,-$D$215)-$D$215/'Detailed input - Vehicles'!$E$10,0)</f>
        <v>0</v>
      </c>
      <c r="M253" s="158">
        <f>IF('Detailed input - Vehicles'!$E$10&gt;=M251,PMT('Basic input'!$F$113,'Detailed input - Vehicles'!$E$10,-$D$215)-$D$215/'Detailed input - Vehicles'!$E$10,0)</f>
        <v>0</v>
      </c>
      <c r="N253" s="158">
        <f>IF('Detailed input - Vehicles'!$E$10&gt;=N251,PMT('Basic input'!$F$113,'Detailed input - Vehicles'!$E$10,-$D$215)-$D$215/'Detailed input - Vehicles'!$E$10,0)</f>
        <v>0</v>
      </c>
      <c r="O253" s="158">
        <f>IF('Detailed input - Vehicles'!$E$10&gt;=O251,PMT('Basic input'!$F$113,'Detailed input - Vehicles'!$E$10,-$D$215)-$D$215/'Detailed input - Vehicles'!$E$10,0)</f>
        <v>0</v>
      </c>
      <c r="P253" s="158">
        <f>IF('Detailed input - Vehicles'!$E$10&gt;=P251,PMT('Basic input'!$F$113,'Detailed input - Vehicles'!$E$10,-$D$215)-$D$215/'Detailed input - Vehicles'!$E$10,0)</f>
        <v>0</v>
      </c>
      <c r="Q253" s="158">
        <f>IF('Detailed input - Vehicles'!$E$10&gt;=Q251,PMT('Basic input'!$F$113,'Detailed input - Vehicles'!$E$10,-$D$215)-$D$215/'Detailed input - Vehicles'!$E$10,0)</f>
        <v>0</v>
      </c>
      <c r="R253" s="158">
        <f>IF('Detailed input - Vehicles'!$E$10&gt;=R251,PMT('Basic input'!$F$113,'Detailed input - Vehicles'!$E$10,-$D$215)-$D$215/'Detailed input - Vehicles'!$E$10,0)</f>
        <v>0</v>
      </c>
      <c r="S253" s="158">
        <f>IF('Detailed input - Vehicles'!$E$10&gt;=S251,PMT('Basic input'!$F$113,'Detailed input - Vehicles'!$E$10,-$D$215)-$D$215/'Detailed input - Vehicles'!$E$10,0)</f>
        <v>0</v>
      </c>
      <c r="T253" s="158">
        <f>IF('Detailed input - Vehicles'!$E$10&gt;=T251,PMT('Basic input'!$F$113,'Detailed input - Vehicles'!$E$10,-$D$215)-$D$215/'Detailed input - Vehicles'!$E$10,0)</f>
        <v>0</v>
      </c>
      <c r="U253" s="158">
        <f>IF('Detailed input - Vehicles'!$E$10&gt;=U251,PMT('Basic input'!$F$113,'Detailed input - Vehicles'!$E$10,-$D$215)-$D$215/'Detailed input - Vehicles'!$E$10,0)</f>
        <v>0</v>
      </c>
      <c r="V253" s="158">
        <f>IF('Detailed input - Vehicles'!$E$10&gt;=V251,PMT('Basic input'!$F$113,'Detailed input - Vehicles'!$E$10,-$D$215)-$D$215/'Detailed input - Vehicles'!$E$10,0)</f>
        <v>0</v>
      </c>
      <c r="W253" s="158">
        <f>IF('Detailed input - Vehicles'!$E$10&gt;=W251,PMT('Basic input'!$F$113,'Detailed input - Vehicles'!$E$10,-$D$215)-$D$215/'Detailed input - Vehicles'!$E$10,0)</f>
        <v>0</v>
      </c>
      <c r="X253" s="158">
        <f>IF('Detailed input - Vehicles'!$E$10&gt;=X251,PMT('Basic input'!$F$113,'Detailed input - Vehicles'!$E$10,-$D$215)-$D$215/'Detailed input - Vehicles'!$E$10,0)</f>
        <v>0</v>
      </c>
      <c r="Y253" s="158">
        <f>IF('Detailed input - Vehicles'!$E$10&gt;=Y251,PMT('Basic input'!$F$113,'Detailed input - Vehicles'!$E$10,-$D$215)-$D$215/'Detailed input - Vehicles'!$E$10,0)</f>
        <v>0</v>
      </c>
      <c r="Z253" s="158">
        <f>IF('Detailed input - Vehicles'!$E$10&gt;=Z251,PMT('Basic input'!$F$113,'Detailed input - Vehicles'!$E$10,-$D$215)-$D$215/'Detailed input - Vehicles'!$E$10,0)</f>
        <v>0</v>
      </c>
      <c r="AA253" s="158">
        <f>IF('Detailed input - Vehicles'!$E$10&gt;=AA251,PMT('Basic input'!$F$113,'Detailed input - Vehicles'!$E$10,-$D$215)-$D$215/'Detailed input - Vehicles'!$E$10,0)</f>
        <v>0</v>
      </c>
      <c r="AB253" s="158">
        <f>IF('Detailed input - Vehicles'!$E$10&gt;=AB251,PMT('Basic input'!$F$113,'Detailed input - Vehicles'!$E$10,-$D$215)-$D$215/'Detailed input - Vehicles'!$E$10,0)</f>
        <v>0</v>
      </c>
      <c r="AC253" s="158">
        <f>IF('Detailed input - Vehicles'!$E$10&gt;=AC251,PMT('Basic input'!$F$113,'Detailed input - Vehicles'!$E$10,-$D$215)-$D$215/'Detailed input - Vehicles'!$E$10,0)</f>
        <v>0</v>
      </c>
    </row>
    <row r="254" spans="1:29" s="87" customFormat="1" ht="20.25" customHeight="1" outlineLevel="3" x14ac:dyDescent="0.3">
      <c r="A254" s="78"/>
      <c r="B254" s="159"/>
      <c r="C254" s="146" t="s">
        <v>234</v>
      </c>
      <c r="D254" s="160"/>
      <c r="E254" s="158">
        <f>IF('Detailed input - Vehicles'!$E$10&gt;=D251,PMT('Basic input'!$F$113,'Detailed input - Vehicles'!$E$10,-$E$215)-$E$215/'Detailed input - Vehicles'!$E$10,0)</f>
        <v>0</v>
      </c>
      <c r="F254" s="158">
        <f>IF('Detailed input - Vehicles'!$E$10&gt;=E251,PMT('Basic input'!$F$113,'Detailed input - Vehicles'!$E$10,-$E$215)-$E$215/'Detailed input - Vehicles'!$E$10,0)</f>
        <v>0</v>
      </c>
      <c r="G254" s="158">
        <f>IF('Detailed input - Vehicles'!$E$10&gt;=F251,PMT('Basic input'!$F$113,'Detailed input - Vehicles'!$E$10,-$E$215)-$E$215/'Detailed input - Vehicles'!$E$10,0)</f>
        <v>0</v>
      </c>
      <c r="H254" s="158">
        <f>IF('Detailed input - Vehicles'!$E$10&gt;=G251,PMT('Basic input'!$F$113,'Detailed input - Vehicles'!$E$10,-$E$215)-$E$215/'Detailed input - Vehicles'!$E$10,0)</f>
        <v>0</v>
      </c>
      <c r="I254" s="158">
        <f>IF('Detailed input - Vehicles'!$E$10&gt;=H251,PMT('Basic input'!$F$113,'Detailed input - Vehicles'!$E$10,-$E$215)-$E$215/'Detailed input - Vehicles'!$E$10,0)</f>
        <v>0</v>
      </c>
      <c r="J254" s="158">
        <f>IF('Detailed input - Vehicles'!$E$10&gt;=I251,PMT('Basic input'!$F$113,'Detailed input - Vehicles'!$E$10,-$E$215)-$E$215/'Detailed input - Vehicles'!$E$10,0)</f>
        <v>0</v>
      </c>
      <c r="K254" s="158">
        <f>IF('Detailed input - Vehicles'!$E$10&gt;=J251,PMT('Basic input'!$F$113,'Detailed input - Vehicles'!$E$10,-$E$215)-$E$215/'Detailed input - Vehicles'!$E$10,0)</f>
        <v>0</v>
      </c>
      <c r="L254" s="158">
        <f>IF('Detailed input - Vehicles'!$E$10&gt;=K251,PMT('Basic input'!$F$113,'Detailed input - Vehicles'!$E$10,-$E$215)-$E$215/'Detailed input - Vehicles'!$E$10,0)</f>
        <v>0</v>
      </c>
      <c r="M254" s="158">
        <f>IF('Detailed input - Vehicles'!$E$10&gt;=L251,PMT('Basic input'!$F$113,'Detailed input - Vehicles'!$E$10,-$E$215)-$E$215/'Detailed input - Vehicles'!$E$10,0)</f>
        <v>0</v>
      </c>
      <c r="N254" s="158">
        <f>IF('Detailed input - Vehicles'!$E$10&gt;=M251,PMT('Basic input'!$F$113,'Detailed input - Vehicles'!$E$10,-$E$215)-$E$215/'Detailed input - Vehicles'!$E$10,0)</f>
        <v>0</v>
      </c>
      <c r="O254" s="158">
        <f>IF('Detailed input - Vehicles'!$E$10&gt;=N251,PMT('Basic input'!$F$113,'Detailed input - Vehicles'!$E$10,-$E$215)-$E$215/'Detailed input - Vehicles'!$E$10,0)</f>
        <v>0</v>
      </c>
      <c r="P254" s="158">
        <f>IF('Detailed input - Vehicles'!$E$10&gt;=O251,PMT('Basic input'!$F$113,'Detailed input - Vehicles'!$E$10,-$E$215)-$E$215/'Detailed input - Vehicles'!$E$10,0)</f>
        <v>0</v>
      </c>
      <c r="Q254" s="158">
        <f>IF('Detailed input - Vehicles'!$E$10&gt;=P251,PMT('Basic input'!$F$113,'Detailed input - Vehicles'!$E$10,-$E$215)-$E$215/'Detailed input - Vehicles'!$E$10,0)</f>
        <v>0</v>
      </c>
      <c r="R254" s="158">
        <f>IF('Detailed input - Vehicles'!$E$10&gt;=Q251,PMT('Basic input'!$F$113,'Detailed input - Vehicles'!$E$10,-$E$215)-$E$215/'Detailed input - Vehicles'!$E$10,0)</f>
        <v>0</v>
      </c>
      <c r="S254" s="158">
        <f>IF('Detailed input - Vehicles'!$E$10&gt;=R251,PMT('Basic input'!$F$113,'Detailed input - Vehicles'!$E$10,-$E$215)-$E$215/'Detailed input - Vehicles'!$E$10,0)</f>
        <v>0</v>
      </c>
      <c r="T254" s="158">
        <f>IF('Detailed input - Vehicles'!$E$10&gt;=S251,PMT('Basic input'!$F$113,'Detailed input - Vehicles'!$E$10,-$E$215)-$E$215/'Detailed input - Vehicles'!$E$10,0)</f>
        <v>0</v>
      </c>
      <c r="U254" s="158">
        <f>IF('Detailed input - Vehicles'!$E$10&gt;=T251,PMT('Basic input'!$F$113,'Detailed input - Vehicles'!$E$10,-$E$215)-$E$215/'Detailed input - Vehicles'!$E$10,0)</f>
        <v>0</v>
      </c>
      <c r="V254" s="158">
        <f>IF('Detailed input - Vehicles'!$E$10&gt;=U251,PMT('Basic input'!$F$113,'Detailed input - Vehicles'!$E$10,-$E$215)-$E$215/'Detailed input - Vehicles'!$E$10,0)</f>
        <v>0</v>
      </c>
      <c r="W254" s="158">
        <f>IF('Detailed input - Vehicles'!$E$10&gt;=V251,PMT('Basic input'!$F$113,'Detailed input - Vehicles'!$E$10,-$E$215)-$E$215/'Detailed input - Vehicles'!$E$10,0)</f>
        <v>0</v>
      </c>
      <c r="X254" s="158">
        <f>IF('Detailed input - Vehicles'!$E$10&gt;=W251,PMT('Basic input'!$F$113,'Detailed input - Vehicles'!$E$10,-$E$215)-$E$215/'Detailed input - Vehicles'!$E$10,0)</f>
        <v>0</v>
      </c>
      <c r="Y254" s="158">
        <f>IF('Detailed input - Vehicles'!$E$10&gt;=X251,PMT('Basic input'!$F$113,'Detailed input - Vehicles'!$E$10,-$E$215)-$E$215/'Detailed input - Vehicles'!$E$10,0)</f>
        <v>0</v>
      </c>
      <c r="Z254" s="158">
        <f>IF('Detailed input - Vehicles'!$E$10&gt;=Y251,PMT('Basic input'!$F$113,'Detailed input - Vehicles'!$E$10,-$E$215)-$E$215/'Detailed input - Vehicles'!$E$10,0)</f>
        <v>0</v>
      </c>
      <c r="AA254" s="158">
        <f>IF('Detailed input - Vehicles'!$E$10&gt;=Z251,PMT('Basic input'!$F$113,'Detailed input - Vehicles'!$E$10,-$E$215)-$E$215/'Detailed input - Vehicles'!$E$10,0)</f>
        <v>0</v>
      </c>
      <c r="AB254" s="158">
        <f>IF('Detailed input - Vehicles'!$E$10&gt;=AA251,PMT('Basic input'!$F$113,'Detailed input - Vehicles'!$E$10,-$E$215)-$E$215/'Detailed input - Vehicles'!$E$10,0)</f>
        <v>0</v>
      </c>
      <c r="AC254" s="158">
        <f>IF('Detailed input - Vehicles'!$E$10&gt;=AB251,PMT('Basic input'!$F$113,'Detailed input - Vehicles'!$E$10,-$E$215)-$E$215/'Detailed input - Vehicles'!$E$10,0)</f>
        <v>0</v>
      </c>
    </row>
    <row r="255" spans="1:29" s="87" customFormat="1" ht="20.25" customHeight="1" outlineLevel="3" x14ac:dyDescent="0.3">
      <c r="A255" s="78"/>
      <c r="B255" s="161"/>
      <c r="C255" s="146" t="s">
        <v>235</v>
      </c>
      <c r="D255" s="158"/>
      <c r="E255" s="158"/>
      <c r="F255" s="158">
        <f>IF('Detailed input - Vehicles'!$E$10&gt;=D251,PMT('Basic input'!$F$113,'Detailed input - Vehicles'!$E$10,-$F$215)-$F$215/'Detailed input - Vehicles'!$E$10,0)</f>
        <v>0</v>
      </c>
      <c r="G255" s="158">
        <f>IF('Detailed input - Vehicles'!$E$10&gt;=E251,PMT('Basic input'!$F$113,'Detailed input - Vehicles'!$E$10,-$F$215)-$F$215/'Detailed input - Vehicles'!$E$10,0)</f>
        <v>0</v>
      </c>
      <c r="H255" s="158">
        <f>IF('Detailed input - Vehicles'!$E$10&gt;=F251,PMT('Basic input'!$F$113,'Detailed input - Vehicles'!$E$10,-$F$215)-$F$215/'Detailed input - Vehicles'!$E$10,0)</f>
        <v>0</v>
      </c>
      <c r="I255" s="158">
        <f>IF('Detailed input - Vehicles'!$E$10&gt;=G251,PMT('Basic input'!$F$113,'Detailed input - Vehicles'!$E$10,-$F$215)-$F$215/'Detailed input - Vehicles'!$E$10,0)</f>
        <v>0</v>
      </c>
      <c r="J255" s="158">
        <f>IF('Detailed input - Vehicles'!$E$10&gt;=H251,PMT('Basic input'!$F$113,'Detailed input - Vehicles'!$E$10,-$F$215)-$F$215/'Detailed input - Vehicles'!$E$10,0)</f>
        <v>0</v>
      </c>
      <c r="K255" s="158">
        <f>IF('Detailed input - Vehicles'!$E$10&gt;=I251,PMT('Basic input'!$F$113,'Detailed input - Vehicles'!$E$10,-$F$215)-$F$215/'Detailed input - Vehicles'!$E$10,0)</f>
        <v>0</v>
      </c>
      <c r="L255" s="158">
        <f>IF('Detailed input - Vehicles'!$E$10&gt;=J251,PMT('Basic input'!$F$113,'Detailed input - Vehicles'!$E$10,-$F$215)-$F$215/'Detailed input - Vehicles'!$E$10,0)</f>
        <v>0</v>
      </c>
      <c r="M255" s="158">
        <f>IF('Detailed input - Vehicles'!$E$10&gt;=K251,PMT('Basic input'!$F$113,'Detailed input - Vehicles'!$E$10,-$F$215)-$F$215/'Detailed input - Vehicles'!$E$10,0)</f>
        <v>0</v>
      </c>
      <c r="N255" s="158">
        <f>IF('Detailed input - Vehicles'!$E$10&gt;=L251,PMT('Basic input'!$F$113,'Detailed input - Vehicles'!$E$10,-$F$215)-$F$215/'Detailed input - Vehicles'!$E$10,0)</f>
        <v>0</v>
      </c>
      <c r="O255" s="158">
        <f>IF('Detailed input - Vehicles'!$E$10&gt;=M251,PMT('Basic input'!$F$113,'Detailed input - Vehicles'!$E$10,-$F$215)-$F$215/'Detailed input - Vehicles'!$E$10,0)</f>
        <v>0</v>
      </c>
      <c r="P255" s="158">
        <f>IF('Detailed input - Vehicles'!$E$10&gt;=N251,PMT('Basic input'!$F$113,'Detailed input - Vehicles'!$E$10,-$F$215)-$F$215/'Detailed input - Vehicles'!$E$10,0)</f>
        <v>0</v>
      </c>
      <c r="Q255" s="158">
        <f>IF('Detailed input - Vehicles'!$E$10&gt;=O251,PMT('Basic input'!$F$113,'Detailed input - Vehicles'!$E$10,-$F$215)-$F$215/'Detailed input - Vehicles'!$E$10,0)</f>
        <v>0</v>
      </c>
      <c r="R255" s="158">
        <f>IF('Detailed input - Vehicles'!$E$10&gt;=P251,PMT('Basic input'!$F$113,'Detailed input - Vehicles'!$E$10,-$F$215)-$F$215/'Detailed input - Vehicles'!$E$10,0)</f>
        <v>0</v>
      </c>
      <c r="S255" s="158">
        <f>IF('Detailed input - Vehicles'!$E$10&gt;=Q251,PMT('Basic input'!$F$113,'Detailed input - Vehicles'!$E$10,-$F$215)-$F$215/'Detailed input - Vehicles'!$E$10,0)</f>
        <v>0</v>
      </c>
      <c r="T255" s="158">
        <f>IF('Detailed input - Vehicles'!$E$10&gt;=R251,PMT('Basic input'!$F$113,'Detailed input - Vehicles'!$E$10,-$F$215)-$F$215/'Detailed input - Vehicles'!$E$10,0)</f>
        <v>0</v>
      </c>
      <c r="U255" s="158">
        <f>IF('Detailed input - Vehicles'!$E$10&gt;=S251,PMT('Basic input'!$F$113,'Detailed input - Vehicles'!$E$10,-$F$215)-$F$215/'Detailed input - Vehicles'!$E$10,0)</f>
        <v>0</v>
      </c>
      <c r="V255" s="158">
        <f>IF('Detailed input - Vehicles'!$E$10&gt;=T251,PMT('Basic input'!$F$113,'Detailed input - Vehicles'!$E$10,-$F$215)-$F$215/'Detailed input - Vehicles'!$E$10,0)</f>
        <v>0</v>
      </c>
      <c r="W255" s="158">
        <f>IF('Detailed input - Vehicles'!$E$10&gt;=U251,PMT('Basic input'!$F$113,'Detailed input - Vehicles'!$E$10,-$F$215)-$F$215/'Detailed input - Vehicles'!$E$10,0)</f>
        <v>0</v>
      </c>
      <c r="X255" s="158">
        <f>IF('Detailed input - Vehicles'!$E$10&gt;=V251,PMT('Basic input'!$F$113,'Detailed input - Vehicles'!$E$10,-$F$215)-$F$215/'Detailed input - Vehicles'!$E$10,0)</f>
        <v>0</v>
      </c>
      <c r="Y255" s="158">
        <f>IF('Detailed input - Vehicles'!$E$10&gt;=W251,PMT('Basic input'!$F$113,'Detailed input - Vehicles'!$E$10,-$F$215)-$F$215/'Detailed input - Vehicles'!$E$10,0)</f>
        <v>0</v>
      </c>
      <c r="Z255" s="158">
        <f>IF('Detailed input - Vehicles'!$E$10&gt;=X251,PMT('Basic input'!$F$113,'Detailed input - Vehicles'!$E$10,-$F$215)-$F$215/'Detailed input - Vehicles'!$E$10,0)</f>
        <v>0</v>
      </c>
      <c r="AA255" s="158">
        <f>IF('Detailed input - Vehicles'!$E$10&gt;=Y251,PMT('Basic input'!$F$113,'Detailed input - Vehicles'!$E$10,-$F$215)-$F$215/'Detailed input - Vehicles'!$E$10,0)</f>
        <v>0</v>
      </c>
      <c r="AB255" s="158">
        <f>IF('Detailed input - Vehicles'!$E$10&gt;=Z251,PMT('Basic input'!$F$113,'Detailed input - Vehicles'!$E$10,-$F$215)-$F$215/'Detailed input - Vehicles'!$E$10,0)</f>
        <v>0</v>
      </c>
      <c r="AC255" s="158">
        <f>IF('Detailed input - Vehicles'!$E$10&gt;=AA251,PMT('Basic input'!$F$113,'Detailed input - Vehicles'!$E$10,-$F$215)-$F$215/'Detailed input - Vehicles'!$E$10,0)</f>
        <v>0</v>
      </c>
    </row>
    <row r="256" spans="1:29" s="87" customFormat="1" ht="20.25" customHeight="1" outlineLevel="3" x14ac:dyDescent="0.3">
      <c r="A256" s="78"/>
      <c r="B256" s="161"/>
      <c r="C256" s="146" t="s">
        <v>236</v>
      </c>
      <c r="D256" s="158"/>
      <c r="E256" s="158"/>
      <c r="F256" s="158"/>
      <c r="G256" s="158">
        <f>IF('Detailed input - Vehicles'!$E$10&gt;=D251,PMT('Basic input'!$F$113,'Detailed input - Vehicles'!$E$10,-$G$215)-$G$215/'Detailed input - Vehicles'!$E$10,0)</f>
        <v>0</v>
      </c>
      <c r="H256" s="158">
        <f>IF('Detailed input - Vehicles'!$E$10&gt;=E251,PMT('Basic input'!$F$113,'Detailed input - Vehicles'!$E$10,-$G$215)-$G$215/'Detailed input - Vehicles'!$E$10,0)</f>
        <v>0</v>
      </c>
      <c r="I256" s="158">
        <f>IF('Detailed input - Vehicles'!$E$10&gt;=F251,PMT('Basic input'!$F$113,'Detailed input - Vehicles'!$E$10,-$G$215)-$G$215/'Detailed input - Vehicles'!$E$10,0)</f>
        <v>0</v>
      </c>
      <c r="J256" s="158">
        <f>IF('Detailed input - Vehicles'!$E$10&gt;=G251,PMT('Basic input'!$F$113,'Detailed input - Vehicles'!$E$10,-$G$215)-$G$215/'Detailed input - Vehicles'!$E$10,0)</f>
        <v>0</v>
      </c>
      <c r="K256" s="158">
        <f>IF('Detailed input - Vehicles'!$E$10&gt;=H251,PMT('Basic input'!$F$113,'Detailed input - Vehicles'!$E$10,-$G$215)-$G$215/'Detailed input - Vehicles'!$E$10,0)</f>
        <v>0</v>
      </c>
      <c r="L256" s="158">
        <f>IF('Detailed input - Vehicles'!$E$10&gt;=I251,PMT('Basic input'!$F$113,'Detailed input - Vehicles'!$E$10,-$G$215)-$G$215/'Detailed input - Vehicles'!$E$10,0)</f>
        <v>0</v>
      </c>
      <c r="M256" s="158">
        <f>IF('Detailed input - Vehicles'!$E$10&gt;=J251,PMT('Basic input'!$F$113,'Detailed input - Vehicles'!$E$10,-$G$215)-$G$215/'Detailed input - Vehicles'!$E$10,0)</f>
        <v>0</v>
      </c>
      <c r="N256" s="158">
        <f>IF('Detailed input - Vehicles'!$E$10&gt;=K251,PMT('Basic input'!$F$113,'Detailed input - Vehicles'!$E$10,-$G$215)-$G$215/'Detailed input - Vehicles'!$E$10,0)</f>
        <v>0</v>
      </c>
      <c r="O256" s="158">
        <f>IF('Detailed input - Vehicles'!$E$10&gt;=L251,PMT('Basic input'!$F$113,'Detailed input - Vehicles'!$E$10,-$G$215)-$G$215/'Detailed input - Vehicles'!$E$10,0)</f>
        <v>0</v>
      </c>
      <c r="P256" s="158">
        <f>IF('Detailed input - Vehicles'!$E$10&gt;=M251,PMT('Basic input'!$F$113,'Detailed input - Vehicles'!$E$10,-$G$215)-$G$215/'Detailed input - Vehicles'!$E$10,0)</f>
        <v>0</v>
      </c>
      <c r="Q256" s="158">
        <f>IF('Detailed input - Vehicles'!$E$10&gt;=N251,PMT('Basic input'!$F$113,'Detailed input - Vehicles'!$E$10,-$G$215)-$G$215/'Detailed input - Vehicles'!$E$10,0)</f>
        <v>0</v>
      </c>
      <c r="R256" s="158">
        <f>IF('Detailed input - Vehicles'!$E$10&gt;=O251,PMT('Basic input'!$F$113,'Detailed input - Vehicles'!$E$10,-$G$215)-$G$215/'Detailed input - Vehicles'!$E$10,0)</f>
        <v>0</v>
      </c>
      <c r="S256" s="158">
        <f>IF('Detailed input - Vehicles'!$E$10&gt;=P251,PMT('Basic input'!$F$113,'Detailed input - Vehicles'!$E$10,-$G$215)-$G$215/'Detailed input - Vehicles'!$E$10,0)</f>
        <v>0</v>
      </c>
      <c r="T256" s="158">
        <f>IF('Detailed input - Vehicles'!$E$10&gt;=Q251,PMT('Basic input'!$F$113,'Detailed input - Vehicles'!$E$10,-$G$215)-$G$215/'Detailed input - Vehicles'!$E$10,0)</f>
        <v>0</v>
      </c>
      <c r="U256" s="158">
        <f>IF('Detailed input - Vehicles'!$E$10&gt;=R251,PMT('Basic input'!$F$113,'Detailed input - Vehicles'!$E$10,-$G$215)-$G$215/'Detailed input - Vehicles'!$E$10,0)</f>
        <v>0</v>
      </c>
      <c r="V256" s="158">
        <f>IF('Detailed input - Vehicles'!$E$10&gt;=S251,PMT('Basic input'!$F$113,'Detailed input - Vehicles'!$E$10,-$G$215)-$G$215/'Detailed input - Vehicles'!$E$10,0)</f>
        <v>0</v>
      </c>
      <c r="W256" s="158">
        <f>IF('Detailed input - Vehicles'!$E$10&gt;=T251,PMT('Basic input'!$F$113,'Detailed input - Vehicles'!$E$10,-$G$215)-$G$215/'Detailed input - Vehicles'!$E$10,0)</f>
        <v>0</v>
      </c>
      <c r="X256" s="158">
        <f>IF('Detailed input - Vehicles'!$E$10&gt;=U251,PMT('Basic input'!$F$113,'Detailed input - Vehicles'!$E$10,-$G$215)-$G$215/'Detailed input - Vehicles'!$E$10,0)</f>
        <v>0</v>
      </c>
      <c r="Y256" s="158">
        <f>IF('Detailed input - Vehicles'!$E$10&gt;=V251,PMT('Basic input'!$F$113,'Detailed input - Vehicles'!$E$10,-$G$215)-$G$215/'Detailed input - Vehicles'!$E$10,0)</f>
        <v>0</v>
      </c>
      <c r="Z256" s="158">
        <f>IF('Detailed input - Vehicles'!$E$10&gt;=W251,PMT('Basic input'!$F$113,'Detailed input - Vehicles'!$E$10,-$G$215)-$G$215/'Detailed input - Vehicles'!$E$10,0)</f>
        <v>0</v>
      </c>
      <c r="AA256" s="158">
        <f>IF('Detailed input - Vehicles'!$E$10&gt;=X251,PMT('Basic input'!$F$113,'Detailed input - Vehicles'!$E$10,-$G$215)-$G$215/'Detailed input - Vehicles'!$E$10,0)</f>
        <v>0</v>
      </c>
      <c r="AB256" s="158">
        <f>IF('Detailed input - Vehicles'!$E$10&gt;=Y251,PMT('Basic input'!$F$113,'Detailed input - Vehicles'!$E$10,-$G$215)-$G$215/'Detailed input - Vehicles'!$E$10,0)</f>
        <v>0</v>
      </c>
      <c r="AC256" s="158">
        <f>IF('Detailed input - Vehicles'!$E$10&gt;=Z251,PMT('Basic input'!$F$113,'Detailed input - Vehicles'!$E$10,-$G$215)-$G$215/'Detailed input - Vehicles'!$E$10,0)</f>
        <v>0</v>
      </c>
    </row>
    <row r="257" spans="1:31" s="87" customFormat="1" ht="20.25" customHeight="1" outlineLevel="3" x14ac:dyDescent="0.3">
      <c r="A257" s="78"/>
      <c r="B257" s="161"/>
      <c r="C257" s="146" t="s">
        <v>237</v>
      </c>
      <c r="D257" s="158"/>
      <c r="E257" s="158"/>
      <c r="F257" s="158"/>
      <c r="G257" s="158"/>
      <c r="H257" s="158">
        <f>IF('Detailed input - Vehicles'!$E$10&gt;=D251,PMT('Basic input'!$F$113,'Detailed input - Vehicles'!$E$10,-$H$215)-$H$215/'Detailed input - Vehicles'!$E$10,0)</f>
        <v>0</v>
      </c>
      <c r="I257" s="158">
        <f>IF('Detailed input - Vehicles'!$E$10&gt;=E251,PMT('Basic input'!$F$113,'Detailed input - Vehicles'!$E$10,-$H$215)-$H$215/'Detailed input - Vehicles'!$E$10,0)</f>
        <v>0</v>
      </c>
      <c r="J257" s="158">
        <f>IF('Detailed input - Vehicles'!$E$10&gt;=F251,PMT('Basic input'!$F$113,'Detailed input - Vehicles'!$E$10,-$H$215)-$H$215/'Detailed input - Vehicles'!$E$10,0)</f>
        <v>0</v>
      </c>
      <c r="K257" s="158">
        <f>IF('Detailed input - Vehicles'!$E$10&gt;=G251,PMT('Basic input'!$F$113,'Detailed input - Vehicles'!$E$10,-$H$215)-$H$215/'Detailed input - Vehicles'!$E$10,0)</f>
        <v>0</v>
      </c>
      <c r="L257" s="158">
        <f>IF('Detailed input - Vehicles'!$E$10&gt;=H251,PMT('Basic input'!$F$113,'Detailed input - Vehicles'!$E$10,-$H$215)-$H$215/'Detailed input - Vehicles'!$E$10,0)</f>
        <v>0</v>
      </c>
      <c r="M257" s="158">
        <f>IF('Detailed input - Vehicles'!$E$10&gt;=I251,PMT('Basic input'!$F$113,'Detailed input - Vehicles'!$E$10,-$H$215)-$H$215/'Detailed input - Vehicles'!$E$10,0)</f>
        <v>0</v>
      </c>
      <c r="N257" s="158">
        <f>IF('Detailed input - Vehicles'!$E$10&gt;=J251,PMT('Basic input'!$F$113,'Detailed input - Vehicles'!$E$10,-$H$215)-$H$215/'Detailed input - Vehicles'!$E$10,0)</f>
        <v>0</v>
      </c>
      <c r="O257" s="158">
        <f>IF('Detailed input - Vehicles'!$E$10&gt;=K251,PMT('Basic input'!$F$113,'Detailed input - Vehicles'!$E$10,-$H$215)-$H$215/'Detailed input - Vehicles'!$E$10,0)</f>
        <v>0</v>
      </c>
      <c r="P257" s="158">
        <f>IF('Detailed input - Vehicles'!$E$10&gt;=L251,PMT('Basic input'!$F$113,'Detailed input - Vehicles'!$E$10,-$H$215)-$H$215/'Detailed input - Vehicles'!$E$10,0)</f>
        <v>0</v>
      </c>
      <c r="Q257" s="158">
        <f>IF('Detailed input - Vehicles'!$E$10&gt;=M251,PMT('Basic input'!$F$113,'Detailed input - Vehicles'!$E$10,-$H$215)-$H$215/'Detailed input - Vehicles'!$E$10,0)</f>
        <v>0</v>
      </c>
      <c r="R257" s="158">
        <f>IF('Detailed input - Vehicles'!$E$10&gt;=N251,PMT('Basic input'!$F$113,'Detailed input - Vehicles'!$E$10,-$H$215)-$H$215/'Detailed input - Vehicles'!$E$10,0)</f>
        <v>0</v>
      </c>
      <c r="S257" s="158">
        <f>IF('Detailed input - Vehicles'!$E$10&gt;=O251,PMT('Basic input'!$F$113,'Detailed input - Vehicles'!$E$10,-$H$215)-$H$215/'Detailed input - Vehicles'!$E$10,0)</f>
        <v>0</v>
      </c>
      <c r="T257" s="158">
        <f>IF('Detailed input - Vehicles'!$E$10&gt;=P251,PMT('Basic input'!$F$113,'Detailed input - Vehicles'!$E$10,-$H$215)-$H$215/'Detailed input - Vehicles'!$E$10,0)</f>
        <v>0</v>
      </c>
      <c r="U257" s="158">
        <f>IF('Detailed input - Vehicles'!$E$10&gt;=Q251,PMT('Basic input'!$F$113,'Detailed input - Vehicles'!$E$10,-$H$215)-$H$215/'Detailed input - Vehicles'!$E$10,0)</f>
        <v>0</v>
      </c>
      <c r="V257" s="158">
        <f>IF('Detailed input - Vehicles'!$E$10&gt;=R251,PMT('Basic input'!$F$113,'Detailed input - Vehicles'!$E$10,-$H$215)-$H$215/'Detailed input - Vehicles'!$E$10,0)</f>
        <v>0</v>
      </c>
      <c r="W257" s="158">
        <f>IF('Detailed input - Vehicles'!$E$10&gt;=S251,PMT('Basic input'!$F$113,'Detailed input - Vehicles'!$E$10,-$H$215)-$H$215/'Detailed input - Vehicles'!$E$10,0)</f>
        <v>0</v>
      </c>
      <c r="X257" s="158">
        <f>IF('Detailed input - Vehicles'!$E$10&gt;=T251,PMT('Basic input'!$F$113,'Detailed input - Vehicles'!$E$10,-$H$215)-$H$215/'Detailed input - Vehicles'!$E$10,0)</f>
        <v>0</v>
      </c>
      <c r="Y257" s="158">
        <f>IF('Detailed input - Vehicles'!$E$10&gt;=U251,PMT('Basic input'!$F$113,'Detailed input - Vehicles'!$E$10,-$H$215)-$H$215/'Detailed input - Vehicles'!$E$10,0)</f>
        <v>0</v>
      </c>
      <c r="Z257" s="158">
        <f>IF('Detailed input - Vehicles'!$E$10&gt;=V251,PMT('Basic input'!$F$113,'Detailed input - Vehicles'!$E$10,-$H$215)-$H$215/'Detailed input - Vehicles'!$E$10,0)</f>
        <v>0</v>
      </c>
      <c r="AA257" s="158">
        <f>IF('Detailed input - Vehicles'!$E$10&gt;=W251,PMT('Basic input'!$F$113,'Detailed input - Vehicles'!$E$10,-$H$215)-$H$215/'Detailed input - Vehicles'!$E$10,0)</f>
        <v>0</v>
      </c>
      <c r="AB257" s="158">
        <f>IF('Detailed input - Vehicles'!$E$10&gt;=X251,PMT('Basic input'!$F$113,'Detailed input - Vehicles'!$E$10,-$H$215)-$H$215/'Detailed input - Vehicles'!$E$10,0)</f>
        <v>0</v>
      </c>
      <c r="AC257" s="158">
        <f>IF('Detailed input - Vehicles'!$E$10&gt;=Y251,PMT('Basic input'!$F$113,'Detailed input - Vehicles'!$E$10,-$H$215)-$H$215/'Detailed input - Vehicles'!$E$10,0)</f>
        <v>0</v>
      </c>
    </row>
    <row r="258" spans="1:31" s="87" customFormat="1" ht="20.25" customHeight="1" outlineLevel="3" x14ac:dyDescent="0.3">
      <c r="A258" s="78"/>
      <c r="B258" s="161"/>
      <c r="C258" s="146" t="s">
        <v>238</v>
      </c>
      <c r="D258" s="158"/>
      <c r="E258" s="158"/>
      <c r="F258" s="158"/>
      <c r="G258" s="158"/>
      <c r="H258" s="158"/>
      <c r="I258" s="158">
        <f>IF('Detailed input - Vehicles'!$E$10&gt;=D251,PMT('Basic input'!$F$113,'Detailed input - Vehicles'!$E$10,-$I$215)-$I$215/'Detailed input - Vehicles'!$E$10,0)</f>
        <v>0</v>
      </c>
      <c r="J258" s="158">
        <f>IF('Detailed input - Vehicles'!$E$10&gt;=E251,PMT('Basic input'!$F$113,'Detailed input - Vehicles'!$E$10,-$I$215)-$I$215/'Detailed input - Vehicles'!$E$10,0)</f>
        <v>0</v>
      </c>
      <c r="K258" s="158">
        <f>IF('Detailed input - Vehicles'!$E$10&gt;=F251,PMT('Basic input'!$F$113,'Detailed input - Vehicles'!$E$10,-$I$215)-$I$215/'Detailed input - Vehicles'!$E$10,0)</f>
        <v>0</v>
      </c>
      <c r="L258" s="158">
        <f>IF('Detailed input - Vehicles'!$E$10&gt;=G251,PMT('Basic input'!$F$113,'Detailed input - Vehicles'!$E$10,-$I$215)-$I$215/'Detailed input - Vehicles'!$E$10,0)</f>
        <v>0</v>
      </c>
      <c r="M258" s="158">
        <f>IF('Detailed input - Vehicles'!$E$10&gt;=H251,PMT('Basic input'!$F$113,'Detailed input - Vehicles'!$E$10,-$I$215)-$I$215/'Detailed input - Vehicles'!$E$10,0)</f>
        <v>0</v>
      </c>
      <c r="N258" s="158">
        <f>IF('Detailed input - Vehicles'!$E$10&gt;=I251,PMT('Basic input'!$F$113,'Detailed input - Vehicles'!$E$10,-$I$215)-$I$215/'Detailed input - Vehicles'!$E$10,0)</f>
        <v>0</v>
      </c>
      <c r="O258" s="158">
        <f>IF('Detailed input - Vehicles'!$E$10&gt;=J251,PMT('Basic input'!$F$113,'Detailed input - Vehicles'!$E$10,-$I$215)-$I$215/'Detailed input - Vehicles'!$E$10,0)</f>
        <v>0</v>
      </c>
      <c r="P258" s="158">
        <f>IF('Detailed input - Vehicles'!$E$10&gt;=K251,PMT('Basic input'!$F$113,'Detailed input - Vehicles'!$E$10,-$I$215)-$I$215/'Detailed input - Vehicles'!$E$10,0)</f>
        <v>0</v>
      </c>
      <c r="Q258" s="158">
        <f>IF('Detailed input - Vehicles'!$E$10&gt;=L251,PMT('Basic input'!$F$113,'Detailed input - Vehicles'!$E$10,-$I$215)-$I$215/'Detailed input - Vehicles'!$E$10,0)</f>
        <v>0</v>
      </c>
      <c r="R258" s="158">
        <f>IF('Detailed input - Vehicles'!$E$10&gt;=M251,PMT('Basic input'!$F$113,'Detailed input - Vehicles'!$E$10,-$I$215)-$I$215/'Detailed input - Vehicles'!$E$10,0)</f>
        <v>0</v>
      </c>
      <c r="S258" s="158">
        <f>IF('Detailed input - Vehicles'!$E$10&gt;=N251,PMT('Basic input'!$F$113,'Detailed input - Vehicles'!$E$10,-$I$215)-$I$215/'Detailed input - Vehicles'!$E$10,0)</f>
        <v>0</v>
      </c>
      <c r="T258" s="158">
        <f>IF('Detailed input - Vehicles'!$E$10&gt;=O251,PMT('Basic input'!$F$113,'Detailed input - Vehicles'!$E$10,-$I$215)-$I$215/'Detailed input - Vehicles'!$E$10,0)</f>
        <v>0</v>
      </c>
      <c r="U258" s="158">
        <f>IF('Detailed input - Vehicles'!$E$10&gt;=P251,PMT('Basic input'!$F$113,'Detailed input - Vehicles'!$E$10,-$I$215)-$I$215/'Detailed input - Vehicles'!$E$10,0)</f>
        <v>0</v>
      </c>
      <c r="V258" s="158">
        <f>IF('Detailed input - Vehicles'!$E$10&gt;=Q251,PMT('Basic input'!$F$113,'Detailed input - Vehicles'!$E$10,-$I$215)-$I$215/'Detailed input - Vehicles'!$E$10,0)</f>
        <v>0</v>
      </c>
      <c r="W258" s="158">
        <f>IF('Detailed input - Vehicles'!$E$10&gt;=R251,PMT('Basic input'!$F$113,'Detailed input - Vehicles'!$E$10,-$I$215)-$I$215/'Detailed input - Vehicles'!$E$10,0)</f>
        <v>0</v>
      </c>
      <c r="X258" s="158">
        <f>IF('Detailed input - Vehicles'!$E$10&gt;=S251,PMT('Basic input'!$F$113,'Detailed input - Vehicles'!$E$10,-$I$215)-$I$215/'Detailed input - Vehicles'!$E$10,0)</f>
        <v>0</v>
      </c>
      <c r="Y258" s="158">
        <f>IF('Detailed input - Vehicles'!$E$10&gt;=T251,PMT('Basic input'!$F$113,'Detailed input - Vehicles'!$E$10,-$I$215)-$I$215/'Detailed input - Vehicles'!$E$10,0)</f>
        <v>0</v>
      </c>
      <c r="Z258" s="158">
        <f>IF('Detailed input - Vehicles'!$E$10&gt;=U251,PMT('Basic input'!$F$113,'Detailed input - Vehicles'!$E$10,-$I$215)-$I$215/'Detailed input - Vehicles'!$E$10,0)</f>
        <v>0</v>
      </c>
      <c r="AA258" s="158">
        <f>IF('Detailed input - Vehicles'!$E$10&gt;=V251,PMT('Basic input'!$F$113,'Detailed input - Vehicles'!$E$10,-$I$215)-$I$215/'Detailed input - Vehicles'!$E$10,0)</f>
        <v>0</v>
      </c>
      <c r="AB258" s="158">
        <f>IF('Detailed input - Vehicles'!$E$10&gt;=W251,PMT('Basic input'!$F$113,'Detailed input - Vehicles'!$E$10,-$I$215)-$I$215/'Detailed input - Vehicles'!$E$10,0)</f>
        <v>0</v>
      </c>
      <c r="AC258" s="158">
        <f>IF('Detailed input - Vehicles'!$E$10&gt;=X251,PMT('Basic input'!$F$113,'Detailed input - Vehicles'!$E$10,-$I$215)-$I$215/'Detailed input - Vehicles'!$E$10,0)</f>
        <v>0</v>
      </c>
    </row>
    <row r="259" spans="1:31" s="87" customFormat="1" ht="20.25" customHeight="1" outlineLevel="3" x14ac:dyDescent="0.3">
      <c r="A259" s="78"/>
      <c r="B259" s="161"/>
      <c r="C259" s="146" t="s">
        <v>239</v>
      </c>
      <c r="D259" s="158"/>
      <c r="E259" s="158"/>
      <c r="F259" s="158"/>
      <c r="G259" s="158"/>
      <c r="H259" s="158"/>
      <c r="I259" s="158"/>
      <c r="J259" s="158">
        <f>IF('Detailed input - Vehicles'!$E$10&gt;=D251,PMT('Basic input'!$F$113,'Detailed input - Vehicles'!$E$10,-$J$215)-$J$215/'Detailed input - Vehicles'!$E$10,0)</f>
        <v>0</v>
      </c>
      <c r="K259" s="158">
        <f>IF('Detailed input - Vehicles'!$E$10&gt;=E251,PMT('Basic input'!$F$113,'Detailed input - Vehicles'!$E$10,-$J$215)-$J$215/'Detailed input - Vehicles'!$E$10,0)</f>
        <v>0</v>
      </c>
      <c r="L259" s="158">
        <f>IF('Detailed input - Vehicles'!$E$10&gt;=F251,PMT('Basic input'!$F$113,'Detailed input - Vehicles'!$E$10,-$J$215)-$J$215/'Detailed input - Vehicles'!$E$10,0)</f>
        <v>0</v>
      </c>
      <c r="M259" s="158">
        <f>IF('Detailed input - Vehicles'!$E$10&gt;=G251,PMT('Basic input'!$F$113,'Detailed input - Vehicles'!$E$10,-$J$215)-$J$215/'Detailed input - Vehicles'!$E$10,0)</f>
        <v>0</v>
      </c>
      <c r="N259" s="158">
        <f>IF('Detailed input - Vehicles'!$E$10&gt;=H251,PMT('Basic input'!$F$113,'Detailed input - Vehicles'!$E$10,-$J$215)-$J$215/'Detailed input - Vehicles'!$E$10,0)</f>
        <v>0</v>
      </c>
      <c r="O259" s="158">
        <f>IF('Detailed input - Vehicles'!$E$10&gt;=I251,PMT('Basic input'!$F$113,'Detailed input - Vehicles'!$E$10,-$J$215)-$J$215/'Detailed input - Vehicles'!$E$10,0)</f>
        <v>0</v>
      </c>
      <c r="P259" s="158">
        <f>IF('Detailed input - Vehicles'!$E$10&gt;=J251,PMT('Basic input'!$F$113,'Detailed input - Vehicles'!$E$10,-$J$215)-$J$215/'Detailed input - Vehicles'!$E$10,0)</f>
        <v>0</v>
      </c>
      <c r="Q259" s="158">
        <f>IF('Detailed input - Vehicles'!$E$10&gt;=K251,PMT('Basic input'!$F$113,'Detailed input - Vehicles'!$E$10,-$J$215)-$J$215/'Detailed input - Vehicles'!$E$10,0)</f>
        <v>0</v>
      </c>
      <c r="R259" s="158">
        <f>IF('Detailed input - Vehicles'!$E$10&gt;=L251,PMT('Basic input'!$F$113,'Detailed input - Vehicles'!$E$10,-$J$215)-$J$215/'Detailed input - Vehicles'!$E$10,0)</f>
        <v>0</v>
      </c>
      <c r="S259" s="158">
        <f>IF('Detailed input - Vehicles'!$E$10&gt;=M251,PMT('Basic input'!$F$113,'Detailed input - Vehicles'!$E$10,-$J$215)-$J$215/'Detailed input - Vehicles'!$E$10,0)</f>
        <v>0</v>
      </c>
      <c r="T259" s="158">
        <f>IF('Detailed input - Vehicles'!$E$10&gt;=N251,PMT('Basic input'!$F$113,'Detailed input - Vehicles'!$E$10,-$J$215)-$J$215/'Detailed input - Vehicles'!$E$10,0)</f>
        <v>0</v>
      </c>
      <c r="U259" s="158">
        <f>IF('Detailed input - Vehicles'!$E$10&gt;=O251,PMT('Basic input'!$F$113,'Detailed input - Vehicles'!$E$10,-$J$215)-$J$215/'Detailed input - Vehicles'!$E$10,0)</f>
        <v>0</v>
      </c>
      <c r="V259" s="158">
        <f>IF('Detailed input - Vehicles'!$E$10&gt;=P251,PMT('Basic input'!$F$113,'Detailed input - Vehicles'!$E$10,-$J$215)-$J$215/'Detailed input - Vehicles'!$E$10,0)</f>
        <v>0</v>
      </c>
      <c r="W259" s="158">
        <f>IF('Detailed input - Vehicles'!$E$10&gt;=Q251,PMT('Basic input'!$F$113,'Detailed input - Vehicles'!$E$10,-$J$215)-$J$215/'Detailed input - Vehicles'!$E$10,0)</f>
        <v>0</v>
      </c>
      <c r="X259" s="158">
        <f>IF('Detailed input - Vehicles'!$E$10&gt;=R251,PMT('Basic input'!$F$113,'Detailed input - Vehicles'!$E$10,-$J$215)-$J$215/'Detailed input - Vehicles'!$E$10,0)</f>
        <v>0</v>
      </c>
      <c r="Y259" s="158">
        <f>IF('Detailed input - Vehicles'!$E$10&gt;=S251,PMT('Basic input'!$F$113,'Detailed input - Vehicles'!$E$10,-$J$215)-$J$215/'Detailed input - Vehicles'!$E$10,0)</f>
        <v>0</v>
      </c>
      <c r="Z259" s="158">
        <f>IF('Detailed input - Vehicles'!$E$10&gt;=T251,PMT('Basic input'!$F$113,'Detailed input - Vehicles'!$E$10,-$J$215)-$J$215/'Detailed input - Vehicles'!$E$10,0)</f>
        <v>0</v>
      </c>
      <c r="AA259" s="158">
        <f>IF('Detailed input - Vehicles'!$E$10&gt;=U251,PMT('Basic input'!$F$113,'Detailed input - Vehicles'!$E$10,-$J$215)-$J$215/'Detailed input - Vehicles'!$E$10,0)</f>
        <v>0</v>
      </c>
      <c r="AB259" s="158">
        <f>IF('Detailed input - Vehicles'!$E$10&gt;=V251,PMT('Basic input'!$F$113,'Detailed input - Vehicles'!$E$10,-$J$215)-$J$215/'Detailed input - Vehicles'!$E$10,0)</f>
        <v>0</v>
      </c>
      <c r="AC259" s="158">
        <f>IF('Detailed input - Vehicles'!$E$10&gt;=W251,PMT('Basic input'!$F$113,'Detailed input - Vehicles'!$E$10,-$J$215)-$J$215/'Detailed input - Vehicles'!$E$10,0)</f>
        <v>0</v>
      </c>
    </row>
    <row r="260" spans="1:31" s="87" customFormat="1" ht="20.25" customHeight="1" outlineLevel="3" x14ac:dyDescent="0.3">
      <c r="A260" s="78"/>
      <c r="B260" s="161"/>
      <c r="C260" s="146" t="s">
        <v>240</v>
      </c>
      <c r="D260" s="158"/>
      <c r="E260" s="158"/>
      <c r="F260" s="158"/>
      <c r="G260" s="158"/>
      <c r="H260" s="158"/>
      <c r="I260" s="158"/>
      <c r="J260" s="158"/>
      <c r="K260" s="158">
        <f>IF('Detailed input - Vehicles'!$E$10&gt;=D251,PMT('Basic input'!$F$113,'Detailed input - Vehicles'!$E$10,-$K$215)-$K$215/'Detailed input - Vehicles'!$E$10,0)</f>
        <v>0</v>
      </c>
      <c r="L260" s="158">
        <f>IF('Detailed input - Vehicles'!$E$10&gt;=E251,PMT('Basic input'!$F$113,'Detailed input - Vehicles'!$E$10,-$K$215)-$K$215/'Detailed input - Vehicles'!$E$10,0)</f>
        <v>0</v>
      </c>
      <c r="M260" s="158">
        <f>IF('Detailed input - Vehicles'!$E$10&gt;=F251,PMT('Basic input'!$F$113,'Detailed input - Vehicles'!$E$10,-$K$215)-$K$215/'Detailed input - Vehicles'!$E$10,0)</f>
        <v>0</v>
      </c>
      <c r="N260" s="158">
        <f>IF('Detailed input - Vehicles'!$E$10&gt;=G251,PMT('Basic input'!$F$113,'Detailed input - Vehicles'!$E$10,-$K$215)-$K$215/'Detailed input - Vehicles'!$E$10,0)</f>
        <v>0</v>
      </c>
      <c r="O260" s="158">
        <f>IF('Detailed input - Vehicles'!$E$10&gt;=H251,PMT('Basic input'!$F$113,'Detailed input - Vehicles'!$E$10,-$K$215)-$K$215/'Detailed input - Vehicles'!$E$10,0)</f>
        <v>0</v>
      </c>
      <c r="P260" s="158">
        <f>IF('Detailed input - Vehicles'!$E$10&gt;=I251,PMT('Basic input'!$F$113,'Detailed input - Vehicles'!$E$10,-$K$215)-$K$215/'Detailed input - Vehicles'!$E$10,0)</f>
        <v>0</v>
      </c>
      <c r="Q260" s="158">
        <f>IF('Detailed input - Vehicles'!$E$10&gt;=J251,PMT('Basic input'!$F$113,'Detailed input - Vehicles'!$E$10,-$K$215)-$K$215/'Detailed input - Vehicles'!$E$10,0)</f>
        <v>0</v>
      </c>
      <c r="R260" s="158">
        <f>IF('Detailed input - Vehicles'!$E$10&gt;=K251,PMT('Basic input'!$F$113,'Detailed input - Vehicles'!$E$10,-$K$215)-$K$215/'Detailed input - Vehicles'!$E$10,0)</f>
        <v>0</v>
      </c>
      <c r="S260" s="158">
        <f>IF('Detailed input - Vehicles'!$E$10&gt;=L251,PMT('Basic input'!$F$113,'Detailed input - Vehicles'!$E$10,-$K$215)-$K$215/'Detailed input - Vehicles'!$E$10,0)</f>
        <v>0</v>
      </c>
      <c r="T260" s="158">
        <f>IF('Detailed input - Vehicles'!$E$10&gt;=M251,PMT('Basic input'!$F$113,'Detailed input - Vehicles'!$E$10,-$K$215)-$K$215/'Detailed input - Vehicles'!$E$10,0)</f>
        <v>0</v>
      </c>
      <c r="U260" s="158">
        <f>IF('Detailed input - Vehicles'!$E$10&gt;=N251,PMT('Basic input'!$F$113,'Detailed input - Vehicles'!$E$10,-$K$215)-$K$215/'Detailed input - Vehicles'!$E$10,0)</f>
        <v>0</v>
      </c>
      <c r="V260" s="158">
        <f>IF('Detailed input - Vehicles'!$E$10&gt;=O251,PMT('Basic input'!$F$113,'Detailed input - Vehicles'!$E$10,-$K$215)-$K$215/'Detailed input - Vehicles'!$E$10,0)</f>
        <v>0</v>
      </c>
      <c r="W260" s="158">
        <f>IF('Detailed input - Vehicles'!$E$10&gt;=P251,PMT('Basic input'!$F$113,'Detailed input - Vehicles'!$E$10,-$K$215)-$K$215/'Detailed input - Vehicles'!$E$10,0)</f>
        <v>0</v>
      </c>
      <c r="X260" s="158">
        <f>IF('Detailed input - Vehicles'!$E$10&gt;=Q251,PMT('Basic input'!$F$113,'Detailed input - Vehicles'!$E$10,-$K$215)-$K$215/'Detailed input - Vehicles'!$E$10,0)</f>
        <v>0</v>
      </c>
      <c r="Y260" s="158">
        <f>IF('Detailed input - Vehicles'!$E$10&gt;=R251,PMT('Basic input'!$F$113,'Detailed input - Vehicles'!$E$10,-$K$215)-$K$215/'Detailed input - Vehicles'!$E$10,0)</f>
        <v>0</v>
      </c>
      <c r="Z260" s="158">
        <f>IF('Detailed input - Vehicles'!$E$10&gt;=S251,PMT('Basic input'!$F$113,'Detailed input - Vehicles'!$E$10,-$K$215)-$K$215/'Detailed input - Vehicles'!$E$10,0)</f>
        <v>0</v>
      </c>
      <c r="AA260" s="158">
        <f>IF('Detailed input - Vehicles'!$E$10&gt;=T251,PMT('Basic input'!$F$113,'Detailed input - Vehicles'!$E$10,-$K$215)-$K$215/'Detailed input - Vehicles'!$E$10,0)</f>
        <v>0</v>
      </c>
      <c r="AB260" s="158">
        <f>IF('Detailed input - Vehicles'!$E$10&gt;=U251,PMT('Basic input'!$F$113,'Detailed input - Vehicles'!$E$10,-$K$215)-$K$215/'Detailed input - Vehicles'!$E$10,0)</f>
        <v>0</v>
      </c>
      <c r="AC260" s="158">
        <f>IF('Detailed input - Vehicles'!$E$10&gt;=V251,PMT('Basic input'!$F$113,'Detailed input - Vehicles'!$E$10,-$K$215)-$K$215/'Detailed input - Vehicles'!$E$10,0)</f>
        <v>0</v>
      </c>
    </row>
    <row r="261" spans="1:31" s="87" customFormat="1" ht="20.25" customHeight="1" outlineLevel="3" x14ac:dyDescent="0.3">
      <c r="A261" s="78"/>
      <c r="B261" s="161"/>
      <c r="C261" s="146" t="s">
        <v>241</v>
      </c>
      <c r="D261" s="158"/>
      <c r="E261" s="158"/>
      <c r="F261" s="158"/>
      <c r="G261" s="158"/>
      <c r="H261" s="158"/>
      <c r="I261" s="158"/>
      <c r="J261" s="158"/>
      <c r="K261" s="158"/>
      <c r="L261" s="158">
        <f>IF('Detailed input - Vehicles'!$E$10&gt;=D251,PMT('Basic input'!$F$113,'Detailed input - Vehicles'!$E$10,-$L$215)-$L$215/'Detailed input - Vehicles'!$E$10,0)</f>
        <v>0</v>
      </c>
      <c r="M261" s="158">
        <f>IF('Detailed input - Vehicles'!$E$10&gt;=E251,PMT('Basic input'!$F$113,'Detailed input - Vehicles'!$E$10,-$L$215)-$L$215/'Detailed input - Vehicles'!$E$10,0)</f>
        <v>0</v>
      </c>
      <c r="N261" s="158">
        <f>IF('Detailed input - Vehicles'!$E$10&gt;=F251,PMT('Basic input'!$F$113,'Detailed input - Vehicles'!$E$10,-$L$215)-$L$215/'Detailed input - Vehicles'!$E$10,0)</f>
        <v>0</v>
      </c>
      <c r="O261" s="158">
        <f>IF('Detailed input - Vehicles'!$E$10&gt;=G251,PMT('Basic input'!$F$113,'Detailed input - Vehicles'!$E$10,-$L$215)-$L$215/'Detailed input - Vehicles'!$E$10,0)</f>
        <v>0</v>
      </c>
      <c r="P261" s="158">
        <f>IF('Detailed input - Vehicles'!$E$10&gt;=H251,PMT('Basic input'!$F$113,'Detailed input - Vehicles'!$E$10,-$L$215)-$L$215/'Detailed input - Vehicles'!$E$10,0)</f>
        <v>0</v>
      </c>
      <c r="Q261" s="158">
        <f>IF('Detailed input - Vehicles'!$E$10&gt;=I251,PMT('Basic input'!$F$113,'Detailed input - Vehicles'!$E$10,-$L$215)-$L$215/'Detailed input - Vehicles'!$E$10,0)</f>
        <v>0</v>
      </c>
      <c r="R261" s="158">
        <f>IF('Detailed input - Vehicles'!$E$10&gt;=J251,PMT('Basic input'!$F$113,'Detailed input - Vehicles'!$E$10,-$L$215)-$L$215/'Detailed input - Vehicles'!$E$10,0)</f>
        <v>0</v>
      </c>
      <c r="S261" s="158">
        <f>IF('Detailed input - Vehicles'!$E$10&gt;=K251,PMT('Basic input'!$F$113,'Detailed input - Vehicles'!$E$10,-$L$215)-$L$215/'Detailed input - Vehicles'!$E$10,0)</f>
        <v>0</v>
      </c>
      <c r="T261" s="158">
        <f>IF('Detailed input - Vehicles'!$E$10&gt;=L251,PMT('Basic input'!$F$113,'Detailed input - Vehicles'!$E$10,-$L$215)-$L$215/'Detailed input - Vehicles'!$E$10,0)</f>
        <v>0</v>
      </c>
      <c r="U261" s="158">
        <f>IF('Detailed input - Vehicles'!$E$10&gt;=M251,PMT('Basic input'!$F$113,'Detailed input - Vehicles'!$E$10,-$L$215)-$L$215/'Detailed input - Vehicles'!$E$10,0)</f>
        <v>0</v>
      </c>
      <c r="V261" s="158">
        <f>IF('Detailed input - Vehicles'!$E$10&gt;=N251,PMT('Basic input'!$F$113,'Detailed input - Vehicles'!$E$10,-$L$215)-$L$215/'Detailed input - Vehicles'!$E$10,0)</f>
        <v>0</v>
      </c>
      <c r="W261" s="158">
        <f>IF('Detailed input - Vehicles'!$E$10&gt;=O251,PMT('Basic input'!$F$113,'Detailed input - Vehicles'!$E$10,-$L$215)-$L$215/'Detailed input - Vehicles'!$E$10,0)</f>
        <v>0</v>
      </c>
      <c r="X261" s="158">
        <f>IF('Detailed input - Vehicles'!$E$10&gt;=P251,PMT('Basic input'!$F$113,'Detailed input - Vehicles'!$E$10,-$L$215)-$L$215/'Detailed input - Vehicles'!$E$10,0)</f>
        <v>0</v>
      </c>
      <c r="Y261" s="158">
        <f>IF('Detailed input - Vehicles'!$E$10&gt;=Q251,PMT('Basic input'!$F$113,'Detailed input - Vehicles'!$E$10,-$L$215)-$L$215/'Detailed input - Vehicles'!$E$10,0)</f>
        <v>0</v>
      </c>
      <c r="Z261" s="158">
        <f>IF('Detailed input - Vehicles'!$E$10&gt;=R251,PMT('Basic input'!$F$113,'Detailed input - Vehicles'!$E$10,-$L$215)-$L$215/'Detailed input - Vehicles'!$E$10,0)</f>
        <v>0</v>
      </c>
      <c r="AA261" s="158">
        <f>IF('Detailed input - Vehicles'!$E$10&gt;=S251,PMT('Basic input'!$F$113,'Detailed input - Vehicles'!$E$10,-$L$215)-$L$215/'Detailed input - Vehicles'!$E$10,0)</f>
        <v>0</v>
      </c>
      <c r="AB261" s="158">
        <f>IF('Detailed input - Vehicles'!$E$10&gt;=T251,PMT('Basic input'!$F$113,'Detailed input - Vehicles'!$E$10,-$L$215)-$L$215/'Detailed input - Vehicles'!$E$10,0)</f>
        <v>0</v>
      </c>
      <c r="AC261" s="158">
        <f>IF('Detailed input - Vehicles'!$E$10&gt;=U251,PMT('Basic input'!$F$113,'Detailed input - Vehicles'!$E$10,-$L$215)-$L$215/'Detailed input - Vehicles'!$E$10,0)</f>
        <v>0</v>
      </c>
    </row>
    <row r="262" spans="1:31" s="87" customFormat="1" ht="20.25" customHeight="1" outlineLevel="3" x14ac:dyDescent="0.3">
      <c r="A262" s="78"/>
      <c r="B262" s="161"/>
      <c r="C262" s="146" t="s">
        <v>242</v>
      </c>
      <c r="D262" s="158"/>
      <c r="E262" s="158"/>
      <c r="F262" s="158"/>
      <c r="G262" s="158"/>
      <c r="H262" s="158"/>
      <c r="I262" s="158"/>
      <c r="J262" s="158"/>
      <c r="K262" s="158"/>
      <c r="L262" s="158"/>
      <c r="M262" s="158">
        <f>IF('Detailed input - Vehicles'!$E$10&gt;=D251,PMT('Basic input'!$F$113,'Detailed input - Vehicles'!$E$10,-$M$215)-$M$215/'Detailed input - Vehicles'!$E$10,0)</f>
        <v>0</v>
      </c>
      <c r="N262" s="158">
        <f>IF('Detailed input - Vehicles'!$E$10&gt;=E251,PMT('Basic input'!$F$113,'Detailed input - Vehicles'!$E$10,-$M$215)-$M$215/'Detailed input - Vehicles'!$E$10,0)</f>
        <v>0</v>
      </c>
      <c r="O262" s="158">
        <f>IF('Detailed input - Vehicles'!$E$10&gt;=F251,PMT('Basic input'!$F$113,'Detailed input - Vehicles'!$E$10,-$M$215)-$M$215/'Detailed input - Vehicles'!$E$10,0)</f>
        <v>0</v>
      </c>
      <c r="P262" s="158">
        <f>IF('Detailed input - Vehicles'!$E$10&gt;=G251,PMT('Basic input'!$F$113,'Detailed input - Vehicles'!$E$10,-$M$215)-$M$215/'Detailed input - Vehicles'!$E$10,0)</f>
        <v>0</v>
      </c>
      <c r="Q262" s="158">
        <f>IF('Detailed input - Vehicles'!$E$10&gt;=H251,PMT('Basic input'!$F$113,'Detailed input - Vehicles'!$E$10,-$M$215)-$M$215/'Detailed input - Vehicles'!$E$10,0)</f>
        <v>0</v>
      </c>
      <c r="R262" s="158">
        <f>IF('Detailed input - Vehicles'!$E$10&gt;=I251,PMT('Basic input'!$F$113,'Detailed input - Vehicles'!$E$10,-$M$215)-$M$215/'Detailed input - Vehicles'!$E$10,0)</f>
        <v>0</v>
      </c>
      <c r="S262" s="158">
        <f>IF('Detailed input - Vehicles'!$E$10&gt;=J251,PMT('Basic input'!$F$113,'Detailed input - Vehicles'!$E$10,-$M$215)-$M$215/'Detailed input - Vehicles'!$E$10,0)</f>
        <v>0</v>
      </c>
      <c r="T262" s="158">
        <f>IF('Detailed input - Vehicles'!$E$10&gt;=K251,PMT('Basic input'!$F$113,'Detailed input - Vehicles'!$E$10,-$M$215)-$M$215/'Detailed input - Vehicles'!$E$10,0)</f>
        <v>0</v>
      </c>
      <c r="U262" s="158">
        <f>IF('Detailed input - Vehicles'!$E$10&gt;=L251,PMT('Basic input'!$F$113,'Detailed input - Vehicles'!$E$10,-$M$215)-$M$215/'Detailed input - Vehicles'!$E$10,0)</f>
        <v>0</v>
      </c>
      <c r="V262" s="158">
        <f>IF('Detailed input - Vehicles'!$E$10&gt;=M251,PMT('Basic input'!$F$113,'Detailed input - Vehicles'!$E$10,-$M$215)-$M$215/'Detailed input - Vehicles'!$E$10,0)</f>
        <v>0</v>
      </c>
      <c r="W262" s="158">
        <f>IF('Detailed input - Vehicles'!$E$10&gt;=N251,PMT('Basic input'!$F$113,'Detailed input - Vehicles'!$E$10,-$M$215)-$M$215/'Detailed input - Vehicles'!$E$10,0)</f>
        <v>0</v>
      </c>
      <c r="X262" s="158">
        <f>IF('Detailed input - Vehicles'!$E$10&gt;=O251,PMT('Basic input'!$F$113,'Detailed input - Vehicles'!$E$10,-$M$215)-$M$215/'Detailed input - Vehicles'!$E$10,0)</f>
        <v>0</v>
      </c>
      <c r="Y262" s="158">
        <f>IF('Detailed input - Vehicles'!$E$10&gt;=P251,PMT('Basic input'!$F$113,'Detailed input - Vehicles'!$E$10,-$M$215)-$M$215/'Detailed input - Vehicles'!$E$10,0)</f>
        <v>0</v>
      </c>
      <c r="Z262" s="158">
        <f>IF('Detailed input - Vehicles'!$E$10&gt;=Q251,PMT('Basic input'!$F$113,'Detailed input - Vehicles'!$E$10,-$M$215)-$M$215/'Detailed input - Vehicles'!$E$10,0)</f>
        <v>0</v>
      </c>
      <c r="AA262" s="158">
        <f>IF('Detailed input - Vehicles'!$E$10&gt;=R251,PMT('Basic input'!$F$113,'Detailed input - Vehicles'!$E$10,-$M$215)-$M$215/'Detailed input - Vehicles'!$E$10,0)</f>
        <v>0</v>
      </c>
      <c r="AB262" s="158">
        <f>IF('Detailed input - Vehicles'!$E$10&gt;=S251,PMT('Basic input'!$F$113,'Detailed input - Vehicles'!$E$10,-$M$215)-$M$215/'Detailed input - Vehicles'!$E$10,0)</f>
        <v>0</v>
      </c>
      <c r="AC262" s="158">
        <f>IF('Detailed input - Vehicles'!$E$10&gt;=T251,PMT('Basic input'!$F$113,'Detailed input - Vehicles'!$E$10,-$M$215)-$M$215/'Detailed input - Vehicles'!$E$10,0)</f>
        <v>0</v>
      </c>
    </row>
    <row r="263" spans="1:31" s="87" customFormat="1" ht="20.25" customHeight="1" outlineLevel="3" x14ac:dyDescent="0.3">
      <c r="A263" s="78"/>
      <c r="B263" s="161"/>
      <c r="C263" s="146" t="s">
        <v>243</v>
      </c>
      <c r="D263" s="158"/>
      <c r="E263" s="158"/>
      <c r="F263" s="158"/>
      <c r="G263" s="158"/>
      <c r="H263" s="158"/>
      <c r="I263" s="158"/>
      <c r="J263" s="158"/>
      <c r="K263" s="158"/>
      <c r="L263" s="158"/>
      <c r="M263" s="158"/>
      <c r="N263" s="158">
        <f>IF('Detailed input - Vehicles'!$E$10&gt;=D251,PMT('Basic input'!$F$113,'Detailed input - Vehicles'!$E$10,-$N$215)-$N$215/'Detailed input - Vehicles'!$E$10,0)</f>
        <v>0</v>
      </c>
      <c r="O263" s="158">
        <f>IF('Detailed input - Vehicles'!$E$10&gt;=E251,PMT('Basic input'!$F$113,'Detailed input - Vehicles'!$E$10,-$N$215)-$N$215/'Detailed input - Vehicles'!$E$10,0)</f>
        <v>0</v>
      </c>
      <c r="P263" s="158">
        <f>IF('Detailed input - Vehicles'!$E$10&gt;=F251,PMT('Basic input'!$F$113,'Detailed input - Vehicles'!$E$10,-$N$215)-$N$215/'Detailed input - Vehicles'!$E$10,0)</f>
        <v>0</v>
      </c>
      <c r="Q263" s="158">
        <f>IF('Detailed input - Vehicles'!$E$10&gt;=G251,PMT('Basic input'!$F$113,'Detailed input - Vehicles'!$E$10,-$N$215)-$N$215/'Detailed input - Vehicles'!$E$10,0)</f>
        <v>0</v>
      </c>
      <c r="R263" s="158">
        <f>IF('Detailed input - Vehicles'!$E$10&gt;=H251,PMT('Basic input'!$F$113,'Detailed input - Vehicles'!$E$10,-$N$215)-$N$215/'Detailed input - Vehicles'!$E$10,0)</f>
        <v>0</v>
      </c>
      <c r="S263" s="158">
        <f>IF('Detailed input - Vehicles'!$E$10&gt;=I251,PMT('Basic input'!$F$113,'Detailed input - Vehicles'!$E$10,-$N$215)-$N$215/'Detailed input - Vehicles'!$E$10,0)</f>
        <v>0</v>
      </c>
      <c r="T263" s="158">
        <f>IF('Detailed input - Vehicles'!$E$10&gt;=J251,PMT('Basic input'!$F$113,'Detailed input - Vehicles'!$E$10,-$N$215)-$N$215/'Detailed input - Vehicles'!$E$10,0)</f>
        <v>0</v>
      </c>
      <c r="U263" s="158">
        <f>IF('Detailed input - Vehicles'!$E$10&gt;=K251,PMT('Basic input'!$F$113,'Detailed input - Vehicles'!$E$10,-$N$215)-$N$215/'Detailed input - Vehicles'!$E$10,0)</f>
        <v>0</v>
      </c>
      <c r="V263" s="158">
        <f>IF('Detailed input - Vehicles'!$E$10&gt;=L251,PMT('Basic input'!$F$113,'Detailed input - Vehicles'!$E$10,-$N$215)-$N$215/'Detailed input - Vehicles'!$E$10,0)</f>
        <v>0</v>
      </c>
      <c r="W263" s="158">
        <f>IF('Detailed input - Vehicles'!$E$10&gt;=M251,PMT('Basic input'!$F$113,'Detailed input - Vehicles'!$E$10,-$N$215)-$N$215/'Detailed input - Vehicles'!$E$10,0)</f>
        <v>0</v>
      </c>
      <c r="X263" s="158">
        <f>IF('Detailed input - Vehicles'!$E$10&gt;=N251,PMT('Basic input'!$F$113,'Detailed input - Vehicles'!$E$10,-$N$215)-$N$215/'Detailed input - Vehicles'!$E$10,0)</f>
        <v>0</v>
      </c>
      <c r="Y263" s="158">
        <f>IF('Detailed input - Vehicles'!$E$10&gt;=O251,PMT('Basic input'!$F$113,'Detailed input - Vehicles'!$E$10,-$N$215)-$N$215/'Detailed input - Vehicles'!$E$10,0)</f>
        <v>0</v>
      </c>
      <c r="Z263" s="158">
        <f>IF('Detailed input - Vehicles'!$E$10&gt;=P251,PMT('Basic input'!$F$113,'Detailed input - Vehicles'!$E$10,-$N$215)-$N$215/'Detailed input - Vehicles'!$E$10,0)</f>
        <v>0</v>
      </c>
      <c r="AA263" s="158">
        <f>IF('Detailed input - Vehicles'!$E$10&gt;=Q251,PMT('Basic input'!$F$113,'Detailed input - Vehicles'!$E$10,-$N$215)-$N$215/'Detailed input - Vehicles'!$E$10,0)</f>
        <v>0</v>
      </c>
      <c r="AB263" s="158">
        <f>IF('Detailed input - Vehicles'!$E$10&gt;=R251,PMT('Basic input'!$F$113,'Detailed input - Vehicles'!$E$10,-$N$215)-$N$215/'Detailed input - Vehicles'!$E$10,0)</f>
        <v>0</v>
      </c>
      <c r="AC263" s="158">
        <f>IF('Detailed input - Vehicles'!$E$10&gt;=S251,PMT('Basic input'!$F$113,'Detailed input - Vehicles'!$E$10,-$N$215)-$N$215/'Detailed input - Vehicles'!$E$10,0)</f>
        <v>0</v>
      </c>
    </row>
    <row r="264" spans="1:31" ht="15" customHeight="1" outlineLevel="2" x14ac:dyDescent="0.3">
      <c r="B264" s="87"/>
    </row>
    <row r="265" spans="1:31" ht="15" customHeight="1" outlineLevel="1" x14ac:dyDescent="0.3">
      <c r="B265" s="87"/>
    </row>
    <row r="268" spans="1:31" ht="39.75" customHeight="1" x14ac:dyDescent="0.3">
      <c r="B268" s="163" t="s">
        <v>583</v>
      </c>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row>
    <row r="269" spans="1:31" ht="15" customHeight="1" thickBot="1" x14ac:dyDescent="0.35"/>
    <row r="270" spans="1:31" ht="15" customHeight="1" thickBot="1" x14ac:dyDescent="0.35">
      <c r="B270" s="600" t="s">
        <v>557</v>
      </c>
      <c r="C270" s="601"/>
      <c r="D270" s="619">
        <f>+D272</f>
        <v>0</v>
      </c>
      <c r="E270" s="619">
        <f t="shared" ref="E270:AC270" si="52">+E272</f>
        <v>0</v>
      </c>
      <c r="F270" s="619">
        <f t="shared" si="52"/>
        <v>0</v>
      </c>
      <c r="G270" s="619">
        <f t="shared" si="52"/>
        <v>0</v>
      </c>
      <c r="H270" s="619">
        <f t="shared" si="52"/>
        <v>0</v>
      </c>
      <c r="I270" s="619">
        <f t="shared" si="52"/>
        <v>0</v>
      </c>
      <c r="J270" s="619">
        <f t="shared" si="52"/>
        <v>0</v>
      </c>
      <c r="K270" s="619">
        <f t="shared" si="52"/>
        <v>0</v>
      </c>
      <c r="L270" s="619">
        <f t="shared" si="52"/>
        <v>0</v>
      </c>
      <c r="M270" s="619">
        <f t="shared" si="52"/>
        <v>0</v>
      </c>
      <c r="N270" s="619">
        <f t="shared" si="52"/>
        <v>0</v>
      </c>
      <c r="O270" s="619">
        <f t="shared" si="52"/>
        <v>0</v>
      </c>
      <c r="P270" s="619">
        <f t="shared" si="52"/>
        <v>0</v>
      </c>
      <c r="Q270" s="619">
        <f t="shared" si="52"/>
        <v>0</v>
      </c>
      <c r="R270" s="619">
        <f t="shared" si="52"/>
        <v>0</v>
      </c>
      <c r="S270" s="619">
        <f t="shared" si="52"/>
        <v>0</v>
      </c>
      <c r="T270" s="619">
        <f t="shared" si="52"/>
        <v>0</v>
      </c>
      <c r="U270" s="619">
        <f t="shared" si="52"/>
        <v>0</v>
      </c>
      <c r="V270" s="619">
        <f t="shared" si="52"/>
        <v>0</v>
      </c>
      <c r="W270" s="619">
        <f t="shared" si="52"/>
        <v>0</v>
      </c>
      <c r="X270" s="619">
        <f t="shared" si="52"/>
        <v>0</v>
      </c>
      <c r="Y270" s="619">
        <f t="shared" si="52"/>
        <v>0</v>
      </c>
      <c r="Z270" s="619">
        <f t="shared" si="52"/>
        <v>0</v>
      </c>
      <c r="AA270" s="619">
        <f t="shared" si="52"/>
        <v>0</v>
      </c>
      <c r="AB270" s="619">
        <f t="shared" si="52"/>
        <v>0</v>
      </c>
      <c r="AC270" s="619">
        <f t="shared" si="52"/>
        <v>0</v>
      </c>
    </row>
    <row r="271" spans="1:31" ht="15" customHeight="1" x14ac:dyDescent="0.3">
      <c r="B271" s="196"/>
      <c r="AE271" s="211" t="s">
        <v>539</v>
      </c>
    </row>
    <row r="272" spans="1:31" ht="15" customHeight="1" x14ac:dyDescent="0.3">
      <c r="B272" s="55" t="s">
        <v>558</v>
      </c>
      <c r="C272" s="101" t="s">
        <v>16</v>
      </c>
      <c r="D272" s="143">
        <f>SUM(D273:D283)</f>
        <v>0</v>
      </c>
      <c r="E272" s="143">
        <f t="shared" ref="E272:AC272" si="53">SUM(E273:E283)</f>
        <v>0</v>
      </c>
      <c r="F272" s="143">
        <f t="shared" si="53"/>
        <v>0</v>
      </c>
      <c r="G272" s="143">
        <f t="shared" si="53"/>
        <v>0</v>
      </c>
      <c r="H272" s="143">
        <f t="shared" si="53"/>
        <v>0</v>
      </c>
      <c r="I272" s="143">
        <f t="shared" si="53"/>
        <v>0</v>
      </c>
      <c r="J272" s="143">
        <f t="shared" si="53"/>
        <v>0</v>
      </c>
      <c r="K272" s="143">
        <f t="shared" si="53"/>
        <v>0</v>
      </c>
      <c r="L272" s="143">
        <f t="shared" si="53"/>
        <v>0</v>
      </c>
      <c r="M272" s="143">
        <f t="shared" si="53"/>
        <v>0</v>
      </c>
      <c r="N272" s="143">
        <f t="shared" si="53"/>
        <v>0</v>
      </c>
      <c r="O272" s="143">
        <f t="shared" si="53"/>
        <v>0</v>
      </c>
      <c r="P272" s="143">
        <f t="shared" si="53"/>
        <v>0</v>
      </c>
      <c r="Q272" s="143">
        <f t="shared" si="53"/>
        <v>0</v>
      </c>
      <c r="R272" s="143">
        <f t="shared" si="53"/>
        <v>0</v>
      </c>
      <c r="S272" s="143">
        <f t="shared" si="53"/>
        <v>0</v>
      </c>
      <c r="T272" s="143">
        <f t="shared" si="53"/>
        <v>0</v>
      </c>
      <c r="U272" s="143">
        <f t="shared" si="53"/>
        <v>0</v>
      </c>
      <c r="V272" s="143">
        <f t="shared" si="53"/>
        <v>0</v>
      </c>
      <c r="W272" s="143">
        <f t="shared" si="53"/>
        <v>0</v>
      </c>
      <c r="X272" s="143">
        <f t="shared" si="53"/>
        <v>0</v>
      </c>
      <c r="Y272" s="143">
        <f t="shared" si="53"/>
        <v>0</v>
      </c>
      <c r="Z272" s="143">
        <f t="shared" si="53"/>
        <v>0</v>
      </c>
      <c r="AA272" s="143">
        <f t="shared" si="53"/>
        <v>0</v>
      </c>
      <c r="AB272" s="143">
        <f t="shared" si="53"/>
        <v>0</v>
      </c>
      <c r="AC272" s="143">
        <f t="shared" si="53"/>
        <v>0</v>
      </c>
    </row>
    <row r="273" spans="2:31" ht="15" customHeight="1" x14ac:dyDescent="0.3">
      <c r="B273" s="56"/>
      <c r="C273" s="146" t="s">
        <v>121</v>
      </c>
      <c r="D273" s="154">
        <f>IF('Detailed input - Vehicles'!$E$10&gt;=(E3-$D$3),$D$46/'Detailed input - Vehicles'!$E$10,0)</f>
        <v>0</v>
      </c>
      <c r="E273" s="154">
        <f>IF('Detailed input - Vehicles'!$E$10&gt;=(F3-$D$3),$D$46/'Detailed input - Vehicles'!$E$10,0)</f>
        <v>0</v>
      </c>
      <c r="F273" s="154">
        <f>IF('Detailed input - Vehicles'!$E$10&gt;=(G3-$D$3),$D$46/'Detailed input - Vehicles'!$E$10,0)</f>
        <v>0</v>
      </c>
      <c r="G273" s="154">
        <f>IF('Detailed input - Vehicles'!$E$10&gt;=(H3-$D$3),$D$46/'Detailed input - Vehicles'!$E$10,0)</f>
        <v>0</v>
      </c>
      <c r="H273" s="154">
        <f>IF('Detailed input - Vehicles'!$E$10&gt;=(I3-$D$3),$D$46/'Detailed input - Vehicles'!$E$10,0)</f>
        <v>0</v>
      </c>
      <c r="I273" s="154">
        <f>IF('Detailed input - Vehicles'!$E$10&gt;=(J3-$D$3),$D$46/'Detailed input - Vehicles'!$E$10,0)</f>
        <v>0</v>
      </c>
      <c r="J273" s="154">
        <f>IF('Detailed input - Vehicles'!$E$10&gt;=(K3-$D$3),$D$46/'Detailed input - Vehicles'!$E$10,0)</f>
        <v>0</v>
      </c>
      <c r="K273" s="154">
        <f>IF('Detailed input - Vehicles'!$E$10&gt;=(L3-$D$3),$D$46/'Detailed input - Vehicles'!$E$10,0)</f>
        <v>0</v>
      </c>
      <c r="L273" s="154">
        <f>IF('Detailed input - Vehicles'!$E$10&gt;=(M3-$D$3),$D$46/'Detailed input - Vehicles'!$E$10,0)</f>
        <v>0</v>
      </c>
      <c r="M273" s="154">
        <f>IF('Detailed input - Vehicles'!$E$10&gt;=(N3-$D$3),$D$46/'Detailed input - Vehicles'!$E$10,0)</f>
        <v>0</v>
      </c>
      <c r="N273" s="154">
        <f>IF('Detailed input - Vehicles'!$E$10&gt;=(O3-$D$3),$D$46/'Detailed input - Vehicles'!$E$10,0)</f>
        <v>0</v>
      </c>
      <c r="O273" s="154">
        <f>IF('Detailed input - Vehicles'!$E$10&gt;=(P3-$D$3),$D$46/'Detailed input - Vehicles'!$E$10,0)</f>
        <v>0</v>
      </c>
      <c r="P273" s="154">
        <f>IF('Detailed input - Vehicles'!$E$10&gt;=(Q3-$D$3),$D$46/'Detailed input - Vehicles'!$E$10,0)</f>
        <v>0</v>
      </c>
      <c r="Q273" s="154">
        <f>IF('Detailed input - Vehicles'!$E$10&gt;=(R3-$D$3),$D$46/'Detailed input - Vehicles'!$E$10,0)</f>
        <v>0</v>
      </c>
      <c r="R273" s="154">
        <f>IF('Detailed input - Vehicles'!$E$10&gt;=(S3-$D$3),$D$46/'Detailed input - Vehicles'!$E$10,0)</f>
        <v>0</v>
      </c>
      <c r="S273" s="154">
        <f>IF('Detailed input - Vehicles'!$E$10&gt;=(T3-$D$3),$D$46/'Detailed input - Vehicles'!$E$10,0)</f>
        <v>0</v>
      </c>
      <c r="T273" s="154">
        <f>IF('Detailed input - Vehicles'!$E$10&gt;=(U3-$D$3),$D$46/'Detailed input - Vehicles'!$E$10,0)</f>
        <v>0</v>
      </c>
      <c r="U273" s="154">
        <f>IF('Detailed input - Vehicles'!$E$10&gt;=(V3-$D$3),$D$46/'Detailed input - Vehicles'!$E$10,0)</f>
        <v>0</v>
      </c>
      <c r="V273" s="154">
        <f>IF('Detailed input - Vehicles'!$E$10&gt;=(W3-$D$3),$D$46/'Detailed input - Vehicles'!$E$10,0)</f>
        <v>0</v>
      </c>
      <c r="W273" s="154">
        <f>IF('Detailed input - Vehicles'!$E$10&gt;=(X3-$D$3),$D$46/'Detailed input - Vehicles'!$E$10,0)</f>
        <v>0</v>
      </c>
      <c r="X273" s="154">
        <f>IF('Detailed input - Vehicles'!$E$10&gt;=(Y3-$D$3),$D$46/'Detailed input - Vehicles'!$E$10,0)</f>
        <v>0</v>
      </c>
      <c r="Y273" s="154">
        <f>IF('Detailed input - Vehicles'!$E$10&gt;=(Z3-$D$3),$D$46/'Detailed input - Vehicles'!$E$10,0)</f>
        <v>0</v>
      </c>
      <c r="Z273" s="154">
        <f>IF('Detailed input - Vehicles'!$E$10&gt;=(AA3-$D$3),$D$46/'Detailed input - Vehicles'!$E$10,0)</f>
        <v>0</v>
      </c>
      <c r="AA273" s="154">
        <f>IF('Detailed input - Vehicles'!$E$10&gt;=(AB3-$D$3),$D$46/'Detailed input - Vehicles'!$E$10,0)</f>
        <v>0</v>
      </c>
      <c r="AB273" s="154">
        <f>IF('Detailed input - Vehicles'!$E$10&gt;=(AC3-$D$3),$D$46/'Detailed input - Vehicles'!$E$10,0)</f>
        <v>0</v>
      </c>
      <c r="AC273" s="154">
        <f>IF('Detailed input - Vehicles'!$E$10&gt;=(AD3-$D$3),$D$46/'Detailed input - Vehicles'!$E$10,0)</f>
        <v>0</v>
      </c>
      <c r="AE273" s="602">
        <f>+SUM(D273:AC273)-$D$46</f>
        <v>0</v>
      </c>
    </row>
    <row r="274" spans="2:31" ht="15" customHeight="1" x14ac:dyDescent="0.3">
      <c r="B274" s="92"/>
      <c r="C274" s="146" t="s">
        <v>122</v>
      </c>
      <c r="D274" s="155"/>
      <c r="E274" s="154">
        <f>IF('Detailed input - Vehicles'!$E$10&gt;=(E3-$D$3),$E$46/'Detailed input - Vehicles'!$E$10,0)</f>
        <v>0</v>
      </c>
      <c r="F274" s="154">
        <f>IF('Detailed input - Vehicles'!$E$10&gt;=(F3-$D$3),$E$46/'Detailed input - Vehicles'!$E$10,0)</f>
        <v>0</v>
      </c>
      <c r="G274" s="154">
        <f>IF('Detailed input - Vehicles'!$E$10&gt;=(G3-$D$3),$E$46/'Detailed input - Vehicles'!$E$10,0)</f>
        <v>0</v>
      </c>
      <c r="H274" s="154">
        <f>IF('Detailed input - Vehicles'!$E$10&gt;=(H3-$D$3),$E$46/'Detailed input - Vehicles'!$E$10,0)</f>
        <v>0</v>
      </c>
      <c r="I274" s="154">
        <f>IF('Detailed input - Vehicles'!$E$10&gt;=(I3-$D$3),$E$46/'Detailed input - Vehicles'!$E$10,0)</f>
        <v>0</v>
      </c>
      <c r="J274" s="154">
        <f>IF('Detailed input - Vehicles'!$E$10&gt;=(J3-$D$3),$E$46/'Detailed input - Vehicles'!$E$10,0)</f>
        <v>0</v>
      </c>
      <c r="K274" s="154">
        <f>IF('Detailed input - Vehicles'!$E$10&gt;=(K3-$D$3),$E$46/'Detailed input - Vehicles'!$E$10,0)</f>
        <v>0</v>
      </c>
      <c r="L274" s="154">
        <f>IF('Detailed input - Vehicles'!$E$10&gt;=(L3-$D$3),$E$46/'Detailed input - Vehicles'!$E$10,0)</f>
        <v>0</v>
      </c>
      <c r="M274" s="154">
        <f>IF('Detailed input - Vehicles'!$E$10&gt;=(M3-$D$3),$E$46/'Detailed input - Vehicles'!$E$10,0)</f>
        <v>0</v>
      </c>
      <c r="N274" s="154">
        <f>IF('Detailed input - Vehicles'!$E$10&gt;=(N3-$D$3),$E$46/'Detailed input - Vehicles'!$E$10,0)</f>
        <v>0</v>
      </c>
      <c r="O274" s="154">
        <f>IF('Detailed input - Vehicles'!$E$10&gt;=(O3-$D$3),$E$46/'Detailed input - Vehicles'!$E$10,0)</f>
        <v>0</v>
      </c>
      <c r="P274" s="154">
        <f>IF('Detailed input - Vehicles'!$E$10&gt;=(P3-$D$3),$E$46/'Detailed input - Vehicles'!$E$10,0)</f>
        <v>0</v>
      </c>
      <c r="Q274" s="154">
        <f>IF('Detailed input - Vehicles'!$E$10&gt;=(Q3-$D$3),$E$46/'Detailed input - Vehicles'!$E$10,0)</f>
        <v>0</v>
      </c>
      <c r="R274" s="154">
        <f>IF('Detailed input - Vehicles'!$E$10&gt;=(R3-$D$3),$E$46/'Detailed input - Vehicles'!$E$10,0)</f>
        <v>0</v>
      </c>
      <c r="S274" s="154">
        <f>IF('Detailed input - Vehicles'!$E$10&gt;=(S3-$D$3),$E$46/'Detailed input - Vehicles'!$E$10,0)</f>
        <v>0</v>
      </c>
      <c r="T274" s="154">
        <f>IF('Detailed input - Vehicles'!$E$10&gt;=(T3-$D$3),$E$46/'Detailed input - Vehicles'!$E$10,0)</f>
        <v>0</v>
      </c>
      <c r="U274" s="154">
        <f>IF('Detailed input - Vehicles'!$E$10&gt;=(U3-$D$3),$E$46/'Detailed input - Vehicles'!$E$10,0)</f>
        <v>0</v>
      </c>
      <c r="V274" s="154">
        <f>IF('Detailed input - Vehicles'!$E$10&gt;=(V3-$D$3),$E$46/'Detailed input - Vehicles'!$E$10,0)</f>
        <v>0</v>
      </c>
      <c r="W274" s="154">
        <f>IF('Detailed input - Vehicles'!$E$10&gt;=(W3-$D$3),$E$46/'Detailed input - Vehicles'!$E$10,0)</f>
        <v>0</v>
      </c>
      <c r="X274" s="154">
        <f>IF('Detailed input - Vehicles'!$E$10&gt;=(X3-$D$3),$E$46/'Detailed input - Vehicles'!$E$10,0)</f>
        <v>0</v>
      </c>
      <c r="Y274" s="154">
        <f>IF('Detailed input - Vehicles'!$E$10&gt;=(Y3-$D$3),$E$46/'Detailed input - Vehicles'!$E$10,0)</f>
        <v>0</v>
      </c>
      <c r="Z274" s="154">
        <f>IF('Detailed input - Vehicles'!$E$10&gt;=(Z3-$D$3),$E$46/'Detailed input - Vehicles'!$E$10,0)</f>
        <v>0</v>
      </c>
      <c r="AA274" s="154">
        <f>IF('Detailed input - Vehicles'!$E$10&gt;=(AA3-$D$3),$E$46/'Detailed input - Vehicles'!$E$10,0)</f>
        <v>0</v>
      </c>
      <c r="AB274" s="154">
        <f>IF('Detailed input - Vehicles'!$E$10&gt;=(AB3-$D$3),$E$46/'Detailed input - Vehicles'!$E$10,0)</f>
        <v>0</v>
      </c>
      <c r="AC274" s="154">
        <f>IF('Detailed input - Vehicles'!$E$10&gt;=(AC3-$D$3),$E$46/'Detailed input - Vehicles'!$E$10,0)</f>
        <v>0</v>
      </c>
      <c r="AE274" s="602">
        <f>+SUM(D274:AC274)-$E$46</f>
        <v>0</v>
      </c>
    </row>
    <row r="275" spans="2:31" ht="15" customHeight="1" x14ac:dyDescent="0.3">
      <c r="B275" s="48"/>
      <c r="C275" s="146" t="s">
        <v>123</v>
      </c>
      <c r="D275" s="154"/>
      <c r="E275" s="154"/>
      <c r="F275" s="154">
        <f>IF('Detailed input - Vehicles'!$E$10&gt;=(F3-$E$3),$F$46/'Detailed input - Vehicles'!$E$10,0)</f>
        <v>0</v>
      </c>
      <c r="G275" s="154">
        <f>IF('Detailed input - Vehicles'!$E$10&gt;=(G3-$E$3),$F$46/'Detailed input - Vehicles'!$E$10,0)</f>
        <v>0</v>
      </c>
      <c r="H275" s="154">
        <f>IF('Detailed input - Vehicles'!$E$10&gt;=(H3-$E$3),$F$46/'Detailed input - Vehicles'!$E$10,0)</f>
        <v>0</v>
      </c>
      <c r="I275" s="154">
        <f>IF('Detailed input - Vehicles'!$E$10&gt;=(I3-$E$3),$F$46/'Detailed input - Vehicles'!$E$10,0)</f>
        <v>0</v>
      </c>
      <c r="J275" s="154">
        <f>IF('Detailed input - Vehicles'!$E$10&gt;=(J3-$E$3),$F$46/'Detailed input - Vehicles'!$E$10,0)</f>
        <v>0</v>
      </c>
      <c r="K275" s="154">
        <f>IF('Detailed input - Vehicles'!$E$10&gt;=(K3-$E$3),$F$46/'Detailed input - Vehicles'!$E$10,0)</f>
        <v>0</v>
      </c>
      <c r="L275" s="154">
        <f>IF('Detailed input - Vehicles'!$E$10&gt;=(L3-$E$3),$F$46/'Detailed input - Vehicles'!$E$10,0)</f>
        <v>0</v>
      </c>
      <c r="M275" s="154">
        <f>IF('Detailed input - Vehicles'!$E$10&gt;=(M3-$E$3),$F$46/'Detailed input - Vehicles'!$E$10,0)</f>
        <v>0</v>
      </c>
      <c r="N275" s="154">
        <f>IF('Detailed input - Vehicles'!$E$10&gt;=(N3-$E$3),$F$46/'Detailed input - Vehicles'!$E$10,0)</f>
        <v>0</v>
      </c>
      <c r="O275" s="154">
        <f>IF('Detailed input - Vehicles'!$E$10&gt;=(O3-$E$3),$F$46/'Detailed input - Vehicles'!$E$10,0)</f>
        <v>0</v>
      </c>
      <c r="P275" s="154">
        <f>IF('Detailed input - Vehicles'!$E$10&gt;=(P3-$E$3),$F$46/'Detailed input - Vehicles'!$E$10,0)</f>
        <v>0</v>
      </c>
      <c r="Q275" s="154">
        <f>IF('Detailed input - Vehicles'!$E$10&gt;=(Q3-$E$3),$F$46/'Detailed input - Vehicles'!$E$10,0)</f>
        <v>0</v>
      </c>
      <c r="R275" s="154">
        <f>IF('Detailed input - Vehicles'!$E$10&gt;=(R3-$E$3),$F$46/'Detailed input - Vehicles'!$E$10,0)</f>
        <v>0</v>
      </c>
      <c r="S275" s="154">
        <f>IF('Detailed input - Vehicles'!$E$10&gt;=(S3-$E$3),$F$46/'Detailed input - Vehicles'!$E$10,0)</f>
        <v>0</v>
      </c>
      <c r="T275" s="154">
        <f>IF('Detailed input - Vehicles'!$E$10&gt;=(T3-$E$3),$F$46/'Detailed input - Vehicles'!$E$10,0)</f>
        <v>0</v>
      </c>
      <c r="U275" s="154">
        <f>IF('Detailed input - Vehicles'!$E$10&gt;=(U3-$E$3),$F$46/'Detailed input - Vehicles'!$E$10,0)</f>
        <v>0</v>
      </c>
      <c r="V275" s="154">
        <f>IF('Detailed input - Vehicles'!$E$10&gt;=(V3-$E$3),$F$46/'Detailed input - Vehicles'!$E$10,0)</f>
        <v>0</v>
      </c>
      <c r="W275" s="154">
        <f>IF('Detailed input - Vehicles'!$E$10&gt;=(W3-$E$3),$F$46/'Detailed input - Vehicles'!$E$10,0)</f>
        <v>0</v>
      </c>
      <c r="X275" s="154">
        <f>IF('Detailed input - Vehicles'!$E$10&gt;=(X3-$E$3),$F$46/'Detailed input - Vehicles'!$E$10,0)</f>
        <v>0</v>
      </c>
      <c r="Y275" s="154">
        <f>IF('Detailed input - Vehicles'!$E$10&gt;=(Y3-$E$3),$F$46/'Detailed input - Vehicles'!$E$10,0)</f>
        <v>0</v>
      </c>
      <c r="Z275" s="154">
        <f>IF('Detailed input - Vehicles'!$E$10&gt;=(Z3-$E$3),$F$46/'Detailed input - Vehicles'!$E$10,0)</f>
        <v>0</v>
      </c>
      <c r="AA275" s="154">
        <f>IF('Detailed input - Vehicles'!$E$10&gt;=(AA3-$E$3),$F$46/'Detailed input - Vehicles'!$E$10,0)</f>
        <v>0</v>
      </c>
      <c r="AB275" s="154">
        <f>IF('Detailed input - Vehicles'!$E$10&gt;=(AB3-$E$3),$F$46/'Detailed input - Vehicles'!$E$10,0)</f>
        <v>0</v>
      </c>
      <c r="AC275" s="154">
        <f>IF('Detailed input - Vehicles'!$E$10&gt;=(AC3-$E$3),$F$46/'Detailed input - Vehicles'!$E$10,0)</f>
        <v>0</v>
      </c>
      <c r="AE275" s="602">
        <f>+SUM(D275:AC275)-$F$46</f>
        <v>0</v>
      </c>
    </row>
    <row r="276" spans="2:31" ht="15" customHeight="1" x14ac:dyDescent="0.3">
      <c r="B276" s="48"/>
      <c r="C276" s="146" t="s">
        <v>124</v>
      </c>
      <c r="D276" s="154"/>
      <c r="E276" s="154"/>
      <c r="F276" s="154"/>
      <c r="G276" s="154">
        <f>IF('Detailed input - Vehicles'!$E$10&gt;=(G3-$F$3),$G$46/'Detailed input - Vehicles'!$E$10,0)</f>
        <v>0</v>
      </c>
      <c r="H276" s="154">
        <f>IF('Detailed input - Vehicles'!$E$10&gt;=(H3-$F$3),$G$46/'Detailed input - Vehicles'!$E$10,0)</f>
        <v>0</v>
      </c>
      <c r="I276" s="154">
        <f>IF('Detailed input - Vehicles'!$E$10&gt;=(I3-$F$3),$G$46/'Detailed input - Vehicles'!$E$10,0)</f>
        <v>0</v>
      </c>
      <c r="J276" s="154">
        <f>IF('Detailed input - Vehicles'!$E$10&gt;=(J3-$F$3),$G$46/'Detailed input - Vehicles'!$E$10,0)</f>
        <v>0</v>
      </c>
      <c r="K276" s="154">
        <f>IF('Detailed input - Vehicles'!$E$10&gt;=(K3-$F$3),$G$46/'Detailed input - Vehicles'!$E$10,0)</f>
        <v>0</v>
      </c>
      <c r="L276" s="154">
        <f>IF('Detailed input - Vehicles'!$E$10&gt;=(L3-$F$3),$G$46/'Detailed input - Vehicles'!$E$10,0)</f>
        <v>0</v>
      </c>
      <c r="M276" s="154">
        <f>IF('Detailed input - Vehicles'!$E$10&gt;=(M3-$F$3),$G$46/'Detailed input - Vehicles'!$E$10,0)</f>
        <v>0</v>
      </c>
      <c r="N276" s="154">
        <f>IF('Detailed input - Vehicles'!$E$10&gt;=(N3-$F$3),$G$46/'Detailed input - Vehicles'!$E$10,0)</f>
        <v>0</v>
      </c>
      <c r="O276" s="154">
        <f>IF('Detailed input - Vehicles'!$E$10&gt;=(O3-$F$3),$G$46/'Detailed input - Vehicles'!$E$10,0)</f>
        <v>0</v>
      </c>
      <c r="P276" s="154">
        <f>IF('Detailed input - Vehicles'!$E$10&gt;=(P3-$F$3),$G$46/'Detailed input - Vehicles'!$E$10,0)</f>
        <v>0</v>
      </c>
      <c r="Q276" s="154">
        <f>IF('Detailed input - Vehicles'!$E$10&gt;=(Q3-$F$3),$G$46/'Detailed input - Vehicles'!$E$10,0)</f>
        <v>0</v>
      </c>
      <c r="R276" s="154">
        <f>IF('Detailed input - Vehicles'!$E$10&gt;=(R3-$F$3),$G$46/'Detailed input - Vehicles'!$E$10,0)</f>
        <v>0</v>
      </c>
      <c r="S276" s="154">
        <f>IF('Detailed input - Vehicles'!$E$10&gt;=(S3-$F$3),$G$46/'Detailed input - Vehicles'!$E$10,0)</f>
        <v>0</v>
      </c>
      <c r="T276" s="154">
        <f>IF('Detailed input - Vehicles'!$E$10&gt;=(T3-$F$3),$G$46/'Detailed input - Vehicles'!$E$10,0)</f>
        <v>0</v>
      </c>
      <c r="U276" s="154">
        <f>IF('Detailed input - Vehicles'!$E$10&gt;=(U3-$F$3),$G$46/'Detailed input - Vehicles'!$E$10,0)</f>
        <v>0</v>
      </c>
      <c r="V276" s="154">
        <f>IF('Detailed input - Vehicles'!$E$10&gt;=(V3-$F$3),$G$46/'Detailed input - Vehicles'!$E$10,0)</f>
        <v>0</v>
      </c>
      <c r="W276" s="154">
        <f>IF('Detailed input - Vehicles'!$E$10&gt;=(W3-$F$3),$G$46/'Detailed input - Vehicles'!$E$10,0)</f>
        <v>0</v>
      </c>
      <c r="X276" s="154">
        <f>IF('Detailed input - Vehicles'!$E$10&gt;=(X3-$F$3),$G$46/'Detailed input - Vehicles'!$E$10,0)</f>
        <v>0</v>
      </c>
      <c r="Y276" s="154">
        <f>IF('Detailed input - Vehicles'!$E$10&gt;=(Y3-$F$3),$G$46/'Detailed input - Vehicles'!$E$10,0)</f>
        <v>0</v>
      </c>
      <c r="Z276" s="154">
        <f>IF('Detailed input - Vehicles'!$E$10&gt;=(Z3-$F$3),$G$46/'Detailed input - Vehicles'!$E$10,0)</f>
        <v>0</v>
      </c>
      <c r="AA276" s="154">
        <f>IF('Detailed input - Vehicles'!$E$10&gt;=(AA3-$F$3),$G$46/'Detailed input - Vehicles'!$E$10,0)</f>
        <v>0</v>
      </c>
      <c r="AB276" s="154">
        <f>IF('Detailed input - Vehicles'!$E$10&gt;=(AB3-$F$3),$G$46/'Detailed input - Vehicles'!$E$10,0)</f>
        <v>0</v>
      </c>
      <c r="AC276" s="154">
        <f>IF('Detailed input - Vehicles'!$E$10&gt;=(AC3-$F$3),$G$46/'Detailed input - Vehicles'!$E$10,0)</f>
        <v>0</v>
      </c>
      <c r="AE276" s="602">
        <f>+SUM(D276:AC276)-$G$46</f>
        <v>0</v>
      </c>
    </row>
    <row r="277" spans="2:31" ht="15" customHeight="1" x14ac:dyDescent="0.3">
      <c r="B277" s="48"/>
      <c r="C277" s="146" t="s">
        <v>125</v>
      </c>
      <c r="D277" s="154"/>
      <c r="E277" s="154"/>
      <c r="F277" s="154"/>
      <c r="G277" s="154"/>
      <c r="H277" s="154">
        <f>IF('Detailed input - Vehicles'!$E$10&gt;=(H3-$G$3),$H$46/'Detailed input - Vehicles'!$E$10,0)</f>
        <v>0</v>
      </c>
      <c r="I277" s="154">
        <f>IF('Detailed input - Vehicles'!$E$10&gt;=(I3-$G$3),$H$46/'Detailed input - Vehicles'!$E$10,0)</f>
        <v>0</v>
      </c>
      <c r="J277" s="154">
        <f>IF('Detailed input - Vehicles'!$E$10&gt;=(J3-$G$3),$H$46/'Detailed input - Vehicles'!$E$10,0)</f>
        <v>0</v>
      </c>
      <c r="K277" s="154">
        <f>IF('Detailed input - Vehicles'!$E$10&gt;=(K3-$G$3),$H$46/'Detailed input - Vehicles'!$E$10,0)</f>
        <v>0</v>
      </c>
      <c r="L277" s="154">
        <f>IF('Detailed input - Vehicles'!$E$10&gt;=(L3-$G$3),$H$46/'Detailed input - Vehicles'!$E$10,0)</f>
        <v>0</v>
      </c>
      <c r="M277" s="154">
        <f>IF('Detailed input - Vehicles'!$E$10&gt;=(M3-$G$3),$H$46/'Detailed input - Vehicles'!$E$10,0)</f>
        <v>0</v>
      </c>
      <c r="N277" s="154">
        <f>IF('Detailed input - Vehicles'!$E$10&gt;=(N3-$G$3),$H$46/'Detailed input - Vehicles'!$E$10,0)</f>
        <v>0</v>
      </c>
      <c r="O277" s="154">
        <f>IF('Detailed input - Vehicles'!$E$10&gt;=(O3-$G$3),$H$46/'Detailed input - Vehicles'!$E$10,0)</f>
        <v>0</v>
      </c>
      <c r="P277" s="154">
        <f>IF('Detailed input - Vehicles'!$E$10&gt;=(P3-$G$3),$H$46/'Detailed input - Vehicles'!$E$10,0)</f>
        <v>0</v>
      </c>
      <c r="Q277" s="154">
        <f>IF('Detailed input - Vehicles'!$E$10&gt;=(Q3-$G$3),$H$46/'Detailed input - Vehicles'!$E$10,0)</f>
        <v>0</v>
      </c>
      <c r="R277" s="154">
        <f>IF('Detailed input - Vehicles'!$E$10&gt;=(R3-$G$3),$H$46/'Detailed input - Vehicles'!$E$10,0)</f>
        <v>0</v>
      </c>
      <c r="S277" s="154">
        <f>IF('Detailed input - Vehicles'!$E$10&gt;=(S3-$G$3),$H$46/'Detailed input - Vehicles'!$E$10,0)</f>
        <v>0</v>
      </c>
      <c r="T277" s="154">
        <f>IF('Detailed input - Vehicles'!$E$10&gt;=(T3-$G$3),$H$46/'Detailed input - Vehicles'!$E$10,0)</f>
        <v>0</v>
      </c>
      <c r="U277" s="154">
        <f>IF('Detailed input - Vehicles'!$E$10&gt;=(U3-$G$3),$H$46/'Detailed input - Vehicles'!$E$10,0)</f>
        <v>0</v>
      </c>
      <c r="V277" s="154">
        <f>IF('Detailed input - Vehicles'!$E$10&gt;=(V3-$G$3),$H$46/'Detailed input - Vehicles'!$E$10,0)</f>
        <v>0</v>
      </c>
      <c r="W277" s="154">
        <f>IF('Detailed input - Vehicles'!$E$10&gt;=(W3-$G$3),$H$46/'Detailed input - Vehicles'!$E$10,0)</f>
        <v>0</v>
      </c>
      <c r="X277" s="154">
        <f>IF('Detailed input - Vehicles'!$E$10&gt;=(X3-$G$3),$H$46/'Detailed input - Vehicles'!$E$10,0)</f>
        <v>0</v>
      </c>
      <c r="Y277" s="154">
        <f>IF('Detailed input - Vehicles'!$E$10&gt;=(Y3-$G$3),$H$46/'Detailed input - Vehicles'!$E$10,0)</f>
        <v>0</v>
      </c>
      <c r="Z277" s="154">
        <f>IF('Detailed input - Vehicles'!$E$10&gt;=(Z3-$G$3),$H$46/'Detailed input - Vehicles'!$E$10,0)</f>
        <v>0</v>
      </c>
      <c r="AA277" s="154">
        <f>IF('Detailed input - Vehicles'!$E$10&gt;=(AA3-$G$3),$H$46/'Detailed input - Vehicles'!$E$10,0)</f>
        <v>0</v>
      </c>
      <c r="AB277" s="154">
        <f>IF('Detailed input - Vehicles'!$E$10&gt;=(AB3-$G$3),$H$46/'Detailed input - Vehicles'!$E$10,0)</f>
        <v>0</v>
      </c>
      <c r="AC277" s="154">
        <f>IF('Detailed input - Vehicles'!$E$10&gt;=(AC3-$G$3),$H$46/'Detailed input - Vehicles'!$E$10,0)</f>
        <v>0</v>
      </c>
      <c r="AE277" s="602">
        <f>+SUM(D277:AC277)-$H$46</f>
        <v>0</v>
      </c>
    </row>
    <row r="278" spans="2:31" ht="15" customHeight="1" x14ac:dyDescent="0.3">
      <c r="B278" s="48"/>
      <c r="C278" s="146" t="s">
        <v>126</v>
      </c>
      <c r="D278" s="154"/>
      <c r="E278" s="154"/>
      <c r="F278" s="154"/>
      <c r="G278" s="154"/>
      <c r="H278" s="154"/>
      <c r="I278" s="154">
        <f>IF('Detailed input - Vehicles'!$E$10&gt;=(I3-$H$3),$I$46/'Detailed input - Vehicles'!$E$10,0)</f>
        <v>0</v>
      </c>
      <c r="J278" s="154">
        <f>IF('Detailed input - Vehicles'!$E$10&gt;=(J3-$H$3),$I$46/'Detailed input - Vehicles'!$E$10,0)</f>
        <v>0</v>
      </c>
      <c r="K278" s="154">
        <f>IF('Detailed input - Vehicles'!$E$10&gt;=(K3-$H$3),$I$46/'Detailed input - Vehicles'!$E$10,0)</f>
        <v>0</v>
      </c>
      <c r="L278" s="154">
        <f>IF('Detailed input - Vehicles'!$E$10&gt;=(L3-$H$3),$I$46/'Detailed input - Vehicles'!$E$10,0)</f>
        <v>0</v>
      </c>
      <c r="M278" s="154">
        <f>IF('Detailed input - Vehicles'!$E$10&gt;=(M3-$H$3),$I$46/'Detailed input - Vehicles'!$E$10,0)</f>
        <v>0</v>
      </c>
      <c r="N278" s="154">
        <f>IF('Detailed input - Vehicles'!$E$10&gt;=(N3-$H$3),$I$46/'Detailed input - Vehicles'!$E$10,0)</f>
        <v>0</v>
      </c>
      <c r="O278" s="154">
        <f>IF('Detailed input - Vehicles'!$E$10&gt;=(O3-$H$3),$I$46/'Detailed input - Vehicles'!$E$10,0)</f>
        <v>0</v>
      </c>
      <c r="P278" s="154">
        <f>IF('Detailed input - Vehicles'!$E$10&gt;=(P3-$H$3),$I$46/'Detailed input - Vehicles'!$E$10,0)</f>
        <v>0</v>
      </c>
      <c r="Q278" s="154">
        <f>IF('Detailed input - Vehicles'!$E$10&gt;=(Q3-$H$3),$I$46/'Detailed input - Vehicles'!$E$10,0)</f>
        <v>0</v>
      </c>
      <c r="R278" s="154">
        <f>IF('Detailed input - Vehicles'!$E$10&gt;=(R3-$H$3),$I$46/'Detailed input - Vehicles'!$E$10,0)</f>
        <v>0</v>
      </c>
      <c r="S278" s="154">
        <f>IF('Detailed input - Vehicles'!$E$10&gt;=(S3-$H$3),$I$46/'Detailed input - Vehicles'!$E$10,0)</f>
        <v>0</v>
      </c>
      <c r="T278" s="154">
        <f>IF('Detailed input - Vehicles'!$E$10&gt;=(T3-$H$3),$I$46/'Detailed input - Vehicles'!$E$10,0)</f>
        <v>0</v>
      </c>
      <c r="U278" s="154">
        <f>IF('Detailed input - Vehicles'!$E$10&gt;=(U3-$H$3),$I$46/'Detailed input - Vehicles'!$E$10,0)</f>
        <v>0</v>
      </c>
      <c r="V278" s="154">
        <f>IF('Detailed input - Vehicles'!$E$10&gt;=(V3-$H$3),$I$46/'Detailed input - Vehicles'!$E$10,0)</f>
        <v>0</v>
      </c>
      <c r="W278" s="154">
        <f>IF('Detailed input - Vehicles'!$E$10&gt;=(W3-$H$3),$I$46/'Detailed input - Vehicles'!$E$10,0)</f>
        <v>0</v>
      </c>
      <c r="X278" s="154">
        <f>IF('Detailed input - Vehicles'!$E$10&gt;=(X3-$H$3),$I$46/'Detailed input - Vehicles'!$E$10,0)</f>
        <v>0</v>
      </c>
      <c r="Y278" s="154">
        <f>IF('Detailed input - Vehicles'!$E$10&gt;=(Y3-$H$3),$I$46/'Detailed input - Vehicles'!$E$10,0)</f>
        <v>0</v>
      </c>
      <c r="Z278" s="154">
        <f>IF('Detailed input - Vehicles'!$E$10&gt;=(Z3-$H$3),$I$46/'Detailed input - Vehicles'!$E$10,0)</f>
        <v>0</v>
      </c>
      <c r="AA278" s="154">
        <f>IF('Detailed input - Vehicles'!$E$10&gt;=(AA3-$H$3),$I$46/'Detailed input - Vehicles'!$E$10,0)</f>
        <v>0</v>
      </c>
      <c r="AB278" s="154">
        <f>IF('Detailed input - Vehicles'!$E$10&gt;=(AB3-$H$3),$I$46/'Detailed input - Vehicles'!$E$10,0)</f>
        <v>0</v>
      </c>
      <c r="AC278" s="154">
        <f>IF('Detailed input - Vehicles'!$E$10&gt;=(AC3-$H$3),$I$46/'Detailed input - Vehicles'!$E$10,0)</f>
        <v>0</v>
      </c>
      <c r="AE278" s="602">
        <f>+SUM(D278:AC278)-$I$46</f>
        <v>0</v>
      </c>
    </row>
    <row r="279" spans="2:31" ht="15" customHeight="1" x14ac:dyDescent="0.3">
      <c r="B279" s="48"/>
      <c r="C279" s="146" t="s">
        <v>127</v>
      </c>
      <c r="D279" s="154"/>
      <c r="E279" s="154"/>
      <c r="F279" s="154"/>
      <c r="G279" s="154"/>
      <c r="H279" s="154"/>
      <c r="I279" s="154"/>
      <c r="J279" s="154">
        <f>IF('Detailed input - Vehicles'!$E$10&gt;=(J3-$I$3),$J$46/'Detailed input - Vehicles'!$E$10,0)</f>
        <v>0</v>
      </c>
      <c r="K279" s="154">
        <f>IF('Detailed input - Vehicles'!$E$10&gt;=(K3-$I$3),$J$46/'Detailed input - Vehicles'!$E$10,0)</f>
        <v>0</v>
      </c>
      <c r="L279" s="154">
        <f>IF('Detailed input - Vehicles'!$E$10&gt;=(L3-$I$3),$J$46/'Detailed input - Vehicles'!$E$10,0)</f>
        <v>0</v>
      </c>
      <c r="M279" s="154">
        <f>IF('Detailed input - Vehicles'!$E$10&gt;=(M3-$I$3),$J$46/'Detailed input - Vehicles'!$E$10,0)</f>
        <v>0</v>
      </c>
      <c r="N279" s="154">
        <f>IF('Detailed input - Vehicles'!$E$10&gt;=(N3-$I$3),$J$46/'Detailed input - Vehicles'!$E$10,0)</f>
        <v>0</v>
      </c>
      <c r="O279" s="154">
        <f>IF('Detailed input - Vehicles'!$E$10&gt;=(O3-$I$3),$J$46/'Detailed input - Vehicles'!$E$10,0)</f>
        <v>0</v>
      </c>
      <c r="P279" s="154">
        <f>IF('Detailed input - Vehicles'!$E$10&gt;=(P3-$I$3),$J$46/'Detailed input - Vehicles'!$E$10,0)</f>
        <v>0</v>
      </c>
      <c r="Q279" s="154">
        <f>IF('Detailed input - Vehicles'!$E$10&gt;=(Q3-$I$3),$J$46/'Detailed input - Vehicles'!$E$10,0)</f>
        <v>0</v>
      </c>
      <c r="R279" s="154">
        <f>IF('Detailed input - Vehicles'!$E$10&gt;=(R3-$I$3),$J$46/'Detailed input - Vehicles'!$E$10,0)</f>
        <v>0</v>
      </c>
      <c r="S279" s="154">
        <f>IF('Detailed input - Vehicles'!$E$10&gt;=(S3-$I$3),$J$46/'Detailed input - Vehicles'!$E$10,0)</f>
        <v>0</v>
      </c>
      <c r="T279" s="154">
        <f>IF('Detailed input - Vehicles'!$E$10&gt;=(T3-$I$3),$J$46/'Detailed input - Vehicles'!$E$10,0)</f>
        <v>0</v>
      </c>
      <c r="U279" s="154">
        <f>IF('Detailed input - Vehicles'!$E$10&gt;=(U3-$I$3),$J$46/'Detailed input - Vehicles'!$E$10,0)</f>
        <v>0</v>
      </c>
      <c r="V279" s="154">
        <f>IF('Detailed input - Vehicles'!$E$10&gt;=(V3-$I$3),$J$46/'Detailed input - Vehicles'!$E$10,0)</f>
        <v>0</v>
      </c>
      <c r="W279" s="154">
        <f>IF('Detailed input - Vehicles'!$E$10&gt;=(W3-$I$3),$J$46/'Detailed input - Vehicles'!$E$10,0)</f>
        <v>0</v>
      </c>
      <c r="X279" s="154">
        <f>IF('Detailed input - Vehicles'!$E$10&gt;=(X3-$I$3),$J$46/'Detailed input - Vehicles'!$E$10,0)</f>
        <v>0</v>
      </c>
      <c r="Y279" s="154">
        <f>IF('Detailed input - Vehicles'!$E$10&gt;=(Y3-$I$3),$J$46/'Detailed input - Vehicles'!$E$10,0)</f>
        <v>0</v>
      </c>
      <c r="Z279" s="154">
        <f>IF('Detailed input - Vehicles'!$E$10&gt;=(Z3-$I$3),$J$46/'Detailed input - Vehicles'!$E$10,0)</f>
        <v>0</v>
      </c>
      <c r="AA279" s="154">
        <f>IF('Detailed input - Vehicles'!$E$10&gt;=(AA3-$I$3),$J$46/'Detailed input - Vehicles'!$E$10,0)</f>
        <v>0</v>
      </c>
      <c r="AB279" s="154">
        <f>IF('Detailed input - Vehicles'!$E$10&gt;=(AB3-$I$3),$J$46/'Detailed input - Vehicles'!$E$10,0)</f>
        <v>0</v>
      </c>
      <c r="AC279" s="154">
        <f>IF('Detailed input - Vehicles'!$E$10&gt;=(AC3-$I$3),$J$46/'Detailed input - Vehicles'!$E$10,0)</f>
        <v>0</v>
      </c>
      <c r="AE279" s="602">
        <f>+SUM(D279:AC279)-$J$46</f>
        <v>0</v>
      </c>
    </row>
    <row r="280" spans="2:31" ht="15" customHeight="1" x14ac:dyDescent="0.3">
      <c r="B280" s="48"/>
      <c r="C280" s="146" t="s">
        <v>128</v>
      </c>
      <c r="D280" s="154"/>
      <c r="E280" s="154"/>
      <c r="F280" s="154"/>
      <c r="G280" s="154"/>
      <c r="H280" s="154"/>
      <c r="I280" s="154"/>
      <c r="J280" s="154"/>
      <c r="K280" s="154">
        <f>IF('Detailed input - Vehicles'!$E$10&gt;=(K3-$J$3),$K$46/'Detailed input - Vehicles'!$E$10,0)</f>
        <v>0</v>
      </c>
      <c r="L280" s="154">
        <f>IF('Detailed input - Vehicles'!$E$10&gt;=(L3-$J$3),$K$46/'Detailed input - Vehicles'!$E$10,0)</f>
        <v>0</v>
      </c>
      <c r="M280" s="154">
        <f>IF('Detailed input - Vehicles'!$E$10&gt;=(M3-$J$3),$K$46/'Detailed input - Vehicles'!$E$10,0)</f>
        <v>0</v>
      </c>
      <c r="N280" s="154">
        <f>IF('Detailed input - Vehicles'!$E$10&gt;=(N3-$J$3),$K$46/'Detailed input - Vehicles'!$E$10,0)</f>
        <v>0</v>
      </c>
      <c r="O280" s="154">
        <f>IF('Detailed input - Vehicles'!$E$10&gt;=(O3-$J$3),$K$46/'Detailed input - Vehicles'!$E$10,0)</f>
        <v>0</v>
      </c>
      <c r="P280" s="154">
        <f>IF('Detailed input - Vehicles'!$E$10&gt;=(P3-$J$3),$K$46/'Detailed input - Vehicles'!$E$10,0)</f>
        <v>0</v>
      </c>
      <c r="Q280" s="154">
        <f>IF('Detailed input - Vehicles'!$E$10&gt;=(Q3-$J$3),$K$46/'Detailed input - Vehicles'!$E$10,0)</f>
        <v>0</v>
      </c>
      <c r="R280" s="154">
        <f>IF('Detailed input - Vehicles'!$E$10&gt;=(R3-$J$3),$K$46/'Detailed input - Vehicles'!$E$10,0)</f>
        <v>0</v>
      </c>
      <c r="S280" s="154">
        <f>IF('Detailed input - Vehicles'!$E$10&gt;=(S3-$J$3),$K$46/'Detailed input - Vehicles'!$E$10,0)</f>
        <v>0</v>
      </c>
      <c r="T280" s="154">
        <f>IF('Detailed input - Vehicles'!$E$10&gt;=(T3-$J$3),$K$46/'Detailed input - Vehicles'!$E$10,0)</f>
        <v>0</v>
      </c>
      <c r="U280" s="154">
        <f>IF('Detailed input - Vehicles'!$E$10&gt;=(U3-$J$3),$K$46/'Detailed input - Vehicles'!$E$10,0)</f>
        <v>0</v>
      </c>
      <c r="V280" s="154">
        <f>IF('Detailed input - Vehicles'!$E$10&gt;=(V3-$J$3),$K$46/'Detailed input - Vehicles'!$E$10,0)</f>
        <v>0</v>
      </c>
      <c r="W280" s="154">
        <f>IF('Detailed input - Vehicles'!$E$10&gt;=(W3-$J$3),$K$46/'Detailed input - Vehicles'!$E$10,0)</f>
        <v>0</v>
      </c>
      <c r="X280" s="154">
        <f>IF('Detailed input - Vehicles'!$E$10&gt;=(X3-$J$3),$K$46/'Detailed input - Vehicles'!$E$10,0)</f>
        <v>0</v>
      </c>
      <c r="Y280" s="154">
        <f>IF('Detailed input - Vehicles'!$E$10&gt;=(Y3-$J$3),$K$46/'Detailed input - Vehicles'!$E$10,0)</f>
        <v>0</v>
      </c>
      <c r="Z280" s="154">
        <f>IF('Detailed input - Vehicles'!$E$10&gt;=(Z3-$J$3),$K$46/'Detailed input - Vehicles'!$E$10,0)</f>
        <v>0</v>
      </c>
      <c r="AA280" s="154">
        <f>IF('Detailed input - Vehicles'!$E$10&gt;=(AA3-$J$3),$K$46/'Detailed input - Vehicles'!$E$10,0)</f>
        <v>0</v>
      </c>
      <c r="AB280" s="154">
        <f>IF('Detailed input - Vehicles'!$E$10&gt;=(AB3-$J$3),$K$46/'Detailed input - Vehicles'!$E$10,0)</f>
        <v>0</v>
      </c>
      <c r="AC280" s="154">
        <f>IF('Detailed input - Vehicles'!$E$10&gt;=(AC3-$J$3),$K$46/'Detailed input - Vehicles'!$E$10,0)</f>
        <v>0</v>
      </c>
      <c r="AE280" s="602">
        <f>+SUM(D280:AC280)-$K$46</f>
        <v>0</v>
      </c>
    </row>
    <row r="281" spans="2:31" ht="15" customHeight="1" x14ac:dyDescent="0.3">
      <c r="B281" s="48"/>
      <c r="C281" s="146" t="s">
        <v>129</v>
      </c>
      <c r="D281" s="154"/>
      <c r="E281" s="154"/>
      <c r="F281" s="154"/>
      <c r="G281" s="154"/>
      <c r="H281" s="154"/>
      <c r="I281" s="154"/>
      <c r="J281" s="154"/>
      <c r="K281" s="154"/>
      <c r="L281" s="154">
        <f>IF('Detailed input - Vehicles'!$E$10&gt;=(L3-$K$3),$L$46/'Detailed input - Vehicles'!$E$10,0)</f>
        <v>0</v>
      </c>
      <c r="M281" s="154">
        <f>IF('Detailed input - Vehicles'!$E$10&gt;=(M3-$K$3),$L$46/'Detailed input - Vehicles'!$E$10,0)</f>
        <v>0</v>
      </c>
      <c r="N281" s="154">
        <f>IF('Detailed input - Vehicles'!$E$10&gt;=(N3-$K$3),$L$46/'Detailed input - Vehicles'!$E$10,0)</f>
        <v>0</v>
      </c>
      <c r="O281" s="154">
        <f>IF('Detailed input - Vehicles'!$E$10&gt;=(O3-$K$3),$L$46/'Detailed input - Vehicles'!$E$10,0)</f>
        <v>0</v>
      </c>
      <c r="P281" s="154">
        <f>IF('Detailed input - Vehicles'!$E$10&gt;=(P3-$K$3),$L$46/'Detailed input - Vehicles'!$E$10,0)</f>
        <v>0</v>
      </c>
      <c r="Q281" s="154">
        <f>IF('Detailed input - Vehicles'!$E$10&gt;=(Q3-$K$3),$L$46/'Detailed input - Vehicles'!$E$10,0)</f>
        <v>0</v>
      </c>
      <c r="R281" s="154">
        <f>IF('Detailed input - Vehicles'!$E$10&gt;=(R3-$K$3),$L$46/'Detailed input - Vehicles'!$E$10,0)</f>
        <v>0</v>
      </c>
      <c r="S281" s="154">
        <f>IF('Detailed input - Vehicles'!$E$10&gt;=(S3-$K$3),$L$46/'Detailed input - Vehicles'!$E$10,0)</f>
        <v>0</v>
      </c>
      <c r="T281" s="154">
        <f>IF('Detailed input - Vehicles'!$E$10&gt;=(T3-$K$3),$L$46/'Detailed input - Vehicles'!$E$10,0)</f>
        <v>0</v>
      </c>
      <c r="U281" s="154">
        <f>IF('Detailed input - Vehicles'!$E$10&gt;=(U3-$K$3),$L$46/'Detailed input - Vehicles'!$E$10,0)</f>
        <v>0</v>
      </c>
      <c r="V281" s="154">
        <f>IF('Detailed input - Vehicles'!$E$10&gt;=(V3-$K$3),$L$46/'Detailed input - Vehicles'!$E$10,0)</f>
        <v>0</v>
      </c>
      <c r="W281" s="154">
        <f>IF('Detailed input - Vehicles'!$E$10&gt;=(W3-$K$3),$L$46/'Detailed input - Vehicles'!$E$10,0)</f>
        <v>0</v>
      </c>
      <c r="X281" s="154">
        <f>IF('Detailed input - Vehicles'!$E$10&gt;=(X3-$K$3),$L$46/'Detailed input - Vehicles'!$E$10,0)</f>
        <v>0</v>
      </c>
      <c r="Y281" s="154">
        <f>IF('Detailed input - Vehicles'!$E$10&gt;=(Y3-$K$3),$L$46/'Detailed input - Vehicles'!$E$10,0)</f>
        <v>0</v>
      </c>
      <c r="Z281" s="154">
        <f>IF('Detailed input - Vehicles'!$E$10&gt;=(Z3-$K$3),$L$46/'Detailed input - Vehicles'!$E$10,0)</f>
        <v>0</v>
      </c>
      <c r="AA281" s="154">
        <f>IF('Detailed input - Vehicles'!$E$10&gt;=(AA3-$K$3),$L$46/'Detailed input - Vehicles'!$E$10,0)</f>
        <v>0</v>
      </c>
      <c r="AB281" s="154">
        <f>IF('Detailed input - Vehicles'!$E$10&gt;=(AB3-$K$3),$L$46/'Detailed input - Vehicles'!$E$10,0)</f>
        <v>0</v>
      </c>
      <c r="AC281" s="154">
        <f>IF('Detailed input - Vehicles'!$E$10&gt;=(AC3-$K$3),$L$46/'Detailed input - Vehicles'!$E$10,0)</f>
        <v>0</v>
      </c>
      <c r="AE281" s="602">
        <f>+SUM(D281:AC281)-$L$46</f>
        <v>0</v>
      </c>
    </row>
    <row r="282" spans="2:31" ht="15" customHeight="1" x14ac:dyDescent="0.3">
      <c r="B282" s="48"/>
      <c r="C282" s="146" t="s">
        <v>130</v>
      </c>
      <c r="D282" s="154"/>
      <c r="E282" s="154"/>
      <c r="F282" s="154"/>
      <c r="G282" s="154"/>
      <c r="H282" s="154"/>
      <c r="I282" s="154"/>
      <c r="J282" s="154"/>
      <c r="K282" s="154"/>
      <c r="L282" s="154"/>
      <c r="M282" s="154">
        <f>IF('Detailed input - Vehicles'!$E$10&gt;=(M3-$L$3),$M$46/'Detailed input - Vehicles'!$E$10,0)</f>
        <v>0</v>
      </c>
      <c r="N282" s="154">
        <f>IF('Detailed input - Vehicles'!$E$10&gt;=(N3-$L$3),$M$46/'Detailed input - Vehicles'!$E$10,0)</f>
        <v>0</v>
      </c>
      <c r="O282" s="154">
        <f>IF('Detailed input - Vehicles'!$E$10&gt;=(O3-$L$3),$M$46/'Detailed input - Vehicles'!$E$10,0)</f>
        <v>0</v>
      </c>
      <c r="P282" s="154">
        <f>IF('Detailed input - Vehicles'!$E$10&gt;=(P3-$L$3),$M$46/'Detailed input - Vehicles'!$E$10,0)</f>
        <v>0</v>
      </c>
      <c r="Q282" s="154">
        <f>IF('Detailed input - Vehicles'!$E$10&gt;=(Q3-$L$3),$M$46/'Detailed input - Vehicles'!$E$10,0)</f>
        <v>0</v>
      </c>
      <c r="R282" s="154">
        <f>IF('Detailed input - Vehicles'!$E$10&gt;=(R3-$L$3),$M$46/'Detailed input - Vehicles'!$E$10,0)</f>
        <v>0</v>
      </c>
      <c r="S282" s="154">
        <f>IF('Detailed input - Vehicles'!$E$10&gt;=(S3-$L$3),$M$46/'Detailed input - Vehicles'!$E$10,0)</f>
        <v>0</v>
      </c>
      <c r="T282" s="154">
        <f>IF('Detailed input - Vehicles'!$E$10&gt;=(T3-$L$3),$M$46/'Detailed input - Vehicles'!$E$10,0)</f>
        <v>0</v>
      </c>
      <c r="U282" s="154">
        <f>IF('Detailed input - Vehicles'!$E$10&gt;=(U3-$L$3),$M$46/'Detailed input - Vehicles'!$E$10,0)</f>
        <v>0</v>
      </c>
      <c r="V282" s="154">
        <f>IF('Detailed input - Vehicles'!$E$10&gt;=(V3-$L$3),$M$46/'Detailed input - Vehicles'!$E$10,0)</f>
        <v>0</v>
      </c>
      <c r="W282" s="154">
        <f>IF('Detailed input - Vehicles'!$E$10&gt;=(W3-$L$3),$M$46/'Detailed input - Vehicles'!$E$10,0)</f>
        <v>0</v>
      </c>
      <c r="X282" s="154">
        <f>IF('Detailed input - Vehicles'!$E$10&gt;=(X3-$L$3),$M$46/'Detailed input - Vehicles'!$E$10,0)</f>
        <v>0</v>
      </c>
      <c r="Y282" s="154">
        <f>IF('Detailed input - Vehicles'!$E$10&gt;=(Y3-$L$3),$M$46/'Detailed input - Vehicles'!$E$10,0)</f>
        <v>0</v>
      </c>
      <c r="Z282" s="154">
        <f>IF('Detailed input - Vehicles'!$E$10&gt;=(Z3-$L$3),$M$46/'Detailed input - Vehicles'!$E$10,0)</f>
        <v>0</v>
      </c>
      <c r="AA282" s="154">
        <f>IF('Detailed input - Vehicles'!$E$10&gt;=(AA3-$L$3),$M$46/'Detailed input - Vehicles'!$E$10,0)</f>
        <v>0</v>
      </c>
      <c r="AB282" s="154">
        <f>IF('Detailed input - Vehicles'!$E$10&gt;=(AB3-$L$3),$M$46/'Detailed input - Vehicles'!$E$10,0)</f>
        <v>0</v>
      </c>
      <c r="AC282" s="154">
        <f>IF('Detailed input - Vehicles'!$E$10&gt;=(AC3-$L$3),$M$46/'Detailed input - Vehicles'!$E$10,0)</f>
        <v>0</v>
      </c>
      <c r="AE282" s="602">
        <f>+SUM(D282:AC282)-$M$46</f>
        <v>0</v>
      </c>
    </row>
    <row r="283" spans="2:31" ht="15" customHeight="1" x14ac:dyDescent="0.3">
      <c r="B283" s="48"/>
      <c r="C283" s="146" t="s">
        <v>131</v>
      </c>
      <c r="D283" s="154"/>
      <c r="E283" s="154"/>
      <c r="F283" s="154"/>
      <c r="G283" s="154"/>
      <c r="H283" s="154"/>
      <c r="I283" s="154"/>
      <c r="J283" s="154"/>
      <c r="K283" s="154"/>
      <c r="L283" s="154"/>
      <c r="M283" s="154"/>
      <c r="N283" s="154">
        <f>IF('Detailed input - Vehicles'!$E$10&gt;=(N3-$M$3),$N$46/'Detailed input - Vehicles'!$E$10,0)</f>
        <v>0</v>
      </c>
      <c r="O283" s="154">
        <f>IF('Detailed input - Vehicles'!$E$10&gt;=(O3-$M$3),$N$46/'Detailed input - Vehicles'!$E$10,0)</f>
        <v>0</v>
      </c>
      <c r="P283" s="154">
        <f>IF('Detailed input - Vehicles'!$E$10&gt;=(P3-$M$3),$N$46/'Detailed input - Vehicles'!$E$10,0)</f>
        <v>0</v>
      </c>
      <c r="Q283" s="154">
        <f>IF('Detailed input - Vehicles'!$E$10&gt;=(Q3-$M$3),$N$46/'Detailed input - Vehicles'!$E$10,0)</f>
        <v>0</v>
      </c>
      <c r="R283" s="154">
        <f>IF('Detailed input - Vehicles'!$E$10&gt;=(R3-$M$3),$N$46/'Detailed input - Vehicles'!$E$10,0)</f>
        <v>0</v>
      </c>
      <c r="S283" s="154">
        <f>IF('Detailed input - Vehicles'!$E$10&gt;=(S3-$M$3),$N$46/'Detailed input - Vehicles'!$E$10,0)</f>
        <v>0</v>
      </c>
      <c r="T283" s="154">
        <f>IF('Detailed input - Vehicles'!$E$10&gt;=(T3-$M$3),$N$46/'Detailed input - Vehicles'!$E$10,0)</f>
        <v>0</v>
      </c>
      <c r="U283" s="154">
        <f>IF('Detailed input - Vehicles'!$E$10&gt;=(U3-$M$3),$N$46/'Detailed input - Vehicles'!$E$10,0)</f>
        <v>0</v>
      </c>
      <c r="V283" s="154">
        <f>IF('Detailed input - Vehicles'!$E$10&gt;=(V3-$M$3),$N$46/'Detailed input - Vehicles'!$E$10,0)</f>
        <v>0</v>
      </c>
      <c r="W283" s="154">
        <f>IF('Detailed input - Vehicles'!$E$10&gt;=(W3-$M$3),$N$46/'Detailed input - Vehicles'!$E$10,0)</f>
        <v>0</v>
      </c>
      <c r="X283" s="154">
        <f>IF('Detailed input - Vehicles'!$E$10&gt;=(X3-$M$3),$N$46/'Detailed input - Vehicles'!$E$10,0)</f>
        <v>0</v>
      </c>
      <c r="Y283" s="154">
        <f>IF('Detailed input - Vehicles'!$E$10&gt;=(Y3-$M$3),$N$46/'Detailed input - Vehicles'!$E$10,0)</f>
        <v>0</v>
      </c>
      <c r="Z283" s="154">
        <f>IF('Detailed input - Vehicles'!$E$10&gt;=(Z3-$M$3),$N$46/'Detailed input - Vehicles'!$E$10,0)</f>
        <v>0</v>
      </c>
      <c r="AA283" s="154">
        <f>IF('Detailed input - Vehicles'!$E$10&gt;=(AA3-$M$3),$N$46/'Detailed input - Vehicles'!$E$10,0)</f>
        <v>0</v>
      </c>
      <c r="AB283" s="154">
        <f>IF('Detailed input - Vehicles'!$E$10&gt;=(AB3-$M$3),$N$46/'Detailed input - Vehicles'!$E$10,0)</f>
        <v>0</v>
      </c>
      <c r="AC283" s="154">
        <f>IF('Detailed input - Vehicles'!$E$10&gt;=(AC3-$M$3),$N$46/'Detailed input - Vehicles'!$E$10,0)</f>
        <v>0</v>
      </c>
      <c r="AE283" s="602">
        <f>+SUM(D283:AC283)-$N$46</f>
        <v>0</v>
      </c>
    </row>
    <row r="286" spans="2:31" ht="15" customHeight="1" thickBot="1" x14ac:dyDescent="0.35">
      <c r="B286" s="129"/>
      <c r="C286" s="124"/>
      <c r="D286" s="615">
        <v>1</v>
      </c>
      <c r="E286" s="615">
        <v>2</v>
      </c>
      <c r="F286" s="615">
        <v>3</v>
      </c>
      <c r="G286" s="615">
        <v>4</v>
      </c>
      <c r="H286" s="615">
        <v>5</v>
      </c>
      <c r="I286" s="615">
        <v>6</v>
      </c>
      <c r="J286" s="615">
        <v>7</v>
      </c>
      <c r="K286" s="615">
        <v>8</v>
      </c>
      <c r="L286" s="615">
        <v>9</v>
      </c>
      <c r="M286" s="615">
        <v>10</v>
      </c>
      <c r="N286" s="615">
        <v>11</v>
      </c>
      <c r="O286" s="615">
        <v>12</v>
      </c>
      <c r="P286" s="615">
        <v>13</v>
      </c>
      <c r="Q286" s="615">
        <v>14</v>
      </c>
      <c r="R286" s="615">
        <v>15</v>
      </c>
      <c r="S286" s="615">
        <v>16</v>
      </c>
      <c r="T286" s="615">
        <v>17</v>
      </c>
      <c r="U286" s="615">
        <v>18</v>
      </c>
      <c r="V286" s="615">
        <v>19</v>
      </c>
      <c r="W286" s="615">
        <v>20</v>
      </c>
      <c r="X286" s="615">
        <v>21</v>
      </c>
      <c r="Y286" s="615">
        <v>22</v>
      </c>
      <c r="Z286" s="615">
        <v>23</v>
      </c>
      <c r="AA286" s="615">
        <v>24</v>
      </c>
      <c r="AB286" s="615">
        <v>25</v>
      </c>
      <c r="AC286" s="615">
        <v>26</v>
      </c>
      <c r="AD286" s="55"/>
    </row>
    <row r="287" spans="2:31" ht="15" customHeight="1" thickBot="1" x14ac:dyDescent="0.35">
      <c r="B287" s="600" t="s">
        <v>582</v>
      </c>
      <c r="C287" s="601" t="s">
        <v>16</v>
      </c>
      <c r="D287" s="619">
        <f>SUM(D288:D298)</f>
        <v>0</v>
      </c>
      <c r="E287" s="619">
        <f t="shared" ref="E287:AC287" si="54">SUM(E288:E298)</f>
        <v>0</v>
      </c>
      <c r="F287" s="619">
        <f t="shared" si="54"/>
        <v>0</v>
      </c>
      <c r="G287" s="619">
        <f t="shared" si="54"/>
        <v>0</v>
      </c>
      <c r="H287" s="619">
        <f t="shared" si="54"/>
        <v>0</v>
      </c>
      <c r="I287" s="619">
        <f t="shared" si="54"/>
        <v>0</v>
      </c>
      <c r="J287" s="619">
        <f t="shared" si="54"/>
        <v>0</v>
      </c>
      <c r="K287" s="619">
        <f t="shared" si="54"/>
        <v>0</v>
      </c>
      <c r="L287" s="619">
        <f t="shared" si="54"/>
        <v>0</v>
      </c>
      <c r="M287" s="619">
        <f t="shared" si="54"/>
        <v>0</v>
      </c>
      <c r="N287" s="619">
        <f t="shared" si="54"/>
        <v>0</v>
      </c>
      <c r="O287" s="619">
        <f t="shared" si="54"/>
        <v>0</v>
      </c>
      <c r="P287" s="619">
        <f t="shared" si="54"/>
        <v>0</v>
      </c>
      <c r="Q287" s="619">
        <f t="shared" si="54"/>
        <v>0</v>
      </c>
      <c r="R287" s="619">
        <f t="shared" si="54"/>
        <v>0</v>
      </c>
      <c r="S287" s="619">
        <f t="shared" si="54"/>
        <v>0</v>
      </c>
      <c r="T287" s="619">
        <f t="shared" si="54"/>
        <v>0</v>
      </c>
      <c r="U287" s="619">
        <f t="shared" si="54"/>
        <v>0</v>
      </c>
      <c r="V287" s="619">
        <f t="shared" si="54"/>
        <v>0</v>
      </c>
      <c r="W287" s="619">
        <f t="shared" si="54"/>
        <v>0</v>
      </c>
      <c r="X287" s="619">
        <f t="shared" si="54"/>
        <v>0</v>
      </c>
      <c r="Y287" s="619">
        <f t="shared" si="54"/>
        <v>0</v>
      </c>
      <c r="Z287" s="619">
        <f t="shared" si="54"/>
        <v>0</v>
      </c>
      <c r="AA287" s="619">
        <f t="shared" si="54"/>
        <v>0</v>
      </c>
      <c r="AB287" s="619">
        <f t="shared" si="54"/>
        <v>0</v>
      </c>
      <c r="AC287" s="619">
        <f t="shared" si="54"/>
        <v>0</v>
      </c>
      <c r="AD287" s="34"/>
    </row>
    <row r="288" spans="2:31" ht="15" customHeight="1" x14ac:dyDescent="0.3">
      <c r="B288" s="56"/>
      <c r="C288" s="146" t="s">
        <v>121</v>
      </c>
      <c r="D288" s="154">
        <f>IF('Detailed input - Vehicles'!$E$10=D286,$D$49,0)</f>
        <v>0</v>
      </c>
      <c r="E288" s="154">
        <f>IF('Detailed input - Vehicles'!$E$10=E286,$D$49,0)</f>
        <v>0</v>
      </c>
      <c r="F288" s="154">
        <f>IF('Detailed input - Vehicles'!$E$10=F286,$D$49,0)</f>
        <v>0</v>
      </c>
      <c r="G288" s="154">
        <f>IF('Detailed input - Vehicles'!$E$10=G286,$D$49,0)</f>
        <v>0</v>
      </c>
      <c r="H288" s="154">
        <f>IF('Detailed input - Vehicles'!$E$10=H286,$D$49,0)</f>
        <v>0</v>
      </c>
      <c r="I288" s="154">
        <f>IF('Detailed input - Vehicles'!$E$10=I286,$D$49,0)</f>
        <v>0</v>
      </c>
      <c r="J288" s="154">
        <f>IF('Detailed input - Vehicles'!$E$10=J286,$D$49,0)</f>
        <v>0</v>
      </c>
      <c r="K288" s="154">
        <f>IF('Detailed input - Vehicles'!$E$10=K286,$D$49,0)</f>
        <v>0</v>
      </c>
      <c r="L288" s="154">
        <f>IF('Detailed input - Vehicles'!$E$10=L286,$D$49,0)</f>
        <v>0</v>
      </c>
      <c r="M288" s="154">
        <f>IF('Detailed input - Vehicles'!$E$10=M286,$D$49,0)</f>
        <v>0</v>
      </c>
      <c r="N288" s="154">
        <f>IF('Detailed input - Vehicles'!$E$10=N286,$D$49,0)</f>
        <v>0</v>
      </c>
      <c r="O288" s="154">
        <f>IF('Detailed input - Vehicles'!$E$10=O286,$D$49,0)</f>
        <v>0</v>
      </c>
      <c r="P288" s="154">
        <f>IF('Detailed input - Vehicles'!$E$10=P286,$D$49,0)</f>
        <v>0</v>
      </c>
      <c r="Q288" s="154">
        <f>IF('Detailed input - Vehicles'!$E$10=Q286,$D$49,0)</f>
        <v>0</v>
      </c>
      <c r="R288" s="154">
        <f>IF('Detailed input - Vehicles'!$E$10=R286,$D$49,0)</f>
        <v>0</v>
      </c>
      <c r="S288" s="154">
        <f>IF('Detailed input - Vehicles'!$E$10=S286,$D$49,0)</f>
        <v>0</v>
      </c>
      <c r="T288" s="154">
        <f>IF('Detailed input - Vehicles'!$E$10=T286,$D$49,0)</f>
        <v>0</v>
      </c>
      <c r="U288" s="154">
        <f>IF('Detailed input - Vehicles'!$E$10=U286,$D$49,0)</f>
        <v>0</v>
      </c>
      <c r="V288" s="154">
        <f>IF('Detailed input - Vehicles'!$E$10=V286,$D$49,0)</f>
        <v>0</v>
      </c>
      <c r="W288" s="154">
        <f>IF('Detailed input - Vehicles'!$E$10=W286,$D$49,0)</f>
        <v>0</v>
      </c>
      <c r="X288" s="154">
        <f>IF('Detailed input - Vehicles'!$E$10=X286,$D$49,0)</f>
        <v>0</v>
      </c>
      <c r="Y288" s="154">
        <f>IF('Detailed input - Vehicles'!$E$10=Y286,$D$49,0)</f>
        <v>0</v>
      </c>
      <c r="Z288" s="154">
        <f>IF('Detailed input - Vehicles'!$E$10=Z286,$D$49,0)</f>
        <v>0</v>
      </c>
      <c r="AA288" s="154">
        <f>IF('Detailed input - Vehicles'!$E$10=AA286,$D$49,0)</f>
        <v>0</v>
      </c>
      <c r="AB288" s="154">
        <f>IF('Detailed input - Vehicles'!$E$10=AB286,$D$49,0)</f>
        <v>0</v>
      </c>
      <c r="AC288" s="154">
        <f>IF('Detailed input - Vehicles'!$E$10=AC286,$D$49,0)</f>
        <v>0</v>
      </c>
      <c r="AD288" s="623">
        <f>SUM(D288:AC288)-$D$49</f>
        <v>0</v>
      </c>
    </row>
    <row r="289" spans="2:30" ht="15" customHeight="1" x14ac:dyDescent="0.3">
      <c r="B289" s="225"/>
      <c r="C289" s="146" t="s">
        <v>122</v>
      </c>
      <c r="D289" s="155"/>
      <c r="E289" s="154">
        <f>IF('Detailed input - Vehicles'!$E$10=D286,$E$49,0)</f>
        <v>0</v>
      </c>
      <c r="F289" s="154">
        <f>IF('Detailed input - Vehicles'!$E$10=E286,$E$49,0)</f>
        <v>0</v>
      </c>
      <c r="G289" s="154">
        <f>IF('Detailed input - Vehicles'!$E$10=F286,$E$49,0)</f>
        <v>0</v>
      </c>
      <c r="H289" s="154">
        <f>IF('Detailed input - Vehicles'!$E$10=G286,$E$49,0)</f>
        <v>0</v>
      </c>
      <c r="I289" s="154">
        <f>IF('Detailed input - Vehicles'!$E$10=H286,$E$49,0)</f>
        <v>0</v>
      </c>
      <c r="J289" s="154">
        <f>IF('Detailed input - Vehicles'!$E$10=I286,$E$49,0)</f>
        <v>0</v>
      </c>
      <c r="K289" s="154">
        <f>IF('Detailed input - Vehicles'!$E$10=J286,$E$49,0)</f>
        <v>0</v>
      </c>
      <c r="L289" s="154">
        <f>IF('Detailed input - Vehicles'!$E$10=K286,$E$49,0)</f>
        <v>0</v>
      </c>
      <c r="M289" s="154">
        <f>IF('Detailed input - Vehicles'!$E$10=L286,$E$49,0)</f>
        <v>0</v>
      </c>
      <c r="N289" s="154">
        <f>IF('Detailed input - Vehicles'!$E$10=M286,$E$49,0)</f>
        <v>0</v>
      </c>
      <c r="O289" s="154">
        <f>IF('Detailed input - Vehicles'!$E$10=N286,$E$49,0)</f>
        <v>0</v>
      </c>
      <c r="P289" s="154">
        <f>IF('Detailed input - Vehicles'!$E$10=O286,$E$49,0)</f>
        <v>0</v>
      </c>
      <c r="Q289" s="154">
        <f>IF('Detailed input - Vehicles'!$E$10=P286,$E$49,0)</f>
        <v>0</v>
      </c>
      <c r="R289" s="154">
        <f>IF('Detailed input - Vehicles'!$E$10=Q286,$E$49,0)</f>
        <v>0</v>
      </c>
      <c r="S289" s="154">
        <f>IF('Detailed input - Vehicles'!$E$10=R286,$E$49,0)</f>
        <v>0</v>
      </c>
      <c r="T289" s="154">
        <f>IF('Detailed input - Vehicles'!$E$10=S286,$E$49,0)</f>
        <v>0</v>
      </c>
      <c r="U289" s="154">
        <f>IF('Detailed input - Vehicles'!$E$10=T286,$E$49,0)</f>
        <v>0</v>
      </c>
      <c r="V289" s="154">
        <f>IF('Detailed input - Vehicles'!$E$10=U286,$E$49,0)</f>
        <v>0</v>
      </c>
      <c r="W289" s="154">
        <f>IF('Detailed input - Vehicles'!$E$10=V286,$E$49,0)</f>
        <v>0</v>
      </c>
      <c r="X289" s="154">
        <f>IF('Detailed input - Vehicles'!$E$10=W286,$E$49,0)</f>
        <v>0</v>
      </c>
      <c r="Y289" s="154">
        <f>IF('Detailed input - Vehicles'!$E$10=X286,$E$49,0)</f>
        <v>0</v>
      </c>
      <c r="Z289" s="154">
        <f>IF('Detailed input - Vehicles'!$E$10=Y286,$E$49,0)</f>
        <v>0</v>
      </c>
      <c r="AA289" s="154">
        <f>IF('Detailed input - Vehicles'!$E$10=Z286,$E$49,0)</f>
        <v>0</v>
      </c>
      <c r="AB289" s="154">
        <f>IF('Detailed input - Vehicles'!$E$10=AA286,$E$49,0)</f>
        <v>0</v>
      </c>
      <c r="AC289" s="154">
        <f>IF('Detailed input - Vehicles'!$E$10=AB286,$E$49,0)</f>
        <v>0</v>
      </c>
      <c r="AD289" s="623">
        <f>SUM(D289:AC289)-$E$49</f>
        <v>0</v>
      </c>
    </row>
    <row r="290" spans="2:30" ht="15" customHeight="1" x14ac:dyDescent="0.3">
      <c r="B290" s="226"/>
      <c r="C290" s="146" t="s">
        <v>123</v>
      </c>
      <c r="D290" s="154"/>
      <c r="E290" s="154"/>
      <c r="F290" s="154">
        <f>IF('Detailed input - Vehicles'!$E$10=D286,$F$49,0)</f>
        <v>0</v>
      </c>
      <c r="G290" s="154">
        <f>IF('Detailed input - Vehicles'!$E$10=E286,$F$49,0)</f>
        <v>0</v>
      </c>
      <c r="H290" s="154">
        <f>IF('Detailed input - Vehicles'!$E$10=F286,$F$49,0)</f>
        <v>0</v>
      </c>
      <c r="I290" s="154">
        <f>IF('Detailed input - Vehicles'!$E$10=G286,$F$49,0)</f>
        <v>0</v>
      </c>
      <c r="J290" s="154">
        <f>IF('Detailed input - Vehicles'!$E$10=H286,$F$49,0)</f>
        <v>0</v>
      </c>
      <c r="K290" s="154">
        <f>IF('Detailed input - Vehicles'!$E$10=I286,$F$49,0)</f>
        <v>0</v>
      </c>
      <c r="L290" s="154">
        <f>IF('Detailed input - Vehicles'!$E$10=J286,$F$49,0)</f>
        <v>0</v>
      </c>
      <c r="M290" s="154">
        <f>IF('Detailed input - Vehicles'!$E$10=K286,$F$49,0)</f>
        <v>0</v>
      </c>
      <c r="N290" s="154">
        <f>IF('Detailed input - Vehicles'!$E$10=L286,$F$49,0)</f>
        <v>0</v>
      </c>
      <c r="O290" s="154">
        <f>IF('Detailed input - Vehicles'!$E$10=M286,$F$49,0)</f>
        <v>0</v>
      </c>
      <c r="P290" s="154">
        <f>IF('Detailed input - Vehicles'!$E$10=N286,$F$49,0)</f>
        <v>0</v>
      </c>
      <c r="Q290" s="154">
        <f>IF('Detailed input - Vehicles'!$E$10=O286,$F$49,0)</f>
        <v>0</v>
      </c>
      <c r="R290" s="154">
        <f>IF('Detailed input - Vehicles'!$E$10=P286,$F$49,0)</f>
        <v>0</v>
      </c>
      <c r="S290" s="154">
        <f>IF('Detailed input - Vehicles'!$E$10=Q286,$F$49,0)</f>
        <v>0</v>
      </c>
      <c r="T290" s="154">
        <f>IF('Detailed input - Vehicles'!$E$10=R286,$F$49,0)</f>
        <v>0</v>
      </c>
      <c r="U290" s="154">
        <f>IF('Detailed input - Vehicles'!$E$10=S286,$F$49,0)</f>
        <v>0</v>
      </c>
      <c r="V290" s="154">
        <f>IF('Detailed input - Vehicles'!$E$10=T286,$F$49,0)</f>
        <v>0</v>
      </c>
      <c r="W290" s="154">
        <f>IF('Detailed input - Vehicles'!$E$10=U286,$F$49,0)</f>
        <v>0</v>
      </c>
      <c r="X290" s="154">
        <f>IF('Detailed input - Vehicles'!$E$10=V286,$F$49,0)</f>
        <v>0</v>
      </c>
      <c r="Y290" s="154">
        <f>IF('Detailed input - Vehicles'!$E$10=W286,$F$49,0)</f>
        <v>0</v>
      </c>
      <c r="Z290" s="154">
        <f>IF('Detailed input - Vehicles'!$E$10=X286,$F$49,0)</f>
        <v>0</v>
      </c>
      <c r="AA290" s="154">
        <f>IF('Detailed input - Vehicles'!$E$10=Y286,$F$49,0)</f>
        <v>0</v>
      </c>
      <c r="AB290" s="154">
        <f>IF('Detailed input - Vehicles'!$E$10=Z286,$F$49,0)</f>
        <v>0</v>
      </c>
      <c r="AC290" s="154">
        <f>IF('Detailed input - Vehicles'!$E$10=AA286,$F$49,0)</f>
        <v>0</v>
      </c>
      <c r="AD290" s="623">
        <f>SUM(D290:AC290)-$F$49</f>
        <v>0</v>
      </c>
    </row>
    <row r="291" spans="2:30" ht="15" customHeight="1" x14ac:dyDescent="0.3">
      <c r="B291" s="226"/>
      <c r="C291" s="146" t="s">
        <v>124</v>
      </c>
      <c r="D291" s="154"/>
      <c r="E291" s="154"/>
      <c r="F291" s="154"/>
      <c r="G291" s="154">
        <f>IF('Detailed input - Vehicles'!$E$10=D286,$G$49,0)</f>
        <v>0</v>
      </c>
      <c r="H291" s="154">
        <f>IF('Detailed input - Vehicles'!$E$10=E286,$G$49,0)</f>
        <v>0</v>
      </c>
      <c r="I291" s="154">
        <f>IF('Detailed input - Vehicles'!$E$10=F286,$G$49,0)</f>
        <v>0</v>
      </c>
      <c r="J291" s="154">
        <f>IF('Detailed input - Vehicles'!$E$10=G286,$G$49,0)</f>
        <v>0</v>
      </c>
      <c r="K291" s="154">
        <f>IF('Detailed input - Vehicles'!$E$10=H286,$G$49,0)</f>
        <v>0</v>
      </c>
      <c r="L291" s="154">
        <f>IF('Detailed input - Vehicles'!$E$10=I286,$G$49,0)</f>
        <v>0</v>
      </c>
      <c r="M291" s="154">
        <f>IF('Detailed input - Vehicles'!$E$10=J286,$G$49,0)</f>
        <v>0</v>
      </c>
      <c r="N291" s="154">
        <f>IF('Detailed input - Vehicles'!$E$10=K286,$G$49,0)</f>
        <v>0</v>
      </c>
      <c r="O291" s="154">
        <f>IF('Detailed input - Vehicles'!$E$10=L286,$G$49,0)</f>
        <v>0</v>
      </c>
      <c r="P291" s="154">
        <f>IF('Detailed input - Vehicles'!$E$10=M286,$G$49,0)</f>
        <v>0</v>
      </c>
      <c r="Q291" s="154">
        <f>IF('Detailed input - Vehicles'!$E$10=N286,$G$49,0)</f>
        <v>0</v>
      </c>
      <c r="R291" s="154">
        <f>IF('Detailed input - Vehicles'!$E$10=O286,$G$49,0)</f>
        <v>0</v>
      </c>
      <c r="S291" s="154">
        <f>IF('Detailed input - Vehicles'!$E$10=P286,$G$49,0)</f>
        <v>0</v>
      </c>
      <c r="T291" s="154">
        <f>IF('Detailed input - Vehicles'!$E$10=Q286,$G$49,0)</f>
        <v>0</v>
      </c>
      <c r="U291" s="154">
        <f>IF('Detailed input - Vehicles'!$E$10=R286,$G$49,0)</f>
        <v>0</v>
      </c>
      <c r="V291" s="154">
        <f>IF('Detailed input - Vehicles'!$E$10=S286,$G$49,0)</f>
        <v>0</v>
      </c>
      <c r="W291" s="154">
        <f>IF('Detailed input - Vehicles'!$E$10=T286,$G$49,0)</f>
        <v>0</v>
      </c>
      <c r="X291" s="154">
        <f>IF('Detailed input - Vehicles'!$E$10=U286,$G$49,0)</f>
        <v>0</v>
      </c>
      <c r="Y291" s="154">
        <f>IF('Detailed input - Vehicles'!$E$10=V286,$G$49,0)</f>
        <v>0</v>
      </c>
      <c r="Z291" s="154">
        <f>IF('Detailed input - Vehicles'!$E$10=W286,$G$49,0)</f>
        <v>0</v>
      </c>
      <c r="AA291" s="154">
        <f>IF('Detailed input - Vehicles'!$E$10=X286,$G$49,0)</f>
        <v>0</v>
      </c>
      <c r="AB291" s="154">
        <f>IF('Detailed input - Vehicles'!$E$10=Y286,$G$49,0)</f>
        <v>0</v>
      </c>
      <c r="AC291" s="154">
        <f>IF('Detailed input - Vehicles'!$E$10=Z286,$G$49,0)</f>
        <v>0</v>
      </c>
      <c r="AD291" s="623">
        <f>IF('Detailed input - Vehicles'!$E$251=AA286,$G$49,0)</f>
        <v>0</v>
      </c>
    </row>
    <row r="292" spans="2:30" ht="15" customHeight="1" x14ac:dyDescent="0.3">
      <c r="B292" s="226"/>
      <c r="C292" s="146" t="s">
        <v>125</v>
      </c>
      <c r="D292" s="154"/>
      <c r="E292" s="154"/>
      <c r="F292" s="154"/>
      <c r="G292" s="154"/>
      <c r="H292" s="154">
        <f>IF('Detailed input - Vehicles'!$E$10=D286,$H$49,0)</f>
        <v>0</v>
      </c>
      <c r="I292" s="154">
        <f>IF('Detailed input - Vehicles'!$E$10=E286,$H$49,0)</f>
        <v>0</v>
      </c>
      <c r="J292" s="154">
        <f>IF('Detailed input - Vehicles'!$E$10=F286,$H$49,0)</f>
        <v>0</v>
      </c>
      <c r="K292" s="154">
        <f>IF('Detailed input - Vehicles'!$E$10=G286,$H$49,0)</f>
        <v>0</v>
      </c>
      <c r="L292" s="154">
        <f>IF('Detailed input - Vehicles'!$E$10=H286,$H$49,0)</f>
        <v>0</v>
      </c>
      <c r="M292" s="154">
        <f>IF('Detailed input - Vehicles'!$E$10=I286,$H$49,0)</f>
        <v>0</v>
      </c>
      <c r="N292" s="154">
        <f>IF('Detailed input - Vehicles'!$E$10=J286,$H$49,0)</f>
        <v>0</v>
      </c>
      <c r="O292" s="154">
        <f>IF('Detailed input - Vehicles'!$E$10=K286,$H$49,0)</f>
        <v>0</v>
      </c>
      <c r="P292" s="154">
        <f>IF('Detailed input - Vehicles'!$E$10=L286,$H$49,0)</f>
        <v>0</v>
      </c>
      <c r="Q292" s="154">
        <f>IF('Detailed input - Vehicles'!$E$10=M286,$H$49,0)</f>
        <v>0</v>
      </c>
      <c r="R292" s="154">
        <f>IF('Detailed input - Vehicles'!$E$10=N286,$H$49,0)</f>
        <v>0</v>
      </c>
      <c r="S292" s="154">
        <f>IF('Detailed input - Vehicles'!$E$10=O286,$H$49,0)</f>
        <v>0</v>
      </c>
      <c r="T292" s="154">
        <f>IF('Detailed input - Vehicles'!$E$10=P286,$H$49,0)</f>
        <v>0</v>
      </c>
      <c r="U292" s="154">
        <f>IF('Detailed input - Vehicles'!$E$10=Q286,$H$49,0)</f>
        <v>0</v>
      </c>
      <c r="V292" s="154">
        <f>IF('Detailed input - Vehicles'!$E$10=R286,$H$49,0)</f>
        <v>0</v>
      </c>
      <c r="W292" s="154">
        <f>IF('Detailed input - Vehicles'!$E$10=S286,$H$49,0)</f>
        <v>0</v>
      </c>
      <c r="X292" s="154">
        <f>IF('Detailed input - Vehicles'!$E$10=T286,$H$49,0)</f>
        <v>0</v>
      </c>
      <c r="Y292" s="154">
        <f>IF('Detailed input - Vehicles'!$E$10=U286,$H$49,0)</f>
        <v>0</v>
      </c>
      <c r="Z292" s="154">
        <f>IF('Detailed input - Vehicles'!$E$10=V286,$H$49,0)</f>
        <v>0</v>
      </c>
      <c r="AA292" s="154">
        <f>IF('Detailed input - Vehicles'!$E$10=W286,$H$49,0)</f>
        <v>0</v>
      </c>
      <c r="AB292" s="154">
        <f>IF('Detailed input - Vehicles'!$E$10=X286,$H$49,0)</f>
        <v>0</v>
      </c>
      <c r="AC292" s="154">
        <f>IF('Detailed input - Vehicles'!$E$10=Y286,$H$49,0)</f>
        <v>0</v>
      </c>
      <c r="AD292" s="623">
        <f>IF('Detailed input - Vehicles'!$E$251=Z286,$H$49,0)</f>
        <v>0</v>
      </c>
    </row>
    <row r="293" spans="2:30" ht="15" customHeight="1" x14ac:dyDescent="0.3">
      <c r="B293" s="226"/>
      <c r="C293" s="146" t="s">
        <v>126</v>
      </c>
      <c r="D293" s="154"/>
      <c r="E293" s="154"/>
      <c r="F293" s="154"/>
      <c r="G293" s="154"/>
      <c r="H293" s="154"/>
      <c r="I293" s="154">
        <f>IF('Detailed input - Vehicles'!$E$10=D286,$I$49,0)</f>
        <v>0</v>
      </c>
      <c r="J293" s="154">
        <f>IF('Detailed input - Vehicles'!$E$10=E286,$I$49,0)</f>
        <v>0</v>
      </c>
      <c r="K293" s="154">
        <f>IF('Detailed input - Vehicles'!$E$10=F286,$I$49,0)</f>
        <v>0</v>
      </c>
      <c r="L293" s="154">
        <f>IF('Detailed input - Vehicles'!$E$10=G286,$I$49,0)</f>
        <v>0</v>
      </c>
      <c r="M293" s="154">
        <f>IF('Detailed input - Vehicles'!$E$10=H286,$I$49,0)</f>
        <v>0</v>
      </c>
      <c r="N293" s="154">
        <f>IF('Detailed input - Vehicles'!$E$10=I286,$I$49,0)</f>
        <v>0</v>
      </c>
      <c r="O293" s="154">
        <f>IF('Detailed input - Vehicles'!$E$10=J286,$I$49,0)</f>
        <v>0</v>
      </c>
      <c r="P293" s="154">
        <f>IF('Detailed input - Vehicles'!$E$10=K286,$I$49,0)</f>
        <v>0</v>
      </c>
      <c r="Q293" s="154">
        <f>IF('Detailed input - Vehicles'!$E$10=L286,$I$49,0)</f>
        <v>0</v>
      </c>
      <c r="R293" s="154">
        <f>IF('Detailed input - Vehicles'!$E$10=M286,$I$49,0)</f>
        <v>0</v>
      </c>
      <c r="S293" s="154">
        <f>IF('Detailed input - Vehicles'!$E$10=N286,$I$49,0)</f>
        <v>0</v>
      </c>
      <c r="T293" s="154">
        <f>IF('Detailed input - Vehicles'!$E$10=O286,$I$49,0)</f>
        <v>0</v>
      </c>
      <c r="U293" s="154">
        <f>IF('Detailed input - Vehicles'!$E$10=P286,$I$49,0)</f>
        <v>0</v>
      </c>
      <c r="V293" s="154">
        <f>IF('Detailed input - Vehicles'!$E$10=Q286,$I$49,0)</f>
        <v>0</v>
      </c>
      <c r="W293" s="154">
        <f>IF('Detailed input - Vehicles'!$E$10=R286,$I$49,0)</f>
        <v>0</v>
      </c>
      <c r="X293" s="154">
        <f>IF('Detailed input - Vehicles'!$E$10=S286,$I$49,0)</f>
        <v>0</v>
      </c>
      <c r="Y293" s="154">
        <f>IF('Detailed input - Vehicles'!$E$10=T286,$I$49,0)</f>
        <v>0</v>
      </c>
      <c r="Z293" s="154">
        <f>IF('Detailed input - Vehicles'!$E$10=U286,$I$49,0)</f>
        <v>0</v>
      </c>
      <c r="AA293" s="154">
        <f>IF('Detailed input - Vehicles'!$E$10=V286,$I$49,0)</f>
        <v>0</v>
      </c>
      <c r="AB293" s="154">
        <f>IF('Detailed input - Vehicles'!$E$10=W286,$I$49,0)</f>
        <v>0</v>
      </c>
      <c r="AC293" s="154">
        <f>IF('Detailed input - Vehicles'!$E$10=X286,$I$49,0)</f>
        <v>0</v>
      </c>
      <c r="AD293" s="623">
        <f>SUM(D293:AC293)-$I$49</f>
        <v>0</v>
      </c>
    </row>
    <row r="294" spans="2:30" ht="15" customHeight="1" x14ac:dyDescent="0.3">
      <c r="B294" s="226"/>
      <c r="C294" s="146" t="s">
        <v>127</v>
      </c>
      <c r="D294" s="154"/>
      <c r="E294" s="154"/>
      <c r="F294" s="154"/>
      <c r="G294" s="154"/>
      <c r="H294" s="154"/>
      <c r="I294" s="154"/>
      <c r="J294" s="154">
        <f>IF('Detailed input - Vehicles'!$E$10=D286,$J$49,0)</f>
        <v>0</v>
      </c>
      <c r="K294" s="154">
        <f>IF('Detailed input - Vehicles'!$E$10=E286,$J$49,0)</f>
        <v>0</v>
      </c>
      <c r="L294" s="154">
        <f>IF('Detailed input - Vehicles'!$E$10=F286,$J$49,0)</f>
        <v>0</v>
      </c>
      <c r="M294" s="154">
        <f>IF('Detailed input - Vehicles'!$E$10=G286,$J$49,0)</f>
        <v>0</v>
      </c>
      <c r="N294" s="154">
        <f>IF('Detailed input - Vehicles'!$E$10=H286,$J$49,0)</f>
        <v>0</v>
      </c>
      <c r="O294" s="154">
        <f>IF('Detailed input - Vehicles'!$E$10=I286,$J$49,0)</f>
        <v>0</v>
      </c>
      <c r="P294" s="154">
        <f>IF('Detailed input - Vehicles'!$E$10=J286,$J$49,0)</f>
        <v>0</v>
      </c>
      <c r="Q294" s="154">
        <f>IF('Detailed input - Vehicles'!$E$10=K286,$J$49,0)</f>
        <v>0</v>
      </c>
      <c r="R294" s="154">
        <f>IF('Detailed input - Vehicles'!$E$10=L286,$J$49,0)</f>
        <v>0</v>
      </c>
      <c r="S294" s="154">
        <f>IF('Detailed input - Vehicles'!$E$10=M286,$J$49,0)</f>
        <v>0</v>
      </c>
      <c r="T294" s="154">
        <f>IF('Detailed input - Vehicles'!$E$10=N286,$J$49,0)</f>
        <v>0</v>
      </c>
      <c r="U294" s="154">
        <f>IF('Detailed input - Vehicles'!$E$10=O286,$J$49,0)</f>
        <v>0</v>
      </c>
      <c r="V294" s="154">
        <f>IF('Detailed input - Vehicles'!$E$10=P286,$J$49,0)</f>
        <v>0</v>
      </c>
      <c r="W294" s="154">
        <f>IF('Detailed input - Vehicles'!$E$10=Q286,$J$49,0)</f>
        <v>0</v>
      </c>
      <c r="X294" s="154">
        <f>IF('Detailed input - Vehicles'!$E$10=R286,$J$49,0)</f>
        <v>0</v>
      </c>
      <c r="Y294" s="154">
        <f>IF('Detailed input - Vehicles'!$E$10=S286,$J$49,0)</f>
        <v>0</v>
      </c>
      <c r="Z294" s="154">
        <f>IF('Detailed input - Vehicles'!$E$10=T286,$J$49,0)</f>
        <v>0</v>
      </c>
      <c r="AA294" s="154">
        <f>IF('Detailed input - Vehicles'!$E$10=U286,$J$49,0)</f>
        <v>0</v>
      </c>
      <c r="AB294" s="154">
        <f>IF('Detailed input - Vehicles'!$E$10=V286,$J$49,0)</f>
        <v>0</v>
      </c>
      <c r="AC294" s="154">
        <f>IF('Detailed input - Vehicles'!$E$10=W286,$J$49,0)</f>
        <v>0</v>
      </c>
      <c r="AD294" s="623">
        <f>SUM(D294:AC294)-$J$49</f>
        <v>0</v>
      </c>
    </row>
    <row r="295" spans="2:30" ht="15" customHeight="1" x14ac:dyDescent="0.3">
      <c r="B295" s="226"/>
      <c r="C295" s="146" t="s">
        <v>128</v>
      </c>
      <c r="D295" s="154"/>
      <c r="E295" s="154"/>
      <c r="F295" s="154"/>
      <c r="G295" s="154"/>
      <c r="H295" s="154"/>
      <c r="I295" s="154"/>
      <c r="J295" s="154"/>
      <c r="K295" s="154">
        <f>IF('Detailed input - Vehicles'!$E$10=D286,$K$49,0)</f>
        <v>0</v>
      </c>
      <c r="L295" s="154">
        <f>IF('Detailed input - Vehicles'!$E$10=E286,$K$49,0)</f>
        <v>0</v>
      </c>
      <c r="M295" s="154">
        <f>IF('Detailed input - Vehicles'!$E$10=F286,$K$49,0)</f>
        <v>0</v>
      </c>
      <c r="N295" s="154">
        <f>IF('Detailed input - Vehicles'!$E$10=G286,$K$49,0)</f>
        <v>0</v>
      </c>
      <c r="O295" s="154">
        <f>IF('Detailed input - Vehicles'!$E$10=H286,$K$49,0)</f>
        <v>0</v>
      </c>
      <c r="P295" s="154">
        <f>IF('Detailed input - Vehicles'!$E$10=I286,$K$49,0)</f>
        <v>0</v>
      </c>
      <c r="Q295" s="154">
        <f>IF('Detailed input - Vehicles'!$E$10=J286,$K$49,0)</f>
        <v>0</v>
      </c>
      <c r="R295" s="154">
        <f>IF('Detailed input - Vehicles'!$E$10=K286,$K$49,0)</f>
        <v>0</v>
      </c>
      <c r="S295" s="154">
        <f>IF('Detailed input - Vehicles'!$E$10=L286,$K$49,0)</f>
        <v>0</v>
      </c>
      <c r="T295" s="154">
        <f>IF('Detailed input - Vehicles'!$E$10=M286,$K$49,0)</f>
        <v>0</v>
      </c>
      <c r="U295" s="154">
        <f>IF('Detailed input - Vehicles'!$E$10=N286,$K$49,0)</f>
        <v>0</v>
      </c>
      <c r="V295" s="154">
        <f>IF('Detailed input - Vehicles'!$E$10=O286,$K$49,0)</f>
        <v>0</v>
      </c>
      <c r="W295" s="154">
        <f>IF('Detailed input - Vehicles'!$E$10=P286,$K$49,0)</f>
        <v>0</v>
      </c>
      <c r="X295" s="154">
        <f>IF('Detailed input - Vehicles'!$E$10=Q286,$K$49,0)</f>
        <v>0</v>
      </c>
      <c r="Y295" s="154">
        <f>IF('Detailed input - Vehicles'!$E$10=R286,$K$49,0)</f>
        <v>0</v>
      </c>
      <c r="Z295" s="154">
        <f>IF('Detailed input - Vehicles'!$E$10=S286,$K$49,0)</f>
        <v>0</v>
      </c>
      <c r="AA295" s="154">
        <f>IF('Detailed input - Vehicles'!$E$10=T286,$K$49,0)</f>
        <v>0</v>
      </c>
      <c r="AB295" s="154">
        <f>IF('Detailed input - Vehicles'!$E$10=U286,$K$49,0)</f>
        <v>0</v>
      </c>
      <c r="AC295" s="154">
        <f>IF('Detailed input - Vehicles'!$E$10=V286,$K$49,0)</f>
        <v>0</v>
      </c>
      <c r="AD295" s="623">
        <f>SUM(D295:AC295)-$K$49</f>
        <v>0</v>
      </c>
    </row>
    <row r="296" spans="2:30" ht="15" customHeight="1" x14ac:dyDescent="0.3">
      <c r="B296" s="226"/>
      <c r="C296" s="146" t="s">
        <v>129</v>
      </c>
      <c r="D296" s="154"/>
      <c r="E296" s="154"/>
      <c r="F296" s="154"/>
      <c r="G296" s="154"/>
      <c r="H296" s="154"/>
      <c r="I296" s="154"/>
      <c r="J296" s="154"/>
      <c r="K296" s="154"/>
      <c r="L296" s="154">
        <f>IF('Detailed input - Vehicles'!$E$10=D286,$L$49,0)</f>
        <v>0</v>
      </c>
      <c r="M296" s="154">
        <f>IF('Detailed input - Vehicles'!$E$10=E286,$L$49,0)</f>
        <v>0</v>
      </c>
      <c r="N296" s="154">
        <f>IF('Detailed input - Vehicles'!$E$10=F286,$L$49,0)</f>
        <v>0</v>
      </c>
      <c r="O296" s="154">
        <f>IF('Detailed input - Vehicles'!$E$10=G286,$L$49,0)</f>
        <v>0</v>
      </c>
      <c r="P296" s="154">
        <f>IF('Detailed input - Vehicles'!$E$10=H286,$L$49,0)</f>
        <v>0</v>
      </c>
      <c r="Q296" s="154">
        <f>IF('Detailed input - Vehicles'!$E$10=I286,$L$49,0)</f>
        <v>0</v>
      </c>
      <c r="R296" s="154">
        <f>IF('Detailed input - Vehicles'!$E$10=J286,$L$49,0)</f>
        <v>0</v>
      </c>
      <c r="S296" s="154">
        <f>IF('Detailed input - Vehicles'!$E$10=K286,$L$49,0)</f>
        <v>0</v>
      </c>
      <c r="T296" s="154">
        <f>IF('Detailed input - Vehicles'!$E$10=L286,$L$49,0)</f>
        <v>0</v>
      </c>
      <c r="U296" s="154">
        <f>IF('Detailed input - Vehicles'!$E$10=M286,$L$49,0)</f>
        <v>0</v>
      </c>
      <c r="V296" s="154">
        <f>IF('Detailed input - Vehicles'!$E$10=N286,$L$49,0)</f>
        <v>0</v>
      </c>
      <c r="W296" s="154">
        <f>IF('Detailed input - Vehicles'!$E$10=O286,$L$49,0)</f>
        <v>0</v>
      </c>
      <c r="X296" s="154">
        <f>IF('Detailed input - Vehicles'!$E$10=P286,$L$49,0)</f>
        <v>0</v>
      </c>
      <c r="Y296" s="154">
        <f>IF('Detailed input - Vehicles'!$E$10=Q286,$L$49,0)</f>
        <v>0</v>
      </c>
      <c r="Z296" s="154">
        <f>IF('Detailed input - Vehicles'!$E$10=R286,$L$49,0)</f>
        <v>0</v>
      </c>
      <c r="AA296" s="154">
        <f>IF('Detailed input - Vehicles'!$E$10=S286,$L$49,0)</f>
        <v>0</v>
      </c>
      <c r="AB296" s="154">
        <f>IF('Detailed input - Vehicles'!$E$10=T286,$L$49,0)</f>
        <v>0</v>
      </c>
      <c r="AC296" s="154">
        <f>IF('Detailed input - Vehicles'!$E$10=U286,$L$49,0)</f>
        <v>0</v>
      </c>
      <c r="AD296" s="623">
        <f>SUM(D296:AC296)-$L$49</f>
        <v>0</v>
      </c>
    </row>
    <row r="297" spans="2:30" ht="15" customHeight="1" x14ac:dyDescent="0.3">
      <c r="B297" s="226"/>
      <c r="C297" s="146" t="s">
        <v>130</v>
      </c>
      <c r="D297" s="154"/>
      <c r="E297" s="154"/>
      <c r="F297" s="154"/>
      <c r="G297" s="154"/>
      <c r="H297" s="154"/>
      <c r="I297" s="154"/>
      <c r="J297" s="154"/>
      <c r="K297" s="154"/>
      <c r="L297" s="154"/>
      <c r="M297" s="154">
        <f>IF('Detailed input - Vehicles'!$E$10=D286,$M$49,0)</f>
        <v>0</v>
      </c>
      <c r="N297" s="154">
        <f>IF('Detailed input - Vehicles'!$E$10=E286,$M$49,0)</f>
        <v>0</v>
      </c>
      <c r="O297" s="154">
        <f>IF('Detailed input - Vehicles'!$E$10=F286,$M$49,0)</f>
        <v>0</v>
      </c>
      <c r="P297" s="154">
        <f>IF('Detailed input - Vehicles'!$E$10=G286,$M$49,0)</f>
        <v>0</v>
      </c>
      <c r="Q297" s="154">
        <f>IF('Detailed input - Vehicles'!$E$10=H286,$M$49,0)</f>
        <v>0</v>
      </c>
      <c r="R297" s="154">
        <f>IF('Detailed input - Vehicles'!$E$10=I286,$M$49,0)</f>
        <v>0</v>
      </c>
      <c r="S297" s="154">
        <f>IF('Detailed input - Vehicles'!$E$10=J286,$M$49,0)</f>
        <v>0</v>
      </c>
      <c r="T297" s="154">
        <f>IF('Detailed input - Vehicles'!$E$10=K286,$M$49,0)</f>
        <v>0</v>
      </c>
      <c r="U297" s="154">
        <f>IF('Detailed input - Vehicles'!$E$10=L286,$M$49,0)</f>
        <v>0</v>
      </c>
      <c r="V297" s="154">
        <f>IF('Detailed input - Vehicles'!$E$10=M286,$M$49,0)</f>
        <v>0</v>
      </c>
      <c r="W297" s="154">
        <f>IF('Detailed input - Vehicles'!$E$10=N286,$M$49,0)</f>
        <v>0</v>
      </c>
      <c r="X297" s="154">
        <f>IF('Detailed input - Vehicles'!$E$10=O286,$M$49,0)</f>
        <v>0</v>
      </c>
      <c r="Y297" s="154">
        <f>IF('Detailed input - Vehicles'!$E$10=P286,$M$49,0)</f>
        <v>0</v>
      </c>
      <c r="Z297" s="154">
        <f>IF('Detailed input - Vehicles'!$E$10=Q286,$M$49,0)</f>
        <v>0</v>
      </c>
      <c r="AA297" s="154">
        <f>IF('Detailed input - Vehicles'!$E$10=R286,$M$49,0)</f>
        <v>0</v>
      </c>
      <c r="AB297" s="154">
        <f>IF('Detailed input - Vehicles'!$E$10=S286,$M$49,0)</f>
        <v>0</v>
      </c>
      <c r="AC297" s="154">
        <f>IF('Detailed input - Vehicles'!$E$10=T286,$M$49,0)</f>
        <v>0</v>
      </c>
      <c r="AD297" s="623">
        <f>SUM(D297:AC297)-$M$49</f>
        <v>0</v>
      </c>
    </row>
    <row r="298" spans="2:30" ht="15" customHeight="1" x14ac:dyDescent="0.3">
      <c r="B298" s="226"/>
      <c r="C298" s="146" t="s">
        <v>131</v>
      </c>
      <c r="D298" s="154"/>
      <c r="E298" s="154"/>
      <c r="F298" s="154"/>
      <c r="G298" s="154"/>
      <c r="H298" s="154"/>
      <c r="I298" s="154"/>
      <c r="J298" s="154"/>
      <c r="K298" s="154"/>
      <c r="L298" s="154"/>
      <c r="M298" s="154"/>
      <c r="N298" s="154">
        <f>IF('Detailed input - Vehicles'!$E$10=D286,$N$49,0)</f>
        <v>0</v>
      </c>
      <c r="O298" s="154">
        <f>IF('Detailed input - Vehicles'!$E$10=E286,$N$49,0)</f>
        <v>0</v>
      </c>
      <c r="P298" s="154">
        <f>IF('Detailed input - Vehicles'!$E$10=F286,$N$49,0)</f>
        <v>0</v>
      </c>
      <c r="Q298" s="154">
        <f>IF('Detailed input - Vehicles'!$E$10=G286,$N$49,0)</f>
        <v>0</v>
      </c>
      <c r="R298" s="154">
        <f>IF('Detailed input - Vehicles'!$E$10=H286,$N$49,0)</f>
        <v>0</v>
      </c>
      <c r="S298" s="154">
        <f>IF('Detailed input - Vehicles'!$E$10=I286,$N$49,0)</f>
        <v>0</v>
      </c>
      <c r="T298" s="154">
        <f>IF('Detailed input - Vehicles'!$E$10=J286,$N$49,0)</f>
        <v>0</v>
      </c>
      <c r="U298" s="154">
        <f>IF('Detailed input - Vehicles'!$E$10=K286,$N$49,0)</f>
        <v>0</v>
      </c>
      <c r="V298" s="154">
        <f>IF('Detailed input - Vehicles'!$E$10=L286,$N$49,0)</f>
        <v>0</v>
      </c>
      <c r="W298" s="154">
        <f>IF('Detailed input - Vehicles'!$E$10=M286,$N$49,0)</f>
        <v>0</v>
      </c>
      <c r="X298" s="154">
        <f>IF('Detailed input - Vehicles'!$E$10=N286,$N$49,0)</f>
        <v>0</v>
      </c>
      <c r="Y298" s="154">
        <f>IF('Detailed input - Vehicles'!$E$10=O286,$N$49,0)</f>
        <v>0</v>
      </c>
      <c r="Z298" s="154">
        <f>IF('Detailed input - Vehicles'!$E$10=P286,$N$49,0)</f>
        <v>0</v>
      </c>
      <c r="AA298" s="154">
        <f>IF('Detailed input - Vehicles'!$E$10=Q286,$N$49,0)</f>
        <v>0</v>
      </c>
      <c r="AB298" s="154">
        <f>IF('Detailed input - Vehicles'!$E$10=R286,$N$49,0)</f>
        <v>0</v>
      </c>
      <c r="AC298" s="154">
        <f>IF('Detailed input - Vehicles'!$E$10=S286,$N$49,0)</f>
        <v>0</v>
      </c>
      <c r="AD298" s="623">
        <f>SUM(D298:AC298)-$N$49</f>
        <v>0</v>
      </c>
    </row>
    <row r="301" spans="2:30" ht="15" customHeight="1" x14ac:dyDescent="0.3">
      <c r="B301" s="211" t="s">
        <v>662</v>
      </c>
      <c r="D301" s="853">
        <f>+'Basic input'!G37</f>
        <v>0</v>
      </c>
      <c r="E301" s="853">
        <f>+D301</f>
        <v>0</v>
      </c>
      <c r="F301" s="853">
        <f t="shared" ref="F301:AC301" si="55">+E301</f>
        <v>0</v>
      </c>
      <c r="G301" s="853">
        <f t="shared" si="55"/>
        <v>0</v>
      </c>
      <c r="H301" s="853">
        <f t="shared" si="55"/>
        <v>0</v>
      </c>
      <c r="I301" s="853">
        <f t="shared" si="55"/>
        <v>0</v>
      </c>
      <c r="J301" s="853">
        <f t="shared" si="55"/>
        <v>0</v>
      </c>
      <c r="K301" s="853">
        <f t="shared" si="55"/>
        <v>0</v>
      </c>
      <c r="L301" s="853">
        <f t="shared" si="55"/>
        <v>0</v>
      </c>
      <c r="M301" s="853">
        <f t="shared" si="55"/>
        <v>0</v>
      </c>
      <c r="N301" s="853">
        <f t="shared" si="55"/>
        <v>0</v>
      </c>
      <c r="O301" s="853">
        <f t="shared" si="55"/>
        <v>0</v>
      </c>
      <c r="P301" s="853">
        <f t="shared" si="55"/>
        <v>0</v>
      </c>
      <c r="Q301" s="853">
        <f t="shared" si="55"/>
        <v>0</v>
      </c>
      <c r="R301" s="853">
        <f t="shared" si="55"/>
        <v>0</v>
      </c>
      <c r="S301" s="853">
        <f t="shared" si="55"/>
        <v>0</v>
      </c>
      <c r="T301" s="853">
        <f t="shared" si="55"/>
        <v>0</v>
      </c>
      <c r="U301" s="853">
        <f t="shared" si="55"/>
        <v>0</v>
      </c>
      <c r="V301" s="853">
        <f t="shared" si="55"/>
        <v>0</v>
      </c>
      <c r="W301" s="853">
        <f t="shared" si="55"/>
        <v>0</v>
      </c>
      <c r="X301" s="853">
        <f t="shared" si="55"/>
        <v>0</v>
      </c>
      <c r="Y301" s="853">
        <f t="shared" si="55"/>
        <v>0</v>
      </c>
      <c r="Z301" s="853">
        <f t="shared" si="55"/>
        <v>0</v>
      </c>
      <c r="AA301" s="853">
        <f t="shared" si="55"/>
        <v>0</v>
      </c>
      <c r="AB301" s="853">
        <f t="shared" si="55"/>
        <v>0</v>
      </c>
      <c r="AC301" s="853">
        <f t="shared" si="55"/>
        <v>0</v>
      </c>
    </row>
    <row r="302" spans="2:30" ht="15" customHeight="1" x14ac:dyDescent="0.3">
      <c r="B302" s="97" t="s">
        <v>663</v>
      </c>
      <c r="C302" s="97" t="s">
        <v>78</v>
      </c>
      <c r="D302" s="597">
        <f t="shared" ref="D302:N302" si="56">SUM(D303:D313)</f>
        <v>0</v>
      </c>
      <c r="E302" s="597">
        <f t="shared" si="56"/>
        <v>0</v>
      </c>
      <c r="F302" s="597">
        <f t="shared" si="56"/>
        <v>0</v>
      </c>
      <c r="G302" s="597">
        <f t="shared" si="56"/>
        <v>0</v>
      </c>
      <c r="H302" s="597">
        <f t="shared" si="56"/>
        <v>0</v>
      </c>
      <c r="I302" s="597">
        <f t="shared" si="56"/>
        <v>0</v>
      </c>
      <c r="J302" s="597">
        <f t="shared" si="56"/>
        <v>0</v>
      </c>
      <c r="K302" s="597">
        <f t="shared" si="56"/>
        <v>0</v>
      </c>
      <c r="L302" s="597">
        <f t="shared" si="56"/>
        <v>0</v>
      </c>
      <c r="M302" s="597">
        <f t="shared" si="56"/>
        <v>0</v>
      </c>
      <c r="N302" s="597">
        <f t="shared" si="56"/>
        <v>0</v>
      </c>
      <c r="O302" s="597">
        <f t="shared" ref="O302:AC302" si="57">SUM(O303:O313)</f>
        <v>0</v>
      </c>
      <c r="P302" s="597">
        <f t="shared" si="57"/>
        <v>0</v>
      </c>
      <c r="Q302" s="597">
        <f t="shared" si="57"/>
        <v>0</v>
      </c>
      <c r="R302" s="597">
        <f t="shared" si="57"/>
        <v>0</v>
      </c>
      <c r="S302" s="597">
        <f t="shared" si="57"/>
        <v>0</v>
      </c>
      <c r="T302" s="597">
        <f t="shared" si="57"/>
        <v>0</v>
      </c>
      <c r="U302" s="597">
        <f t="shared" si="57"/>
        <v>0</v>
      </c>
      <c r="V302" s="597">
        <f t="shared" si="57"/>
        <v>0</v>
      </c>
      <c r="W302" s="597">
        <f t="shared" si="57"/>
        <v>0</v>
      </c>
      <c r="X302" s="597">
        <f t="shared" si="57"/>
        <v>0</v>
      </c>
      <c r="Y302" s="597">
        <f t="shared" si="57"/>
        <v>0</v>
      </c>
      <c r="Z302" s="597">
        <f t="shared" si="57"/>
        <v>0</v>
      </c>
      <c r="AA302" s="597">
        <f t="shared" si="57"/>
        <v>0</v>
      </c>
      <c r="AB302" s="597">
        <f t="shared" si="57"/>
        <v>0</v>
      </c>
      <c r="AC302" s="597">
        <f t="shared" si="57"/>
        <v>0</v>
      </c>
    </row>
    <row r="303" spans="2:30" ht="15" customHeight="1" x14ac:dyDescent="0.3">
      <c r="B303" s="103" t="s">
        <v>135</v>
      </c>
      <c r="C303" s="146" t="s">
        <v>121</v>
      </c>
      <c r="D303" s="147">
        <f>IF('Detailed input - Vehicles'!$E$59&lt;&gt;0,'Detailed input - Vehicles'!$E$59,'Detailed input - Vehicles'!$E$58)*'B 18m'!D301*'B 18m'!D$13</f>
        <v>0</v>
      </c>
      <c r="E303" s="147">
        <f>IF('Detailed input - Vehicles'!$E$59&lt;&gt;0,'Detailed input - Vehicles'!$E$59,'Detailed input - Vehicles'!$E$58)*'B 18m'!E301*'B 18m'!E$13</f>
        <v>0</v>
      </c>
      <c r="F303" s="147">
        <f>IF('Detailed input - Vehicles'!$E$59&lt;&gt;0,'Detailed input - Vehicles'!$E$59,'Detailed input - Vehicles'!$E$58)*'B 18m'!F301*'B 18m'!F$13</f>
        <v>0</v>
      </c>
      <c r="G303" s="147">
        <f>IF('Detailed input - Vehicles'!$E$59&lt;&gt;0,'Detailed input - Vehicles'!$E$59,'Detailed input - Vehicles'!$E$58)*'B 18m'!G301*'B 18m'!G$13</f>
        <v>0</v>
      </c>
      <c r="H303" s="147">
        <f>IF('Detailed input - Vehicles'!$E$59&lt;&gt;0,'Detailed input - Vehicles'!$E$59,'Detailed input - Vehicles'!$E$58)*'B 18m'!H301*'B 18m'!H$13</f>
        <v>0</v>
      </c>
      <c r="I303" s="147">
        <f>IF('Detailed input - Vehicles'!$E$59&lt;&gt;0,'Detailed input - Vehicles'!$E$59,'Detailed input - Vehicles'!$E$58)*'B 18m'!I301*'B 18m'!I$13</f>
        <v>0</v>
      </c>
      <c r="J303" s="147">
        <f>IF('Detailed input - Vehicles'!$E$59&lt;&gt;0,'Detailed input - Vehicles'!$E$59,'Detailed input - Vehicles'!$E$58)*'B 18m'!J301*'B 18m'!J$13</f>
        <v>0</v>
      </c>
      <c r="K303" s="147">
        <f>IF('Detailed input - Vehicles'!$E$59&lt;&gt;0,'Detailed input - Vehicles'!$E$59,'Detailed input - Vehicles'!$E$58)*'B 18m'!K301*'B 18m'!K$13</f>
        <v>0</v>
      </c>
      <c r="L303" s="147">
        <f>IF('Detailed input - Vehicles'!$E$59&lt;&gt;0,'Detailed input - Vehicles'!$E$59,'Detailed input - Vehicles'!$E$58)*'B 18m'!L301*'B 18m'!L$13</f>
        <v>0</v>
      </c>
      <c r="M303" s="147">
        <f>IF('Detailed input - Vehicles'!$E$59&lt;&gt;0,'Detailed input - Vehicles'!$E$59,'Detailed input - Vehicles'!$E$58)*'B 18m'!M301*'B 18m'!M$13</f>
        <v>0</v>
      </c>
      <c r="N303" s="147">
        <f>IF('Detailed input - Vehicles'!$E$59&lt;&gt;0,'Detailed input - Vehicles'!$E$59,'Detailed input - Vehicles'!$E$58)*'B 18m'!N301*'B 18m'!N$13</f>
        <v>0</v>
      </c>
      <c r="O303" s="147">
        <f>IF('Detailed input - Vehicles'!$E$59&lt;&gt;0,'Detailed input - Vehicles'!$E$59,'Detailed input - Vehicles'!$E$58)*'B 18m'!O301*'B 18m'!O$13</f>
        <v>0</v>
      </c>
      <c r="P303" s="147">
        <f>IF('Detailed input - Vehicles'!$E$59&lt;&gt;0,'Detailed input - Vehicles'!$E$59,'Detailed input - Vehicles'!$E$58)*'B 18m'!P301*'B 18m'!P$13</f>
        <v>0</v>
      </c>
      <c r="Q303" s="147">
        <f>IF('Detailed input - Vehicles'!$E$59&lt;&gt;0,'Detailed input - Vehicles'!$E$59,'Detailed input - Vehicles'!$E$58)*'B 18m'!Q301*'B 18m'!Q$13</f>
        <v>0</v>
      </c>
      <c r="R303" s="147">
        <f>IF('Detailed input - Vehicles'!$E$59&lt;&gt;0,'Detailed input - Vehicles'!$E$59,'Detailed input - Vehicles'!$E$58)*'B 18m'!R301*'B 18m'!R$13</f>
        <v>0</v>
      </c>
      <c r="S303" s="147">
        <f>IF('Detailed input - Vehicles'!$E$59&lt;&gt;0,'Detailed input - Vehicles'!$E$59,'Detailed input - Vehicles'!$E$58)*'B 18m'!S301*'B 18m'!S$13</f>
        <v>0</v>
      </c>
      <c r="T303" s="147">
        <f>IF('Detailed input - Vehicles'!$E$59&lt;&gt;0,'Detailed input - Vehicles'!$E$59,'Detailed input - Vehicles'!$E$58)*'B 18m'!T301*'B 18m'!T$13</f>
        <v>0</v>
      </c>
      <c r="U303" s="147">
        <f>IF('Detailed input - Vehicles'!$E$59&lt;&gt;0,'Detailed input - Vehicles'!$E$59,'Detailed input - Vehicles'!$E$58)*'B 18m'!U301*'B 18m'!U$13</f>
        <v>0</v>
      </c>
      <c r="V303" s="147">
        <f>IF('Detailed input - Vehicles'!$E$59&lt;&gt;0,'Detailed input - Vehicles'!$E$59,'Detailed input - Vehicles'!$E$58)*'B 18m'!V301*'B 18m'!V$13</f>
        <v>0</v>
      </c>
      <c r="W303" s="147">
        <f>IF('Detailed input - Vehicles'!$E$59&lt;&gt;0,'Detailed input - Vehicles'!$E$59,'Detailed input - Vehicles'!$E$58)*'B 18m'!W301*'B 18m'!W$13</f>
        <v>0</v>
      </c>
      <c r="X303" s="147">
        <f>IF('Detailed input - Vehicles'!$E$59&lt;&gt;0,'Detailed input - Vehicles'!$E$59,'Detailed input - Vehicles'!$E$58)*'B 18m'!X301*'B 18m'!X$13</f>
        <v>0</v>
      </c>
      <c r="Y303" s="147">
        <f>IF('Detailed input - Vehicles'!$E$59&lt;&gt;0,'Detailed input - Vehicles'!$E$59,'Detailed input - Vehicles'!$E$58)*'B 18m'!Y301*'B 18m'!Y$13</f>
        <v>0</v>
      </c>
      <c r="Z303" s="147">
        <f>IF('Detailed input - Vehicles'!$E$59&lt;&gt;0,'Detailed input - Vehicles'!$E$59,'Detailed input - Vehicles'!$E$58)*'B 18m'!Z301*'B 18m'!Z$13</f>
        <v>0</v>
      </c>
      <c r="AA303" s="147">
        <f>IF('Detailed input - Vehicles'!$E$59&lt;&gt;0,'Detailed input - Vehicles'!$E$59,'Detailed input - Vehicles'!$E$58)*'B 18m'!AA301*'B 18m'!AA$13</f>
        <v>0</v>
      </c>
      <c r="AB303" s="147">
        <f>IF('Detailed input - Vehicles'!$E$59&lt;&gt;0,'Detailed input - Vehicles'!$E$59,'Detailed input - Vehicles'!$E$58)*'B 18m'!AB301*'B 18m'!AB$13</f>
        <v>0</v>
      </c>
      <c r="AC303" s="147">
        <f>IF('Detailed input - Vehicles'!$E$59&lt;&gt;0,'Detailed input - Vehicles'!$E$59,'Detailed input - Vehicles'!$E$58)*'B 18m'!AC301*'B 18m'!AC$13</f>
        <v>0</v>
      </c>
    </row>
    <row r="304" spans="2:30" ht="15" customHeight="1" x14ac:dyDescent="0.3">
      <c r="B304" s="97"/>
      <c r="C304" s="146" t="s">
        <v>122</v>
      </c>
      <c r="D304" s="147"/>
      <c r="E304" s="147">
        <f>IF('Detailed input - Vehicles'!$F$59&lt;&gt;0,'Detailed input - Vehicles'!$F$59,'Detailed input - Vehicles'!$F$58)*'B 18m'!E301*'B 18m'!E$14</f>
        <v>0</v>
      </c>
      <c r="F304" s="147">
        <f>IF('Detailed input - Vehicles'!$F$59&lt;&gt;0,'Detailed input - Vehicles'!$F$59,'Detailed input - Vehicles'!$F$58)*'B 18m'!F301*'B 18m'!F$14</f>
        <v>0</v>
      </c>
      <c r="G304" s="147">
        <f>IF('Detailed input - Vehicles'!$F$59&lt;&gt;0,'Detailed input - Vehicles'!$F$59,'Detailed input - Vehicles'!$F$58)*'B 18m'!G301*'B 18m'!G$14</f>
        <v>0</v>
      </c>
      <c r="H304" s="147">
        <f>IF('Detailed input - Vehicles'!$F$59&lt;&gt;0,'Detailed input - Vehicles'!$F$59,'Detailed input - Vehicles'!$F$58)*'B 18m'!H301*'B 18m'!H$14</f>
        <v>0</v>
      </c>
      <c r="I304" s="147">
        <f>IF('Detailed input - Vehicles'!$F$59&lt;&gt;0,'Detailed input - Vehicles'!$F$59,'Detailed input - Vehicles'!$F$58)*'B 18m'!I301*'B 18m'!I$14</f>
        <v>0</v>
      </c>
      <c r="J304" s="147">
        <f>IF('Detailed input - Vehicles'!$F$59&lt;&gt;0,'Detailed input - Vehicles'!$F$59,'Detailed input - Vehicles'!$F$58)*'B 18m'!J301*'B 18m'!J$14</f>
        <v>0</v>
      </c>
      <c r="K304" s="147">
        <f>IF('Detailed input - Vehicles'!$F$59&lt;&gt;0,'Detailed input - Vehicles'!$F$59,'Detailed input - Vehicles'!$F$58)*'B 18m'!K301*'B 18m'!K$14</f>
        <v>0</v>
      </c>
      <c r="L304" s="147">
        <f>IF('Detailed input - Vehicles'!$F$59&lt;&gt;0,'Detailed input - Vehicles'!$F$59,'Detailed input - Vehicles'!$F$58)*'B 18m'!L301*'B 18m'!L$14</f>
        <v>0</v>
      </c>
      <c r="M304" s="147">
        <f>IF('Detailed input - Vehicles'!$F$59&lt;&gt;0,'Detailed input - Vehicles'!$F$59,'Detailed input - Vehicles'!$F$58)*'B 18m'!M301*'B 18m'!M$14</f>
        <v>0</v>
      </c>
      <c r="N304" s="147">
        <f>IF('Detailed input - Vehicles'!$F$59&lt;&gt;0,'Detailed input - Vehicles'!$F$59,'Detailed input - Vehicles'!$F$58)*'B 18m'!N301*'B 18m'!N$14</f>
        <v>0</v>
      </c>
      <c r="O304" s="147">
        <f>IF('Detailed input - Vehicles'!$F$59&lt;&gt;0,'Detailed input - Vehicles'!$F$59,'Detailed input - Vehicles'!$F$58)*'B 18m'!O301*'B 18m'!O$14</f>
        <v>0</v>
      </c>
      <c r="P304" s="147">
        <f>IF('Detailed input - Vehicles'!$F$59&lt;&gt;0,'Detailed input - Vehicles'!$F$59,'Detailed input - Vehicles'!$F$58)*'B 18m'!P301*'B 18m'!P$14</f>
        <v>0</v>
      </c>
      <c r="Q304" s="147">
        <f>IF('Detailed input - Vehicles'!$F$59&lt;&gt;0,'Detailed input - Vehicles'!$F$59,'Detailed input - Vehicles'!$F$58)*'B 18m'!Q301*'B 18m'!Q$14</f>
        <v>0</v>
      </c>
      <c r="R304" s="147">
        <f>IF('Detailed input - Vehicles'!$F$59&lt;&gt;0,'Detailed input - Vehicles'!$F$59,'Detailed input - Vehicles'!$F$58)*'B 18m'!R301*'B 18m'!R$14</f>
        <v>0</v>
      </c>
      <c r="S304" s="147">
        <f>IF('Detailed input - Vehicles'!$F$59&lt;&gt;0,'Detailed input - Vehicles'!$F$59,'Detailed input - Vehicles'!$F$58)*'B 18m'!S301*'B 18m'!S$14</f>
        <v>0</v>
      </c>
      <c r="T304" s="147">
        <f>IF('Detailed input - Vehicles'!$F$59&lt;&gt;0,'Detailed input - Vehicles'!$F$59,'Detailed input - Vehicles'!$F$58)*'B 18m'!T301*'B 18m'!T$14</f>
        <v>0</v>
      </c>
      <c r="U304" s="147">
        <f>IF('Detailed input - Vehicles'!$F$59&lt;&gt;0,'Detailed input - Vehicles'!$F$59,'Detailed input - Vehicles'!$F$58)*'B 18m'!U301*'B 18m'!U$14</f>
        <v>0</v>
      </c>
      <c r="V304" s="147">
        <f>IF('Detailed input - Vehicles'!$F$59&lt;&gt;0,'Detailed input - Vehicles'!$F$59,'Detailed input - Vehicles'!$F$58)*'B 18m'!V301*'B 18m'!V$14</f>
        <v>0</v>
      </c>
      <c r="W304" s="147">
        <f>IF('Detailed input - Vehicles'!$F$59&lt;&gt;0,'Detailed input - Vehicles'!$F$59,'Detailed input - Vehicles'!$F$58)*'B 18m'!W301*'B 18m'!W$14</f>
        <v>0</v>
      </c>
      <c r="X304" s="147">
        <f>IF('Detailed input - Vehicles'!$F$59&lt;&gt;0,'Detailed input - Vehicles'!$F$59,'Detailed input - Vehicles'!$F$58)*'B 18m'!X301*'B 18m'!X$14</f>
        <v>0</v>
      </c>
      <c r="Y304" s="147">
        <f>IF('Detailed input - Vehicles'!$F$59&lt;&gt;0,'Detailed input - Vehicles'!$F$59,'Detailed input - Vehicles'!$F$58)*'B 18m'!Y301*'B 18m'!Y$14</f>
        <v>0</v>
      </c>
      <c r="Z304" s="147">
        <f>IF('Detailed input - Vehicles'!$F$59&lt;&gt;0,'Detailed input - Vehicles'!$F$59,'Detailed input - Vehicles'!$F$58)*'B 18m'!Z301*'B 18m'!Z$14</f>
        <v>0</v>
      </c>
      <c r="AA304" s="147">
        <f>IF('Detailed input - Vehicles'!$F$59&lt;&gt;0,'Detailed input - Vehicles'!$F$59,'Detailed input - Vehicles'!$F$58)*'B 18m'!AA301*'B 18m'!AA$14</f>
        <v>0</v>
      </c>
      <c r="AB304" s="147">
        <f>IF('Detailed input - Vehicles'!$F$59&lt;&gt;0,'Detailed input - Vehicles'!$F$59,'Detailed input - Vehicles'!$F$58)*'B 18m'!AB301*'B 18m'!AB$14</f>
        <v>0</v>
      </c>
      <c r="AC304" s="147">
        <f>IF('Detailed input - Vehicles'!$F$59&lt;&gt;0,'Detailed input - Vehicles'!$F$59,'Detailed input - Vehicles'!$F$58)*'B 18m'!AC301*'B 18m'!AC$14</f>
        <v>0</v>
      </c>
    </row>
    <row r="305" spans="2:29" ht="15" customHeight="1" x14ac:dyDescent="0.3">
      <c r="B305" s="97"/>
      <c r="C305" s="146" t="s">
        <v>123</v>
      </c>
      <c r="D305" s="147"/>
      <c r="E305" s="147"/>
      <c r="F305" s="147">
        <f>IF('Detailed input - Vehicles'!$G$59&lt;&gt;0,'Detailed input - Vehicles'!$G$59,'Detailed input - Vehicles'!$G$58)*'B 18m'!F$15*'B 18m'!F301</f>
        <v>0</v>
      </c>
      <c r="G305" s="147">
        <f>IF('Detailed input - Vehicles'!$G$59&lt;&gt;0,'Detailed input - Vehicles'!$G$59,'Detailed input - Vehicles'!$G$58)*'B 18m'!G$15*'B 18m'!G301</f>
        <v>0</v>
      </c>
      <c r="H305" s="147">
        <f>IF('Detailed input - Vehicles'!$G$59&lt;&gt;0,'Detailed input - Vehicles'!$G$59,'Detailed input - Vehicles'!$G$58)*'B 18m'!H$15*'B 18m'!H301</f>
        <v>0</v>
      </c>
      <c r="I305" s="147">
        <f>IF('Detailed input - Vehicles'!$G$59&lt;&gt;0,'Detailed input - Vehicles'!$G$59,'Detailed input - Vehicles'!$G$58)*'B 18m'!I$15*'B 18m'!I301</f>
        <v>0</v>
      </c>
      <c r="J305" s="147">
        <f>IF('Detailed input - Vehicles'!$G$59&lt;&gt;0,'Detailed input - Vehicles'!$G$59,'Detailed input - Vehicles'!$G$58)*'B 18m'!J$15*'B 18m'!J301</f>
        <v>0</v>
      </c>
      <c r="K305" s="147">
        <f>IF('Detailed input - Vehicles'!$G$59&lt;&gt;0,'Detailed input - Vehicles'!$G$59,'Detailed input - Vehicles'!$G$58)*'B 18m'!K$15*'B 18m'!K301</f>
        <v>0</v>
      </c>
      <c r="L305" s="147">
        <f>IF('Detailed input - Vehicles'!$G$59&lt;&gt;0,'Detailed input - Vehicles'!$G$59,'Detailed input - Vehicles'!$G$58)*'B 18m'!L$15*'B 18m'!L301</f>
        <v>0</v>
      </c>
      <c r="M305" s="147">
        <f>IF('Detailed input - Vehicles'!$G$59&lt;&gt;0,'Detailed input - Vehicles'!$G$59,'Detailed input - Vehicles'!$G$58)*'B 18m'!M$15*'B 18m'!M301</f>
        <v>0</v>
      </c>
      <c r="N305" s="147">
        <f>IF('Detailed input - Vehicles'!$G$59&lt;&gt;0,'Detailed input - Vehicles'!$G$59,'Detailed input - Vehicles'!$G$58)*'B 18m'!N$15*'B 18m'!N301</f>
        <v>0</v>
      </c>
      <c r="O305" s="147">
        <f>IF('Detailed input - Vehicles'!$G$59&lt;&gt;0,'Detailed input - Vehicles'!$G$59,'Detailed input - Vehicles'!$G$58)*'B 18m'!O$15*'B 18m'!O301</f>
        <v>0</v>
      </c>
      <c r="P305" s="147">
        <f>IF('Detailed input - Vehicles'!$G$59&lt;&gt;0,'Detailed input - Vehicles'!$G$59,'Detailed input - Vehicles'!$G$58)*'B 18m'!P$15*'B 18m'!P301</f>
        <v>0</v>
      </c>
      <c r="Q305" s="147">
        <f>IF('Detailed input - Vehicles'!$G$59&lt;&gt;0,'Detailed input - Vehicles'!$G$59,'Detailed input - Vehicles'!$G$58)*'B 18m'!Q$15*'B 18m'!Q301</f>
        <v>0</v>
      </c>
      <c r="R305" s="147">
        <f>IF('Detailed input - Vehicles'!$G$59&lt;&gt;0,'Detailed input - Vehicles'!$G$59,'Detailed input - Vehicles'!$G$58)*'B 18m'!R$15*'B 18m'!R301</f>
        <v>0</v>
      </c>
      <c r="S305" s="147">
        <f>IF('Detailed input - Vehicles'!$G$59&lt;&gt;0,'Detailed input - Vehicles'!$G$59,'Detailed input - Vehicles'!$G$58)*'B 18m'!S$15*'B 18m'!S301</f>
        <v>0</v>
      </c>
      <c r="T305" s="147">
        <f>IF('Detailed input - Vehicles'!$G$59&lt;&gt;0,'Detailed input - Vehicles'!$G$59,'Detailed input - Vehicles'!$G$58)*'B 18m'!T$15*'B 18m'!T301</f>
        <v>0</v>
      </c>
      <c r="U305" s="147">
        <f>IF('Detailed input - Vehicles'!$G$59&lt;&gt;0,'Detailed input - Vehicles'!$G$59,'Detailed input - Vehicles'!$G$58)*'B 18m'!U$15*'B 18m'!U301</f>
        <v>0</v>
      </c>
      <c r="V305" s="147">
        <f>IF('Detailed input - Vehicles'!$G$59&lt;&gt;0,'Detailed input - Vehicles'!$G$59,'Detailed input - Vehicles'!$G$58)*'B 18m'!V$15*'B 18m'!V301</f>
        <v>0</v>
      </c>
      <c r="W305" s="147">
        <f>IF('Detailed input - Vehicles'!$G$59&lt;&gt;0,'Detailed input - Vehicles'!$G$59,'Detailed input - Vehicles'!$G$58)*'B 18m'!W$15*'B 18m'!W301</f>
        <v>0</v>
      </c>
      <c r="X305" s="147">
        <f>IF('Detailed input - Vehicles'!$G$59&lt;&gt;0,'Detailed input - Vehicles'!$G$59,'Detailed input - Vehicles'!$G$58)*'B 18m'!X$15*'B 18m'!X301</f>
        <v>0</v>
      </c>
      <c r="Y305" s="147">
        <f>IF('Detailed input - Vehicles'!$G$59&lt;&gt;0,'Detailed input - Vehicles'!$G$59,'Detailed input - Vehicles'!$G$58)*'B 18m'!Y$15*'B 18m'!Y301</f>
        <v>0</v>
      </c>
      <c r="Z305" s="147">
        <f>IF('Detailed input - Vehicles'!$G$59&lt;&gt;0,'Detailed input - Vehicles'!$G$59,'Detailed input - Vehicles'!$G$58)*'B 18m'!Z$15*'B 18m'!Z301</f>
        <v>0</v>
      </c>
      <c r="AA305" s="147">
        <f>IF('Detailed input - Vehicles'!$G$59&lt;&gt;0,'Detailed input - Vehicles'!$G$59,'Detailed input - Vehicles'!$G$58)*'B 18m'!AA$15*'B 18m'!AA301</f>
        <v>0</v>
      </c>
      <c r="AB305" s="147">
        <f>IF('Detailed input - Vehicles'!$G$59&lt;&gt;0,'Detailed input - Vehicles'!$G$59,'Detailed input - Vehicles'!$G$58)*'B 18m'!AB$15*'B 18m'!AB301</f>
        <v>0</v>
      </c>
      <c r="AC305" s="147">
        <f>IF('Detailed input - Vehicles'!$G$59&lt;&gt;0,'Detailed input - Vehicles'!$G$59,'Detailed input - Vehicles'!$G$58)*'B 18m'!AC$15*'B 18m'!AC301</f>
        <v>0</v>
      </c>
    </row>
    <row r="306" spans="2:29" ht="15" customHeight="1" x14ac:dyDescent="0.3">
      <c r="B306" s="97"/>
      <c r="C306" s="146" t="s">
        <v>124</v>
      </c>
      <c r="D306" s="147"/>
      <c r="E306" s="147"/>
      <c r="F306" s="147"/>
      <c r="G306" s="147">
        <f>IF('Detailed input - Vehicles'!$H$59&lt;&gt;0,'Detailed input - Vehicles'!$H$59,'Detailed input - Vehicles'!$H$58)*'B 18m'!G$16*'B 18m'!G301</f>
        <v>0</v>
      </c>
      <c r="H306" s="147">
        <f>IF('Detailed input - Vehicles'!$H$59&lt;&gt;0,'Detailed input - Vehicles'!$H$59,'Detailed input - Vehicles'!$H$58)*'B 18m'!H$16*'B 18m'!H301</f>
        <v>0</v>
      </c>
      <c r="I306" s="147">
        <f>IF('Detailed input - Vehicles'!$H$59&lt;&gt;0,'Detailed input - Vehicles'!$H$59,'Detailed input - Vehicles'!$H$58)*'B 18m'!I$16*'B 18m'!I301</f>
        <v>0</v>
      </c>
      <c r="J306" s="147">
        <f>IF('Detailed input - Vehicles'!$H$59&lt;&gt;0,'Detailed input - Vehicles'!$H$59,'Detailed input - Vehicles'!$H$58)*'B 18m'!J$16*'B 18m'!J301</f>
        <v>0</v>
      </c>
      <c r="K306" s="147">
        <f>IF('Detailed input - Vehicles'!$H$59&lt;&gt;0,'Detailed input - Vehicles'!$H$59,'Detailed input - Vehicles'!$H$58)*'B 18m'!K$16*'B 18m'!K301</f>
        <v>0</v>
      </c>
      <c r="L306" s="147">
        <f>IF('Detailed input - Vehicles'!$H$59&lt;&gt;0,'Detailed input - Vehicles'!$H$59,'Detailed input - Vehicles'!$H$58)*'B 18m'!L$16*'B 18m'!L301</f>
        <v>0</v>
      </c>
      <c r="M306" s="147">
        <f>IF('Detailed input - Vehicles'!$H$59&lt;&gt;0,'Detailed input - Vehicles'!$H$59,'Detailed input - Vehicles'!$H$58)*'B 18m'!M$16*'B 18m'!M301</f>
        <v>0</v>
      </c>
      <c r="N306" s="147">
        <f>IF('Detailed input - Vehicles'!$H$59&lt;&gt;0,'Detailed input - Vehicles'!$H$59,'Detailed input - Vehicles'!$H$58)*'B 18m'!N$16*'B 18m'!N301</f>
        <v>0</v>
      </c>
      <c r="O306" s="147">
        <f>IF('Detailed input - Vehicles'!$H$59&lt;&gt;0,'Detailed input - Vehicles'!$H$59,'Detailed input - Vehicles'!$H$58)*'B 18m'!O$16*'B 18m'!O301</f>
        <v>0</v>
      </c>
      <c r="P306" s="147">
        <f>IF('Detailed input - Vehicles'!$H$59&lt;&gt;0,'Detailed input - Vehicles'!$H$59,'Detailed input - Vehicles'!$H$58)*'B 18m'!P$16*'B 18m'!P301</f>
        <v>0</v>
      </c>
      <c r="Q306" s="147">
        <f>IF('Detailed input - Vehicles'!$H$59&lt;&gt;0,'Detailed input - Vehicles'!$H$59,'Detailed input - Vehicles'!$H$58)*'B 18m'!Q$16*'B 18m'!Q301</f>
        <v>0</v>
      </c>
      <c r="R306" s="147">
        <f>IF('Detailed input - Vehicles'!$H$59&lt;&gt;0,'Detailed input - Vehicles'!$H$59,'Detailed input - Vehicles'!$H$58)*'B 18m'!R$16*'B 18m'!R301</f>
        <v>0</v>
      </c>
      <c r="S306" s="147">
        <f>IF('Detailed input - Vehicles'!$H$59&lt;&gt;0,'Detailed input - Vehicles'!$H$59,'Detailed input - Vehicles'!$H$58)*'B 18m'!S$16*'B 18m'!S301</f>
        <v>0</v>
      </c>
      <c r="T306" s="147">
        <f>IF('Detailed input - Vehicles'!$H$59&lt;&gt;0,'Detailed input - Vehicles'!$H$59,'Detailed input - Vehicles'!$H$58)*'B 18m'!T$16*'B 18m'!T301</f>
        <v>0</v>
      </c>
      <c r="U306" s="147">
        <f>IF('Detailed input - Vehicles'!$H$59&lt;&gt;0,'Detailed input - Vehicles'!$H$59,'Detailed input - Vehicles'!$H$58)*'B 18m'!U$16*'B 18m'!U301</f>
        <v>0</v>
      </c>
      <c r="V306" s="147">
        <f>IF('Detailed input - Vehicles'!$H$59&lt;&gt;0,'Detailed input - Vehicles'!$H$59,'Detailed input - Vehicles'!$H$58)*'B 18m'!V$16*'B 18m'!V301</f>
        <v>0</v>
      </c>
      <c r="W306" s="147">
        <f>IF('Detailed input - Vehicles'!$H$59&lt;&gt;0,'Detailed input - Vehicles'!$H$59,'Detailed input - Vehicles'!$H$58)*'B 18m'!W$16*'B 18m'!W301</f>
        <v>0</v>
      </c>
      <c r="X306" s="147">
        <f>IF('Detailed input - Vehicles'!$H$59&lt;&gt;0,'Detailed input - Vehicles'!$H$59,'Detailed input - Vehicles'!$H$58)*'B 18m'!X$16*'B 18m'!X301</f>
        <v>0</v>
      </c>
      <c r="Y306" s="147">
        <f>IF('Detailed input - Vehicles'!$H$59&lt;&gt;0,'Detailed input - Vehicles'!$H$59,'Detailed input - Vehicles'!$H$58)*'B 18m'!Y$16*'B 18m'!Y301</f>
        <v>0</v>
      </c>
      <c r="Z306" s="147">
        <f>IF('Detailed input - Vehicles'!$H$59&lt;&gt;0,'Detailed input - Vehicles'!$H$59,'Detailed input - Vehicles'!$H$58)*'B 18m'!Z$16*'B 18m'!Z301</f>
        <v>0</v>
      </c>
      <c r="AA306" s="147">
        <f>IF('Detailed input - Vehicles'!$H$59&lt;&gt;0,'Detailed input - Vehicles'!$H$59,'Detailed input - Vehicles'!$H$58)*'B 18m'!AA$16*'B 18m'!AA301</f>
        <v>0</v>
      </c>
      <c r="AB306" s="147">
        <f>IF('Detailed input - Vehicles'!$H$59&lt;&gt;0,'Detailed input - Vehicles'!$H$59,'Detailed input - Vehicles'!$H$58)*'B 18m'!AB$16*'B 18m'!AB301</f>
        <v>0</v>
      </c>
      <c r="AC306" s="147">
        <f>IF('Detailed input - Vehicles'!$H$59&lt;&gt;0,'Detailed input - Vehicles'!$H$59,'Detailed input - Vehicles'!$H$58)*'B 18m'!AC$16*'B 18m'!AC301</f>
        <v>0</v>
      </c>
    </row>
    <row r="307" spans="2:29" ht="15" customHeight="1" x14ac:dyDescent="0.3">
      <c r="B307" s="97"/>
      <c r="C307" s="146" t="s">
        <v>125</v>
      </c>
      <c r="D307" s="147"/>
      <c r="E307" s="147"/>
      <c r="F307" s="147"/>
      <c r="G307" s="147"/>
      <c r="H307" s="147">
        <f>IF('Detailed input - Vehicles'!$I$59&lt;&gt;0,'Detailed input - Vehicles'!$I$59,'Detailed input - Vehicles'!$I$58)*'B 18m'!H$17*'B 18m'!H301</f>
        <v>0</v>
      </c>
      <c r="I307" s="147">
        <f>IF('Detailed input - Vehicles'!$I$59&lt;&gt;0,'Detailed input - Vehicles'!$I$59,'Detailed input - Vehicles'!$I$58)*'B 18m'!I$17*'B 18m'!I301</f>
        <v>0</v>
      </c>
      <c r="J307" s="147">
        <f>IF('Detailed input - Vehicles'!$I$59&lt;&gt;0,'Detailed input - Vehicles'!$I$59,'Detailed input - Vehicles'!$I$58)*'B 18m'!J$17*'B 18m'!J301</f>
        <v>0</v>
      </c>
      <c r="K307" s="147">
        <f>IF('Detailed input - Vehicles'!$I$59&lt;&gt;0,'Detailed input - Vehicles'!$I$59,'Detailed input - Vehicles'!$I$58)*'B 18m'!K$17*'B 18m'!K301</f>
        <v>0</v>
      </c>
      <c r="L307" s="147">
        <f>IF('Detailed input - Vehicles'!$I$59&lt;&gt;0,'Detailed input - Vehicles'!$I$59,'Detailed input - Vehicles'!$I$58)*'B 18m'!L$17*'B 18m'!L301</f>
        <v>0</v>
      </c>
      <c r="M307" s="147">
        <f>IF('Detailed input - Vehicles'!$I$59&lt;&gt;0,'Detailed input - Vehicles'!$I$59,'Detailed input - Vehicles'!$I$58)*'B 18m'!M$17*'B 18m'!M301</f>
        <v>0</v>
      </c>
      <c r="N307" s="147">
        <f>IF('Detailed input - Vehicles'!$I$59&lt;&gt;0,'Detailed input - Vehicles'!$I$59,'Detailed input - Vehicles'!$I$58)*'B 18m'!N$17*'B 18m'!N301</f>
        <v>0</v>
      </c>
      <c r="O307" s="147">
        <f>IF('Detailed input - Vehicles'!$I$59&lt;&gt;0,'Detailed input - Vehicles'!$I$59,'Detailed input - Vehicles'!$I$58)*'B 18m'!O$17*'B 18m'!O301</f>
        <v>0</v>
      </c>
      <c r="P307" s="147">
        <f>IF('Detailed input - Vehicles'!$I$59&lt;&gt;0,'Detailed input - Vehicles'!$I$59,'Detailed input - Vehicles'!$I$58)*'B 18m'!P$17*'B 18m'!P301</f>
        <v>0</v>
      </c>
      <c r="Q307" s="147">
        <f>IF('Detailed input - Vehicles'!$I$59&lt;&gt;0,'Detailed input - Vehicles'!$I$59,'Detailed input - Vehicles'!$I$58)*'B 18m'!Q$17*'B 18m'!Q301</f>
        <v>0</v>
      </c>
      <c r="R307" s="147">
        <f>IF('Detailed input - Vehicles'!$I$59&lt;&gt;0,'Detailed input - Vehicles'!$I$59,'Detailed input - Vehicles'!$I$58)*'B 18m'!R$17*'B 18m'!R301</f>
        <v>0</v>
      </c>
      <c r="S307" s="147">
        <f>IF('Detailed input - Vehicles'!$I$59&lt;&gt;0,'Detailed input - Vehicles'!$I$59,'Detailed input - Vehicles'!$I$58)*'B 18m'!S$17*'B 18m'!S301</f>
        <v>0</v>
      </c>
      <c r="T307" s="147">
        <f>IF('Detailed input - Vehicles'!$I$59&lt;&gt;0,'Detailed input - Vehicles'!$I$59,'Detailed input - Vehicles'!$I$58)*'B 18m'!T$17*'B 18m'!T301</f>
        <v>0</v>
      </c>
      <c r="U307" s="147">
        <f>IF('Detailed input - Vehicles'!$I$59&lt;&gt;0,'Detailed input - Vehicles'!$I$59,'Detailed input - Vehicles'!$I$58)*'B 18m'!U$17*'B 18m'!U301</f>
        <v>0</v>
      </c>
      <c r="V307" s="147">
        <f>IF('Detailed input - Vehicles'!$I$59&lt;&gt;0,'Detailed input - Vehicles'!$I$59,'Detailed input - Vehicles'!$I$58)*'B 18m'!V$17*'B 18m'!V301</f>
        <v>0</v>
      </c>
      <c r="W307" s="147">
        <f>IF('Detailed input - Vehicles'!$I$59&lt;&gt;0,'Detailed input - Vehicles'!$I$59,'Detailed input - Vehicles'!$I$58)*'B 18m'!W$17*'B 18m'!W301</f>
        <v>0</v>
      </c>
      <c r="X307" s="147">
        <f>IF('Detailed input - Vehicles'!$I$59&lt;&gt;0,'Detailed input - Vehicles'!$I$59,'Detailed input - Vehicles'!$I$58)*'B 18m'!X$17*'B 18m'!X301</f>
        <v>0</v>
      </c>
      <c r="Y307" s="147">
        <f>IF('Detailed input - Vehicles'!$I$59&lt;&gt;0,'Detailed input - Vehicles'!$I$59,'Detailed input - Vehicles'!$I$58)*'B 18m'!Y$17*'B 18m'!Y301</f>
        <v>0</v>
      </c>
      <c r="Z307" s="147">
        <f>IF('Detailed input - Vehicles'!$I$59&lt;&gt;0,'Detailed input - Vehicles'!$I$59,'Detailed input - Vehicles'!$I$58)*'B 18m'!Z$17*'B 18m'!Z301</f>
        <v>0</v>
      </c>
      <c r="AA307" s="147">
        <f>IF('Detailed input - Vehicles'!$I$59&lt;&gt;0,'Detailed input - Vehicles'!$I$59,'Detailed input - Vehicles'!$I$58)*'B 18m'!AA$17*'B 18m'!AA301</f>
        <v>0</v>
      </c>
      <c r="AB307" s="147">
        <f>IF('Detailed input - Vehicles'!$I$59&lt;&gt;0,'Detailed input - Vehicles'!$I$59,'Detailed input - Vehicles'!$I$58)*'B 18m'!AB$17*'B 18m'!AB301</f>
        <v>0</v>
      </c>
      <c r="AC307" s="147">
        <f>IF('Detailed input - Vehicles'!$I$59&lt;&gt;0,'Detailed input - Vehicles'!$I$59,'Detailed input - Vehicles'!$I$58)*'B 18m'!AC$17*'B 18m'!AC301</f>
        <v>0</v>
      </c>
    </row>
    <row r="308" spans="2:29" ht="15" customHeight="1" x14ac:dyDescent="0.3">
      <c r="B308" s="97"/>
      <c r="C308" s="146" t="s">
        <v>126</v>
      </c>
      <c r="D308" s="147"/>
      <c r="E308" s="147"/>
      <c r="F308" s="147"/>
      <c r="G308" s="147"/>
      <c r="H308" s="147"/>
      <c r="I308" s="147">
        <f>IF('Detailed input - Vehicles'!$J$59&lt;&gt;0,'Detailed input - Vehicles'!$J$59,'Detailed input - Vehicles'!$J$58)*'B 18m'!I$18*'B 18m'!I301</f>
        <v>0</v>
      </c>
      <c r="J308" s="147">
        <f>IF('Detailed input - Vehicles'!$J$59&lt;&gt;0,'Detailed input - Vehicles'!$J$59,'Detailed input - Vehicles'!$J$58)*'B 18m'!J$18*'B 18m'!J301</f>
        <v>0</v>
      </c>
      <c r="K308" s="147">
        <f>IF('Detailed input - Vehicles'!$J$59&lt;&gt;0,'Detailed input - Vehicles'!$J$59,'Detailed input - Vehicles'!$J$58)*'B 18m'!K$18*'B 18m'!K301</f>
        <v>0</v>
      </c>
      <c r="L308" s="147">
        <f>IF('Detailed input - Vehicles'!$J$59&lt;&gt;0,'Detailed input - Vehicles'!$J$59,'Detailed input - Vehicles'!$J$58)*'B 18m'!L$18*'B 18m'!L301</f>
        <v>0</v>
      </c>
      <c r="M308" s="147">
        <f>IF('Detailed input - Vehicles'!$J$59&lt;&gt;0,'Detailed input - Vehicles'!$J$59,'Detailed input - Vehicles'!$J$58)*'B 18m'!M$18*'B 18m'!M301</f>
        <v>0</v>
      </c>
      <c r="N308" s="147">
        <f>IF('Detailed input - Vehicles'!$J$59&lt;&gt;0,'Detailed input - Vehicles'!$J$59,'Detailed input - Vehicles'!$J$58)*'B 18m'!N$18*'B 18m'!N301</f>
        <v>0</v>
      </c>
      <c r="O308" s="147">
        <f>IF('Detailed input - Vehicles'!$J$59&lt;&gt;0,'Detailed input - Vehicles'!$J$59,'Detailed input - Vehicles'!$J$58)*'B 18m'!O$18*'B 18m'!O301</f>
        <v>0</v>
      </c>
      <c r="P308" s="147">
        <f>IF('Detailed input - Vehicles'!$J$59&lt;&gt;0,'Detailed input - Vehicles'!$J$59,'Detailed input - Vehicles'!$J$58)*'B 18m'!P$18*'B 18m'!P301</f>
        <v>0</v>
      </c>
      <c r="Q308" s="147">
        <f>IF('Detailed input - Vehicles'!$J$59&lt;&gt;0,'Detailed input - Vehicles'!$J$59,'Detailed input - Vehicles'!$J$58)*'B 18m'!Q$18*'B 18m'!Q301</f>
        <v>0</v>
      </c>
      <c r="R308" s="147">
        <f>IF('Detailed input - Vehicles'!$J$59&lt;&gt;0,'Detailed input - Vehicles'!$J$59,'Detailed input - Vehicles'!$J$58)*'B 18m'!R$18*'B 18m'!R301</f>
        <v>0</v>
      </c>
      <c r="S308" s="147">
        <f>IF('Detailed input - Vehicles'!$J$59&lt;&gt;0,'Detailed input - Vehicles'!$J$59,'Detailed input - Vehicles'!$J$58)*'B 18m'!S$18*'B 18m'!S301</f>
        <v>0</v>
      </c>
      <c r="T308" s="147">
        <f>IF('Detailed input - Vehicles'!$J$59&lt;&gt;0,'Detailed input - Vehicles'!$J$59,'Detailed input - Vehicles'!$J$58)*'B 18m'!T$18*'B 18m'!T301</f>
        <v>0</v>
      </c>
      <c r="U308" s="147">
        <f>IF('Detailed input - Vehicles'!$J$59&lt;&gt;0,'Detailed input - Vehicles'!$J$59,'Detailed input - Vehicles'!$J$58)*'B 18m'!U$18*'B 18m'!U301</f>
        <v>0</v>
      </c>
      <c r="V308" s="147">
        <f>IF('Detailed input - Vehicles'!$J$59&lt;&gt;0,'Detailed input - Vehicles'!$J$59,'Detailed input - Vehicles'!$J$58)*'B 18m'!V$18*'B 18m'!V301</f>
        <v>0</v>
      </c>
      <c r="W308" s="147">
        <f>IF('Detailed input - Vehicles'!$J$59&lt;&gt;0,'Detailed input - Vehicles'!$J$59,'Detailed input - Vehicles'!$J$58)*'B 18m'!W$18*'B 18m'!W301</f>
        <v>0</v>
      </c>
      <c r="X308" s="147">
        <f>IF('Detailed input - Vehicles'!$J$59&lt;&gt;0,'Detailed input - Vehicles'!$J$59,'Detailed input - Vehicles'!$J$58)*'B 18m'!X$18*'B 18m'!X301</f>
        <v>0</v>
      </c>
      <c r="Y308" s="147">
        <f>IF('Detailed input - Vehicles'!$J$59&lt;&gt;0,'Detailed input - Vehicles'!$J$59,'Detailed input - Vehicles'!$J$58)*'B 18m'!Y$18*'B 18m'!Y301</f>
        <v>0</v>
      </c>
      <c r="Z308" s="147">
        <f>IF('Detailed input - Vehicles'!$J$59&lt;&gt;0,'Detailed input - Vehicles'!$J$59,'Detailed input - Vehicles'!$J$58)*'B 18m'!Z$18*'B 18m'!Z301</f>
        <v>0</v>
      </c>
      <c r="AA308" s="147">
        <f>IF('Detailed input - Vehicles'!$J$59&lt;&gt;0,'Detailed input - Vehicles'!$J$59,'Detailed input - Vehicles'!$J$58)*'B 18m'!AA$18*'B 18m'!AA301</f>
        <v>0</v>
      </c>
      <c r="AB308" s="147">
        <f>IF('Detailed input - Vehicles'!$J$59&lt;&gt;0,'Detailed input - Vehicles'!$J$59,'Detailed input - Vehicles'!$J$58)*'B 18m'!AB$18*'B 18m'!AB301</f>
        <v>0</v>
      </c>
      <c r="AC308" s="147">
        <f>IF('Detailed input - Vehicles'!$J$59&lt;&gt;0,'Detailed input - Vehicles'!$J$59,'Detailed input - Vehicles'!$J$58)*'B 18m'!AC$18*'B 18m'!AC301</f>
        <v>0</v>
      </c>
    </row>
    <row r="309" spans="2:29" ht="15" customHeight="1" x14ac:dyDescent="0.3">
      <c r="B309" s="97"/>
      <c r="C309" s="146" t="s">
        <v>127</v>
      </c>
      <c r="D309" s="147"/>
      <c r="E309" s="147"/>
      <c r="F309" s="147"/>
      <c r="G309" s="147"/>
      <c r="H309" s="147"/>
      <c r="I309" s="147"/>
      <c r="J309" s="147">
        <f>IF('Detailed input - Vehicles'!$K$59&lt;&gt;0,'Detailed input - Vehicles'!$K$59,'Detailed input - Vehicles'!$K$58)*'B 18m'!J$19*'B 18m'!J301</f>
        <v>0</v>
      </c>
      <c r="K309" s="147">
        <f>IF('Detailed input - Vehicles'!$K$59&lt;&gt;0,'Detailed input - Vehicles'!$K$59,'Detailed input - Vehicles'!$K$58)*'B 18m'!K$19*'B 18m'!K301</f>
        <v>0</v>
      </c>
      <c r="L309" s="147">
        <f>IF('Detailed input - Vehicles'!$K$59&lt;&gt;0,'Detailed input - Vehicles'!$K$59,'Detailed input - Vehicles'!$K$58)*'B 18m'!L$19*'B 18m'!L301</f>
        <v>0</v>
      </c>
      <c r="M309" s="147">
        <f>IF('Detailed input - Vehicles'!$K$59&lt;&gt;0,'Detailed input - Vehicles'!$K$59,'Detailed input - Vehicles'!$K$58)*'B 18m'!M$19*'B 18m'!M301</f>
        <v>0</v>
      </c>
      <c r="N309" s="147">
        <f>IF('Detailed input - Vehicles'!$K$59&lt;&gt;0,'Detailed input - Vehicles'!$K$59,'Detailed input - Vehicles'!$K$58)*'B 18m'!N$19*'B 18m'!N301</f>
        <v>0</v>
      </c>
      <c r="O309" s="147">
        <f>IF('Detailed input - Vehicles'!$K$59&lt;&gt;0,'Detailed input - Vehicles'!$K$59,'Detailed input - Vehicles'!$K$58)*'B 18m'!O$19*'B 18m'!O301</f>
        <v>0</v>
      </c>
      <c r="P309" s="147">
        <f>IF('Detailed input - Vehicles'!$K$59&lt;&gt;0,'Detailed input - Vehicles'!$K$59,'Detailed input - Vehicles'!$K$58)*'B 18m'!P$19*'B 18m'!P301</f>
        <v>0</v>
      </c>
      <c r="Q309" s="147">
        <f>IF('Detailed input - Vehicles'!$K$59&lt;&gt;0,'Detailed input - Vehicles'!$K$59,'Detailed input - Vehicles'!$K$58)*'B 18m'!Q$19*'B 18m'!Q301</f>
        <v>0</v>
      </c>
      <c r="R309" s="147">
        <f>IF('Detailed input - Vehicles'!$K$59&lt;&gt;0,'Detailed input - Vehicles'!$K$59,'Detailed input - Vehicles'!$K$58)*'B 18m'!R$19*'B 18m'!R301</f>
        <v>0</v>
      </c>
      <c r="S309" s="147">
        <f>IF('Detailed input - Vehicles'!$K$59&lt;&gt;0,'Detailed input - Vehicles'!$K$59,'Detailed input - Vehicles'!$K$58)*'B 18m'!S$19*'B 18m'!S301</f>
        <v>0</v>
      </c>
      <c r="T309" s="147">
        <f>IF('Detailed input - Vehicles'!$K$59&lt;&gt;0,'Detailed input - Vehicles'!$K$59,'Detailed input - Vehicles'!$K$58)*'B 18m'!T$19*'B 18m'!T301</f>
        <v>0</v>
      </c>
      <c r="U309" s="147">
        <f>IF('Detailed input - Vehicles'!$K$59&lt;&gt;0,'Detailed input - Vehicles'!$K$59,'Detailed input - Vehicles'!$K$58)*'B 18m'!U$19*'B 18m'!U301</f>
        <v>0</v>
      </c>
      <c r="V309" s="147">
        <f>IF('Detailed input - Vehicles'!$K$59&lt;&gt;0,'Detailed input - Vehicles'!$K$59,'Detailed input - Vehicles'!$K$58)*'B 18m'!V$19*'B 18m'!V301</f>
        <v>0</v>
      </c>
      <c r="W309" s="147">
        <f>IF('Detailed input - Vehicles'!$K$59&lt;&gt;0,'Detailed input - Vehicles'!$K$59,'Detailed input - Vehicles'!$K$58)*'B 18m'!W$19*'B 18m'!W301</f>
        <v>0</v>
      </c>
      <c r="X309" s="147">
        <f>IF('Detailed input - Vehicles'!$K$59&lt;&gt;0,'Detailed input - Vehicles'!$K$59,'Detailed input - Vehicles'!$K$58)*'B 18m'!X$19*'B 18m'!X301</f>
        <v>0</v>
      </c>
      <c r="Y309" s="147">
        <f>IF('Detailed input - Vehicles'!$K$59&lt;&gt;0,'Detailed input - Vehicles'!$K$59,'Detailed input - Vehicles'!$K$58)*'B 18m'!Y$19*'B 18m'!Y301</f>
        <v>0</v>
      </c>
      <c r="Z309" s="147">
        <f>IF('Detailed input - Vehicles'!$K$59&lt;&gt;0,'Detailed input - Vehicles'!$K$59,'Detailed input - Vehicles'!$K$58)*'B 18m'!Z$19*'B 18m'!Z301</f>
        <v>0</v>
      </c>
      <c r="AA309" s="147">
        <f>IF('Detailed input - Vehicles'!$K$59&lt;&gt;0,'Detailed input - Vehicles'!$K$59,'Detailed input - Vehicles'!$K$58)*'B 18m'!AA$19*'B 18m'!AA301</f>
        <v>0</v>
      </c>
      <c r="AB309" s="147">
        <f>IF('Detailed input - Vehicles'!$K$59&lt;&gt;0,'Detailed input - Vehicles'!$K$59,'Detailed input - Vehicles'!$K$58)*'B 18m'!AB$19*'B 18m'!AB301</f>
        <v>0</v>
      </c>
      <c r="AC309" s="147">
        <f>IF('Detailed input - Vehicles'!$K$59&lt;&gt;0,'Detailed input - Vehicles'!$K$59,'Detailed input - Vehicles'!$K$58)*'B 18m'!AC$19*'B 18m'!AC301</f>
        <v>0</v>
      </c>
    </row>
    <row r="310" spans="2:29" ht="15" customHeight="1" x14ac:dyDescent="0.3">
      <c r="B310" s="97"/>
      <c r="C310" s="146" t="s">
        <v>128</v>
      </c>
      <c r="D310" s="147"/>
      <c r="E310" s="147"/>
      <c r="F310" s="147"/>
      <c r="G310" s="147"/>
      <c r="H310" s="147"/>
      <c r="I310" s="147"/>
      <c r="J310" s="147"/>
      <c r="K310" s="147">
        <f>IF('Detailed input - Vehicles'!$L$59&lt;&gt;0,'Detailed input - Vehicles'!$L$59,'Detailed input - Vehicles'!$L$58)*K$20*K301</f>
        <v>0</v>
      </c>
      <c r="L310" s="147">
        <f>IF('Detailed input - Vehicles'!$L$59&lt;&gt;0,'Detailed input - Vehicles'!$L$59,'Detailed input - Vehicles'!$L$58)*L$20*L301</f>
        <v>0</v>
      </c>
      <c r="M310" s="147">
        <f>IF('Detailed input - Vehicles'!$L$59&lt;&gt;0,'Detailed input - Vehicles'!$L$59,'Detailed input - Vehicles'!$L$58)*M$20*M301</f>
        <v>0</v>
      </c>
      <c r="N310" s="147">
        <f>IF('Detailed input - Vehicles'!$L$59&lt;&gt;0,'Detailed input - Vehicles'!$L$59,'Detailed input - Vehicles'!$L$58)*N$20*N301</f>
        <v>0</v>
      </c>
      <c r="O310" s="147">
        <f>IF('Detailed input - Vehicles'!$L$59&lt;&gt;0,'Detailed input - Vehicles'!$L$59,'Detailed input - Vehicles'!$L$58)*O$20*O301</f>
        <v>0</v>
      </c>
      <c r="P310" s="147">
        <f>IF('Detailed input - Vehicles'!$L$59&lt;&gt;0,'Detailed input - Vehicles'!$L$59,'Detailed input - Vehicles'!$L$58)*P$20*P301</f>
        <v>0</v>
      </c>
      <c r="Q310" s="147">
        <f>IF('Detailed input - Vehicles'!$L$59&lt;&gt;0,'Detailed input - Vehicles'!$L$59,'Detailed input - Vehicles'!$L$58)*Q$20*Q301</f>
        <v>0</v>
      </c>
      <c r="R310" s="147">
        <f>IF('Detailed input - Vehicles'!$L$59&lt;&gt;0,'Detailed input - Vehicles'!$L$59,'Detailed input - Vehicles'!$L$58)*R$20*R301</f>
        <v>0</v>
      </c>
      <c r="S310" s="147">
        <f>IF('Detailed input - Vehicles'!$L$59&lt;&gt;0,'Detailed input - Vehicles'!$L$59,'Detailed input - Vehicles'!$L$58)*S$20*S301</f>
        <v>0</v>
      </c>
      <c r="T310" s="147">
        <f>IF('Detailed input - Vehicles'!$L$59&lt;&gt;0,'Detailed input - Vehicles'!$L$59,'Detailed input - Vehicles'!$L$58)*T$20*T301</f>
        <v>0</v>
      </c>
      <c r="U310" s="147">
        <f>IF('Detailed input - Vehicles'!$L$59&lt;&gt;0,'Detailed input - Vehicles'!$L$59,'Detailed input - Vehicles'!$L$58)*U$20*U301</f>
        <v>0</v>
      </c>
      <c r="V310" s="147">
        <f>IF('Detailed input - Vehicles'!$L$59&lt;&gt;0,'Detailed input - Vehicles'!$L$59,'Detailed input - Vehicles'!$L$58)*V$20*V301</f>
        <v>0</v>
      </c>
      <c r="W310" s="147">
        <f>IF('Detailed input - Vehicles'!$L$59&lt;&gt;0,'Detailed input - Vehicles'!$L$59,'Detailed input - Vehicles'!$L$58)*W$20*W301</f>
        <v>0</v>
      </c>
      <c r="X310" s="147">
        <f>IF('Detailed input - Vehicles'!$L$59&lt;&gt;0,'Detailed input - Vehicles'!$L$59,'Detailed input - Vehicles'!$L$58)*X$20*X301</f>
        <v>0</v>
      </c>
      <c r="Y310" s="147">
        <f>IF('Detailed input - Vehicles'!$L$59&lt;&gt;0,'Detailed input - Vehicles'!$L$59,'Detailed input - Vehicles'!$L$58)*Y$20*Y301</f>
        <v>0</v>
      </c>
      <c r="Z310" s="147">
        <f>IF('Detailed input - Vehicles'!$L$59&lt;&gt;0,'Detailed input - Vehicles'!$L$59,'Detailed input - Vehicles'!$L$58)*Z$20*Z301</f>
        <v>0</v>
      </c>
      <c r="AA310" s="147">
        <f>IF('Detailed input - Vehicles'!$L$59&lt;&gt;0,'Detailed input - Vehicles'!$L$59,'Detailed input - Vehicles'!$L$58)*AA$20*AA301</f>
        <v>0</v>
      </c>
      <c r="AB310" s="147">
        <f>IF('Detailed input - Vehicles'!$L$59&lt;&gt;0,'Detailed input - Vehicles'!$L$59,'Detailed input - Vehicles'!$L$58)*AB$20*AB301</f>
        <v>0</v>
      </c>
      <c r="AC310" s="147">
        <f>IF('Detailed input - Vehicles'!$L$59&lt;&gt;0,'Detailed input - Vehicles'!$L$59,'Detailed input - Vehicles'!$L$58)*AC$20*AC301</f>
        <v>0</v>
      </c>
    </row>
    <row r="311" spans="2:29" ht="15" customHeight="1" x14ac:dyDescent="0.3">
      <c r="B311" s="97"/>
      <c r="C311" s="146" t="s">
        <v>129</v>
      </c>
      <c r="D311" s="147"/>
      <c r="E311" s="147"/>
      <c r="F311" s="147"/>
      <c r="G311" s="147"/>
      <c r="H311" s="147"/>
      <c r="I311" s="147"/>
      <c r="J311" s="147"/>
      <c r="K311" s="147"/>
      <c r="L311" s="147">
        <f>IF('Detailed input - Vehicles'!$M$59&lt;&gt;0,'Detailed input - Vehicles'!$M$59,'Detailed input - Vehicles'!$M$58)*'B 18m'!L$21*'B 18m'!L301</f>
        <v>0</v>
      </c>
      <c r="M311" s="147">
        <f>IF('Detailed input - Vehicles'!$M$59&lt;&gt;0,'Detailed input - Vehicles'!$M$59,'Detailed input - Vehicles'!$M$58)*'B 18m'!M$21*'B 18m'!M301</f>
        <v>0</v>
      </c>
      <c r="N311" s="147">
        <f>IF('Detailed input - Vehicles'!$M$59&lt;&gt;0,'Detailed input - Vehicles'!$M$59,'Detailed input - Vehicles'!$M$58)*'B 18m'!N$21*'B 18m'!N301</f>
        <v>0</v>
      </c>
      <c r="O311" s="147">
        <f>IF('Detailed input - Vehicles'!$M$59&lt;&gt;0,'Detailed input - Vehicles'!$M$59,'Detailed input - Vehicles'!$M$58)*'B 18m'!O$21*'B 18m'!O301</f>
        <v>0</v>
      </c>
      <c r="P311" s="147">
        <f>IF('Detailed input - Vehicles'!$M$59&lt;&gt;0,'Detailed input - Vehicles'!$M$59,'Detailed input - Vehicles'!$M$58)*'B 18m'!P$21*'B 18m'!P301</f>
        <v>0</v>
      </c>
      <c r="Q311" s="147">
        <f>IF('Detailed input - Vehicles'!$M$59&lt;&gt;0,'Detailed input - Vehicles'!$M$59,'Detailed input - Vehicles'!$M$58)*'B 18m'!Q$21*'B 18m'!Q301</f>
        <v>0</v>
      </c>
      <c r="R311" s="147">
        <f>IF('Detailed input - Vehicles'!$M$59&lt;&gt;0,'Detailed input - Vehicles'!$M$59,'Detailed input - Vehicles'!$M$58)*'B 18m'!R$21*'B 18m'!R301</f>
        <v>0</v>
      </c>
      <c r="S311" s="147">
        <f>IF('Detailed input - Vehicles'!$M$59&lt;&gt;0,'Detailed input - Vehicles'!$M$59,'Detailed input - Vehicles'!$M$58)*'B 18m'!S$21*'B 18m'!S301</f>
        <v>0</v>
      </c>
      <c r="T311" s="147">
        <f>IF('Detailed input - Vehicles'!$M$59&lt;&gt;0,'Detailed input - Vehicles'!$M$59,'Detailed input - Vehicles'!$M$58)*'B 18m'!T$21*'B 18m'!T301</f>
        <v>0</v>
      </c>
      <c r="U311" s="147">
        <f>IF('Detailed input - Vehicles'!$M$59&lt;&gt;0,'Detailed input - Vehicles'!$M$59,'Detailed input - Vehicles'!$M$58)*'B 18m'!U$21*'B 18m'!U301</f>
        <v>0</v>
      </c>
      <c r="V311" s="147">
        <f>IF('Detailed input - Vehicles'!$M$59&lt;&gt;0,'Detailed input - Vehicles'!$M$59,'Detailed input - Vehicles'!$M$58)*'B 18m'!V$21*'B 18m'!V301</f>
        <v>0</v>
      </c>
      <c r="W311" s="147">
        <f>IF('Detailed input - Vehicles'!$M$59&lt;&gt;0,'Detailed input - Vehicles'!$M$59,'Detailed input - Vehicles'!$M$58)*'B 18m'!W$21*'B 18m'!W301</f>
        <v>0</v>
      </c>
      <c r="X311" s="147">
        <f>IF('Detailed input - Vehicles'!$M$59&lt;&gt;0,'Detailed input - Vehicles'!$M$59,'Detailed input - Vehicles'!$M$58)*'B 18m'!X$21*'B 18m'!X301</f>
        <v>0</v>
      </c>
      <c r="Y311" s="147">
        <f>IF('Detailed input - Vehicles'!$M$59&lt;&gt;0,'Detailed input - Vehicles'!$M$59,'Detailed input - Vehicles'!$M$58)*'B 18m'!Y$21*'B 18m'!Y301</f>
        <v>0</v>
      </c>
      <c r="Z311" s="147">
        <f>IF('Detailed input - Vehicles'!$M$59&lt;&gt;0,'Detailed input - Vehicles'!$M$59,'Detailed input - Vehicles'!$M$58)*'B 18m'!Z$21*'B 18m'!Z301</f>
        <v>0</v>
      </c>
      <c r="AA311" s="147">
        <f>IF('Detailed input - Vehicles'!$M$59&lt;&gt;0,'Detailed input - Vehicles'!$M$59,'Detailed input - Vehicles'!$M$58)*'B 18m'!AA$21*'B 18m'!AA301</f>
        <v>0</v>
      </c>
      <c r="AB311" s="147">
        <f>IF('Detailed input - Vehicles'!$M$59&lt;&gt;0,'Detailed input - Vehicles'!$M$59,'Detailed input - Vehicles'!$M$58)*'B 18m'!AB$21*'B 18m'!AB301</f>
        <v>0</v>
      </c>
      <c r="AC311" s="147">
        <f>IF('Detailed input - Vehicles'!$M$59&lt;&gt;0,'Detailed input - Vehicles'!$M$59,'Detailed input - Vehicles'!$M$58)*'B 18m'!AC$21*'B 18m'!AC301</f>
        <v>0</v>
      </c>
    </row>
    <row r="312" spans="2:29" ht="15" customHeight="1" x14ac:dyDescent="0.3">
      <c r="B312" s="97"/>
      <c r="C312" s="146" t="s">
        <v>130</v>
      </c>
      <c r="D312" s="147"/>
      <c r="E312" s="147"/>
      <c r="F312" s="147"/>
      <c r="G312" s="147"/>
      <c r="H312" s="147"/>
      <c r="I312" s="147"/>
      <c r="J312" s="147"/>
      <c r="K312" s="147"/>
      <c r="L312" s="147"/>
      <c r="M312" s="147">
        <f>IF('Detailed input - Vehicles'!$N$59&lt;&gt;0,'Detailed input - Vehicles'!$N$59,'Detailed input - Vehicles'!$N$58)*'B 18m'!M$22*'B 18m'!M301</f>
        <v>0</v>
      </c>
      <c r="N312" s="147">
        <f>IF('Detailed input - Vehicles'!$N$59&lt;&gt;0,'Detailed input - Vehicles'!$N$59,'Detailed input - Vehicles'!$N$58)*'B 18m'!N$22*'B 18m'!N301</f>
        <v>0</v>
      </c>
      <c r="O312" s="147">
        <f>IF('Detailed input - Vehicles'!$N$59&lt;&gt;0,'Detailed input - Vehicles'!$N$59,'Detailed input - Vehicles'!$N$58)*'B 18m'!O$22*'B 18m'!O301</f>
        <v>0</v>
      </c>
      <c r="P312" s="147">
        <f>IF('Detailed input - Vehicles'!$N$59&lt;&gt;0,'Detailed input - Vehicles'!$N$59,'Detailed input - Vehicles'!$N$58)*'B 18m'!P$22*'B 18m'!P301</f>
        <v>0</v>
      </c>
      <c r="Q312" s="147">
        <f>IF('Detailed input - Vehicles'!$N$59&lt;&gt;0,'Detailed input - Vehicles'!$N$59,'Detailed input - Vehicles'!$N$58)*'B 18m'!Q$22*'B 18m'!Q301</f>
        <v>0</v>
      </c>
      <c r="R312" s="147">
        <f>IF('Detailed input - Vehicles'!$N$59&lt;&gt;0,'Detailed input - Vehicles'!$N$59,'Detailed input - Vehicles'!$N$58)*'B 18m'!R$22*'B 18m'!R301</f>
        <v>0</v>
      </c>
      <c r="S312" s="147">
        <f>IF('Detailed input - Vehicles'!$N$59&lt;&gt;0,'Detailed input - Vehicles'!$N$59,'Detailed input - Vehicles'!$N$58)*'B 18m'!S$22*'B 18m'!S301</f>
        <v>0</v>
      </c>
      <c r="T312" s="147">
        <f>IF('Detailed input - Vehicles'!$N$59&lt;&gt;0,'Detailed input - Vehicles'!$N$59,'Detailed input - Vehicles'!$N$58)*'B 18m'!T$22*'B 18m'!T301</f>
        <v>0</v>
      </c>
      <c r="U312" s="147">
        <f>IF('Detailed input - Vehicles'!$N$59&lt;&gt;0,'Detailed input - Vehicles'!$N$59,'Detailed input - Vehicles'!$N$58)*'B 18m'!U$22*'B 18m'!U301</f>
        <v>0</v>
      </c>
      <c r="V312" s="147">
        <f>IF('Detailed input - Vehicles'!$N$59&lt;&gt;0,'Detailed input - Vehicles'!$N$59,'Detailed input - Vehicles'!$N$58)*'B 18m'!V$22*'B 18m'!V301</f>
        <v>0</v>
      </c>
      <c r="W312" s="147">
        <f>IF('Detailed input - Vehicles'!$N$59&lt;&gt;0,'Detailed input - Vehicles'!$N$59,'Detailed input - Vehicles'!$N$58)*'B 18m'!W$22*'B 18m'!W301</f>
        <v>0</v>
      </c>
      <c r="X312" s="147">
        <f>IF('Detailed input - Vehicles'!$N$59&lt;&gt;0,'Detailed input - Vehicles'!$N$59,'Detailed input - Vehicles'!$N$58)*'B 18m'!X$22*'B 18m'!X301</f>
        <v>0</v>
      </c>
      <c r="Y312" s="147">
        <f>IF('Detailed input - Vehicles'!$N$59&lt;&gt;0,'Detailed input - Vehicles'!$N$59,'Detailed input - Vehicles'!$N$58)*'B 18m'!Y$22*'B 18m'!Y301</f>
        <v>0</v>
      </c>
      <c r="Z312" s="147">
        <f>IF('Detailed input - Vehicles'!$N$59&lt;&gt;0,'Detailed input - Vehicles'!$N$59,'Detailed input - Vehicles'!$N$58)*'B 18m'!Z$22*'B 18m'!Z301</f>
        <v>0</v>
      </c>
      <c r="AA312" s="147">
        <f>IF('Detailed input - Vehicles'!$N$59&lt;&gt;0,'Detailed input - Vehicles'!$N$59,'Detailed input - Vehicles'!$N$58)*'B 18m'!AA$22*'B 18m'!AA301</f>
        <v>0</v>
      </c>
      <c r="AB312" s="147">
        <f>IF('Detailed input - Vehicles'!$N$59&lt;&gt;0,'Detailed input - Vehicles'!$N$59,'Detailed input - Vehicles'!$N$58)*'B 18m'!AB$22*'B 18m'!AB301</f>
        <v>0</v>
      </c>
      <c r="AC312" s="147">
        <f>IF('Detailed input - Vehicles'!$N$59&lt;&gt;0,'Detailed input - Vehicles'!$N$59,'Detailed input - Vehicles'!$N$58)*'B 18m'!AC$22*'B 18m'!AC301</f>
        <v>0</v>
      </c>
    </row>
    <row r="313" spans="2:29" ht="15" customHeight="1" x14ac:dyDescent="0.3">
      <c r="B313" s="97"/>
      <c r="C313" s="146" t="s">
        <v>131</v>
      </c>
      <c r="D313" s="147"/>
      <c r="E313" s="147"/>
      <c r="F313" s="147"/>
      <c r="G313" s="147"/>
      <c r="H313" s="147"/>
      <c r="I313" s="147"/>
      <c r="J313" s="147"/>
      <c r="K313" s="147"/>
      <c r="L313" s="147"/>
      <c r="M313" s="147"/>
      <c r="N313" s="147">
        <f>IF('Detailed input - Vehicles'!$O$59&lt;&gt;0,'Detailed input - Vehicles'!$O$59,'Detailed input - Vehicles'!$O$58)*'B 18m'!N$23*'B 18m'!N301</f>
        <v>0</v>
      </c>
      <c r="O313" s="147">
        <f>IF('Detailed input - Vehicles'!$O$59&lt;&gt;0,'Detailed input - Vehicles'!$O$59,'Detailed input - Vehicles'!$O$58)*'B 18m'!O$23*'B 18m'!O301</f>
        <v>0</v>
      </c>
      <c r="P313" s="147">
        <f>IF('Detailed input - Vehicles'!$O$59&lt;&gt;0,'Detailed input - Vehicles'!$O$59,'Detailed input - Vehicles'!$O$58)*'B 18m'!P$23*'B 18m'!P301</f>
        <v>0</v>
      </c>
      <c r="Q313" s="147">
        <f>IF('Detailed input - Vehicles'!$O$59&lt;&gt;0,'Detailed input - Vehicles'!$O$59,'Detailed input - Vehicles'!$O$58)*'B 18m'!Q$23*'B 18m'!Q301</f>
        <v>0</v>
      </c>
      <c r="R313" s="147">
        <f>IF('Detailed input - Vehicles'!$O$59&lt;&gt;0,'Detailed input - Vehicles'!$O$59,'Detailed input - Vehicles'!$O$58)*'B 18m'!R$23*'B 18m'!R301</f>
        <v>0</v>
      </c>
      <c r="S313" s="147">
        <f>IF('Detailed input - Vehicles'!$O$59&lt;&gt;0,'Detailed input - Vehicles'!$O$59,'Detailed input - Vehicles'!$O$58)*'B 18m'!S$23*'B 18m'!S301</f>
        <v>0</v>
      </c>
      <c r="T313" s="147">
        <f>IF('Detailed input - Vehicles'!$O$59&lt;&gt;0,'Detailed input - Vehicles'!$O$59,'Detailed input - Vehicles'!$O$58)*'B 18m'!T$23*'B 18m'!T301</f>
        <v>0</v>
      </c>
      <c r="U313" s="147">
        <f>IF('Detailed input - Vehicles'!$O$59&lt;&gt;0,'Detailed input - Vehicles'!$O$59,'Detailed input - Vehicles'!$O$58)*'B 18m'!U$23*'B 18m'!U301</f>
        <v>0</v>
      </c>
      <c r="V313" s="147">
        <f>IF('Detailed input - Vehicles'!$O$59&lt;&gt;0,'Detailed input - Vehicles'!$O$59,'Detailed input - Vehicles'!$O$58)*'B 18m'!V$23*'B 18m'!V301</f>
        <v>0</v>
      </c>
      <c r="W313" s="147">
        <f>IF('Detailed input - Vehicles'!$O$59&lt;&gt;0,'Detailed input - Vehicles'!$O$59,'Detailed input - Vehicles'!$O$58)*'B 18m'!W$23*'B 18m'!W301</f>
        <v>0</v>
      </c>
      <c r="X313" s="147">
        <f>IF('Detailed input - Vehicles'!$O$59&lt;&gt;0,'Detailed input - Vehicles'!$O$59,'Detailed input - Vehicles'!$O$58)*'B 18m'!X$23*'B 18m'!X301</f>
        <v>0</v>
      </c>
      <c r="Y313" s="147">
        <f>IF('Detailed input - Vehicles'!$O$59&lt;&gt;0,'Detailed input - Vehicles'!$O$59,'Detailed input - Vehicles'!$O$58)*'B 18m'!Y$23*'B 18m'!Y301</f>
        <v>0</v>
      </c>
      <c r="Z313" s="147">
        <f>IF('Detailed input - Vehicles'!$O$59&lt;&gt;0,'Detailed input - Vehicles'!$O$59,'Detailed input - Vehicles'!$O$58)*'B 18m'!Z$23*'B 18m'!Z301</f>
        <v>0</v>
      </c>
      <c r="AA313" s="147">
        <f>IF('Detailed input - Vehicles'!$O$59&lt;&gt;0,'Detailed input - Vehicles'!$O$59,'Detailed input - Vehicles'!$O$58)*'B 18m'!AA$23*'B 18m'!AA301</f>
        <v>0</v>
      </c>
      <c r="AB313" s="147">
        <f>IF('Detailed input - Vehicles'!$O$59&lt;&gt;0,'Detailed input - Vehicles'!$O$59,'Detailed input - Vehicles'!$O$58)*'B 18m'!AB$23*'B 18m'!AB301</f>
        <v>0</v>
      </c>
      <c r="AC313" s="147">
        <f>IF('Detailed input - Vehicles'!$O$59&lt;&gt;0,'Detailed input - Vehicles'!$O$59,'Detailed input - Vehicles'!$O$58)*'B 18m'!AC$23*'B 18m'!AC301</f>
        <v>0</v>
      </c>
    </row>
  </sheetData>
  <pageMargins left="0.70866141732283472" right="0.70866141732283472" top="0.74803149606299213" bottom="0.74803149606299213" header="0.31496062992125984" footer="0.31496062992125984"/>
  <pageSetup paperSize="9" scale="17"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3"/>
    <pageSetUpPr fitToPage="1"/>
  </sheetPr>
  <dimension ref="A1:AE260"/>
  <sheetViews>
    <sheetView showGridLines="0" zoomScale="90" zoomScaleNormal="90" zoomScaleSheetLayoutView="40" workbookViewId="0">
      <pane xSplit="3" ySplit="3" topLeftCell="D234" activePane="bottomRight" state="frozen"/>
      <selection activeCell="I61" sqref="I61"/>
      <selection pane="topRight" activeCell="I61" sqref="I61"/>
      <selection pane="bottomLeft" activeCell="I61" sqref="I61"/>
      <selection pane="bottomRight" activeCell="I61" sqref="I61"/>
    </sheetView>
  </sheetViews>
  <sheetFormatPr defaultColWidth="10.7109375" defaultRowHeight="15" customHeight="1" outlineLevelRow="3" x14ac:dyDescent="0.3"/>
  <cols>
    <col min="1" max="1" width="3.7109375" style="266" customWidth="1"/>
    <col min="2" max="2" width="60.7109375" style="80" customWidth="1"/>
    <col min="3" max="3" width="25.140625" style="80" bestFit="1" customWidth="1"/>
    <col min="4" max="29" width="15.7109375" style="80" customWidth="1"/>
    <col min="30" max="16384" width="10.7109375" style="80"/>
  </cols>
  <sheetData>
    <row r="1" spans="1:30" ht="15" customHeight="1" x14ac:dyDescent="0.3">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30" ht="65.25" customHeight="1" x14ac:dyDescent="0.3">
      <c r="A2" s="78"/>
      <c r="B2" s="81" t="s">
        <v>141</v>
      </c>
      <c r="C2" s="259"/>
      <c r="D2" s="82"/>
      <c r="E2" s="82"/>
      <c r="F2" s="82"/>
      <c r="G2" s="83"/>
      <c r="H2" s="82"/>
      <c r="I2" s="82"/>
      <c r="J2" s="82"/>
      <c r="K2" s="82"/>
      <c r="L2" s="82"/>
      <c r="M2" s="82"/>
      <c r="N2" s="82"/>
      <c r="O2" s="82"/>
      <c r="P2" s="82"/>
      <c r="Q2" s="82"/>
      <c r="R2" s="82"/>
      <c r="S2" s="82"/>
      <c r="T2" s="82"/>
      <c r="U2" s="82"/>
      <c r="V2" s="82"/>
      <c r="W2" s="82"/>
      <c r="X2" s="82"/>
      <c r="Y2" s="82"/>
      <c r="Z2" s="82"/>
      <c r="AA2" s="82"/>
      <c r="AB2" s="82"/>
      <c r="AC2" s="82"/>
    </row>
    <row r="3" spans="1:30" ht="39.950000000000003" customHeight="1" x14ac:dyDescent="0.3">
      <c r="A3" s="78"/>
      <c r="B3" s="153" t="str">
        <f ca="1">MID(CELL("filename",B3),FIND("]",CELL("filename",B3))+1,256)</f>
        <v>Cars</v>
      </c>
      <c r="C3" s="152" t="s">
        <v>32</v>
      </c>
      <c r="D3" s="152">
        <v>2018</v>
      </c>
      <c r="E3" s="152">
        <v>2019</v>
      </c>
      <c r="F3" s="152">
        <v>2020</v>
      </c>
      <c r="G3" s="152">
        <v>2021</v>
      </c>
      <c r="H3" s="152">
        <v>2022</v>
      </c>
      <c r="I3" s="152">
        <v>2023</v>
      </c>
      <c r="J3" s="152">
        <v>2024</v>
      </c>
      <c r="K3" s="152">
        <v>2025</v>
      </c>
      <c r="L3" s="152">
        <v>2026</v>
      </c>
      <c r="M3" s="152">
        <v>2027</v>
      </c>
      <c r="N3" s="152">
        <v>2028</v>
      </c>
      <c r="O3" s="152">
        <v>2029</v>
      </c>
      <c r="P3" s="152">
        <v>2030</v>
      </c>
      <c r="Q3" s="152">
        <v>2031</v>
      </c>
      <c r="R3" s="152">
        <v>2032</v>
      </c>
      <c r="S3" s="152">
        <v>2033</v>
      </c>
      <c r="T3" s="152">
        <v>2034</v>
      </c>
      <c r="U3" s="152">
        <v>2035</v>
      </c>
      <c r="V3" s="152">
        <v>2036</v>
      </c>
      <c r="W3" s="152">
        <v>2037</v>
      </c>
      <c r="X3" s="152">
        <v>2038</v>
      </c>
      <c r="Y3" s="152">
        <v>2039</v>
      </c>
      <c r="Z3" s="152">
        <v>2040</v>
      </c>
      <c r="AA3" s="152">
        <v>2041</v>
      </c>
      <c r="AB3" s="152">
        <v>2042</v>
      </c>
      <c r="AC3" s="152">
        <v>2043</v>
      </c>
      <c r="AD3" s="152">
        <v>2044</v>
      </c>
    </row>
    <row r="4" spans="1:30" ht="39.75" customHeight="1" x14ac:dyDescent="0.3">
      <c r="A4" s="78"/>
      <c r="B4" s="163" t="s">
        <v>150</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row>
    <row r="5" spans="1:30" ht="20.25" customHeight="1" collapsed="1" x14ac:dyDescent="0.3">
      <c r="A5" s="79"/>
      <c r="B5" s="87"/>
    </row>
    <row r="6" spans="1:30" s="164" customFormat="1" ht="36" customHeight="1" thickBot="1" x14ac:dyDescent="0.35">
      <c r="A6" s="168"/>
      <c r="B6" s="166" t="s">
        <v>179</v>
      </c>
      <c r="C6" s="167" t="s">
        <v>181</v>
      </c>
      <c r="D6" s="171">
        <f t="shared" ref="D6:N6" si="0">D53+D71+D84+D86+D99</f>
        <v>0</v>
      </c>
      <c r="E6" s="171">
        <f t="shared" si="0"/>
        <v>0</v>
      </c>
      <c r="F6" s="171">
        <f t="shared" si="0"/>
        <v>0</v>
      </c>
      <c r="G6" s="171">
        <f t="shared" si="0"/>
        <v>0</v>
      </c>
      <c r="H6" s="171">
        <f t="shared" si="0"/>
        <v>0</v>
      </c>
      <c r="I6" s="171">
        <f t="shared" si="0"/>
        <v>0</v>
      </c>
      <c r="J6" s="171">
        <f t="shared" si="0"/>
        <v>0</v>
      </c>
      <c r="K6" s="171">
        <f t="shared" si="0"/>
        <v>0</v>
      </c>
      <c r="L6" s="171">
        <f t="shared" si="0"/>
        <v>0</v>
      </c>
      <c r="M6" s="171">
        <f t="shared" si="0"/>
        <v>0</v>
      </c>
      <c r="N6" s="171">
        <f t="shared" si="0"/>
        <v>0</v>
      </c>
      <c r="O6" s="171">
        <f t="shared" ref="O6:AC6" si="1">O53+O71+O84+O86+O99</f>
        <v>0</v>
      </c>
      <c r="P6" s="171">
        <f t="shared" si="1"/>
        <v>0</v>
      </c>
      <c r="Q6" s="171">
        <f t="shared" si="1"/>
        <v>0</v>
      </c>
      <c r="R6" s="171">
        <f t="shared" si="1"/>
        <v>0</v>
      </c>
      <c r="S6" s="171">
        <f t="shared" si="1"/>
        <v>0</v>
      </c>
      <c r="T6" s="171">
        <f t="shared" si="1"/>
        <v>0</v>
      </c>
      <c r="U6" s="171">
        <f t="shared" si="1"/>
        <v>0</v>
      </c>
      <c r="V6" s="171">
        <f t="shared" si="1"/>
        <v>0</v>
      </c>
      <c r="W6" s="171">
        <f t="shared" si="1"/>
        <v>0</v>
      </c>
      <c r="X6" s="171">
        <f t="shared" si="1"/>
        <v>0</v>
      </c>
      <c r="Y6" s="171">
        <f t="shared" si="1"/>
        <v>0</v>
      </c>
      <c r="Z6" s="171">
        <f t="shared" si="1"/>
        <v>0</v>
      </c>
      <c r="AA6" s="171">
        <f t="shared" si="1"/>
        <v>0</v>
      </c>
      <c r="AB6" s="171">
        <f t="shared" si="1"/>
        <v>0</v>
      </c>
      <c r="AC6" s="171">
        <f t="shared" si="1"/>
        <v>0</v>
      </c>
    </row>
    <row r="7" spans="1:30" s="164" customFormat="1" ht="36" customHeight="1" x14ac:dyDescent="0.3">
      <c r="A7" s="168"/>
      <c r="B7" s="197" t="s">
        <v>180</v>
      </c>
      <c r="C7" s="197" t="s">
        <v>397</v>
      </c>
      <c r="D7" s="199">
        <f>IF(D27=0,0,D6/(D27+D28))</f>
        <v>0</v>
      </c>
      <c r="E7" s="199">
        <f t="shared" ref="E7:N7" si="2">IF(E27=0,0,E6/(E27+E28))</f>
        <v>0</v>
      </c>
      <c r="F7" s="199">
        <f t="shared" si="2"/>
        <v>0</v>
      </c>
      <c r="G7" s="199">
        <f t="shared" si="2"/>
        <v>0</v>
      </c>
      <c r="H7" s="199">
        <f t="shared" si="2"/>
        <v>0</v>
      </c>
      <c r="I7" s="199">
        <f t="shared" si="2"/>
        <v>0</v>
      </c>
      <c r="J7" s="199">
        <f t="shared" si="2"/>
        <v>0</v>
      </c>
      <c r="K7" s="199">
        <f t="shared" si="2"/>
        <v>0</v>
      </c>
      <c r="L7" s="199">
        <f t="shared" si="2"/>
        <v>0</v>
      </c>
      <c r="M7" s="199">
        <f t="shared" si="2"/>
        <v>0</v>
      </c>
      <c r="N7" s="199">
        <f t="shared" si="2"/>
        <v>0</v>
      </c>
      <c r="O7" s="199">
        <f t="shared" ref="O7:AC7" si="3">IF(O27=0,0,O6/(O27+O28))</f>
        <v>0</v>
      </c>
      <c r="P7" s="199">
        <f t="shared" si="3"/>
        <v>0</v>
      </c>
      <c r="Q7" s="199">
        <f t="shared" si="3"/>
        <v>0</v>
      </c>
      <c r="R7" s="199">
        <f t="shared" si="3"/>
        <v>0</v>
      </c>
      <c r="S7" s="199">
        <f t="shared" si="3"/>
        <v>0</v>
      </c>
      <c r="T7" s="199">
        <f t="shared" si="3"/>
        <v>0</v>
      </c>
      <c r="U7" s="199">
        <f t="shared" si="3"/>
        <v>0</v>
      </c>
      <c r="V7" s="199">
        <f t="shared" si="3"/>
        <v>0</v>
      </c>
      <c r="W7" s="199">
        <f t="shared" si="3"/>
        <v>0</v>
      </c>
      <c r="X7" s="199">
        <f t="shared" si="3"/>
        <v>0</v>
      </c>
      <c r="Y7" s="199">
        <f t="shared" si="3"/>
        <v>0</v>
      </c>
      <c r="Z7" s="199">
        <f t="shared" si="3"/>
        <v>0</v>
      </c>
      <c r="AA7" s="199">
        <f t="shared" si="3"/>
        <v>0</v>
      </c>
      <c r="AB7" s="199">
        <f t="shared" si="3"/>
        <v>0</v>
      </c>
      <c r="AC7" s="199">
        <f t="shared" si="3"/>
        <v>0</v>
      </c>
    </row>
    <row r="8" spans="1:30" s="205" customFormat="1" ht="36" customHeight="1" x14ac:dyDescent="0.3">
      <c r="A8" s="204"/>
      <c r="B8" s="201"/>
      <c r="C8" s="202"/>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30" ht="20.25" customHeight="1" outlineLevel="1" x14ac:dyDescent="0.3">
      <c r="A9" s="78"/>
      <c r="B9" s="170" t="s">
        <v>139</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row>
    <row r="10" spans="1:30" ht="20.25" customHeight="1" outlineLevel="2" x14ac:dyDescent="0.3">
      <c r="A10" s="78"/>
      <c r="B10" s="148" t="s">
        <v>120</v>
      </c>
      <c r="C10" s="148" t="s">
        <v>9</v>
      </c>
      <c r="D10" s="147">
        <f>'Basic input'!F24</f>
        <v>0</v>
      </c>
      <c r="E10" s="147">
        <f>'Basic input'!G24</f>
        <v>0</v>
      </c>
      <c r="F10" s="147">
        <f>'Basic input'!H24</f>
        <v>0</v>
      </c>
      <c r="G10" s="147">
        <f>'Basic input'!I24</f>
        <v>0</v>
      </c>
      <c r="H10" s="147">
        <f>'Basic input'!J24</f>
        <v>0</v>
      </c>
      <c r="I10" s="147">
        <f>'Basic input'!K24</f>
        <v>0</v>
      </c>
      <c r="J10" s="147">
        <f>'Basic input'!L24</f>
        <v>0</v>
      </c>
      <c r="K10" s="147">
        <f>'Basic input'!M24</f>
        <v>0</v>
      </c>
      <c r="L10" s="147">
        <f>'Basic input'!N24</f>
        <v>0</v>
      </c>
      <c r="M10" s="147">
        <f>'Basic input'!O24</f>
        <v>0</v>
      </c>
      <c r="N10" s="147">
        <f>'Basic input'!P24</f>
        <v>0</v>
      </c>
      <c r="O10" s="147"/>
      <c r="P10" s="147"/>
      <c r="Q10" s="147"/>
      <c r="R10" s="147"/>
      <c r="S10" s="147"/>
      <c r="T10" s="147"/>
      <c r="U10" s="147"/>
      <c r="V10" s="147"/>
      <c r="W10" s="147"/>
      <c r="X10" s="147"/>
      <c r="Y10" s="147"/>
      <c r="Z10" s="147"/>
      <c r="AA10" s="147"/>
      <c r="AB10" s="147"/>
      <c r="AC10" s="147"/>
    </row>
    <row r="11" spans="1:30" ht="20.25" customHeight="1" outlineLevel="2" x14ac:dyDescent="0.3">
      <c r="A11" s="78"/>
      <c r="B11" s="148"/>
      <c r="C11" s="148"/>
      <c r="D11" s="614">
        <v>1</v>
      </c>
      <c r="E11" s="614">
        <f>+D11+1</f>
        <v>2</v>
      </c>
      <c r="F11" s="614">
        <f t="shared" ref="F11:AC11" si="4">+E11+1</f>
        <v>3</v>
      </c>
      <c r="G11" s="614">
        <f t="shared" si="4"/>
        <v>4</v>
      </c>
      <c r="H11" s="614">
        <f t="shared" si="4"/>
        <v>5</v>
      </c>
      <c r="I11" s="614">
        <f t="shared" si="4"/>
        <v>6</v>
      </c>
      <c r="J11" s="614">
        <f t="shared" si="4"/>
        <v>7</v>
      </c>
      <c r="K11" s="614">
        <f t="shared" si="4"/>
        <v>8</v>
      </c>
      <c r="L11" s="614">
        <f t="shared" si="4"/>
        <v>9</v>
      </c>
      <c r="M11" s="614">
        <f t="shared" si="4"/>
        <v>10</v>
      </c>
      <c r="N11" s="614">
        <f t="shared" si="4"/>
        <v>11</v>
      </c>
      <c r="O11" s="614">
        <f t="shared" si="4"/>
        <v>12</v>
      </c>
      <c r="P11" s="614">
        <f t="shared" si="4"/>
        <v>13</v>
      </c>
      <c r="Q11" s="614">
        <f t="shared" si="4"/>
        <v>14</v>
      </c>
      <c r="R11" s="614">
        <f t="shared" si="4"/>
        <v>15</v>
      </c>
      <c r="S11" s="614">
        <f t="shared" si="4"/>
        <v>16</v>
      </c>
      <c r="T11" s="614">
        <f t="shared" si="4"/>
        <v>17</v>
      </c>
      <c r="U11" s="614">
        <f t="shared" si="4"/>
        <v>18</v>
      </c>
      <c r="V11" s="614">
        <f t="shared" si="4"/>
        <v>19</v>
      </c>
      <c r="W11" s="614">
        <f t="shared" si="4"/>
        <v>20</v>
      </c>
      <c r="X11" s="614">
        <f t="shared" si="4"/>
        <v>21</v>
      </c>
      <c r="Y11" s="614">
        <f t="shared" si="4"/>
        <v>22</v>
      </c>
      <c r="Z11" s="614">
        <f t="shared" si="4"/>
        <v>23</v>
      </c>
      <c r="AA11" s="614">
        <f t="shared" si="4"/>
        <v>24</v>
      </c>
      <c r="AB11" s="614">
        <f t="shared" si="4"/>
        <v>25</v>
      </c>
      <c r="AC11" s="614">
        <f t="shared" si="4"/>
        <v>26</v>
      </c>
    </row>
    <row r="12" spans="1:30" s="136" customFormat="1" ht="20.25" customHeight="1" outlineLevel="2" x14ac:dyDescent="0.3">
      <c r="A12" s="267"/>
      <c r="B12" s="97" t="s">
        <v>132</v>
      </c>
      <c r="C12" s="97" t="s">
        <v>9</v>
      </c>
      <c r="D12" s="597">
        <f>SUM(D13:D23)</f>
        <v>0</v>
      </c>
      <c r="E12" s="597">
        <f t="shared" ref="E12:N12" si="5">SUM(E13:E23)</f>
        <v>0</v>
      </c>
      <c r="F12" s="597">
        <f t="shared" si="5"/>
        <v>0</v>
      </c>
      <c r="G12" s="597">
        <f t="shared" si="5"/>
        <v>0</v>
      </c>
      <c r="H12" s="597">
        <f t="shared" si="5"/>
        <v>0</v>
      </c>
      <c r="I12" s="597">
        <f t="shared" si="5"/>
        <v>0</v>
      </c>
      <c r="J12" s="597">
        <f t="shared" si="5"/>
        <v>0</v>
      </c>
      <c r="K12" s="597">
        <f t="shared" si="5"/>
        <v>0</v>
      </c>
      <c r="L12" s="597">
        <f t="shared" si="5"/>
        <v>0</v>
      </c>
      <c r="M12" s="597">
        <f t="shared" si="5"/>
        <v>0</v>
      </c>
      <c r="N12" s="597">
        <f t="shared" si="5"/>
        <v>0</v>
      </c>
      <c r="O12" s="597">
        <f t="shared" ref="O12:AC12" si="6">SUM(O13:O23)</f>
        <v>0</v>
      </c>
      <c r="P12" s="597">
        <f t="shared" si="6"/>
        <v>0</v>
      </c>
      <c r="Q12" s="597">
        <f t="shared" si="6"/>
        <v>0</v>
      </c>
      <c r="R12" s="597">
        <f t="shared" si="6"/>
        <v>0</v>
      </c>
      <c r="S12" s="597">
        <f t="shared" si="6"/>
        <v>0</v>
      </c>
      <c r="T12" s="597">
        <f t="shared" si="6"/>
        <v>0</v>
      </c>
      <c r="U12" s="597">
        <f t="shared" si="6"/>
        <v>0</v>
      </c>
      <c r="V12" s="597">
        <f t="shared" si="6"/>
        <v>0</v>
      </c>
      <c r="W12" s="597">
        <f t="shared" si="6"/>
        <v>0</v>
      </c>
      <c r="X12" s="597">
        <f t="shared" si="6"/>
        <v>0</v>
      </c>
      <c r="Y12" s="597">
        <f t="shared" si="6"/>
        <v>0</v>
      </c>
      <c r="Z12" s="597">
        <f t="shared" si="6"/>
        <v>0</v>
      </c>
      <c r="AA12" s="597">
        <f t="shared" si="6"/>
        <v>0</v>
      </c>
      <c r="AB12" s="597">
        <f t="shared" si="6"/>
        <v>0</v>
      </c>
      <c r="AC12" s="597">
        <f t="shared" si="6"/>
        <v>0</v>
      </c>
    </row>
    <row r="13" spans="1:30" s="136" customFormat="1" ht="20.25" customHeight="1" outlineLevel="3" x14ac:dyDescent="0.3">
      <c r="A13" s="267"/>
      <c r="B13" s="103"/>
      <c r="C13" s="146" t="s">
        <v>121</v>
      </c>
      <c r="D13" s="147">
        <f>IF('Detailed input - Vehicles'!$E$84&gt;=D11,'Basic input'!$F$24,0)</f>
        <v>0</v>
      </c>
      <c r="E13" s="147">
        <f>IF('Detailed input - Vehicles'!$E$84&gt;=E11,'Basic input'!$F$24,0)</f>
        <v>0</v>
      </c>
      <c r="F13" s="147">
        <f>IF('Detailed input - Vehicles'!$E$84&gt;=F11,'Basic input'!$F$24,0)</f>
        <v>0</v>
      </c>
      <c r="G13" s="147">
        <f>IF('Detailed input - Vehicles'!$E$84&gt;=G11,'Basic input'!$F$24,0)</f>
        <v>0</v>
      </c>
      <c r="H13" s="147">
        <f>IF('Detailed input - Vehicles'!$E$84&gt;=H11,'Basic input'!$F$24,0)</f>
        <v>0</v>
      </c>
      <c r="I13" s="147">
        <f>IF('Detailed input - Vehicles'!$E$84&gt;=I11,'Basic input'!$F$24,0)</f>
        <v>0</v>
      </c>
      <c r="J13" s="147">
        <f>IF('Detailed input - Vehicles'!$E$84&gt;=J11,'Basic input'!$F$24,0)</f>
        <v>0</v>
      </c>
      <c r="K13" s="147">
        <f>IF('Detailed input - Vehicles'!$E$84&gt;=K11,'Basic input'!$F$24,0)</f>
        <v>0</v>
      </c>
      <c r="L13" s="147">
        <f>IF('Detailed input - Vehicles'!$E$84&gt;=L11,'Basic input'!$F$24,0)</f>
        <v>0</v>
      </c>
      <c r="M13" s="147">
        <f>IF('Detailed input - Vehicles'!$E$84&gt;=M11,'Basic input'!$F$24,0)</f>
        <v>0</v>
      </c>
      <c r="N13" s="147">
        <f>IF('Detailed input - Vehicles'!$E$84&gt;=N11,'Basic input'!$F$24,0)</f>
        <v>0</v>
      </c>
      <c r="O13" s="147">
        <f>IF('Detailed input - Vehicles'!$E$84&gt;=O11,'Basic input'!$F$24,0)</f>
        <v>0</v>
      </c>
      <c r="P13" s="147">
        <f>IF('Detailed input - Vehicles'!$E$84&gt;=P11,'Basic input'!$F$24,0)</f>
        <v>0</v>
      </c>
      <c r="Q13" s="147">
        <f>IF('Detailed input - Vehicles'!$E$84&gt;=Q11,'Basic input'!$F$24,0)</f>
        <v>0</v>
      </c>
      <c r="R13" s="147">
        <f>IF('Detailed input - Vehicles'!$E$84&gt;=R11,'Basic input'!$F$24,0)</f>
        <v>0</v>
      </c>
      <c r="S13" s="147">
        <f>IF('Detailed input - Vehicles'!$E$84&gt;=S11,'Basic input'!$F$24,0)</f>
        <v>0</v>
      </c>
      <c r="T13" s="147">
        <f>IF('Detailed input - Vehicles'!$E$84&gt;=T11,'Basic input'!$F$24,0)</f>
        <v>0</v>
      </c>
      <c r="U13" s="147">
        <f>IF('Detailed input - Vehicles'!$E$84&gt;=U11,'Basic input'!$F$24,0)</f>
        <v>0</v>
      </c>
      <c r="V13" s="147">
        <f>IF('Detailed input - Vehicles'!$E$84&gt;=V11,'Basic input'!$F$24,0)</f>
        <v>0</v>
      </c>
      <c r="W13" s="147">
        <f>IF('Detailed input - Vehicles'!$E$84&gt;=W11,'Basic input'!$F$24,0)</f>
        <v>0</v>
      </c>
      <c r="X13" s="147">
        <f>IF('Detailed input - Vehicles'!$E$84&gt;=X11,'Basic input'!$F$24,0)</f>
        <v>0</v>
      </c>
      <c r="Y13" s="147">
        <f>IF('Detailed input - Vehicles'!$E$84&gt;=Y11,'Basic input'!$F$24,0)</f>
        <v>0</v>
      </c>
      <c r="Z13" s="147">
        <f>IF('Detailed input - Vehicles'!$E$84&gt;=Z11,'Basic input'!$F$24,0)</f>
        <v>0</v>
      </c>
      <c r="AA13" s="147">
        <f>IF('Detailed input - Vehicles'!$E$84&gt;=AA11,'Basic input'!$F$24,0)</f>
        <v>0</v>
      </c>
      <c r="AB13" s="147">
        <f>IF('Detailed input - Vehicles'!$E$84&gt;=AB11,'Basic input'!$F$24,0)</f>
        <v>0</v>
      </c>
      <c r="AC13" s="147">
        <f>IF('Detailed input - Vehicles'!$E$84&gt;=AC11,'Basic input'!$F$24,0)</f>
        <v>0</v>
      </c>
    </row>
    <row r="14" spans="1:30" s="136" customFormat="1" ht="20.25" customHeight="1" outlineLevel="3" x14ac:dyDescent="0.3">
      <c r="A14" s="267"/>
      <c r="B14" s="148"/>
      <c r="C14" s="146" t="s">
        <v>122</v>
      </c>
      <c r="D14" s="147"/>
      <c r="E14" s="147">
        <f>IF('Detailed input - Vehicles'!$E$84&gt;=D11,'Basic input'!$G$24,0)</f>
        <v>0</v>
      </c>
      <c r="F14" s="147">
        <f>IF('Detailed input - Vehicles'!$E$84&gt;=E11,'Basic input'!$G$24,0)</f>
        <v>0</v>
      </c>
      <c r="G14" s="147">
        <f>IF('Detailed input - Vehicles'!$E$84&gt;=F11,'Basic input'!$G$24,0)</f>
        <v>0</v>
      </c>
      <c r="H14" s="147">
        <f>IF('Detailed input - Vehicles'!$E$84&gt;=G11,'Basic input'!$G$24,0)</f>
        <v>0</v>
      </c>
      <c r="I14" s="147">
        <f>IF('Detailed input - Vehicles'!$E$84&gt;=H11,'Basic input'!$G$24,0)</f>
        <v>0</v>
      </c>
      <c r="J14" s="147">
        <f>IF('Detailed input - Vehicles'!$E$84&gt;=I11,'Basic input'!$G$24,0)</f>
        <v>0</v>
      </c>
      <c r="K14" s="147">
        <f>IF('Detailed input - Vehicles'!$E$84&gt;=J11,'Basic input'!$G$24,0)</f>
        <v>0</v>
      </c>
      <c r="L14" s="147">
        <f>IF('Detailed input - Vehicles'!$E$84&gt;=K11,'Basic input'!$G$24,0)</f>
        <v>0</v>
      </c>
      <c r="M14" s="147">
        <f>IF('Detailed input - Vehicles'!$E$84&gt;=L11,'Basic input'!$G$24,0)</f>
        <v>0</v>
      </c>
      <c r="N14" s="147">
        <f>IF('Detailed input - Vehicles'!$E$84&gt;=M11,'Basic input'!$G$24,0)</f>
        <v>0</v>
      </c>
      <c r="O14" s="147">
        <f>IF('Detailed input - Vehicles'!$E$84&gt;=N11,'Basic input'!$G$24,0)</f>
        <v>0</v>
      </c>
      <c r="P14" s="147">
        <f>IF('Detailed input - Vehicles'!$E$84&gt;=O11,'Basic input'!$G$24,0)</f>
        <v>0</v>
      </c>
      <c r="Q14" s="147">
        <f>IF('Detailed input - Vehicles'!$E$84&gt;=P11,'Basic input'!$G$24,0)</f>
        <v>0</v>
      </c>
      <c r="R14" s="147">
        <f>IF('Detailed input - Vehicles'!$E$84&gt;=Q11,'Basic input'!$G$24,0)</f>
        <v>0</v>
      </c>
      <c r="S14" s="147">
        <f>IF('Detailed input - Vehicles'!$E$84&gt;=R11,'Basic input'!$G$24,0)</f>
        <v>0</v>
      </c>
      <c r="T14" s="147">
        <f>IF('Detailed input - Vehicles'!$E$84&gt;=S11,'Basic input'!$G$24,0)</f>
        <v>0</v>
      </c>
      <c r="U14" s="147">
        <f>IF('Detailed input - Vehicles'!$E$84&gt;=T11,'Basic input'!$G$24,0)</f>
        <v>0</v>
      </c>
      <c r="V14" s="147">
        <f>IF('Detailed input - Vehicles'!$E$84&gt;=U11,'Basic input'!$G$24,0)</f>
        <v>0</v>
      </c>
      <c r="W14" s="147">
        <f>IF('Detailed input - Vehicles'!$E$84&gt;=V11,'Basic input'!$G$24,0)</f>
        <v>0</v>
      </c>
      <c r="X14" s="147">
        <f>IF('Detailed input - Vehicles'!$E$84&gt;=W11,'Basic input'!$G$24,0)</f>
        <v>0</v>
      </c>
      <c r="Y14" s="147">
        <f>IF('Detailed input - Vehicles'!$E$84&gt;=X11,'Basic input'!$G$24,0)</f>
        <v>0</v>
      </c>
      <c r="Z14" s="147">
        <f>IF('Detailed input - Vehicles'!$E$84&gt;=Y11,'Basic input'!$G$24,0)</f>
        <v>0</v>
      </c>
      <c r="AA14" s="147">
        <f>IF('Detailed input - Vehicles'!$E$84&gt;=Z11,'Basic input'!$G$24,0)</f>
        <v>0</v>
      </c>
      <c r="AB14" s="147">
        <f>IF('Detailed input - Vehicles'!$E$84&gt;=AA11,'Basic input'!$G$24,0)</f>
        <v>0</v>
      </c>
      <c r="AC14" s="147">
        <f>IF('Detailed input - Vehicles'!$E$84&gt;=AB11,'Basic input'!$G$24,0)</f>
        <v>0</v>
      </c>
    </row>
    <row r="15" spans="1:30" s="136" customFormat="1" ht="20.25" customHeight="1" outlineLevel="3" x14ac:dyDescent="0.3">
      <c r="A15" s="267"/>
      <c r="B15" s="148"/>
      <c r="C15" s="146" t="s">
        <v>123</v>
      </c>
      <c r="D15" s="147"/>
      <c r="E15" s="147"/>
      <c r="F15" s="147">
        <f>IF('Detailed input - Vehicles'!$E$84&gt;=D11,'Basic input'!$H$24,0)</f>
        <v>0</v>
      </c>
      <c r="G15" s="147">
        <f>IF('Detailed input - Vehicles'!$E$84&gt;=E11,'Basic input'!$H$24,0)</f>
        <v>0</v>
      </c>
      <c r="H15" s="147">
        <f>IF('Detailed input - Vehicles'!$E$84&gt;=F11,'Basic input'!$H$24,0)</f>
        <v>0</v>
      </c>
      <c r="I15" s="147">
        <f>IF('Detailed input - Vehicles'!$E$84&gt;=G11,'Basic input'!$H$24,0)</f>
        <v>0</v>
      </c>
      <c r="J15" s="147">
        <f>IF('Detailed input - Vehicles'!$E$84&gt;=H11,'Basic input'!$H$24,0)</f>
        <v>0</v>
      </c>
      <c r="K15" s="147">
        <f>IF('Detailed input - Vehicles'!$E$84&gt;=I11,'Basic input'!$H$24,0)</f>
        <v>0</v>
      </c>
      <c r="L15" s="147">
        <f>IF('Detailed input - Vehicles'!$E$84&gt;=J11,'Basic input'!$H$24,0)</f>
        <v>0</v>
      </c>
      <c r="M15" s="147">
        <f>IF('Detailed input - Vehicles'!$E$84&gt;=K11,'Basic input'!$H$24,0)</f>
        <v>0</v>
      </c>
      <c r="N15" s="147">
        <f>IF('Detailed input - Vehicles'!$E$84&gt;=L11,'Basic input'!$H$24,0)</f>
        <v>0</v>
      </c>
      <c r="O15" s="147">
        <f>IF('Detailed input - Vehicles'!$E$84&gt;=M11,'Basic input'!$H$24,0)</f>
        <v>0</v>
      </c>
      <c r="P15" s="147">
        <f>IF('Detailed input - Vehicles'!$E$84&gt;=N11,'Basic input'!$H$24,0)</f>
        <v>0</v>
      </c>
      <c r="Q15" s="147">
        <f>IF('Detailed input - Vehicles'!$E$84&gt;=O11,'Basic input'!$H$24,0)</f>
        <v>0</v>
      </c>
      <c r="R15" s="147">
        <f>IF('Detailed input - Vehicles'!$E$84&gt;=P11,'Basic input'!$H$24,0)</f>
        <v>0</v>
      </c>
      <c r="S15" s="147">
        <f>IF('Detailed input - Vehicles'!$E$84&gt;=Q11,'Basic input'!$H$24,0)</f>
        <v>0</v>
      </c>
      <c r="T15" s="147">
        <f>IF('Detailed input - Vehicles'!$E$84&gt;=R11,'Basic input'!$H$24,0)</f>
        <v>0</v>
      </c>
      <c r="U15" s="147">
        <f>IF('Detailed input - Vehicles'!$E$84&gt;=S11,'Basic input'!$H$24,0)</f>
        <v>0</v>
      </c>
      <c r="V15" s="147">
        <f>IF('Detailed input - Vehicles'!$E$84&gt;=T11,'Basic input'!$H$24,0)</f>
        <v>0</v>
      </c>
      <c r="W15" s="147">
        <f>IF('Detailed input - Vehicles'!$E$84&gt;=U11,'Basic input'!$H$24,0)</f>
        <v>0</v>
      </c>
      <c r="X15" s="147">
        <f>IF('Detailed input - Vehicles'!$E$84&gt;=V11,'Basic input'!$H$24,0)</f>
        <v>0</v>
      </c>
      <c r="Y15" s="147">
        <f>IF('Detailed input - Vehicles'!$E$84&gt;=W11,'Basic input'!$H$24,0)</f>
        <v>0</v>
      </c>
      <c r="Z15" s="147">
        <f>IF('Detailed input - Vehicles'!$E$84&gt;=X11,'Basic input'!$H$24,0)</f>
        <v>0</v>
      </c>
      <c r="AA15" s="147">
        <f>IF('Detailed input - Vehicles'!$E$84&gt;=Y11,'Basic input'!$H$24,0)</f>
        <v>0</v>
      </c>
      <c r="AB15" s="147">
        <f>IF('Detailed input - Vehicles'!$E$84&gt;=Z11,'Basic input'!$H$24,0)</f>
        <v>0</v>
      </c>
      <c r="AC15" s="147">
        <f>IF('Detailed input - Vehicles'!$E$84&gt;=AA11,'Basic input'!$H$24,0)</f>
        <v>0</v>
      </c>
    </row>
    <row r="16" spans="1:30" s="136" customFormat="1" ht="20.25" customHeight="1" outlineLevel="3" x14ac:dyDescent="0.3">
      <c r="A16" s="267"/>
      <c r="B16" s="148"/>
      <c r="C16" s="146" t="s">
        <v>124</v>
      </c>
      <c r="D16" s="147"/>
      <c r="E16" s="147"/>
      <c r="F16" s="147"/>
      <c r="G16" s="147">
        <f>IF('Detailed input - Vehicles'!$E$84&gt;=D11,'Basic input'!$I$24,0)</f>
        <v>0</v>
      </c>
      <c r="H16" s="147">
        <f>IF('Detailed input - Vehicles'!$E$84&gt;=E11,'Basic input'!$I$24,0)</f>
        <v>0</v>
      </c>
      <c r="I16" s="147">
        <f>IF('Detailed input - Vehicles'!$E$84&gt;=F11,'Basic input'!$I$24,0)</f>
        <v>0</v>
      </c>
      <c r="J16" s="147">
        <f>IF('Detailed input - Vehicles'!$E$84&gt;=G11,'Basic input'!$I$24,0)</f>
        <v>0</v>
      </c>
      <c r="K16" s="147">
        <f>IF('Detailed input - Vehicles'!$E$84&gt;=H11,'Basic input'!$I$24,0)</f>
        <v>0</v>
      </c>
      <c r="L16" s="147">
        <f>IF('Detailed input - Vehicles'!$E$84&gt;=I11,'Basic input'!$I$24,0)</f>
        <v>0</v>
      </c>
      <c r="M16" s="147">
        <f>IF('Detailed input - Vehicles'!$E$84&gt;=J11,'Basic input'!$I$24,0)</f>
        <v>0</v>
      </c>
      <c r="N16" s="147">
        <f>IF('Detailed input - Vehicles'!$E$84&gt;=K11,'Basic input'!$I$24,0)</f>
        <v>0</v>
      </c>
      <c r="O16" s="147">
        <f>IF('Detailed input - Vehicles'!$E$84&gt;=L11,'Basic input'!$I$24,0)</f>
        <v>0</v>
      </c>
      <c r="P16" s="147">
        <f>IF('Detailed input - Vehicles'!$E$84&gt;=M11,'Basic input'!$I$24,0)</f>
        <v>0</v>
      </c>
      <c r="Q16" s="147">
        <f>IF('Detailed input - Vehicles'!$E$84&gt;=N11,'Basic input'!$I$24,0)</f>
        <v>0</v>
      </c>
      <c r="R16" s="147">
        <f>IF('Detailed input - Vehicles'!$E$84&gt;=O11,'Basic input'!$I$24,0)</f>
        <v>0</v>
      </c>
      <c r="S16" s="147">
        <f>IF('Detailed input - Vehicles'!$E$84&gt;=P11,'Basic input'!$I$24,0)</f>
        <v>0</v>
      </c>
      <c r="T16" s="147">
        <f>IF('Detailed input - Vehicles'!$E$84&gt;=Q11,'Basic input'!$I$24,0)</f>
        <v>0</v>
      </c>
      <c r="U16" s="147">
        <f>IF('Detailed input - Vehicles'!$E$84&gt;=R11,'Basic input'!$I$24,0)</f>
        <v>0</v>
      </c>
      <c r="V16" s="147">
        <f>IF('Detailed input - Vehicles'!$E$84&gt;=S11,'Basic input'!$I$24,0)</f>
        <v>0</v>
      </c>
      <c r="W16" s="147">
        <f>IF('Detailed input - Vehicles'!$E$84&gt;=T11,'Basic input'!$I$24,0)</f>
        <v>0</v>
      </c>
      <c r="X16" s="147">
        <f>IF('Detailed input - Vehicles'!$E$84&gt;=U11,'Basic input'!$I$24,0)</f>
        <v>0</v>
      </c>
      <c r="Y16" s="147">
        <f>IF('Detailed input - Vehicles'!$E$84&gt;=V11,'Basic input'!$I$24,0)</f>
        <v>0</v>
      </c>
      <c r="Z16" s="147">
        <f>IF('Detailed input - Vehicles'!$E$84&gt;=W11,'Basic input'!$I$24,0)</f>
        <v>0</v>
      </c>
      <c r="AA16" s="147">
        <f>IF('Detailed input - Vehicles'!$E$84&gt;=X11,'Basic input'!$I$24,0)</f>
        <v>0</v>
      </c>
      <c r="AB16" s="147">
        <f>IF('Detailed input - Vehicles'!$E$84&gt;=Y11,'Basic input'!$I$24,0)</f>
        <v>0</v>
      </c>
      <c r="AC16" s="147">
        <f>IF('Detailed input - Vehicles'!$E$84&gt;=Z11,'Basic input'!$I$24,0)</f>
        <v>0</v>
      </c>
    </row>
    <row r="17" spans="1:29" s="136" customFormat="1" ht="20.25" customHeight="1" outlineLevel="3" x14ac:dyDescent="0.3">
      <c r="A17" s="267"/>
      <c r="B17" s="148"/>
      <c r="C17" s="146" t="s">
        <v>125</v>
      </c>
      <c r="D17" s="147"/>
      <c r="E17" s="147"/>
      <c r="F17" s="147"/>
      <c r="G17" s="147"/>
      <c r="H17" s="147">
        <f>IF('Detailed input - Vehicles'!$E$84&gt;=D11,'Basic input'!$J$24,0)</f>
        <v>0</v>
      </c>
      <c r="I17" s="147">
        <f>IF('Detailed input - Vehicles'!$E$84&gt;=E11,'Basic input'!$J$24,0)</f>
        <v>0</v>
      </c>
      <c r="J17" s="147">
        <f>IF('Detailed input - Vehicles'!$E$84&gt;=F11,'Basic input'!$J$24,0)</f>
        <v>0</v>
      </c>
      <c r="K17" s="147">
        <f>IF('Detailed input - Vehicles'!$E$84&gt;=G11,'Basic input'!$J$24,0)</f>
        <v>0</v>
      </c>
      <c r="L17" s="147">
        <f>IF('Detailed input - Vehicles'!$E$84&gt;=H11,'Basic input'!$J$24,0)</f>
        <v>0</v>
      </c>
      <c r="M17" s="147">
        <f>IF('Detailed input - Vehicles'!$E$84&gt;=I11,'Basic input'!$J$24,0)</f>
        <v>0</v>
      </c>
      <c r="N17" s="147">
        <f>IF('Detailed input - Vehicles'!$E$84&gt;=J11,'Basic input'!$J$24,0)</f>
        <v>0</v>
      </c>
      <c r="O17" s="147">
        <f>IF('Detailed input - Vehicles'!$E$84&gt;=K11,'Basic input'!$J$24,0)</f>
        <v>0</v>
      </c>
      <c r="P17" s="147">
        <f>IF('Detailed input - Vehicles'!$E$84&gt;=L11,'Basic input'!$J$24,0)</f>
        <v>0</v>
      </c>
      <c r="Q17" s="147">
        <f>IF('Detailed input - Vehicles'!$E$84&gt;=M11,'Basic input'!$J$24,0)</f>
        <v>0</v>
      </c>
      <c r="R17" s="147">
        <f>IF('Detailed input - Vehicles'!$E$84&gt;=N11,'Basic input'!$J$24,0)</f>
        <v>0</v>
      </c>
      <c r="S17" s="147">
        <f>IF('Detailed input - Vehicles'!$E$84&gt;=O11,'Basic input'!$J$24,0)</f>
        <v>0</v>
      </c>
      <c r="T17" s="147">
        <f>IF('Detailed input - Vehicles'!$E$84&gt;=P11,'Basic input'!$J$24,0)</f>
        <v>0</v>
      </c>
      <c r="U17" s="147">
        <f>IF('Detailed input - Vehicles'!$E$84&gt;=Q11,'Basic input'!$J$24,0)</f>
        <v>0</v>
      </c>
      <c r="V17" s="147">
        <f>IF('Detailed input - Vehicles'!$E$84&gt;=R11,'Basic input'!$J$24,0)</f>
        <v>0</v>
      </c>
      <c r="W17" s="147">
        <f>IF('Detailed input - Vehicles'!$E$84&gt;=S11,'Basic input'!$J$24,0)</f>
        <v>0</v>
      </c>
      <c r="X17" s="147">
        <f>IF('Detailed input - Vehicles'!$E$84&gt;=T11,'Basic input'!$J$24,0)</f>
        <v>0</v>
      </c>
      <c r="Y17" s="147">
        <f>IF('Detailed input - Vehicles'!$E$84&gt;=U11,'Basic input'!$J$24,0)</f>
        <v>0</v>
      </c>
      <c r="Z17" s="147">
        <f>IF('Detailed input - Vehicles'!$E$84&gt;=V11,'Basic input'!$J$24,0)</f>
        <v>0</v>
      </c>
      <c r="AA17" s="147">
        <f>IF('Detailed input - Vehicles'!$E$84&gt;=W11,'Basic input'!$J$24,0)</f>
        <v>0</v>
      </c>
      <c r="AB17" s="147">
        <f>IF('Detailed input - Vehicles'!$E$84&gt;=X11,'Basic input'!$J$24,0)</f>
        <v>0</v>
      </c>
      <c r="AC17" s="147">
        <f>IF('Detailed input - Vehicles'!$E$84&gt;=Y11,'Basic input'!$J$24,0)</f>
        <v>0</v>
      </c>
    </row>
    <row r="18" spans="1:29" s="136" customFormat="1" ht="20.25" customHeight="1" outlineLevel="3" x14ac:dyDescent="0.3">
      <c r="A18" s="267"/>
      <c r="B18" s="148"/>
      <c r="C18" s="146" t="s">
        <v>126</v>
      </c>
      <c r="D18" s="147"/>
      <c r="E18" s="147"/>
      <c r="F18" s="147"/>
      <c r="G18" s="147"/>
      <c r="H18" s="147"/>
      <c r="I18" s="147">
        <f>IF('Detailed input - Vehicles'!$E$84&gt;=D11,'Basic input'!$K$24,0)</f>
        <v>0</v>
      </c>
      <c r="J18" s="147">
        <f>IF('Detailed input - Vehicles'!$E$84&gt;=E11,'Basic input'!$K$24,0)</f>
        <v>0</v>
      </c>
      <c r="K18" s="147">
        <f>IF('Detailed input - Vehicles'!$E$84&gt;=F11,'Basic input'!$K$24,0)</f>
        <v>0</v>
      </c>
      <c r="L18" s="147">
        <f>IF('Detailed input - Vehicles'!$E$84&gt;=G11,'Basic input'!$K$24,0)</f>
        <v>0</v>
      </c>
      <c r="M18" s="147">
        <f>IF('Detailed input - Vehicles'!$E$84&gt;=H11,'Basic input'!$K$24,0)</f>
        <v>0</v>
      </c>
      <c r="N18" s="147">
        <f>IF('Detailed input - Vehicles'!$E$84&gt;=I11,'Basic input'!$K$24,0)</f>
        <v>0</v>
      </c>
      <c r="O18" s="147">
        <f>IF('Detailed input - Vehicles'!$E$84&gt;=J11,'Basic input'!$K$24,0)</f>
        <v>0</v>
      </c>
      <c r="P18" s="147">
        <f>IF('Detailed input - Vehicles'!$E$84&gt;=K11,'Basic input'!$K$24,0)</f>
        <v>0</v>
      </c>
      <c r="Q18" s="147">
        <f>IF('Detailed input - Vehicles'!$E$84&gt;=L11,'Basic input'!$K$24,0)</f>
        <v>0</v>
      </c>
      <c r="R18" s="147">
        <f>IF('Detailed input - Vehicles'!$E$84&gt;=M11,'Basic input'!$K$24,0)</f>
        <v>0</v>
      </c>
      <c r="S18" s="147">
        <f>IF('Detailed input - Vehicles'!$E$84&gt;=N11,'Basic input'!$K$24,0)</f>
        <v>0</v>
      </c>
      <c r="T18" s="147">
        <f>IF('Detailed input - Vehicles'!$E$84&gt;=O11,'Basic input'!$K$24,0)</f>
        <v>0</v>
      </c>
      <c r="U18" s="147">
        <f>IF('Detailed input - Vehicles'!$E$84&gt;=P11,'Basic input'!$K$24,0)</f>
        <v>0</v>
      </c>
      <c r="V18" s="147">
        <f>IF('Detailed input - Vehicles'!$E$84&gt;=Q11,'Basic input'!$K$24,0)</f>
        <v>0</v>
      </c>
      <c r="W18" s="147">
        <f>IF('Detailed input - Vehicles'!$E$84&gt;=R11,'Basic input'!$K$24,0)</f>
        <v>0</v>
      </c>
      <c r="X18" s="147">
        <f>IF('Detailed input - Vehicles'!$E$84&gt;=S11,'Basic input'!$K$24,0)</f>
        <v>0</v>
      </c>
      <c r="Y18" s="147">
        <f>IF('Detailed input - Vehicles'!$E$84&gt;=T11,'Basic input'!$K$24,0)</f>
        <v>0</v>
      </c>
      <c r="Z18" s="147">
        <f>IF('Detailed input - Vehicles'!$E$84&gt;=U11,'Basic input'!$K$24,0)</f>
        <v>0</v>
      </c>
      <c r="AA18" s="147">
        <f>IF('Detailed input - Vehicles'!$E$84&gt;=V11,'Basic input'!$K$24,0)</f>
        <v>0</v>
      </c>
      <c r="AB18" s="147">
        <f>IF('Detailed input - Vehicles'!$E$84&gt;=W11,'Basic input'!$K$24,0)</f>
        <v>0</v>
      </c>
      <c r="AC18" s="147">
        <f>IF('Detailed input - Vehicles'!$E$84&gt;=X11,'Basic input'!$K$24,0)</f>
        <v>0</v>
      </c>
    </row>
    <row r="19" spans="1:29" s="136" customFormat="1" ht="20.25" customHeight="1" outlineLevel="3" x14ac:dyDescent="0.3">
      <c r="A19" s="267"/>
      <c r="B19" s="148"/>
      <c r="C19" s="146" t="s">
        <v>127</v>
      </c>
      <c r="D19" s="147"/>
      <c r="E19" s="147"/>
      <c r="F19" s="147"/>
      <c r="G19" s="147"/>
      <c r="H19" s="147"/>
      <c r="I19" s="147"/>
      <c r="J19" s="147">
        <f>IF('Detailed input - Vehicles'!$E$84&gt;=D11,'Basic input'!$L$24,0)</f>
        <v>0</v>
      </c>
      <c r="K19" s="147">
        <f>IF('Detailed input - Vehicles'!$E$84&gt;=E11,'Basic input'!$L$24,0)</f>
        <v>0</v>
      </c>
      <c r="L19" s="147">
        <f>IF('Detailed input - Vehicles'!$E$84&gt;=F11,'Basic input'!$L$24,0)</f>
        <v>0</v>
      </c>
      <c r="M19" s="147">
        <f>IF('Detailed input - Vehicles'!$E$84&gt;=G11,'Basic input'!$L$24,0)</f>
        <v>0</v>
      </c>
      <c r="N19" s="147">
        <f>IF('Detailed input - Vehicles'!$E$84&gt;=H11,'Basic input'!$L$24,0)</f>
        <v>0</v>
      </c>
      <c r="O19" s="147">
        <f>IF('Detailed input - Vehicles'!$E$84&gt;=I11,'Basic input'!$L$24,0)</f>
        <v>0</v>
      </c>
      <c r="P19" s="147">
        <f>IF('Detailed input - Vehicles'!$E$84&gt;=J11,'Basic input'!$L$24,0)</f>
        <v>0</v>
      </c>
      <c r="Q19" s="147">
        <f>IF('Detailed input - Vehicles'!$E$84&gt;=K11,'Basic input'!$L$24,0)</f>
        <v>0</v>
      </c>
      <c r="R19" s="147">
        <f>IF('Detailed input - Vehicles'!$E$84&gt;=L11,'Basic input'!$L$24,0)</f>
        <v>0</v>
      </c>
      <c r="S19" s="147">
        <f>IF('Detailed input - Vehicles'!$E$84&gt;=M11,'Basic input'!$L$24,0)</f>
        <v>0</v>
      </c>
      <c r="T19" s="147">
        <f>IF('Detailed input - Vehicles'!$E$84&gt;=N11,'Basic input'!$L$24,0)</f>
        <v>0</v>
      </c>
      <c r="U19" s="147">
        <f>IF('Detailed input - Vehicles'!$E$84&gt;=O11,'Basic input'!$L$24,0)</f>
        <v>0</v>
      </c>
      <c r="V19" s="147">
        <f>IF('Detailed input - Vehicles'!$E$84&gt;=P11,'Basic input'!$L$24,0)</f>
        <v>0</v>
      </c>
      <c r="W19" s="147">
        <f>IF('Detailed input - Vehicles'!$E$84&gt;=Q11,'Basic input'!$L$24,0)</f>
        <v>0</v>
      </c>
      <c r="X19" s="147">
        <f>IF('Detailed input - Vehicles'!$E$84&gt;=R11,'Basic input'!$L$24,0)</f>
        <v>0</v>
      </c>
      <c r="Y19" s="147">
        <f>IF('Detailed input - Vehicles'!$E$84&gt;=S11,'Basic input'!$L$24,0)</f>
        <v>0</v>
      </c>
      <c r="Z19" s="147">
        <f>IF('Detailed input - Vehicles'!$E$84&gt;=T11,'Basic input'!$L$24,0)</f>
        <v>0</v>
      </c>
      <c r="AA19" s="147">
        <f>IF('Detailed input - Vehicles'!$E$84&gt;=U11,'Basic input'!$L$24,0)</f>
        <v>0</v>
      </c>
      <c r="AB19" s="147">
        <f>IF('Detailed input - Vehicles'!$E$84&gt;=V11,'Basic input'!$L$24,0)</f>
        <v>0</v>
      </c>
      <c r="AC19" s="147">
        <f>IF('Detailed input - Vehicles'!$E$84&gt;=W11,'Basic input'!$L$24,0)</f>
        <v>0</v>
      </c>
    </row>
    <row r="20" spans="1:29" s="136" customFormat="1" ht="20.25" customHeight="1" outlineLevel="3" x14ac:dyDescent="0.3">
      <c r="A20" s="267"/>
      <c r="B20" s="148"/>
      <c r="C20" s="146" t="s">
        <v>128</v>
      </c>
      <c r="D20" s="147"/>
      <c r="E20" s="147"/>
      <c r="F20" s="147"/>
      <c r="G20" s="147"/>
      <c r="H20" s="147"/>
      <c r="I20" s="147"/>
      <c r="J20" s="147"/>
      <c r="K20" s="147">
        <f>IF('Detailed input - Vehicles'!$E$84&gt;=D11,'Basic input'!$M$24,0)</f>
        <v>0</v>
      </c>
      <c r="L20" s="147">
        <f>IF('Detailed input - Vehicles'!$E$84&gt;=E11,'Basic input'!$M$24,0)</f>
        <v>0</v>
      </c>
      <c r="M20" s="147">
        <f>IF('Detailed input - Vehicles'!$E$84&gt;=F11,'Basic input'!$M$24,0)</f>
        <v>0</v>
      </c>
      <c r="N20" s="147">
        <f>IF('Detailed input - Vehicles'!$E$84&gt;=G11,'Basic input'!$M$24,0)</f>
        <v>0</v>
      </c>
      <c r="O20" s="147">
        <f>IF('Detailed input - Vehicles'!$E$84&gt;=H11,'Basic input'!$M$24,0)</f>
        <v>0</v>
      </c>
      <c r="P20" s="147">
        <f>IF('Detailed input - Vehicles'!$E$84&gt;=I11,'Basic input'!$M$24,0)</f>
        <v>0</v>
      </c>
      <c r="Q20" s="147">
        <f>IF('Detailed input - Vehicles'!$E$84&gt;=J11,'Basic input'!$M$24,0)</f>
        <v>0</v>
      </c>
      <c r="R20" s="147">
        <f>IF('Detailed input - Vehicles'!$E$84&gt;=K11,'Basic input'!$M$24,0)</f>
        <v>0</v>
      </c>
      <c r="S20" s="147">
        <f>IF('Detailed input - Vehicles'!$E$84&gt;=L11,'Basic input'!$M$24,0)</f>
        <v>0</v>
      </c>
      <c r="T20" s="147">
        <f>IF('Detailed input - Vehicles'!$E$84&gt;=M11,'Basic input'!$M$24,0)</f>
        <v>0</v>
      </c>
      <c r="U20" s="147">
        <f>IF('Detailed input - Vehicles'!$E$84&gt;=N11,'Basic input'!$M$24,0)</f>
        <v>0</v>
      </c>
      <c r="V20" s="147">
        <f>IF('Detailed input - Vehicles'!$E$84&gt;=O11,'Basic input'!$M$24,0)</f>
        <v>0</v>
      </c>
      <c r="W20" s="147">
        <f>IF('Detailed input - Vehicles'!$E$84&gt;=P11,'Basic input'!$M$24,0)</f>
        <v>0</v>
      </c>
      <c r="X20" s="147">
        <f>IF('Detailed input - Vehicles'!$E$84&gt;=Q11,'Basic input'!$M$24,0)</f>
        <v>0</v>
      </c>
      <c r="Y20" s="147">
        <f>IF('Detailed input - Vehicles'!$E$84&gt;=R11,'Basic input'!$M$24,0)</f>
        <v>0</v>
      </c>
      <c r="Z20" s="147">
        <f>IF('Detailed input - Vehicles'!$E$84&gt;=S11,'Basic input'!$M$24,0)</f>
        <v>0</v>
      </c>
      <c r="AA20" s="147">
        <f>IF('Detailed input - Vehicles'!$E$84&gt;=T11,'Basic input'!$M$24,0)</f>
        <v>0</v>
      </c>
      <c r="AB20" s="147">
        <f>IF('Detailed input - Vehicles'!$E$84&gt;=U11,'Basic input'!$M$24,0)</f>
        <v>0</v>
      </c>
      <c r="AC20" s="147">
        <f>IF('Detailed input - Vehicles'!$E$84&gt;=V11,'Basic input'!$M$24,0)</f>
        <v>0</v>
      </c>
    </row>
    <row r="21" spans="1:29" s="136" customFormat="1" ht="20.25" customHeight="1" outlineLevel="3" x14ac:dyDescent="0.3">
      <c r="A21" s="267"/>
      <c r="B21" s="148"/>
      <c r="C21" s="146" t="s">
        <v>129</v>
      </c>
      <c r="D21" s="147"/>
      <c r="E21" s="147"/>
      <c r="F21" s="147"/>
      <c r="G21" s="147"/>
      <c r="H21" s="147"/>
      <c r="I21" s="147"/>
      <c r="J21" s="147"/>
      <c r="K21" s="147"/>
      <c r="L21" s="147">
        <f>IF('Detailed input - Vehicles'!$E$84&gt;=D11,'Basic input'!$N$24,0)</f>
        <v>0</v>
      </c>
      <c r="M21" s="147">
        <f>IF('Detailed input - Vehicles'!$E$84&gt;=E11,'Basic input'!$N$24,0)</f>
        <v>0</v>
      </c>
      <c r="N21" s="147">
        <f>IF('Detailed input - Vehicles'!$E$84&gt;=F11,'Basic input'!$N$24,0)</f>
        <v>0</v>
      </c>
      <c r="O21" s="147">
        <f>IF('Detailed input - Vehicles'!$E$84&gt;=G11,'Basic input'!$N$24,0)</f>
        <v>0</v>
      </c>
      <c r="P21" s="147">
        <f>IF('Detailed input - Vehicles'!$E$84&gt;=H11,'Basic input'!$N$24,0)</f>
        <v>0</v>
      </c>
      <c r="Q21" s="147">
        <f>IF('Detailed input - Vehicles'!$E$84&gt;=I11,'Basic input'!$N$24,0)</f>
        <v>0</v>
      </c>
      <c r="R21" s="147">
        <f>IF('Detailed input - Vehicles'!$E$84&gt;=J11,'Basic input'!$N$24,0)</f>
        <v>0</v>
      </c>
      <c r="S21" s="147">
        <f>IF('Detailed input - Vehicles'!$E$84&gt;=K11,'Basic input'!$N$24,0)</f>
        <v>0</v>
      </c>
      <c r="T21" s="147">
        <f>IF('Detailed input - Vehicles'!$E$84&gt;=L11,'Basic input'!$N$24,0)</f>
        <v>0</v>
      </c>
      <c r="U21" s="147">
        <f>IF('Detailed input - Vehicles'!$E$84&gt;=M11,'Basic input'!$N$24,0)</f>
        <v>0</v>
      </c>
      <c r="V21" s="147">
        <f>IF('Detailed input - Vehicles'!$E$84&gt;=N11,'Basic input'!$N$24,0)</f>
        <v>0</v>
      </c>
      <c r="W21" s="147">
        <f>IF('Detailed input - Vehicles'!$E$84&gt;=O11,'Basic input'!$N$24,0)</f>
        <v>0</v>
      </c>
      <c r="X21" s="147">
        <f>IF('Detailed input - Vehicles'!$E$84&gt;=P11,'Basic input'!$N$24,0)</f>
        <v>0</v>
      </c>
      <c r="Y21" s="147">
        <f>IF('Detailed input - Vehicles'!$E$84&gt;=Q11,'Basic input'!$N$24,0)</f>
        <v>0</v>
      </c>
      <c r="Z21" s="147">
        <f>IF('Detailed input - Vehicles'!$E$84&gt;=R11,'Basic input'!$N$24,0)</f>
        <v>0</v>
      </c>
      <c r="AA21" s="147">
        <f>IF('Detailed input - Vehicles'!$E$84&gt;=S11,'Basic input'!$N$24,0)</f>
        <v>0</v>
      </c>
      <c r="AB21" s="147">
        <f>IF('Detailed input - Vehicles'!$E$84&gt;=T11,'Basic input'!$N$24,0)</f>
        <v>0</v>
      </c>
      <c r="AC21" s="147">
        <f>IF('Detailed input - Vehicles'!$E$84&gt;=U11,'Basic input'!$N$24,0)</f>
        <v>0</v>
      </c>
    </row>
    <row r="22" spans="1:29" s="136" customFormat="1" ht="20.25" customHeight="1" outlineLevel="3" x14ac:dyDescent="0.3">
      <c r="A22" s="267"/>
      <c r="B22" s="148"/>
      <c r="C22" s="146" t="s">
        <v>130</v>
      </c>
      <c r="D22" s="147"/>
      <c r="E22" s="147"/>
      <c r="F22" s="147"/>
      <c r="G22" s="147"/>
      <c r="H22" s="147"/>
      <c r="I22" s="147"/>
      <c r="J22" s="147"/>
      <c r="K22" s="147"/>
      <c r="L22" s="147"/>
      <c r="M22" s="147">
        <f>IF('Detailed input - Vehicles'!$E$84&gt;=D11,'Basic input'!$O$24,0)</f>
        <v>0</v>
      </c>
      <c r="N22" s="147">
        <f>IF('Detailed input - Vehicles'!$E$84&gt;=E11,'Basic input'!$O$24,0)</f>
        <v>0</v>
      </c>
      <c r="O22" s="147">
        <f>IF('Detailed input - Vehicles'!$E$84&gt;=F11,'Basic input'!$O$24,0)</f>
        <v>0</v>
      </c>
      <c r="P22" s="147">
        <f>IF('Detailed input - Vehicles'!$E$84&gt;=G11,'Basic input'!$O$24,0)</f>
        <v>0</v>
      </c>
      <c r="Q22" s="147">
        <f>IF('Detailed input - Vehicles'!$E$84&gt;=H11,'Basic input'!$O$24,0)</f>
        <v>0</v>
      </c>
      <c r="R22" s="147">
        <f>IF('Detailed input - Vehicles'!$E$84&gt;=I11,'Basic input'!$O$24,0)</f>
        <v>0</v>
      </c>
      <c r="S22" s="147">
        <f>IF('Detailed input - Vehicles'!$E$84&gt;=J11,'Basic input'!$O$24,0)</f>
        <v>0</v>
      </c>
      <c r="T22" s="147">
        <f>IF('Detailed input - Vehicles'!$E$84&gt;=K11,'Basic input'!$O$24,0)</f>
        <v>0</v>
      </c>
      <c r="U22" s="147">
        <f>IF('Detailed input - Vehicles'!$E$84&gt;=L11,'Basic input'!$O$24,0)</f>
        <v>0</v>
      </c>
      <c r="V22" s="147">
        <f>IF('Detailed input - Vehicles'!$E$84&gt;=M11,'Basic input'!$O$24,0)</f>
        <v>0</v>
      </c>
      <c r="W22" s="147">
        <f>IF('Detailed input - Vehicles'!$E$84&gt;=N11,'Basic input'!$O$24,0)</f>
        <v>0</v>
      </c>
      <c r="X22" s="147">
        <f>IF('Detailed input - Vehicles'!$E$84&gt;=O11,'Basic input'!$O$24,0)</f>
        <v>0</v>
      </c>
      <c r="Y22" s="147">
        <f>IF('Detailed input - Vehicles'!$E$84&gt;=P11,'Basic input'!$O$24,0)</f>
        <v>0</v>
      </c>
      <c r="Z22" s="147">
        <f>IF('Detailed input - Vehicles'!$E$84&gt;=Q11,'Basic input'!$O$24,0)</f>
        <v>0</v>
      </c>
      <c r="AA22" s="147">
        <f>IF('Detailed input - Vehicles'!$E$84&gt;=R11,'Basic input'!$O$24,0)</f>
        <v>0</v>
      </c>
      <c r="AB22" s="147">
        <f>IF('Detailed input - Vehicles'!$E$84&gt;=S11,'Basic input'!$O$24,0)</f>
        <v>0</v>
      </c>
      <c r="AC22" s="147">
        <f>IF('Detailed input - Vehicles'!$E$84&gt;=T11,'Basic input'!$O$24,0)</f>
        <v>0</v>
      </c>
    </row>
    <row r="23" spans="1:29" s="136" customFormat="1" ht="20.25" customHeight="1" outlineLevel="3" x14ac:dyDescent="0.3">
      <c r="A23" s="267"/>
      <c r="B23" s="148"/>
      <c r="C23" s="146" t="s">
        <v>131</v>
      </c>
      <c r="D23" s="147"/>
      <c r="E23" s="147"/>
      <c r="F23" s="147"/>
      <c r="G23" s="147"/>
      <c r="H23" s="147"/>
      <c r="I23" s="147"/>
      <c r="J23" s="147"/>
      <c r="K23" s="147"/>
      <c r="L23" s="147"/>
      <c r="M23" s="147"/>
      <c r="N23" s="147">
        <f>IF('Detailed input - Vehicles'!$E$84&gt;=D11,'Basic input'!$P$24,0)</f>
        <v>0</v>
      </c>
      <c r="O23" s="147">
        <f>IF('Detailed input - Vehicles'!$E$84&gt;=E11,'Basic input'!$P$24,0)</f>
        <v>0</v>
      </c>
      <c r="P23" s="147">
        <f>IF('Detailed input - Vehicles'!$E$84&gt;=F11,'Basic input'!$P$24,0)</f>
        <v>0</v>
      </c>
      <c r="Q23" s="147">
        <f>IF('Detailed input - Vehicles'!$E$84&gt;=G11,'Basic input'!$P$24,0)</f>
        <v>0</v>
      </c>
      <c r="R23" s="147">
        <f>IF('Detailed input - Vehicles'!$E$84&gt;=H11,'Basic input'!$P$24,0)</f>
        <v>0</v>
      </c>
      <c r="S23" s="147">
        <f>IF('Detailed input - Vehicles'!$E$84&gt;=I11,'Basic input'!$P$24,0)</f>
        <v>0</v>
      </c>
      <c r="T23" s="147">
        <f>IF('Detailed input - Vehicles'!$E$84&gt;=J11,'Basic input'!$P$24,0)</f>
        <v>0</v>
      </c>
      <c r="U23" s="147">
        <f>IF('Detailed input - Vehicles'!$E$84&gt;=K11,'Basic input'!$P$24,0)</f>
        <v>0</v>
      </c>
      <c r="V23" s="147">
        <f>IF('Detailed input - Vehicles'!$E$84&gt;=L11,'Basic input'!$P$24,0)</f>
        <v>0</v>
      </c>
      <c r="W23" s="147">
        <f>IF('Detailed input - Vehicles'!$E$84&gt;=M11,'Basic input'!$P$24,0)</f>
        <v>0</v>
      </c>
      <c r="X23" s="147">
        <f>IF('Detailed input - Vehicles'!$E$84&gt;=N11,'Basic input'!$P$24,0)</f>
        <v>0</v>
      </c>
      <c r="Y23" s="147">
        <f>IF('Detailed input - Vehicles'!$E$84&gt;=O11,'Basic input'!$P$24,0)</f>
        <v>0</v>
      </c>
      <c r="Z23" s="147">
        <f>IF('Detailed input - Vehicles'!$E$84&gt;=P11,'Basic input'!$P$24,0)</f>
        <v>0</v>
      </c>
      <c r="AA23" s="147">
        <f>IF('Detailed input - Vehicles'!$E$84&gt;=Q11,'Basic input'!$P$24,0)</f>
        <v>0</v>
      </c>
      <c r="AB23" s="147">
        <f>IF('Detailed input - Vehicles'!$E$84&gt;=R11,'Basic input'!$P$24,0)</f>
        <v>0</v>
      </c>
      <c r="AC23" s="147">
        <f>IF('Detailed input - Vehicles'!$E$84&gt;=S11,'Basic input'!$P$24,0)</f>
        <v>0</v>
      </c>
    </row>
    <row r="24" spans="1:29" s="136" customFormat="1" ht="20.25" customHeight="1" outlineLevel="2" x14ac:dyDescent="0.3">
      <c r="A24" s="267"/>
      <c r="B24" s="148"/>
      <c r="C24" s="148"/>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row>
    <row r="25" spans="1:29" s="136" customFormat="1" ht="20.25" customHeight="1" outlineLevel="2" x14ac:dyDescent="0.3">
      <c r="A25" s="267"/>
      <c r="B25" s="148" t="s">
        <v>133</v>
      </c>
      <c r="C25" s="148" t="s">
        <v>6</v>
      </c>
      <c r="D25" s="147">
        <f>'Basic input'!$H$37*IF('Detailed input - Vehicles'!E102&lt;&gt;0,'Detailed input - Vehicles'!E102,'Detailed input - Vehicles'!E101)</f>
        <v>0</v>
      </c>
      <c r="E25" s="147">
        <f>'Basic input'!$H$37*IF('Detailed input - Vehicles'!F102&lt;&gt;0,'Detailed input - Vehicles'!F102,'Detailed input - Vehicles'!F101)</f>
        <v>0</v>
      </c>
      <c r="F25" s="147">
        <f>'Basic input'!$H$37*IF('Detailed input - Vehicles'!G102&lt;&gt;0,'Detailed input - Vehicles'!G102,'Detailed input - Vehicles'!G101)</f>
        <v>0</v>
      </c>
      <c r="G25" s="147">
        <f>'Basic input'!$H$37*IF('Detailed input - Vehicles'!H102&lt;&gt;0,'Detailed input - Vehicles'!H102,'Detailed input - Vehicles'!H101)</f>
        <v>0</v>
      </c>
      <c r="H25" s="147">
        <f>'Basic input'!$H$37*IF('Detailed input - Vehicles'!I102&lt;&gt;0,'Detailed input - Vehicles'!I102,'Detailed input - Vehicles'!I101)</f>
        <v>0</v>
      </c>
      <c r="I25" s="147">
        <f>'Basic input'!$H$37*IF('Detailed input - Vehicles'!J102&lt;&gt;0,'Detailed input - Vehicles'!J102,'Detailed input - Vehicles'!J101)</f>
        <v>0</v>
      </c>
      <c r="J25" s="147">
        <f>'Basic input'!$H$37*IF('Detailed input - Vehicles'!K102&lt;&gt;0,'Detailed input - Vehicles'!K102,'Detailed input - Vehicles'!K101)</f>
        <v>0</v>
      </c>
      <c r="K25" s="147">
        <f>'Basic input'!$H$37*IF('Detailed input - Vehicles'!L102&lt;&gt;0,'Detailed input - Vehicles'!L102,'Detailed input - Vehicles'!L101)</f>
        <v>0</v>
      </c>
      <c r="L25" s="147">
        <f>'Basic input'!$H$37*IF('Detailed input - Vehicles'!M102&lt;&gt;0,'Detailed input - Vehicles'!M102,'Detailed input - Vehicles'!M101)</f>
        <v>0</v>
      </c>
      <c r="M25" s="147">
        <f>'Basic input'!$H$37*IF('Detailed input - Vehicles'!N102&lt;&gt;0,'Detailed input - Vehicles'!N102,'Detailed input - Vehicles'!N101)</f>
        <v>0</v>
      </c>
      <c r="N25" s="147">
        <f>'Basic input'!$H$37*IF('Detailed input - Vehicles'!O102&lt;&gt;0,'Detailed input - Vehicles'!O102,'Detailed input - Vehicles'!O101)</f>
        <v>0</v>
      </c>
      <c r="O25" s="147">
        <f>'Basic input'!$H$37*IF('Detailed input - Vehicles'!P102&lt;&gt;0,'Detailed input - Vehicles'!P102,'Detailed input - Vehicles'!P101)</f>
        <v>0</v>
      </c>
      <c r="P25" s="147">
        <f>'Basic input'!$H$37*IF('Detailed input - Vehicles'!Q102&lt;&gt;0,'Detailed input - Vehicles'!Q102,'Detailed input - Vehicles'!Q101)</f>
        <v>0</v>
      </c>
      <c r="Q25" s="147">
        <f>'Basic input'!$H$37*IF('Detailed input - Vehicles'!R102&lt;&gt;0,'Detailed input - Vehicles'!R102,'Detailed input - Vehicles'!R101)</f>
        <v>0</v>
      </c>
      <c r="R25" s="147">
        <f>'Basic input'!$H$37*IF('Detailed input - Vehicles'!S102&lt;&gt;0,'Detailed input - Vehicles'!S102,'Detailed input - Vehicles'!S101)</f>
        <v>0</v>
      </c>
      <c r="S25" s="147">
        <f>'Basic input'!$H$37*IF('Detailed input - Vehicles'!T102&lt;&gt;0,'Detailed input - Vehicles'!T102,'Detailed input - Vehicles'!T101)</f>
        <v>0</v>
      </c>
      <c r="T25" s="147">
        <f>'Basic input'!$H$37*IF('Detailed input - Vehicles'!U102&lt;&gt;0,'Detailed input - Vehicles'!U102,'Detailed input - Vehicles'!U101)</f>
        <v>0</v>
      </c>
      <c r="U25" s="147">
        <f>'Basic input'!$H$37*IF('Detailed input - Vehicles'!V102&lt;&gt;0,'Detailed input - Vehicles'!V102,'Detailed input - Vehicles'!V101)</f>
        <v>0</v>
      </c>
      <c r="V25" s="147">
        <f>'Basic input'!$H$37*IF('Detailed input - Vehicles'!W102&lt;&gt;0,'Detailed input - Vehicles'!W102,'Detailed input - Vehicles'!W101)</f>
        <v>0</v>
      </c>
      <c r="W25" s="147">
        <f>'Basic input'!$H$37*IF('Detailed input - Vehicles'!X102&lt;&gt;0,'Detailed input - Vehicles'!X102,'Detailed input - Vehicles'!X101)</f>
        <v>0</v>
      </c>
      <c r="X25" s="147">
        <f>'Basic input'!$H$37*IF('Detailed input - Vehicles'!Y102&lt;&gt;0,'Detailed input - Vehicles'!Y102,'Detailed input - Vehicles'!Y101)</f>
        <v>0</v>
      </c>
      <c r="Y25" s="147">
        <f>'Basic input'!$H$37*IF('Detailed input - Vehicles'!Z102&lt;&gt;0,'Detailed input - Vehicles'!Z102,'Detailed input - Vehicles'!Z101)</f>
        <v>0</v>
      </c>
      <c r="Z25" s="147">
        <f>'Basic input'!$H$37*IF('Detailed input - Vehicles'!AA102&lt;&gt;0,'Detailed input - Vehicles'!AA102,'Detailed input - Vehicles'!AA101)</f>
        <v>0</v>
      </c>
      <c r="AA25" s="147">
        <f>'Basic input'!$H$37*IF('Detailed input - Vehicles'!AB102&lt;&gt;0,'Detailed input - Vehicles'!AB102,'Detailed input - Vehicles'!AB101)</f>
        <v>0</v>
      </c>
      <c r="AB25" s="147">
        <f>'Basic input'!$H$37*IF('Detailed input - Vehicles'!AC102&lt;&gt;0,'Detailed input - Vehicles'!AC102,'Detailed input - Vehicles'!AC101)</f>
        <v>0</v>
      </c>
      <c r="AC25" s="147">
        <f>'Basic input'!$H$37*IF('Detailed input - Vehicles'!AD102&lt;&gt;0,'Detailed input - Vehicles'!AD102,'Detailed input - Vehicles'!AD101)</f>
        <v>0</v>
      </c>
    </row>
    <row r="26" spans="1:29" s="136" customFormat="1" ht="20.25" customHeight="1" outlineLevel="2" x14ac:dyDescent="0.3">
      <c r="A26" s="267"/>
      <c r="B26" s="103" t="s">
        <v>82</v>
      </c>
      <c r="C26" s="148"/>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row>
    <row r="27" spans="1:29" ht="20.25" customHeight="1" outlineLevel="2" x14ac:dyDescent="0.3">
      <c r="B27" s="148" t="s">
        <v>113</v>
      </c>
      <c r="C27" s="149" t="s">
        <v>6</v>
      </c>
      <c r="D27" s="150">
        <f>D25*D12</f>
        <v>0</v>
      </c>
      <c r="E27" s="150">
        <f>E25*E12</f>
        <v>0</v>
      </c>
      <c r="F27" s="150">
        <f>F25*F12</f>
        <v>0</v>
      </c>
      <c r="G27" s="150">
        <f>G25*G12</f>
        <v>0</v>
      </c>
      <c r="H27" s="150">
        <f t="shared" ref="H27:AC27" si="7">H25*H12</f>
        <v>0</v>
      </c>
      <c r="I27" s="150">
        <f t="shared" si="7"/>
        <v>0</v>
      </c>
      <c r="J27" s="150">
        <f t="shared" si="7"/>
        <v>0</v>
      </c>
      <c r="K27" s="150">
        <f t="shared" si="7"/>
        <v>0</v>
      </c>
      <c r="L27" s="150">
        <f t="shared" si="7"/>
        <v>0</v>
      </c>
      <c r="M27" s="150">
        <f t="shared" si="7"/>
        <v>0</v>
      </c>
      <c r="N27" s="150">
        <f t="shared" si="7"/>
        <v>0</v>
      </c>
      <c r="O27" s="150">
        <f t="shared" si="7"/>
        <v>0</v>
      </c>
      <c r="P27" s="150">
        <f t="shared" si="7"/>
        <v>0</v>
      </c>
      <c r="Q27" s="150">
        <f t="shared" si="7"/>
        <v>0</v>
      </c>
      <c r="R27" s="150">
        <f t="shared" si="7"/>
        <v>0</v>
      </c>
      <c r="S27" s="150">
        <f t="shared" si="7"/>
        <v>0</v>
      </c>
      <c r="T27" s="150">
        <f t="shared" si="7"/>
        <v>0</v>
      </c>
      <c r="U27" s="150">
        <f t="shared" si="7"/>
        <v>0</v>
      </c>
      <c r="V27" s="150">
        <f t="shared" si="7"/>
        <v>0</v>
      </c>
      <c r="W27" s="150">
        <f t="shared" si="7"/>
        <v>0</v>
      </c>
      <c r="X27" s="150">
        <f t="shared" si="7"/>
        <v>0</v>
      </c>
      <c r="Y27" s="150">
        <f t="shared" si="7"/>
        <v>0</v>
      </c>
      <c r="Z27" s="150">
        <f t="shared" si="7"/>
        <v>0</v>
      </c>
      <c r="AA27" s="150">
        <f t="shared" si="7"/>
        <v>0</v>
      </c>
      <c r="AB27" s="150">
        <f t="shared" si="7"/>
        <v>0</v>
      </c>
      <c r="AC27" s="150">
        <f t="shared" si="7"/>
        <v>0</v>
      </c>
    </row>
    <row r="28" spans="1:29" s="87" customFormat="1" ht="20.25" customHeight="1" outlineLevel="2" x14ac:dyDescent="0.3">
      <c r="A28" s="79"/>
      <c r="B28" s="86" t="s">
        <v>134</v>
      </c>
      <c r="C28" s="86" t="s">
        <v>6</v>
      </c>
      <c r="D28" s="151">
        <f>('Basic input'!$H$37*Cars!D12)-D27</f>
        <v>0</v>
      </c>
      <c r="E28" s="151">
        <f>('Basic input'!$H$37*Cars!E12)-E27</f>
        <v>0</v>
      </c>
      <c r="F28" s="151">
        <f>('Basic input'!$H$37*Cars!F12)-F27</f>
        <v>0</v>
      </c>
      <c r="G28" s="151">
        <f>('Basic input'!$H$37*Cars!G12)-G27</f>
        <v>0</v>
      </c>
      <c r="H28" s="151">
        <f>('Basic input'!$H$37*Cars!H12)-H27</f>
        <v>0</v>
      </c>
      <c r="I28" s="151">
        <f>('Basic input'!$H$37*Cars!I12)-I27</f>
        <v>0</v>
      </c>
      <c r="J28" s="151">
        <f>('Basic input'!$H$37*Cars!J12)-J27</f>
        <v>0</v>
      </c>
      <c r="K28" s="151">
        <f>('Basic input'!$H$37*Cars!K12)-K27</f>
        <v>0</v>
      </c>
      <c r="L28" s="151">
        <f>('Basic input'!$H$37*Cars!L12)-L27</f>
        <v>0</v>
      </c>
      <c r="M28" s="151">
        <f>('Basic input'!$H$37*Cars!M12)-M27</f>
        <v>0</v>
      </c>
      <c r="N28" s="151">
        <f>('Basic input'!$H$37*Cars!N12)-N27</f>
        <v>0</v>
      </c>
      <c r="O28" s="151">
        <f>('Basic input'!$H$37*Cars!O12)-O27</f>
        <v>0</v>
      </c>
      <c r="P28" s="151">
        <f>('Basic input'!$H$37*Cars!P12)-P27</f>
        <v>0</v>
      </c>
      <c r="Q28" s="151">
        <f>('Basic input'!$H$37*Cars!Q12)-Q27</f>
        <v>0</v>
      </c>
      <c r="R28" s="151">
        <f>('Basic input'!$H$37*Cars!R12)-R27</f>
        <v>0</v>
      </c>
      <c r="S28" s="151">
        <f>('Basic input'!$H$37*Cars!S12)-S27</f>
        <v>0</v>
      </c>
      <c r="T28" s="151">
        <f>('Basic input'!$H$37*Cars!T12)-T27</f>
        <v>0</v>
      </c>
      <c r="U28" s="151">
        <f>('Basic input'!$H$37*Cars!U12)-U27</f>
        <v>0</v>
      </c>
      <c r="V28" s="151">
        <f>('Basic input'!$H$37*Cars!V12)-V27</f>
        <v>0</v>
      </c>
      <c r="W28" s="151">
        <f>('Basic input'!$H$37*Cars!W12)-W27</f>
        <v>0</v>
      </c>
      <c r="X28" s="151">
        <f>('Basic input'!$H$37*Cars!X12)-X27</f>
        <v>0</v>
      </c>
      <c r="Y28" s="151">
        <f>('Basic input'!$H$37*Cars!Y12)-Y27</f>
        <v>0</v>
      </c>
      <c r="Z28" s="151">
        <f>('Basic input'!$H$37*Cars!Z12)-Z27</f>
        <v>0</v>
      </c>
      <c r="AA28" s="151">
        <f>('Basic input'!$H$37*Cars!AA12)-AA27</f>
        <v>0</v>
      </c>
      <c r="AB28" s="151">
        <f>('Basic input'!$H$37*Cars!AB12)-AB27</f>
        <v>0</v>
      </c>
      <c r="AC28" s="151">
        <f>('Basic input'!$H$37*Cars!AC12)-AC27</f>
        <v>0</v>
      </c>
    </row>
    <row r="29" spans="1:29" s="87" customFormat="1" ht="20.25" customHeight="1" outlineLevel="2" x14ac:dyDescent="0.3">
      <c r="A29" s="79"/>
      <c r="B29" s="86"/>
      <c r="C29" s="86"/>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row>
    <row r="30" spans="1:29" s="136" customFormat="1" ht="20.25" customHeight="1" outlineLevel="2" x14ac:dyDescent="0.3">
      <c r="A30" s="267"/>
      <c r="B30" s="97" t="s">
        <v>137</v>
      </c>
      <c r="C30" s="97" t="s">
        <v>78</v>
      </c>
      <c r="D30" s="597">
        <f t="shared" ref="D30:N30" si="8">SUM(D31:D41)</f>
        <v>0</v>
      </c>
      <c r="E30" s="597">
        <f t="shared" si="8"/>
        <v>0</v>
      </c>
      <c r="F30" s="597">
        <f t="shared" si="8"/>
        <v>0</v>
      </c>
      <c r="G30" s="597">
        <f t="shared" si="8"/>
        <v>0</v>
      </c>
      <c r="H30" s="597">
        <f t="shared" si="8"/>
        <v>0</v>
      </c>
      <c r="I30" s="597">
        <f t="shared" si="8"/>
        <v>0</v>
      </c>
      <c r="J30" s="597">
        <f t="shared" si="8"/>
        <v>0</v>
      </c>
      <c r="K30" s="597">
        <f t="shared" si="8"/>
        <v>0</v>
      </c>
      <c r="L30" s="597">
        <f t="shared" si="8"/>
        <v>0</v>
      </c>
      <c r="M30" s="597">
        <f t="shared" si="8"/>
        <v>0</v>
      </c>
      <c r="N30" s="597">
        <f t="shared" si="8"/>
        <v>0</v>
      </c>
      <c r="O30" s="597">
        <f t="shared" ref="O30:AC30" si="9">SUM(O31:O41)</f>
        <v>0</v>
      </c>
      <c r="P30" s="597">
        <f t="shared" si="9"/>
        <v>0</v>
      </c>
      <c r="Q30" s="597">
        <f t="shared" si="9"/>
        <v>0</v>
      </c>
      <c r="R30" s="597">
        <f t="shared" si="9"/>
        <v>0</v>
      </c>
      <c r="S30" s="597">
        <f t="shared" si="9"/>
        <v>0</v>
      </c>
      <c r="T30" s="597">
        <f t="shared" si="9"/>
        <v>0</v>
      </c>
      <c r="U30" s="597">
        <f t="shared" si="9"/>
        <v>0</v>
      </c>
      <c r="V30" s="597">
        <f t="shared" si="9"/>
        <v>0</v>
      </c>
      <c r="W30" s="597">
        <f t="shared" si="9"/>
        <v>0</v>
      </c>
      <c r="X30" s="597">
        <f t="shared" si="9"/>
        <v>0</v>
      </c>
      <c r="Y30" s="597">
        <f t="shared" si="9"/>
        <v>0</v>
      </c>
      <c r="Z30" s="597">
        <f t="shared" si="9"/>
        <v>0</v>
      </c>
      <c r="AA30" s="597">
        <f t="shared" si="9"/>
        <v>0</v>
      </c>
      <c r="AB30" s="597">
        <f t="shared" si="9"/>
        <v>0</v>
      </c>
      <c r="AC30" s="597">
        <f t="shared" si="9"/>
        <v>0</v>
      </c>
    </row>
    <row r="31" spans="1:29" s="138" customFormat="1" ht="20.25" customHeight="1" outlineLevel="3" x14ac:dyDescent="0.3">
      <c r="A31" s="265"/>
      <c r="B31" s="103" t="s">
        <v>135</v>
      </c>
      <c r="C31" s="146" t="s">
        <v>121</v>
      </c>
      <c r="D31" s="147">
        <f>IF('Detailed input - Vehicles'!$E$99&lt;&gt;0,'Detailed input - Vehicles'!$E$99,'Detailed input - Vehicles'!$E$98)*Cars!D25*Cars!D$13</f>
        <v>0</v>
      </c>
      <c r="E31" s="147">
        <f>IF('Detailed input - Vehicles'!$E$99&lt;&gt;0,'Detailed input - Vehicles'!$E$99,'Detailed input - Vehicles'!$E$98)*Cars!E25*Cars!E13</f>
        <v>0</v>
      </c>
      <c r="F31" s="147">
        <f>IF('Detailed input - Vehicles'!$E$99&lt;&gt;0,'Detailed input - Vehicles'!$E$99,'Detailed input - Vehicles'!$E$98)*Cars!F25*Cars!F13</f>
        <v>0</v>
      </c>
      <c r="G31" s="147">
        <f>IF('Detailed input - Vehicles'!$E$99&lt;&gt;0,'Detailed input - Vehicles'!$E$99,'Detailed input - Vehicles'!$E$98)*Cars!G25*Cars!G13</f>
        <v>0</v>
      </c>
      <c r="H31" s="147">
        <f>IF('Detailed input - Vehicles'!$E$99&lt;&gt;0,'Detailed input - Vehicles'!$E$99,'Detailed input - Vehicles'!$E$98)*Cars!H25*Cars!H13</f>
        <v>0</v>
      </c>
      <c r="I31" s="147">
        <f>IF('Detailed input - Vehicles'!$E$99&lt;&gt;0,'Detailed input - Vehicles'!$E$99,'Detailed input - Vehicles'!$E$98)*Cars!I25*Cars!I13</f>
        <v>0</v>
      </c>
      <c r="J31" s="147">
        <f>IF('Detailed input - Vehicles'!$E$99&lt;&gt;0,'Detailed input - Vehicles'!$E$99,'Detailed input - Vehicles'!$E$98)*Cars!J25*Cars!J13</f>
        <v>0</v>
      </c>
      <c r="K31" s="147">
        <f>IF('Detailed input - Vehicles'!$E$99&lt;&gt;0,'Detailed input - Vehicles'!$E$99,'Detailed input - Vehicles'!$E$98)*Cars!K25*Cars!K13</f>
        <v>0</v>
      </c>
      <c r="L31" s="147">
        <f>IF('Detailed input - Vehicles'!$E$99&lt;&gt;0,'Detailed input - Vehicles'!$E$99,'Detailed input - Vehicles'!$E$98)*Cars!L25*Cars!L13</f>
        <v>0</v>
      </c>
      <c r="M31" s="147">
        <f>IF('Detailed input - Vehicles'!$E$99&lt;&gt;0,'Detailed input - Vehicles'!$E$99,'Detailed input - Vehicles'!$E$98)*Cars!M25*Cars!M13</f>
        <v>0</v>
      </c>
      <c r="N31" s="147">
        <f>IF('Detailed input - Vehicles'!$E$99&lt;&gt;0,'Detailed input - Vehicles'!$E$99,'Detailed input - Vehicles'!$E$98)*Cars!N25*Cars!N13</f>
        <v>0</v>
      </c>
      <c r="O31" s="147">
        <f>IF('Detailed input - Vehicles'!$E$99&lt;&gt;0,'Detailed input - Vehicles'!$E$99,'Detailed input - Vehicles'!$E$98)*Cars!O25*Cars!O13</f>
        <v>0</v>
      </c>
      <c r="P31" s="147">
        <f>IF('Detailed input - Vehicles'!$E$99&lt;&gt;0,'Detailed input - Vehicles'!$E$99,'Detailed input - Vehicles'!$E$98)*Cars!P25*Cars!P13</f>
        <v>0</v>
      </c>
      <c r="Q31" s="147">
        <f>IF('Detailed input - Vehicles'!$E$99&lt;&gt;0,'Detailed input - Vehicles'!$E$99,'Detailed input - Vehicles'!$E$98)*Cars!Q25*Cars!Q13</f>
        <v>0</v>
      </c>
      <c r="R31" s="147">
        <f>IF('Detailed input - Vehicles'!$E$99&lt;&gt;0,'Detailed input - Vehicles'!$E$99,'Detailed input - Vehicles'!$E$98)*Cars!R25*Cars!R13</f>
        <v>0</v>
      </c>
      <c r="S31" s="147">
        <f>IF('Detailed input - Vehicles'!$E$99&lt;&gt;0,'Detailed input - Vehicles'!$E$99,'Detailed input - Vehicles'!$E$98)*Cars!S25*Cars!S13</f>
        <v>0</v>
      </c>
      <c r="T31" s="147">
        <f>IF('Detailed input - Vehicles'!$E$99&lt;&gt;0,'Detailed input - Vehicles'!$E$99,'Detailed input - Vehicles'!$E$98)*Cars!T25*Cars!T13</f>
        <v>0</v>
      </c>
      <c r="U31" s="147">
        <f>IF('Detailed input - Vehicles'!$E$99&lt;&gt;0,'Detailed input - Vehicles'!$E$99,'Detailed input - Vehicles'!$E$98)*Cars!U25*Cars!U13</f>
        <v>0</v>
      </c>
      <c r="V31" s="147">
        <f>IF('Detailed input - Vehicles'!$E$99&lt;&gt;0,'Detailed input - Vehicles'!$E$99,'Detailed input - Vehicles'!$E$98)*Cars!V25*Cars!V13</f>
        <v>0</v>
      </c>
      <c r="W31" s="147">
        <f>IF('Detailed input - Vehicles'!$E$99&lt;&gt;0,'Detailed input - Vehicles'!$E$99,'Detailed input - Vehicles'!$E$98)*Cars!W25*Cars!W13</f>
        <v>0</v>
      </c>
      <c r="X31" s="147">
        <f>IF('Detailed input - Vehicles'!$E$99&lt;&gt;0,'Detailed input - Vehicles'!$E$99,'Detailed input - Vehicles'!$E$98)*Cars!X25*Cars!X13</f>
        <v>0</v>
      </c>
      <c r="Y31" s="147">
        <f>IF('Detailed input - Vehicles'!$E$99&lt;&gt;0,'Detailed input - Vehicles'!$E$99,'Detailed input - Vehicles'!$E$98)*Cars!Y25*Cars!Y13</f>
        <v>0</v>
      </c>
      <c r="Z31" s="147">
        <f>IF('Detailed input - Vehicles'!$E$99&lt;&gt;0,'Detailed input - Vehicles'!$E$99,'Detailed input - Vehicles'!$E$98)*Cars!Z25*Cars!Z13</f>
        <v>0</v>
      </c>
      <c r="AA31" s="147">
        <f>IF('Detailed input - Vehicles'!$E$99&lt;&gt;0,'Detailed input - Vehicles'!$E$99,'Detailed input - Vehicles'!$E$98)*Cars!AA25*Cars!AA13</f>
        <v>0</v>
      </c>
      <c r="AB31" s="147">
        <f>IF('Detailed input - Vehicles'!$E$99&lt;&gt;0,'Detailed input - Vehicles'!$E$99,'Detailed input - Vehicles'!$E$98)*Cars!AB25*Cars!AB13</f>
        <v>0</v>
      </c>
      <c r="AC31" s="147">
        <f>IF('Detailed input - Vehicles'!$E$99&lt;&gt;0,'Detailed input - Vehicles'!$E$99,'Detailed input - Vehicles'!$E$98)*Cars!AC25*Cars!AC13</f>
        <v>0</v>
      </c>
    </row>
    <row r="32" spans="1:29" s="138" customFormat="1" ht="20.25" customHeight="1" outlineLevel="3" x14ac:dyDescent="0.3">
      <c r="A32" s="265"/>
      <c r="B32" s="97"/>
      <c r="C32" s="146" t="s">
        <v>122</v>
      </c>
      <c r="D32" s="147"/>
      <c r="E32" s="147">
        <f>IF('Detailed input - Vehicles'!$F$99&lt;&gt;0,'Detailed input - Vehicles'!$F$99,'Detailed input - Vehicles'!$F$98)*Cars!E25*Cars!E$14</f>
        <v>0</v>
      </c>
      <c r="F32" s="147">
        <f>IF('Detailed input - Vehicles'!$F$99&lt;&gt;0,'Detailed input - Vehicles'!$F$99,'Detailed input - Vehicles'!$F$98)*Cars!F25*Cars!F14</f>
        <v>0</v>
      </c>
      <c r="G32" s="147">
        <f>IF('Detailed input - Vehicles'!$F$99&lt;&gt;0,'Detailed input - Vehicles'!$F$99,'Detailed input - Vehicles'!$F$98)*Cars!G25*Cars!G14</f>
        <v>0</v>
      </c>
      <c r="H32" s="147">
        <f>IF('Detailed input - Vehicles'!$F$99&lt;&gt;0,'Detailed input - Vehicles'!$F$99,'Detailed input - Vehicles'!$F$98)*Cars!H25*Cars!H14</f>
        <v>0</v>
      </c>
      <c r="I32" s="147">
        <f>IF('Detailed input - Vehicles'!$F$99&lt;&gt;0,'Detailed input - Vehicles'!$F$99,'Detailed input - Vehicles'!$F$98)*Cars!I25*Cars!I14</f>
        <v>0</v>
      </c>
      <c r="J32" s="147">
        <f>IF('Detailed input - Vehicles'!$F$99&lt;&gt;0,'Detailed input - Vehicles'!$F$99,'Detailed input - Vehicles'!$F$98)*Cars!J25*Cars!J14</f>
        <v>0</v>
      </c>
      <c r="K32" s="147">
        <f>IF('Detailed input - Vehicles'!$F$99&lt;&gt;0,'Detailed input - Vehicles'!$F$99,'Detailed input - Vehicles'!$F$98)*Cars!K25*Cars!K14</f>
        <v>0</v>
      </c>
      <c r="L32" s="147">
        <f>IF('Detailed input - Vehicles'!$F$99&lt;&gt;0,'Detailed input - Vehicles'!$F$99,'Detailed input - Vehicles'!$F$98)*Cars!L25*Cars!L14</f>
        <v>0</v>
      </c>
      <c r="M32" s="147">
        <f>IF('Detailed input - Vehicles'!$F$99&lt;&gt;0,'Detailed input - Vehicles'!$F$99,'Detailed input - Vehicles'!$F$98)*Cars!M25*Cars!M14</f>
        <v>0</v>
      </c>
      <c r="N32" s="147">
        <f>IF('Detailed input - Vehicles'!$F$99&lt;&gt;0,'Detailed input - Vehicles'!$F$99,'Detailed input - Vehicles'!$F$98)*Cars!N25*Cars!N14</f>
        <v>0</v>
      </c>
      <c r="O32" s="147">
        <f>IF('Detailed input - Vehicles'!$F$99&lt;&gt;0,'Detailed input - Vehicles'!$F$99,'Detailed input - Vehicles'!$F$98)*Cars!O25*Cars!O14</f>
        <v>0</v>
      </c>
      <c r="P32" s="147">
        <f>IF('Detailed input - Vehicles'!$F$99&lt;&gt;0,'Detailed input - Vehicles'!$F$99,'Detailed input - Vehicles'!$F$98)*Cars!P25*Cars!P14</f>
        <v>0</v>
      </c>
      <c r="Q32" s="147">
        <f>IF('Detailed input - Vehicles'!$F$99&lt;&gt;0,'Detailed input - Vehicles'!$F$99,'Detailed input - Vehicles'!$F$98)*Cars!Q25*Cars!Q14</f>
        <v>0</v>
      </c>
      <c r="R32" s="147">
        <f>IF('Detailed input - Vehicles'!$F$99&lt;&gt;0,'Detailed input - Vehicles'!$F$99,'Detailed input - Vehicles'!$F$98)*Cars!R25*Cars!R14</f>
        <v>0</v>
      </c>
      <c r="S32" s="147">
        <f>IF('Detailed input - Vehicles'!$F$99&lt;&gt;0,'Detailed input - Vehicles'!$F$99,'Detailed input - Vehicles'!$F$98)*Cars!S25*Cars!S14</f>
        <v>0</v>
      </c>
      <c r="T32" s="147">
        <f>IF('Detailed input - Vehicles'!$F$99&lt;&gt;0,'Detailed input - Vehicles'!$F$99,'Detailed input - Vehicles'!$F$98)*Cars!T25*Cars!T14</f>
        <v>0</v>
      </c>
      <c r="U32" s="147">
        <f>IF('Detailed input - Vehicles'!$F$99&lt;&gt;0,'Detailed input - Vehicles'!$F$99,'Detailed input - Vehicles'!$F$98)*Cars!U25*Cars!U14</f>
        <v>0</v>
      </c>
      <c r="V32" s="147">
        <f>IF('Detailed input - Vehicles'!$F$99&lt;&gt;0,'Detailed input - Vehicles'!$F$99,'Detailed input - Vehicles'!$F$98)*Cars!V25*Cars!V14</f>
        <v>0</v>
      </c>
      <c r="W32" s="147">
        <f>IF('Detailed input - Vehicles'!$F$99&lt;&gt;0,'Detailed input - Vehicles'!$F$99,'Detailed input - Vehicles'!$F$98)*Cars!W25*Cars!W14</f>
        <v>0</v>
      </c>
      <c r="X32" s="147">
        <f>IF('Detailed input - Vehicles'!$F$99&lt;&gt;0,'Detailed input - Vehicles'!$F$99,'Detailed input - Vehicles'!$F$98)*Cars!X25*Cars!X14</f>
        <v>0</v>
      </c>
      <c r="Y32" s="147">
        <f>IF('Detailed input - Vehicles'!$F$99&lt;&gt;0,'Detailed input - Vehicles'!$F$99,'Detailed input - Vehicles'!$F$98)*Cars!Y25*Cars!Y14</f>
        <v>0</v>
      </c>
      <c r="Z32" s="147">
        <f>IF('Detailed input - Vehicles'!$F$99&lt;&gt;0,'Detailed input - Vehicles'!$F$99,'Detailed input - Vehicles'!$F$98)*Cars!Z25*Cars!Z14</f>
        <v>0</v>
      </c>
      <c r="AA32" s="147">
        <f>IF('Detailed input - Vehicles'!$F$99&lt;&gt;0,'Detailed input - Vehicles'!$F$99,'Detailed input - Vehicles'!$F$98)*Cars!AA25*Cars!AA14</f>
        <v>0</v>
      </c>
      <c r="AB32" s="147">
        <f>IF('Detailed input - Vehicles'!$F$99&lt;&gt;0,'Detailed input - Vehicles'!$F$99,'Detailed input - Vehicles'!$F$98)*Cars!AB25*Cars!AB14</f>
        <v>0</v>
      </c>
      <c r="AC32" s="147">
        <f>IF('Detailed input - Vehicles'!$F$99&lt;&gt;0,'Detailed input - Vehicles'!$F$99,'Detailed input - Vehicles'!$F$98)*Cars!AC25*Cars!AC14</f>
        <v>0</v>
      </c>
    </row>
    <row r="33" spans="1:29" s="138" customFormat="1" ht="20.25" customHeight="1" outlineLevel="3" x14ac:dyDescent="0.3">
      <c r="A33" s="265"/>
      <c r="B33" s="97"/>
      <c r="C33" s="146" t="s">
        <v>123</v>
      </c>
      <c r="D33" s="147"/>
      <c r="E33" s="147"/>
      <c r="F33" s="147">
        <f>IF('Detailed input - Vehicles'!$G$99&lt;&gt;0,'Detailed input - Vehicles'!$G$99,'Detailed input - Vehicles'!$G$98)*Cars!F$15*Cars!F25</f>
        <v>0</v>
      </c>
      <c r="G33" s="147">
        <f>IF('Detailed input - Vehicles'!$G$99&lt;&gt;0,'Detailed input - Vehicles'!$G$99,'Detailed input - Vehicles'!$G$98)*Cars!G15*Cars!G25</f>
        <v>0</v>
      </c>
      <c r="H33" s="147">
        <f>IF('Detailed input - Vehicles'!$G$99&lt;&gt;0,'Detailed input - Vehicles'!$G$99,'Detailed input - Vehicles'!$G$98)*Cars!H15*Cars!H25</f>
        <v>0</v>
      </c>
      <c r="I33" s="147">
        <f>IF('Detailed input - Vehicles'!$G$99&lt;&gt;0,'Detailed input - Vehicles'!$G$99,'Detailed input - Vehicles'!$G$98)*Cars!I15*Cars!I25</f>
        <v>0</v>
      </c>
      <c r="J33" s="147">
        <f>IF('Detailed input - Vehicles'!$G$99&lt;&gt;0,'Detailed input - Vehicles'!$G$99,'Detailed input - Vehicles'!$G$98)*Cars!J15*Cars!J25</f>
        <v>0</v>
      </c>
      <c r="K33" s="147">
        <f>IF('Detailed input - Vehicles'!$G$99&lt;&gt;0,'Detailed input - Vehicles'!$G$99,'Detailed input - Vehicles'!$G$98)*Cars!K15*Cars!K25</f>
        <v>0</v>
      </c>
      <c r="L33" s="147">
        <f>IF('Detailed input - Vehicles'!$G$99&lt;&gt;0,'Detailed input - Vehicles'!$G$99,'Detailed input - Vehicles'!$G$98)*Cars!L15*Cars!L25</f>
        <v>0</v>
      </c>
      <c r="M33" s="147">
        <f>IF('Detailed input - Vehicles'!$G$99&lt;&gt;0,'Detailed input - Vehicles'!$G$99,'Detailed input - Vehicles'!$G$98)*Cars!M15*Cars!M25</f>
        <v>0</v>
      </c>
      <c r="N33" s="147">
        <f>IF('Detailed input - Vehicles'!$G$99&lt;&gt;0,'Detailed input - Vehicles'!$G$99,'Detailed input - Vehicles'!$G$98)*Cars!N15*Cars!N25</f>
        <v>0</v>
      </c>
      <c r="O33" s="147">
        <f>IF('Detailed input - Vehicles'!$G$99&lt;&gt;0,'Detailed input - Vehicles'!$G$99,'Detailed input - Vehicles'!$G$98)*Cars!O15*Cars!O25</f>
        <v>0</v>
      </c>
      <c r="P33" s="147">
        <f>IF('Detailed input - Vehicles'!$G$99&lt;&gt;0,'Detailed input - Vehicles'!$G$99,'Detailed input - Vehicles'!$G$98)*Cars!P15*Cars!P25</f>
        <v>0</v>
      </c>
      <c r="Q33" s="147">
        <f>IF('Detailed input - Vehicles'!$G$99&lt;&gt;0,'Detailed input - Vehicles'!$G$99,'Detailed input - Vehicles'!$G$98)*Cars!Q15*Cars!Q25</f>
        <v>0</v>
      </c>
      <c r="R33" s="147">
        <f>IF('Detailed input - Vehicles'!$G$99&lt;&gt;0,'Detailed input - Vehicles'!$G$99,'Detailed input - Vehicles'!$G$98)*Cars!R15*Cars!R25</f>
        <v>0</v>
      </c>
      <c r="S33" s="147">
        <f>IF('Detailed input - Vehicles'!$G$99&lt;&gt;0,'Detailed input - Vehicles'!$G$99,'Detailed input - Vehicles'!$G$98)*Cars!S15*Cars!S25</f>
        <v>0</v>
      </c>
      <c r="T33" s="147">
        <f>IF('Detailed input - Vehicles'!$G$99&lt;&gt;0,'Detailed input - Vehicles'!$G$99,'Detailed input - Vehicles'!$G$98)*Cars!T15*Cars!T25</f>
        <v>0</v>
      </c>
      <c r="U33" s="147">
        <f>IF('Detailed input - Vehicles'!$G$99&lt;&gt;0,'Detailed input - Vehicles'!$G$99,'Detailed input - Vehicles'!$G$98)*Cars!U15*Cars!U25</f>
        <v>0</v>
      </c>
      <c r="V33" s="147">
        <f>IF('Detailed input - Vehicles'!$G$99&lt;&gt;0,'Detailed input - Vehicles'!$G$99,'Detailed input - Vehicles'!$G$98)*Cars!V15*Cars!V25</f>
        <v>0</v>
      </c>
      <c r="W33" s="147">
        <f>IF('Detailed input - Vehicles'!$G$99&lt;&gt;0,'Detailed input - Vehicles'!$G$99,'Detailed input - Vehicles'!$G$98)*Cars!W15*Cars!W25</f>
        <v>0</v>
      </c>
      <c r="X33" s="147">
        <f>IF('Detailed input - Vehicles'!$G$99&lt;&gt;0,'Detailed input - Vehicles'!$G$99,'Detailed input - Vehicles'!$G$98)*Cars!X15*Cars!X25</f>
        <v>0</v>
      </c>
      <c r="Y33" s="147">
        <f>IF('Detailed input - Vehicles'!$G$99&lt;&gt;0,'Detailed input - Vehicles'!$G$99,'Detailed input - Vehicles'!$G$98)*Cars!Y15*Cars!Y25</f>
        <v>0</v>
      </c>
      <c r="Z33" s="147">
        <f>IF('Detailed input - Vehicles'!$G$99&lt;&gt;0,'Detailed input - Vehicles'!$G$99,'Detailed input - Vehicles'!$G$98)*Cars!Z15*Cars!Z25</f>
        <v>0</v>
      </c>
      <c r="AA33" s="147">
        <f>IF('Detailed input - Vehicles'!$G$99&lt;&gt;0,'Detailed input - Vehicles'!$G$99,'Detailed input - Vehicles'!$G$98)*Cars!AA15*Cars!AA25</f>
        <v>0</v>
      </c>
      <c r="AB33" s="147">
        <f>IF('Detailed input - Vehicles'!$G$99&lt;&gt;0,'Detailed input - Vehicles'!$G$99,'Detailed input - Vehicles'!$G$98)*Cars!AB15*Cars!AB25</f>
        <v>0</v>
      </c>
      <c r="AC33" s="147">
        <f>IF('Detailed input - Vehicles'!$G$99&lt;&gt;0,'Detailed input - Vehicles'!$G$99,'Detailed input - Vehicles'!$G$98)*Cars!AC15*Cars!AC25</f>
        <v>0</v>
      </c>
    </row>
    <row r="34" spans="1:29" s="138" customFormat="1" ht="20.25" customHeight="1" outlineLevel="3" x14ac:dyDescent="0.3">
      <c r="A34" s="265"/>
      <c r="B34" s="97"/>
      <c r="C34" s="146" t="s">
        <v>124</v>
      </c>
      <c r="D34" s="147"/>
      <c r="E34" s="147"/>
      <c r="F34" s="147"/>
      <c r="G34" s="147">
        <f>IF('Detailed input - Vehicles'!$H$99&lt;&gt;0,'Detailed input - Vehicles'!$H$99,'Detailed input - Vehicles'!$H$98)*Cars!G$16*Cars!G25</f>
        <v>0</v>
      </c>
      <c r="H34" s="147">
        <f>IF('Detailed input - Vehicles'!$H$99&lt;&gt;0,'Detailed input - Vehicles'!$H$99,'Detailed input - Vehicles'!$H$98)*Cars!H16*Cars!H25</f>
        <v>0</v>
      </c>
      <c r="I34" s="147">
        <f>IF('Detailed input - Vehicles'!$H$99&lt;&gt;0,'Detailed input - Vehicles'!$H$99,'Detailed input - Vehicles'!$H$98)*Cars!I16*Cars!I25</f>
        <v>0</v>
      </c>
      <c r="J34" s="147">
        <f>IF('Detailed input - Vehicles'!$H$99&lt;&gt;0,'Detailed input - Vehicles'!$H$99,'Detailed input - Vehicles'!$H$98)*Cars!J16*Cars!J25</f>
        <v>0</v>
      </c>
      <c r="K34" s="147">
        <f>IF('Detailed input - Vehicles'!$H$99&lt;&gt;0,'Detailed input - Vehicles'!$H$99,'Detailed input - Vehicles'!$H$98)*Cars!K16*Cars!K25</f>
        <v>0</v>
      </c>
      <c r="L34" s="147">
        <f>IF('Detailed input - Vehicles'!$H$99&lt;&gt;0,'Detailed input - Vehicles'!$H$99,'Detailed input - Vehicles'!$H$98)*Cars!L16*Cars!L25</f>
        <v>0</v>
      </c>
      <c r="M34" s="147">
        <f>IF('Detailed input - Vehicles'!$H$99&lt;&gt;0,'Detailed input - Vehicles'!$H$99,'Detailed input - Vehicles'!$H$98)*Cars!M16*Cars!M25</f>
        <v>0</v>
      </c>
      <c r="N34" s="147">
        <f>IF('Detailed input - Vehicles'!$H$99&lt;&gt;0,'Detailed input - Vehicles'!$H$99,'Detailed input - Vehicles'!$H$98)*Cars!N16*Cars!N25</f>
        <v>0</v>
      </c>
      <c r="O34" s="147">
        <f>IF('Detailed input - Vehicles'!$H$99&lt;&gt;0,'Detailed input - Vehicles'!$H$99,'Detailed input - Vehicles'!$H$98)*Cars!O16*Cars!O25</f>
        <v>0</v>
      </c>
      <c r="P34" s="147">
        <f>IF('Detailed input - Vehicles'!$H$99&lt;&gt;0,'Detailed input - Vehicles'!$H$99,'Detailed input - Vehicles'!$H$98)*Cars!P16*Cars!P25</f>
        <v>0</v>
      </c>
      <c r="Q34" s="147">
        <f>IF('Detailed input - Vehicles'!$H$99&lt;&gt;0,'Detailed input - Vehicles'!$H$99,'Detailed input - Vehicles'!$H$98)*Cars!Q16*Cars!Q25</f>
        <v>0</v>
      </c>
      <c r="R34" s="147">
        <f>IF('Detailed input - Vehicles'!$H$99&lt;&gt;0,'Detailed input - Vehicles'!$H$99,'Detailed input - Vehicles'!$H$98)*Cars!R16*Cars!R25</f>
        <v>0</v>
      </c>
      <c r="S34" s="147">
        <f>IF('Detailed input - Vehicles'!$H$99&lt;&gt;0,'Detailed input - Vehicles'!$H$99,'Detailed input - Vehicles'!$H$98)*Cars!S16*Cars!S25</f>
        <v>0</v>
      </c>
      <c r="T34" s="147">
        <f>IF('Detailed input - Vehicles'!$H$99&lt;&gt;0,'Detailed input - Vehicles'!$H$99,'Detailed input - Vehicles'!$H$98)*Cars!T16*Cars!T25</f>
        <v>0</v>
      </c>
      <c r="U34" s="147">
        <f>IF('Detailed input - Vehicles'!$H$99&lt;&gt;0,'Detailed input - Vehicles'!$H$99,'Detailed input - Vehicles'!$H$98)*Cars!U16*Cars!U25</f>
        <v>0</v>
      </c>
      <c r="V34" s="147">
        <f>IF('Detailed input - Vehicles'!$H$99&lt;&gt;0,'Detailed input - Vehicles'!$H$99,'Detailed input - Vehicles'!$H$98)*Cars!V16*Cars!V25</f>
        <v>0</v>
      </c>
      <c r="W34" s="147">
        <f>IF('Detailed input - Vehicles'!$H$99&lt;&gt;0,'Detailed input - Vehicles'!$H$99,'Detailed input - Vehicles'!$H$98)*Cars!W16*Cars!W25</f>
        <v>0</v>
      </c>
      <c r="X34" s="147">
        <f>IF('Detailed input - Vehicles'!$H$99&lt;&gt;0,'Detailed input - Vehicles'!$H$99,'Detailed input - Vehicles'!$H$98)*Cars!X16*Cars!X25</f>
        <v>0</v>
      </c>
      <c r="Y34" s="147">
        <f>IF('Detailed input - Vehicles'!$H$99&lt;&gt;0,'Detailed input - Vehicles'!$H$99,'Detailed input - Vehicles'!$H$98)*Cars!Y16*Cars!Y25</f>
        <v>0</v>
      </c>
      <c r="Z34" s="147">
        <f>IF('Detailed input - Vehicles'!$H$99&lt;&gt;0,'Detailed input - Vehicles'!$H$99,'Detailed input - Vehicles'!$H$98)*Cars!Z16*Cars!Z25</f>
        <v>0</v>
      </c>
      <c r="AA34" s="147">
        <f>IF('Detailed input - Vehicles'!$H$99&lt;&gt;0,'Detailed input - Vehicles'!$H$99,'Detailed input - Vehicles'!$H$98)*Cars!AA16*Cars!AA25</f>
        <v>0</v>
      </c>
      <c r="AB34" s="147">
        <f>IF('Detailed input - Vehicles'!$H$99&lt;&gt;0,'Detailed input - Vehicles'!$H$99,'Detailed input - Vehicles'!$H$98)*Cars!AB16*Cars!AB25</f>
        <v>0</v>
      </c>
      <c r="AC34" s="147">
        <f>IF('Detailed input - Vehicles'!$H$99&lt;&gt;0,'Detailed input - Vehicles'!$H$99,'Detailed input - Vehicles'!$H$98)*Cars!AC16*Cars!AC25</f>
        <v>0</v>
      </c>
    </row>
    <row r="35" spans="1:29" s="138" customFormat="1" ht="20.25" customHeight="1" outlineLevel="3" x14ac:dyDescent="0.3">
      <c r="A35" s="265"/>
      <c r="B35" s="97"/>
      <c r="C35" s="146" t="s">
        <v>125</v>
      </c>
      <c r="D35" s="147"/>
      <c r="E35" s="147"/>
      <c r="F35" s="147"/>
      <c r="G35" s="147"/>
      <c r="H35" s="147">
        <f>IF('Detailed input - Vehicles'!$I$99&lt;&gt;0,'Detailed input - Vehicles'!$I$99,'Detailed input - Vehicles'!$I$98)*Cars!H$17*Cars!H25</f>
        <v>0</v>
      </c>
      <c r="I35" s="147">
        <f>IF('Detailed input - Vehicles'!$I$99&lt;&gt;0,'Detailed input - Vehicles'!$I$99,'Detailed input - Vehicles'!$I$98)*Cars!I17*Cars!I25</f>
        <v>0</v>
      </c>
      <c r="J35" s="147">
        <f>IF('Detailed input - Vehicles'!$I$99&lt;&gt;0,'Detailed input - Vehicles'!$I$99,'Detailed input - Vehicles'!$I$98)*Cars!J17*Cars!J25</f>
        <v>0</v>
      </c>
      <c r="K35" s="147">
        <f>IF('Detailed input - Vehicles'!$I$99&lt;&gt;0,'Detailed input - Vehicles'!$I$99,'Detailed input - Vehicles'!$I$98)*Cars!K17*Cars!K25</f>
        <v>0</v>
      </c>
      <c r="L35" s="147">
        <f>IF('Detailed input - Vehicles'!$I$99&lt;&gt;0,'Detailed input - Vehicles'!$I$99,'Detailed input - Vehicles'!$I$98)*Cars!L17*Cars!L25</f>
        <v>0</v>
      </c>
      <c r="M35" s="147">
        <f>IF('Detailed input - Vehicles'!$I$99&lt;&gt;0,'Detailed input - Vehicles'!$I$99,'Detailed input - Vehicles'!$I$98)*Cars!M17*Cars!M25</f>
        <v>0</v>
      </c>
      <c r="N35" s="147">
        <f>IF('Detailed input - Vehicles'!$I$99&lt;&gt;0,'Detailed input - Vehicles'!$I$99,'Detailed input - Vehicles'!$I$98)*Cars!N17*Cars!N25</f>
        <v>0</v>
      </c>
      <c r="O35" s="147">
        <f>IF('Detailed input - Vehicles'!$I$99&lt;&gt;0,'Detailed input - Vehicles'!$I$99,'Detailed input - Vehicles'!$I$98)*Cars!O17*Cars!O25</f>
        <v>0</v>
      </c>
      <c r="P35" s="147">
        <f>IF('Detailed input - Vehicles'!$I$99&lt;&gt;0,'Detailed input - Vehicles'!$I$99,'Detailed input - Vehicles'!$I$98)*Cars!P17*Cars!P25</f>
        <v>0</v>
      </c>
      <c r="Q35" s="147">
        <f>IF('Detailed input - Vehicles'!$I$99&lt;&gt;0,'Detailed input - Vehicles'!$I$99,'Detailed input - Vehicles'!$I$98)*Cars!Q17*Cars!Q25</f>
        <v>0</v>
      </c>
      <c r="R35" s="147">
        <f>IF('Detailed input - Vehicles'!$I$99&lt;&gt;0,'Detailed input - Vehicles'!$I$99,'Detailed input - Vehicles'!$I$98)*Cars!R17*Cars!R25</f>
        <v>0</v>
      </c>
      <c r="S35" s="147">
        <f>IF('Detailed input - Vehicles'!$I$99&lt;&gt;0,'Detailed input - Vehicles'!$I$99,'Detailed input - Vehicles'!$I$98)*Cars!S17*Cars!S25</f>
        <v>0</v>
      </c>
      <c r="T35" s="147">
        <f>IF('Detailed input - Vehicles'!$I$99&lt;&gt;0,'Detailed input - Vehicles'!$I$99,'Detailed input - Vehicles'!$I$98)*Cars!T17*Cars!T25</f>
        <v>0</v>
      </c>
      <c r="U35" s="147">
        <f>IF('Detailed input - Vehicles'!$I$99&lt;&gt;0,'Detailed input - Vehicles'!$I$99,'Detailed input - Vehicles'!$I$98)*Cars!U17*Cars!U25</f>
        <v>0</v>
      </c>
      <c r="V35" s="147">
        <f>IF('Detailed input - Vehicles'!$I$99&lt;&gt;0,'Detailed input - Vehicles'!$I$99,'Detailed input - Vehicles'!$I$98)*Cars!V17*Cars!V25</f>
        <v>0</v>
      </c>
      <c r="W35" s="147">
        <f>IF('Detailed input - Vehicles'!$I$99&lt;&gt;0,'Detailed input - Vehicles'!$I$99,'Detailed input - Vehicles'!$I$98)*Cars!W17*Cars!W25</f>
        <v>0</v>
      </c>
      <c r="X35" s="147">
        <f>IF('Detailed input - Vehicles'!$I$99&lt;&gt;0,'Detailed input - Vehicles'!$I$99,'Detailed input - Vehicles'!$I$98)*Cars!X17*Cars!X25</f>
        <v>0</v>
      </c>
      <c r="Y35" s="147">
        <f>IF('Detailed input - Vehicles'!$I$99&lt;&gt;0,'Detailed input - Vehicles'!$I$99,'Detailed input - Vehicles'!$I$98)*Cars!Y17*Cars!Y25</f>
        <v>0</v>
      </c>
      <c r="Z35" s="147">
        <f>IF('Detailed input - Vehicles'!$I$99&lt;&gt;0,'Detailed input - Vehicles'!$I$99,'Detailed input - Vehicles'!$I$98)*Cars!Z17*Cars!Z25</f>
        <v>0</v>
      </c>
      <c r="AA35" s="147">
        <f>IF('Detailed input - Vehicles'!$I$99&lt;&gt;0,'Detailed input - Vehicles'!$I$99,'Detailed input - Vehicles'!$I$98)*Cars!AA17*Cars!AA25</f>
        <v>0</v>
      </c>
      <c r="AB35" s="147">
        <f>IF('Detailed input - Vehicles'!$I$99&lt;&gt;0,'Detailed input - Vehicles'!$I$99,'Detailed input - Vehicles'!$I$98)*Cars!AB17*Cars!AB25</f>
        <v>0</v>
      </c>
      <c r="AC35" s="147">
        <f>IF('Detailed input - Vehicles'!$I$99&lt;&gt;0,'Detailed input - Vehicles'!$I$99,'Detailed input - Vehicles'!$I$98)*Cars!AC17*Cars!AC25</f>
        <v>0</v>
      </c>
    </row>
    <row r="36" spans="1:29" s="138" customFormat="1" ht="20.25" customHeight="1" outlineLevel="3" x14ac:dyDescent="0.3">
      <c r="A36" s="265"/>
      <c r="B36" s="97"/>
      <c r="C36" s="146" t="s">
        <v>126</v>
      </c>
      <c r="D36" s="147"/>
      <c r="E36" s="147"/>
      <c r="F36" s="147"/>
      <c r="G36" s="147"/>
      <c r="H36" s="147"/>
      <c r="I36" s="147">
        <f>IF('Detailed input - Vehicles'!$J$99&lt;&gt;0,'Detailed input - Vehicles'!$J$99,'Detailed input - Vehicles'!$J$98)*Cars!I$18*Cars!I25</f>
        <v>0</v>
      </c>
      <c r="J36" s="147">
        <f>IF('Detailed input - Vehicles'!$J$99&lt;&gt;0,'Detailed input - Vehicles'!$J$99,'Detailed input - Vehicles'!$J$98)*Cars!J18*Cars!J25</f>
        <v>0</v>
      </c>
      <c r="K36" s="147">
        <f>IF('Detailed input - Vehicles'!$J$99&lt;&gt;0,'Detailed input - Vehicles'!$J$99,'Detailed input - Vehicles'!$J$98)*Cars!K18*Cars!K25</f>
        <v>0</v>
      </c>
      <c r="L36" s="147">
        <f>IF('Detailed input - Vehicles'!$J$99&lt;&gt;0,'Detailed input - Vehicles'!$J$99,'Detailed input - Vehicles'!$J$98)*Cars!L18*Cars!L25</f>
        <v>0</v>
      </c>
      <c r="M36" s="147">
        <f>IF('Detailed input - Vehicles'!$J$99&lt;&gt;0,'Detailed input - Vehicles'!$J$99,'Detailed input - Vehicles'!$J$98)*Cars!M18*Cars!M25</f>
        <v>0</v>
      </c>
      <c r="N36" s="147">
        <f>IF('Detailed input - Vehicles'!$J$99&lt;&gt;0,'Detailed input - Vehicles'!$J$99,'Detailed input - Vehicles'!$J$98)*Cars!N18*Cars!N25</f>
        <v>0</v>
      </c>
      <c r="O36" s="147">
        <f>IF('Detailed input - Vehicles'!$J$99&lt;&gt;0,'Detailed input - Vehicles'!$J$99,'Detailed input - Vehicles'!$J$98)*Cars!O18*Cars!O25</f>
        <v>0</v>
      </c>
      <c r="P36" s="147">
        <f>IF('Detailed input - Vehicles'!$J$99&lt;&gt;0,'Detailed input - Vehicles'!$J$99,'Detailed input - Vehicles'!$J$98)*Cars!P18*Cars!P25</f>
        <v>0</v>
      </c>
      <c r="Q36" s="147">
        <f>IF('Detailed input - Vehicles'!$J$99&lt;&gt;0,'Detailed input - Vehicles'!$J$99,'Detailed input - Vehicles'!$J$98)*Cars!Q18*Cars!Q25</f>
        <v>0</v>
      </c>
      <c r="R36" s="147">
        <f>IF('Detailed input - Vehicles'!$J$99&lt;&gt;0,'Detailed input - Vehicles'!$J$99,'Detailed input - Vehicles'!$J$98)*Cars!R18*Cars!R25</f>
        <v>0</v>
      </c>
      <c r="S36" s="147">
        <f>IF('Detailed input - Vehicles'!$J$99&lt;&gt;0,'Detailed input - Vehicles'!$J$99,'Detailed input - Vehicles'!$J$98)*Cars!S18*Cars!S25</f>
        <v>0</v>
      </c>
      <c r="T36" s="147">
        <f>IF('Detailed input - Vehicles'!$J$99&lt;&gt;0,'Detailed input - Vehicles'!$J$99,'Detailed input - Vehicles'!$J$98)*Cars!T18*Cars!T25</f>
        <v>0</v>
      </c>
      <c r="U36" s="147">
        <f>IF('Detailed input - Vehicles'!$J$99&lt;&gt;0,'Detailed input - Vehicles'!$J$99,'Detailed input - Vehicles'!$J$98)*Cars!U18*Cars!U25</f>
        <v>0</v>
      </c>
      <c r="V36" s="147">
        <f>IF('Detailed input - Vehicles'!$J$99&lt;&gt;0,'Detailed input - Vehicles'!$J$99,'Detailed input - Vehicles'!$J$98)*Cars!V18*Cars!V25</f>
        <v>0</v>
      </c>
      <c r="W36" s="147">
        <f>IF('Detailed input - Vehicles'!$J$99&lt;&gt;0,'Detailed input - Vehicles'!$J$99,'Detailed input - Vehicles'!$J$98)*Cars!W18*Cars!W25</f>
        <v>0</v>
      </c>
      <c r="X36" s="147">
        <f>IF('Detailed input - Vehicles'!$J$99&lt;&gt;0,'Detailed input - Vehicles'!$J$99,'Detailed input - Vehicles'!$J$98)*Cars!X18*Cars!X25</f>
        <v>0</v>
      </c>
      <c r="Y36" s="147">
        <f>IF('Detailed input - Vehicles'!$J$99&lt;&gt;0,'Detailed input - Vehicles'!$J$99,'Detailed input - Vehicles'!$J$98)*Cars!Y18*Cars!Y25</f>
        <v>0</v>
      </c>
      <c r="Z36" s="147">
        <f>IF('Detailed input - Vehicles'!$J$99&lt;&gt;0,'Detailed input - Vehicles'!$J$99,'Detailed input - Vehicles'!$J$98)*Cars!Z18*Cars!Z25</f>
        <v>0</v>
      </c>
      <c r="AA36" s="147">
        <f>IF('Detailed input - Vehicles'!$J$99&lt;&gt;0,'Detailed input - Vehicles'!$J$99,'Detailed input - Vehicles'!$J$98)*Cars!AA18*Cars!AA25</f>
        <v>0</v>
      </c>
      <c r="AB36" s="147">
        <f>IF('Detailed input - Vehicles'!$J$99&lt;&gt;0,'Detailed input - Vehicles'!$J$99,'Detailed input - Vehicles'!$J$98)*Cars!AB18*Cars!AB25</f>
        <v>0</v>
      </c>
      <c r="AC36" s="147">
        <f>IF('Detailed input - Vehicles'!$J$99&lt;&gt;0,'Detailed input - Vehicles'!$J$99,'Detailed input - Vehicles'!$J$98)*Cars!AC18*Cars!AC25</f>
        <v>0</v>
      </c>
    </row>
    <row r="37" spans="1:29" s="138" customFormat="1" ht="20.25" customHeight="1" outlineLevel="3" x14ac:dyDescent="0.3">
      <c r="A37" s="265"/>
      <c r="B37" s="97"/>
      <c r="C37" s="146" t="s">
        <v>127</v>
      </c>
      <c r="D37" s="147"/>
      <c r="E37" s="147"/>
      <c r="F37" s="147"/>
      <c r="G37" s="147"/>
      <c r="H37" s="147"/>
      <c r="I37" s="147"/>
      <c r="J37" s="147">
        <f>IF('Detailed input - Vehicles'!$K$99&lt;&gt;0,'Detailed input - Vehicles'!$K$99,'Detailed input - Vehicles'!$K$98)*Cars!J$19*Cars!J25</f>
        <v>0</v>
      </c>
      <c r="K37" s="147">
        <f>IF('Detailed input - Vehicles'!$K$99&lt;&gt;0,'Detailed input - Vehicles'!$K$99,'Detailed input - Vehicles'!$K$98)*Cars!K19*Cars!K25</f>
        <v>0</v>
      </c>
      <c r="L37" s="147">
        <f>IF('Detailed input - Vehicles'!$K$99&lt;&gt;0,'Detailed input - Vehicles'!$K$99,'Detailed input - Vehicles'!$K$98)*Cars!L19*Cars!L25</f>
        <v>0</v>
      </c>
      <c r="M37" s="147">
        <f>IF('Detailed input - Vehicles'!$K$99&lt;&gt;0,'Detailed input - Vehicles'!$K$99,'Detailed input - Vehicles'!$K$98)*Cars!M19*Cars!M25</f>
        <v>0</v>
      </c>
      <c r="N37" s="147">
        <f>IF('Detailed input - Vehicles'!$K$99&lt;&gt;0,'Detailed input - Vehicles'!$K$99,'Detailed input - Vehicles'!$K$98)*Cars!N19*Cars!N25</f>
        <v>0</v>
      </c>
      <c r="O37" s="147">
        <f>IF('Detailed input - Vehicles'!$K$99&lt;&gt;0,'Detailed input - Vehicles'!$K$99,'Detailed input - Vehicles'!$K$98)*Cars!O19*Cars!O25</f>
        <v>0</v>
      </c>
      <c r="P37" s="147">
        <f>IF('Detailed input - Vehicles'!$K$99&lt;&gt;0,'Detailed input - Vehicles'!$K$99,'Detailed input - Vehicles'!$K$98)*Cars!P19*Cars!P25</f>
        <v>0</v>
      </c>
      <c r="Q37" s="147">
        <f>IF('Detailed input - Vehicles'!$K$99&lt;&gt;0,'Detailed input - Vehicles'!$K$99,'Detailed input - Vehicles'!$K$98)*Cars!Q19*Cars!Q25</f>
        <v>0</v>
      </c>
      <c r="R37" s="147">
        <f>IF('Detailed input - Vehicles'!$K$99&lt;&gt;0,'Detailed input - Vehicles'!$K$99,'Detailed input - Vehicles'!$K$98)*Cars!R19*Cars!R25</f>
        <v>0</v>
      </c>
      <c r="S37" s="147">
        <f>IF('Detailed input - Vehicles'!$K$99&lt;&gt;0,'Detailed input - Vehicles'!$K$99,'Detailed input - Vehicles'!$K$98)*Cars!S19*Cars!S25</f>
        <v>0</v>
      </c>
      <c r="T37" s="147">
        <f>IF('Detailed input - Vehicles'!$K$99&lt;&gt;0,'Detailed input - Vehicles'!$K$99,'Detailed input - Vehicles'!$K$98)*Cars!T19*Cars!T25</f>
        <v>0</v>
      </c>
      <c r="U37" s="147">
        <f>IF('Detailed input - Vehicles'!$K$99&lt;&gt;0,'Detailed input - Vehicles'!$K$99,'Detailed input - Vehicles'!$K$98)*Cars!U19*Cars!U25</f>
        <v>0</v>
      </c>
      <c r="V37" s="147">
        <f>IF('Detailed input - Vehicles'!$K$99&lt;&gt;0,'Detailed input - Vehicles'!$K$99,'Detailed input - Vehicles'!$K$98)*Cars!V19*Cars!V25</f>
        <v>0</v>
      </c>
      <c r="W37" s="147">
        <f>IF('Detailed input - Vehicles'!$K$99&lt;&gt;0,'Detailed input - Vehicles'!$K$99,'Detailed input - Vehicles'!$K$98)*Cars!W19*Cars!W25</f>
        <v>0</v>
      </c>
      <c r="X37" s="147">
        <f>IF('Detailed input - Vehicles'!$K$99&lt;&gt;0,'Detailed input - Vehicles'!$K$99,'Detailed input - Vehicles'!$K$98)*Cars!X19*Cars!X25</f>
        <v>0</v>
      </c>
      <c r="Y37" s="147">
        <f>IF('Detailed input - Vehicles'!$K$99&lt;&gt;0,'Detailed input - Vehicles'!$K$99,'Detailed input - Vehicles'!$K$98)*Cars!Y19*Cars!Y25</f>
        <v>0</v>
      </c>
      <c r="Z37" s="147">
        <f>IF('Detailed input - Vehicles'!$K$99&lt;&gt;0,'Detailed input - Vehicles'!$K$99,'Detailed input - Vehicles'!$K$98)*Cars!Z19*Cars!Z25</f>
        <v>0</v>
      </c>
      <c r="AA37" s="147">
        <f>IF('Detailed input - Vehicles'!$K$99&lt;&gt;0,'Detailed input - Vehicles'!$K$99,'Detailed input - Vehicles'!$K$98)*Cars!AA19*Cars!AA25</f>
        <v>0</v>
      </c>
      <c r="AB37" s="147">
        <f>IF('Detailed input - Vehicles'!$K$99&lt;&gt;0,'Detailed input - Vehicles'!$K$99,'Detailed input - Vehicles'!$K$98)*Cars!AB19*Cars!AB25</f>
        <v>0</v>
      </c>
      <c r="AC37" s="147">
        <f>IF('Detailed input - Vehicles'!$K$99&lt;&gt;0,'Detailed input - Vehicles'!$K$99,'Detailed input - Vehicles'!$K$98)*Cars!AC19*Cars!AC25</f>
        <v>0</v>
      </c>
    </row>
    <row r="38" spans="1:29" s="138" customFormat="1" ht="20.25" customHeight="1" outlineLevel="3" x14ac:dyDescent="0.3">
      <c r="A38" s="265"/>
      <c r="B38" s="97"/>
      <c r="C38" s="146" t="s">
        <v>128</v>
      </c>
      <c r="D38" s="147"/>
      <c r="E38" s="147"/>
      <c r="F38" s="147"/>
      <c r="G38" s="147"/>
      <c r="H38" s="147"/>
      <c r="I38" s="147"/>
      <c r="J38" s="147"/>
      <c r="K38" s="147">
        <f>IF('Detailed input - Vehicles'!$L$99&lt;&gt;0,'Detailed input - Vehicles'!$L$99,'Detailed input - Vehicles'!$L$98)*K$20*K25</f>
        <v>0</v>
      </c>
      <c r="L38" s="147">
        <f>IF('Detailed input - Vehicles'!$L$99&lt;&gt;0,'Detailed input - Vehicles'!$L$99,'Detailed input - Vehicles'!$L$98)*L20*L25</f>
        <v>0</v>
      </c>
      <c r="M38" s="147">
        <f>IF('Detailed input - Vehicles'!$L$99&lt;&gt;0,'Detailed input - Vehicles'!$L$99,'Detailed input - Vehicles'!$L$98)*M20*M25</f>
        <v>0</v>
      </c>
      <c r="N38" s="147">
        <f>IF('Detailed input - Vehicles'!$L$99&lt;&gt;0,'Detailed input - Vehicles'!$L$99,'Detailed input - Vehicles'!$L$98)*N20*N25</f>
        <v>0</v>
      </c>
      <c r="O38" s="147">
        <f>IF('Detailed input - Vehicles'!$L$99&lt;&gt;0,'Detailed input - Vehicles'!$L$99,'Detailed input - Vehicles'!$L$98)*O20*O25</f>
        <v>0</v>
      </c>
      <c r="P38" s="147">
        <f>IF('Detailed input - Vehicles'!$L$99&lt;&gt;0,'Detailed input - Vehicles'!$L$99,'Detailed input - Vehicles'!$L$98)*P20*P25</f>
        <v>0</v>
      </c>
      <c r="Q38" s="147">
        <f>IF('Detailed input - Vehicles'!$L$99&lt;&gt;0,'Detailed input - Vehicles'!$L$99,'Detailed input - Vehicles'!$L$98)*Q20*Q25</f>
        <v>0</v>
      </c>
      <c r="R38" s="147">
        <f>IF('Detailed input - Vehicles'!$L$99&lt;&gt;0,'Detailed input - Vehicles'!$L$99,'Detailed input - Vehicles'!$L$98)*R20*R25</f>
        <v>0</v>
      </c>
      <c r="S38" s="147">
        <f>IF('Detailed input - Vehicles'!$L$99&lt;&gt;0,'Detailed input - Vehicles'!$L$99,'Detailed input - Vehicles'!$L$98)*S20*S25</f>
        <v>0</v>
      </c>
      <c r="T38" s="147">
        <f>IF('Detailed input - Vehicles'!$L$99&lt;&gt;0,'Detailed input - Vehicles'!$L$99,'Detailed input - Vehicles'!$L$98)*T20*T25</f>
        <v>0</v>
      </c>
      <c r="U38" s="147">
        <f>IF('Detailed input - Vehicles'!$L$99&lt;&gt;0,'Detailed input - Vehicles'!$L$99,'Detailed input - Vehicles'!$L$98)*U20*U25</f>
        <v>0</v>
      </c>
      <c r="V38" s="147">
        <f>IF('Detailed input - Vehicles'!$L$99&lt;&gt;0,'Detailed input - Vehicles'!$L$99,'Detailed input - Vehicles'!$L$98)*V20*V25</f>
        <v>0</v>
      </c>
      <c r="W38" s="147">
        <f>IF('Detailed input - Vehicles'!$L$99&lt;&gt;0,'Detailed input - Vehicles'!$L$99,'Detailed input - Vehicles'!$L$98)*W20*W25</f>
        <v>0</v>
      </c>
      <c r="X38" s="147">
        <f>IF('Detailed input - Vehicles'!$L$99&lt;&gt;0,'Detailed input - Vehicles'!$L$99,'Detailed input - Vehicles'!$L$98)*X20*X25</f>
        <v>0</v>
      </c>
      <c r="Y38" s="147">
        <f>IF('Detailed input - Vehicles'!$L$99&lt;&gt;0,'Detailed input - Vehicles'!$L$99,'Detailed input - Vehicles'!$L$98)*Y20*Y25</f>
        <v>0</v>
      </c>
      <c r="Z38" s="147">
        <f>IF('Detailed input - Vehicles'!$L$99&lt;&gt;0,'Detailed input - Vehicles'!$L$99,'Detailed input - Vehicles'!$L$98)*Z20*Z25</f>
        <v>0</v>
      </c>
      <c r="AA38" s="147">
        <f>IF('Detailed input - Vehicles'!$L$99&lt;&gt;0,'Detailed input - Vehicles'!$L$99,'Detailed input - Vehicles'!$L$98)*AA20*AA25</f>
        <v>0</v>
      </c>
      <c r="AB38" s="147">
        <f>IF('Detailed input - Vehicles'!$L$99&lt;&gt;0,'Detailed input - Vehicles'!$L$99,'Detailed input - Vehicles'!$L$98)*AB20*AB25</f>
        <v>0</v>
      </c>
      <c r="AC38" s="147">
        <f>IF('Detailed input - Vehicles'!$L$99&lt;&gt;0,'Detailed input - Vehicles'!$L$99,'Detailed input - Vehicles'!$L$98)*AC20*AC25</f>
        <v>0</v>
      </c>
    </row>
    <row r="39" spans="1:29" s="138" customFormat="1" ht="20.25" customHeight="1" outlineLevel="3" x14ac:dyDescent="0.3">
      <c r="A39" s="265"/>
      <c r="B39" s="97"/>
      <c r="C39" s="146" t="s">
        <v>129</v>
      </c>
      <c r="D39" s="147"/>
      <c r="E39" s="147"/>
      <c r="F39" s="147"/>
      <c r="G39" s="147"/>
      <c r="H39" s="147"/>
      <c r="I39" s="147"/>
      <c r="J39" s="147"/>
      <c r="K39" s="147"/>
      <c r="L39" s="147">
        <f>IF('Detailed input - Vehicles'!$M$99&lt;&gt;0,'Detailed input - Vehicles'!$M$199,'Detailed input - Vehicles'!$M$98)*Cars!L$21*Cars!L25</f>
        <v>0</v>
      </c>
      <c r="M39" s="147">
        <f>IF('Detailed input - Vehicles'!$M$99&lt;&gt;0,'Detailed input - Vehicles'!$M$199,'Detailed input - Vehicles'!$M$98)*Cars!M21*Cars!M25</f>
        <v>0</v>
      </c>
      <c r="N39" s="147">
        <f>IF('Detailed input - Vehicles'!$M$99&lt;&gt;0,'Detailed input - Vehicles'!$M$199,'Detailed input - Vehicles'!$M$98)*Cars!N21*Cars!N25</f>
        <v>0</v>
      </c>
      <c r="O39" s="147">
        <f>IF('Detailed input - Vehicles'!$M$99&lt;&gt;0,'Detailed input - Vehicles'!$M$199,'Detailed input - Vehicles'!$M$98)*Cars!O21*Cars!O25</f>
        <v>0</v>
      </c>
      <c r="P39" s="147">
        <f>IF('Detailed input - Vehicles'!$M$99&lt;&gt;0,'Detailed input - Vehicles'!$M$199,'Detailed input - Vehicles'!$M$98)*Cars!P21*Cars!P25</f>
        <v>0</v>
      </c>
      <c r="Q39" s="147">
        <f>IF('Detailed input - Vehicles'!$M$99&lt;&gt;0,'Detailed input - Vehicles'!$M$199,'Detailed input - Vehicles'!$M$98)*Cars!Q21*Cars!Q25</f>
        <v>0</v>
      </c>
      <c r="R39" s="147">
        <f>IF('Detailed input - Vehicles'!$M$99&lt;&gt;0,'Detailed input - Vehicles'!$M$199,'Detailed input - Vehicles'!$M$98)*Cars!R21*Cars!R25</f>
        <v>0</v>
      </c>
      <c r="S39" s="147">
        <f>IF('Detailed input - Vehicles'!$M$99&lt;&gt;0,'Detailed input - Vehicles'!$M$199,'Detailed input - Vehicles'!$M$98)*Cars!S21*Cars!S25</f>
        <v>0</v>
      </c>
      <c r="T39" s="147">
        <f>IF('Detailed input - Vehicles'!$M$99&lt;&gt;0,'Detailed input - Vehicles'!$M$199,'Detailed input - Vehicles'!$M$98)*Cars!T21*Cars!T25</f>
        <v>0</v>
      </c>
      <c r="U39" s="147">
        <f>IF('Detailed input - Vehicles'!$M$99&lt;&gt;0,'Detailed input - Vehicles'!$M$199,'Detailed input - Vehicles'!$M$98)*Cars!U21*Cars!U25</f>
        <v>0</v>
      </c>
      <c r="V39" s="147">
        <f>IF('Detailed input - Vehicles'!$M$99&lt;&gt;0,'Detailed input - Vehicles'!$M$199,'Detailed input - Vehicles'!$M$98)*Cars!V21*Cars!V25</f>
        <v>0</v>
      </c>
      <c r="W39" s="147">
        <f>IF('Detailed input - Vehicles'!$M$99&lt;&gt;0,'Detailed input - Vehicles'!$M$199,'Detailed input - Vehicles'!$M$98)*Cars!W21*Cars!W25</f>
        <v>0</v>
      </c>
      <c r="X39" s="147">
        <f>IF('Detailed input - Vehicles'!$M$99&lt;&gt;0,'Detailed input - Vehicles'!$M$199,'Detailed input - Vehicles'!$M$98)*Cars!X21*Cars!X25</f>
        <v>0</v>
      </c>
      <c r="Y39" s="147">
        <f>IF('Detailed input - Vehicles'!$M$99&lt;&gt;0,'Detailed input - Vehicles'!$M$199,'Detailed input - Vehicles'!$M$98)*Cars!Y21*Cars!Y25</f>
        <v>0</v>
      </c>
      <c r="Z39" s="147">
        <f>IF('Detailed input - Vehicles'!$M$99&lt;&gt;0,'Detailed input - Vehicles'!$M$199,'Detailed input - Vehicles'!$M$98)*Cars!Z21*Cars!Z25</f>
        <v>0</v>
      </c>
      <c r="AA39" s="147">
        <f>IF('Detailed input - Vehicles'!$M$99&lt;&gt;0,'Detailed input - Vehicles'!$M$199,'Detailed input - Vehicles'!$M$98)*Cars!AA21*Cars!AA25</f>
        <v>0</v>
      </c>
      <c r="AB39" s="147">
        <f>IF('Detailed input - Vehicles'!$M$99&lt;&gt;0,'Detailed input - Vehicles'!$M$199,'Detailed input - Vehicles'!$M$98)*Cars!AB21*Cars!AB25</f>
        <v>0</v>
      </c>
      <c r="AC39" s="147">
        <f>IF('Detailed input - Vehicles'!$M$99&lt;&gt;0,'Detailed input - Vehicles'!$M$199,'Detailed input - Vehicles'!$M$98)*Cars!AC21*Cars!AC25</f>
        <v>0</v>
      </c>
    </row>
    <row r="40" spans="1:29" s="138" customFormat="1" ht="20.25" customHeight="1" outlineLevel="3" x14ac:dyDescent="0.3">
      <c r="A40" s="265"/>
      <c r="B40" s="97"/>
      <c r="C40" s="146" t="s">
        <v>130</v>
      </c>
      <c r="D40" s="147"/>
      <c r="E40" s="147"/>
      <c r="F40" s="147"/>
      <c r="G40" s="147"/>
      <c r="H40" s="147"/>
      <c r="I40" s="147"/>
      <c r="J40" s="147"/>
      <c r="K40" s="147"/>
      <c r="L40" s="147"/>
      <c r="M40" s="147">
        <f>IF('Detailed input - Vehicles'!$N$99&lt;&gt;0,'Detailed input - Vehicles'!$N$99,'Detailed input - Vehicles'!$N$98)*Cars!M$22*Cars!M25</f>
        <v>0</v>
      </c>
      <c r="N40" s="147">
        <f>IF('Detailed input - Vehicles'!$N$99&lt;&gt;0,'Detailed input - Vehicles'!$N$99,'Detailed input - Vehicles'!$N$98)*Cars!N22*Cars!N25</f>
        <v>0</v>
      </c>
      <c r="O40" s="147">
        <f>IF('Detailed input - Vehicles'!$N$99&lt;&gt;0,'Detailed input - Vehicles'!$N$99,'Detailed input - Vehicles'!$N$98)*Cars!O22*Cars!O25</f>
        <v>0</v>
      </c>
      <c r="P40" s="147">
        <f>IF('Detailed input - Vehicles'!$N$99&lt;&gt;0,'Detailed input - Vehicles'!$N$99,'Detailed input - Vehicles'!$N$98)*Cars!P22*Cars!P25</f>
        <v>0</v>
      </c>
      <c r="Q40" s="147">
        <f>IF('Detailed input - Vehicles'!$N$99&lt;&gt;0,'Detailed input - Vehicles'!$N$99,'Detailed input - Vehicles'!$N$98)*Cars!Q22*Cars!Q25</f>
        <v>0</v>
      </c>
      <c r="R40" s="147">
        <f>IF('Detailed input - Vehicles'!$N$99&lt;&gt;0,'Detailed input - Vehicles'!$N$99,'Detailed input - Vehicles'!$N$98)*Cars!R22*Cars!R25</f>
        <v>0</v>
      </c>
      <c r="S40" s="147">
        <f>IF('Detailed input - Vehicles'!$N$99&lt;&gt;0,'Detailed input - Vehicles'!$N$99,'Detailed input - Vehicles'!$N$98)*Cars!S22*Cars!S25</f>
        <v>0</v>
      </c>
      <c r="T40" s="147">
        <f>IF('Detailed input - Vehicles'!$N$99&lt;&gt;0,'Detailed input - Vehicles'!$N$99,'Detailed input - Vehicles'!$N$98)*Cars!T22*Cars!T25</f>
        <v>0</v>
      </c>
      <c r="U40" s="147">
        <f>IF('Detailed input - Vehicles'!$N$99&lt;&gt;0,'Detailed input - Vehicles'!$N$99,'Detailed input - Vehicles'!$N$98)*Cars!U22*Cars!U25</f>
        <v>0</v>
      </c>
      <c r="V40" s="147">
        <f>IF('Detailed input - Vehicles'!$N$99&lt;&gt;0,'Detailed input - Vehicles'!$N$99,'Detailed input - Vehicles'!$N$98)*Cars!V22*Cars!V25</f>
        <v>0</v>
      </c>
      <c r="W40" s="147">
        <f>IF('Detailed input - Vehicles'!$N$99&lt;&gt;0,'Detailed input - Vehicles'!$N$99,'Detailed input - Vehicles'!$N$98)*Cars!W22*Cars!W25</f>
        <v>0</v>
      </c>
      <c r="X40" s="147">
        <f>IF('Detailed input - Vehicles'!$N$99&lt;&gt;0,'Detailed input - Vehicles'!$N$99,'Detailed input - Vehicles'!$N$98)*Cars!X22*Cars!X25</f>
        <v>0</v>
      </c>
      <c r="Y40" s="147">
        <f>IF('Detailed input - Vehicles'!$N$99&lt;&gt;0,'Detailed input - Vehicles'!$N$99,'Detailed input - Vehicles'!$N$98)*Cars!Y22*Cars!Y25</f>
        <v>0</v>
      </c>
      <c r="Z40" s="147">
        <f>IF('Detailed input - Vehicles'!$N$99&lt;&gt;0,'Detailed input - Vehicles'!$N$99,'Detailed input - Vehicles'!$N$98)*Cars!Z22*Cars!Z25</f>
        <v>0</v>
      </c>
      <c r="AA40" s="147">
        <f>IF('Detailed input - Vehicles'!$N$99&lt;&gt;0,'Detailed input - Vehicles'!$N$99,'Detailed input - Vehicles'!$N$98)*Cars!AA22*Cars!AA25</f>
        <v>0</v>
      </c>
      <c r="AB40" s="147">
        <f>IF('Detailed input - Vehicles'!$N$99&lt;&gt;0,'Detailed input - Vehicles'!$N$99,'Detailed input - Vehicles'!$N$98)*Cars!AB22*Cars!AB25</f>
        <v>0</v>
      </c>
      <c r="AC40" s="147">
        <f>IF('Detailed input - Vehicles'!$N$99&lt;&gt;0,'Detailed input - Vehicles'!$N$99,'Detailed input - Vehicles'!$N$98)*Cars!AC22*Cars!AC25</f>
        <v>0</v>
      </c>
    </row>
    <row r="41" spans="1:29" s="138" customFormat="1" ht="20.25" customHeight="1" outlineLevel="3" x14ac:dyDescent="0.3">
      <c r="A41" s="265"/>
      <c r="B41" s="97"/>
      <c r="C41" s="146" t="s">
        <v>131</v>
      </c>
      <c r="D41" s="147"/>
      <c r="E41" s="147"/>
      <c r="F41" s="147"/>
      <c r="G41" s="147"/>
      <c r="H41" s="147"/>
      <c r="I41" s="147"/>
      <c r="J41" s="147"/>
      <c r="K41" s="147"/>
      <c r="L41" s="147"/>
      <c r="M41" s="147"/>
      <c r="N41" s="147">
        <f>IF('Detailed input - Vehicles'!$O$99&lt;&gt;0,'Detailed input - Vehicles'!$O$99,'Detailed input - Vehicles'!$O$98)*Cars!N$23*Cars!N25</f>
        <v>0</v>
      </c>
      <c r="O41" s="147">
        <f>IF('Detailed input - Vehicles'!$O$99&lt;&gt;0,'Detailed input - Vehicles'!$O$99,'Detailed input - Vehicles'!$O$98)*Cars!O23*Cars!O25</f>
        <v>0</v>
      </c>
      <c r="P41" s="147">
        <f>IF('Detailed input - Vehicles'!$O$99&lt;&gt;0,'Detailed input - Vehicles'!$O$99,'Detailed input - Vehicles'!$O$98)*Cars!P23*Cars!P25</f>
        <v>0</v>
      </c>
      <c r="Q41" s="147">
        <f>IF('Detailed input - Vehicles'!$O$99&lt;&gt;0,'Detailed input - Vehicles'!$O$99,'Detailed input - Vehicles'!$O$98)*Cars!Q23*Cars!Q25</f>
        <v>0</v>
      </c>
      <c r="R41" s="147">
        <f>IF('Detailed input - Vehicles'!$O$99&lt;&gt;0,'Detailed input - Vehicles'!$O$99,'Detailed input - Vehicles'!$O$98)*Cars!R23*Cars!R25</f>
        <v>0</v>
      </c>
      <c r="S41" s="147">
        <f>IF('Detailed input - Vehicles'!$O$99&lt;&gt;0,'Detailed input - Vehicles'!$O$99,'Detailed input - Vehicles'!$O$98)*Cars!S23*Cars!S25</f>
        <v>0</v>
      </c>
      <c r="T41" s="147">
        <f>IF('Detailed input - Vehicles'!$O$99&lt;&gt;0,'Detailed input - Vehicles'!$O$99,'Detailed input - Vehicles'!$O$98)*Cars!T23*Cars!T25</f>
        <v>0</v>
      </c>
      <c r="U41" s="147">
        <f>IF('Detailed input - Vehicles'!$O$99&lt;&gt;0,'Detailed input - Vehicles'!$O$99,'Detailed input - Vehicles'!$O$98)*Cars!U23*Cars!U25</f>
        <v>0</v>
      </c>
      <c r="V41" s="147">
        <f>IF('Detailed input - Vehicles'!$O$99&lt;&gt;0,'Detailed input - Vehicles'!$O$99,'Detailed input - Vehicles'!$O$98)*Cars!V23*Cars!V25</f>
        <v>0</v>
      </c>
      <c r="W41" s="147">
        <f>IF('Detailed input - Vehicles'!$O$99&lt;&gt;0,'Detailed input - Vehicles'!$O$99,'Detailed input - Vehicles'!$O$98)*Cars!W23*Cars!W25</f>
        <v>0</v>
      </c>
      <c r="X41" s="147">
        <f>IF('Detailed input - Vehicles'!$O$99&lt;&gt;0,'Detailed input - Vehicles'!$O$99,'Detailed input - Vehicles'!$O$98)*Cars!X23*Cars!X25</f>
        <v>0</v>
      </c>
      <c r="Y41" s="147">
        <f>IF('Detailed input - Vehicles'!$O$99&lt;&gt;0,'Detailed input - Vehicles'!$O$99,'Detailed input - Vehicles'!$O$98)*Cars!Y23*Cars!Y25</f>
        <v>0</v>
      </c>
      <c r="Z41" s="147">
        <f>IF('Detailed input - Vehicles'!$O$99&lt;&gt;0,'Detailed input - Vehicles'!$O$99,'Detailed input - Vehicles'!$O$98)*Cars!Z23*Cars!Z25</f>
        <v>0</v>
      </c>
      <c r="AA41" s="147">
        <f>IF('Detailed input - Vehicles'!$O$99&lt;&gt;0,'Detailed input - Vehicles'!$O$99,'Detailed input - Vehicles'!$O$98)*Cars!AA23*Cars!AA25</f>
        <v>0</v>
      </c>
      <c r="AB41" s="147">
        <f>IF('Detailed input - Vehicles'!$O$99&lt;&gt;0,'Detailed input - Vehicles'!$O$99,'Detailed input - Vehicles'!$O$98)*Cars!AB23*Cars!AB25</f>
        <v>0</v>
      </c>
      <c r="AC41" s="147">
        <f>IF('Detailed input - Vehicles'!$O$99&lt;&gt;0,'Detailed input - Vehicles'!$O$99,'Detailed input - Vehicles'!$O$98)*Cars!AC23*Cars!AC25</f>
        <v>0</v>
      </c>
    </row>
    <row r="42" spans="1:29" s="138" customFormat="1" ht="20.25" customHeight="1" outlineLevel="2" x14ac:dyDescent="0.3">
      <c r="A42" s="265"/>
      <c r="B42" s="131"/>
      <c r="C42" s="132"/>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row>
    <row r="43" spans="1:29" s="138" customFormat="1" ht="20.25" customHeight="1" outlineLevel="2" x14ac:dyDescent="0.3">
      <c r="A43" s="265"/>
      <c r="B43" s="146"/>
      <c r="C43" s="132"/>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row>
    <row r="44" spans="1:29" s="138" customFormat="1" ht="20.25" customHeight="1" outlineLevel="1" x14ac:dyDescent="0.3">
      <c r="A44" s="265"/>
      <c r="B44" s="146"/>
      <c r="C44" s="132"/>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row>
    <row r="45" spans="1:29" ht="20.25" customHeight="1" outlineLevel="1" x14ac:dyDescent="0.3">
      <c r="A45" s="78"/>
      <c r="B45" s="133" t="s">
        <v>1</v>
      </c>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row>
    <row r="46" spans="1:29" s="136" customFormat="1" ht="20.25" customHeight="1" outlineLevel="1" x14ac:dyDescent="0.3">
      <c r="A46" s="267"/>
      <c r="B46" s="132" t="s">
        <v>58</v>
      </c>
      <c r="C46" s="132" t="s">
        <v>16</v>
      </c>
      <c r="D46" s="192">
        <f>IF('Detailed input - Vehicles'!E93&lt;&gt;0,'Detailed input - Vehicles'!E93,IF('Detailed input - Vehicles'!$E$5='Detailed input - Vehicles'!$C$90,'Detailed input - Vehicles'!E90,IF('Detailed input - Vehicles'!$E$5='Detailed input - Vehicles'!$C$91,'Detailed input - Vehicles'!E91,'Detailed input - Vehicles'!E92)))*D10</f>
        <v>0</v>
      </c>
      <c r="E46" s="192">
        <f>IF('Detailed input - Vehicles'!F93&lt;&gt;0,'Detailed input - Vehicles'!F93,IF('Detailed input - Vehicles'!$E$5='Detailed input - Vehicles'!$C$90,'Detailed input - Vehicles'!F90,IF('Detailed input - Vehicles'!$E$5='Detailed input - Vehicles'!$C$91,'Detailed input - Vehicles'!F91,'Detailed input - Vehicles'!F92)))*E10</f>
        <v>0</v>
      </c>
      <c r="F46" s="192">
        <f>IF('Detailed input - Vehicles'!G93&lt;&gt;0,'Detailed input - Vehicles'!G93,IF('Detailed input - Vehicles'!$E$5='Detailed input - Vehicles'!$C$90,'Detailed input - Vehicles'!G90,IF('Detailed input - Vehicles'!$E$5='Detailed input - Vehicles'!$C$91,'Detailed input - Vehicles'!G91,'Detailed input - Vehicles'!G92)))*F10</f>
        <v>0</v>
      </c>
      <c r="G46" s="192">
        <f>IF('Detailed input - Vehicles'!H93&lt;&gt;0,'Detailed input - Vehicles'!H93,IF('Detailed input - Vehicles'!$E$5='Detailed input - Vehicles'!$C$90,'Detailed input - Vehicles'!H90,IF('Detailed input - Vehicles'!$E$5='Detailed input - Vehicles'!$C$91,'Detailed input - Vehicles'!H91,'Detailed input - Vehicles'!H92)))*G10</f>
        <v>0</v>
      </c>
      <c r="H46" s="192">
        <f>IF('Detailed input - Vehicles'!I93&lt;&gt;0,'Detailed input - Vehicles'!I93,IF('Detailed input - Vehicles'!$E$5='Detailed input - Vehicles'!$C$90,'Detailed input - Vehicles'!I90,IF('Detailed input - Vehicles'!$E$5='Detailed input - Vehicles'!$C$91,'Detailed input - Vehicles'!I91,'Detailed input - Vehicles'!I92)))*H10</f>
        <v>0</v>
      </c>
      <c r="I46" s="192">
        <f>IF('Detailed input - Vehicles'!J93&lt;&gt;0,'Detailed input - Vehicles'!J93,IF('Detailed input - Vehicles'!$E$5='Detailed input - Vehicles'!$C$90,'Detailed input - Vehicles'!J90,IF('Detailed input - Vehicles'!$E$5='Detailed input - Vehicles'!$C$91,'Detailed input - Vehicles'!J91,'Detailed input - Vehicles'!J92)))*I10</f>
        <v>0</v>
      </c>
      <c r="J46" s="192">
        <f>IF('Detailed input - Vehicles'!K93&lt;&gt;0,'Detailed input - Vehicles'!K93,IF('Detailed input - Vehicles'!$E$5='Detailed input - Vehicles'!$C$90,'Detailed input - Vehicles'!K90,IF('Detailed input - Vehicles'!$E$5='Detailed input - Vehicles'!$C$91,'Detailed input - Vehicles'!K91,'Detailed input - Vehicles'!K92)))*J10</f>
        <v>0</v>
      </c>
      <c r="K46" s="192">
        <f>IF('Detailed input - Vehicles'!L93&lt;&gt;0,'Detailed input - Vehicles'!L93,IF('Detailed input - Vehicles'!$E$5='Detailed input - Vehicles'!$C$90,'Detailed input - Vehicles'!L90,IF('Detailed input - Vehicles'!$E$5='Detailed input - Vehicles'!$C$91,'Detailed input - Vehicles'!L91,'Detailed input - Vehicles'!L92)))*K10</f>
        <v>0</v>
      </c>
      <c r="L46" s="192">
        <f>IF('Detailed input - Vehicles'!M93&lt;&gt;0,'Detailed input - Vehicles'!M93,IF('Detailed input - Vehicles'!$E$5='Detailed input - Vehicles'!$C$90,'Detailed input - Vehicles'!M90,IF('Detailed input - Vehicles'!$E$5='Detailed input - Vehicles'!$C$91,'Detailed input - Vehicles'!M91,'Detailed input - Vehicles'!M92)))*L10</f>
        <v>0</v>
      </c>
      <c r="M46" s="192">
        <f>IF('Detailed input - Vehicles'!N93&lt;&gt;0,'Detailed input - Vehicles'!N93,IF('Detailed input - Vehicles'!$E$5='Detailed input - Vehicles'!$C$90,'Detailed input - Vehicles'!N90,IF('Detailed input - Vehicles'!$E$5='Detailed input - Vehicles'!$C$91,'Detailed input - Vehicles'!N91,'Detailed input - Vehicles'!N92)))*M10</f>
        <v>0</v>
      </c>
      <c r="N46" s="192">
        <f>IF('Detailed input - Vehicles'!O93&lt;&gt;0,'Detailed input - Vehicles'!O93,IF('Detailed input - Vehicles'!$E$5='Detailed input - Vehicles'!$C$90,'Detailed input - Vehicles'!O90,IF('Detailed input - Vehicles'!$E$5='Detailed input - Vehicles'!$C$91,'Detailed input - Vehicles'!O91,'Detailed input - Vehicles'!O92)))*N10</f>
        <v>0</v>
      </c>
      <c r="O46" s="192">
        <f>IF('Detailed input - Vehicles'!P93&lt;&gt;0,'Detailed input - Vehicles'!P93,IF('Detailed input - Vehicles'!$E$5='Detailed input - Vehicles'!$C$90,'Detailed input - Vehicles'!P90,IF('Detailed input - Vehicles'!$E$5='Detailed input - Vehicles'!$C$91,'Detailed input - Vehicles'!P91,'Detailed input - Vehicles'!P92)))*O10</f>
        <v>0</v>
      </c>
      <c r="P46" s="192">
        <f>IF('Detailed input - Vehicles'!Q93&lt;&gt;0,'Detailed input - Vehicles'!Q93,IF('Detailed input - Vehicles'!$E$5='Detailed input - Vehicles'!$C$90,'Detailed input - Vehicles'!Q90,IF('Detailed input - Vehicles'!$E$5='Detailed input - Vehicles'!$C$91,'Detailed input - Vehicles'!Q91,'Detailed input - Vehicles'!Q92)))*P10</f>
        <v>0</v>
      </c>
      <c r="Q46" s="192">
        <f>IF('Detailed input - Vehicles'!R93&lt;&gt;0,'Detailed input - Vehicles'!R93,IF('Detailed input - Vehicles'!$E$5='Detailed input - Vehicles'!$C$90,'Detailed input - Vehicles'!R90,IF('Detailed input - Vehicles'!$E$5='Detailed input - Vehicles'!$C$91,'Detailed input - Vehicles'!R91,'Detailed input - Vehicles'!R92)))*Q10</f>
        <v>0</v>
      </c>
      <c r="R46" s="192">
        <f>IF('Detailed input - Vehicles'!S93&lt;&gt;0,'Detailed input - Vehicles'!S93,IF('Detailed input - Vehicles'!$E$5='Detailed input - Vehicles'!$C$90,'Detailed input - Vehicles'!S90,IF('Detailed input - Vehicles'!$E$5='Detailed input - Vehicles'!$C$91,'Detailed input - Vehicles'!S91,'Detailed input - Vehicles'!S92)))*R10</f>
        <v>0</v>
      </c>
      <c r="S46" s="192">
        <f>IF('Detailed input - Vehicles'!T93&lt;&gt;0,'Detailed input - Vehicles'!T93,IF('Detailed input - Vehicles'!$E$5='Detailed input - Vehicles'!$C$90,'Detailed input - Vehicles'!T90,IF('Detailed input - Vehicles'!$E$5='Detailed input - Vehicles'!$C$91,'Detailed input - Vehicles'!T91,'Detailed input - Vehicles'!T92)))*S10</f>
        <v>0</v>
      </c>
      <c r="T46" s="192">
        <f>IF('Detailed input - Vehicles'!U93&lt;&gt;0,'Detailed input - Vehicles'!U93,IF('Detailed input - Vehicles'!$E$5='Detailed input - Vehicles'!$C$90,'Detailed input - Vehicles'!U90,IF('Detailed input - Vehicles'!$E$5='Detailed input - Vehicles'!$C$91,'Detailed input - Vehicles'!U91,'Detailed input - Vehicles'!U92)))*T10</f>
        <v>0</v>
      </c>
      <c r="U46" s="192">
        <f>IF('Detailed input - Vehicles'!V93&lt;&gt;0,'Detailed input - Vehicles'!V93,IF('Detailed input - Vehicles'!$E$5='Detailed input - Vehicles'!$C$90,'Detailed input - Vehicles'!V90,IF('Detailed input - Vehicles'!$E$5='Detailed input - Vehicles'!$C$91,'Detailed input - Vehicles'!V91,'Detailed input - Vehicles'!V92)))*U10</f>
        <v>0</v>
      </c>
      <c r="V46" s="192">
        <f>IF('Detailed input - Vehicles'!W93&lt;&gt;0,'Detailed input - Vehicles'!W93,IF('Detailed input - Vehicles'!$E$5='Detailed input - Vehicles'!$C$90,'Detailed input - Vehicles'!W90,IF('Detailed input - Vehicles'!$E$5='Detailed input - Vehicles'!$C$91,'Detailed input - Vehicles'!W91,'Detailed input - Vehicles'!W92)))*V10</f>
        <v>0</v>
      </c>
      <c r="W46" s="192">
        <f>IF('Detailed input - Vehicles'!X93&lt;&gt;0,'Detailed input - Vehicles'!X93,IF('Detailed input - Vehicles'!$E$5='Detailed input - Vehicles'!$C$90,'Detailed input - Vehicles'!X90,IF('Detailed input - Vehicles'!$E$5='Detailed input - Vehicles'!$C$91,'Detailed input - Vehicles'!X91,'Detailed input - Vehicles'!X92)))*W10</f>
        <v>0</v>
      </c>
      <c r="X46" s="192">
        <f>IF('Detailed input - Vehicles'!Y93&lt;&gt;0,'Detailed input - Vehicles'!Y93,IF('Detailed input - Vehicles'!$E$5='Detailed input - Vehicles'!$C$90,'Detailed input - Vehicles'!Y90,IF('Detailed input - Vehicles'!$E$5='Detailed input - Vehicles'!$C$91,'Detailed input - Vehicles'!Y91,'Detailed input - Vehicles'!Y92)))*X10</f>
        <v>0</v>
      </c>
      <c r="Y46" s="192">
        <f>IF('Detailed input - Vehicles'!Z93&lt;&gt;0,'Detailed input - Vehicles'!Z93,IF('Detailed input - Vehicles'!$E$5='Detailed input - Vehicles'!$C$90,'Detailed input - Vehicles'!Z90,IF('Detailed input - Vehicles'!$E$5='Detailed input - Vehicles'!$C$91,'Detailed input - Vehicles'!Z91,'Detailed input - Vehicles'!Z92)))*Y10</f>
        <v>0</v>
      </c>
      <c r="Z46" s="192">
        <f>IF('Detailed input - Vehicles'!AA93&lt;&gt;0,'Detailed input - Vehicles'!AA93,IF('Detailed input - Vehicles'!$E$5='Detailed input - Vehicles'!$C$90,'Detailed input - Vehicles'!AA90,IF('Detailed input - Vehicles'!$E$5='Detailed input - Vehicles'!$C$91,'Detailed input - Vehicles'!AA91,'Detailed input - Vehicles'!AA92)))*Z10</f>
        <v>0</v>
      </c>
      <c r="AA46" s="192">
        <f>IF('Detailed input - Vehicles'!AB93&lt;&gt;0,'Detailed input - Vehicles'!AB93,IF('Detailed input - Vehicles'!$E$5='Detailed input - Vehicles'!$C$90,'Detailed input - Vehicles'!AB90,IF('Detailed input - Vehicles'!$E$5='Detailed input - Vehicles'!$C$91,'Detailed input - Vehicles'!AB91,'Detailed input - Vehicles'!AB92)))*AA10</f>
        <v>0</v>
      </c>
      <c r="AB46" s="192">
        <f>IF('Detailed input - Vehicles'!AC93&lt;&gt;0,'Detailed input - Vehicles'!AC93,IF('Detailed input - Vehicles'!$E$5='Detailed input - Vehicles'!$C$90,'Detailed input - Vehicles'!AC90,IF('Detailed input - Vehicles'!$E$5='Detailed input - Vehicles'!$C$91,'Detailed input - Vehicles'!AC91,'Detailed input - Vehicles'!AC92)))*AB10</f>
        <v>0</v>
      </c>
      <c r="AC46" s="192">
        <f>IF('Detailed input - Vehicles'!AD93&lt;&gt;0,'Detailed input - Vehicles'!AD93,IF('Detailed input - Vehicles'!$E$5='Detailed input - Vehicles'!$C$90,'Detailed input - Vehicles'!AD90,IF('Detailed input - Vehicles'!$E$5='Detailed input - Vehicles'!$C$91,'Detailed input - Vehicles'!AD91,'Detailed input - Vehicles'!AD92)))*AC10</f>
        <v>0</v>
      </c>
    </row>
    <row r="47" spans="1:29" ht="20.25" customHeight="1" outlineLevel="1" x14ac:dyDescent="0.3">
      <c r="A47" s="78"/>
      <c r="B47" s="84"/>
      <c r="C47" s="84"/>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row>
    <row r="48" spans="1:29" s="102" customFormat="1" ht="20.25" customHeight="1" outlineLevel="1" thickBot="1" x14ac:dyDescent="0.35">
      <c r="A48" s="264"/>
      <c r="B48" s="185" t="s">
        <v>59</v>
      </c>
      <c r="C48" s="185" t="s">
        <v>16</v>
      </c>
      <c r="D48" s="185">
        <f>D46*(1-'Detailed input - Vehicles'!$E86)</f>
        <v>0</v>
      </c>
      <c r="E48" s="185">
        <f>E46*(1-'Detailed input - Vehicles'!$E86)</f>
        <v>0</v>
      </c>
      <c r="F48" s="185">
        <f>F46*(1-'Detailed input - Vehicles'!$E86)</f>
        <v>0</v>
      </c>
      <c r="G48" s="185">
        <f>G46*(1-'Detailed input - Vehicles'!$E86)</f>
        <v>0</v>
      </c>
      <c r="H48" s="185">
        <f>H46*(1-'Detailed input - Vehicles'!$E86)</f>
        <v>0</v>
      </c>
      <c r="I48" s="185">
        <f>I46*(1-'Detailed input - Vehicles'!$E86)</f>
        <v>0</v>
      </c>
      <c r="J48" s="185">
        <f>J46*(1-'Detailed input - Vehicles'!$E86)</f>
        <v>0</v>
      </c>
      <c r="K48" s="185">
        <f>K46*(1-'Detailed input - Vehicles'!$E86)</f>
        <v>0</v>
      </c>
      <c r="L48" s="185">
        <f>L46*(1-'Detailed input - Vehicles'!$E86)</f>
        <v>0</v>
      </c>
      <c r="M48" s="185">
        <f>M46*(1-'Detailed input - Vehicles'!$E86)</f>
        <v>0</v>
      </c>
      <c r="N48" s="185">
        <f>N46*(1-'Detailed input - Vehicles'!$E86)</f>
        <v>0</v>
      </c>
      <c r="O48" s="185">
        <f>O46*(1-'Detailed input - Vehicles'!$E86)</f>
        <v>0</v>
      </c>
      <c r="P48" s="185">
        <f>P46*(1-'Detailed input - Vehicles'!$E86)</f>
        <v>0</v>
      </c>
      <c r="Q48" s="185">
        <f>Q46*(1-'Detailed input - Vehicles'!$E86)</f>
        <v>0</v>
      </c>
      <c r="R48" s="185">
        <f>R46*(1-'Detailed input - Vehicles'!$E86)</f>
        <v>0</v>
      </c>
      <c r="S48" s="185">
        <f>S46*(1-'Detailed input - Vehicles'!$E86)</f>
        <v>0</v>
      </c>
      <c r="T48" s="185">
        <f>T46*(1-'Detailed input - Vehicles'!$E86)</f>
        <v>0</v>
      </c>
      <c r="U48" s="185">
        <f>U46*(1-'Detailed input - Vehicles'!$E86)</f>
        <v>0</v>
      </c>
      <c r="V48" s="185">
        <f>V46*(1-'Detailed input - Vehicles'!$E86)</f>
        <v>0</v>
      </c>
      <c r="W48" s="185">
        <f>W46*(1-'Detailed input - Vehicles'!$E86)</f>
        <v>0</v>
      </c>
      <c r="X48" s="185">
        <f>X46*(1-'Detailed input - Vehicles'!$E86)</f>
        <v>0</v>
      </c>
      <c r="Y48" s="185">
        <f>Y46*(1-'Detailed input - Vehicles'!$E86)</f>
        <v>0</v>
      </c>
      <c r="Z48" s="185">
        <f>Z46*(1-'Detailed input - Vehicles'!$E86)</f>
        <v>0</v>
      </c>
      <c r="AA48" s="185">
        <f>AA46*(1-'Detailed input - Vehicles'!$E86)</f>
        <v>0</v>
      </c>
      <c r="AB48" s="185">
        <f>AB46*(1-'Detailed input - Vehicles'!$E86)</f>
        <v>0</v>
      </c>
      <c r="AC48" s="185">
        <f>AC46*(1-'Detailed input - Vehicles'!$E86)</f>
        <v>0</v>
      </c>
    </row>
    <row r="49" spans="1:29" ht="20.25" customHeight="1" outlineLevel="1" thickBot="1" x14ac:dyDescent="0.35">
      <c r="A49" s="78"/>
      <c r="B49" s="185" t="s">
        <v>570</v>
      </c>
      <c r="C49" s="185"/>
      <c r="D49" s="185">
        <f>+D48-D46</f>
        <v>0</v>
      </c>
      <c r="E49" s="185">
        <f t="shared" ref="E49:AC49" si="10">+E48-E46</f>
        <v>0</v>
      </c>
      <c r="F49" s="185">
        <f t="shared" si="10"/>
        <v>0</v>
      </c>
      <c r="G49" s="185">
        <f t="shared" si="10"/>
        <v>0</v>
      </c>
      <c r="H49" s="185">
        <f t="shared" si="10"/>
        <v>0</v>
      </c>
      <c r="I49" s="185">
        <f t="shared" si="10"/>
        <v>0</v>
      </c>
      <c r="J49" s="185">
        <f t="shared" si="10"/>
        <v>0</v>
      </c>
      <c r="K49" s="185">
        <f t="shared" si="10"/>
        <v>0</v>
      </c>
      <c r="L49" s="185">
        <f t="shared" si="10"/>
        <v>0</v>
      </c>
      <c r="M49" s="185">
        <f t="shared" si="10"/>
        <v>0</v>
      </c>
      <c r="N49" s="185">
        <f t="shared" si="10"/>
        <v>0</v>
      </c>
      <c r="O49" s="185">
        <f t="shared" si="10"/>
        <v>0</v>
      </c>
      <c r="P49" s="185">
        <f t="shared" si="10"/>
        <v>0</v>
      </c>
      <c r="Q49" s="185">
        <f t="shared" si="10"/>
        <v>0</v>
      </c>
      <c r="R49" s="185">
        <f t="shared" si="10"/>
        <v>0</v>
      </c>
      <c r="S49" s="185">
        <f t="shared" si="10"/>
        <v>0</v>
      </c>
      <c r="T49" s="185">
        <f t="shared" si="10"/>
        <v>0</v>
      </c>
      <c r="U49" s="185">
        <f t="shared" si="10"/>
        <v>0</v>
      </c>
      <c r="V49" s="185">
        <f t="shared" si="10"/>
        <v>0</v>
      </c>
      <c r="W49" s="185">
        <f t="shared" si="10"/>
        <v>0</v>
      </c>
      <c r="X49" s="185">
        <f t="shared" si="10"/>
        <v>0</v>
      </c>
      <c r="Y49" s="185">
        <f t="shared" si="10"/>
        <v>0</v>
      </c>
      <c r="Z49" s="185">
        <f t="shared" si="10"/>
        <v>0</v>
      </c>
      <c r="AA49" s="185">
        <f t="shared" si="10"/>
        <v>0</v>
      </c>
      <c r="AB49" s="185">
        <f t="shared" si="10"/>
        <v>0</v>
      </c>
      <c r="AC49" s="185">
        <f t="shared" si="10"/>
        <v>0</v>
      </c>
    </row>
    <row r="50" spans="1:29" s="87" customFormat="1" ht="20.25" customHeight="1" outlineLevel="1" x14ac:dyDescent="0.3">
      <c r="A50" s="78"/>
      <c r="B50" s="84"/>
      <c r="C50" s="84"/>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row>
    <row r="51" spans="1:29" ht="20.25" customHeight="1" outlineLevel="1" x14ac:dyDescent="0.3">
      <c r="A51" s="78"/>
      <c r="B51" s="133" t="s">
        <v>198</v>
      </c>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row>
    <row r="52" spans="1:29" s="87" customFormat="1" ht="20.25" customHeight="1" outlineLevel="1" x14ac:dyDescent="0.3">
      <c r="A52" s="78"/>
      <c r="B52" s="182"/>
      <c r="C52" s="89"/>
      <c r="D52" s="615">
        <v>1</v>
      </c>
      <c r="E52" s="615">
        <f>+D52+1</f>
        <v>2</v>
      </c>
      <c r="F52" s="615">
        <f t="shared" ref="F52:AC52" si="11">+E52+1</f>
        <v>3</v>
      </c>
      <c r="G52" s="615">
        <f t="shared" si="11"/>
        <v>4</v>
      </c>
      <c r="H52" s="615">
        <f t="shared" si="11"/>
        <v>5</v>
      </c>
      <c r="I52" s="615">
        <f t="shared" si="11"/>
        <v>6</v>
      </c>
      <c r="J52" s="615">
        <f t="shared" si="11"/>
        <v>7</v>
      </c>
      <c r="K52" s="615">
        <f t="shared" si="11"/>
        <v>8</v>
      </c>
      <c r="L52" s="615">
        <f t="shared" si="11"/>
        <v>9</v>
      </c>
      <c r="M52" s="615">
        <f t="shared" si="11"/>
        <v>10</v>
      </c>
      <c r="N52" s="615">
        <f t="shared" si="11"/>
        <v>11</v>
      </c>
      <c r="O52" s="615">
        <f t="shared" si="11"/>
        <v>12</v>
      </c>
      <c r="P52" s="615">
        <f t="shared" si="11"/>
        <v>13</v>
      </c>
      <c r="Q52" s="615">
        <f t="shared" si="11"/>
        <v>14</v>
      </c>
      <c r="R52" s="615">
        <f t="shared" si="11"/>
        <v>15</v>
      </c>
      <c r="S52" s="615">
        <f t="shared" si="11"/>
        <v>16</v>
      </c>
      <c r="T52" s="615">
        <f t="shared" si="11"/>
        <v>17</v>
      </c>
      <c r="U52" s="615">
        <f t="shared" si="11"/>
        <v>18</v>
      </c>
      <c r="V52" s="615">
        <f t="shared" si="11"/>
        <v>19</v>
      </c>
      <c r="W52" s="615">
        <f t="shared" si="11"/>
        <v>20</v>
      </c>
      <c r="X52" s="615">
        <f t="shared" si="11"/>
        <v>21</v>
      </c>
      <c r="Y52" s="615">
        <f t="shared" si="11"/>
        <v>22</v>
      </c>
      <c r="Z52" s="615">
        <f t="shared" si="11"/>
        <v>23</v>
      </c>
      <c r="AA52" s="615">
        <f t="shared" si="11"/>
        <v>24</v>
      </c>
      <c r="AB52" s="615">
        <f t="shared" si="11"/>
        <v>25</v>
      </c>
      <c r="AC52" s="615">
        <f t="shared" si="11"/>
        <v>26</v>
      </c>
    </row>
    <row r="53" spans="1:29" s="194" customFormat="1" ht="20.25" customHeight="1" outlineLevel="1" x14ac:dyDescent="0.3">
      <c r="A53" s="78"/>
      <c r="B53" s="18" t="s">
        <v>107</v>
      </c>
      <c r="C53" s="18" t="s">
        <v>16</v>
      </c>
      <c r="D53" s="243">
        <f>SUM(D54:D64)</f>
        <v>0</v>
      </c>
      <c r="E53" s="243">
        <f t="shared" ref="E53:N53" si="12">SUM(E54:E64)</f>
        <v>0</v>
      </c>
      <c r="F53" s="243">
        <f t="shared" si="12"/>
        <v>0</v>
      </c>
      <c r="G53" s="243">
        <f t="shared" si="12"/>
        <v>0</v>
      </c>
      <c r="H53" s="243">
        <f t="shared" si="12"/>
        <v>0</v>
      </c>
      <c r="I53" s="243">
        <f t="shared" si="12"/>
        <v>0</v>
      </c>
      <c r="J53" s="243">
        <f t="shared" si="12"/>
        <v>0</v>
      </c>
      <c r="K53" s="243">
        <f t="shared" si="12"/>
        <v>0</v>
      </c>
      <c r="L53" s="243">
        <f t="shared" si="12"/>
        <v>0</v>
      </c>
      <c r="M53" s="243">
        <f t="shared" si="12"/>
        <v>0</v>
      </c>
      <c r="N53" s="243">
        <f t="shared" si="12"/>
        <v>0</v>
      </c>
      <c r="O53" s="243">
        <f t="shared" ref="O53:AC53" si="13">SUM(O54:O64)</f>
        <v>0</v>
      </c>
      <c r="P53" s="243">
        <f t="shared" si="13"/>
        <v>0</v>
      </c>
      <c r="Q53" s="243">
        <f t="shared" si="13"/>
        <v>0</v>
      </c>
      <c r="R53" s="243">
        <f t="shared" si="13"/>
        <v>0</v>
      </c>
      <c r="S53" s="243">
        <f t="shared" si="13"/>
        <v>0</v>
      </c>
      <c r="T53" s="243">
        <f t="shared" si="13"/>
        <v>0</v>
      </c>
      <c r="U53" s="243">
        <f t="shared" si="13"/>
        <v>0</v>
      </c>
      <c r="V53" s="243">
        <f t="shared" si="13"/>
        <v>0</v>
      </c>
      <c r="W53" s="243">
        <f t="shared" si="13"/>
        <v>0</v>
      </c>
      <c r="X53" s="243">
        <f t="shared" si="13"/>
        <v>0</v>
      </c>
      <c r="Y53" s="243">
        <f t="shared" si="13"/>
        <v>0</v>
      </c>
      <c r="Z53" s="243">
        <f t="shared" si="13"/>
        <v>0</v>
      </c>
      <c r="AA53" s="243">
        <f t="shared" si="13"/>
        <v>0</v>
      </c>
      <c r="AB53" s="243">
        <f t="shared" si="13"/>
        <v>0</v>
      </c>
      <c r="AC53" s="243">
        <f t="shared" si="13"/>
        <v>0</v>
      </c>
    </row>
    <row r="54" spans="1:29" ht="20.25" customHeight="1" outlineLevel="2" x14ac:dyDescent="0.3">
      <c r="A54" s="78"/>
      <c r="B54" s="84"/>
      <c r="C54" s="146" t="s">
        <v>121</v>
      </c>
      <c r="D54" s="140">
        <f>IF('Detailed input - Vehicles'!$E$84&gt;=D52,Cars!$D$48/'Detailed input - Vehicles'!$E$84,0)</f>
        <v>0</v>
      </c>
      <c r="E54" s="140">
        <f>IF('Detailed input - Vehicles'!$E$84&gt;=E52,Cars!$D$48/'Detailed input - Vehicles'!$E$84,0)</f>
        <v>0</v>
      </c>
      <c r="F54" s="140">
        <f>IF('Detailed input - Vehicles'!$E$84&gt;=F52,Cars!$D$48/'Detailed input - Vehicles'!$E$84,0)</f>
        <v>0</v>
      </c>
      <c r="G54" s="140">
        <f>IF('Detailed input - Vehicles'!$E$84&gt;=G52,Cars!$D$48/'Detailed input - Vehicles'!$E$84,0)</f>
        <v>0</v>
      </c>
      <c r="H54" s="140">
        <f>IF('Detailed input - Vehicles'!$E$84&gt;=H52,Cars!$D$48/'Detailed input - Vehicles'!$E$84,0)</f>
        <v>0</v>
      </c>
      <c r="I54" s="140">
        <f>IF('Detailed input - Vehicles'!$E$84&gt;=I52,Cars!$D$48/'Detailed input - Vehicles'!$E$84,0)</f>
        <v>0</v>
      </c>
      <c r="J54" s="140">
        <f>IF('Detailed input - Vehicles'!$E$84&gt;=J52,Cars!$D$48/'Detailed input - Vehicles'!$E$84,0)</f>
        <v>0</v>
      </c>
      <c r="K54" s="140">
        <f>IF('Detailed input - Vehicles'!$E$84&gt;=K52,Cars!$D$48/'Detailed input - Vehicles'!$E$84,0)</f>
        <v>0</v>
      </c>
      <c r="L54" s="140">
        <f>IF('Detailed input - Vehicles'!$E$84&gt;=L52,Cars!$D$48/'Detailed input - Vehicles'!$E$84,0)</f>
        <v>0</v>
      </c>
      <c r="M54" s="140">
        <f>IF('Detailed input - Vehicles'!$E$84&gt;=M52,Cars!$D$48/'Detailed input - Vehicles'!$E$84,0)</f>
        <v>0</v>
      </c>
      <c r="N54" s="140">
        <f>IF('Detailed input - Vehicles'!$E$84&gt;=N52,Cars!$D$48/'Detailed input - Vehicles'!$E$84,0)</f>
        <v>0</v>
      </c>
      <c r="O54" s="140">
        <f>IF('Detailed input - Vehicles'!$E$84&gt;=O52,Cars!$D$48/'Detailed input - Vehicles'!$E$84,0)</f>
        <v>0</v>
      </c>
      <c r="P54" s="140">
        <f>IF('Detailed input - Vehicles'!$E$84&gt;=P52,Cars!$D$48/'Detailed input - Vehicles'!$E$84,0)</f>
        <v>0</v>
      </c>
      <c r="Q54" s="140">
        <f>IF('Detailed input - Vehicles'!$E$84&gt;=Q52,Cars!$D$48/'Detailed input - Vehicles'!$E$84,0)</f>
        <v>0</v>
      </c>
      <c r="R54" s="140">
        <f>IF('Detailed input - Vehicles'!$E$84&gt;=R52,Cars!$D$48/'Detailed input - Vehicles'!$E$84,0)</f>
        <v>0</v>
      </c>
      <c r="S54" s="140">
        <f>IF('Detailed input - Vehicles'!$E$84&gt;=S52,Cars!$D$48/'Detailed input - Vehicles'!$E$84,0)</f>
        <v>0</v>
      </c>
      <c r="T54" s="140">
        <f>IF('Detailed input - Vehicles'!$E$84&gt;=T52,Cars!$D$48/'Detailed input - Vehicles'!$E$84,0)</f>
        <v>0</v>
      </c>
      <c r="U54" s="140">
        <f>IF('Detailed input - Vehicles'!$E$84&gt;=U52,Cars!$D$48/'Detailed input - Vehicles'!$E$84,0)</f>
        <v>0</v>
      </c>
      <c r="V54" s="140">
        <f>IF('Detailed input - Vehicles'!$E$84&gt;=V52,Cars!$D$48/'Detailed input - Vehicles'!$E$84,0)</f>
        <v>0</v>
      </c>
      <c r="W54" s="140">
        <f>IF('Detailed input - Vehicles'!$E$84&gt;=W52,Cars!$D$48/'Detailed input - Vehicles'!$E$84,0)</f>
        <v>0</v>
      </c>
      <c r="X54" s="140">
        <f>IF('Detailed input - Vehicles'!$E$84&gt;=X52,Cars!$D$48/'Detailed input - Vehicles'!$E$84,0)</f>
        <v>0</v>
      </c>
      <c r="Y54" s="140">
        <f>IF('Detailed input - Vehicles'!$E$84&gt;=Y52,Cars!$D$48/'Detailed input - Vehicles'!$E$84,0)</f>
        <v>0</v>
      </c>
      <c r="Z54" s="140">
        <f>IF('Detailed input - Vehicles'!$E$84&gt;=Z52,Cars!$D$48/'Detailed input - Vehicles'!$E$84,0)</f>
        <v>0</v>
      </c>
      <c r="AA54" s="140">
        <f>IF('Detailed input - Vehicles'!$E$84&gt;=AA52,Cars!$D$48/'Detailed input - Vehicles'!$E$84,0)</f>
        <v>0</v>
      </c>
      <c r="AB54" s="140">
        <f>IF('Detailed input - Vehicles'!$E$84&gt;=AB52,Cars!$D$48/'Detailed input - Vehicles'!$E$84,0)</f>
        <v>0</v>
      </c>
      <c r="AC54" s="140">
        <f>IF('Detailed input - Vehicles'!$E$84&gt;=AC52,Cars!$D$48/'Detailed input - Vehicles'!$E$84,0)</f>
        <v>0</v>
      </c>
    </row>
    <row r="55" spans="1:29" ht="20.25" customHeight="1" outlineLevel="2" x14ac:dyDescent="0.3">
      <c r="A55" s="78"/>
      <c r="B55" s="84"/>
      <c r="C55" s="146" t="s">
        <v>122</v>
      </c>
      <c r="D55" s="140"/>
      <c r="E55" s="140">
        <f>IF('Detailed input - Vehicles'!$E$84&gt;=D52,Cars!$E$48/'Detailed input - Vehicles'!$E$84,0)</f>
        <v>0</v>
      </c>
      <c r="F55" s="140">
        <f>IF('Detailed input - Vehicles'!$E$84&gt;=E52,Cars!$E$48/'Detailed input - Vehicles'!$E$84,0)</f>
        <v>0</v>
      </c>
      <c r="G55" s="140">
        <f>IF('Detailed input - Vehicles'!$E$84&gt;=F52,Cars!$E$48/'Detailed input - Vehicles'!$E$84,0)</f>
        <v>0</v>
      </c>
      <c r="H55" s="140">
        <f>IF('Detailed input - Vehicles'!$E$84&gt;=G52,Cars!$E$48/'Detailed input - Vehicles'!$E$84,0)</f>
        <v>0</v>
      </c>
      <c r="I55" s="140">
        <f>IF('Detailed input - Vehicles'!$E$84&gt;=H52,Cars!$E$48/'Detailed input - Vehicles'!$E$84,0)</f>
        <v>0</v>
      </c>
      <c r="J55" s="140">
        <f>IF('Detailed input - Vehicles'!$E$84&gt;=I52,Cars!$E$48/'Detailed input - Vehicles'!$E$84,0)</f>
        <v>0</v>
      </c>
      <c r="K55" s="140">
        <f>IF('Detailed input - Vehicles'!$E$84&gt;=J52,Cars!$E$48/'Detailed input - Vehicles'!$E$84,0)</f>
        <v>0</v>
      </c>
      <c r="L55" s="140">
        <f>IF('Detailed input - Vehicles'!$E$84&gt;=K52,Cars!$E$48/'Detailed input - Vehicles'!$E$84,0)</f>
        <v>0</v>
      </c>
      <c r="M55" s="140">
        <f>IF('Detailed input - Vehicles'!$E$84&gt;=L52,Cars!$E$48/'Detailed input - Vehicles'!$E$84,0)</f>
        <v>0</v>
      </c>
      <c r="N55" s="140">
        <f>IF('Detailed input - Vehicles'!$E$84&gt;=M52,Cars!$E$48/'Detailed input - Vehicles'!$E$84,0)</f>
        <v>0</v>
      </c>
      <c r="O55" s="140">
        <f>IF('Detailed input - Vehicles'!$E$84&gt;=N52,Cars!$E$48/'Detailed input - Vehicles'!$E$84,0)</f>
        <v>0</v>
      </c>
      <c r="P55" s="140">
        <f>IF('Detailed input - Vehicles'!$E$84&gt;=O52,Cars!$E$48/'Detailed input - Vehicles'!$E$84,0)</f>
        <v>0</v>
      </c>
      <c r="Q55" s="140">
        <f>IF('Detailed input - Vehicles'!$E$84&gt;=P52,Cars!$E$48/'Detailed input - Vehicles'!$E$84,0)</f>
        <v>0</v>
      </c>
      <c r="R55" s="140">
        <f>IF('Detailed input - Vehicles'!$E$84&gt;=Q52,Cars!$E$48/'Detailed input - Vehicles'!$E$84,0)</f>
        <v>0</v>
      </c>
      <c r="S55" s="140">
        <f>IF('Detailed input - Vehicles'!$E$84&gt;=R52,Cars!$E$48/'Detailed input - Vehicles'!$E$84,0)</f>
        <v>0</v>
      </c>
      <c r="T55" s="140">
        <f>IF('Detailed input - Vehicles'!$E$84&gt;=S52,Cars!$E$48/'Detailed input - Vehicles'!$E$84,0)</f>
        <v>0</v>
      </c>
      <c r="U55" s="140">
        <f>IF('Detailed input - Vehicles'!$E$84&gt;=T52,Cars!$E$48/'Detailed input - Vehicles'!$E$84,0)</f>
        <v>0</v>
      </c>
      <c r="V55" s="140">
        <f>IF('Detailed input - Vehicles'!$E$84&gt;=U52,Cars!$E$48/'Detailed input - Vehicles'!$E$84,0)</f>
        <v>0</v>
      </c>
      <c r="W55" s="140">
        <f>IF('Detailed input - Vehicles'!$E$84&gt;=V52,Cars!$E$48/'Detailed input - Vehicles'!$E$84,0)</f>
        <v>0</v>
      </c>
      <c r="X55" s="140">
        <f>IF('Detailed input - Vehicles'!$E$84&gt;=W52,Cars!$E$48/'Detailed input - Vehicles'!$E$84,0)</f>
        <v>0</v>
      </c>
      <c r="Y55" s="140">
        <f>IF('Detailed input - Vehicles'!$E$84&gt;=X52,Cars!$E$48/'Detailed input - Vehicles'!$E$84,0)</f>
        <v>0</v>
      </c>
      <c r="Z55" s="140">
        <f>IF('Detailed input - Vehicles'!$E$84&gt;=Y52,Cars!$E$48/'Detailed input - Vehicles'!$E$84,0)</f>
        <v>0</v>
      </c>
      <c r="AA55" s="140">
        <f>IF('Detailed input - Vehicles'!$E$84&gt;=Z52,Cars!$E$48/'Detailed input - Vehicles'!$E$84,0)</f>
        <v>0</v>
      </c>
      <c r="AB55" s="140">
        <f>IF('Detailed input - Vehicles'!$E$84&gt;=AA52,Cars!$E$48/'Detailed input - Vehicles'!$E$84,0)</f>
        <v>0</v>
      </c>
      <c r="AC55" s="140">
        <f>IF('Detailed input - Vehicles'!$E$84&gt;=AB52,Cars!$E$48/'Detailed input - Vehicles'!$E$84,0)</f>
        <v>0</v>
      </c>
    </row>
    <row r="56" spans="1:29" ht="20.25" customHeight="1" outlineLevel="2" x14ac:dyDescent="0.3">
      <c r="A56" s="78"/>
      <c r="B56" s="84"/>
      <c r="C56" s="146" t="s">
        <v>123</v>
      </c>
      <c r="D56" s="140"/>
      <c r="E56" s="140"/>
      <c r="F56" s="140">
        <f>IF('Detailed input - Vehicles'!$E$84&gt;=D52,Cars!$F$48/'Detailed input - Vehicles'!$E$84,0)</f>
        <v>0</v>
      </c>
      <c r="G56" s="140">
        <f>IF('Detailed input - Vehicles'!$E$84&gt;=E52,Cars!$F$48/'Detailed input - Vehicles'!$E$84,0)</f>
        <v>0</v>
      </c>
      <c r="H56" s="140">
        <f>IF('Detailed input - Vehicles'!$E$84&gt;=F52,Cars!$F$48/'Detailed input - Vehicles'!$E$84,0)</f>
        <v>0</v>
      </c>
      <c r="I56" s="140">
        <f>IF('Detailed input - Vehicles'!$E$84&gt;=G52,Cars!$F$48/'Detailed input - Vehicles'!$E$84,0)</f>
        <v>0</v>
      </c>
      <c r="J56" s="140">
        <f>IF('Detailed input - Vehicles'!$E$84&gt;=H52,Cars!$F$48/'Detailed input - Vehicles'!$E$84,0)</f>
        <v>0</v>
      </c>
      <c r="K56" s="140">
        <f>IF('Detailed input - Vehicles'!$E$84&gt;=I52,Cars!$F$48/'Detailed input - Vehicles'!$E$84,0)</f>
        <v>0</v>
      </c>
      <c r="L56" s="140">
        <f>IF('Detailed input - Vehicles'!$E$84&gt;=J52,Cars!$F$48/'Detailed input - Vehicles'!$E$84,0)</f>
        <v>0</v>
      </c>
      <c r="M56" s="140">
        <f>IF('Detailed input - Vehicles'!$E$84&gt;=K52,Cars!$F$48/'Detailed input - Vehicles'!$E$84,0)</f>
        <v>0</v>
      </c>
      <c r="N56" s="140">
        <f>IF('Detailed input - Vehicles'!$E$84&gt;=L52,Cars!$F$48/'Detailed input - Vehicles'!$E$84,0)</f>
        <v>0</v>
      </c>
      <c r="O56" s="140">
        <f>IF('Detailed input - Vehicles'!$E$84&gt;=M52,Cars!$F$48/'Detailed input - Vehicles'!$E$84,0)</f>
        <v>0</v>
      </c>
      <c r="P56" s="140">
        <f>IF('Detailed input - Vehicles'!$E$84&gt;=N52,Cars!$F$48/'Detailed input - Vehicles'!$E$84,0)</f>
        <v>0</v>
      </c>
      <c r="Q56" s="140">
        <f>IF('Detailed input - Vehicles'!$E$84&gt;=O52,Cars!$F$48/'Detailed input - Vehicles'!$E$84,0)</f>
        <v>0</v>
      </c>
      <c r="R56" s="140">
        <f>IF('Detailed input - Vehicles'!$E$84&gt;=P52,Cars!$F$48/'Detailed input - Vehicles'!$E$84,0)</f>
        <v>0</v>
      </c>
      <c r="S56" s="140">
        <f>IF('Detailed input - Vehicles'!$E$84&gt;=Q52,Cars!$F$48/'Detailed input - Vehicles'!$E$84,0)</f>
        <v>0</v>
      </c>
      <c r="T56" s="140">
        <f>IF('Detailed input - Vehicles'!$E$84&gt;=R52,Cars!$F$48/'Detailed input - Vehicles'!$E$84,0)</f>
        <v>0</v>
      </c>
      <c r="U56" s="140">
        <f>IF('Detailed input - Vehicles'!$E$84&gt;=S52,Cars!$F$48/'Detailed input - Vehicles'!$E$84,0)</f>
        <v>0</v>
      </c>
      <c r="V56" s="140">
        <f>IF('Detailed input - Vehicles'!$E$84&gt;=T52,Cars!$F$48/'Detailed input - Vehicles'!$E$84,0)</f>
        <v>0</v>
      </c>
      <c r="W56" s="140">
        <f>IF('Detailed input - Vehicles'!$E$84&gt;=U52,Cars!$F$48/'Detailed input - Vehicles'!$E$84,0)</f>
        <v>0</v>
      </c>
      <c r="X56" s="140">
        <f>IF('Detailed input - Vehicles'!$E$84&gt;=V52,Cars!$F$48/'Detailed input - Vehicles'!$E$84,0)</f>
        <v>0</v>
      </c>
      <c r="Y56" s="140">
        <f>IF('Detailed input - Vehicles'!$E$84&gt;=W52,Cars!$F$48/'Detailed input - Vehicles'!$E$84,0)</f>
        <v>0</v>
      </c>
      <c r="Z56" s="140">
        <f>IF('Detailed input - Vehicles'!$E$84&gt;=X52,Cars!$F$48/'Detailed input - Vehicles'!$E$84,0)</f>
        <v>0</v>
      </c>
      <c r="AA56" s="140">
        <f>IF('Detailed input - Vehicles'!$E$84&gt;=Y52,Cars!$F$48/'Detailed input - Vehicles'!$E$84,0)</f>
        <v>0</v>
      </c>
      <c r="AB56" s="140">
        <f>IF('Detailed input - Vehicles'!$E$84&gt;=Z52,Cars!$F$48/'Detailed input - Vehicles'!$E$84,0)</f>
        <v>0</v>
      </c>
      <c r="AC56" s="140">
        <f>IF('Detailed input - Vehicles'!$E$84&gt;=AA52,Cars!$F$48/'Detailed input - Vehicles'!$E$84,0)</f>
        <v>0</v>
      </c>
    </row>
    <row r="57" spans="1:29" ht="20.25" customHeight="1" outlineLevel="2" x14ac:dyDescent="0.3">
      <c r="A57" s="78"/>
      <c r="B57" s="84"/>
      <c r="C57" s="146" t="s">
        <v>124</v>
      </c>
      <c r="D57" s="140"/>
      <c r="E57" s="140"/>
      <c r="F57" s="140"/>
      <c r="G57" s="140">
        <f>IF('Detailed input - Vehicles'!$E$84&gt;=D52,Cars!$G$48/'Detailed input - Vehicles'!$E$84,0)</f>
        <v>0</v>
      </c>
      <c r="H57" s="140">
        <f>IF('Detailed input - Vehicles'!$E$84&gt;=E52,Cars!$G$48/'Detailed input - Vehicles'!$E$84,0)</f>
        <v>0</v>
      </c>
      <c r="I57" s="140">
        <f>IF('Detailed input - Vehicles'!$E$84&gt;=F52,Cars!$G$48/'Detailed input - Vehicles'!$E$84,0)</f>
        <v>0</v>
      </c>
      <c r="J57" s="140">
        <f>IF('Detailed input - Vehicles'!$E$84&gt;=G52,Cars!$G$48/'Detailed input - Vehicles'!$E$84,0)</f>
        <v>0</v>
      </c>
      <c r="K57" s="140">
        <f>IF('Detailed input - Vehicles'!$E$84&gt;=H52,Cars!$G$48/'Detailed input - Vehicles'!$E$84,0)</f>
        <v>0</v>
      </c>
      <c r="L57" s="140">
        <f>IF('Detailed input - Vehicles'!$E$84&gt;=I52,Cars!$G$48/'Detailed input - Vehicles'!$E$84,0)</f>
        <v>0</v>
      </c>
      <c r="M57" s="140">
        <f>IF('Detailed input - Vehicles'!$E$84&gt;=J52,Cars!$G$48/'Detailed input - Vehicles'!$E$84,0)</f>
        <v>0</v>
      </c>
      <c r="N57" s="140">
        <f>IF('Detailed input - Vehicles'!$E$84&gt;=K52,Cars!$G$48/'Detailed input - Vehicles'!$E$84,0)</f>
        <v>0</v>
      </c>
      <c r="O57" s="140">
        <f>IF('Detailed input - Vehicles'!$E$84&gt;=L52,Cars!$G$48/'Detailed input - Vehicles'!$E$84,0)</f>
        <v>0</v>
      </c>
      <c r="P57" s="140">
        <f>IF('Detailed input - Vehicles'!$E$84&gt;=M52,Cars!$G$48/'Detailed input - Vehicles'!$E$84,0)</f>
        <v>0</v>
      </c>
      <c r="Q57" s="140">
        <f>IF('Detailed input - Vehicles'!$E$84&gt;=N52,Cars!$G$48/'Detailed input - Vehicles'!$E$84,0)</f>
        <v>0</v>
      </c>
      <c r="R57" s="140">
        <f>IF('Detailed input - Vehicles'!$E$84&gt;=O52,Cars!$G$48/'Detailed input - Vehicles'!$E$84,0)</f>
        <v>0</v>
      </c>
      <c r="S57" s="140">
        <f>IF('Detailed input - Vehicles'!$E$84&gt;=P52,Cars!$G$48/'Detailed input - Vehicles'!$E$84,0)</f>
        <v>0</v>
      </c>
      <c r="T57" s="140">
        <f>IF('Detailed input - Vehicles'!$E$84&gt;=Q52,Cars!$G$48/'Detailed input - Vehicles'!$E$84,0)</f>
        <v>0</v>
      </c>
      <c r="U57" s="140">
        <f>IF('Detailed input - Vehicles'!$E$84&gt;=R52,Cars!$G$48/'Detailed input - Vehicles'!$E$84,0)</f>
        <v>0</v>
      </c>
      <c r="V57" s="140">
        <f>IF('Detailed input - Vehicles'!$E$84&gt;=S52,Cars!$G$48/'Detailed input - Vehicles'!$E$84,0)</f>
        <v>0</v>
      </c>
      <c r="W57" s="140">
        <f>IF('Detailed input - Vehicles'!$E$84&gt;=T52,Cars!$G$48/'Detailed input - Vehicles'!$E$84,0)</f>
        <v>0</v>
      </c>
      <c r="X57" s="140">
        <f>IF('Detailed input - Vehicles'!$E$84&gt;=U52,Cars!$G$48/'Detailed input - Vehicles'!$E$84,0)</f>
        <v>0</v>
      </c>
      <c r="Y57" s="140">
        <f>IF('Detailed input - Vehicles'!$E$84&gt;=V52,Cars!$G$48/'Detailed input - Vehicles'!$E$84,0)</f>
        <v>0</v>
      </c>
      <c r="Z57" s="140">
        <f>IF('Detailed input - Vehicles'!$E$84&gt;=W52,Cars!$G$48/'Detailed input - Vehicles'!$E$84,0)</f>
        <v>0</v>
      </c>
      <c r="AA57" s="140">
        <f>IF('Detailed input - Vehicles'!$E$84&gt;=X52,Cars!$G$48/'Detailed input - Vehicles'!$E$84,0)</f>
        <v>0</v>
      </c>
      <c r="AB57" s="140">
        <f>IF('Detailed input - Vehicles'!$E$84&gt;=Y52,Cars!$G$48/'Detailed input - Vehicles'!$E$84,0)</f>
        <v>0</v>
      </c>
      <c r="AC57" s="140">
        <f>IF('Detailed input - Vehicles'!$E$84&gt;=Z52,Cars!$G$48/'Detailed input - Vehicles'!$E$84,0)</f>
        <v>0</v>
      </c>
    </row>
    <row r="58" spans="1:29" ht="20.25" customHeight="1" outlineLevel="2" x14ac:dyDescent="0.3">
      <c r="A58" s="78"/>
      <c r="B58" s="84"/>
      <c r="C58" s="146" t="s">
        <v>125</v>
      </c>
      <c r="D58" s="140"/>
      <c r="E58" s="140"/>
      <c r="F58" s="140"/>
      <c r="G58" s="140"/>
      <c r="H58" s="140">
        <f>IF('Detailed input - Vehicles'!$E$84&gt;=D52,Cars!$H$48/'Detailed input - Vehicles'!$E$84,0)</f>
        <v>0</v>
      </c>
      <c r="I58" s="140">
        <f>IF('Detailed input - Vehicles'!$E$84&gt;=E52,Cars!$H$48/'Detailed input - Vehicles'!$E$84,0)</f>
        <v>0</v>
      </c>
      <c r="J58" s="140">
        <f>IF('Detailed input - Vehicles'!$E$84&gt;=F52,Cars!$H$48/'Detailed input - Vehicles'!$E$84,0)</f>
        <v>0</v>
      </c>
      <c r="K58" s="140">
        <f>IF('Detailed input - Vehicles'!$E$84&gt;=G52,Cars!$H$48/'Detailed input - Vehicles'!$E$84,0)</f>
        <v>0</v>
      </c>
      <c r="L58" s="140">
        <f>IF('Detailed input - Vehicles'!$E$84&gt;=H52,Cars!$H$48/'Detailed input - Vehicles'!$E$84,0)</f>
        <v>0</v>
      </c>
      <c r="M58" s="140">
        <f>IF('Detailed input - Vehicles'!$E$84&gt;=I52,Cars!$H$48/'Detailed input - Vehicles'!$E$84,0)</f>
        <v>0</v>
      </c>
      <c r="N58" s="140">
        <f>IF('Detailed input - Vehicles'!$E$84&gt;=J52,Cars!$H$48/'Detailed input - Vehicles'!$E$84,0)</f>
        <v>0</v>
      </c>
      <c r="O58" s="140">
        <f>IF('Detailed input - Vehicles'!$E$84&gt;=K52,Cars!$H$48/'Detailed input - Vehicles'!$E$84,0)</f>
        <v>0</v>
      </c>
      <c r="P58" s="140">
        <f>IF('Detailed input - Vehicles'!$E$84&gt;=L52,Cars!$H$48/'Detailed input - Vehicles'!$E$84,0)</f>
        <v>0</v>
      </c>
      <c r="Q58" s="140">
        <f>IF('Detailed input - Vehicles'!$E$84&gt;=M52,Cars!$H$48/'Detailed input - Vehicles'!$E$84,0)</f>
        <v>0</v>
      </c>
      <c r="R58" s="140">
        <f>IF('Detailed input - Vehicles'!$E$84&gt;=N52,Cars!$H$48/'Detailed input - Vehicles'!$E$84,0)</f>
        <v>0</v>
      </c>
      <c r="S58" s="140">
        <f>IF('Detailed input - Vehicles'!$E$84&gt;=O52,Cars!$H$48/'Detailed input - Vehicles'!$E$84,0)</f>
        <v>0</v>
      </c>
      <c r="T58" s="140">
        <f>IF('Detailed input - Vehicles'!$E$84&gt;=P52,Cars!$H$48/'Detailed input - Vehicles'!$E$84,0)</f>
        <v>0</v>
      </c>
      <c r="U58" s="140">
        <f>IF('Detailed input - Vehicles'!$E$84&gt;=Q52,Cars!$H$48/'Detailed input - Vehicles'!$E$84,0)</f>
        <v>0</v>
      </c>
      <c r="V58" s="140">
        <f>IF('Detailed input - Vehicles'!$E$84&gt;=R52,Cars!$H$48/'Detailed input - Vehicles'!$E$84,0)</f>
        <v>0</v>
      </c>
      <c r="W58" s="140">
        <f>IF('Detailed input - Vehicles'!$E$84&gt;=S52,Cars!$H$48/'Detailed input - Vehicles'!$E$84,0)</f>
        <v>0</v>
      </c>
      <c r="X58" s="140">
        <f>IF('Detailed input - Vehicles'!$E$84&gt;=T52,Cars!$H$48/'Detailed input - Vehicles'!$E$84,0)</f>
        <v>0</v>
      </c>
      <c r="Y58" s="140">
        <f>IF('Detailed input - Vehicles'!$E$84&gt;=U52,Cars!$H$48/'Detailed input - Vehicles'!$E$84,0)</f>
        <v>0</v>
      </c>
      <c r="Z58" s="140">
        <f>IF('Detailed input - Vehicles'!$E$84&gt;=V52,Cars!$H$48/'Detailed input - Vehicles'!$E$84,0)</f>
        <v>0</v>
      </c>
      <c r="AA58" s="140">
        <f>IF('Detailed input - Vehicles'!$E$84&gt;=W52,Cars!$H$48/'Detailed input - Vehicles'!$E$84,0)</f>
        <v>0</v>
      </c>
      <c r="AB58" s="140">
        <f>IF('Detailed input - Vehicles'!$E$84&gt;=X52,Cars!$H$48/'Detailed input - Vehicles'!$E$84,0)</f>
        <v>0</v>
      </c>
      <c r="AC58" s="140">
        <f>IF('Detailed input - Vehicles'!$E$84&gt;=Y52,Cars!$H$48/'Detailed input - Vehicles'!$E$84,0)</f>
        <v>0</v>
      </c>
    </row>
    <row r="59" spans="1:29" ht="20.25" customHeight="1" outlineLevel="2" x14ac:dyDescent="0.3">
      <c r="A59" s="78"/>
      <c r="B59" s="84"/>
      <c r="C59" s="146" t="s">
        <v>126</v>
      </c>
      <c r="D59" s="140"/>
      <c r="E59" s="140"/>
      <c r="F59" s="140"/>
      <c r="G59" s="140"/>
      <c r="H59" s="140"/>
      <c r="I59" s="140">
        <f>IF('Detailed input - Vehicles'!$E$84&gt;=D52,Cars!$I$48/'Detailed input - Vehicles'!$E$84,0)</f>
        <v>0</v>
      </c>
      <c r="J59" s="140">
        <f>IF('Detailed input - Vehicles'!$E$84&gt;=E52,Cars!$I$48/'Detailed input - Vehicles'!$E$84,0)</f>
        <v>0</v>
      </c>
      <c r="K59" s="140">
        <f>IF('Detailed input - Vehicles'!$E$84&gt;=F52,Cars!$I$48/'Detailed input - Vehicles'!$E$84,0)</f>
        <v>0</v>
      </c>
      <c r="L59" s="140">
        <f>IF('Detailed input - Vehicles'!$E$84&gt;=G52,Cars!$I$48/'Detailed input - Vehicles'!$E$84,0)</f>
        <v>0</v>
      </c>
      <c r="M59" s="140">
        <f>IF('Detailed input - Vehicles'!$E$84&gt;=H52,Cars!$I$48/'Detailed input - Vehicles'!$E$84,0)</f>
        <v>0</v>
      </c>
      <c r="N59" s="140">
        <f>IF('Detailed input - Vehicles'!$E$84&gt;=I52,Cars!$I$48/'Detailed input - Vehicles'!$E$84,0)</f>
        <v>0</v>
      </c>
      <c r="O59" s="140">
        <f>IF('Detailed input - Vehicles'!$E$84&gt;=J52,Cars!$I$48/'Detailed input - Vehicles'!$E$84,0)</f>
        <v>0</v>
      </c>
      <c r="P59" s="140">
        <f>IF('Detailed input - Vehicles'!$E$84&gt;=K52,Cars!$I$48/'Detailed input - Vehicles'!$E$84,0)</f>
        <v>0</v>
      </c>
      <c r="Q59" s="140">
        <f>IF('Detailed input - Vehicles'!$E$84&gt;=L52,Cars!$I$48/'Detailed input - Vehicles'!$E$84,0)</f>
        <v>0</v>
      </c>
      <c r="R59" s="140">
        <f>IF('Detailed input - Vehicles'!$E$84&gt;=M52,Cars!$I$48/'Detailed input - Vehicles'!$E$84,0)</f>
        <v>0</v>
      </c>
      <c r="S59" s="140">
        <f>IF('Detailed input - Vehicles'!$E$84&gt;=N52,Cars!$I$48/'Detailed input - Vehicles'!$E$84,0)</f>
        <v>0</v>
      </c>
      <c r="T59" s="140">
        <f>IF('Detailed input - Vehicles'!$E$84&gt;=O52,Cars!$I$48/'Detailed input - Vehicles'!$E$84,0)</f>
        <v>0</v>
      </c>
      <c r="U59" s="140">
        <f>IF('Detailed input - Vehicles'!$E$84&gt;=P52,Cars!$I$48/'Detailed input - Vehicles'!$E$84,0)</f>
        <v>0</v>
      </c>
      <c r="V59" s="140">
        <f>IF('Detailed input - Vehicles'!$E$84&gt;=Q52,Cars!$I$48/'Detailed input - Vehicles'!$E$84,0)</f>
        <v>0</v>
      </c>
      <c r="W59" s="140">
        <f>IF('Detailed input - Vehicles'!$E$84&gt;=R52,Cars!$I$48/'Detailed input - Vehicles'!$E$84,0)</f>
        <v>0</v>
      </c>
      <c r="X59" s="140">
        <f>IF('Detailed input - Vehicles'!$E$84&gt;=S52,Cars!$I$48/'Detailed input - Vehicles'!$E$84,0)</f>
        <v>0</v>
      </c>
      <c r="Y59" s="140">
        <f>IF('Detailed input - Vehicles'!$E$84&gt;=T52,Cars!$I$48/'Detailed input - Vehicles'!$E$84,0)</f>
        <v>0</v>
      </c>
      <c r="Z59" s="140">
        <f>IF('Detailed input - Vehicles'!$E$84&gt;=U52,Cars!$I$48/'Detailed input - Vehicles'!$E$84,0)</f>
        <v>0</v>
      </c>
      <c r="AA59" s="140">
        <f>IF('Detailed input - Vehicles'!$E$84&gt;=V52,Cars!$I$48/'Detailed input - Vehicles'!$E$84,0)</f>
        <v>0</v>
      </c>
      <c r="AB59" s="140">
        <f>IF('Detailed input - Vehicles'!$E$84&gt;=W52,Cars!$I$48/'Detailed input - Vehicles'!$E$84,0)</f>
        <v>0</v>
      </c>
      <c r="AC59" s="140">
        <f>IF('Detailed input - Vehicles'!$E$84&gt;=X52,Cars!$I$48/'Detailed input - Vehicles'!$E$84,0)</f>
        <v>0</v>
      </c>
    </row>
    <row r="60" spans="1:29" ht="20.25" customHeight="1" outlineLevel="2" x14ac:dyDescent="0.3">
      <c r="A60" s="78"/>
      <c r="B60" s="84"/>
      <c r="C60" s="146" t="s">
        <v>127</v>
      </c>
      <c r="D60" s="140"/>
      <c r="E60" s="140"/>
      <c r="F60" s="140"/>
      <c r="G60" s="140"/>
      <c r="H60" s="140"/>
      <c r="I60" s="140"/>
      <c r="J60" s="140">
        <f>IF('Detailed input - Vehicles'!$E$84&gt;=D52,Cars!$J$48/'Detailed input - Vehicles'!$E$84,0)</f>
        <v>0</v>
      </c>
      <c r="K60" s="140">
        <f>IF('Detailed input - Vehicles'!$E$84&gt;=E52,Cars!$J$48/'Detailed input - Vehicles'!$E$84,0)</f>
        <v>0</v>
      </c>
      <c r="L60" s="140">
        <f>IF('Detailed input - Vehicles'!$E$84&gt;=F52,Cars!$J$48/'Detailed input - Vehicles'!$E$84,0)</f>
        <v>0</v>
      </c>
      <c r="M60" s="140">
        <f>IF('Detailed input - Vehicles'!$E$84&gt;=G52,Cars!$J$48/'Detailed input - Vehicles'!$E$84,0)</f>
        <v>0</v>
      </c>
      <c r="N60" s="140">
        <f>IF('Detailed input - Vehicles'!$E$84&gt;=H52,Cars!$J$48/'Detailed input - Vehicles'!$E$84,0)</f>
        <v>0</v>
      </c>
      <c r="O60" s="140">
        <f>IF('Detailed input - Vehicles'!$E$84&gt;=I52,Cars!$J$48/'Detailed input - Vehicles'!$E$84,0)</f>
        <v>0</v>
      </c>
      <c r="P60" s="140">
        <f>IF('Detailed input - Vehicles'!$E$84&gt;=J52,Cars!$J$48/'Detailed input - Vehicles'!$E$84,0)</f>
        <v>0</v>
      </c>
      <c r="Q60" s="140">
        <f>IF('Detailed input - Vehicles'!$E$84&gt;=K52,Cars!$J$48/'Detailed input - Vehicles'!$E$84,0)</f>
        <v>0</v>
      </c>
      <c r="R60" s="140">
        <f>IF('Detailed input - Vehicles'!$E$84&gt;=L52,Cars!$J$48/'Detailed input - Vehicles'!$E$84,0)</f>
        <v>0</v>
      </c>
      <c r="S60" s="140">
        <f>IF('Detailed input - Vehicles'!$E$84&gt;=M52,Cars!$J$48/'Detailed input - Vehicles'!$E$84,0)</f>
        <v>0</v>
      </c>
      <c r="T60" s="140">
        <f>IF('Detailed input - Vehicles'!$E$84&gt;=N52,Cars!$J$48/'Detailed input - Vehicles'!$E$84,0)</f>
        <v>0</v>
      </c>
      <c r="U60" s="140">
        <f>IF('Detailed input - Vehicles'!$E$84&gt;=O52,Cars!$J$48/'Detailed input - Vehicles'!$E$84,0)</f>
        <v>0</v>
      </c>
      <c r="V60" s="140">
        <f>IF('Detailed input - Vehicles'!$E$84&gt;=P52,Cars!$J$48/'Detailed input - Vehicles'!$E$84,0)</f>
        <v>0</v>
      </c>
      <c r="W60" s="140">
        <f>IF('Detailed input - Vehicles'!$E$84&gt;=Q52,Cars!$J$48/'Detailed input - Vehicles'!$E$84,0)</f>
        <v>0</v>
      </c>
      <c r="X60" s="140">
        <f>IF('Detailed input - Vehicles'!$E$84&gt;=R52,Cars!$J$48/'Detailed input - Vehicles'!$E$84,0)</f>
        <v>0</v>
      </c>
      <c r="Y60" s="140">
        <f>IF('Detailed input - Vehicles'!$E$84&gt;=S52,Cars!$J$48/'Detailed input - Vehicles'!$E$84,0)</f>
        <v>0</v>
      </c>
      <c r="Z60" s="140">
        <f>IF('Detailed input - Vehicles'!$E$84&gt;=T52,Cars!$J$48/'Detailed input - Vehicles'!$E$84,0)</f>
        <v>0</v>
      </c>
      <c r="AA60" s="140">
        <f>IF('Detailed input - Vehicles'!$E$84&gt;=U52,Cars!$J$48/'Detailed input - Vehicles'!$E$84,0)</f>
        <v>0</v>
      </c>
      <c r="AB60" s="140">
        <f>IF('Detailed input - Vehicles'!$E$84&gt;=V52,Cars!$J$48/'Detailed input - Vehicles'!$E$84,0)</f>
        <v>0</v>
      </c>
      <c r="AC60" s="140">
        <f>IF('Detailed input - Vehicles'!$E$84&gt;=W52,Cars!$J$48/'Detailed input - Vehicles'!$E$84,0)</f>
        <v>0</v>
      </c>
    </row>
    <row r="61" spans="1:29" ht="20.25" customHeight="1" outlineLevel="2" x14ac:dyDescent="0.3">
      <c r="A61" s="78"/>
      <c r="B61" s="84"/>
      <c r="C61" s="146" t="s">
        <v>128</v>
      </c>
      <c r="D61" s="140"/>
      <c r="E61" s="140"/>
      <c r="F61" s="140"/>
      <c r="G61" s="140"/>
      <c r="H61" s="140"/>
      <c r="I61" s="140"/>
      <c r="J61" s="140"/>
      <c r="K61" s="140">
        <f>IF('Detailed input - Vehicles'!$E$84&gt;=D52,Cars!$K$48/'Detailed input - Vehicles'!$E$84,0)</f>
        <v>0</v>
      </c>
      <c r="L61" s="140">
        <f>IF('Detailed input - Vehicles'!$E$84&gt;=E52,Cars!$K$48/'Detailed input - Vehicles'!$E$84,0)</f>
        <v>0</v>
      </c>
      <c r="M61" s="140">
        <f>IF('Detailed input - Vehicles'!$E$84&gt;=F52,Cars!$K$48/'Detailed input - Vehicles'!$E$84,0)</f>
        <v>0</v>
      </c>
      <c r="N61" s="140">
        <f>IF('Detailed input - Vehicles'!$E$84&gt;=G52,Cars!$K$48/'Detailed input - Vehicles'!$E$84,0)</f>
        <v>0</v>
      </c>
      <c r="O61" s="140">
        <f>IF('Detailed input - Vehicles'!$E$84&gt;=H52,Cars!$K$48/'Detailed input - Vehicles'!$E$84,0)</f>
        <v>0</v>
      </c>
      <c r="P61" s="140">
        <f>IF('Detailed input - Vehicles'!$E$84&gt;=I52,Cars!$K$48/'Detailed input - Vehicles'!$E$84,0)</f>
        <v>0</v>
      </c>
      <c r="Q61" s="140">
        <f>IF('Detailed input - Vehicles'!$E$84&gt;=J52,Cars!$K$48/'Detailed input - Vehicles'!$E$84,0)</f>
        <v>0</v>
      </c>
      <c r="R61" s="140">
        <f>IF('Detailed input - Vehicles'!$E$84&gt;=K52,Cars!$K$48/'Detailed input - Vehicles'!$E$84,0)</f>
        <v>0</v>
      </c>
      <c r="S61" s="140">
        <f>IF('Detailed input - Vehicles'!$E$84&gt;=L52,Cars!$K$48/'Detailed input - Vehicles'!$E$84,0)</f>
        <v>0</v>
      </c>
      <c r="T61" s="140">
        <f>IF('Detailed input - Vehicles'!$E$84&gt;=M52,Cars!$K$48/'Detailed input - Vehicles'!$E$84,0)</f>
        <v>0</v>
      </c>
      <c r="U61" s="140">
        <f>IF('Detailed input - Vehicles'!$E$84&gt;=N52,Cars!$K$48/'Detailed input - Vehicles'!$E$84,0)</f>
        <v>0</v>
      </c>
      <c r="V61" s="140">
        <f>IF('Detailed input - Vehicles'!$E$84&gt;=O52,Cars!$K$48/'Detailed input - Vehicles'!$E$84,0)</f>
        <v>0</v>
      </c>
      <c r="W61" s="140">
        <f>IF('Detailed input - Vehicles'!$E$84&gt;=P52,Cars!$K$48/'Detailed input - Vehicles'!$E$84,0)</f>
        <v>0</v>
      </c>
      <c r="X61" s="140">
        <f>IF('Detailed input - Vehicles'!$E$84&gt;=Q52,Cars!$K$48/'Detailed input - Vehicles'!$E$84,0)</f>
        <v>0</v>
      </c>
      <c r="Y61" s="140">
        <f>IF('Detailed input - Vehicles'!$E$84&gt;=R52,Cars!$K$48/'Detailed input - Vehicles'!$E$84,0)</f>
        <v>0</v>
      </c>
      <c r="Z61" s="140">
        <f>IF('Detailed input - Vehicles'!$E$84&gt;=S52,Cars!$K$48/'Detailed input - Vehicles'!$E$84,0)</f>
        <v>0</v>
      </c>
      <c r="AA61" s="140">
        <f>IF('Detailed input - Vehicles'!$E$84&gt;=T52,Cars!$K$48/'Detailed input - Vehicles'!$E$84,0)</f>
        <v>0</v>
      </c>
      <c r="AB61" s="140">
        <f>IF('Detailed input - Vehicles'!$E$84&gt;=U52,Cars!$K$48/'Detailed input - Vehicles'!$E$84,0)</f>
        <v>0</v>
      </c>
      <c r="AC61" s="140">
        <f>IF('Detailed input - Vehicles'!$E$84&gt;=V52,Cars!$K$48/'Detailed input - Vehicles'!$E$84,0)</f>
        <v>0</v>
      </c>
    </row>
    <row r="62" spans="1:29" ht="20.25" customHeight="1" outlineLevel="2" x14ac:dyDescent="0.3">
      <c r="A62" s="78"/>
      <c r="B62" s="84"/>
      <c r="C62" s="146" t="s">
        <v>129</v>
      </c>
      <c r="D62" s="140"/>
      <c r="E62" s="140"/>
      <c r="F62" s="140"/>
      <c r="G62" s="140"/>
      <c r="H62" s="140"/>
      <c r="I62" s="140"/>
      <c r="J62" s="140"/>
      <c r="K62" s="140"/>
      <c r="L62" s="140">
        <f>IF('Detailed input - Vehicles'!$E$84&gt;=D52,Cars!$L$48/'Detailed input - Vehicles'!$E$84,0)</f>
        <v>0</v>
      </c>
      <c r="M62" s="140">
        <f>IF('Detailed input - Vehicles'!$E$84&gt;=E52,Cars!$L$48/'Detailed input - Vehicles'!$E$84,0)</f>
        <v>0</v>
      </c>
      <c r="N62" s="140">
        <f>IF('Detailed input - Vehicles'!$E$84&gt;=F52,Cars!$L$48/'Detailed input - Vehicles'!$E$84,0)</f>
        <v>0</v>
      </c>
      <c r="O62" s="140">
        <f>IF('Detailed input - Vehicles'!$E$84&gt;=G52,Cars!$L$48/'Detailed input - Vehicles'!$E$84,0)</f>
        <v>0</v>
      </c>
      <c r="P62" s="140">
        <f>IF('Detailed input - Vehicles'!$E$84&gt;=H52,Cars!$L$48/'Detailed input - Vehicles'!$E$84,0)</f>
        <v>0</v>
      </c>
      <c r="Q62" s="140">
        <f>IF('Detailed input - Vehicles'!$E$84&gt;=I52,Cars!$L$48/'Detailed input - Vehicles'!$E$84,0)</f>
        <v>0</v>
      </c>
      <c r="R62" s="140">
        <f>IF('Detailed input - Vehicles'!$E$84&gt;=J52,Cars!$L$48/'Detailed input - Vehicles'!$E$84,0)</f>
        <v>0</v>
      </c>
      <c r="S62" s="140">
        <f>IF('Detailed input - Vehicles'!$E$84&gt;=K52,Cars!$L$48/'Detailed input - Vehicles'!$E$84,0)</f>
        <v>0</v>
      </c>
      <c r="T62" s="140">
        <f>IF('Detailed input - Vehicles'!$E$84&gt;=L52,Cars!$L$48/'Detailed input - Vehicles'!$E$84,0)</f>
        <v>0</v>
      </c>
      <c r="U62" s="140">
        <f>IF('Detailed input - Vehicles'!$E$84&gt;=M52,Cars!$L$48/'Detailed input - Vehicles'!$E$84,0)</f>
        <v>0</v>
      </c>
      <c r="V62" s="140">
        <f>IF('Detailed input - Vehicles'!$E$84&gt;=N52,Cars!$L$48/'Detailed input - Vehicles'!$E$84,0)</f>
        <v>0</v>
      </c>
      <c r="W62" s="140">
        <f>IF('Detailed input - Vehicles'!$E$84&gt;=O52,Cars!$L$48/'Detailed input - Vehicles'!$E$84,0)</f>
        <v>0</v>
      </c>
      <c r="X62" s="140">
        <f>IF('Detailed input - Vehicles'!$E$84&gt;=P52,Cars!$L$48/'Detailed input - Vehicles'!$E$84,0)</f>
        <v>0</v>
      </c>
      <c r="Y62" s="140">
        <f>IF('Detailed input - Vehicles'!$E$84&gt;=Q52,Cars!$L$48/'Detailed input - Vehicles'!$E$84,0)</f>
        <v>0</v>
      </c>
      <c r="Z62" s="140">
        <f>IF('Detailed input - Vehicles'!$E$84&gt;=R52,Cars!$L$48/'Detailed input - Vehicles'!$E$84,0)</f>
        <v>0</v>
      </c>
      <c r="AA62" s="140">
        <f>IF('Detailed input - Vehicles'!$E$84&gt;=S52,Cars!$L$48/'Detailed input - Vehicles'!$E$84,0)</f>
        <v>0</v>
      </c>
      <c r="AB62" s="140">
        <f>IF('Detailed input - Vehicles'!$E$84&gt;=T52,Cars!$L$48/'Detailed input - Vehicles'!$E$84,0)</f>
        <v>0</v>
      </c>
      <c r="AC62" s="140">
        <f>IF('Detailed input - Vehicles'!$E$84&gt;=U52,Cars!$L$48/'Detailed input - Vehicles'!$E$84,0)</f>
        <v>0</v>
      </c>
    </row>
    <row r="63" spans="1:29" ht="20.25" customHeight="1" outlineLevel="2" x14ac:dyDescent="0.3">
      <c r="A63" s="78"/>
      <c r="B63" s="84"/>
      <c r="C63" s="146" t="s">
        <v>130</v>
      </c>
      <c r="D63" s="140"/>
      <c r="E63" s="140"/>
      <c r="F63" s="140"/>
      <c r="G63" s="140"/>
      <c r="H63" s="140"/>
      <c r="I63" s="140"/>
      <c r="J63" s="140"/>
      <c r="K63" s="140"/>
      <c r="L63" s="140"/>
      <c r="M63" s="140">
        <f>IF('Detailed input - Vehicles'!$E$84&gt;=D52,Cars!$M$48/'Detailed input - Vehicles'!$E$84,0)</f>
        <v>0</v>
      </c>
      <c r="N63" s="140">
        <f>IF('Detailed input - Vehicles'!$E$84&gt;=E52,Cars!$M$48/'Detailed input - Vehicles'!$E$84,0)</f>
        <v>0</v>
      </c>
      <c r="O63" s="140">
        <f>IF('Detailed input - Vehicles'!$E$84&gt;=F52,Cars!$M$48/'Detailed input - Vehicles'!$E$84,0)</f>
        <v>0</v>
      </c>
      <c r="P63" s="140">
        <f>IF('Detailed input - Vehicles'!$E$84&gt;=G52,Cars!$M$48/'Detailed input - Vehicles'!$E$84,0)</f>
        <v>0</v>
      </c>
      <c r="Q63" s="140">
        <f>IF('Detailed input - Vehicles'!$E$84&gt;=H52,Cars!$M$48/'Detailed input - Vehicles'!$E$84,0)</f>
        <v>0</v>
      </c>
      <c r="R63" s="140">
        <f>IF('Detailed input - Vehicles'!$E$84&gt;=I52,Cars!$M$48/'Detailed input - Vehicles'!$E$84,0)</f>
        <v>0</v>
      </c>
      <c r="S63" s="140">
        <f>IF('Detailed input - Vehicles'!$E$84&gt;=J52,Cars!$M$48/'Detailed input - Vehicles'!$E$84,0)</f>
        <v>0</v>
      </c>
      <c r="T63" s="140">
        <f>IF('Detailed input - Vehicles'!$E$84&gt;=K52,Cars!$M$48/'Detailed input - Vehicles'!$E$84,0)</f>
        <v>0</v>
      </c>
      <c r="U63" s="140">
        <f>IF('Detailed input - Vehicles'!$E$84&gt;=L52,Cars!$M$48/'Detailed input - Vehicles'!$E$84,0)</f>
        <v>0</v>
      </c>
      <c r="V63" s="140">
        <f>IF('Detailed input - Vehicles'!$E$84&gt;=M52,Cars!$M$48/'Detailed input - Vehicles'!$E$84,0)</f>
        <v>0</v>
      </c>
      <c r="W63" s="140">
        <f>IF('Detailed input - Vehicles'!$E$84&gt;=N52,Cars!$M$48/'Detailed input - Vehicles'!$E$84,0)</f>
        <v>0</v>
      </c>
      <c r="X63" s="140">
        <f>IF('Detailed input - Vehicles'!$E$84&gt;=O52,Cars!$M$48/'Detailed input - Vehicles'!$E$84,0)</f>
        <v>0</v>
      </c>
      <c r="Y63" s="140">
        <f>IF('Detailed input - Vehicles'!$E$84&gt;=P52,Cars!$M$48/'Detailed input - Vehicles'!$E$84,0)</f>
        <v>0</v>
      </c>
      <c r="Z63" s="140">
        <f>IF('Detailed input - Vehicles'!$E$84&gt;=Q52,Cars!$M$48/'Detailed input - Vehicles'!$E$84,0)</f>
        <v>0</v>
      </c>
      <c r="AA63" s="140">
        <f>IF('Detailed input - Vehicles'!$E$84&gt;=R52,Cars!$M$48/'Detailed input - Vehicles'!$E$84,0)</f>
        <v>0</v>
      </c>
      <c r="AB63" s="140">
        <f>IF('Detailed input - Vehicles'!$E$84&gt;=S52,Cars!$M$48/'Detailed input - Vehicles'!$E$84,0)</f>
        <v>0</v>
      </c>
      <c r="AC63" s="140">
        <f>IF('Detailed input - Vehicles'!$E$84&gt;=T52,Cars!$M$48/'Detailed input - Vehicles'!$E$84,0)</f>
        <v>0</v>
      </c>
    </row>
    <row r="64" spans="1:29" ht="20.25" customHeight="1" outlineLevel="2" x14ac:dyDescent="0.3">
      <c r="A64" s="78"/>
      <c r="B64" s="84"/>
      <c r="C64" s="146" t="s">
        <v>131</v>
      </c>
      <c r="D64" s="140"/>
      <c r="E64" s="140"/>
      <c r="F64" s="140"/>
      <c r="G64" s="140"/>
      <c r="H64" s="140"/>
      <c r="I64" s="140"/>
      <c r="J64" s="140"/>
      <c r="K64" s="140"/>
      <c r="L64" s="140"/>
      <c r="M64" s="140"/>
      <c r="N64" s="140">
        <f>IF('Detailed input - Vehicles'!$E$84&gt;=D52,Cars!$N$48/'Detailed input - Vehicles'!$E$84,0)</f>
        <v>0</v>
      </c>
      <c r="O64" s="140">
        <f>IF('Detailed input - Vehicles'!$E$84&gt;=E52,Cars!$N$48/'Detailed input - Vehicles'!$E$84,0)</f>
        <v>0</v>
      </c>
      <c r="P64" s="140">
        <f>IF('Detailed input - Vehicles'!$E$84&gt;=F52,Cars!$N$48/'Detailed input - Vehicles'!$E$84,0)</f>
        <v>0</v>
      </c>
      <c r="Q64" s="140">
        <f>IF('Detailed input - Vehicles'!$E$84&gt;=G52,Cars!$N$48/'Detailed input - Vehicles'!$E$84,0)</f>
        <v>0</v>
      </c>
      <c r="R64" s="140">
        <f>IF('Detailed input - Vehicles'!$E$84&gt;=H52,Cars!$N$48/'Detailed input - Vehicles'!$E$84,0)</f>
        <v>0</v>
      </c>
      <c r="S64" s="140">
        <f>IF('Detailed input - Vehicles'!$E$84&gt;=I52,Cars!$N$48/'Detailed input - Vehicles'!$E$84,0)</f>
        <v>0</v>
      </c>
      <c r="T64" s="140">
        <f>IF('Detailed input - Vehicles'!$E$84&gt;=J52,Cars!$N$48/'Detailed input - Vehicles'!$E$84,0)</f>
        <v>0</v>
      </c>
      <c r="U64" s="140">
        <f>IF('Detailed input - Vehicles'!$E$84&gt;=K52,Cars!$N$48/'Detailed input - Vehicles'!$E$84,0)</f>
        <v>0</v>
      </c>
      <c r="V64" s="140">
        <f>IF('Detailed input - Vehicles'!$E$84&gt;=L52,Cars!$N$48/'Detailed input - Vehicles'!$E$84,0)</f>
        <v>0</v>
      </c>
      <c r="W64" s="140">
        <f>IF('Detailed input - Vehicles'!$E$84&gt;=M52,Cars!$N$48/'Detailed input - Vehicles'!$E$84,0)</f>
        <v>0</v>
      </c>
      <c r="X64" s="140">
        <f>IF('Detailed input - Vehicles'!$E$84&gt;=N52,Cars!$N$48/'Detailed input - Vehicles'!$E$84,0)</f>
        <v>0</v>
      </c>
      <c r="Y64" s="140">
        <f>IF('Detailed input - Vehicles'!$E$84&gt;=O52,Cars!$N$48/'Detailed input - Vehicles'!$E$84,0)</f>
        <v>0</v>
      </c>
      <c r="Z64" s="140">
        <f>IF('Detailed input - Vehicles'!$E$84&gt;=P52,Cars!$N$48/'Detailed input - Vehicles'!$E$84,0)</f>
        <v>0</v>
      </c>
      <c r="AA64" s="140">
        <f>IF('Detailed input - Vehicles'!$E$84&gt;=Q52,Cars!$N$48/'Detailed input - Vehicles'!$E$84,0)</f>
        <v>0</v>
      </c>
      <c r="AB64" s="140">
        <f>IF('Detailed input - Vehicles'!$E$84&gt;=R52,Cars!$N$48/'Detailed input - Vehicles'!$E$84,0)</f>
        <v>0</v>
      </c>
      <c r="AC64" s="140">
        <f>IF('Detailed input - Vehicles'!$E$84&gt;=S52,Cars!$N$48/'Detailed input - Vehicles'!$E$84,0)</f>
        <v>0</v>
      </c>
    </row>
    <row r="65" spans="1:29" s="87" customFormat="1" ht="20.25" customHeight="1" outlineLevel="1" x14ac:dyDescent="0.3">
      <c r="A65" s="78"/>
      <c r="B65" s="84"/>
      <c r="C65" s="84"/>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row>
    <row r="66" spans="1:29" s="87" customFormat="1" ht="20.25" customHeight="1" outlineLevel="1" x14ac:dyDescent="0.3">
      <c r="A66" s="78"/>
      <c r="B66" s="84"/>
      <c r="C66" s="84"/>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row>
    <row r="67" spans="1:29" ht="20.25" customHeight="1" outlineLevel="1" x14ac:dyDescent="0.3">
      <c r="A67" s="78"/>
      <c r="B67" s="133" t="s">
        <v>112</v>
      </c>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1:29" s="87" customFormat="1" ht="20.25" customHeight="1" outlineLevel="1" x14ac:dyDescent="0.3">
      <c r="A68" s="78"/>
      <c r="B68" s="182"/>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row>
    <row r="69" spans="1:29" s="194" customFormat="1" ht="20.25" customHeight="1" outlineLevel="1" x14ac:dyDescent="0.3">
      <c r="A69" s="78"/>
      <c r="B69" s="243" t="s">
        <v>199</v>
      </c>
      <c r="C69" s="243" t="s">
        <v>16</v>
      </c>
      <c r="D69" s="243">
        <f>SUM(D71+D84+D86+D99)</f>
        <v>0</v>
      </c>
      <c r="E69" s="243">
        <f t="shared" ref="E69:N69" si="14">SUM(E71+E84+E86+E99)</f>
        <v>0</v>
      </c>
      <c r="F69" s="243">
        <f t="shared" si="14"/>
        <v>0</v>
      </c>
      <c r="G69" s="243">
        <f t="shared" si="14"/>
        <v>0</v>
      </c>
      <c r="H69" s="243">
        <f t="shared" si="14"/>
        <v>0</v>
      </c>
      <c r="I69" s="243">
        <f t="shared" si="14"/>
        <v>0</v>
      </c>
      <c r="J69" s="243">
        <f t="shared" si="14"/>
        <v>0</v>
      </c>
      <c r="K69" s="243">
        <f t="shared" si="14"/>
        <v>0</v>
      </c>
      <c r="L69" s="243">
        <f t="shared" si="14"/>
        <v>0</v>
      </c>
      <c r="M69" s="243">
        <f t="shared" si="14"/>
        <v>0</v>
      </c>
      <c r="N69" s="243">
        <f t="shared" si="14"/>
        <v>0</v>
      </c>
      <c r="O69" s="243">
        <f t="shared" ref="O69:AC69" si="15">SUM(O71+O84+O86+O99)</f>
        <v>0</v>
      </c>
      <c r="P69" s="243">
        <f t="shared" si="15"/>
        <v>0</v>
      </c>
      <c r="Q69" s="243">
        <f t="shared" si="15"/>
        <v>0</v>
      </c>
      <c r="R69" s="243">
        <f t="shared" si="15"/>
        <v>0</v>
      </c>
      <c r="S69" s="243">
        <f t="shared" si="15"/>
        <v>0</v>
      </c>
      <c r="T69" s="243">
        <f t="shared" si="15"/>
        <v>0</v>
      </c>
      <c r="U69" s="243">
        <f t="shared" si="15"/>
        <v>0</v>
      </c>
      <c r="V69" s="243">
        <f t="shared" si="15"/>
        <v>0</v>
      </c>
      <c r="W69" s="243">
        <f t="shared" si="15"/>
        <v>0</v>
      </c>
      <c r="X69" s="243">
        <f t="shared" si="15"/>
        <v>0</v>
      </c>
      <c r="Y69" s="243">
        <f t="shared" si="15"/>
        <v>0</v>
      </c>
      <c r="Z69" s="243">
        <f t="shared" si="15"/>
        <v>0</v>
      </c>
      <c r="AA69" s="243">
        <f t="shared" si="15"/>
        <v>0</v>
      </c>
      <c r="AB69" s="243">
        <f t="shared" si="15"/>
        <v>0</v>
      </c>
      <c r="AC69" s="243">
        <f t="shared" si="15"/>
        <v>0</v>
      </c>
    </row>
    <row r="70" spans="1:29" s="87" customFormat="1" ht="20.25" customHeight="1" outlineLevel="1" x14ac:dyDescent="0.3">
      <c r="A70" s="78"/>
      <c r="B70" s="182"/>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row>
    <row r="71" spans="1:29" s="87" customFormat="1" ht="20.25" customHeight="1" outlineLevel="2" x14ac:dyDescent="0.3">
      <c r="A71" s="263"/>
      <c r="B71" s="101" t="s">
        <v>96</v>
      </c>
      <c r="C71" s="101" t="s">
        <v>16</v>
      </c>
      <c r="D71" s="141">
        <f t="shared" ref="D71:N71" si="16">SUM(D72:D82)</f>
        <v>0</v>
      </c>
      <c r="E71" s="141">
        <f t="shared" si="16"/>
        <v>0</v>
      </c>
      <c r="F71" s="141">
        <f t="shared" si="16"/>
        <v>0</v>
      </c>
      <c r="G71" s="141">
        <f t="shared" si="16"/>
        <v>0</v>
      </c>
      <c r="H71" s="141">
        <f t="shared" si="16"/>
        <v>0</v>
      </c>
      <c r="I71" s="141">
        <f t="shared" si="16"/>
        <v>0</v>
      </c>
      <c r="J71" s="141">
        <f t="shared" si="16"/>
        <v>0</v>
      </c>
      <c r="K71" s="141">
        <f t="shared" si="16"/>
        <v>0</v>
      </c>
      <c r="L71" s="141">
        <f t="shared" si="16"/>
        <v>0</v>
      </c>
      <c r="M71" s="141">
        <f t="shared" si="16"/>
        <v>0</v>
      </c>
      <c r="N71" s="141">
        <f t="shared" si="16"/>
        <v>0</v>
      </c>
      <c r="O71" s="141">
        <f t="shared" ref="O71:AC71" si="17">SUM(O72:O82)</f>
        <v>0</v>
      </c>
      <c r="P71" s="141">
        <f t="shared" si="17"/>
        <v>0</v>
      </c>
      <c r="Q71" s="141">
        <f t="shared" si="17"/>
        <v>0</v>
      </c>
      <c r="R71" s="141">
        <f t="shared" si="17"/>
        <v>0</v>
      </c>
      <c r="S71" s="141">
        <f t="shared" si="17"/>
        <v>0</v>
      </c>
      <c r="T71" s="141">
        <f t="shared" si="17"/>
        <v>0</v>
      </c>
      <c r="U71" s="141">
        <f t="shared" si="17"/>
        <v>0</v>
      </c>
      <c r="V71" s="141">
        <f t="shared" si="17"/>
        <v>0</v>
      </c>
      <c r="W71" s="141">
        <f t="shared" si="17"/>
        <v>0</v>
      </c>
      <c r="X71" s="141">
        <f t="shared" si="17"/>
        <v>0</v>
      </c>
      <c r="Y71" s="141">
        <f t="shared" si="17"/>
        <v>0</v>
      </c>
      <c r="Z71" s="141">
        <f t="shared" si="17"/>
        <v>0</v>
      </c>
      <c r="AA71" s="141">
        <f t="shared" si="17"/>
        <v>0</v>
      </c>
      <c r="AB71" s="141">
        <f t="shared" si="17"/>
        <v>0</v>
      </c>
      <c r="AC71" s="141">
        <f t="shared" si="17"/>
        <v>0</v>
      </c>
    </row>
    <row r="72" spans="1:29" s="87" customFormat="1" ht="20.25" customHeight="1" outlineLevel="3" x14ac:dyDescent="0.3">
      <c r="A72" s="263"/>
      <c r="B72" s="103" t="s">
        <v>136</v>
      </c>
      <c r="C72" s="146" t="s">
        <v>121</v>
      </c>
      <c r="D72" s="140">
        <f>IF('Detailed input - Vehicles'!$E$96&lt;&gt;0,'Detailed input - Vehicles'!$E$96,'Detailed input - Vehicles'!$E$95)*D13*D25</f>
        <v>0</v>
      </c>
      <c r="E72" s="140">
        <f>IF('Detailed input - Vehicles'!$E$96&lt;&gt;0,'Detailed input - Vehicles'!$E$96,'Detailed input - Vehicles'!$E$95)*E13*E25</f>
        <v>0</v>
      </c>
      <c r="F72" s="140">
        <f>IF('Detailed input - Vehicles'!$E$96&lt;&gt;0,'Detailed input - Vehicles'!$E$96,'Detailed input - Vehicles'!$E$95)*F13*F25</f>
        <v>0</v>
      </c>
      <c r="G72" s="140">
        <f>IF('Detailed input - Vehicles'!$E$96&lt;&gt;0,'Detailed input - Vehicles'!$E$96,'Detailed input - Vehicles'!$E$95)*G13*G25</f>
        <v>0</v>
      </c>
      <c r="H72" s="140">
        <f>IF('Detailed input - Vehicles'!$E$96&lt;&gt;0,'Detailed input - Vehicles'!$E$96,'Detailed input - Vehicles'!$E$95)*H13*H25</f>
        <v>0</v>
      </c>
      <c r="I72" s="140">
        <f>IF('Detailed input - Vehicles'!$E$96&lt;&gt;0,'Detailed input - Vehicles'!$E$96,'Detailed input - Vehicles'!$E$95)*I13*I25</f>
        <v>0</v>
      </c>
      <c r="J72" s="140">
        <f>IF('Detailed input - Vehicles'!$E$96&lt;&gt;0,'Detailed input - Vehicles'!$E$96,'Detailed input - Vehicles'!$E$95)*J13*J25</f>
        <v>0</v>
      </c>
      <c r="K72" s="140">
        <f>IF('Detailed input - Vehicles'!$E$96&lt;&gt;0,'Detailed input - Vehicles'!$E$96,'Detailed input - Vehicles'!$E$95)*K13*K25</f>
        <v>0</v>
      </c>
      <c r="L72" s="140">
        <f>IF('Detailed input - Vehicles'!$E$96&lt;&gt;0,'Detailed input - Vehicles'!$E$96,'Detailed input - Vehicles'!$E$95)*L13*L25</f>
        <v>0</v>
      </c>
      <c r="M72" s="140">
        <f>IF('Detailed input - Vehicles'!$E$96&lt;&gt;0,'Detailed input - Vehicles'!$E$96,'Detailed input - Vehicles'!$E$95)*M13*M25</f>
        <v>0</v>
      </c>
      <c r="N72" s="140">
        <f>IF('Detailed input - Vehicles'!$E$96&lt;&gt;0,'Detailed input - Vehicles'!$E$96,'Detailed input - Vehicles'!$E$95)*N13*N25</f>
        <v>0</v>
      </c>
      <c r="O72" s="140">
        <f>IF('Detailed input - Vehicles'!$E$96&lt;&gt;0,'Detailed input - Vehicles'!$E$96,'Detailed input - Vehicles'!$E$95)*O13*O25</f>
        <v>0</v>
      </c>
      <c r="P72" s="140">
        <f>IF('Detailed input - Vehicles'!$E$96&lt;&gt;0,'Detailed input - Vehicles'!$E$96,'Detailed input - Vehicles'!$E$95)*P13*P25</f>
        <v>0</v>
      </c>
      <c r="Q72" s="140">
        <f>IF('Detailed input - Vehicles'!$E$96&lt;&gt;0,'Detailed input - Vehicles'!$E$96,'Detailed input - Vehicles'!$E$95)*Q13*Q25</f>
        <v>0</v>
      </c>
      <c r="R72" s="140">
        <f>IF('Detailed input - Vehicles'!$E$96&lt;&gt;0,'Detailed input - Vehicles'!$E$96,'Detailed input - Vehicles'!$E$95)*R13*R25</f>
        <v>0</v>
      </c>
      <c r="S72" s="140">
        <f>IF('Detailed input - Vehicles'!$E$96&lt;&gt;0,'Detailed input - Vehicles'!$E$96,'Detailed input - Vehicles'!$E$95)*S13*S25</f>
        <v>0</v>
      </c>
      <c r="T72" s="140">
        <f>IF('Detailed input - Vehicles'!$E$96&lt;&gt;0,'Detailed input - Vehicles'!$E$96,'Detailed input - Vehicles'!$E$95)*T13*T25</f>
        <v>0</v>
      </c>
      <c r="U72" s="140">
        <f>IF('Detailed input - Vehicles'!$E$96&lt;&gt;0,'Detailed input - Vehicles'!$E$96,'Detailed input - Vehicles'!$E$95)*U13*U25</f>
        <v>0</v>
      </c>
      <c r="V72" s="140">
        <f>IF('Detailed input - Vehicles'!$E$96&lt;&gt;0,'Detailed input - Vehicles'!$E$96,'Detailed input - Vehicles'!$E$95)*V13*V25</f>
        <v>0</v>
      </c>
      <c r="W72" s="140">
        <f>IF('Detailed input - Vehicles'!$E$96&lt;&gt;0,'Detailed input - Vehicles'!$E$96,'Detailed input - Vehicles'!$E$95)*W13*W25</f>
        <v>0</v>
      </c>
      <c r="X72" s="140">
        <f>IF('Detailed input - Vehicles'!$E$96&lt;&gt;0,'Detailed input - Vehicles'!$E$96,'Detailed input - Vehicles'!$E$95)*X13*X25</f>
        <v>0</v>
      </c>
      <c r="Y72" s="140">
        <f>IF('Detailed input - Vehicles'!$E$96&lt;&gt;0,'Detailed input - Vehicles'!$E$96,'Detailed input - Vehicles'!$E$95)*Y13*Y25</f>
        <v>0</v>
      </c>
      <c r="Z72" s="140">
        <f>IF('Detailed input - Vehicles'!$E$96&lt;&gt;0,'Detailed input - Vehicles'!$E$96,'Detailed input - Vehicles'!$E$95)*Z13*Z25</f>
        <v>0</v>
      </c>
      <c r="AA72" s="140">
        <f>IF('Detailed input - Vehicles'!$E$96&lt;&gt;0,'Detailed input - Vehicles'!$E$96,'Detailed input - Vehicles'!$E$95)*AA13*AA25</f>
        <v>0</v>
      </c>
      <c r="AB72" s="140">
        <f>IF('Detailed input - Vehicles'!$E$96&lt;&gt;0,'Detailed input - Vehicles'!$E$96,'Detailed input - Vehicles'!$E$95)*AB13*AB25</f>
        <v>0</v>
      </c>
      <c r="AC72" s="140">
        <f>IF('Detailed input - Vehicles'!$E$96&lt;&gt;0,'Detailed input - Vehicles'!$E$96,'Detailed input - Vehicles'!$E$95)*AC13*AC25</f>
        <v>0</v>
      </c>
    </row>
    <row r="73" spans="1:29" s="87" customFormat="1" ht="20.25" customHeight="1" outlineLevel="3" x14ac:dyDescent="0.3">
      <c r="A73" s="263"/>
      <c r="B73" s="89"/>
      <c r="C73" s="146" t="s">
        <v>122</v>
      </c>
      <c r="D73" s="140"/>
      <c r="E73" s="140">
        <f>IF('Detailed input - Vehicles'!$F$96&lt;&gt;0,'Detailed input - Vehicles'!$F$96,'Detailed input - Vehicles'!$F$95)*E14*E25</f>
        <v>0</v>
      </c>
      <c r="F73" s="140">
        <f>IF('Detailed input - Vehicles'!$F$96&lt;&gt;0,'Detailed input - Vehicles'!$F$96,'Detailed input - Vehicles'!$F$95)*F14*F25</f>
        <v>0</v>
      </c>
      <c r="G73" s="140">
        <f>IF('Detailed input - Vehicles'!$F$96&lt;&gt;0,'Detailed input - Vehicles'!$F$96,'Detailed input - Vehicles'!$F$95)*G14*G25</f>
        <v>0</v>
      </c>
      <c r="H73" s="140">
        <f>IF('Detailed input - Vehicles'!$F$96&lt;&gt;0,'Detailed input - Vehicles'!$F$96,'Detailed input - Vehicles'!$F$95)*H14*H25</f>
        <v>0</v>
      </c>
      <c r="I73" s="140">
        <f>IF('Detailed input - Vehicles'!$F$96&lt;&gt;0,'Detailed input - Vehicles'!$F$96,'Detailed input - Vehicles'!$F$95)*I14*I25</f>
        <v>0</v>
      </c>
      <c r="J73" s="140">
        <f>IF('Detailed input - Vehicles'!$F$96&lt;&gt;0,'Detailed input - Vehicles'!$F$96,'Detailed input - Vehicles'!$F$95)*J14*J25</f>
        <v>0</v>
      </c>
      <c r="K73" s="140">
        <f>IF('Detailed input - Vehicles'!$F$96&lt;&gt;0,'Detailed input - Vehicles'!$F$96,'Detailed input - Vehicles'!$F$95)*K14*K25</f>
        <v>0</v>
      </c>
      <c r="L73" s="140">
        <f>IF('Detailed input - Vehicles'!$F$96&lt;&gt;0,'Detailed input - Vehicles'!$F$96,'Detailed input - Vehicles'!$F$95)*L14*L25</f>
        <v>0</v>
      </c>
      <c r="M73" s="140">
        <f>IF('Detailed input - Vehicles'!$F$96&lt;&gt;0,'Detailed input - Vehicles'!$F$96,'Detailed input - Vehicles'!$F$95)*M14*M25</f>
        <v>0</v>
      </c>
      <c r="N73" s="140">
        <f>IF('Detailed input - Vehicles'!$F$96&lt;&gt;0,'Detailed input - Vehicles'!$F$96,'Detailed input - Vehicles'!$F$95)*N14*N25</f>
        <v>0</v>
      </c>
      <c r="O73" s="140">
        <f>IF('Detailed input - Vehicles'!$F$96&lt;&gt;0,'Detailed input - Vehicles'!$F$96,'Detailed input - Vehicles'!$F$95)*O14*O25</f>
        <v>0</v>
      </c>
      <c r="P73" s="140">
        <f>IF('Detailed input - Vehicles'!$F$96&lt;&gt;0,'Detailed input - Vehicles'!$F$96,'Detailed input - Vehicles'!$F$95)*P14*P25</f>
        <v>0</v>
      </c>
      <c r="Q73" s="140">
        <f>IF('Detailed input - Vehicles'!$F$96&lt;&gt;0,'Detailed input - Vehicles'!$F$96,'Detailed input - Vehicles'!$F$95)*Q14*Q25</f>
        <v>0</v>
      </c>
      <c r="R73" s="140">
        <f>IF('Detailed input - Vehicles'!$F$96&lt;&gt;0,'Detailed input - Vehicles'!$F$96,'Detailed input - Vehicles'!$F$95)*R14*R25</f>
        <v>0</v>
      </c>
      <c r="S73" s="140">
        <f>IF('Detailed input - Vehicles'!$F$96&lt;&gt;0,'Detailed input - Vehicles'!$F$96,'Detailed input - Vehicles'!$F$95)*S14*S25</f>
        <v>0</v>
      </c>
      <c r="T73" s="140">
        <f>IF('Detailed input - Vehicles'!$F$96&lt;&gt;0,'Detailed input - Vehicles'!$F$96,'Detailed input - Vehicles'!$F$95)*T14*T25</f>
        <v>0</v>
      </c>
      <c r="U73" s="140">
        <f>IF('Detailed input - Vehicles'!$F$96&lt;&gt;0,'Detailed input - Vehicles'!$F$96,'Detailed input - Vehicles'!$F$95)*U14*U25</f>
        <v>0</v>
      </c>
      <c r="V73" s="140">
        <f>IF('Detailed input - Vehicles'!$F$96&lt;&gt;0,'Detailed input - Vehicles'!$F$96,'Detailed input - Vehicles'!$F$95)*V14*V25</f>
        <v>0</v>
      </c>
      <c r="W73" s="140">
        <f>IF('Detailed input - Vehicles'!$F$96&lt;&gt;0,'Detailed input - Vehicles'!$F$96,'Detailed input - Vehicles'!$F$95)*W14*W25</f>
        <v>0</v>
      </c>
      <c r="X73" s="140">
        <f>IF('Detailed input - Vehicles'!$F$96&lt;&gt;0,'Detailed input - Vehicles'!$F$96,'Detailed input - Vehicles'!$F$95)*X14*X25</f>
        <v>0</v>
      </c>
      <c r="Y73" s="140">
        <f>IF('Detailed input - Vehicles'!$F$96&lt;&gt;0,'Detailed input - Vehicles'!$F$96,'Detailed input - Vehicles'!$F$95)*Y14*Y25</f>
        <v>0</v>
      </c>
      <c r="Z73" s="140">
        <f>IF('Detailed input - Vehicles'!$F$96&lt;&gt;0,'Detailed input - Vehicles'!$F$96,'Detailed input - Vehicles'!$F$95)*Z14*Z25</f>
        <v>0</v>
      </c>
      <c r="AA73" s="140">
        <f>IF('Detailed input - Vehicles'!$F$96&lt;&gt;0,'Detailed input - Vehicles'!$F$96,'Detailed input - Vehicles'!$F$95)*AA14*AA25</f>
        <v>0</v>
      </c>
      <c r="AB73" s="140">
        <f>IF('Detailed input - Vehicles'!$F$96&lt;&gt;0,'Detailed input - Vehicles'!$F$96,'Detailed input - Vehicles'!$F$95)*AB14*AB25</f>
        <v>0</v>
      </c>
      <c r="AC73" s="140">
        <f>IF('Detailed input - Vehicles'!$F$96&lt;&gt;0,'Detailed input - Vehicles'!$F$96,'Detailed input - Vehicles'!$F$95)*AC14*AC25</f>
        <v>0</v>
      </c>
    </row>
    <row r="74" spans="1:29" s="87" customFormat="1" ht="20.25" customHeight="1" outlineLevel="3" x14ac:dyDescent="0.3">
      <c r="A74" s="263"/>
      <c r="B74" s="89"/>
      <c r="C74" s="146" t="s">
        <v>123</v>
      </c>
      <c r="D74" s="140"/>
      <c r="E74" s="140"/>
      <c r="F74" s="140">
        <f>IF('Detailed input - Vehicles'!$G$96&lt;&gt;0,'Detailed input - Vehicles'!$G$96,'Detailed input - Vehicles'!$G$95)*Cars!F25*Cars!F15</f>
        <v>0</v>
      </c>
      <c r="G74" s="140">
        <f>IF('Detailed input - Vehicles'!$G$96&lt;&gt;0,'Detailed input - Vehicles'!$G$96,'Detailed input - Vehicles'!$G$95)*Cars!G25*Cars!G15</f>
        <v>0</v>
      </c>
      <c r="H74" s="140">
        <f>IF('Detailed input - Vehicles'!$G$96&lt;&gt;0,'Detailed input - Vehicles'!$G$96,'Detailed input - Vehicles'!$G$95)*Cars!H25*Cars!H15</f>
        <v>0</v>
      </c>
      <c r="I74" s="140">
        <f>IF('Detailed input - Vehicles'!$G$96&lt;&gt;0,'Detailed input - Vehicles'!$G$96,'Detailed input - Vehicles'!$G$95)*Cars!I25*Cars!I15</f>
        <v>0</v>
      </c>
      <c r="J74" s="140">
        <f>IF('Detailed input - Vehicles'!$G$96&lt;&gt;0,'Detailed input - Vehicles'!$G$96,'Detailed input - Vehicles'!$G$95)*Cars!J25*Cars!J15</f>
        <v>0</v>
      </c>
      <c r="K74" s="140">
        <f>IF('Detailed input - Vehicles'!$G$96&lt;&gt;0,'Detailed input - Vehicles'!$G$96,'Detailed input - Vehicles'!$G$95)*Cars!K25*Cars!K15</f>
        <v>0</v>
      </c>
      <c r="L74" s="140">
        <f>IF('Detailed input - Vehicles'!$G$96&lt;&gt;0,'Detailed input - Vehicles'!$G$96,'Detailed input - Vehicles'!$G$95)*Cars!L25*Cars!L15</f>
        <v>0</v>
      </c>
      <c r="M74" s="140">
        <f>IF('Detailed input - Vehicles'!$G$96&lt;&gt;0,'Detailed input - Vehicles'!$G$96,'Detailed input - Vehicles'!$G$95)*Cars!M25*Cars!M15</f>
        <v>0</v>
      </c>
      <c r="N74" s="140">
        <f>IF('Detailed input - Vehicles'!$G$96&lt;&gt;0,'Detailed input - Vehicles'!$G$96,'Detailed input - Vehicles'!$G$95)*Cars!N25*Cars!N15</f>
        <v>0</v>
      </c>
      <c r="O74" s="140">
        <f>IF('Detailed input - Vehicles'!$G$96&lt;&gt;0,'Detailed input - Vehicles'!$G$96,'Detailed input - Vehicles'!$G$95)*Cars!O25*Cars!O15</f>
        <v>0</v>
      </c>
      <c r="P74" s="140">
        <f>IF('Detailed input - Vehicles'!$G$96&lt;&gt;0,'Detailed input - Vehicles'!$G$96,'Detailed input - Vehicles'!$G$95)*Cars!P25*Cars!P15</f>
        <v>0</v>
      </c>
      <c r="Q74" s="140">
        <f>IF('Detailed input - Vehicles'!$G$96&lt;&gt;0,'Detailed input - Vehicles'!$G$96,'Detailed input - Vehicles'!$G$95)*Cars!Q25*Cars!Q15</f>
        <v>0</v>
      </c>
      <c r="R74" s="140">
        <f>IF('Detailed input - Vehicles'!$G$96&lt;&gt;0,'Detailed input - Vehicles'!$G$96,'Detailed input - Vehicles'!$G$95)*Cars!R25*Cars!R15</f>
        <v>0</v>
      </c>
      <c r="S74" s="140">
        <f>IF('Detailed input - Vehicles'!$G$96&lt;&gt;0,'Detailed input - Vehicles'!$G$96,'Detailed input - Vehicles'!$G$95)*Cars!S25*Cars!S15</f>
        <v>0</v>
      </c>
      <c r="T74" s="140">
        <f>IF('Detailed input - Vehicles'!$G$96&lt;&gt;0,'Detailed input - Vehicles'!$G$96,'Detailed input - Vehicles'!$G$95)*Cars!T25*Cars!T15</f>
        <v>0</v>
      </c>
      <c r="U74" s="140">
        <f>IF('Detailed input - Vehicles'!$G$96&lt;&gt;0,'Detailed input - Vehicles'!$G$96,'Detailed input - Vehicles'!$G$95)*Cars!U25*Cars!U15</f>
        <v>0</v>
      </c>
      <c r="V74" s="140">
        <f>IF('Detailed input - Vehicles'!$G$96&lt;&gt;0,'Detailed input - Vehicles'!$G$96,'Detailed input - Vehicles'!$G$95)*Cars!V25*Cars!V15</f>
        <v>0</v>
      </c>
      <c r="W74" s="140">
        <f>IF('Detailed input - Vehicles'!$G$96&lt;&gt;0,'Detailed input - Vehicles'!$G$96,'Detailed input - Vehicles'!$G$95)*Cars!W25*Cars!W15</f>
        <v>0</v>
      </c>
      <c r="X74" s="140">
        <f>IF('Detailed input - Vehicles'!$G$96&lt;&gt;0,'Detailed input - Vehicles'!$G$96,'Detailed input - Vehicles'!$G$95)*Cars!X25*Cars!X15</f>
        <v>0</v>
      </c>
      <c r="Y74" s="140">
        <f>IF('Detailed input - Vehicles'!$G$96&lt;&gt;0,'Detailed input - Vehicles'!$G$96,'Detailed input - Vehicles'!$G$95)*Cars!Y25*Cars!Y15</f>
        <v>0</v>
      </c>
      <c r="Z74" s="140">
        <f>IF('Detailed input - Vehicles'!$G$96&lt;&gt;0,'Detailed input - Vehicles'!$G$96,'Detailed input - Vehicles'!$G$95)*Cars!Z25*Cars!Z15</f>
        <v>0</v>
      </c>
      <c r="AA74" s="140">
        <f>IF('Detailed input - Vehicles'!$G$96&lt;&gt;0,'Detailed input - Vehicles'!$G$96,'Detailed input - Vehicles'!$G$95)*Cars!AA25*Cars!AA15</f>
        <v>0</v>
      </c>
      <c r="AB74" s="140">
        <f>IF('Detailed input - Vehicles'!$G$96&lt;&gt;0,'Detailed input - Vehicles'!$G$96,'Detailed input - Vehicles'!$G$95)*Cars!AB25*Cars!AB15</f>
        <v>0</v>
      </c>
      <c r="AC74" s="140">
        <f>IF('Detailed input - Vehicles'!$G$96&lt;&gt;0,'Detailed input - Vehicles'!$G$96,'Detailed input - Vehicles'!$G$95)*Cars!AC25*Cars!AC15</f>
        <v>0</v>
      </c>
    </row>
    <row r="75" spans="1:29" s="87" customFormat="1" ht="20.25" customHeight="1" outlineLevel="3" x14ac:dyDescent="0.3">
      <c r="A75" s="263"/>
      <c r="B75" s="89"/>
      <c r="C75" s="146" t="s">
        <v>124</v>
      </c>
      <c r="D75" s="140"/>
      <c r="E75" s="140"/>
      <c r="F75" s="140"/>
      <c r="G75" s="140">
        <f>IF('Detailed input - Vehicles'!$H$96&lt;&gt;0,'Detailed input - Vehicles'!$H$96,'Detailed input - Vehicles'!$H$95)*G25*G16</f>
        <v>0</v>
      </c>
      <c r="H75" s="140">
        <f>IF('Detailed input - Vehicles'!$H$96&lt;&gt;0,'Detailed input - Vehicles'!$H$96,'Detailed input - Vehicles'!$H$95)*H25*H16</f>
        <v>0</v>
      </c>
      <c r="I75" s="140">
        <f>IF('Detailed input - Vehicles'!$H$96&lt;&gt;0,'Detailed input - Vehicles'!$H$96,'Detailed input - Vehicles'!$H$95)*I25*I16</f>
        <v>0</v>
      </c>
      <c r="J75" s="140">
        <f>IF('Detailed input - Vehicles'!$H$96&lt;&gt;0,'Detailed input - Vehicles'!$H$96,'Detailed input - Vehicles'!$H$95)*J25*J16</f>
        <v>0</v>
      </c>
      <c r="K75" s="140">
        <f>IF('Detailed input - Vehicles'!$H$96&lt;&gt;0,'Detailed input - Vehicles'!$H$96,'Detailed input - Vehicles'!$H$95)*K25*K16</f>
        <v>0</v>
      </c>
      <c r="L75" s="140">
        <f>IF('Detailed input - Vehicles'!$H$96&lt;&gt;0,'Detailed input - Vehicles'!$H$96,'Detailed input - Vehicles'!$H$95)*L25*L16</f>
        <v>0</v>
      </c>
      <c r="M75" s="140">
        <f>IF('Detailed input - Vehicles'!$H$96&lt;&gt;0,'Detailed input - Vehicles'!$H$96,'Detailed input - Vehicles'!$H$95)*M25*M16</f>
        <v>0</v>
      </c>
      <c r="N75" s="140">
        <f>IF('Detailed input - Vehicles'!$H$96&lt;&gt;0,'Detailed input - Vehicles'!$H$96,'Detailed input - Vehicles'!$H$95)*N25*N16</f>
        <v>0</v>
      </c>
      <c r="O75" s="140">
        <f>IF('Detailed input - Vehicles'!$H$96&lt;&gt;0,'Detailed input - Vehicles'!$H$96,'Detailed input - Vehicles'!$H$95)*O25*O16</f>
        <v>0</v>
      </c>
      <c r="P75" s="140">
        <f>IF('Detailed input - Vehicles'!$H$96&lt;&gt;0,'Detailed input - Vehicles'!$H$96,'Detailed input - Vehicles'!$H$95)*P25*P16</f>
        <v>0</v>
      </c>
      <c r="Q75" s="140">
        <f>IF('Detailed input - Vehicles'!$H$96&lt;&gt;0,'Detailed input - Vehicles'!$H$96,'Detailed input - Vehicles'!$H$95)*Q25*Q16</f>
        <v>0</v>
      </c>
      <c r="R75" s="140">
        <f>IF('Detailed input - Vehicles'!$H$96&lt;&gt;0,'Detailed input - Vehicles'!$H$96,'Detailed input - Vehicles'!$H$95)*R25*R16</f>
        <v>0</v>
      </c>
      <c r="S75" s="140">
        <f>IF('Detailed input - Vehicles'!$H$96&lt;&gt;0,'Detailed input - Vehicles'!$H$96,'Detailed input - Vehicles'!$H$95)*S25*S16</f>
        <v>0</v>
      </c>
      <c r="T75" s="140">
        <f>IF('Detailed input - Vehicles'!$H$96&lt;&gt;0,'Detailed input - Vehicles'!$H$96,'Detailed input - Vehicles'!$H$95)*T25*T16</f>
        <v>0</v>
      </c>
      <c r="U75" s="140">
        <f>IF('Detailed input - Vehicles'!$H$96&lt;&gt;0,'Detailed input - Vehicles'!$H$96,'Detailed input - Vehicles'!$H$95)*U25*U16</f>
        <v>0</v>
      </c>
      <c r="V75" s="140">
        <f>IF('Detailed input - Vehicles'!$H$96&lt;&gt;0,'Detailed input - Vehicles'!$H$96,'Detailed input - Vehicles'!$H$95)*V25*V16</f>
        <v>0</v>
      </c>
      <c r="W75" s="140">
        <f>IF('Detailed input - Vehicles'!$H$96&lt;&gt;0,'Detailed input - Vehicles'!$H$96,'Detailed input - Vehicles'!$H$95)*W25*W16</f>
        <v>0</v>
      </c>
      <c r="X75" s="140">
        <f>IF('Detailed input - Vehicles'!$H$96&lt;&gt;0,'Detailed input - Vehicles'!$H$96,'Detailed input - Vehicles'!$H$95)*X25*X16</f>
        <v>0</v>
      </c>
      <c r="Y75" s="140">
        <f>IF('Detailed input - Vehicles'!$H$96&lt;&gt;0,'Detailed input - Vehicles'!$H$96,'Detailed input - Vehicles'!$H$95)*Y25*Y16</f>
        <v>0</v>
      </c>
      <c r="Z75" s="140">
        <f>IF('Detailed input - Vehicles'!$H$96&lt;&gt;0,'Detailed input - Vehicles'!$H$96,'Detailed input - Vehicles'!$H$95)*Z25*Z16</f>
        <v>0</v>
      </c>
      <c r="AA75" s="140">
        <f>IF('Detailed input - Vehicles'!$H$96&lt;&gt;0,'Detailed input - Vehicles'!$H$96,'Detailed input - Vehicles'!$H$95)*AA25*AA16</f>
        <v>0</v>
      </c>
      <c r="AB75" s="140">
        <f>IF('Detailed input - Vehicles'!$H$96&lt;&gt;0,'Detailed input - Vehicles'!$H$96,'Detailed input - Vehicles'!$H$95)*AB25*AB16</f>
        <v>0</v>
      </c>
      <c r="AC75" s="140">
        <f>IF('Detailed input - Vehicles'!$H$96&lt;&gt;0,'Detailed input - Vehicles'!$H$96,'Detailed input - Vehicles'!$H$95)*AC25*AC16</f>
        <v>0</v>
      </c>
    </row>
    <row r="76" spans="1:29" s="87" customFormat="1" ht="20.25" customHeight="1" outlineLevel="3" x14ac:dyDescent="0.3">
      <c r="A76" s="263"/>
      <c r="B76" s="89"/>
      <c r="C76" s="146" t="s">
        <v>125</v>
      </c>
      <c r="D76" s="140"/>
      <c r="E76" s="140"/>
      <c r="F76" s="140"/>
      <c r="G76" s="140"/>
      <c r="H76" s="140">
        <f>IF('Detailed input - Vehicles'!$I$96&lt;&gt;0,'Detailed input - Vehicles'!$I$96,'Detailed input - Vehicles'!$I$95)*Cars!H17*Cars!H25</f>
        <v>0</v>
      </c>
      <c r="I76" s="140">
        <f>IF('Detailed input - Vehicles'!$I$96&lt;&gt;0,'Detailed input - Vehicles'!$I$96,'Detailed input - Vehicles'!$I$95)*Cars!I17*Cars!I25</f>
        <v>0</v>
      </c>
      <c r="J76" s="140">
        <f>IF('Detailed input - Vehicles'!$I$96&lt;&gt;0,'Detailed input - Vehicles'!$I$96,'Detailed input - Vehicles'!$I$95)*Cars!J17*Cars!J25</f>
        <v>0</v>
      </c>
      <c r="K76" s="140">
        <f>IF('Detailed input - Vehicles'!$I$96&lt;&gt;0,'Detailed input - Vehicles'!$I$96,'Detailed input - Vehicles'!$I$95)*Cars!K17*Cars!K25</f>
        <v>0</v>
      </c>
      <c r="L76" s="140">
        <f>IF('Detailed input - Vehicles'!$I$96&lt;&gt;0,'Detailed input - Vehicles'!$I$96,'Detailed input - Vehicles'!$I$95)*Cars!L17*Cars!L25</f>
        <v>0</v>
      </c>
      <c r="M76" s="140">
        <f>IF('Detailed input - Vehicles'!$I$96&lt;&gt;0,'Detailed input - Vehicles'!$I$96,'Detailed input - Vehicles'!$I$95)*Cars!M17*Cars!M25</f>
        <v>0</v>
      </c>
      <c r="N76" s="140">
        <f>IF('Detailed input - Vehicles'!$I$96&lt;&gt;0,'Detailed input - Vehicles'!$I$96,'Detailed input - Vehicles'!$I$95)*Cars!N17*Cars!N25</f>
        <v>0</v>
      </c>
      <c r="O76" s="140">
        <f>IF('Detailed input - Vehicles'!$I$96&lt;&gt;0,'Detailed input - Vehicles'!$I$96,'Detailed input - Vehicles'!$I$95)*Cars!O17*Cars!O25</f>
        <v>0</v>
      </c>
      <c r="P76" s="140">
        <f>IF('Detailed input - Vehicles'!$I$96&lt;&gt;0,'Detailed input - Vehicles'!$I$96,'Detailed input - Vehicles'!$I$95)*Cars!P17*Cars!P25</f>
        <v>0</v>
      </c>
      <c r="Q76" s="140">
        <f>IF('Detailed input - Vehicles'!$I$96&lt;&gt;0,'Detailed input - Vehicles'!$I$96,'Detailed input - Vehicles'!$I$95)*Cars!Q17*Cars!Q25</f>
        <v>0</v>
      </c>
      <c r="R76" s="140">
        <f>IF('Detailed input - Vehicles'!$I$96&lt;&gt;0,'Detailed input - Vehicles'!$I$96,'Detailed input - Vehicles'!$I$95)*Cars!R17*Cars!R25</f>
        <v>0</v>
      </c>
      <c r="S76" s="140">
        <f>IF('Detailed input - Vehicles'!$I$96&lt;&gt;0,'Detailed input - Vehicles'!$I$96,'Detailed input - Vehicles'!$I$95)*Cars!S17*Cars!S25</f>
        <v>0</v>
      </c>
      <c r="T76" s="140">
        <f>IF('Detailed input - Vehicles'!$I$96&lt;&gt;0,'Detailed input - Vehicles'!$I$96,'Detailed input - Vehicles'!$I$95)*Cars!T17*Cars!T25</f>
        <v>0</v>
      </c>
      <c r="U76" s="140">
        <f>IF('Detailed input - Vehicles'!$I$96&lt;&gt;0,'Detailed input - Vehicles'!$I$96,'Detailed input - Vehicles'!$I$95)*Cars!U17*Cars!U25</f>
        <v>0</v>
      </c>
      <c r="V76" s="140">
        <f>IF('Detailed input - Vehicles'!$I$96&lt;&gt;0,'Detailed input - Vehicles'!$I$96,'Detailed input - Vehicles'!$I$95)*Cars!V17*Cars!V25</f>
        <v>0</v>
      </c>
      <c r="W76" s="140">
        <f>IF('Detailed input - Vehicles'!$I$96&lt;&gt;0,'Detailed input - Vehicles'!$I$96,'Detailed input - Vehicles'!$I$95)*Cars!W17*Cars!W25</f>
        <v>0</v>
      </c>
      <c r="X76" s="140">
        <f>IF('Detailed input - Vehicles'!$I$96&lt;&gt;0,'Detailed input - Vehicles'!$I$96,'Detailed input - Vehicles'!$I$95)*Cars!X17*Cars!X25</f>
        <v>0</v>
      </c>
      <c r="Y76" s="140">
        <f>IF('Detailed input - Vehicles'!$I$96&lt;&gt;0,'Detailed input - Vehicles'!$I$96,'Detailed input - Vehicles'!$I$95)*Cars!Y17*Cars!Y25</f>
        <v>0</v>
      </c>
      <c r="Z76" s="140">
        <f>IF('Detailed input - Vehicles'!$I$96&lt;&gt;0,'Detailed input - Vehicles'!$I$96,'Detailed input - Vehicles'!$I$95)*Cars!Z17*Cars!Z25</f>
        <v>0</v>
      </c>
      <c r="AA76" s="140">
        <f>IF('Detailed input - Vehicles'!$I$96&lt;&gt;0,'Detailed input - Vehicles'!$I$96,'Detailed input - Vehicles'!$I$95)*Cars!AA17*Cars!AA25</f>
        <v>0</v>
      </c>
      <c r="AB76" s="140">
        <f>IF('Detailed input - Vehicles'!$I$96&lt;&gt;0,'Detailed input - Vehicles'!$I$96,'Detailed input - Vehicles'!$I$95)*Cars!AB17*Cars!AB25</f>
        <v>0</v>
      </c>
      <c r="AC76" s="140">
        <f>IF('Detailed input - Vehicles'!$I$96&lt;&gt;0,'Detailed input - Vehicles'!$I$96,'Detailed input - Vehicles'!$I$95)*Cars!AC17*Cars!AC25</f>
        <v>0</v>
      </c>
    </row>
    <row r="77" spans="1:29" s="87" customFormat="1" ht="20.25" customHeight="1" outlineLevel="3" x14ac:dyDescent="0.3">
      <c r="A77" s="263"/>
      <c r="B77" s="89"/>
      <c r="C77" s="146" t="s">
        <v>126</v>
      </c>
      <c r="D77" s="140"/>
      <c r="E77" s="140"/>
      <c r="F77" s="140"/>
      <c r="G77" s="140"/>
      <c r="H77" s="140"/>
      <c r="I77" s="140">
        <f>IF('Detailed input - Vehicles'!$J$96&lt;&gt;0,'Detailed input - Vehicles'!$J$96,'Detailed input - Vehicles'!$J$95)*Cars!I18*Cars!I25</f>
        <v>0</v>
      </c>
      <c r="J77" s="140">
        <f>IF('Detailed input - Vehicles'!$J$96&lt;&gt;0,'Detailed input - Vehicles'!$J$96,'Detailed input - Vehicles'!$J$95)*Cars!J18*Cars!J25</f>
        <v>0</v>
      </c>
      <c r="K77" s="140">
        <f>IF('Detailed input - Vehicles'!$J$96&lt;&gt;0,'Detailed input - Vehicles'!$J$96,'Detailed input - Vehicles'!$J$95)*Cars!K18*Cars!K25</f>
        <v>0</v>
      </c>
      <c r="L77" s="140">
        <f>IF('Detailed input - Vehicles'!$J$96&lt;&gt;0,'Detailed input - Vehicles'!$J$96,'Detailed input - Vehicles'!$J$95)*Cars!L18*Cars!L25</f>
        <v>0</v>
      </c>
      <c r="M77" s="140">
        <f>IF('Detailed input - Vehicles'!$J$96&lt;&gt;0,'Detailed input - Vehicles'!$J$96,'Detailed input - Vehicles'!$J$95)*Cars!M18*Cars!M25</f>
        <v>0</v>
      </c>
      <c r="N77" s="140">
        <f>IF('Detailed input - Vehicles'!$J$96&lt;&gt;0,'Detailed input - Vehicles'!$J$96,'Detailed input - Vehicles'!$J$95)*Cars!N18*Cars!N25</f>
        <v>0</v>
      </c>
      <c r="O77" s="140">
        <f>IF('Detailed input - Vehicles'!$J$96&lt;&gt;0,'Detailed input - Vehicles'!$J$96,'Detailed input - Vehicles'!$J$95)*Cars!O18*Cars!O25</f>
        <v>0</v>
      </c>
      <c r="P77" s="140">
        <f>IF('Detailed input - Vehicles'!$J$96&lt;&gt;0,'Detailed input - Vehicles'!$J$96,'Detailed input - Vehicles'!$J$95)*Cars!P18*Cars!P25</f>
        <v>0</v>
      </c>
      <c r="Q77" s="140">
        <f>IF('Detailed input - Vehicles'!$J$96&lt;&gt;0,'Detailed input - Vehicles'!$J$96,'Detailed input - Vehicles'!$J$95)*Cars!Q18*Cars!Q25</f>
        <v>0</v>
      </c>
      <c r="R77" s="140">
        <f>IF('Detailed input - Vehicles'!$J$96&lt;&gt;0,'Detailed input - Vehicles'!$J$96,'Detailed input - Vehicles'!$J$95)*Cars!R18*Cars!R25</f>
        <v>0</v>
      </c>
      <c r="S77" s="140">
        <f>IF('Detailed input - Vehicles'!$J$96&lt;&gt;0,'Detailed input - Vehicles'!$J$96,'Detailed input - Vehicles'!$J$95)*Cars!S18*Cars!S25</f>
        <v>0</v>
      </c>
      <c r="T77" s="140">
        <f>IF('Detailed input - Vehicles'!$J$96&lt;&gt;0,'Detailed input - Vehicles'!$J$96,'Detailed input - Vehicles'!$J$95)*Cars!T18*Cars!T25</f>
        <v>0</v>
      </c>
      <c r="U77" s="140">
        <f>IF('Detailed input - Vehicles'!$J$96&lt;&gt;0,'Detailed input - Vehicles'!$J$96,'Detailed input - Vehicles'!$J$95)*Cars!U18*Cars!U25</f>
        <v>0</v>
      </c>
      <c r="V77" s="140">
        <f>IF('Detailed input - Vehicles'!$J$96&lt;&gt;0,'Detailed input - Vehicles'!$J$96,'Detailed input - Vehicles'!$J$95)*Cars!V18*Cars!V25</f>
        <v>0</v>
      </c>
      <c r="W77" s="140">
        <f>IF('Detailed input - Vehicles'!$J$96&lt;&gt;0,'Detailed input - Vehicles'!$J$96,'Detailed input - Vehicles'!$J$95)*Cars!W18*Cars!W25</f>
        <v>0</v>
      </c>
      <c r="X77" s="140">
        <f>IF('Detailed input - Vehicles'!$J$96&lt;&gt;0,'Detailed input - Vehicles'!$J$96,'Detailed input - Vehicles'!$J$95)*Cars!X18*Cars!X25</f>
        <v>0</v>
      </c>
      <c r="Y77" s="140">
        <f>IF('Detailed input - Vehicles'!$J$96&lt;&gt;0,'Detailed input - Vehicles'!$J$96,'Detailed input - Vehicles'!$J$95)*Cars!Y18*Cars!Y25</f>
        <v>0</v>
      </c>
      <c r="Z77" s="140">
        <f>IF('Detailed input - Vehicles'!$J$96&lt;&gt;0,'Detailed input - Vehicles'!$J$96,'Detailed input - Vehicles'!$J$95)*Cars!Z18*Cars!Z25</f>
        <v>0</v>
      </c>
      <c r="AA77" s="140">
        <f>IF('Detailed input - Vehicles'!$J$96&lt;&gt;0,'Detailed input - Vehicles'!$J$96,'Detailed input - Vehicles'!$J$95)*Cars!AA18*Cars!AA25</f>
        <v>0</v>
      </c>
      <c r="AB77" s="140">
        <f>IF('Detailed input - Vehicles'!$J$96&lt;&gt;0,'Detailed input - Vehicles'!$J$96,'Detailed input - Vehicles'!$J$95)*Cars!AB18*Cars!AB25</f>
        <v>0</v>
      </c>
      <c r="AC77" s="140">
        <f>IF('Detailed input - Vehicles'!$J$96&lt;&gt;0,'Detailed input - Vehicles'!$J$96,'Detailed input - Vehicles'!$J$95)*Cars!AC18*Cars!AC25</f>
        <v>0</v>
      </c>
    </row>
    <row r="78" spans="1:29" s="87" customFormat="1" ht="20.25" customHeight="1" outlineLevel="3" x14ac:dyDescent="0.3">
      <c r="A78" s="263"/>
      <c r="B78" s="89"/>
      <c r="C78" s="146" t="s">
        <v>127</v>
      </c>
      <c r="D78" s="140"/>
      <c r="E78" s="140"/>
      <c r="F78" s="140"/>
      <c r="G78" s="140"/>
      <c r="H78" s="140"/>
      <c r="I78" s="140"/>
      <c r="J78" s="140">
        <f>IF('Detailed input - Vehicles'!$K$96&lt;&gt;0,'Detailed input - Vehicles'!$K$96,'Detailed input - Vehicles'!$K$95)*Cars!J25*Cars!J19</f>
        <v>0</v>
      </c>
      <c r="K78" s="140">
        <f>IF('Detailed input - Vehicles'!$K$96&lt;&gt;0,'Detailed input - Vehicles'!$K$96,'Detailed input - Vehicles'!$K$95)*Cars!K25*Cars!K19</f>
        <v>0</v>
      </c>
      <c r="L78" s="140">
        <f>IF('Detailed input - Vehicles'!$K$96&lt;&gt;0,'Detailed input - Vehicles'!$K$96,'Detailed input - Vehicles'!$K$95)*Cars!L25*Cars!L19</f>
        <v>0</v>
      </c>
      <c r="M78" s="140">
        <f>IF('Detailed input - Vehicles'!$K$96&lt;&gt;0,'Detailed input - Vehicles'!$K$96,'Detailed input - Vehicles'!$K$95)*Cars!M25*Cars!M19</f>
        <v>0</v>
      </c>
      <c r="N78" s="140">
        <f>IF('Detailed input - Vehicles'!$K$96&lt;&gt;0,'Detailed input - Vehicles'!$K$96,'Detailed input - Vehicles'!$K$95)*Cars!N25*Cars!N19</f>
        <v>0</v>
      </c>
      <c r="O78" s="140">
        <f>IF('Detailed input - Vehicles'!$K$96&lt;&gt;0,'Detailed input - Vehicles'!$K$96,'Detailed input - Vehicles'!$K$95)*Cars!O25*Cars!O19</f>
        <v>0</v>
      </c>
      <c r="P78" s="140">
        <f>IF('Detailed input - Vehicles'!$K$96&lt;&gt;0,'Detailed input - Vehicles'!$K$96,'Detailed input - Vehicles'!$K$95)*Cars!P25*Cars!P19</f>
        <v>0</v>
      </c>
      <c r="Q78" s="140">
        <f>IF('Detailed input - Vehicles'!$K$96&lt;&gt;0,'Detailed input - Vehicles'!$K$96,'Detailed input - Vehicles'!$K$95)*Cars!Q25*Cars!Q19</f>
        <v>0</v>
      </c>
      <c r="R78" s="140">
        <f>IF('Detailed input - Vehicles'!$K$96&lt;&gt;0,'Detailed input - Vehicles'!$K$96,'Detailed input - Vehicles'!$K$95)*Cars!R25*Cars!R19</f>
        <v>0</v>
      </c>
      <c r="S78" s="140">
        <f>IF('Detailed input - Vehicles'!$K$96&lt;&gt;0,'Detailed input - Vehicles'!$K$96,'Detailed input - Vehicles'!$K$95)*Cars!S25*Cars!S19</f>
        <v>0</v>
      </c>
      <c r="T78" s="140">
        <f>IF('Detailed input - Vehicles'!$K$96&lt;&gt;0,'Detailed input - Vehicles'!$K$96,'Detailed input - Vehicles'!$K$95)*Cars!T25*Cars!T19</f>
        <v>0</v>
      </c>
      <c r="U78" s="140">
        <f>IF('Detailed input - Vehicles'!$K$96&lt;&gt;0,'Detailed input - Vehicles'!$K$96,'Detailed input - Vehicles'!$K$95)*Cars!U25*Cars!U19</f>
        <v>0</v>
      </c>
      <c r="V78" s="140">
        <f>IF('Detailed input - Vehicles'!$K$96&lt;&gt;0,'Detailed input - Vehicles'!$K$96,'Detailed input - Vehicles'!$K$95)*Cars!V25*Cars!V19</f>
        <v>0</v>
      </c>
      <c r="W78" s="140">
        <f>IF('Detailed input - Vehicles'!$K$96&lt;&gt;0,'Detailed input - Vehicles'!$K$96,'Detailed input - Vehicles'!$K$95)*Cars!W25*Cars!W19</f>
        <v>0</v>
      </c>
      <c r="X78" s="140">
        <f>IF('Detailed input - Vehicles'!$K$96&lt;&gt;0,'Detailed input - Vehicles'!$K$96,'Detailed input - Vehicles'!$K$95)*Cars!X25*Cars!X19</f>
        <v>0</v>
      </c>
      <c r="Y78" s="140">
        <f>IF('Detailed input - Vehicles'!$K$96&lt;&gt;0,'Detailed input - Vehicles'!$K$96,'Detailed input - Vehicles'!$K$95)*Cars!Y25*Cars!Y19</f>
        <v>0</v>
      </c>
      <c r="Z78" s="140">
        <f>IF('Detailed input - Vehicles'!$K$96&lt;&gt;0,'Detailed input - Vehicles'!$K$96,'Detailed input - Vehicles'!$K$95)*Cars!Z25*Cars!Z19</f>
        <v>0</v>
      </c>
      <c r="AA78" s="140">
        <f>IF('Detailed input - Vehicles'!$K$96&lt;&gt;0,'Detailed input - Vehicles'!$K$96,'Detailed input - Vehicles'!$K$95)*Cars!AA25*Cars!AA19</f>
        <v>0</v>
      </c>
      <c r="AB78" s="140">
        <f>IF('Detailed input - Vehicles'!$K$96&lt;&gt;0,'Detailed input - Vehicles'!$K$96,'Detailed input - Vehicles'!$K$95)*Cars!AB25*Cars!AB19</f>
        <v>0</v>
      </c>
      <c r="AC78" s="140">
        <f>IF('Detailed input - Vehicles'!$K$96&lt;&gt;0,'Detailed input - Vehicles'!$K$96,'Detailed input - Vehicles'!$K$95)*Cars!AC25*Cars!AC19</f>
        <v>0</v>
      </c>
    </row>
    <row r="79" spans="1:29" s="87" customFormat="1" ht="20.25" customHeight="1" outlineLevel="3" x14ac:dyDescent="0.3">
      <c r="A79" s="263"/>
      <c r="B79" s="89"/>
      <c r="C79" s="146" t="s">
        <v>128</v>
      </c>
      <c r="D79" s="140"/>
      <c r="E79" s="140"/>
      <c r="F79" s="140"/>
      <c r="G79" s="140"/>
      <c r="H79" s="140"/>
      <c r="I79" s="140"/>
      <c r="J79" s="140"/>
      <c r="K79" s="140">
        <f>IF('Detailed input - Vehicles'!$L$96&lt;&gt;0,'Detailed input - Vehicles'!$L$96,'Detailed input - Vehicles'!$L$95)*Cars!K20*Cars!K25</f>
        <v>0</v>
      </c>
      <c r="L79" s="140">
        <f>IF('Detailed input - Vehicles'!$L$96&lt;&gt;0,'Detailed input - Vehicles'!$L$96,'Detailed input - Vehicles'!$L$95)*Cars!L20*Cars!L25</f>
        <v>0</v>
      </c>
      <c r="M79" s="140">
        <f>IF('Detailed input - Vehicles'!$L$96&lt;&gt;0,'Detailed input - Vehicles'!$L$96,'Detailed input - Vehicles'!$L$95)*Cars!M20*Cars!M25</f>
        <v>0</v>
      </c>
      <c r="N79" s="140">
        <f>IF('Detailed input - Vehicles'!$L$96&lt;&gt;0,'Detailed input - Vehicles'!$L$96,'Detailed input - Vehicles'!$L$95)*Cars!N20*Cars!N25</f>
        <v>0</v>
      </c>
      <c r="O79" s="140">
        <f>IF('Detailed input - Vehicles'!$L$96&lt;&gt;0,'Detailed input - Vehicles'!$L$96,'Detailed input - Vehicles'!$L$95)*Cars!O20*Cars!O25</f>
        <v>0</v>
      </c>
      <c r="P79" s="140">
        <f>IF('Detailed input - Vehicles'!$L$96&lt;&gt;0,'Detailed input - Vehicles'!$L$96,'Detailed input - Vehicles'!$L$95)*Cars!P20*Cars!P25</f>
        <v>0</v>
      </c>
      <c r="Q79" s="140">
        <f>IF('Detailed input - Vehicles'!$L$96&lt;&gt;0,'Detailed input - Vehicles'!$L$96,'Detailed input - Vehicles'!$L$95)*Cars!Q20*Cars!Q25</f>
        <v>0</v>
      </c>
      <c r="R79" s="140">
        <f>IF('Detailed input - Vehicles'!$L$96&lt;&gt;0,'Detailed input - Vehicles'!$L$96,'Detailed input - Vehicles'!$L$95)*Cars!R20*Cars!R25</f>
        <v>0</v>
      </c>
      <c r="S79" s="140">
        <f>IF('Detailed input - Vehicles'!$L$96&lt;&gt;0,'Detailed input - Vehicles'!$L$96,'Detailed input - Vehicles'!$L$95)*Cars!S20*Cars!S25</f>
        <v>0</v>
      </c>
      <c r="T79" s="140">
        <f>IF('Detailed input - Vehicles'!$L$96&lt;&gt;0,'Detailed input - Vehicles'!$L$96,'Detailed input - Vehicles'!$L$95)*Cars!T20*Cars!T25</f>
        <v>0</v>
      </c>
      <c r="U79" s="140">
        <f>IF('Detailed input - Vehicles'!$L$96&lt;&gt;0,'Detailed input - Vehicles'!$L$96,'Detailed input - Vehicles'!$L$95)*Cars!U20*Cars!U25</f>
        <v>0</v>
      </c>
      <c r="V79" s="140">
        <f>IF('Detailed input - Vehicles'!$L$96&lt;&gt;0,'Detailed input - Vehicles'!$L$96,'Detailed input - Vehicles'!$L$95)*Cars!V20*Cars!V25</f>
        <v>0</v>
      </c>
      <c r="W79" s="140">
        <f>IF('Detailed input - Vehicles'!$L$96&lt;&gt;0,'Detailed input - Vehicles'!$L$96,'Detailed input - Vehicles'!$L$95)*Cars!W20*Cars!W25</f>
        <v>0</v>
      </c>
      <c r="X79" s="140">
        <f>IF('Detailed input - Vehicles'!$L$96&lt;&gt;0,'Detailed input - Vehicles'!$L$96,'Detailed input - Vehicles'!$L$95)*Cars!X20*Cars!X25</f>
        <v>0</v>
      </c>
      <c r="Y79" s="140">
        <f>IF('Detailed input - Vehicles'!$L$96&lt;&gt;0,'Detailed input - Vehicles'!$L$96,'Detailed input - Vehicles'!$L$95)*Cars!Y20*Cars!Y25</f>
        <v>0</v>
      </c>
      <c r="Z79" s="140">
        <f>IF('Detailed input - Vehicles'!$L$96&lt;&gt;0,'Detailed input - Vehicles'!$L$96,'Detailed input - Vehicles'!$L$95)*Cars!Z20*Cars!Z25</f>
        <v>0</v>
      </c>
      <c r="AA79" s="140">
        <f>IF('Detailed input - Vehicles'!$L$96&lt;&gt;0,'Detailed input - Vehicles'!$L$96,'Detailed input - Vehicles'!$L$95)*Cars!AA20*Cars!AA25</f>
        <v>0</v>
      </c>
      <c r="AB79" s="140">
        <f>IF('Detailed input - Vehicles'!$L$96&lt;&gt;0,'Detailed input - Vehicles'!$L$96,'Detailed input - Vehicles'!$L$95)*Cars!AB20*Cars!AB25</f>
        <v>0</v>
      </c>
      <c r="AC79" s="140">
        <f>IF('Detailed input - Vehicles'!$L$96&lt;&gt;0,'Detailed input - Vehicles'!$L$96,'Detailed input - Vehicles'!$L$95)*Cars!AC20*Cars!AC25</f>
        <v>0</v>
      </c>
    </row>
    <row r="80" spans="1:29" s="87" customFormat="1" ht="20.25" customHeight="1" outlineLevel="3" x14ac:dyDescent="0.3">
      <c r="A80" s="263"/>
      <c r="B80" s="89"/>
      <c r="C80" s="146" t="s">
        <v>129</v>
      </c>
      <c r="D80" s="140"/>
      <c r="E80" s="140"/>
      <c r="F80" s="140"/>
      <c r="G80" s="140"/>
      <c r="H80" s="140"/>
      <c r="I80" s="140"/>
      <c r="J80" s="140"/>
      <c r="K80" s="140"/>
      <c r="L80" s="140">
        <f>IF('Detailed input - Vehicles'!$M$96&lt;&gt;0,'Detailed input - Vehicles'!$M$96,'Detailed input - Vehicles'!$M$95)*Cars!L25*Cars!L21</f>
        <v>0</v>
      </c>
      <c r="M80" s="140">
        <f>IF('Detailed input - Vehicles'!$M$96&lt;&gt;0,'Detailed input - Vehicles'!$M$96,'Detailed input - Vehicles'!$M$95)*Cars!M25*Cars!M21</f>
        <v>0</v>
      </c>
      <c r="N80" s="140">
        <f>IF('Detailed input - Vehicles'!$M$96&lt;&gt;0,'Detailed input - Vehicles'!$M$96,'Detailed input - Vehicles'!$M$95)*Cars!N25*Cars!N21</f>
        <v>0</v>
      </c>
      <c r="O80" s="140">
        <f>IF('Detailed input - Vehicles'!$M$96&lt;&gt;0,'Detailed input - Vehicles'!$M$96,'Detailed input - Vehicles'!$M$95)*Cars!O25*Cars!O21</f>
        <v>0</v>
      </c>
      <c r="P80" s="140">
        <f>IF('Detailed input - Vehicles'!$M$96&lt;&gt;0,'Detailed input - Vehicles'!$M$96,'Detailed input - Vehicles'!$M$95)*Cars!P25*Cars!P21</f>
        <v>0</v>
      </c>
      <c r="Q80" s="140">
        <f>IF('Detailed input - Vehicles'!$M$96&lt;&gt;0,'Detailed input - Vehicles'!$M$96,'Detailed input - Vehicles'!$M$95)*Cars!Q25*Cars!Q21</f>
        <v>0</v>
      </c>
      <c r="R80" s="140">
        <f>IF('Detailed input - Vehicles'!$M$96&lt;&gt;0,'Detailed input - Vehicles'!$M$96,'Detailed input - Vehicles'!$M$95)*Cars!R25*Cars!R21</f>
        <v>0</v>
      </c>
      <c r="S80" s="140">
        <f>IF('Detailed input - Vehicles'!$M$96&lt;&gt;0,'Detailed input - Vehicles'!$M$96,'Detailed input - Vehicles'!$M$95)*Cars!S25*Cars!S21</f>
        <v>0</v>
      </c>
      <c r="T80" s="140">
        <f>IF('Detailed input - Vehicles'!$M$96&lt;&gt;0,'Detailed input - Vehicles'!$M$96,'Detailed input - Vehicles'!$M$95)*Cars!T25*Cars!T21</f>
        <v>0</v>
      </c>
      <c r="U80" s="140">
        <f>IF('Detailed input - Vehicles'!$M$96&lt;&gt;0,'Detailed input - Vehicles'!$M$96,'Detailed input - Vehicles'!$M$95)*Cars!U25*Cars!U21</f>
        <v>0</v>
      </c>
      <c r="V80" s="140">
        <f>IF('Detailed input - Vehicles'!$M$96&lt;&gt;0,'Detailed input - Vehicles'!$M$96,'Detailed input - Vehicles'!$M$95)*Cars!V25*Cars!V21</f>
        <v>0</v>
      </c>
      <c r="W80" s="140">
        <f>IF('Detailed input - Vehicles'!$M$96&lt;&gt;0,'Detailed input - Vehicles'!$M$96,'Detailed input - Vehicles'!$M$95)*Cars!W25*Cars!W21</f>
        <v>0</v>
      </c>
      <c r="X80" s="140">
        <f>IF('Detailed input - Vehicles'!$M$96&lt;&gt;0,'Detailed input - Vehicles'!$M$96,'Detailed input - Vehicles'!$M$95)*Cars!X25*Cars!X21</f>
        <v>0</v>
      </c>
      <c r="Y80" s="140">
        <f>IF('Detailed input - Vehicles'!$M$96&lt;&gt;0,'Detailed input - Vehicles'!$M$96,'Detailed input - Vehicles'!$M$95)*Cars!Y25*Cars!Y21</f>
        <v>0</v>
      </c>
      <c r="Z80" s="140">
        <f>IF('Detailed input - Vehicles'!$M$96&lt;&gt;0,'Detailed input - Vehicles'!$M$96,'Detailed input - Vehicles'!$M$95)*Cars!Z25*Cars!Z21</f>
        <v>0</v>
      </c>
      <c r="AA80" s="140">
        <f>IF('Detailed input - Vehicles'!$M$96&lt;&gt;0,'Detailed input - Vehicles'!$M$96,'Detailed input - Vehicles'!$M$95)*Cars!AA25*Cars!AA21</f>
        <v>0</v>
      </c>
      <c r="AB80" s="140">
        <f>IF('Detailed input - Vehicles'!$M$96&lt;&gt;0,'Detailed input - Vehicles'!$M$96,'Detailed input - Vehicles'!$M$95)*Cars!AB25*Cars!AB21</f>
        <v>0</v>
      </c>
      <c r="AC80" s="140">
        <f>IF('Detailed input - Vehicles'!$M$96&lt;&gt;0,'Detailed input - Vehicles'!$M$96,'Detailed input - Vehicles'!$M$95)*Cars!AC25*Cars!AC21</f>
        <v>0</v>
      </c>
    </row>
    <row r="81" spans="1:29" s="87" customFormat="1" ht="20.25" customHeight="1" outlineLevel="3" x14ac:dyDescent="0.3">
      <c r="A81" s="263"/>
      <c r="B81" s="89"/>
      <c r="C81" s="146" t="s">
        <v>130</v>
      </c>
      <c r="D81" s="140"/>
      <c r="E81" s="140"/>
      <c r="F81" s="140"/>
      <c r="G81" s="140"/>
      <c r="H81" s="140"/>
      <c r="I81" s="140"/>
      <c r="J81" s="140"/>
      <c r="K81" s="140"/>
      <c r="L81" s="140"/>
      <c r="M81" s="140">
        <f>IF('Detailed input - Vehicles'!$N$96&lt;&gt;0,'Detailed input - Vehicles'!$N$96,'Detailed input - Vehicles'!$N$95)*Cars!M25*Cars!M22</f>
        <v>0</v>
      </c>
      <c r="N81" s="140">
        <f>IF('Detailed input - Vehicles'!$N$96&lt;&gt;0,'Detailed input - Vehicles'!$N$96,'Detailed input - Vehicles'!$N$95)*Cars!N25*Cars!N22</f>
        <v>0</v>
      </c>
      <c r="O81" s="140">
        <f>IF('Detailed input - Vehicles'!$N$96&lt;&gt;0,'Detailed input - Vehicles'!$N$96,'Detailed input - Vehicles'!$N$95)*Cars!O25*Cars!O22</f>
        <v>0</v>
      </c>
      <c r="P81" s="140">
        <f>IF('Detailed input - Vehicles'!$N$96&lt;&gt;0,'Detailed input - Vehicles'!$N$96,'Detailed input - Vehicles'!$N$95)*Cars!P25*Cars!P22</f>
        <v>0</v>
      </c>
      <c r="Q81" s="140">
        <f>IF('Detailed input - Vehicles'!$N$96&lt;&gt;0,'Detailed input - Vehicles'!$N$96,'Detailed input - Vehicles'!$N$95)*Cars!Q25*Cars!Q22</f>
        <v>0</v>
      </c>
      <c r="R81" s="140">
        <f>IF('Detailed input - Vehicles'!$N$96&lt;&gt;0,'Detailed input - Vehicles'!$N$96,'Detailed input - Vehicles'!$N$95)*Cars!R25*Cars!R22</f>
        <v>0</v>
      </c>
      <c r="S81" s="140">
        <f>IF('Detailed input - Vehicles'!$N$96&lt;&gt;0,'Detailed input - Vehicles'!$N$96,'Detailed input - Vehicles'!$N$95)*Cars!S25*Cars!S22</f>
        <v>0</v>
      </c>
      <c r="T81" s="140">
        <f>IF('Detailed input - Vehicles'!$N$96&lt;&gt;0,'Detailed input - Vehicles'!$N$96,'Detailed input - Vehicles'!$N$95)*Cars!T25*Cars!T22</f>
        <v>0</v>
      </c>
      <c r="U81" s="140">
        <f>IF('Detailed input - Vehicles'!$N$96&lt;&gt;0,'Detailed input - Vehicles'!$N$96,'Detailed input - Vehicles'!$N$95)*Cars!U25*Cars!U22</f>
        <v>0</v>
      </c>
      <c r="V81" s="140">
        <f>IF('Detailed input - Vehicles'!$N$96&lt;&gt;0,'Detailed input - Vehicles'!$N$96,'Detailed input - Vehicles'!$N$95)*Cars!V25*Cars!V22</f>
        <v>0</v>
      </c>
      <c r="W81" s="140">
        <f>IF('Detailed input - Vehicles'!$N$96&lt;&gt;0,'Detailed input - Vehicles'!$N$96,'Detailed input - Vehicles'!$N$95)*Cars!W25*Cars!W22</f>
        <v>0</v>
      </c>
      <c r="X81" s="140">
        <f>IF('Detailed input - Vehicles'!$N$96&lt;&gt;0,'Detailed input - Vehicles'!$N$96,'Detailed input - Vehicles'!$N$95)*Cars!X25*Cars!X22</f>
        <v>0</v>
      </c>
      <c r="Y81" s="140">
        <f>IF('Detailed input - Vehicles'!$N$96&lt;&gt;0,'Detailed input - Vehicles'!$N$96,'Detailed input - Vehicles'!$N$95)*Cars!Y25*Cars!Y22</f>
        <v>0</v>
      </c>
      <c r="Z81" s="140">
        <f>IF('Detailed input - Vehicles'!$N$96&lt;&gt;0,'Detailed input - Vehicles'!$N$96,'Detailed input - Vehicles'!$N$95)*Cars!Z25*Cars!Z22</f>
        <v>0</v>
      </c>
      <c r="AA81" s="140">
        <f>IF('Detailed input - Vehicles'!$N$96&lt;&gt;0,'Detailed input - Vehicles'!$N$96,'Detailed input - Vehicles'!$N$95)*Cars!AA25*Cars!AA22</f>
        <v>0</v>
      </c>
      <c r="AB81" s="140">
        <f>IF('Detailed input - Vehicles'!$N$96&lt;&gt;0,'Detailed input - Vehicles'!$N$96,'Detailed input - Vehicles'!$N$95)*Cars!AB25*Cars!AB22</f>
        <v>0</v>
      </c>
      <c r="AC81" s="140">
        <f>IF('Detailed input - Vehicles'!$N$96&lt;&gt;0,'Detailed input - Vehicles'!$N$96,'Detailed input - Vehicles'!$N$95)*Cars!AC25*Cars!AC22</f>
        <v>0</v>
      </c>
    </row>
    <row r="82" spans="1:29" s="87" customFormat="1" ht="20.25" customHeight="1" outlineLevel="3" x14ac:dyDescent="0.3">
      <c r="A82" s="263"/>
      <c r="B82" s="89"/>
      <c r="C82" s="146" t="s">
        <v>131</v>
      </c>
      <c r="D82" s="140"/>
      <c r="E82" s="140"/>
      <c r="F82" s="140"/>
      <c r="G82" s="140"/>
      <c r="H82" s="140"/>
      <c r="I82" s="140"/>
      <c r="J82" s="140"/>
      <c r="K82" s="140"/>
      <c r="L82" s="140"/>
      <c r="M82" s="140"/>
      <c r="N82" s="140">
        <f>IF('Detailed input - Vehicles'!$O$96&lt;&gt;0,'Detailed input - Vehicles'!$O$96,'Detailed input - Vehicles'!$O$95)*Cars!N25*Cars!N23</f>
        <v>0</v>
      </c>
      <c r="O82" s="140">
        <f>IF('Detailed input - Vehicles'!$O$96&lt;&gt;0,'Detailed input - Vehicles'!$O$96,'Detailed input - Vehicles'!$O$95)*Cars!O25*Cars!O23</f>
        <v>0</v>
      </c>
      <c r="P82" s="140">
        <f>IF('Detailed input - Vehicles'!$O$96&lt;&gt;0,'Detailed input - Vehicles'!$O$96,'Detailed input - Vehicles'!$O$95)*Cars!P25*Cars!P23</f>
        <v>0</v>
      </c>
      <c r="Q82" s="140">
        <f>IF('Detailed input - Vehicles'!$O$96&lt;&gt;0,'Detailed input - Vehicles'!$O$96,'Detailed input - Vehicles'!$O$95)*Cars!Q25*Cars!Q23</f>
        <v>0</v>
      </c>
      <c r="R82" s="140">
        <f>IF('Detailed input - Vehicles'!$O$96&lt;&gt;0,'Detailed input - Vehicles'!$O$96,'Detailed input - Vehicles'!$O$95)*Cars!R25*Cars!R23</f>
        <v>0</v>
      </c>
      <c r="S82" s="140">
        <f>IF('Detailed input - Vehicles'!$O$96&lt;&gt;0,'Detailed input - Vehicles'!$O$96,'Detailed input - Vehicles'!$O$95)*Cars!S25*Cars!S23</f>
        <v>0</v>
      </c>
      <c r="T82" s="140">
        <f>IF('Detailed input - Vehicles'!$O$96&lt;&gt;0,'Detailed input - Vehicles'!$O$96,'Detailed input - Vehicles'!$O$95)*Cars!T25*Cars!T23</f>
        <v>0</v>
      </c>
      <c r="U82" s="140">
        <f>IF('Detailed input - Vehicles'!$O$96&lt;&gt;0,'Detailed input - Vehicles'!$O$96,'Detailed input - Vehicles'!$O$95)*Cars!U25*Cars!U23</f>
        <v>0</v>
      </c>
      <c r="V82" s="140">
        <f>IF('Detailed input - Vehicles'!$O$96&lt;&gt;0,'Detailed input - Vehicles'!$O$96,'Detailed input - Vehicles'!$O$95)*Cars!V25*Cars!V23</f>
        <v>0</v>
      </c>
      <c r="W82" s="140">
        <f>IF('Detailed input - Vehicles'!$O$96&lt;&gt;0,'Detailed input - Vehicles'!$O$96,'Detailed input - Vehicles'!$O$95)*Cars!W25*Cars!W23</f>
        <v>0</v>
      </c>
      <c r="X82" s="140">
        <f>IF('Detailed input - Vehicles'!$O$96&lt;&gt;0,'Detailed input - Vehicles'!$O$96,'Detailed input - Vehicles'!$O$95)*Cars!X25*Cars!X23</f>
        <v>0</v>
      </c>
      <c r="Y82" s="140">
        <f>IF('Detailed input - Vehicles'!$O$96&lt;&gt;0,'Detailed input - Vehicles'!$O$96,'Detailed input - Vehicles'!$O$95)*Cars!Y25*Cars!Y23</f>
        <v>0</v>
      </c>
      <c r="Z82" s="140">
        <f>IF('Detailed input - Vehicles'!$O$96&lt;&gt;0,'Detailed input - Vehicles'!$O$96,'Detailed input - Vehicles'!$O$95)*Cars!Z25*Cars!Z23</f>
        <v>0</v>
      </c>
      <c r="AA82" s="140">
        <f>IF('Detailed input - Vehicles'!$O$96&lt;&gt;0,'Detailed input - Vehicles'!$O$96,'Detailed input - Vehicles'!$O$95)*Cars!AA25*Cars!AA23</f>
        <v>0</v>
      </c>
      <c r="AB82" s="140">
        <f>IF('Detailed input - Vehicles'!$O$96&lt;&gt;0,'Detailed input - Vehicles'!$O$96,'Detailed input - Vehicles'!$O$95)*Cars!AB25*Cars!AB23</f>
        <v>0</v>
      </c>
      <c r="AC82" s="140">
        <f>IF('Detailed input - Vehicles'!$O$96&lt;&gt;0,'Detailed input - Vehicles'!$O$96,'Detailed input - Vehicles'!$O$95)*Cars!AC25*Cars!AC23</f>
        <v>0</v>
      </c>
    </row>
    <row r="83" spans="1:29" ht="20.25" customHeight="1" outlineLevel="2" x14ac:dyDescent="0.3">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row>
    <row r="84" spans="1:29" ht="20.25" customHeight="1" outlineLevel="2" x14ac:dyDescent="0.3">
      <c r="B84" s="102" t="s">
        <v>138</v>
      </c>
      <c r="C84" s="101" t="s">
        <v>16</v>
      </c>
      <c r="D84" s="106">
        <f>IF(AND('Basic input'!F91&lt;&gt;0,'Basic input'!$C$86='Basic input'!$G$86),'Basic input'!F91,'Basic input'!F89)*Cars!D30</f>
        <v>0</v>
      </c>
      <c r="E84" s="106">
        <f>IF(AND('Basic input'!G91&lt;&gt;0,'Basic input'!$C$86='Basic input'!$G$86),'Basic input'!G91,'Basic input'!G89)*Cars!E30</f>
        <v>0</v>
      </c>
      <c r="F84" s="106">
        <f>IF(AND('Basic input'!H91&lt;&gt;0,'Basic input'!$C$86='Basic input'!$G$86),'Basic input'!H91,'Basic input'!H89)*Cars!F30</f>
        <v>0</v>
      </c>
      <c r="G84" s="106">
        <f>IF(AND('Basic input'!I91&lt;&gt;0,'Basic input'!$C$86='Basic input'!$G$86),'Basic input'!I91,'Basic input'!I89)*Cars!G30</f>
        <v>0</v>
      </c>
      <c r="H84" s="106">
        <f>IF(AND('Basic input'!J91&lt;&gt;0,'Basic input'!$C$86='Basic input'!$G$86),'Basic input'!J91,'Basic input'!J89)*Cars!H30</f>
        <v>0</v>
      </c>
      <c r="I84" s="106">
        <f>IF(AND('Basic input'!K91&lt;&gt;0,'Basic input'!$C$86='Basic input'!$G$86),'Basic input'!K91,'Basic input'!K89)*Cars!I30</f>
        <v>0</v>
      </c>
      <c r="J84" s="106">
        <f>IF(AND('Basic input'!L91&lt;&gt;0,'Basic input'!$C$86='Basic input'!$G$86),'Basic input'!L91,'Basic input'!L89)*Cars!J30</f>
        <v>0</v>
      </c>
      <c r="K84" s="106">
        <f>IF(AND('Basic input'!M91&lt;&gt;0,'Basic input'!$C$86='Basic input'!$G$86),'Basic input'!M91,'Basic input'!M89)*Cars!K30</f>
        <v>0</v>
      </c>
      <c r="L84" s="106">
        <f>IF(AND('Basic input'!N91&lt;&gt;0,'Basic input'!$C$86='Basic input'!$G$86),'Basic input'!N91,'Basic input'!N89)*Cars!L30</f>
        <v>0</v>
      </c>
      <c r="M84" s="106">
        <f>IF(AND('Basic input'!O91&lt;&gt;0,'Basic input'!$C$86='Basic input'!$G$86),'Basic input'!O91,'Basic input'!O89)*Cars!M30</f>
        <v>0</v>
      </c>
      <c r="N84" s="106">
        <f>IF(AND('Basic input'!P91&lt;&gt;0,'Basic input'!$C$86='Basic input'!$G$86),'Basic input'!P91,'Basic input'!P89)*Cars!N30</f>
        <v>0</v>
      </c>
      <c r="O84" s="106">
        <f>IF(AND('Basic input'!Q91&lt;&gt;0,'Basic input'!$C$86='Basic input'!$G$86),'Basic input'!Q91,'Basic input'!S89)*Cars!O30</f>
        <v>0</v>
      </c>
      <c r="P84" s="106">
        <f>IF(AND('Basic input'!R91&lt;&gt;0,'Basic input'!$C$86='Basic input'!$G$86),'Basic input'!R91,'Basic input'!T89)*Cars!P30</f>
        <v>0</v>
      </c>
      <c r="Q84" s="106">
        <f>IF(AND('Basic input'!S91&lt;&gt;0,'Basic input'!$C$86='Basic input'!$G$86),'Basic input'!S91,'Basic input'!U89)*Cars!Q30</f>
        <v>0</v>
      </c>
      <c r="R84" s="106">
        <f>IF(AND('Basic input'!T91&lt;&gt;0,'Basic input'!$C$86='Basic input'!$G$86),'Basic input'!T91,'Basic input'!V89)*Cars!R30</f>
        <v>0</v>
      </c>
      <c r="S84" s="106">
        <f>IF(AND('Basic input'!U91&lt;&gt;0,'Basic input'!$C$86='Basic input'!$G$86),'Basic input'!U91,'Basic input'!W89)*Cars!S30</f>
        <v>0</v>
      </c>
      <c r="T84" s="106">
        <f>IF(AND('Basic input'!V91&lt;&gt;0,'Basic input'!$C$86='Basic input'!$G$86),'Basic input'!V91,'Basic input'!X89)*Cars!T30</f>
        <v>0</v>
      </c>
      <c r="U84" s="106">
        <f>IF(AND('Basic input'!W91&lt;&gt;0,'Basic input'!$C$86='Basic input'!$G$86),'Basic input'!W91,'Basic input'!Y89)*Cars!U30</f>
        <v>0</v>
      </c>
      <c r="V84" s="106">
        <f>IF(AND('Basic input'!X91&lt;&gt;0,'Basic input'!$C$86='Basic input'!$G$86),'Basic input'!X91,'Basic input'!Z89)*Cars!V30</f>
        <v>0</v>
      </c>
      <c r="W84" s="106">
        <f>IF(AND('Basic input'!Y91&lt;&gt;0,'Basic input'!$C$86='Basic input'!$G$86),'Basic input'!Y91,'Basic input'!AA89)*Cars!W30</f>
        <v>0</v>
      </c>
      <c r="X84" s="106">
        <f>IF(AND('Basic input'!Z91&lt;&gt;0,'Basic input'!$C$86='Basic input'!$G$86),'Basic input'!Z91,'Basic input'!AB89)*Cars!X30</f>
        <v>0</v>
      </c>
      <c r="Y84" s="106">
        <f>IF(AND('Basic input'!AA91&lt;&gt;0,'Basic input'!$C$86='Basic input'!$G$86),'Basic input'!AA91,'Basic input'!AC89)*Cars!Y30</f>
        <v>0</v>
      </c>
      <c r="Z84" s="106">
        <f>IF(AND('Basic input'!AB91&lt;&gt;0,'Basic input'!$C$86='Basic input'!$G$86),'Basic input'!AB91,'Basic input'!AD89)*Cars!Z30</f>
        <v>0</v>
      </c>
      <c r="AA84" s="106">
        <f>IF(AND('Basic input'!AC91&lt;&gt;0,'Basic input'!$C$86='Basic input'!$G$86),'Basic input'!AC91,'Basic input'!AE89)*Cars!AA30</f>
        <v>0</v>
      </c>
      <c r="AB84" s="106">
        <f>IF(AND('Basic input'!AD91&lt;&gt;0,'Basic input'!$C$86='Basic input'!$G$86),'Basic input'!AD91,'Basic input'!AF89)*Cars!AB30</f>
        <v>0</v>
      </c>
      <c r="AC84" s="106">
        <f>IF(AND('Basic input'!AE91&lt;&gt;0,'Basic input'!$C$86='Basic input'!$G$86),'Basic input'!AE91,'Basic input'!AG89)*Cars!AC30</f>
        <v>0</v>
      </c>
    </row>
    <row r="85" spans="1:29" ht="20.25" customHeight="1" outlineLevel="2" x14ac:dyDescent="0.3">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row>
    <row r="86" spans="1:29" s="32" customFormat="1" ht="20.25" customHeight="1" outlineLevel="2" x14ac:dyDescent="0.3">
      <c r="A86" s="68"/>
      <c r="B86" s="55" t="s">
        <v>140</v>
      </c>
      <c r="C86" s="101" t="s">
        <v>16</v>
      </c>
      <c r="D86" s="143">
        <f>SUM(D87:D97)</f>
        <v>0</v>
      </c>
      <c r="E86" s="143">
        <f t="shared" ref="E86:N86" si="18">SUM(E87:E97)</f>
        <v>0</v>
      </c>
      <c r="F86" s="143">
        <f t="shared" si="18"/>
        <v>0</v>
      </c>
      <c r="G86" s="143">
        <f t="shared" si="18"/>
        <v>0</v>
      </c>
      <c r="H86" s="143">
        <f t="shared" si="18"/>
        <v>0</v>
      </c>
      <c r="I86" s="143">
        <f t="shared" si="18"/>
        <v>0</v>
      </c>
      <c r="J86" s="143">
        <f t="shared" si="18"/>
        <v>0</v>
      </c>
      <c r="K86" s="143">
        <f t="shared" si="18"/>
        <v>0</v>
      </c>
      <c r="L86" s="143">
        <f t="shared" si="18"/>
        <v>0</v>
      </c>
      <c r="M86" s="143">
        <f t="shared" si="18"/>
        <v>0</v>
      </c>
      <c r="N86" s="143">
        <f t="shared" si="18"/>
        <v>0</v>
      </c>
      <c r="O86" s="143">
        <f t="shared" ref="O86:AC86" si="19">SUM(O87:O97)</f>
        <v>0</v>
      </c>
      <c r="P86" s="143">
        <f t="shared" si="19"/>
        <v>0</v>
      </c>
      <c r="Q86" s="143">
        <f t="shared" si="19"/>
        <v>0</v>
      </c>
      <c r="R86" s="143">
        <f t="shared" si="19"/>
        <v>0</v>
      </c>
      <c r="S86" s="143">
        <f t="shared" si="19"/>
        <v>0</v>
      </c>
      <c r="T86" s="143">
        <f t="shared" si="19"/>
        <v>0</v>
      </c>
      <c r="U86" s="143">
        <f t="shared" si="19"/>
        <v>0</v>
      </c>
      <c r="V86" s="143">
        <f t="shared" si="19"/>
        <v>0</v>
      </c>
      <c r="W86" s="143">
        <f t="shared" si="19"/>
        <v>0</v>
      </c>
      <c r="X86" s="143">
        <f t="shared" si="19"/>
        <v>0</v>
      </c>
      <c r="Y86" s="143">
        <f t="shared" si="19"/>
        <v>0</v>
      </c>
      <c r="Z86" s="143">
        <f t="shared" si="19"/>
        <v>0</v>
      </c>
      <c r="AA86" s="143">
        <f t="shared" si="19"/>
        <v>0</v>
      </c>
      <c r="AB86" s="143">
        <f t="shared" si="19"/>
        <v>0</v>
      </c>
      <c r="AC86" s="143">
        <f t="shared" si="19"/>
        <v>0</v>
      </c>
    </row>
    <row r="87" spans="1:29" s="45" customFormat="1" ht="20.25" customHeight="1" outlineLevel="3" x14ac:dyDescent="0.3">
      <c r="A87" s="44"/>
      <c r="B87" s="56" t="s">
        <v>145</v>
      </c>
      <c r="C87" s="146" t="s">
        <v>121</v>
      </c>
      <c r="D87" s="154">
        <f>IF('Detailed input - Vehicles'!$E$84&gt;=(E3-$D$3),PMT('Basic input'!$F$113,'Detailed input - Vehicles'!$E$84,-Cars!$D$46)-$D$46/'Detailed input - Vehicles'!$E$84,0)</f>
        <v>0</v>
      </c>
      <c r="E87" s="154">
        <f>IF('Detailed input - Vehicles'!$E$84&gt;=(F3-$D$3),PMT('Basic input'!$F$113,'Detailed input - Vehicles'!$E$84,-Cars!$D$46)-$D$46/'Detailed input - Vehicles'!$E$84,0)</f>
        <v>0</v>
      </c>
      <c r="F87" s="154">
        <f>IF('Detailed input - Vehicles'!$E$84&gt;=(G3-$D$3),PMT('Basic input'!$F$113,'Detailed input - Vehicles'!$E$84,-Cars!$D$46)-$D$46/'Detailed input - Vehicles'!$E$84,0)</f>
        <v>0</v>
      </c>
      <c r="G87" s="154">
        <f>IF('Detailed input - Vehicles'!$E$84&gt;=(H3-$D$3),PMT('Basic input'!$F$113,'Detailed input - Vehicles'!$E$84,-Cars!$D$46)-$D$46/'Detailed input - Vehicles'!$E$84,0)</f>
        <v>0</v>
      </c>
      <c r="H87" s="154">
        <f>IF('Detailed input - Vehicles'!$E$84&gt;=(I3-$D$3),PMT('Basic input'!$F$113,'Detailed input - Vehicles'!$E$84,-Cars!$D$46)-$D$46/'Detailed input - Vehicles'!$E$84,0)</f>
        <v>0</v>
      </c>
      <c r="I87" s="154">
        <f>IF('Detailed input - Vehicles'!$E$84&gt;=(J3-$D$3),PMT('Basic input'!$F$113,'Detailed input - Vehicles'!$E$84,-Cars!$D$46)-$D$46/'Detailed input - Vehicles'!$E$84,0)</f>
        <v>0</v>
      </c>
      <c r="J87" s="154">
        <f>IF('Detailed input - Vehicles'!$E$84&gt;=(K3-$D$3),PMT('Basic input'!$F$113,'Detailed input - Vehicles'!$E$84,-Cars!$D$46)-$D$46/'Detailed input - Vehicles'!$E$84,0)</f>
        <v>0</v>
      </c>
      <c r="K87" s="154">
        <f>IF('Detailed input - Vehicles'!$E$84&gt;=(L3-$D$3),PMT('Basic input'!$F$113,'Detailed input - Vehicles'!$E$84,-Cars!$D$46)-$D$46/'Detailed input - Vehicles'!$E$84,0)</f>
        <v>0</v>
      </c>
      <c r="L87" s="154">
        <f>IF('Detailed input - Vehicles'!$E$84&gt;=(M3-$D$3),PMT('Basic input'!$F$113,'Detailed input - Vehicles'!$E$84,-Cars!$D$46)-$D$46/'Detailed input - Vehicles'!$E$84,0)</f>
        <v>0</v>
      </c>
      <c r="M87" s="154">
        <f>IF('Detailed input - Vehicles'!$E$84&gt;=(N3-$D$3),PMT('Basic input'!$F$113,'Detailed input - Vehicles'!$E$84,-Cars!$D$46)-$D$46/'Detailed input - Vehicles'!$E$84,0)</f>
        <v>0</v>
      </c>
      <c r="N87" s="154">
        <f>IF('Detailed input - Vehicles'!$E$84&gt;=(O3-$D$3),PMT('Basic input'!$F$113,'Detailed input - Vehicles'!$E$84,-Cars!$D$46)-$D$46/'Detailed input - Vehicles'!$E$84,0)</f>
        <v>0</v>
      </c>
      <c r="O87" s="154">
        <f>IF('Detailed input - Vehicles'!$E$84&gt;=(P3-$D$3),PMT('Basic input'!$F$113,'Detailed input - Vehicles'!$E$84,-Cars!$D$46)-$D$46/'Detailed input - Vehicles'!$E$84,0)</f>
        <v>0</v>
      </c>
      <c r="P87" s="154">
        <f>IF('Detailed input - Vehicles'!$E$84&gt;=(Q3-$D$3),PMT('Basic input'!$F$113,'Detailed input - Vehicles'!$E$84,-Cars!$D$46)-$D$46/'Detailed input - Vehicles'!$E$84,0)</f>
        <v>0</v>
      </c>
      <c r="Q87" s="154">
        <f>IF('Detailed input - Vehicles'!$E$84&gt;=(R3-$D$3),PMT('Basic input'!$F$113,'Detailed input - Vehicles'!$E$84,-Cars!$D$46)-$D$46/'Detailed input - Vehicles'!$E$84,0)</f>
        <v>0</v>
      </c>
      <c r="R87" s="154">
        <f>IF('Detailed input - Vehicles'!$E$84&gt;=(S3-$D$3),PMT('Basic input'!$F$113,'Detailed input - Vehicles'!$E$84,-Cars!$D$46)-$D$46/'Detailed input - Vehicles'!$E$84,0)</f>
        <v>0</v>
      </c>
      <c r="S87" s="154">
        <f>IF('Detailed input - Vehicles'!$E$84&gt;=(T3-$D$3),PMT('Basic input'!$F$113,'Detailed input - Vehicles'!$E$84,-Cars!$D$46)-$D$46/'Detailed input - Vehicles'!$E$84,0)</f>
        <v>0</v>
      </c>
      <c r="T87" s="154">
        <f>IF('Detailed input - Vehicles'!$E$84&gt;=(U3-$D$3),PMT('Basic input'!$F$113,'Detailed input - Vehicles'!$E$84,-Cars!$D$46)-$D$46/'Detailed input - Vehicles'!$E$84,0)</f>
        <v>0</v>
      </c>
      <c r="U87" s="154">
        <f>IF('Detailed input - Vehicles'!$E$84&gt;=(V3-$D$3),PMT('Basic input'!$F$113,'Detailed input - Vehicles'!$E$84,-Cars!$D$46)-$D$46/'Detailed input - Vehicles'!$E$84,0)</f>
        <v>0</v>
      </c>
      <c r="V87" s="154">
        <f>IF('Detailed input - Vehicles'!$E$84&gt;=(W3-$D$3),PMT('Basic input'!$F$113,'Detailed input - Vehicles'!$E$84,-Cars!$D$46)-$D$46/'Detailed input - Vehicles'!$E$84,0)</f>
        <v>0</v>
      </c>
      <c r="W87" s="154">
        <f>IF('Detailed input - Vehicles'!$E$84&gt;=(X3-$D$3),PMT('Basic input'!$F$113,'Detailed input - Vehicles'!$E$84,-Cars!$D$46)-$D$46/'Detailed input - Vehicles'!$E$84,0)</f>
        <v>0</v>
      </c>
      <c r="X87" s="154">
        <f>IF('Detailed input - Vehicles'!$E$84&gt;=(Y3-$D$3),PMT('Basic input'!$F$113,'Detailed input - Vehicles'!$E$84,-Cars!$D$46)-$D$46/'Detailed input - Vehicles'!$E$84,0)</f>
        <v>0</v>
      </c>
      <c r="Y87" s="154">
        <f>IF('Detailed input - Vehicles'!$E$84&gt;=(Z3-$D$3),PMT('Basic input'!$F$113,'Detailed input - Vehicles'!$E$84,-Cars!$D$46)-$D$46/'Detailed input - Vehicles'!$E$84,0)</f>
        <v>0</v>
      </c>
      <c r="Z87" s="154">
        <f>IF('Detailed input - Vehicles'!$E$84&gt;=(AA3-$D$3),PMT('Basic input'!$F$113,'Detailed input - Vehicles'!$E$84,-Cars!$D$46)-$D$46/'Detailed input - Vehicles'!$E$84,0)</f>
        <v>0</v>
      </c>
      <c r="AA87" s="154">
        <f>IF('Detailed input - Vehicles'!$E$84&gt;=(AB3-$D$3),PMT('Basic input'!$F$113,'Detailed input - Vehicles'!$E$84,-Cars!$D$46)-$D$46/'Detailed input - Vehicles'!$E$84,0)</f>
        <v>0</v>
      </c>
      <c r="AB87" s="154">
        <f>IF('Detailed input - Vehicles'!$E$84&gt;=(AC3-$D$3),PMT('Basic input'!$F$113,'Detailed input - Vehicles'!$E$84,-Cars!$D$46)-$D$46/'Detailed input - Vehicles'!$E$84,0)</f>
        <v>0</v>
      </c>
      <c r="AC87" s="154">
        <f>IF('Detailed input - Vehicles'!$E$84&gt;=(AD3-$D$3),PMT('Basic input'!$F$113,'Detailed input - Vehicles'!$E$84,-Cars!$D$46)-$D$46/'Detailed input - Vehicles'!$E$84,0)</f>
        <v>0</v>
      </c>
    </row>
    <row r="88" spans="1:29" s="45" customFormat="1" ht="20.25" customHeight="1" outlineLevel="3" x14ac:dyDescent="0.3">
      <c r="A88" s="44"/>
      <c r="B88" s="92"/>
      <c r="C88" s="146" t="s">
        <v>122</v>
      </c>
      <c r="D88" s="155"/>
      <c r="E88" s="154">
        <f>IF('Detailed input - Vehicles'!$E$84&gt;=(E3-$D$3),PMT('Basic input'!$F$113,'Detailed input - Vehicles'!$E$84,-Cars!$E$46)-$E$46/'Detailed input - Vehicles'!$E$84,0)</f>
        <v>0</v>
      </c>
      <c r="F88" s="154">
        <f>IF('Detailed input - Vehicles'!$E$84&gt;=(F3-$D$3),PMT('Basic input'!$F$113,'Detailed input - Vehicles'!$E$84,-Cars!$E$46)-$E$46/'Detailed input - Vehicles'!$E$84,0)</f>
        <v>0</v>
      </c>
      <c r="G88" s="154">
        <f>IF('Detailed input - Vehicles'!$E$84&gt;=(G3-$D$3),PMT('Basic input'!$F$113,'Detailed input - Vehicles'!$E$84,-Cars!$E$46)-$E$46/'Detailed input - Vehicles'!$E$84,0)</f>
        <v>0</v>
      </c>
      <c r="H88" s="154">
        <f>IF('Detailed input - Vehicles'!$E$84&gt;=(H3-$D$3),PMT('Basic input'!$F$113,'Detailed input - Vehicles'!$E$84,-Cars!$E$46)-$E$46/'Detailed input - Vehicles'!$E$84,0)</f>
        <v>0</v>
      </c>
      <c r="I88" s="154">
        <f>IF('Detailed input - Vehicles'!$E$84&gt;=(I3-$D$3),PMT('Basic input'!$F$113,'Detailed input - Vehicles'!$E$84,-Cars!$E$46)-$E$46/'Detailed input - Vehicles'!$E$84,0)</f>
        <v>0</v>
      </c>
      <c r="J88" s="154">
        <f>IF('Detailed input - Vehicles'!$E$84&gt;=(J3-$D$3),PMT('Basic input'!$F$113,'Detailed input - Vehicles'!$E$84,-Cars!$E$46)-$E$46/'Detailed input - Vehicles'!$E$84,0)</f>
        <v>0</v>
      </c>
      <c r="K88" s="154">
        <f>IF('Detailed input - Vehicles'!$E$84&gt;=(K3-$D$3),PMT('Basic input'!$F$113,'Detailed input - Vehicles'!$E$84,-Cars!$E$46)-$E$46/'Detailed input - Vehicles'!$E$84,0)</f>
        <v>0</v>
      </c>
      <c r="L88" s="154">
        <f>IF('Detailed input - Vehicles'!$E$84&gt;=(L3-$D$3),PMT('Basic input'!$F$113,'Detailed input - Vehicles'!$E$84,-Cars!$E$46)-$E$46/'Detailed input - Vehicles'!$E$84,0)</f>
        <v>0</v>
      </c>
      <c r="M88" s="154">
        <f>IF('Detailed input - Vehicles'!$E$84&gt;=(M3-$D$3),PMT('Basic input'!$F$113,'Detailed input - Vehicles'!$E$84,-Cars!$E$46)-$E$46/'Detailed input - Vehicles'!$E$84,0)</f>
        <v>0</v>
      </c>
      <c r="N88" s="154">
        <f>IF('Detailed input - Vehicles'!$E$84&gt;=(N3-$D$3),PMT('Basic input'!$F$113,'Detailed input - Vehicles'!$E$84,-Cars!$E$46)-$E$46/'Detailed input - Vehicles'!$E$84,0)</f>
        <v>0</v>
      </c>
      <c r="O88" s="154">
        <f>IF('Detailed input - Vehicles'!$E$84&gt;=(O3-$D$3),PMT('Basic input'!$F$113,'Detailed input - Vehicles'!$E$84,-Cars!$E$46)-$E$46/'Detailed input - Vehicles'!$E$84,0)</f>
        <v>0</v>
      </c>
      <c r="P88" s="154">
        <f>IF('Detailed input - Vehicles'!$E$84&gt;=(P3-$D$3),PMT('Basic input'!$F$113,'Detailed input - Vehicles'!$E$84,-Cars!$E$46)-$E$46/'Detailed input - Vehicles'!$E$84,0)</f>
        <v>0</v>
      </c>
      <c r="Q88" s="154">
        <f>IF('Detailed input - Vehicles'!$E$84&gt;=(Q3-$D$3),PMT('Basic input'!$F$113,'Detailed input - Vehicles'!$E$84,-Cars!$E$46)-$E$46/'Detailed input - Vehicles'!$E$84,0)</f>
        <v>0</v>
      </c>
      <c r="R88" s="154">
        <f>IF('Detailed input - Vehicles'!$E$84&gt;=(R3-$D$3),PMT('Basic input'!$F$113,'Detailed input - Vehicles'!$E$84,-Cars!$E$46)-$E$46/'Detailed input - Vehicles'!$E$84,0)</f>
        <v>0</v>
      </c>
      <c r="S88" s="154">
        <f>IF('Detailed input - Vehicles'!$E$84&gt;=(S3-$D$3),PMT('Basic input'!$F$113,'Detailed input - Vehicles'!$E$84,-Cars!$E$46)-$E$46/'Detailed input - Vehicles'!$E$84,0)</f>
        <v>0</v>
      </c>
      <c r="T88" s="154">
        <f>IF('Detailed input - Vehicles'!$E$84&gt;=(T3-$D$3),PMT('Basic input'!$F$113,'Detailed input - Vehicles'!$E$84,-Cars!$E$46)-$E$46/'Detailed input - Vehicles'!$E$84,0)</f>
        <v>0</v>
      </c>
      <c r="U88" s="154">
        <f>IF('Detailed input - Vehicles'!$E$84&gt;=(U3-$D$3),PMT('Basic input'!$F$113,'Detailed input - Vehicles'!$E$84,-Cars!$E$46)-$E$46/'Detailed input - Vehicles'!$E$84,0)</f>
        <v>0</v>
      </c>
      <c r="V88" s="154">
        <f>IF('Detailed input - Vehicles'!$E$84&gt;=(V3-$D$3),PMT('Basic input'!$F$113,'Detailed input - Vehicles'!$E$84,-Cars!$E$46)-$E$46/'Detailed input - Vehicles'!$E$84,0)</f>
        <v>0</v>
      </c>
      <c r="W88" s="154">
        <f>IF('Detailed input - Vehicles'!$E$84&gt;=(W3-$D$3),PMT('Basic input'!$F$113,'Detailed input - Vehicles'!$E$84,-Cars!$E$46)-$E$46/'Detailed input - Vehicles'!$E$84,0)</f>
        <v>0</v>
      </c>
      <c r="X88" s="154">
        <f>IF('Detailed input - Vehicles'!$E$84&gt;=(X3-$D$3),PMT('Basic input'!$F$113,'Detailed input - Vehicles'!$E$84,-Cars!$E$46)-$E$46/'Detailed input - Vehicles'!$E$84,0)</f>
        <v>0</v>
      </c>
      <c r="Y88" s="154">
        <f>IF('Detailed input - Vehicles'!$E$84&gt;=(Y3-$D$3),PMT('Basic input'!$F$113,'Detailed input - Vehicles'!$E$84,-Cars!$E$46)-$E$46/'Detailed input - Vehicles'!$E$84,0)</f>
        <v>0</v>
      </c>
      <c r="Z88" s="154">
        <f>IF('Detailed input - Vehicles'!$E$84&gt;=(Z3-$D$3),PMT('Basic input'!$F$113,'Detailed input - Vehicles'!$E$84,-Cars!$E$46)-$E$46/'Detailed input - Vehicles'!$E$84,0)</f>
        <v>0</v>
      </c>
      <c r="AA88" s="154">
        <f>IF('Detailed input - Vehicles'!$E$84&gt;=(AA3-$D$3),PMT('Basic input'!$F$113,'Detailed input - Vehicles'!$E$84,-Cars!$E$46)-$E$46/'Detailed input - Vehicles'!$E$84,0)</f>
        <v>0</v>
      </c>
      <c r="AB88" s="154">
        <f>IF('Detailed input - Vehicles'!$E$84&gt;=(AB3-$D$3),PMT('Basic input'!$F$113,'Detailed input - Vehicles'!$E$84,-Cars!$E$46)-$E$46/'Detailed input - Vehicles'!$E$84,0)</f>
        <v>0</v>
      </c>
      <c r="AC88" s="154">
        <f>IF('Detailed input - Vehicles'!$E$84&gt;=(AC3-$D$3),PMT('Basic input'!$F$113,'Detailed input - Vehicles'!$E$84,-Cars!$E$46)-$E$46/'Detailed input - Vehicles'!$E$84,0)</f>
        <v>0</v>
      </c>
    </row>
    <row r="89" spans="1:29" s="45" customFormat="1" ht="20.25" customHeight="1" outlineLevel="3" x14ac:dyDescent="0.3">
      <c r="A89" s="44"/>
      <c r="B89" s="48"/>
      <c r="C89" s="146" t="s">
        <v>123</v>
      </c>
      <c r="D89" s="154"/>
      <c r="E89" s="154"/>
      <c r="F89" s="154">
        <f>IF('Detailed input - Vehicles'!$E$84&gt;=(F3-$E$3),PMT('Basic input'!$F$113,'Detailed input - Vehicles'!$E$84,-Cars!$F$46)-$F$46/'Detailed input - Vehicles'!$E$84,0)</f>
        <v>0</v>
      </c>
      <c r="G89" s="154">
        <f>IF('Detailed input - Vehicles'!$E$84&gt;=(G3-$E$3),PMT('Basic input'!$F$113,'Detailed input - Vehicles'!$E$84,-Cars!$F$46)-$F$46/'Detailed input - Vehicles'!$E$84,0)</f>
        <v>0</v>
      </c>
      <c r="H89" s="154">
        <f>IF('Detailed input - Vehicles'!$E$84&gt;=(H3-$E$3),PMT('Basic input'!$F$113,'Detailed input - Vehicles'!$E$84,-Cars!$F$46)-$F$46/'Detailed input - Vehicles'!$E$84,0)</f>
        <v>0</v>
      </c>
      <c r="I89" s="154">
        <f>IF('Detailed input - Vehicles'!$E$84&gt;=(I3-$E$3),PMT('Basic input'!$F$113,'Detailed input - Vehicles'!$E$84,-Cars!$F$46)-$F$46/'Detailed input - Vehicles'!$E$84,0)</f>
        <v>0</v>
      </c>
      <c r="J89" s="154">
        <f>IF('Detailed input - Vehicles'!$E$84&gt;=(J3-$E$3),PMT('Basic input'!$F$113,'Detailed input - Vehicles'!$E$84,-Cars!$F$46)-$F$46/'Detailed input - Vehicles'!$E$84,0)</f>
        <v>0</v>
      </c>
      <c r="K89" s="154">
        <f>IF('Detailed input - Vehicles'!$E$84&gt;=(K3-$E$3),PMT('Basic input'!$F$113,'Detailed input - Vehicles'!$E$84,-Cars!$F$46)-$F$46/'Detailed input - Vehicles'!$E$84,0)</f>
        <v>0</v>
      </c>
      <c r="L89" s="154">
        <f>IF('Detailed input - Vehicles'!$E$84&gt;=(L3-$E$3),PMT('Basic input'!$F$113,'Detailed input - Vehicles'!$E$84,-Cars!$F$46)-$F$46/'Detailed input - Vehicles'!$E$84,0)</f>
        <v>0</v>
      </c>
      <c r="M89" s="154">
        <f>IF('Detailed input - Vehicles'!$E$84&gt;=(M3-$E$3),PMT('Basic input'!$F$113,'Detailed input - Vehicles'!$E$84,-Cars!$F$46)-$F$46/'Detailed input - Vehicles'!$E$84,0)</f>
        <v>0</v>
      </c>
      <c r="N89" s="154">
        <f>IF('Detailed input - Vehicles'!$E$84&gt;=(N3-$E$3),PMT('Basic input'!$F$113,'Detailed input - Vehicles'!$E$84,-Cars!$F$46)-$F$46/'Detailed input - Vehicles'!$E$84,0)</f>
        <v>0</v>
      </c>
      <c r="O89" s="154">
        <f>IF('Detailed input - Vehicles'!$E$84&gt;=(O3-$E$3),PMT('Basic input'!$F$113,'Detailed input - Vehicles'!$E$84,-Cars!$F$46)-$F$46/'Detailed input - Vehicles'!$E$84,0)</f>
        <v>0</v>
      </c>
      <c r="P89" s="154">
        <f>IF('Detailed input - Vehicles'!$E$84&gt;=(P3-$E$3),PMT('Basic input'!$F$113,'Detailed input - Vehicles'!$E$84,-Cars!$F$46)-$F$46/'Detailed input - Vehicles'!$E$84,0)</f>
        <v>0</v>
      </c>
      <c r="Q89" s="154">
        <f>IF('Detailed input - Vehicles'!$E$84&gt;=(Q3-$E$3),PMT('Basic input'!$F$113,'Detailed input - Vehicles'!$E$84,-Cars!$F$46)-$F$46/'Detailed input - Vehicles'!$E$84,0)</f>
        <v>0</v>
      </c>
      <c r="R89" s="154">
        <f>IF('Detailed input - Vehicles'!$E$84&gt;=(R3-$E$3),PMT('Basic input'!$F$113,'Detailed input - Vehicles'!$E$84,-Cars!$F$46)-$F$46/'Detailed input - Vehicles'!$E$84,0)</f>
        <v>0</v>
      </c>
      <c r="S89" s="154">
        <f>IF('Detailed input - Vehicles'!$E$84&gt;=(S3-$E$3),PMT('Basic input'!$F$113,'Detailed input - Vehicles'!$E$84,-Cars!$F$46)-$F$46/'Detailed input - Vehicles'!$E$84,0)</f>
        <v>0</v>
      </c>
      <c r="T89" s="154">
        <f>IF('Detailed input - Vehicles'!$E$84&gt;=(T3-$E$3),PMT('Basic input'!$F$113,'Detailed input - Vehicles'!$E$84,-Cars!$F$46)-$F$46/'Detailed input - Vehicles'!$E$84,0)</f>
        <v>0</v>
      </c>
      <c r="U89" s="154">
        <f>IF('Detailed input - Vehicles'!$E$84&gt;=(U3-$E$3),PMT('Basic input'!$F$113,'Detailed input - Vehicles'!$E$84,-Cars!$F$46)-$F$46/'Detailed input - Vehicles'!$E$84,0)</f>
        <v>0</v>
      </c>
      <c r="V89" s="154">
        <f>IF('Detailed input - Vehicles'!$E$84&gt;=(V3-$E$3),PMT('Basic input'!$F$113,'Detailed input - Vehicles'!$E$84,-Cars!$F$46)-$F$46/'Detailed input - Vehicles'!$E$84,0)</f>
        <v>0</v>
      </c>
      <c r="W89" s="154">
        <f>IF('Detailed input - Vehicles'!$E$84&gt;=(W3-$E$3),PMT('Basic input'!$F$113,'Detailed input - Vehicles'!$E$84,-Cars!$F$46)-$F$46/'Detailed input - Vehicles'!$E$84,0)</f>
        <v>0</v>
      </c>
      <c r="X89" s="154">
        <f>IF('Detailed input - Vehicles'!$E$84&gt;=(X3-$E$3),PMT('Basic input'!$F$113,'Detailed input - Vehicles'!$E$84,-Cars!$F$46)-$F$46/'Detailed input - Vehicles'!$E$84,0)</f>
        <v>0</v>
      </c>
      <c r="Y89" s="154">
        <f>IF('Detailed input - Vehicles'!$E$84&gt;=(Y3-$E$3),PMT('Basic input'!$F$113,'Detailed input - Vehicles'!$E$84,-Cars!$F$46)-$F$46/'Detailed input - Vehicles'!$E$84,0)</f>
        <v>0</v>
      </c>
      <c r="Z89" s="154">
        <f>IF('Detailed input - Vehicles'!$E$84&gt;=(Z3-$E$3),PMT('Basic input'!$F$113,'Detailed input - Vehicles'!$E$84,-Cars!$F$46)-$F$46/'Detailed input - Vehicles'!$E$84,0)</f>
        <v>0</v>
      </c>
      <c r="AA89" s="154">
        <f>IF('Detailed input - Vehicles'!$E$84&gt;=(AA3-$E$3),PMT('Basic input'!$F$113,'Detailed input - Vehicles'!$E$84,-Cars!$F$46)-$F$46/'Detailed input - Vehicles'!$E$84,0)</f>
        <v>0</v>
      </c>
      <c r="AB89" s="154">
        <f>IF('Detailed input - Vehicles'!$E$84&gt;=(AB3-$E$3),PMT('Basic input'!$F$113,'Detailed input - Vehicles'!$E$84,-Cars!$F$46)-$F$46/'Detailed input - Vehicles'!$E$84,0)</f>
        <v>0</v>
      </c>
      <c r="AC89" s="154">
        <f>IF('Detailed input - Vehicles'!$E$84&gt;=(AC3-$E$3),PMT('Basic input'!$F$113,'Detailed input - Vehicles'!$E$84,-Cars!$F$46)-$F$46/'Detailed input - Vehicles'!$E$84,0)</f>
        <v>0</v>
      </c>
    </row>
    <row r="90" spans="1:29" s="45" customFormat="1" ht="20.25" customHeight="1" outlineLevel="3" x14ac:dyDescent="0.3">
      <c r="A90" s="44"/>
      <c r="B90" s="48"/>
      <c r="C90" s="146" t="s">
        <v>124</v>
      </c>
      <c r="D90" s="154"/>
      <c r="E90" s="154"/>
      <c r="F90" s="154"/>
      <c r="G90" s="154">
        <f>IF('Detailed input - Vehicles'!$E$84&gt;=(G3-$F$3),PMT('Basic input'!$F$113,'Detailed input - Vehicles'!$E$84,-Cars!$G$46)-$G$46/'Detailed input - Vehicles'!$E$84,0)</f>
        <v>0</v>
      </c>
      <c r="H90" s="154">
        <f>IF('Detailed input - Vehicles'!$E$84&gt;=(H3-$F$3),PMT('Basic input'!$F$113,'Detailed input - Vehicles'!$E$84,-Cars!$G$46)-$G$46/'Detailed input - Vehicles'!$E$84,0)</f>
        <v>0</v>
      </c>
      <c r="I90" s="154">
        <f>IF('Detailed input - Vehicles'!$E$84&gt;=(I3-$F$3),PMT('Basic input'!$F$113,'Detailed input - Vehicles'!$E$84,-Cars!$G$46)-$G$46/'Detailed input - Vehicles'!$E$84,0)</f>
        <v>0</v>
      </c>
      <c r="J90" s="154">
        <f>IF('Detailed input - Vehicles'!$E$84&gt;=(J3-$F$3),PMT('Basic input'!$F$113,'Detailed input - Vehicles'!$E$84,-Cars!$G$46)-$G$46/'Detailed input - Vehicles'!$E$84,0)</f>
        <v>0</v>
      </c>
      <c r="K90" s="154">
        <f>IF('Detailed input - Vehicles'!$E$84&gt;=(K3-$F$3),PMT('Basic input'!$F$113,'Detailed input - Vehicles'!$E$84,-Cars!$G$46)-$G$46/'Detailed input - Vehicles'!$E$84,0)</f>
        <v>0</v>
      </c>
      <c r="L90" s="154">
        <f>IF('Detailed input - Vehicles'!$E$84&gt;=(L3-$F$3),PMT('Basic input'!$F$113,'Detailed input - Vehicles'!$E$84,-Cars!$G$46)-$G$46/'Detailed input - Vehicles'!$E$84,0)</f>
        <v>0</v>
      </c>
      <c r="M90" s="154">
        <f>IF('Detailed input - Vehicles'!$E$84&gt;=(M3-$F$3),PMT('Basic input'!$F$113,'Detailed input - Vehicles'!$E$84,-Cars!$G$46)-$G$46/'Detailed input - Vehicles'!$E$84,0)</f>
        <v>0</v>
      </c>
      <c r="N90" s="154">
        <f>IF('Detailed input - Vehicles'!$E$84&gt;=(N3-$F$3),PMT('Basic input'!$F$113,'Detailed input - Vehicles'!$E$84,-Cars!$G$46)-$G$46/'Detailed input - Vehicles'!$E$84,0)</f>
        <v>0</v>
      </c>
      <c r="O90" s="154">
        <f>IF('Detailed input - Vehicles'!$E$84&gt;=(O3-$F$3),PMT('Basic input'!$F$113,'Detailed input - Vehicles'!$E$84,-Cars!$G$46)-$G$46/'Detailed input - Vehicles'!$E$84,0)</f>
        <v>0</v>
      </c>
      <c r="P90" s="154">
        <f>IF('Detailed input - Vehicles'!$E$84&gt;=(P3-$F$3),PMT('Basic input'!$F$113,'Detailed input - Vehicles'!$E$84,-Cars!$G$46)-$G$46/'Detailed input - Vehicles'!$E$84,0)</f>
        <v>0</v>
      </c>
      <c r="Q90" s="154">
        <f>IF('Detailed input - Vehicles'!$E$84&gt;=(Q3-$F$3),PMT('Basic input'!$F$113,'Detailed input - Vehicles'!$E$84,-Cars!$G$46)-$G$46/'Detailed input - Vehicles'!$E$84,0)</f>
        <v>0</v>
      </c>
      <c r="R90" s="154">
        <f>IF('Detailed input - Vehicles'!$E$84&gt;=(R3-$F$3),PMT('Basic input'!$F$113,'Detailed input - Vehicles'!$E$84,-Cars!$G$46)-$G$46/'Detailed input - Vehicles'!$E$84,0)</f>
        <v>0</v>
      </c>
      <c r="S90" s="154">
        <f>IF('Detailed input - Vehicles'!$E$84&gt;=(S3-$F$3),PMT('Basic input'!$F$113,'Detailed input - Vehicles'!$E$84,-Cars!$G$46)-$G$46/'Detailed input - Vehicles'!$E$84,0)</f>
        <v>0</v>
      </c>
      <c r="T90" s="154">
        <f>IF('Detailed input - Vehicles'!$E$84&gt;=(T3-$F$3),PMT('Basic input'!$F$113,'Detailed input - Vehicles'!$E$84,-Cars!$G$46)-$G$46/'Detailed input - Vehicles'!$E$84,0)</f>
        <v>0</v>
      </c>
      <c r="U90" s="154">
        <f>IF('Detailed input - Vehicles'!$E$84&gt;=(U3-$F$3),PMT('Basic input'!$F$113,'Detailed input - Vehicles'!$E$84,-Cars!$G$46)-$G$46/'Detailed input - Vehicles'!$E$84,0)</f>
        <v>0</v>
      </c>
      <c r="V90" s="154">
        <f>IF('Detailed input - Vehicles'!$E$84&gt;=(V3-$F$3),PMT('Basic input'!$F$113,'Detailed input - Vehicles'!$E$84,-Cars!$G$46)-$G$46/'Detailed input - Vehicles'!$E$84,0)</f>
        <v>0</v>
      </c>
      <c r="W90" s="154">
        <f>IF('Detailed input - Vehicles'!$E$84&gt;=(W3-$F$3),PMT('Basic input'!$F$113,'Detailed input - Vehicles'!$E$84,-Cars!$G$46)-$G$46/'Detailed input - Vehicles'!$E$84,0)</f>
        <v>0</v>
      </c>
      <c r="X90" s="154">
        <f>IF('Detailed input - Vehicles'!$E$84&gt;=(X3-$F$3),PMT('Basic input'!$F$113,'Detailed input - Vehicles'!$E$84,-Cars!$G$46)-$G$46/'Detailed input - Vehicles'!$E$84,0)</f>
        <v>0</v>
      </c>
      <c r="Y90" s="154">
        <f>IF('Detailed input - Vehicles'!$E$84&gt;=(Y3-$F$3),PMT('Basic input'!$F$113,'Detailed input - Vehicles'!$E$84,-Cars!$G$46)-$G$46/'Detailed input - Vehicles'!$E$84,0)</f>
        <v>0</v>
      </c>
      <c r="Z90" s="154">
        <f>IF('Detailed input - Vehicles'!$E$84&gt;=(Z3-$F$3),PMT('Basic input'!$F$113,'Detailed input - Vehicles'!$E$84,-Cars!$G$46)-$G$46/'Detailed input - Vehicles'!$E$84,0)</f>
        <v>0</v>
      </c>
      <c r="AA90" s="154">
        <f>IF('Detailed input - Vehicles'!$E$84&gt;=(AA3-$F$3),PMT('Basic input'!$F$113,'Detailed input - Vehicles'!$E$84,-Cars!$G$46)-$G$46/'Detailed input - Vehicles'!$E$84,0)</f>
        <v>0</v>
      </c>
      <c r="AB90" s="154">
        <f>IF('Detailed input - Vehicles'!$E$84&gt;=(AB3-$F$3),PMT('Basic input'!$F$113,'Detailed input - Vehicles'!$E$84,-Cars!$G$46)-$G$46/'Detailed input - Vehicles'!$E$84,0)</f>
        <v>0</v>
      </c>
      <c r="AC90" s="154">
        <f>IF('Detailed input - Vehicles'!$E$84&gt;=(AC3-$F$3),PMT('Basic input'!$F$113,'Detailed input - Vehicles'!$E$84,-Cars!$G$46)-$G$46/'Detailed input - Vehicles'!$E$84,0)</f>
        <v>0</v>
      </c>
    </row>
    <row r="91" spans="1:29" s="45" customFormat="1" ht="20.25" customHeight="1" outlineLevel="3" x14ac:dyDescent="0.3">
      <c r="A91" s="44"/>
      <c r="B91" s="48"/>
      <c r="C91" s="146" t="s">
        <v>125</v>
      </c>
      <c r="D91" s="154"/>
      <c r="E91" s="154"/>
      <c r="F91" s="154"/>
      <c r="G91" s="154"/>
      <c r="H91" s="154">
        <f>IF('Detailed input - Vehicles'!$E$84&gt;=(H3-$G$3),PMT('Basic input'!$F$113,'Detailed input - Vehicles'!$E$84,-Cars!$H$46)-$H$46/'Detailed input - Vehicles'!$E$84,0)</f>
        <v>0</v>
      </c>
      <c r="I91" s="154">
        <f>IF('Detailed input - Vehicles'!$E$84&gt;=(I3-$G$3),PMT('Basic input'!$F$113,'Detailed input - Vehicles'!$E$84,-Cars!$H$46)-$H$46/'Detailed input - Vehicles'!$E$84,0)</f>
        <v>0</v>
      </c>
      <c r="J91" s="154">
        <f>IF('Detailed input - Vehicles'!$E$84&gt;=(J3-$G$3),PMT('Basic input'!$F$113,'Detailed input - Vehicles'!$E$84,-Cars!$H$46)-$H$46/'Detailed input - Vehicles'!$E$84,0)</f>
        <v>0</v>
      </c>
      <c r="K91" s="154">
        <f>IF('Detailed input - Vehicles'!$E$84&gt;=(K3-$G$3),PMT('Basic input'!$F$113,'Detailed input - Vehicles'!$E$84,-Cars!$H$46)-$H$46/'Detailed input - Vehicles'!$E$84,0)</f>
        <v>0</v>
      </c>
      <c r="L91" s="154">
        <f>IF('Detailed input - Vehicles'!$E$84&gt;=(L3-$G$3),PMT('Basic input'!$F$113,'Detailed input - Vehicles'!$E$84,-Cars!$H$46)-$H$46/'Detailed input - Vehicles'!$E$84,0)</f>
        <v>0</v>
      </c>
      <c r="M91" s="154">
        <f>IF('Detailed input - Vehicles'!$E$84&gt;=(M3-$G$3),PMT('Basic input'!$F$113,'Detailed input - Vehicles'!$E$84,-Cars!$H$46)-$H$46/'Detailed input - Vehicles'!$E$84,0)</f>
        <v>0</v>
      </c>
      <c r="N91" s="154">
        <f>IF('Detailed input - Vehicles'!$E$84&gt;=(N3-$G$3),PMT('Basic input'!$F$113,'Detailed input - Vehicles'!$E$84,-Cars!$H$46)-$H$46/'Detailed input - Vehicles'!$E$84,0)</f>
        <v>0</v>
      </c>
      <c r="O91" s="154">
        <f>IF('Detailed input - Vehicles'!$E$84&gt;=(O3-$G$3),PMT('Basic input'!$F$113,'Detailed input - Vehicles'!$E$84,-Cars!$H$46)-$H$46/'Detailed input - Vehicles'!$E$84,0)</f>
        <v>0</v>
      </c>
      <c r="P91" s="154">
        <f>IF('Detailed input - Vehicles'!$E$84&gt;=(P3-$G$3),PMT('Basic input'!$F$113,'Detailed input - Vehicles'!$E$84,-Cars!$H$46)-$H$46/'Detailed input - Vehicles'!$E$84,0)</f>
        <v>0</v>
      </c>
      <c r="Q91" s="154">
        <f>IF('Detailed input - Vehicles'!$E$84&gt;=(Q3-$G$3),PMT('Basic input'!$F$113,'Detailed input - Vehicles'!$E$84,-Cars!$H$46)-$H$46/'Detailed input - Vehicles'!$E$84,0)</f>
        <v>0</v>
      </c>
      <c r="R91" s="154">
        <f>IF('Detailed input - Vehicles'!$E$84&gt;=(R3-$G$3),PMT('Basic input'!$F$113,'Detailed input - Vehicles'!$E$84,-Cars!$H$46)-$H$46/'Detailed input - Vehicles'!$E$84,0)</f>
        <v>0</v>
      </c>
      <c r="S91" s="154">
        <f>IF('Detailed input - Vehicles'!$E$84&gt;=(S3-$G$3),PMT('Basic input'!$F$113,'Detailed input - Vehicles'!$E$84,-Cars!$H$46)-$H$46/'Detailed input - Vehicles'!$E$84,0)</f>
        <v>0</v>
      </c>
      <c r="T91" s="154">
        <f>IF('Detailed input - Vehicles'!$E$84&gt;=(T3-$G$3),PMT('Basic input'!$F$113,'Detailed input - Vehicles'!$E$84,-Cars!$H$46)-$H$46/'Detailed input - Vehicles'!$E$84,0)</f>
        <v>0</v>
      </c>
      <c r="U91" s="154">
        <f>IF('Detailed input - Vehicles'!$E$84&gt;=(U3-$G$3),PMT('Basic input'!$F$113,'Detailed input - Vehicles'!$E$84,-Cars!$H$46)-$H$46/'Detailed input - Vehicles'!$E$84,0)</f>
        <v>0</v>
      </c>
      <c r="V91" s="154">
        <f>IF('Detailed input - Vehicles'!$E$84&gt;=(V3-$G$3),PMT('Basic input'!$F$113,'Detailed input - Vehicles'!$E$84,-Cars!$H$46)-$H$46/'Detailed input - Vehicles'!$E$84,0)</f>
        <v>0</v>
      </c>
      <c r="W91" s="154">
        <f>IF('Detailed input - Vehicles'!$E$84&gt;=(W3-$G$3),PMT('Basic input'!$F$113,'Detailed input - Vehicles'!$E$84,-Cars!$H$46)-$H$46/'Detailed input - Vehicles'!$E$84,0)</f>
        <v>0</v>
      </c>
      <c r="X91" s="154">
        <f>IF('Detailed input - Vehicles'!$E$84&gt;=(X3-$G$3),PMT('Basic input'!$F$113,'Detailed input - Vehicles'!$E$84,-Cars!$H$46)-$H$46/'Detailed input - Vehicles'!$E$84,0)</f>
        <v>0</v>
      </c>
      <c r="Y91" s="154">
        <f>IF('Detailed input - Vehicles'!$E$84&gt;=(Y3-$G$3),PMT('Basic input'!$F$113,'Detailed input - Vehicles'!$E$84,-Cars!$H$46)-$H$46/'Detailed input - Vehicles'!$E$84,0)</f>
        <v>0</v>
      </c>
      <c r="Z91" s="154">
        <f>IF('Detailed input - Vehicles'!$E$84&gt;=(Z3-$G$3),PMT('Basic input'!$F$113,'Detailed input - Vehicles'!$E$84,-Cars!$H$46)-$H$46/'Detailed input - Vehicles'!$E$84,0)</f>
        <v>0</v>
      </c>
      <c r="AA91" s="154">
        <f>IF('Detailed input - Vehicles'!$E$84&gt;=(AA3-$G$3),PMT('Basic input'!$F$113,'Detailed input - Vehicles'!$E$84,-Cars!$H$46)-$H$46/'Detailed input - Vehicles'!$E$84,0)</f>
        <v>0</v>
      </c>
      <c r="AB91" s="154">
        <f>IF('Detailed input - Vehicles'!$E$84&gt;=(AB3-$G$3),PMT('Basic input'!$F$113,'Detailed input - Vehicles'!$E$84,-Cars!$H$46)-$H$46/'Detailed input - Vehicles'!$E$84,0)</f>
        <v>0</v>
      </c>
      <c r="AC91" s="154">
        <f>IF('Detailed input - Vehicles'!$E$84&gt;=(AC3-$G$3),PMT('Basic input'!$F$113,'Detailed input - Vehicles'!$E$84,-Cars!$H$46)-$H$46/'Detailed input - Vehicles'!$E$84,0)</f>
        <v>0</v>
      </c>
    </row>
    <row r="92" spans="1:29" s="45" customFormat="1" ht="20.25" customHeight="1" outlineLevel="3" x14ac:dyDescent="0.3">
      <c r="A92" s="44"/>
      <c r="B92" s="48"/>
      <c r="C92" s="146" t="s">
        <v>126</v>
      </c>
      <c r="D92" s="154"/>
      <c r="E92" s="154"/>
      <c r="F92" s="154"/>
      <c r="G92" s="154"/>
      <c r="H92" s="154"/>
      <c r="I92" s="154">
        <f>IF('Detailed input - Vehicles'!$E$84&gt;=(I3-$H$3),PMT('Basic input'!$F$113,'Detailed input - Vehicles'!$E$84,-Cars!$I$46)-$I$46/'Detailed input - Vehicles'!$E$84,0)</f>
        <v>0</v>
      </c>
      <c r="J92" s="154">
        <f>IF('Detailed input - Vehicles'!$E$84&gt;=(J3-$H$3),PMT('Basic input'!$F$113,'Detailed input - Vehicles'!$E$84,-Cars!$I$46)-$I$46/'Detailed input - Vehicles'!$E$84,0)</f>
        <v>0</v>
      </c>
      <c r="K92" s="154">
        <f>IF('Detailed input - Vehicles'!$E$84&gt;=(K3-$H$3),PMT('Basic input'!$F$113,'Detailed input - Vehicles'!$E$84,-Cars!$I$46)-$I$46/'Detailed input - Vehicles'!$E$84,0)</f>
        <v>0</v>
      </c>
      <c r="L92" s="154">
        <f>IF('Detailed input - Vehicles'!$E$84&gt;=(L3-$H$3),PMT('Basic input'!$F$113,'Detailed input - Vehicles'!$E$84,-Cars!$I$46)-$I$46/'Detailed input - Vehicles'!$E$84,0)</f>
        <v>0</v>
      </c>
      <c r="M92" s="154">
        <f>IF('Detailed input - Vehicles'!$E$84&gt;=(M3-$H$3),PMT('Basic input'!$F$113,'Detailed input - Vehicles'!$E$84,-Cars!$I$46)-$I$46/'Detailed input - Vehicles'!$E$84,0)</f>
        <v>0</v>
      </c>
      <c r="N92" s="154">
        <f>IF('Detailed input - Vehicles'!$E$84&gt;=(N3-$H$3),PMT('Basic input'!$F$113,'Detailed input - Vehicles'!$E$84,-Cars!$I$46)-$I$46/'Detailed input - Vehicles'!$E$84,0)</f>
        <v>0</v>
      </c>
      <c r="O92" s="154">
        <f>IF('Detailed input - Vehicles'!$E$84&gt;=(O3-$H$3),PMT('Basic input'!$F$113,'Detailed input - Vehicles'!$E$84,-Cars!$I$46)-$I$46/'Detailed input - Vehicles'!$E$84,0)</f>
        <v>0</v>
      </c>
      <c r="P92" s="154">
        <f>IF('Detailed input - Vehicles'!$E$84&gt;=(P3-$H$3),PMT('Basic input'!$F$113,'Detailed input - Vehicles'!$E$84,-Cars!$I$46)-$I$46/'Detailed input - Vehicles'!$E$84,0)</f>
        <v>0</v>
      </c>
      <c r="Q92" s="154">
        <f>IF('Detailed input - Vehicles'!$E$84&gt;=(Q3-$H$3),PMT('Basic input'!$F$113,'Detailed input - Vehicles'!$E$84,-Cars!$I$46)-$I$46/'Detailed input - Vehicles'!$E$84,0)</f>
        <v>0</v>
      </c>
      <c r="R92" s="154">
        <f>IF('Detailed input - Vehicles'!$E$84&gt;=(R3-$H$3),PMT('Basic input'!$F$113,'Detailed input - Vehicles'!$E$84,-Cars!$I$46)-$I$46/'Detailed input - Vehicles'!$E$84,0)</f>
        <v>0</v>
      </c>
      <c r="S92" s="154">
        <f>IF('Detailed input - Vehicles'!$E$84&gt;=(S3-$H$3),PMT('Basic input'!$F$113,'Detailed input - Vehicles'!$E$84,-Cars!$I$46)-$I$46/'Detailed input - Vehicles'!$E$84,0)</f>
        <v>0</v>
      </c>
      <c r="T92" s="154">
        <f>IF('Detailed input - Vehicles'!$E$84&gt;=(T3-$H$3),PMT('Basic input'!$F$113,'Detailed input - Vehicles'!$E$84,-Cars!$I$46)-$I$46/'Detailed input - Vehicles'!$E$84,0)</f>
        <v>0</v>
      </c>
      <c r="U92" s="154">
        <f>IF('Detailed input - Vehicles'!$E$84&gt;=(U3-$H$3),PMT('Basic input'!$F$113,'Detailed input - Vehicles'!$E$84,-Cars!$I$46)-$I$46/'Detailed input - Vehicles'!$E$84,0)</f>
        <v>0</v>
      </c>
      <c r="V92" s="154">
        <f>IF('Detailed input - Vehicles'!$E$84&gt;=(V3-$H$3),PMT('Basic input'!$F$113,'Detailed input - Vehicles'!$E$84,-Cars!$I$46)-$I$46/'Detailed input - Vehicles'!$E$84,0)</f>
        <v>0</v>
      </c>
      <c r="W92" s="154">
        <f>IF('Detailed input - Vehicles'!$E$84&gt;=(W3-$H$3),PMT('Basic input'!$F$113,'Detailed input - Vehicles'!$E$84,-Cars!$I$46)-$I$46/'Detailed input - Vehicles'!$E$84,0)</f>
        <v>0</v>
      </c>
      <c r="X92" s="154">
        <f>IF('Detailed input - Vehicles'!$E$84&gt;=(X3-$H$3),PMT('Basic input'!$F$113,'Detailed input - Vehicles'!$E$84,-Cars!$I$46)-$I$46/'Detailed input - Vehicles'!$E$84,0)</f>
        <v>0</v>
      </c>
      <c r="Y92" s="154">
        <f>IF('Detailed input - Vehicles'!$E$84&gt;=(Y3-$H$3),PMT('Basic input'!$F$113,'Detailed input - Vehicles'!$E$84,-Cars!$I$46)-$I$46/'Detailed input - Vehicles'!$E$84,0)</f>
        <v>0</v>
      </c>
      <c r="Z92" s="154">
        <f>IF('Detailed input - Vehicles'!$E$84&gt;=(Z3-$H$3),PMT('Basic input'!$F$113,'Detailed input - Vehicles'!$E$84,-Cars!$I$46)-$I$46/'Detailed input - Vehicles'!$E$84,0)</f>
        <v>0</v>
      </c>
      <c r="AA92" s="154">
        <f>IF('Detailed input - Vehicles'!$E$84&gt;=(AA3-$H$3),PMT('Basic input'!$F$113,'Detailed input - Vehicles'!$E$84,-Cars!$I$46)-$I$46/'Detailed input - Vehicles'!$E$84,0)</f>
        <v>0</v>
      </c>
      <c r="AB92" s="154">
        <f>IF('Detailed input - Vehicles'!$E$84&gt;=(AB3-$H$3),PMT('Basic input'!$F$113,'Detailed input - Vehicles'!$E$84,-Cars!$I$46)-$I$46/'Detailed input - Vehicles'!$E$84,0)</f>
        <v>0</v>
      </c>
      <c r="AC92" s="154">
        <f>IF('Detailed input - Vehicles'!$E$84&gt;=(AC3-$H$3),PMT('Basic input'!$F$113,'Detailed input - Vehicles'!$E$84,-Cars!$I$46)-$I$46/'Detailed input - Vehicles'!$E$84,0)</f>
        <v>0</v>
      </c>
    </row>
    <row r="93" spans="1:29" s="45" customFormat="1" ht="20.25" customHeight="1" outlineLevel="3" x14ac:dyDescent="0.3">
      <c r="A93" s="44"/>
      <c r="B93" s="48"/>
      <c r="C93" s="146" t="s">
        <v>127</v>
      </c>
      <c r="D93" s="154"/>
      <c r="E93" s="154"/>
      <c r="F93" s="154"/>
      <c r="G93" s="154"/>
      <c r="H93" s="154"/>
      <c r="I93" s="154"/>
      <c r="J93" s="154">
        <f>IF('Detailed input - Vehicles'!$E$84&gt;=(J3-$I$3),PMT('Basic input'!$F$113,'Detailed input - Vehicles'!$E$84,-Cars!$J$46)-$J$46/'Detailed input - Vehicles'!$E$84,0)</f>
        <v>0</v>
      </c>
      <c r="K93" s="154">
        <f>IF('Detailed input - Vehicles'!$E$84&gt;=(K3-$I$3),PMT('Basic input'!$F$113,'Detailed input - Vehicles'!$E$84,-Cars!$J$46)-$J$46/'Detailed input - Vehicles'!$E$84,0)</f>
        <v>0</v>
      </c>
      <c r="L93" s="154">
        <f>IF('Detailed input - Vehicles'!$E$84&gt;=(L3-$I$3),PMT('Basic input'!$F$113,'Detailed input - Vehicles'!$E$84,-Cars!$J$46)-$J$46/'Detailed input - Vehicles'!$E$84,0)</f>
        <v>0</v>
      </c>
      <c r="M93" s="154">
        <f>IF('Detailed input - Vehicles'!$E$84&gt;=(M3-$I$3),PMT('Basic input'!$F$113,'Detailed input - Vehicles'!$E$84,-Cars!$J$46)-$J$46/'Detailed input - Vehicles'!$E$84,0)</f>
        <v>0</v>
      </c>
      <c r="N93" s="154">
        <f>IF('Detailed input - Vehicles'!$E$84&gt;=(N3-$I$3),PMT('Basic input'!$F$113,'Detailed input - Vehicles'!$E$84,-Cars!$J$46)-$J$46/'Detailed input - Vehicles'!$E$84,0)</f>
        <v>0</v>
      </c>
      <c r="O93" s="154">
        <f>IF('Detailed input - Vehicles'!$E$84&gt;=(O3-$I$3),PMT('Basic input'!$F$113,'Detailed input - Vehicles'!$E$84,-Cars!$J$46)-$J$46/'Detailed input - Vehicles'!$E$84,0)</f>
        <v>0</v>
      </c>
      <c r="P93" s="154">
        <f>IF('Detailed input - Vehicles'!$E$84&gt;=(P3-$I$3),PMT('Basic input'!$F$113,'Detailed input - Vehicles'!$E$84,-Cars!$J$46)-$J$46/'Detailed input - Vehicles'!$E$84,0)</f>
        <v>0</v>
      </c>
      <c r="Q93" s="154">
        <f>IF('Detailed input - Vehicles'!$E$84&gt;=(Q3-$I$3),PMT('Basic input'!$F$113,'Detailed input - Vehicles'!$E$84,-Cars!$J$46)-$J$46/'Detailed input - Vehicles'!$E$84,0)</f>
        <v>0</v>
      </c>
      <c r="R93" s="154">
        <f>IF('Detailed input - Vehicles'!$E$84&gt;=(R3-$I$3),PMT('Basic input'!$F$113,'Detailed input - Vehicles'!$E$84,-Cars!$J$46)-$J$46/'Detailed input - Vehicles'!$E$84,0)</f>
        <v>0</v>
      </c>
      <c r="S93" s="154">
        <f>IF('Detailed input - Vehicles'!$E$84&gt;=(S3-$I$3),PMT('Basic input'!$F$113,'Detailed input - Vehicles'!$E$84,-Cars!$J$46)-$J$46/'Detailed input - Vehicles'!$E$84,0)</f>
        <v>0</v>
      </c>
      <c r="T93" s="154">
        <f>IF('Detailed input - Vehicles'!$E$84&gt;=(T3-$I$3),PMT('Basic input'!$F$113,'Detailed input - Vehicles'!$E$84,-Cars!$J$46)-$J$46/'Detailed input - Vehicles'!$E$84,0)</f>
        <v>0</v>
      </c>
      <c r="U93" s="154">
        <f>IF('Detailed input - Vehicles'!$E$84&gt;=(U3-$I$3),PMT('Basic input'!$F$113,'Detailed input - Vehicles'!$E$84,-Cars!$J$46)-$J$46/'Detailed input - Vehicles'!$E$84,0)</f>
        <v>0</v>
      </c>
      <c r="V93" s="154">
        <f>IF('Detailed input - Vehicles'!$E$84&gt;=(V3-$I$3),PMT('Basic input'!$F$113,'Detailed input - Vehicles'!$E$84,-Cars!$J$46)-$J$46/'Detailed input - Vehicles'!$E$84,0)</f>
        <v>0</v>
      </c>
      <c r="W93" s="154">
        <f>IF('Detailed input - Vehicles'!$E$84&gt;=(W3-$I$3),PMT('Basic input'!$F$113,'Detailed input - Vehicles'!$E$84,-Cars!$J$46)-$J$46/'Detailed input - Vehicles'!$E$84,0)</f>
        <v>0</v>
      </c>
      <c r="X93" s="154">
        <f>IF('Detailed input - Vehicles'!$E$84&gt;=(X3-$I$3),PMT('Basic input'!$F$113,'Detailed input - Vehicles'!$E$84,-Cars!$J$46)-$J$46/'Detailed input - Vehicles'!$E$84,0)</f>
        <v>0</v>
      </c>
      <c r="Y93" s="154">
        <f>IF('Detailed input - Vehicles'!$E$84&gt;=(Y3-$I$3),PMT('Basic input'!$F$113,'Detailed input - Vehicles'!$E$84,-Cars!$J$46)-$J$46/'Detailed input - Vehicles'!$E$84,0)</f>
        <v>0</v>
      </c>
      <c r="Z93" s="154">
        <f>IF('Detailed input - Vehicles'!$E$84&gt;=(Z3-$I$3),PMT('Basic input'!$F$113,'Detailed input - Vehicles'!$E$84,-Cars!$J$46)-$J$46/'Detailed input - Vehicles'!$E$84,0)</f>
        <v>0</v>
      </c>
      <c r="AA93" s="154">
        <f>IF('Detailed input - Vehicles'!$E$84&gt;=(AA3-$I$3),PMT('Basic input'!$F$113,'Detailed input - Vehicles'!$E$84,-Cars!$J$46)-$J$46/'Detailed input - Vehicles'!$E$84,0)</f>
        <v>0</v>
      </c>
      <c r="AB93" s="154">
        <f>IF('Detailed input - Vehicles'!$E$84&gt;=(AB3-$I$3),PMT('Basic input'!$F$113,'Detailed input - Vehicles'!$E$84,-Cars!$J$46)-$J$46/'Detailed input - Vehicles'!$E$84,0)</f>
        <v>0</v>
      </c>
      <c r="AC93" s="154">
        <f>IF('Detailed input - Vehicles'!$E$84&gt;=(AC3-$I$3),PMT('Basic input'!$F$113,'Detailed input - Vehicles'!$E$84,-Cars!$J$46)-$J$46/'Detailed input - Vehicles'!$E$84,0)</f>
        <v>0</v>
      </c>
    </row>
    <row r="94" spans="1:29" s="45" customFormat="1" ht="20.25" customHeight="1" outlineLevel="3" x14ac:dyDescent="0.3">
      <c r="A94" s="44"/>
      <c r="B94" s="48"/>
      <c r="C94" s="146" t="s">
        <v>128</v>
      </c>
      <c r="D94" s="154"/>
      <c r="E94" s="154"/>
      <c r="F94" s="154"/>
      <c r="G94" s="154"/>
      <c r="H94" s="154"/>
      <c r="I94" s="154"/>
      <c r="J94" s="154"/>
      <c r="K94" s="154">
        <f>IF('Detailed input - Vehicles'!$E$84&gt;=(K3-$J$3),PMT('Basic input'!$F$113,'Detailed input - Vehicles'!$E$84,-Cars!$K$46)-$K$46/'Detailed input - Vehicles'!$E$84,0)</f>
        <v>0</v>
      </c>
      <c r="L94" s="154">
        <f>IF('Detailed input - Vehicles'!$E$84&gt;=(L3-$J$3),PMT('Basic input'!$F$113,'Detailed input - Vehicles'!$E$84,-Cars!$K$46)-$K$46/'Detailed input - Vehicles'!$E$84,0)</f>
        <v>0</v>
      </c>
      <c r="M94" s="154">
        <f>IF('Detailed input - Vehicles'!$E$84&gt;=(M3-$J$3),PMT('Basic input'!$F$113,'Detailed input - Vehicles'!$E$84,-Cars!$K$46)-$K$46/'Detailed input - Vehicles'!$E$84,0)</f>
        <v>0</v>
      </c>
      <c r="N94" s="154">
        <f>IF('Detailed input - Vehicles'!$E$84&gt;=(N3-$J$3),PMT('Basic input'!$F$113,'Detailed input - Vehicles'!$E$84,-Cars!$K$46)-$K$46/'Detailed input - Vehicles'!$E$84,0)</f>
        <v>0</v>
      </c>
      <c r="O94" s="154">
        <f>IF('Detailed input - Vehicles'!$E$84&gt;=(O3-$J$3),PMT('Basic input'!$F$113,'Detailed input - Vehicles'!$E$84,-Cars!$K$46)-$K$46/'Detailed input - Vehicles'!$E$84,0)</f>
        <v>0</v>
      </c>
      <c r="P94" s="154">
        <f>IF('Detailed input - Vehicles'!$E$84&gt;=(P3-$J$3),PMT('Basic input'!$F$113,'Detailed input - Vehicles'!$E$84,-Cars!$K$46)-$K$46/'Detailed input - Vehicles'!$E$84,0)</f>
        <v>0</v>
      </c>
      <c r="Q94" s="154">
        <f>IF('Detailed input - Vehicles'!$E$84&gt;=(Q3-$J$3),PMT('Basic input'!$F$113,'Detailed input - Vehicles'!$E$84,-Cars!$K$46)-$K$46/'Detailed input - Vehicles'!$E$84,0)</f>
        <v>0</v>
      </c>
      <c r="R94" s="154">
        <f>IF('Detailed input - Vehicles'!$E$84&gt;=(R3-$J$3),PMT('Basic input'!$F$113,'Detailed input - Vehicles'!$E$84,-Cars!$K$46)-$K$46/'Detailed input - Vehicles'!$E$84,0)</f>
        <v>0</v>
      </c>
      <c r="S94" s="154">
        <f>IF('Detailed input - Vehicles'!$E$84&gt;=(S3-$J$3),PMT('Basic input'!$F$113,'Detailed input - Vehicles'!$E$84,-Cars!$K$46)-$K$46/'Detailed input - Vehicles'!$E$84,0)</f>
        <v>0</v>
      </c>
      <c r="T94" s="154">
        <f>IF('Detailed input - Vehicles'!$E$84&gt;=(T3-$J$3),PMT('Basic input'!$F$113,'Detailed input - Vehicles'!$E$84,-Cars!$K$46)-$K$46/'Detailed input - Vehicles'!$E$84,0)</f>
        <v>0</v>
      </c>
      <c r="U94" s="154">
        <f>IF('Detailed input - Vehicles'!$E$84&gt;=(U3-$J$3),PMT('Basic input'!$F$113,'Detailed input - Vehicles'!$E$84,-Cars!$K$46)-$K$46/'Detailed input - Vehicles'!$E$84,0)</f>
        <v>0</v>
      </c>
      <c r="V94" s="154">
        <f>IF('Detailed input - Vehicles'!$E$84&gt;=(V3-$J$3),PMT('Basic input'!$F$113,'Detailed input - Vehicles'!$E$84,-Cars!$K$46)-$K$46/'Detailed input - Vehicles'!$E$84,0)</f>
        <v>0</v>
      </c>
      <c r="W94" s="154">
        <f>IF('Detailed input - Vehicles'!$E$84&gt;=(W3-$J$3),PMT('Basic input'!$F$113,'Detailed input - Vehicles'!$E$84,-Cars!$K$46)-$K$46/'Detailed input - Vehicles'!$E$84,0)</f>
        <v>0</v>
      </c>
      <c r="X94" s="154">
        <f>IF('Detailed input - Vehicles'!$E$84&gt;=(X3-$J$3),PMT('Basic input'!$F$113,'Detailed input - Vehicles'!$E$84,-Cars!$K$46)-$K$46/'Detailed input - Vehicles'!$E$84,0)</f>
        <v>0</v>
      </c>
      <c r="Y94" s="154">
        <f>IF('Detailed input - Vehicles'!$E$84&gt;=(Y3-$J$3),PMT('Basic input'!$F$113,'Detailed input - Vehicles'!$E$84,-Cars!$K$46)-$K$46/'Detailed input - Vehicles'!$E$84,0)</f>
        <v>0</v>
      </c>
      <c r="Z94" s="154">
        <f>IF('Detailed input - Vehicles'!$E$84&gt;=(Z3-$J$3),PMT('Basic input'!$F$113,'Detailed input - Vehicles'!$E$84,-Cars!$K$46)-$K$46/'Detailed input - Vehicles'!$E$84,0)</f>
        <v>0</v>
      </c>
      <c r="AA94" s="154">
        <f>IF('Detailed input - Vehicles'!$E$84&gt;=(AA3-$J$3),PMT('Basic input'!$F$113,'Detailed input - Vehicles'!$E$84,-Cars!$K$46)-$K$46/'Detailed input - Vehicles'!$E$84,0)</f>
        <v>0</v>
      </c>
      <c r="AB94" s="154">
        <f>IF('Detailed input - Vehicles'!$E$84&gt;=(AB3-$J$3),PMT('Basic input'!$F$113,'Detailed input - Vehicles'!$E$84,-Cars!$K$46)-$K$46/'Detailed input - Vehicles'!$E$84,0)</f>
        <v>0</v>
      </c>
      <c r="AC94" s="154">
        <f>IF('Detailed input - Vehicles'!$E$84&gt;=(AC3-$J$3),PMT('Basic input'!$F$113,'Detailed input - Vehicles'!$E$84,-Cars!$K$46)-$K$46/'Detailed input - Vehicles'!$E$84,0)</f>
        <v>0</v>
      </c>
    </row>
    <row r="95" spans="1:29" s="45" customFormat="1" ht="20.25" customHeight="1" outlineLevel="3" x14ac:dyDescent="0.3">
      <c r="A95" s="44"/>
      <c r="B95" s="48"/>
      <c r="C95" s="146" t="s">
        <v>129</v>
      </c>
      <c r="D95" s="154"/>
      <c r="E95" s="154"/>
      <c r="F95" s="154"/>
      <c r="G95" s="154"/>
      <c r="H95" s="154"/>
      <c r="I95" s="154"/>
      <c r="J95" s="154"/>
      <c r="K95" s="154"/>
      <c r="L95" s="154">
        <f>IF('Detailed input - Vehicles'!$E$84&gt;=(L3-$K$3),PMT('Basic input'!$F$113,'Detailed input - Vehicles'!$E$84,-Cars!$L$46)-$L$46/'Detailed input - Vehicles'!$E$84,0)</f>
        <v>0</v>
      </c>
      <c r="M95" s="154">
        <f>IF('Detailed input - Vehicles'!$E$84&gt;=(M3-$K$3),PMT('Basic input'!$F$113,'Detailed input - Vehicles'!$E$84,-Cars!$L$46)-$L$46/'Detailed input - Vehicles'!$E$84,0)</f>
        <v>0</v>
      </c>
      <c r="N95" s="154">
        <f>IF('Detailed input - Vehicles'!$E$84&gt;=(N3-$K$3),PMT('Basic input'!$F$113,'Detailed input - Vehicles'!$E$84,-Cars!$L$46)-$L$46/'Detailed input - Vehicles'!$E$84,0)</f>
        <v>0</v>
      </c>
      <c r="O95" s="154">
        <f>IF('Detailed input - Vehicles'!$E$84&gt;=(O3-$K$3),PMT('Basic input'!$F$113,'Detailed input - Vehicles'!$E$84,-Cars!$L$46)-$L$46/'Detailed input - Vehicles'!$E$84,0)</f>
        <v>0</v>
      </c>
      <c r="P95" s="154">
        <f>IF('Detailed input - Vehicles'!$E$84&gt;=(P3-$K$3),PMT('Basic input'!$F$113,'Detailed input - Vehicles'!$E$84,-Cars!$L$46)-$L$46/'Detailed input - Vehicles'!$E$84,0)</f>
        <v>0</v>
      </c>
      <c r="Q95" s="154">
        <f>IF('Detailed input - Vehicles'!$E$84&gt;=(Q3-$K$3),PMT('Basic input'!$F$113,'Detailed input - Vehicles'!$E$84,-Cars!$L$46)-$L$46/'Detailed input - Vehicles'!$E$84,0)</f>
        <v>0</v>
      </c>
      <c r="R95" s="154">
        <f>IF('Detailed input - Vehicles'!$E$84&gt;=(R3-$K$3),PMT('Basic input'!$F$113,'Detailed input - Vehicles'!$E$84,-Cars!$L$46)-$L$46/'Detailed input - Vehicles'!$E$84,0)</f>
        <v>0</v>
      </c>
      <c r="S95" s="154">
        <f>IF('Detailed input - Vehicles'!$E$84&gt;=(S3-$K$3),PMT('Basic input'!$F$113,'Detailed input - Vehicles'!$E$84,-Cars!$L$46)-$L$46/'Detailed input - Vehicles'!$E$84,0)</f>
        <v>0</v>
      </c>
      <c r="T95" s="154">
        <f>IF('Detailed input - Vehicles'!$E$84&gt;=(T3-$K$3),PMT('Basic input'!$F$113,'Detailed input - Vehicles'!$E$84,-Cars!$L$46)-$L$46/'Detailed input - Vehicles'!$E$84,0)</f>
        <v>0</v>
      </c>
      <c r="U95" s="154">
        <f>IF('Detailed input - Vehicles'!$E$84&gt;=(U3-$K$3),PMT('Basic input'!$F$113,'Detailed input - Vehicles'!$E$84,-Cars!$L$46)-$L$46/'Detailed input - Vehicles'!$E$84,0)</f>
        <v>0</v>
      </c>
      <c r="V95" s="154">
        <f>IF('Detailed input - Vehicles'!$E$84&gt;=(V3-$K$3),PMT('Basic input'!$F$113,'Detailed input - Vehicles'!$E$84,-Cars!$L$46)-$L$46/'Detailed input - Vehicles'!$E$84,0)</f>
        <v>0</v>
      </c>
      <c r="W95" s="154">
        <f>IF('Detailed input - Vehicles'!$E$84&gt;=(W3-$K$3),PMT('Basic input'!$F$113,'Detailed input - Vehicles'!$E$84,-Cars!$L$46)-$L$46/'Detailed input - Vehicles'!$E$84,0)</f>
        <v>0</v>
      </c>
      <c r="X95" s="154">
        <f>IF('Detailed input - Vehicles'!$E$84&gt;=(X3-$K$3),PMT('Basic input'!$F$113,'Detailed input - Vehicles'!$E$84,-Cars!$L$46)-$L$46/'Detailed input - Vehicles'!$E$84,0)</f>
        <v>0</v>
      </c>
      <c r="Y95" s="154">
        <f>IF('Detailed input - Vehicles'!$E$84&gt;=(Y3-$K$3),PMT('Basic input'!$F$113,'Detailed input - Vehicles'!$E$84,-Cars!$L$46)-$L$46/'Detailed input - Vehicles'!$E$84,0)</f>
        <v>0</v>
      </c>
      <c r="Z95" s="154">
        <f>IF('Detailed input - Vehicles'!$E$84&gt;=(Z3-$K$3),PMT('Basic input'!$F$113,'Detailed input - Vehicles'!$E$84,-Cars!$L$46)-$L$46/'Detailed input - Vehicles'!$E$84,0)</f>
        <v>0</v>
      </c>
      <c r="AA95" s="154">
        <f>IF('Detailed input - Vehicles'!$E$84&gt;=(AA3-$K$3),PMT('Basic input'!$F$113,'Detailed input - Vehicles'!$E$84,-Cars!$L$46)-$L$46/'Detailed input - Vehicles'!$E$84,0)</f>
        <v>0</v>
      </c>
      <c r="AB95" s="154">
        <f>IF('Detailed input - Vehicles'!$E$84&gt;=(AB3-$K$3),PMT('Basic input'!$F$113,'Detailed input - Vehicles'!$E$84,-Cars!$L$46)-$L$46/'Detailed input - Vehicles'!$E$84,0)</f>
        <v>0</v>
      </c>
      <c r="AC95" s="154">
        <f>IF('Detailed input - Vehicles'!$E$84&gt;=(AC3-$K$3),PMT('Basic input'!$F$113,'Detailed input - Vehicles'!$E$84,-Cars!$L$46)-$L$46/'Detailed input - Vehicles'!$E$84,0)</f>
        <v>0</v>
      </c>
    </row>
    <row r="96" spans="1:29" s="45" customFormat="1" ht="20.25" customHeight="1" outlineLevel="3" x14ac:dyDescent="0.3">
      <c r="A96" s="44"/>
      <c r="B96" s="48"/>
      <c r="C96" s="146" t="s">
        <v>130</v>
      </c>
      <c r="D96" s="154"/>
      <c r="E96" s="154"/>
      <c r="F96" s="154"/>
      <c r="G96" s="154"/>
      <c r="H96" s="154"/>
      <c r="I96" s="154"/>
      <c r="J96" s="154"/>
      <c r="K96" s="154"/>
      <c r="L96" s="154"/>
      <c r="M96" s="154">
        <f>IF('Detailed input - Vehicles'!$E$84&gt;=(M3-$L$3),PMT('Basic input'!$F$113,'Detailed input - Vehicles'!$E$84,-Cars!$M$46)-$M$46/'Detailed input - Vehicles'!$E$84,0)</f>
        <v>0</v>
      </c>
      <c r="N96" s="154">
        <f>IF('Detailed input - Vehicles'!$E$84&gt;=(N3-$L$3),PMT('Basic input'!$F$113,'Detailed input - Vehicles'!$E$84,-Cars!$M$46)-$M$46/'Detailed input - Vehicles'!$E$84,0)</f>
        <v>0</v>
      </c>
      <c r="O96" s="154">
        <f>IF('Detailed input - Vehicles'!$E$84&gt;=(O3-$L$3),PMT('Basic input'!$F$113,'Detailed input - Vehicles'!$E$84,-Cars!$M$46)-$M$46/'Detailed input - Vehicles'!$E$84,0)</f>
        <v>0</v>
      </c>
      <c r="P96" s="154">
        <f>IF('Detailed input - Vehicles'!$E$84&gt;=(P3-$L$3),PMT('Basic input'!$F$113,'Detailed input - Vehicles'!$E$84,-Cars!$M$46)-$M$46/'Detailed input - Vehicles'!$E$84,0)</f>
        <v>0</v>
      </c>
      <c r="Q96" s="154">
        <f>IF('Detailed input - Vehicles'!$E$84&gt;=(Q3-$L$3),PMT('Basic input'!$F$113,'Detailed input - Vehicles'!$E$84,-Cars!$M$46)-$M$46/'Detailed input - Vehicles'!$E$84,0)</f>
        <v>0</v>
      </c>
      <c r="R96" s="154">
        <f>IF('Detailed input - Vehicles'!$E$84&gt;=(R3-$L$3),PMT('Basic input'!$F$113,'Detailed input - Vehicles'!$E$84,-Cars!$M$46)-$M$46/'Detailed input - Vehicles'!$E$84,0)</f>
        <v>0</v>
      </c>
      <c r="S96" s="154">
        <f>IF('Detailed input - Vehicles'!$E$84&gt;=(S3-$L$3),PMT('Basic input'!$F$113,'Detailed input - Vehicles'!$E$84,-Cars!$M$46)-$M$46/'Detailed input - Vehicles'!$E$84,0)</f>
        <v>0</v>
      </c>
      <c r="T96" s="154">
        <f>IF('Detailed input - Vehicles'!$E$84&gt;=(T3-$L$3),PMT('Basic input'!$F$113,'Detailed input - Vehicles'!$E$84,-Cars!$M$46)-$M$46/'Detailed input - Vehicles'!$E$84,0)</f>
        <v>0</v>
      </c>
      <c r="U96" s="154">
        <f>IF('Detailed input - Vehicles'!$E$84&gt;=(U3-$L$3),PMT('Basic input'!$F$113,'Detailed input - Vehicles'!$E$84,-Cars!$M$46)-$M$46/'Detailed input - Vehicles'!$E$84,0)</f>
        <v>0</v>
      </c>
      <c r="V96" s="154">
        <f>IF('Detailed input - Vehicles'!$E$84&gt;=(V3-$L$3),PMT('Basic input'!$F$113,'Detailed input - Vehicles'!$E$84,-Cars!$M$46)-$M$46/'Detailed input - Vehicles'!$E$84,0)</f>
        <v>0</v>
      </c>
      <c r="W96" s="154">
        <f>IF('Detailed input - Vehicles'!$E$84&gt;=(W3-$L$3),PMT('Basic input'!$F$113,'Detailed input - Vehicles'!$E$84,-Cars!$M$46)-$M$46/'Detailed input - Vehicles'!$E$84,0)</f>
        <v>0</v>
      </c>
      <c r="X96" s="154">
        <f>IF('Detailed input - Vehicles'!$E$84&gt;=(X3-$L$3),PMT('Basic input'!$F$113,'Detailed input - Vehicles'!$E$84,-Cars!$M$46)-$M$46/'Detailed input - Vehicles'!$E$84,0)</f>
        <v>0</v>
      </c>
      <c r="Y96" s="154">
        <f>IF('Detailed input - Vehicles'!$E$84&gt;=(Y3-$L$3),PMT('Basic input'!$F$113,'Detailed input - Vehicles'!$E$84,-Cars!$M$46)-$M$46/'Detailed input - Vehicles'!$E$84,0)</f>
        <v>0</v>
      </c>
      <c r="Z96" s="154">
        <f>IF('Detailed input - Vehicles'!$E$84&gt;=(Z3-$L$3),PMT('Basic input'!$F$113,'Detailed input - Vehicles'!$E$84,-Cars!$M$46)-$M$46/'Detailed input - Vehicles'!$E$84,0)</f>
        <v>0</v>
      </c>
      <c r="AA96" s="154">
        <f>IF('Detailed input - Vehicles'!$E$84&gt;=(AA3-$L$3),PMT('Basic input'!$F$113,'Detailed input - Vehicles'!$E$84,-Cars!$M$46)-$M$46/'Detailed input - Vehicles'!$E$84,0)</f>
        <v>0</v>
      </c>
      <c r="AB96" s="154">
        <f>IF('Detailed input - Vehicles'!$E$84&gt;=(AB3-$L$3),PMT('Basic input'!$F$113,'Detailed input - Vehicles'!$E$84,-Cars!$M$46)-$M$46/'Detailed input - Vehicles'!$E$84,0)</f>
        <v>0</v>
      </c>
      <c r="AC96" s="154">
        <f>IF('Detailed input - Vehicles'!$E$84&gt;=(AC3-$L$3),PMT('Basic input'!$F$113,'Detailed input - Vehicles'!$E$84,-Cars!$M$46)-$M$46/'Detailed input - Vehicles'!$E$84,0)</f>
        <v>0</v>
      </c>
    </row>
    <row r="97" spans="1:29" s="45" customFormat="1" ht="20.25" customHeight="1" outlineLevel="3" x14ac:dyDescent="0.3">
      <c r="A97" s="44"/>
      <c r="B97" s="48"/>
      <c r="C97" s="146" t="s">
        <v>131</v>
      </c>
      <c r="D97" s="154"/>
      <c r="E97" s="154"/>
      <c r="F97" s="154"/>
      <c r="G97" s="154"/>
      <c r="H97" s="154"/>
      <c r="I97" s="154"/>
      <c r="J97" s="154"/>
      <c r="K97" s="154"/>
      <c r="L97" s="154"/>
      <c r="M97" s="154"/>
      <c r="N97" s="154">
        <f>IF('Detailed input - Vehicles'!$E$84&gt;=(N3-$M$3),PMT('Basic input'!$F$113,'Detailed input - Vehicles'!$E$84,-Cars!$N$46)-$N$46/'Detailed input - Vehicles'!$E$84,0)</f>
        <v>0</v>
      </c>
      <c r="O97" s="154">
        <f>IF('Detailed input - Vehicles'!$E$84&gt;=(O3-$M$3),PMT('Basic input'!$F$113,'Detailed input - Vehicles'!$E$84,-Cars!$N$46)-$N$46/'Detailed input - Vehicles'!$E$84,0)</f>
        <v>0</v>
      </c>
      <c r="P97" s="154">
        <f>IF('Detailed input - Vehicles'!$E$84&gt;=(P3-$M$3),PMT('Basic input'!$F$113,'Detailed input - Vehicles'!$E$84,-Cars!$N$46)-$N$46/'Detailed input - Vehicles'!$E$84,0)</f>
        <v>0</v>
      </c>
      <c r="Q97" s="154">
        <f>IF('Detailed input - Vehicles'!$E$84&gt;=(Q3-$M$3),PMT('Basic input'!$F$113,'Detailed input - Vehicles'!$E$84,-Cars!$N$46)-$N$46/'Detailed input - Vehicles'!$E$84,0)</f>
        <v>0</v>
      </c>
      <c r="R97" s="154">
        <f>IF('Detailed input - Vehicles'!$E$84&gt;=(R3-$M$3),PMT('Basic input'!$F$113,'Detailed input - Vehicles'!$E$84,-Cars!$N$46)-$N$46/'Detailed input - Vehicles'!$E$84,0)</f>
        <v>0</v>
      </c>
      <c r="S97" s="154">
        <f>IF('Detailed input - Vehicles'!$E$84&gt;=(S3-$M$3),PMT('Basic input'!$F$113,'Detailed input - Vehicles'!$E$84,-Cars!$N$46)-$N$46/'Detailed input - Vehicles'!$E$84,0)</f>
        <v>0</v>
      </c>
      <c r="T97" s="154">
        <f>IF('Detailed input - Vehicles'!$E$84&gt;=(T3-$M$3),PMT('Basic input'!$F$113,'Detailed input - Vehicles'!$E$84,-Cars!$N$46)-$N$46/'Detailed input - Vehicles'!$E$84,0)</f>
        <v>0</v>
      </c>
      <c r="U97" s="154">
        <f>IF('Detailed input - Vehicles'!$E$84&gt;=(U3-$M$3),PMT('Basic input'!$F$113,'Detailed input - Vehicles'!$E$84,-Cars!$N$46)-$N$46/'Detailed input - Vehicles'!$E$84,0)</f>
        <v>0</v>
      </c>
      <c r="V97" s="154">
        <f>IF('Detailed input - Vehicles'!$E$84&gt;=(V3-$M$3),PMT('Basic input'!$F$113,'Detailed input - Vehicles'!$E$84,-Cars!$N$46)-$N$46/'Detailed input - Vehicles'!$E$84,0)</f>
        <v>0</v>
      </c>
      <c r="W97" s="154">
        <f>IF('Detailed input - Vehicles'!$E$84&gt;=(W3-$M$3),PMT('Basic input'!$F$113,'Detailed input - Vehicles'!$E$84,-Cars!$N$46)-$N$46/'Detailed input - Vehicles'!$E$84,0)</f>
        <v>0</v>
      </c>
      <c r="X97" s="154">
        <f>IF('Detailed input - Vehicles'!$E$84&gt;=(X3-$M$3),PMT('Basic input'!$F$113,'Detailed input - Vehicles'!$E$84,-Cars!$N$46)-$N$46/'Detailed input - Vehicles'!$E$84,0)</f>
        <v>0</v>
      </c>
      <c r="Y97" s="154">
        <f>IF('Detailed input - Vehicles'!$E$84&gt;=(Y3-$M$3),PMT('Basic input'!$F$113,'Detailed input - Vehicles'!$E$84,-Cars!$N$46)-$N$46/'Detailed input - Vehicles'!$E$84,0)</f>
        <v>0</v>
      </c>
      <c r="Z97" s="154">
        <f>IF('Detailed input - Vehicles'!$E$84&gt;=(Z3-$M$3),PMT('Basic input'!$F$113,'Detailed input - Vehicles'!$E$84,-Cars!$N$46)-$N$46/'Detailed input - Vehicles'!$E$84,0)</f>
        <v>0</v>
      </c>
      <c r="AA97" s="154">
        <f>IF('Detailed input - Vehicles'!$E$84&gt;=(AA3-$M$3),PMT('Basic input'!$F$113,'Detailed input - Vehicles'!$E$84,-Cars!$N$46)-$N$46/'Detailed input - Vehicles'!$E$84,0)</f>
        <v>0</v>
      </c>
      <c r="AB97" s="154">
        <f>IF('Detailed input - Vehicles'!$E$84&gt;=(AB3-$M$3),PMT('Basic input'!$F$113,'Detailed input - Vehicles'!$E$84,-Cars!$N$46)-$N$46/'Detailed input - Vehicles'!$E$84,0)</f>
        <v>0</v>
      </c>
      <c r="AC97" s="154">
        <f>IF('Detailed input - Vehicles'!$E$84&gt;=(AC3-$M$3),PMT('Basic input'!$F$113,'Detailed input - Vehicles'!$E$84,-Cars!$N$46)-$N$46/'Detailed input - Vehicles'!$E$84,0)</f>
        <v>0</v>
      </c>
    </row>
    <row r="98" spans="1:29" ht="20.25" customHeight="1" outlineLevel="2" x14ac:dyDescent="0.3"/>
    <row r="99" spans="1:29" ht="20.25" customHeight="1" outlineLevel="2" x14ac:dyDescent="0.3">
      <c r="A99" s="262"/>
      <c r="B99" s="101" t="s">
        <v>88</v>
      </c>
      <c r="C99" s="101" t="s">
        <v>16</v>
      </c>
      <c r="D99" s="254">
        <f t="shared" ref="D99:AC99" si="20">D28*D107</f>
        <v>0</v>
      </c>
      <c r="E99" s="106">
        <f t="shared" si="20"/>
        <v>0</v>
      </c>
      <c r="F99" s="106">
        <f t="shared" si="20"/>
        <v>0</v>
      </c>
      <c r="G99" s="106">
        <f t="shared" si="20"/>
        <v>0</v>
      </c>
      <c r="H99" s="106">
        <f t="shared" si="20"/>
        <v>0</v>
      </c>
      <c r="I99" s="106">
        <f t="shared" si="20"/>
        <v>0</v>
      </c>
      <c r="J99" s="106">
        <f t="shared" si="20"/>
        <v>0</v>
      </c>
      <c r="K99" s="106">
        <f t="shared" si="20"/>
        <v>0</v>
      </c>
      <c r="L99" s="106">
        <f t="shared" si="20"/>
        <v>0</v>
      </c>
      <c r="M99" s="106">
        <f t="shared" si="20"/>
        <v>0</v>
      </c>
      <c r="N99" s="106">
        <f t="shared" si="20"/>
        <v>0</v>
      </c>
      <c r="O99" s="106">
        <f t="shared" si="20"/>
        <v>0</v>
      </c>
      <c r="P99" s="106">
        <f t="shared" si="20"/>
        <v>0</v>
      </c>
      <c r="Q99" s="106">
        <f t="shared" si="20"/>
        <v>0</v>
      </c>
      <c r="R99" s="106">
        <f t="shared" si="20"/>
        <v>0</v>
      </c>
      <c r="S99" s="106">
        <f t="shared" si="20"/>
        <v>0</v>
      </c>
      <c r="T99" s="106">
        <f t="shared" si="20"/>
        <v>0</v>
      </c>
      <c r="U99" s="106">
        <f t="shared" si="20"/>
        <v>0</v>
      </c>
      <c r="V99" s="106">
        <f t="shared" si="20"/>
        <v>0</v>
      </c>
      <c r="W99" s="106">
        <f t="shared" si="20"/>
        <v>0</v>
      </c>
      <c r="X99" s="106">
        <f t="shared" si="20"/>
        <v>0</v>
      </c>
      <c r="Y99" s="106">
        <f t="shared" si="20"/>
        <v>0</v>
      </c>
      <c r="Z99" s="106">
        <f t="shared" si="20"/>
        <v>0</v>
      </c>
      <c r="AA99" s="106">
        <f t="shared" si="20"/>
        <v>0</v>
      </c>
      <c r="AB99" s="106">
        <f t="shared" si="20"/>
        <v>0</v>
      </c>
      <c r="AC99" s="106">
        <f t="shared" si="20"/>
        <v>0</v>
      </c>
    </row>
    <row r="100" spans="1:29" ht="20.25" customHeight="1" outlineLevel="2" x14ac:dyDescent="0.3">
      <c r="A100" s="78"/>
      <c r="B100" s="87"/>
      <c r="C100" s="164"/>
    </row>
    <row r="101" spans="1:29" ht="20.25" customHeight="1" outlineLevel="1" x14ac:dyDescent="0.3">
      <c r="A101" s="79"/>
      <c r="B101" s="87"/>
    </row>
    <row r="102" spans="1:29" ht="20.25" customHeight="1" x14ac:dyDescent="0.3">
      <c r="A102" s="79"/>
      <c r="B102" s="87"/>
    </row>
    <row r="103" spans="1:29" ht="20.25" customHeight="1" x14ac:dyDescent="0.3">
      <c r="A103" s="79"/>
      <c r="B103" s="87"/>
    </row>
    <row r="104" spans="1:29" ht="39.950000000000003" customHeight="1" x14ac:dyDescent="0.3">
      <c r="A104" s="78"/>
      <c r="B104" s="163" t="s">
        <v>315</v>
      </c>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row>
    <row r="105" spans="1:29" ht="20.25" customHeight="1" collapsed="1" x14ac:dyDescent="0.3">
      <c r="A105" s="79"/>
      <c r="B105" s="87"/>
    </row>
    <row r="106" spans="1:29" s="164" customFormat="1" ht="36" customHeight="1" thickBot="1" x14ac:dyDescent="0.35">
      <c r="A106" s="168"/>
      <c r="B106" s="166" t="s">
        <v>182</v>
      </c>
      <c r="C106" s="167" t="s">
        <v>181</v>
      </c>
      <c r="D106" s="171">
        <f>D164+D180</f>
        <v>0</v>
      </c>
      <c r="E106" s="171">
        <f t="shared" ref="E106:N106" si="21">E164+E180</f>
        <v>0</v>
      </c>
      <c r="F106" s="171">
        <f t="shared" si="21"/>
        <v>0</v>
      </c>
      <c r="G106" s="171">
        <f t="shared" si="21"/>
        <v>0</v>
      </c>
      <c r="H106" s="171">
        <f t="shared" si="21"/>
        <v>0</v>
      </c>
      <c r="I106" s="171">
        <f t="shared" si="21"/>
        <v>0</v>
      </c>
      <c r="J106" s="171">
        <f t="shared" si="21"/>
        <v>0</v>
      </c>
      <c r="K106" s="171">
        <f t="shared" si="21"/>
        <v>0</v>
      </c>
      <c r="L106" s="171">
        <f t="shared" si="21"/>
        <v>0</v>
      </c>
      <c r="M106" s="171">
        <f t="shared" si="21"/>
        <v>0</v>
      </c>
      <c r="N106" s="171">
        <f t="shared" si="21"/>
        <v>0</v>
      </c>
      <c r="O106" s="171">
        <f t="shared" ref="O106:AC106" si="22">O164+O180</f>
        <v>0</v>
      </c>
      <c r="P106" s="171">
        <f t="shared" si="22"/>
        <v>0</v>
      </c>
      <c r="Q106" s="171">
        <f t="shared" si="22"/>
        <v>0</v>
      </c>
      <c r="R106" s="171">
        <f t="shared" si="22"/>
        <v>0</v>
      </c>
      <c r="S106" s="171">
        <f t="shared" si="22"/>
        <v>0</v>
      </c>
      <c r="T106" s="171">
        <f t="shared" si="22"/>
        <v>0</v>
      </c>
      <c r="U106" s="171">
        <f t="shared" si="22"/>
        <v>0</v>
      </c>
      <c r="V106" s="171">
        <f t="shared" si="22"/>
        <v>0</v>
      </c>
      <c r="W106" s="171">
        <f t="shared" si="22"/>
        <v>0</v>
      </c>
      <c r="X106" s="171">
        <f t="shared" si="22"/>
        <v>0</v>
      </c>
      <c r="Y106" s="171">
        <f t="shared" si="22"/>
        <v>0</v>
      </c>
      <c r="Z106" s="171">
        <f t="shared" si="22"/>
        <v>0</v>
      </c>
      <c r="AA106" s="171">
        <f t="shared" si="22"/>
        <v>0</v>
      </c>
      <c r="AB106" s="171">
        <f t="shared" si="22"/>
        <v>0</v>
      </c>
      <c r="AC106" s="171">
        <f t="shared" si="22"/>
        <v>0</v>
      </c>
    </row>
    <row r="107" spans="1:29" s="164" customFormat="1" ht="36" customHeight="1" thickBot="1" x14ac:dyDescent="0.35">
      <c r="A107" s="168"/>
      <c r="B107" s="166" t="s">
        <v>183</v>
      </c>
      <c r="C107" s="166" t="s">
        <v>397</v>
      </c>
      <c r="D107" s="169">
        <f>IF(D127=0,0,D106/D127)</f>
        <v>0</v>
      </c>
      <c r="E107" s="169">
        <f t="shared" ref="E107:N107" si="23">IF(E127=0,0,E106/E127)</f>
        <v>0</v>
      </c>
      <c r="F107" s="169">
        <f t="shared" si="23"/>
        <v>0</v>
      </c>
      <c r="G107" s="169">
        <f t="shared" si="23"/>
        <v>0</v>
      </c>
      <c r="H107" s="169">
        <f t="shared" si="23"/>
        <v>0</v>
      </c>
      <c r="I107" s="169">
        <f t="shared" si="23"/>
        <v>0</v>
      </c>
      <c r="J107" s="169">
        <f t="shared" si="23"/>
        <v>0</v>
      </c>
      <c r="K107" s="169">
        <f t="shared" si="23"/>
        <v>0</v>
      </c>
      <c r="L107" s="169">
        <f t="shared" si="23"/>
        <v>0</v>
      </c>
      <c r="M107" s="169">
        <f t="shared" si="23"/>
        <v>0</v>
      </c>
      <c r="N107" s="169">
        <f t="shared" si="23"/>
        <v>0</v>
      </c>
      <c r="O107" s="169">
        <f t="shared" ref="O107:AC107" si="24">IF(O127=0,0,O106/O127)</f>
        <v>0</v>
      </c>
      <c r="P107" s="169">
        <f t="shared" si="24"/>
        <v>0</v>
      </c>
      <c r="Q107" s="169">
        <f t="shared" si="24"/>
        <v>0</v>
      </c>
      <c r="R107" s="169">
        <f t="shared" si="24"/>
        <v>0</v>
      </c>
      <c r="S107" s="169">
        <f t="shared" si="24"/>
        <v>0</v>
      </c>
      <c r="T107" s="169">
        <f t="shared" si="24"/>
        <v>0</v>
      </c>
      <c r="U107" s="169">
        <f t="shared" si="24"/>
        <v>0</v>
      </c>
      <c r="V107" s="169">
        <f t="shared" si="24"/>
        <v>0</v>
      </c>
      <c r="W107" s="169">
        <f t="shared" si="24"/>
        <v>0</v>
      </c>
      <c r="X107" s="169">
        <f t="shared" si="24"/>
        <v>0</v>
      </c>
      <c r="Y107" s="169">
        <f t="shared" si="24"/>
        <v>0</v>
      </c>
      <c r="Z107" s="169">
        <f t="shared" si="24"/>
        <v>0</v>
      </c>
      <c r="AA107" s="169">
        <f t="shared" si="24"/>
        <v>0</v>
      </c>
      <c r="AB107" s="169">
        <f t="shared" si="24"/>
        <v>0</v>
      </c>
      <c r="AC107" s="169">
        <f t="shared" si="24"/>
        <v>0</v>
      </c>
    </row>
    <row r="108" spans="1:29" s="164" customFormat="1" ht="36" customHeight="1" outlineLevel="1" x14ac:dyDescent="0.3">
      <c r="A108" s="168"/>
      <c r="B108" s="197"/>
      <c r="C108" s="198"/>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row>
    <row r="109" spans="1:29" s="210" customFormat="1" ht="21" customHeight="1" outlineLevel="1" x14ac:dyDescent="0.3">
      <c r="A109" s="78"/>
      <c r="B109" s="213" t="s">
        <v>139</v>
      </c>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row>
    <row r="110" spans="1:29" ht="20.25" customHeight="1" outlineLevel="2" x14ac:dyDescent="0.3">
      <c r="A110" s="78"/>
      <c r="B110" s="148" t="s">
        <v>120</v>
      </c>
      <c r="C110" s="148" t="s">
        <v>9</v>
      </c>
      <c r="D110" s="147">
        <f>'Basic input'!F24</f>
        <v>0</v>
      </c>
      <c r="E110" s="147">
        <f>'Basic input'!G24</f>
        <v>0</v>
      </c>
      <c r="F110" s="147">
        <f>'Basic input'!H24</f>
        <v>0</v>
      </c>
      <c r="G110" s="147">
        <f>'Basic input'!I24</f>
        <v>0</v>
      </c>
      <c r="H110" s="147">
        <f>'Basic input'!J24</f>
        <v>0</v>
      </c>
      <c r="I110" s="147">
        <f>'Basic input'!K24</f>
        <v>0</v>
      </c>
      <c r="J110" s="147">
        <f>'Basic input'!L24</f>
        <v>0</v>
      </c>
      <c r="K110" s="147">
        <f>'Basic input'!M24</f>
        <v>0</v>
      </c>
      <c r="L110" s="147">
        <f>'Basic input'!N24</f>
        <v>0</v>
      </c>
      <c r="M110" s="147">
        <f>'Basic input'!O24</f>
        <v>0</v>
      </c>
      <c r="N110" s="147">
        <f>'Basic input'!P24</f>
        <v>0</v>
      </c>
      <c r="O110" s="147"/>
      <c r="P110" s="147"/>
      <c r="Q110" s="147"/>
      <c r="R110" s="147"/>
      <c r="S110" s="147"/>
      <c r="T110" s="147"/>
      <c r="U110" s="147"/>
      <c r="V110" s="147"/>
      <c r="W110" s="147"/>
      <c r="X110" s="147"/>
      <c r="Y110" s="147"/>
      <c r="Z110" s="147"/>
      <c r="AA110" s="147"/>
      <c r="AB110" s="147"/>
      <c r="AC110" s="147"/>
    </row>
    <row r="111" spans="1:29" ht="20.25" customHeight="1" outlineLevel="2" x14ac:dyDescent="0.3">
      <c r="A111" s="78"/>
      <c r="B111" s="148"/>
      <c r="C111" s="148"/>
      <c r="D111" s="614">
        <v>1</v>
      </c>
      <c r="E111" s="614">
        <f>+D111+1</f>
        <v>2</v>
      </c>
      <c r="F111" s="614">
        <f t="shared" ref="F111:AC111" si="25">+E111+1</f>
        <v>3</v>
      </c>
      <c r="G111" s="614">
        <f t="shared" si="25"/>
        <v>4</v>
      </c>
      <c r="H111" s="614">
        <f t="shared" si="25"/>
        <v>5</v>
      </c>
      <c r="I111" s="614">
        <f t="shared" si="25"/>
        <v>6</v>
      </c>
      <c r="J111" s="614">
        <f t="shared" si="25"/>
        <v>7</v>
      </c>
      <c r="K111" s="614">
        <f t="shared" si="25"/>
        <v>8</v>
      </c>
      <c r="L111" s="614">
        <f t="shared" si="25"/>
        <v>9</v>
      </c>
      <c r="M111" s="614">
        <f t="shared" si="25"/>
        <v>10</v>
      </c>
      <c r="N111" s="614">
        <f t="shared" si="25"/>
        <v>11</v>
      </c>
      <c r="O111" s="614">
        <f t="shared" si="25"/>
        <v>12</v>
      </c>
      <c r="P111" s="614">
        <f t="shared" si="25"/>
        <v>13</v>
      </c>
      <c r="Q111" s="614">
        <f t="shared" si="25"/>
        <v>14</v>
      </c>
      <c r="R111" s="614">
        <f t="shared" si="25"/>
        <v>15</v>
      </c>
      <c r="S111" s="614">
        <f t="shared" si="25"/>
        <v>16</v>
      </c>
      <c r="T111" s="614">
        <f t="shared" si="25"/>
        <v>17</v>
      </c>
      <c r="U111" s="614">
        <f t="shared" si="25"/>
        <v>18</v>
      </c>
      <c r="V111" s="614">
        <f t="shared" si="25"/>
        <v>19</v>
      </c>
      <c r="W111" s="614">
        <f t="shared" si="25"/>
        <v>20</v>
      </c>
      <c r="X111" s="614">
        <f t="shared" si="25"/>
        <v>21</v>
      </c>
      <c r="Y111" s="614">
        <f t="shared" si="25"/>
        <v>22</v>
      </c>
      <c r="Z111" s="614">
        <f t="shared" si="25"/>
        <v>23</v>
      </c>
      <c r="AA111" s="614">
        <f t="shared" si="25"/>
        <v>24</v>
      </c>
      <c r="AB111" s="614">
        <f t="shared" si="25"/>
        <v>25</v>
      </c>
      <c r="AC111" s="614">
        <f t="shared" si="25"/>
        <v>26</v>
      </c>
    </row>
    <row r="112" spans="1:29" s="136" customFormat="1" ht="20.25" customHeight="1" outlineLevel="2" x14ac:dyDescent="0.3">
      <c r="A112" s="267"/>
      <c r="B112" s="97" t="s">
        <v>132</v>
      </c>
      <c r="C112" s="97" t="s">
        <v>9</v>
      </c>
      <c r="D112" s="597">
        <f t="shared" ref="D112:N112" si="26">SUM(D113:D123)</f>
        <v>0</v>
      </c>
      <c r="E112" s="597">
        <f t="shared" si="26"/>
        <v>0</v>
      </c>
      <c r="F112" s="597">
        <f t="shared" si="26"/>
        <v>0</v>
      </c>
      <c r="G112" s="597">
        <f t="shared" si="26"/>
        <v>0</v>
      </c>
      <c r="H112" s="597">
        <f t="shared" si="26"/>
        <v>0</v>
      </c>
      <c r="I112" s="597">
        <f t="shared" si="26"/>
        <v>0</v>
      </c>
      <c r="J112" s="597">
        <f t="shared" si="26"/>
        <v>0</v>
      </c>
      <c r="K112" s="597">
        <f t="shared" si="26"/>
        <v>0</v>
      </c>
      <c r="L112" s="597">
        <f t="shared" si="26"/>
        <v>0</v>
      </c>
      <c r="M112" s="597">
        <f t="shared" si="26"/>
        <v>0</v>
      </c>
      <c r="N112" s="597">
        <f t="shared" si="26"/>
        <v>0</v>
      </c>
      <c r="O112" s="597">
        <f t="shared" ref="O112:AC112" si="27">SUM(O113:O123)</f>
        <v>0</v>
      </c>
      <c r="P112" s="597">
        <f t="shared" si="27"/>
        <v>0</v>
      </c>
      <c r="Q112" s="597">
        <f t="shared" si="27"/>
        <v>0</v>
      </c>
      <c r="R112" s="597">
        <f t="shared" si="27"/>
        <v>0</v>
      </c>
      <c r="S112" s="597">
        <f t="shared" si="27"/>
        <v>0</v>
      </c>
      <c r="T112" s="597">
        <f t="shared" si="27"/>
        <v>0</v>
      </c>
      <c r="U112" s="597">
        <f t="shared" si="27"/>
        <v>0</v>
      </c>
      <c r="V112" s="597">
        <f t="shared" si="27"/>
        <v>0</v>
      </c>
      <c r="W112" s="597">
        <f t="shared" si="27"/>
        <v>0</v>
      </c>
      <c r="X112" s="597">
        <f t="shared" si="27"/>
        <v>0</v>
      </c>
      <c r="Y112" s="597">
        <f t="shared" si="27"/>
        <v>0</v>
      </c>
      <c r="Z112" s="597">
        <f t="shared" si="27"/>
        <v>0</v>
      </c>
      <c r="AA112" s="597">
        <f t="shared" si="27"/>
        <v>0</v>
      </c>
      <c r="AB112" s="597">
        <f t="shared" si="27"/>
        <v>0</v>
      </c>
      <c r="AC112" s="597">
        <f t="shared" si="27"/>
        <v>0</v>
      </c>
    </row>
    <row r="113" spans="1:29" s="136" customFormat="1" ht="20.25" customHeight="1" outlineLevel="3" x14ac:dyDescent="0.3">
      <c r="A113" s="267"/>
      <c r="B113" s="103"/>
      <c r="C113" s="146" t="s">
        <v>121</v>
      </c>
      <c r="D113" s="147">
        <f>IF('Detailed input - Vehicles'!$E$84&gt;=D111,'Basic input'!$F$24,0)</f>
        <v>0</v>
      </c>
      <c r="E113" s="147">
        <f>IF('Detailed input - Vehicles'!$E$84&gt;=E111,'Basic input'!$F$24,0)</f>
        <v>0</v>
      </c>
      <c r="F113" s="147">
        <f>IF('Detailed input - Vehicles'!$E$84&gt;=F111,'Basic input'!$F$24,0)</f>
        <v>0</v>
      </c>
      <c r="G113" s="147">
        <f>IF('Detailed input - Vehicles'!$E$84&gt;=G111,'Basic input'!$F$24,0)</f>
        <v>0</v>
      </c>
      <c r="H113" s="147">
        <f>IF('Detailed input - Vehicles'!$E$84&gt;=H111,'Basic input'!$F$24,0)</f>
        <v>0</v>
      </c>
      <c r="I113" s="147">
        <f>IF('Detailed input - Vehicles'!$E$84&gt;=I111,'Basic input'!$F$24,0)</f>
        <v>0</v>
      </c>
      <c r="J113" s="147">
        <f>IF('Detailed input - Vehicles'!$E$84&gt;=J111,'Basic input'!$F$24,0)</f>
        <v>0</v>
      </c>
      <c r="K113" s="147">
        <f>IF('Detailed input - Vehicles'!$E$84&gt;=K111,'Basic input'!$F$24,0)</f>
        <v>0</v>
      </c>
      <c r="L113" s="147">
        <f>IF('Detailed input - Vehicles'!$E$84&gt;=L111,'Basic input'!$F$24,0)</f>
        <v>0</v>
      </c>
      <c r="M113" s="147">
        <f>IF('Detailed input - Vehicles'!$E$84&gt;=M111,'Basic input'!$F$24,0)</f>
        <v>0</v>
      </c>
      <c r="N113" s="147">
        <f>IF('Detailed input - Vehicles'!$E$84&gt;=N111,'Basic input'!$F$24,0)</f>
        <v>0</v>
      </c>
      <c r="O113" s="147">
        <f>IF('Detailed input - Vehicles'!$E$84&gt;=O111,'Basic input'!$F$24,0)</f>
        <v>0</v>
      </c>
      <c r="P113" s="147">
        <f>IF('Detailed input - Vehicles'!$E$84&gt;=P111,'Basic input'!$F$24,0)</f>
        <v>0</v>
      </c>
      <c r="Q113" s="147">
        <f>IF('Detailed input - Vehicles'!$E$84&gt;=Q111,'Basic input'!$F$24,0)</f>
        <v>0</v>
      </c>
      <c r="R113" s="147">
        <f>IF('Detailed input - Vehicles'!$E$84&gt;=R111,'Basic input'!$F$24,0)</f>
        <v>0</v>
      </c>
      <c r="S113" s="147">
        <f>IF('Detailed input - Vehicles'!$E$84&gt;=S111,'Basic input'!$F$24,0)</f>
        <v>0</v>
      </c>
      <c r="T113" s="147">
        <f>IF('Detailed input - Vehicles'!$E$84&gt;=T111,'Basic input'!$F$24,0)</f>
        <v>0</v>
      </c>
      <c r="U113" s="147">
        <f>IF('Detailed input - Vehicles'!$E$84&gt;=U111,'Basic input'!$F$24,0)</f>
        <v>0</v>
      </c>
      <c r="V113" s="147">
        <f>IF('Detailed input - Vehicles'!$E$84&gt;=V111,'Basic input'!$F$24,0)</f>
        <v>0</v>
      </c>
      <c r="W113" s="147">
        <f>IF('Detailed input - Vehicles'!$E$84&gt;=W111,'Basic input'!$F$24,0)</f>
        <v>0</v>
      </c>
      <c r="X113" s="147">
        <f>IF('Detailed input - Vehicles'!$E$84&gt;=X111,'Basic input'!$F$24,0)</f>
        <v>0</v>
      </c>
      <c r="Y113" s="147">
        <f>IF('Detailed input - Vehicles'!$E$84&gt;=Y111,'Basic input'!$F$24,0)</f>
        <v>0</v>
      </c>
      <c r="Z113" s="147">
        <f>IF('Detailed input - Vehicles'!$E$84&gt;=Z111,'Basic input'!$F$24,0)</f>
        <v>0</v>
      </c>
      <c r="AA113" s="147">
        <f>IF('Detailed input - Vehicles'!$E$84&gt;=AA111,'Basic input'!$F$24,0)</f>
        <v>0</v>
      </c>
      <c r="AB113" s="147">
        <f>IF('Detailed input - Vehicles'!$E$84&gt;=AB111,'Basic input'!$F$24,0)</f>
        <v>0</v>
      </c>
      <c r="AC113" s="147">
        <f>IF('Detailed input - Vehicles'!$E$84&gt;=AC111,'Basic input'!$F$24,0)</f>
        <v>0</v>
      </c>
    </row>
    <row r="114" spans="1:29" s="136" customFormat="1" ht="20.25" customHeight="1" outlineLevel="3" x14ac:dyDescent="0.3">
      <c r="A114" s="267"/>
      <c r="B114" s="148"/>
      <c r="C114" s="146" t="s">
        <v>122</v>
      </c>
      <c r="D114" s="147"/>
      <c r="E114" s="147">
        <f>IF('Detailed input - Vehicles'!$E$84&gt;=D111,'Basic input'!$G$24,0)</f>
        <v>0</v>
      </c>
      <c r="F114" s="147">
        <f>IF('Detailed input - Vehicles'!$E$84&gt;=E111,'Basic input'!$G$24,0)</f>
        <v>0</v>
      </c>
      <c r="G114" s="147">
        <f>IF('Detailed input - Vehicles'!$E$84&gt;=F111,'Basic input'!$G$24,0)</f>
        <v>0</v>
      </c>
      <c r="H114" s="147">
        <f>IF('Detailed input - Vehicles'!$E$84&gt;=G111,'Basic input'!$G$24,0)</f>
        <v>0</v>
      </c>
      <c r="I114" s="147">
        <f>IF('Detailed input - Vehicles'!$E$84&gt;=H111,'Basic input'!$G$24,0)</f>
        <v>0</v>
      </c>
      <c r="J114" s="147">
        <f>IF('Detailed input - Vehicles'!$E$84&gt;=I111,'Basic input'!$G$24,0)</f>
        <v>0</v>
      </c>
      <c r="K114" s="147">
        <f>IF('Detailed input - Vehicles'!$E$84&gt;=J111,'Basic input'!$G$24,0)</f>
        <v>0</v>
      </c>
      <c r="L114" s="147">
        <f>IF('Detailed input - Vehicles'!$E$84&gt;=K111,'Basic input'!$G$24,0)</f>
        <v>0</v>
      </c>
      <c r="M114" s="147">
        <f>IF('Detailed input - Vehicles'!$E$84&gt;=L111,'Basic input'!$G$24,0)</f>
        <v>0</v>
      </c>
      <c r="N114" s="147">
        <f>IF('Detailed input - Vehicles'!$E$84&gt;=M111,'Basic input'!$G$24,0)</f>
        <v>0</v>
      </c>
      <c r="O114" s="147">
        <f>IF('Detailed input - Vehicles'!$E$84&gt;=N111,'Basic input'!$G$24,0)</f>
        <v>0</v>
      </c>
      <c r="P114" s="147">
        <f>IF('Detailed input - Vehicles'!$E$84&gt;=O111,'Basic input'!$G$24,0)</f>
        <v>0</v>
      </c>
      <c r="Q114" s="147">
        <f>IF('Detailed input - Vehicles'!$E$84&gt;=P111,'Basic input'!$G$24,0)</f>
        <v>0</v>
      </c>
      <c r="R114" s="147">
        <f>IF('Detailed input - Vehicles'!$E$84&gt;=Q111,'Basic input'!$G$24,0)</f>
        <v>0</v>
      </c>
      <c r="S114" s="147">
        <f>IF('Detailed input - Vehicles'!$E$84&gt;=R111,'Basic input'!$G$24,0)</f>
        <v>0</v>
      </c>
      <c r="T114" s="147">
        <f>IF('Detailed input - Vehicles'!$E$84&gt;=S111,'Basic input'!$G$24,0)</f>
        <v>0</v>
      </c>
      <c r="U114" s="147">
        <f>IF('Detailed input - Vehicles'!$E$84&gt;=T111,'Basic input'!$G$24,0)</f>
        <v>0</v>
      </c>
      <c r="V114" s="147">
        <f>IF('Detailed input - Vehicles'!$E$84&gt;=U111,'Basic input'!$G$24,0)</f>
        <v>0</v>
      </c>
      <c r="W114" s="147">
        <f>IF('Detailed input - Vehicles'!$E$84&gt;=V111,'Basic input'!$G$24,0)</f>
        <v>0</v>
      </c>
      <c r="X114" s="147">
        <f>IF('Detailed input - Vehicles'!$E$84&gt;=W111,'Basic input'!$G$24,0)</f>
        <v>0</v>
      </c>
      <c r="Y114" s="147">
        <f>IF('Detailed input - Vehicles'!$E$84&gt;=X111,'Basic input'!$G$24,0)</f>
        <v>0</v>
      </c>
      <c r="Z114" s="147">
        <f>IF('Detailed input - Vehicles'!$E$84&gt;=Y111,'Basic input'!$G$24,0)</f>
        <v>0</v>
      </c>
      <c r="AA114" s="147">
        <f>IF('Detailed input - Vehicles'!$E$84&gt;=Z111,'Basic input'!$G$24,0)</f>
        <v>0</v>
      </c>
      <c r="AB114" s="147">
        <f>IF('Detailed input - Vehicles'!$E$84&gt;=AA111,'Basic input'!$G$24,0)</f>
        <v>0</v>
      </c>
      <c r="AC114" s="147">
        <f>IF('Detailed input - Vehicles'!$E$84&gt;=AB111,'Basic input'!$G$24,0)</f>
        <v>0</v>
      </c>
    </row>
    <row r="115" spans="1:29" s="136" customFormat="1" ht="20.25" customHeight="1" outlineLevel="3" x14ac:dyDescent="0.3">
      <c r="A115" s="267"/>
      <c r="B115" s="148"/>
      <c r="C115" s="146" t="s">
        <v>123</v>
      </c>
      <c r="D115" s="147"/>
      <c r="E115" s="147"/>
      <c r="F115" s="147">
        <f>IF('Detailed input - Vehicles'!$E$84&gt;=D111,'Basic input'!$H$24,0)</f>
        <v>0</v>
      </c>
      <c r="G115" s="147">
        <f>IF('Detailed input - Vehicles'!$E$84&gt;=E111,'Basic input'!$H$24,0)</f>
        <v>0</v>
      </c>
      <c r="H115" s="147">
        <f>IF('Detailed input - Vehicles'!$E$84&gt;=F111,'Basic input'!$H$24,0)</f>
        <v>0</v>
      </c>
      <c r="I115" s="147">
        <f>IF('Detailed input - Vehicles'!$E$84&gt;=G111,'Basic input'!$H$24,0)</f>
        <v>0</v>
      </c>
      <c r="J115" s="147">
        <f>IF('Detailed input - Vehicles'!$E$84&gt;=H111,'Basic input'!$H$24,0)</f>
        <v>0</v>
      </c>
      <c r="K115" s="147">
        <f>IF('Detailed input - Vehicles'!$E$84&gt;=I111,'Basic input'!$H$24,0)</f>
        <v>0</v>
      </c>
      <c r="L115" s="147">
        <f>IF('Detailed input - Vehicles'!$E$84&gt;=J111,'Basic input'!$H$24,0)</f>
        <v>0</v>
      </c>
      <c r="M115" s="147">
        <f>IF('Detailed input - Vehicles'!$E$84&gt;=K111,'Basic input'!$H$24,0)</f>
        <v>0</v>
      </c>
      <c r="N115" s="147">
        <f>IF('Detailed input - Vehicles'!$E$84&gt;=L111,'Basic input'!$H$24,0)</f>
        <v>0</v>
      </c>
      <c r="O115" s="147">
        <f>IF('Detailed input - Vehicles'!$E$84&gt;=M111,'Basic input'!$H$24,0)</f>
        <v>0</v>
      </c>
      <c r="P115" s="147">
        <f>IF('Detailed input - Vehicles'!$E$84&gt;=N111,'Basic input'!$H$24,0)</f>
        <v>0</v>
      </c>
      <c r="Q115" s="147">
        <f>IF('Detailed input - Vehicles'!$E$84&gt;=O111,'Basic input'!$H$24,0)</f>
        <v>0</v>
      </c>
      <c r="R115" s="147">
        <f>IF('Detailed input - Vehicles'!$E$84&gt;=P111,'Basic input'!$H$24,0)</f>
        <v>0</v>
      </c>
      <c r="S115" s="147">
        <f>IF('Detailed input - Vehicles'!$E$84&gt;=Q111,'Basic input'!$H$24,0)</f>
        <v>0</v>
      </c>
      <c r="T115" s="147">
        <f>IF('Detailed input - Vehicles'!$E$84&gt;=R111,'Basic input'!$H$24,0)</f>
        <v>0</v>
      </c>
      <c r="U115" s="147">
        <f>IF('Detailed input - Vehicles'!$E$84&gt;=S111,'Basic input'!$H$24,0)</f>
        <v>0</v>
      </c>
      <c r="V115" s="147">
        <f>IF('Detailed input - Vehicles'!$E$84&gt;=T111,'Basic input'!$H$24,0)</f>
        <v>0</v>
      </c>
      <c r="W115" s="147">
        <f>IF('Detailed input - Vehicles'!$E$84&gt;=U111,'Basic input'!$H$24,0)</f>
        <v>0</v>
      </c>
      <c r="X115" s="147">
        <f>IF('Detailed input - Vehicles'!$E$84&gt;=V111,'Basic input'!$H$24,0)</f>
        <v>0</v>
      </c>
      <c r="Y115" s="147">
        <f>IF('Detailed input - Vehicles'!$E$84&gt;=W111,'Basic input'!$H$24,0)</f>
        <v>0</v>
      </c>
      <c r="Z115" s="147">
        <f>IF('Detailed input - Vehicles'!$E$84&gt;=X111,'Basic input'!$H$24,0)</f>
        <v>0</v>
      </c>
      <c r="AA115" s="147">
        <f>IF('Detailed input - Vehicles'!$E$84&gt;=Y111,'Basic input'!$H$24,0)</f>
        <v>0</v>
      </c>
      <c r="AB115" s="147">
        <f>IF('Detailed input - Vehicles'!$E$84&gt;=Z111,'Basic input'!$H$24,0)</f>
        <v>0</v>
      </c>
      <c r="AC115" s="147">
        <f>IF('Detailed input - Vehicles'!$E$84&gt;=AA111,'Basic input'!$H$24,0)</f>
        <v>0</v>
      </c>
    </row>
    <row r="116" spans="1:29" s="136" customFormat="1" ht="20.25" customHeight="1" outlineLevel="3" x14ac:dyDescent="0.3">
      <c r="A116" s="267"/>
      <c r="B116" s="148"/>
      <c r="C116" s="146" t="s">
        <v>124</v>
      </c>
      <c r="D116" s="147"/>
      <c r="E116" s="147"/>
      <c r="F116" s="147"/>
      <c r="G116" s="147">
        <f>IF('Detailed input - Vehicles'!$E$84&gt;=D111,'Basic input'!$I$24,0)</f>
        <v>0</v>
      </c>
      <c r="H116" s="147">
        <f>IF('Detailed input - Vehicles'!$E$84&gt;=E111,'Basic input'!$I$24,0)</f>
        <v>0</v>
      </c>
      <c r="I116" s="147">
        <f>IF('Detailed input - Vehicles'!$E$84&gt;=F111,'Basic input'!$I$24,0)</f>
        <v>0</v>
      </c>
      <c r="J116" s="147">
        <f>IF('Detailed input - Vehicles'!$E$84&gt;=G111,'Basic input'!$I$24,0)</f>
        <v>0</v>
      </c>
      <c r="K116" s="147">
        <f>IF('Detailed input - Vehicles'!$E$84&gt;=H111,'Basic input'!$I$24,0)</f>
        <v>0</v>
      </c>
      <c r="L116" s="147">
        <f>IF('Detailed input - Vehicles'!$E$84&gt;=I111,'Basic input'!$I$24,0)</f>
        <v>0</v>
      </c>
      <c r="M116" s="147">
        <f>IF('Detailed input - Vehicles'!$E$84&gt;=J111,'Basic input'!$I$24,0)</f>
        <v>0</v>
      </c>
      <c r="N116" s="147">
        <f>IF('Detailed input - Vehicles'!$E$84&gt;=K111,'Basic input'!$I$24,0)</f>
        <v>0</v>
      </c>
      <c r="O116" s="147">
        <f>IF('Detailed input - Vehicles'!$E$84&gt;=L111,'Basic input'!$I$24,0)</f>
        <v>0</v>
      </c>
      <c r="P116" s="147">
        <f>IF('Detailed input - Vehicles'!$E$84&gt;=M111,'Basic input'!$I$24,0)</f>
        <v>0</v>
      </c>
      <c r="Q116" s="147">
        <f>IF('Detailed input - Vehicles'!$E$84&gt;=N111,'Basic input'!$I$24,0)</f>
        <v>0</v>
      </c>
      <c r="R116" s="147">
        <f>IF('Detailed input - Vehicles'!$E$84&gt;=O111,'Basic input'!$I$24,0)</f>
        <v>0</v>
      </c>
      <c r="S116" s="147">
        <f>IF('Detailed input - Vehicles'!$E$84&gt;=P111,'Basic input'!$I$24,0)</f>
        <v>0</v>
      </c>
      <c r="T116" s="147">
        <f>IF('Detailed input - Vehicles'!$E$84&gt;=Q111,'Basic input'!$I$24,0)</f>
        <v>0</v>
      </c>
      <c r="U116" s="147">
        <f>IF('Detailed input - Vehicles'!$E$84&gt;=R111,'Basic input'!$I$24,0)</f>
        <v>0</v>
      </c>
      <c r="V116" s="147">
        <f>IF('Detailed input - Vehicles'!$E$84&gt;=S111,'Basic input'!$I$24,0)</f>
        <v>0</v>
      </c>
      <c r="W116" s="147">
        <f>IF('Detailed input - Vehicles'!$E$84&gt;=T111,'Basic input'!$I$24,0)</f>
        <v>0</v>
      </c>
      <c r="X116" s="147">
        <f>IF('Detailed input - Vehicles'!$E$84&gt;=U111,'Basic input'!$I$24,0)</f>
        <v>0</v>
      </c>
      <c r="Y116" s="147">
        <f>IF('Detailed input - Vehicles'!$E$84&gt;=V111,'Basic input'!$I$24,0)</f>
        <v>0</v>
      </c>
      <c r="Z116" s="147">
        <f>IF('Detailed input - Vehicles'!$E$84&gt;=W111,'Basic input'!$I$24,0)</f>
        <v>0</v>
      </c>
      <c r="AA116" s="147">
        <f>IF('Detailed input - Vehicles'!$E$84&gt;=X111,'Basic input'!$I$24,0)</f>
        <v>0</v>
      </c>
      <c r="AB116" s="147">
        <f>IF('Detailed input - Vehicles'!$E$84&gt;=Y111,'Basic input'!$I$24,0)</f>
        <v>0</v>
      </c>
      <c r="AC116" s="147">
        <f>IF('Detailed input - Vehicles'!$E$84&gt;=Z111,'Basic input'!$I$24,0)</f>
        <v>0</v>
      </c>
    </row>
    <row r="117" spans="1:29" s="136" customFormat="1" ht="20.25" customHeight="1" outlineLevel="3" x14ac:dyDescent="0.3">
      <c r="A117" s="267"/>
      <c r="B117" s="148"/>
      <c r="C117" s="146" t="s">
        <v>125</v>
      </c>
      <c r="D117" s="147"/>
      <c r="E117" s="147"/>
      <c r="F117" s="147"/>
      <c r="G117" s="147"/>
      <c r="H117" s="147">
        <f>IF('Detailed input - Vehicles'!$E$84&gt;=D111,'Basic input'!$J$24,0)</f>
        <v>0</v>
      </c>
      <c r="I117" s="147">
        <f>IF('Detailed input - Vehicles'!$E$84&gt;=E111,'Basic input'!$J$24,0)</f>
        <v>0</v>
      </c>
      <c r="J117" s="147">
        <f>IF('Detailed input - Vehicles'!$E$84&gt;=F111,'Basic input'!$J$24,0)</f>
        <v>0</v>
      </c>
      <c r="K117" s="147">
        <f>IF('Detailed input - Vehicles'!$E$84&gt;=G111,'Basic input'!$J$24,0)</f>
        <v>0</v>
      </c>
      <c r="L117" s="147">
        <f>IF('Detailed input - Vehicles'!$E$84&gt;=H111,'Basic input'!$J$24,0)</f>
        <v>0</v>
      </c>
      <c r="M117" s="147">
        <f>IF('Detailed input - Vehicles'!$E$84&gt;=I111,'Basic input'!$J$24,0)</f>
        <v>0</v>
      </c>
      <c r="N117" s="147">
        <f>IF('Detailed input - Vehicles'!$E$84&gt;=J111,'Basic input'!$J$24,0)</f>
        <v>0</v>
      </c>
      <c r="O117" s="147">
        <f>IF('Detailed input - Vehicles'!$E$84&gt;=K111,'Basic input'!$J$24,0)</f>
        <v>0</v>
      </c>
      <c r="P117" s="147">
        <f>IF('Detailed input - Vehicles'!$E$84&gt;=L111,'Basic input'!$J$24,0)</f>
        <v>0</v>
      </c>
      <c r="Q117" s="147">
        <f>IF('Detailed input - Vehicles'!$E$84&gt;=M111,'Basic input'!$J$24,0)</f>
        <v>0</v>
      </c>
      <c r="R117" s="147">
        <f>IF('Detailed input - Vehicles'!$E$84&gt;=N111,'Basic input'!$J$24,0)</f>
        <v>0</v>
      </c>
      <c r="S117" s="147">
        <f>IF('Detailed input - Vehicles'!$E$84&gt;=O111,'Basic input'!$J$24,0)</f>
        <v>0</v>
      </c>
      <c r="T117" s="147">
        <f>IF('Detailed input - Vehicles'!$E$84&gt;=P111,'Basic input'!$J$24,0)</f>
        <v>0</v>
      </c>
      <c r="U117" s="147">
        <f>IF('Detailed input - Vehicles'!$E$84&gt;=Q111,'Basic input'!$J$24,0)</f>
        <v>0</v>
      </c>
      <c r="V117" s="147">
        <f>IF('Detailed input - Vehicles'!$E$84&gt;=R111,'Basic input'!$J$24,0)</f>
        <v>0</v>
      </c>
      <c r="W117" s="147">
        <f>IF('Detailed input - Vehicles'!$E$84&gt;=S111,'Basic input'!$J$24,0)</f>
        <v>0</v>
      </c>
      <c r="X117" s="147">
        <f>IF('Detailed input - Vehicles'!$E$84&gt;=T111,'Basic input'!$J$24,0)</f>
        <v>0</v>
      </c>
      <c r="Y117" s="147">
        <f>IF('Detailed input - Vehicles'!$E$84&gt;=U111,'Basic input'!$J$24,0)</f>
        <v>0</v>
      </c>
      <c r="Z117" s="147">
        <f>IF('Detailed input - Vehicles'!$E$84&gt;=V111,'Basic input'!$J$24,0)</f>
        <v>0</v>
      </c>
      <c r="AA117" s="147">
        <f>IF('Detailed input - Vehicles'!$E$84&gt;=W111,'Basic input'!$J$24,0)</f>
        <v>0</v>
      </c>
      <c r="AB117" s="147">
        <f>IF('Detailed input - Vehicles'!$E$84&gt;=X111,'Basic input'!$J$24,0)</f>
        <v>0</v>
      </c>
      <c r="AC117" s="147">
        <f>IF('Detailed input - Vehicles'!$E$84&gt;=Y111,'Basic input'!$J$24,0)</f>
        <v>0</v>
      </c>
    </row>
    <row r="118" spans="1:29" s="136" customFormat="1" ht="20.25" customHeight="1" outlineLevel="3" x14ac:dyDescent="0.3">
      <c r="A118" s="267"/>
      <c r="B118" s="148"/>
      <c r="C118" s="146" t="s">
        <v>126</v>
      </c>
      <c r="D118" s="147"/>
      <c r="E118" s="147"/>
      <c r="F118" s="147"/>
      <c r="G118" s="147"/>
      <c r="H118" s="147"/>
      <c r="I118" s="147">
        <f>IF('Detailed input - Vehicles'!$E$84&gt;=D111,'Basic input'!$K$24,0)</f>
        <v>0</v>
      </c>
      <c r="J118" s="147">
        <f>IF('Detailed input - Vehicles'!$E$84&gt;=E111,'Basic input'!$K$24,0)</f>
        <v>0</v>
      </c>
      <c r="K118" s="147">
        <f>IF('Detailed input - Vehicles'!$E$84&gt;=F111,'Basic input'!$K$24,0)</f>
        <v>0</v>
      </c>
      <c r="L118" s="147">
        <f>IF('Detailed input - Vehicles'!$E$84&gt;=G111,'Basic input'!$K$24,0)</f>
        <v>0</v>
      </c>
      <c r="M118" s="147">
        <f>IF('Detailed input - Vehicles'!$E$84&gt;=H111,'Basic input'!$K$24,0)</f>
        <v>0</v>
      </c>
      <c r="N118" s="147">
        <f>IF('Detailed input - Vehicles'!$E$84&gt;=I111,'Basic input'!$K$24,0)</f>
        <v>0</v>
      </c>
      <c r="O118" s="147">
        <f>IF('Detailed input - Vehicles'!$E$84&gt;=J111,'Basic input'!$K$24,0)</f>
        <v>0</v>
      </c>
      <c r="P118" s="147">
        <f>IF('Detailed input - Vehicles'!$E$84&gt;=K111,'Basic input'!$K$24,0)</f>
        <v>0</v>
      </c>
      <c r="Q118" s="147">
        <f>IF('Detailed input - Vehicles'!$E$84&gt;=L111,'Basic input'!$K$24,0)</f>
        <v>0</v>
      </c>
      <c r="R118" s="147">
        <f>IF('Detailed input - Vehicles'!$E$84&gt;=M111,'Basic input'!$K$24,0)</f>
        <v>0</v>
      </c>
      <c r="S118" s="147">
        <f>IF('Detailed input - Vehicles'!$E$84&gt;=N111,'Basic input'!$K$24,0)</f>
        <v>0</v>
      </c>
      <c r="T118" s="147">
        <f>IF('Detailed input - Vehicles'!$E$84&gt;=O111,'Basic input'!$K$24,0)</f>
        <v>0</v>
      </c>
      <c r="U118" s="147">
        <f>IF('Detailed input - Vehicles'!$E$84&gt;=P111,'Basic input'!$K$24,0)</f>
        <v>0</v>
      </c>
      <c r="V118" s="147">
        <f>IF('Detailed input - Vehicles'!$E$84&gt;=Q111,'Basic input'!$K$24,0)</f>
        <v>0</v>
      </c>
      <c r="W118" s="147">
        <f>IF('Detailed input - Vehicles'!$E$84&gt;=R111,'Basic input'!$K$24,0)</f>
        <v>0</v>
      </c>
      <c r="X118" s="147">
        <f>IF('Detailed input - Vehicles'!$E$84&gt;=S111,'Basic input'!$K$24,0)</f>
        <v>0</v>
      </c>
      <c r="Y118" s="147">
        <f>IF('Detailed input - Vehicles'!$E$84&gt;=T111,'Basic input'!$K$24,0)</f>
        <v>0</v>
      </c>
      <c r="Z118" s="147">
        <f>IF('Detailed input - Vehicles'!$E$84&gt;=U111,'Basic input'!$K$24,0)</f>
        <v>0</v>
      </c>
      <c r="AA118" s="147">
        <f>IF('Detailed input - Vehicles'!$E$84&gt;=V111,'Basic input'!$K$24,0)</f>
        <v>0</v>
      </c>
      <c r="AB118" s="147">
        <f>IF('Detailed input - Vehicles'!$E$84&gt;=W111,'Basic input'!$K$24,0)</f>
        <v>0</v>
      </c>
      <c r="AC118" s="147">
        <f>IF('Detailed input - Vehicles'!$E$84&gt;=X111,'Basic input'!$K$24,0)</f>
        <v>0</v>
      </c>
    </row>
    <row r="119" spans="1:29" s="136" customFormat="1" ht="20.25" customHeight="1" outlineLevel="3" x14ac:dyDescent="0.3">
      <c r="A119" s="267"/>
      <c r="B119" s="148"/>
      <c r="C119" s="146" t="s">
        <v>127</v>
      </c>
      <c r="D119" s="147"/>
      <c r="E119" s="147"/>
      <c r="F119" s="147"/>
      <c r="G119" s="147"/>
      <c r="H119" s="147"/>
      <c r="I119" s="147"/>
      <c r="J119" s="147">
        <f>IF('Detailed input - Vehicles'!$E$84&gt;=D111,'Basic input'!$L$24,0)</f>
        <v>0</v>
      </c>
      <c r="K119" s="147">
        <f>IF('Detailed input - Vehicles'!$E$84&gt;=E111,'Basic input'!$L$24,0)</f>
        <v>0</v>
      </c>
      <c r="L119" s="147">
        <f>IF('Detailed input - Vehicles'!$E$84&gt;=F111,'Basic input'!$L$24,0)</f>
        <v>0</v>
      </c>
      <c r="M119" s="147">
        <f>IF('Detailed input - Vehicles'!$E$84&gt;=G111,'Basic input'!$L$24,0)</f>
        <v>0</v>
      </c>
      <c r="N119" s="147">
        <f>IF('Detailed input - Vehicles'!$E$84&gt;=H111,'Basic input'!$L$24,0)</f>
        <v>0</v>
      </c>
      <c r="O119" s="147">
        <f>IF('Detailed input - Vehicles'!$E$84&gt;=I111,'Basic input'!$L$24,0)</f>
        <v>0</v>
      </c>
      <c r="P119" s="147">
        <f>IF('Detailed input - Vehicles'!$E$84&gt;=J111,'Basic input'!$L$24,0)</f>
        <v>0</v>
      </c>
      <c r="Q119" s="147">
        <f>IF('Detailed input - Vehicles'!$E$84&gt;=K111,'Basic input'!$L$24,0)</f>
        <v>0</v>
      </c>
      <c r="R119" s="147">
        <f>IF('Detailed input - Vehicles'!$E$84&gt;=L111,'Basic input'!$L$24,0)</f>
        <v>0</v>
      </c>
      <c r="S119" s="147">
        <f>IF('Detailed input - Vehicles'!$E$84&gt;=M111,'Basic input'!$L$24,0)</f>
        <v>0</v>
      </c>
      <c r="T119" s="147">
        <f>IF('Detailed input - Vehicles'!$E$84&gt;=N111,'Basic input'!$L$24,0)</f>
        <v>0</v>
      </c>
      <c r="U119" s="147">
        <f>IF('Detailed input - Vehicles'!$E$84&gt;=O111,'Basic input'!$L$24,0)</f>
        <v>0</v>
      </c>
      <c r="V119" s="147">
        <f>IF('Detailed input - Vehicles'!$E$84&gt;=P111,'Basic input'!$L$24,0)</f>
        <v>0</v>
      </c>
      <c r="W119" s="147">
        <f>IF('Detailed input - Vehicles'!$E$84&gt;=Q111,'Basic input'!$L$24,0)</f>
        <v>0</v>
      </c>
      <c r="X119" s="147">
        <f>IF('Detailed input - Vehicles'!$E$84&gt;=R111,'Basic input'!$L$24,0)</f>
        <v>0</v>
      </c>
      <c r="Y119" s="147">
        <f>IF('Detailed input - Vehicles'!$E$84&gt;=S111,'Basic input'!$L$24,0)</f>
        <v>0</v>
      </c>
      <c r="Z119" s="147">
        <f>IF('Detailed input - Vehicles'!$E$84&gt;=T111,'Basic input'!$L$24,0)</f>
        <v>0</v>
      </c>
      <c r="AA119" s="147">
        <f>IF('Detailed input - Vehicles'!$E$84&gt;=U111,'Basic input'!$L$24,0)</f>
        <v>0</v>
      </c>
      <c r="AB119" s="147">
        <f>IF('Detailed input - Vehicles'!$E$84&gt;=V111,'Basic input'!$L$24,0)</f>
        <v>0</v>
      </c>
      <c r="AC119" s="147">
        <f>IF('Detailed input - Vehicles'!$E$84&gt;=W111,'Basic input'!$L$24,0)</f>
        <v>0</v>
      </c>
    </row>
    <row r="120" spans="1:29" s="136" customFormat="1" ht="20.25" customHeight="1" outlineLevel="3" x14ac:dyDescent="0.3">
      <c r="A120" s="267"/>
      <c r="B120" s="148"/>
      <c r="C120" s="146" t="s">
        <v>128</v>
      </c>
      <c r="D120" s="147"/>
      <c r="E120" s="147"/>
      <c r="F120" s="147"/>
      <c r="G120" s="147"/>
      <c r="H120" s="147"/>
      <c r="I120" s="147"/>
      <c r="J120" s="147"/>
      <c r="K120" s="147">
        <f>IF('Detailed input - Vehicles'!$E$84&gt;=D111,'Basic input'!$M$24,0)</f>
        <v>0</v>
      </c>
      <c r="L120" s="147">
        <f>IF('Detailed input - Vehicles'!$E$84&gt;=E111,'Basic input'!$M$24,0)</f>
        <v>0</v>
      </c>
      <c r="M120" s="147">
        <f>IF('Detailed input - Vehicles'!$E$84&gt;=F111,'Basic input'!$M$24,0)</f>
        <v>0</v>
      </c>
      <c r="N120" s="147">
        <f>IF('Detailed input - Vehicles'!$E$84&gt;=G111,'Basic input'!$M$24,0)</f>
        <v>0</v>
      </c>
      <c r="O120" s="147">
        <f>IF('Detailed input - Vehicles'!$E$84&gt;=H111,'Basic input'!$M$24,0)</f>
        <v>0</v>
      </c>
      <c r="P120" s="147">
        <f>IF('Detailed input - Vehicles'!$E$84&gt;=I111,'Basic input'!$M$24,0)</f>
        <v>0</v>
      </c>
      <c r="Q120" s="147">
        <f>IF('Detailed input - Vehicles'!$E$84&gt;=J111,'Basic input'!$M$24,0)</f>
        <v>0</v>
      </c>
      <c r="R120" s="147">
        <f>IF('Detailed input - Vehicles'!$E$84&gt;=K111,'Basic input'!$M$24,0)</f>
        <v>0</v>
      </c>
      <c r="S120" s="147">
        <f>IF('Detailed input - Vehicles'!$E$84&gt;=L111,'Basic input'!$M$24,0)</f>
        <v>0</v>
      </c>
      <c r="T120" s="147">
        <f>IF('Detailed input - Vehicles'!$E$84&gt;=M111,'Basic input'!$M$24,0)</f>
        <v>0</v>
      </c>
      <c r="U120" s="147">
        <f>IF('Detailed input - Vehicles'!$E$84&gt;=N111,'Basic input'!$M$24,0)</f>
        <v>0</v>
      </c>
      <c r="V120" s="147">
        <f>IF('Detailed input - Vehicles'!$E$84&gt;=O111,'Basic input'!$M$24,0)</f>
        <v>0</v>
      </c>
      <c r="W120" s="147">
        <f>IF('Detailed input - Vehicles'!$E$84&gt;=P111,'Basic input'!$M$24,0)</f>
        <v>0</v>
      </c>
      <c r="X120" s="147">
        <f>IF('Detailed input - Vehicles'!$E$84&gt;=Q111,'Basic input'!$M$24,0)</f>
        <v>0</v>
      </c>
      <c r="Y120" s="147">
        <f>IF('Detailed input - Vehicles'!$E$84&gt;=R111,'Basic input'!$M$24,0)</f>
        <v>0</v>
      </c>
      <c r="Z120" s="147">
        <f>IF('Detailed input - Vehicles'!$E$84&gt;=S111,'Basic input'!$M$24,0)</f>
        <v>0</v>
      </c>
      <c r="AA120" s="147">
        <f>IF('Detailed input - Vehicles'!$E$84&gt;=T111,'Basic input'!$M$24,0)</f>
        <v>0</v>
      </c>
      <c r="AB120" s="147">
        <f>IF('Detailed input - Vehicles'!$E$84&gt;=U111,'Basic input'!$M$24,0)</f>
        <v>0</v>
      </c>
      <c r="AC120" s="147">
        <f>IF('Detailed input - Vehicles'!$E$84&gt;=V111,'Basic input'!$M$24,0)</f>
        <v>0</v>
      </c>
    </row>
    <row r="121" spans="1:29" s="136" customFormat="1" ht="20.25" customHeight="1" outlineLevel="3" x14ac:dyDescent="0.3">
      <c r="A121" s="267"/>
      <c r="B121" s="148"/>
      <c r="C121" s="146" t="s">
        <v>129</v>
      </c>
      <c r="D121" s="147"/>
      <c r="E121" s="147"/>
      <c r="F121" s="147"/>
      <c r="G121" s="147"/>
      <c r="H121" s="147"/>
      <c r="I121" s="147"/>
      <c r="J121" s="147"/>
      <c r="K121" s="147"/>
      <c r="L121" s="147">
        <f>IF('Detailed input - Vehicles'!$E$84&gt;=D111,'Basic input'!$N$24,0)</f>
        <v>0</v>
      </c>
      <c r="M121" s="147">
        <f>IF('Detailed input - Vehicles'!$E$84&gt;=E111,'Basic input'!$N$24,0)</f>
        <v>0</v>
      </c>
      <c r="N121" s="147">
        <f>IF('Detailed input - Vehicles'!$E$84&gt;=F111,'Basic input'!$N$24,0)</f>
        <v>0</v>
      </c>
      <c r="O121" s="147">
        <f>IF('Detailed input - Vehicles'!$E$84&gt;=G111,'Basic input'!$N$24,0)</f>
        <v>0</v>
      </c>
      <c r="P121" s="147">
        <f>IF('Detailed input - Vehicles'!$E$84&gt;=H111,'Basic input'!$N$24,0)</f>
        <v>0</v>
      </c>
      <c r="Q121" s="147">
        <f>IF('Detailed input - Vehicles'!$E$84&gt;=I111,'Basic input'!$N$24,0)</f>
        <v>0</v>
      </c>
      <c r="R121" s="147">
        <f>IF('Detailed input - Vehicles'!$E$84&gt;=J111,'Basic input'!$N$24,0)</f>
        <v>0</v>
      </c>
      <c r="S121" s="147">
        <f>IF('Detailed input - Vehicles'!$E$84&gt;=K111,'Basic input'!$N$24,0)</f>
        <v>0</v>
      </c>
      <c r="T121" s="147">
        <f>IF('Detailed input - Vehicles'!$E$84&gt;=L111,'Basic input'!$N$24,0)</f>
        <v>0</v>
      </c>
      <c r="U121" s="147">
        <f>IF('Detailed input - Vehicles'!$E$84&gt;=M111,'Basic input'!$N$24,0)</f>
        <v>0</v>
      </c>
      <c r="V121" s="147">
        <f>IF('Detailed input - Vehicles'!$E$84&gt;=N111,'Basic input'!$N$24,0)</f>
        <v>0</v>
      </c>
      <c r="W121" s="147">
        <f>IF('Detailed input - Vehicles'!$E$84&gt;=O111,'Basic input'!$N$24,0)</f>
        <v>0</v>
      </c>
      <c r="X121" s="147">
        <f>IF('Detailed input - Vehicles'!$E$84&gt;=P111,'Basic input'!$N$24,0)</f>
        <v>0</v>
      </c>
      <c r="Y121" s="147">
        <f>IF('Detailed input - Vehicles'!$E$84&gt;=Q111,'Basic input'!$N$24,0)</f>
        <v>0</v>
      </c>
      <c r="Z121" s="147">
        <f>IF('Detailed input - Vehicles'!$E$84&gt;=R111,'Basic input'!$N$24,0)</f>
        <v>0</v>
      </c>
      <c r="AA121" s="147">
        <f>IF('Detailed input - Vehicles'!$E$84&gt;=S111,'Basic input'!$N$24,0)</f>
        <v>0</v>
      </c>
      <c r="AB121" s="147">
        <f>IF('Detailed input - Vehicles'!$E$84&gt;=T111,'Basic input'!$N$24,0)</f>
        <v>0</v>
      </c>
      <c r="AC121" s="147">
        <f>IF('Detailed input - Vehicles'!$E$84&gt;=U111,'Basic input'!$N$24,0)</f>
        <v>0</v>
      </c>
    </row>
    <row r="122" spans="1:29" s="136" customFormat="1" ht="20.25" customHeight="1" outlineLevel="3" x14ac:dyDescent="0.3">
      <c r="A122" s="267"/>
      <c r="B122" s="148"/>
      <c r="C122" s="146" t="s">
        <v>130</v>
      </c>
      <c r="D122" s="147"/>
      <c r="E122" s="147"/>
      <c r="F122" s="147"/>
      <c r="G122" s="147"/>
      <c r="H122" s="147"/>
      <c r="I122" s="147"/>
      <c r="J122" s="147"/>
      <c r="K122" s="147"/>
      <c r="L122" s="147"/>
      <c r="M122" s="147">
        <f>IF('Detailed input - Vehicles'!$E$84&gt;=D111,'Basic input'!$O$24,0)</f>
        <v>0</v>
      </c>
      <c r="N122" s="147">
        <f>IF('Detailed input - Vehicles'!$E$84&gt;=E111,'Basic input'!$O$24,0)</f>
        <v>0</v>
      </c>
      <c r="O122" s="147">
        <f>IF('Detailed input - Vehicles'!$E$84&gt;=F111,'Basic input'!$O$24,0)</f>
        <v>0</v>
      </c>
      <c r="P122" s="147">
        <f>IF('Detailed input - Vehicles'!$E$84&gt;=G111,'Basic input'!$O$24,0)</f>
        <v>0</v>
      </c>
      <c r="Q122" s="147">
        <f>IF('Detailed input - Vehicles'!$E$84&gt;=H111,'Basic input'!$O$24,0)</f>
        <v>0</v>
      </c>
      <c r="R122" s="147">
        <f>IF('Detailed input - Vehicles'!$E$84&gt;=I111,'Basic input'!$O$24,0)</f>
        <v>0</v>
      </c>
      <c r="S122" s="147">
        <f>IF('Detailed input - Vehicles'!$E$84&gt;=J111,'Basic input'!$O$24,0)</f>
        <v>0</v>
      </c>
      <c r="T122" s="147">
        <f>IF('Detailed input - Vehicles'!$E$84&gt;=K111,'Basic input'!$O$24,0)</f>
        <v>0</v>
      </c>
      <c r="U122" s="147">
        <f>IF('Detailed input - Vehicles'!$E$84&gt;=L111,'Basic input'!$O$24,0)</f>
        <v>0</v>
      </c>
      <c r="V122" s="147">
        <f>IF('Detailed input - Vehicles'!$E$84&gt;=M111,'Basic input'!$O$24,0)</f>
        <v>0</v>
      </c>
      <c r="W122" s="147">
        <f>IF('Detailed input - Vehicles'!$E$84&gt;=N111,'Basic input'!$O$24,0)</f>
        <v>0</v>
      </c>
      <c r="X122" s="147">
        <f>IF('Detailed input - Vehicles'!$E$84&gt;=O111,'Basic input'!$O$24,0)</f>
        <v>0</v>
      </c>
      <c r="Y122" s="147">
        <f>IF('Detailed input - Vehicles'!$E$84&gt;=P111,'Basic input'!$O$24,0)</f>
        <v>0</v>
      </c>
      <c r="Z122" s="147">
        <f>IF('Detailed input - Vehicles'!$E$84&gt;=Q111,'Basic input'!$O$24,0)</f>
        <v>0</v>
      </c>
      <c r="AA122" s="147">
        <f>IF('Detailed input - Vehicles'!$E$84&gt;=R111,'Basic input'!$O$24,0)</f>
        <v>0</v>
      </c>
      <c r="AB122" s="147">
        <f>IF('Detailed input - Vehicles'!$E$84&gt;=S111,'Basic input'!$O$24,0)</f>
        <v>0</v>
      </c>
      <c r="AC122" s="147">
        <f>IF('Detailed input - Vehicles'!$E$84&gt;=T111,'Basic input'!$O$24,0)</f>
        <v>0</v>
      </c>
    </row>
    <row r="123" spans="1:29" s="136" customFormat="1" ht="20.25" customHeight="1" outlineLevel="3" x14ac:dyDescent="0.3">
      <c r="A123" s="267"/>
      <c r="B123" s="148"/>
      <c r="C123" s="146" t="s">
        <v>131</v>
      </c>
      <c r="D123" s="147"/>
      <c r="E123" s="147"/>
      <c r="F123" s="147"/>
      <c r="G123" s="147"/>
      <c r="H123" s="147"/>
      <c r="I123" s="147"/>
      <c r="J123" s="147"/>
      <c r="K123" s="147"/>
      <c r="L123" s="147"/>
      <c r="M123" s="147"/>
      <c r="N123" s="147">
        <f>IF('Detailed input - Vehicles'!$E$84&gt;=D111,'Basic input'!$P$24,0)</f>
        <v>0</v>
      </c>
      <c r="O123" s="147">
        <f>IF('Detailed input - Vehicles'!$E$84&gt;=E111,'Basic input'!$P$24,0)</f>
        <v>0</v>
      </c>
      <c r="P123" s="147">
        <f>IF('Detailed input - Vehicles'!$E$84&gt;=F111,'Basic input'!$P$24,0)</f>
        <v>0</v>
      </c>
      <c r="Q123" s="147">
        <f>IF('Detailed input - Vehicles'!$E$84&gt;=G111,'Basic input'!$P$24,0)</f>
        <v>0</v>
      </c>
      <c r="R123" s="147">
        <f>IF('Detailed input - Vehicles'!$E$84&gt;=H111,'Basic input'!$P$24,0)</f>
        <v>0</v>
      </c>
      <c r="S123" s="147">
        <f>IF('Detailed input - Vehicles'!$E$84&gt;=I111,'Basic input'!$P$24,0)</f>
        <v>0</v>
      </c>
      <c r="T123" s="147">
        <f>IF('Detailed input - Vehicles'!$E$84&gt;=J111,'Basic input'!$P$24,0)</f>
        <v>0</v>
      </c>
      <c r="U123" s="147">
        <f>IF('Detailed input - Vehicles'!$E$84&gt;=K111,'Basic input'!$P$24,0)</f>
        <v>0</v>
      </c>
      <c r="V123" s="147">
        <f>IF('Detailed input - Vehicles'!$E$84&gt;=L111,'Basic input'!$P$24,0)</f>
        <v>0</v>
      </c>
      <c r="W123" s="147">
        <f>IF('Detailed input - Vehicles'!$E$84&gt;=M111,'Basic input'!$P$24,0)</f>
        <v>0</v>
      </c>
      <c r="X123" s="147">
        <f>IF('Detailed input - Vehicles'!$E$84&gt;=N111,'Basic input'!$P$24,0)</f>
        <v>0</v>
      </c>
      <c r="Y123" s="147">
        <f>IF('Detailed input - Vehicles'!$E$84&gt;=O111,'Basic input'!$P$24,0)</f>
        <v>0</v>
      </c>
      <c r="Z123" s="147">
        <f>IF('Detailed input - Vehicles'!$E$84&gt;=P111,'Basic input'!$P$24,0)</f>
        <v>0</v>
      </c>
      <c r="AA123" s="147">
        <f>IF('Detailed input - Vehicles'!$E$84&gt;=Q111,'Basic input'!$P$24,0)</f>
        <v>0</v>
      </c>
      <c r="AB123" s="147">
        <f>IF('Detailed input - Vehicles'!$E$84&gt;=R111,'Basic input'!$P$24,0)</f>
        <v>0</v>
      </c>
      <c r="AC123" s="147">
        <f>IF('Detailed input - Vehicles'!$E$84&gt;=S111,'Basic input'!$P$24,0)</f>
        <v>0</v>
      </c>
    </row>
    <row r="124" spans="1:29" s="136" customFormat="1" ht="20.25" customHeight="1" outlineLevel="2" x14ac:dyDescent="0.3">
      <c r="A124" s="267"/>
      <c r="B124" s="148"/>
      <c r="C124" s="148"/>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row>
    <row r="125" spans="1:29" s="136" customFormat="1" ht="20.25" customHeight="1" outlineLevel="2" x14ac:dyDescent="0.3">
      <c r="A125" s="267"/>
      <c r="B125" s="148" t="s">
        <v>146</v>
      </c>
      <c r="C125" s="148" t="s">
        <v>6</v>
      </c>
      <c r="D125" s="147">
        <f>'Basic input'!$H$37*'Detailed input - Vehicles'!E118</f>
        <v>0</v>
      </c>
      <c r="E125" s="147">
        <f>'Basic input'!$H$37*'Detailed input - Vehicles'!F118</f>
        <v>0</v>
      </c>
      <c r="F125" s="147">
        <f>'Basic input'!$H$37*'Detailed input - Vehicles'!G118</f>
        <v>0</v>
      </c>
      <c r="G125" s="147">
        <f>'Basic input'!$H$37*'Detailed input - Vehicles'!H118</f>
        <v>0</v>
      </c>
      <c r="H125" s="147">
        <f>'Basic input'!$H$37*'Detailed input - Vehicles'!I118</f>
        <v>0</v>
      </c>
      <c r="I125" s="147">
        <f>'Basic input'!$H$37*'Detailed input - Vehicles'!J118</f>
        <v>0</v>
      </c>
      <c r="J125" s="147">
        <f>'Basic input'!$H$37*'Detailed input - Vehicles'!K118</f>
        <v>0</v>
      </c>
      <c r="K125" s="147">
        <f>'Basic input'!$H$37*'Detailed input - Vehicles'!L118</f>
        <v>0</v>
      </c>
      <c r="L125" s="147">
        <f>'Basic input'!$H$37*'Detailed input - Vehicles'!M118</f>
        <v>0</v>
      </c>
      <c r="M125" s="147">
        <f>'Basic input'!$H$37*'Detailed input - Vehicles'!N118</f>
        <v>0</v>
      </c>
      <c r="N125" s="147">
        <f>'Basic input'!$H$37*'Detailed input - Vehicles'!O118</f>
        <v>0</v>
      </c>
      <c r="O125" s="147">
        <f>'Basic input'!$H$37*'Detailed input - Vehicles'!P118</f>
        <v>0</v>
      </c>
      <c r="P125" s="147">
        <f>'Basic input'!$H$37*'Detailed input - Vehicles'!Q118</f>
        <v>0</v>
      </c>
      <c r="Q125" s="147">
        <f>'Basic input'!$H$37*'Detailed input - Vehicles'!R118</f>
        <v>0</v>
      </c>
      <c r="R125" s="147">
        <f>'Basic input'!$H$37*'Detailed input - Vehicles'!S118</f>
        <v>0</v>
      </c>
      <c r="S125" s="147">
        <f>'Basic input'!$H$37*'Detailed input - Vehicles'!T118</f>
        <v>0</v>
      </c>
      <c r="T125" s="147">
        <f>'Basic input'!$H$37*'Detailed input - Vehicles'!U118</f>
        <v>0</v>
      </c>
      <c r="U125" s="147">
        <f>'Basic input'!$H$37*'Detailed input - Vehicles'!V118</f>
        <v>0</v>
      </c>
      <c r="V125" s="147">
        <f>'Basic input'!$H$37*'Detailed input - Vehicles'!W118</f>
        <v>0</v>
      </c>
      <c r="W125" s="147">
        <f>'Basic input'!$H$37*'Detailed input - Vehicles'!X118</f>
        <v>0</v>
      </c>
      <c r="X125" s="147">
        <f>'Basic input'!$H$37*'Detailed input - Vehicles'!Y118</f>
        <v>0</v>
      </c>
      <c r="Y125" s="147">
        <f>'Basic input'!$H$37*'Detailed input - Vehicles'!Z118</f>
        <v>0</v>
      </c>
      <c r="Z125" s="147">
        <f>'Basic input'!$H$37*'Detailed input - Vehicles'!AA118</f>
        <v>0</v>
      </c>
      <c r="AA125" s="147">
        <f>'Basic input'!$H$37*'Detailed input - Vehicles'!AB118</f>
        <v>0</v>
      </c>
      <c r="AB125" s="147">
        <f>'Basic input'!$H$37*'Detailed input - Vehicles'!AC118</f>
        <v>0</v>
      </c>
      <c r="AC125" s="147">
        <f>'Basic input'!$H$37*'Detailed input - Vehicles'!AD118</f>
        <v>0</v>
      </c>
    </row>
    <row r="126" spans="1:29" s="136" customFormat="1" ht="20.25" customHeight="1" outlineLevel="2" x14ac:dyDescent="0.3">
      <c r="A126" s="267"/>
      <c r="B126" s="103"/>
      <c r="C126" s="148"/>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147"/>
      <c r="AA126" s="147"/>
      <c r="AB126" s="147"/>
      <c r="AC126" s="147"/>
    </row>
    <row r="127" spans="1:29" ht="20.25" customHeight="1" outlineLevel="2" x14ac:dyDescent="0.3">
      <c r="B127" s="148" t="s">
        <v>113</v>
      </c>
      <c r="C127" s="149" t="s">
        <v>6</v>
      </c>
      <c r="D127" s="150">
        <f t="shared" ref="D127:AC127" si="28">D125*D112</f>
        <v>0</v>
      </c>
      <c r="E127" s="150">
        <f t="shared" si="28"/>
        <v>0</v>
      </c>
      <c r="F127" s="150">
        <f t="shared" si="28"/>
        <v>0</v>
      </c>
      <c r="G127" s="150">
        <f t="shared" si="28"/>
        <v>0</v>
      </c>
      <c r="H127" s="150">
        <f t="shared" si="28"/>
        <v>0</v>
      </c>
      <c r="I127" s="150">
        <f t="shared" si="28"/>
        <v>0</v>
      </c>
      <c r="J127" s="150">
        <f t="shared" si="28"/>
        <v>0</v>
      </c>
      <c r="K127" s="150">
        <f t="shared" si="28"/>
        <v>0</v>
      </c>
      <c r="L127" s="150">
        <f t="shared" si="28"/>
        <v>0</v>
      </c>
      <c r="M127" s="150">
        <f t="shared" si="28"/>
        <v>0</v>
      </c>
      <c r="N127" s="150">
        <f t="shared" si="28"/>
        <v>0</v>
      </c>
      <c r="O127" s="150">
        <f t="shared" si="28"/>
        <v>0</v>
      </c>
      <c r="P127" s="150">
        <f t="shared" si="28"/>
        <v>0</v>
      </c>
      <c r="Q127" s="150">
        <f t="shared" si="28"/>
        <v>0</v>
      </c>
      <c r="R127" s="150">
        <f t="shared" si="28"/>
        <v>0</v>
      </c>
      <c r="S127" s="150">
        <f t="shared" si="28"/>
        <v>0</v>
      </c>
      <c r="T127" s="150">
        <f t="shared" si="28"/>
        <v>0</v>
      </c>
      <c r="U127" s="150">
        <f t="shared" si="28"/>
        <v>0</v>
      </c>
      <c r="V127" s="150">
        <f t="shared" si="28"/>
        <v>0</v>
      </c>
      <c r="W127" s="150">
        <f t="shared" si="28"/>
        <v>0</v>
      </c>
      <c r="X127" s="150">
        <f t="shared" si="28"/>
        <v>0</v>
      </c>
      <c r="Y127" s="150">
        <f t="shared" si="28"/>
        <v>0</v>
      </c>
      <c r="Z127" s="150">
        <f t="shared" si="28"/>
        <v>0</v>
      </c>
      <c r="AA127" s="150">
        <f t="shared" si="28"/>
        <v>0</v>
      </c>
      <c r="AB127" s="150">
        <f t="shared" si="28"/>
        <v>0</v>
      </c>
      <c r="AC127" s="150">
        <f t="shared" si="28"/>
        <v>0</v>
      </c>
    </row>
    <row r="128" spans="1:29" s="87" customFormat="1" ht="20.25" customHeight="1" outlineLevel="2" x14ac:dyDescent="0.3">
      <c r="A128" s="79"/>
      <c r="B128" s="86"/>
      <c r="C128" s="86"/>
      <c r="D128" s="823"/>
      <c r="E128" s="823"/>
      <c r="F128" s="823"/>
      <c r="G128" s="823"/>
      <c r="H128" s="823"/>
      <c r="I128" s="823"/>
      <c r="J128" s="823"/>
      <c r="K128" s="823"/>
      <c r="L128" s="823"/>
      <c r="M128" s="823"/>
      <c r="N128" s="823"/>
      <c r="O128" s="823"/>
      <c r="P128" s="823"/>
      <c r="Q128" s="823"/>
      <c r="R128" s="823"/>
      <c r="S128" s="823"/>
      <c r="T128" s="823"/>
      <c r="U128" s="823"/>
      <c r="V128" s="823"/>
      <c r="W128" s="823"/>
      <c r="X128" s="823"/>
      <c r="Y128" s="823"/>
      <c r="Z128" s="823"/>
      <c r="AA128" s="823"/>
      <c r="AB128" s="151"/>
      <c r="AC128" s="151"/>
    </row>
    <row r="129" spans="1:29" s="136" customFormat="1" ht="20.25" customHeight="1" outlineLevel="2" x14ac:dyDescent="0.3">
      <c r="A129" s="267"/>
      <c r="B129" s="97" t="s">
        <v>147</v>
      </c>
      <c r="C129" s="97" t="s">
        <v>152</v>
      </c>
      <c r="D129" s="597">
        <f t="shared" ref="D129:AC129" si="29">SUM(D130:D140)</f>
        <v>0</v>
      </c>
      <c r="E129" s="597">
        <f t="shared" si="29"/>
        <v>0</v>
      </c>
      <c r="F129" s="597">
        <f t="shared" si="29"/>
        <v>0</v>
      </c>
      <c r="G129" s="597">
        <f t="shared" si="29"/>
        <v>0</v>
      </c>
      <c r="H129" s="597">
        <f t="shared" si="29"/>
        <v>0</v>
      </c>
      <c r="I129" s="597">
        <f t="shared" si="29"/>
        <v>0</v>
      </c>
      <c r="J129" s="597">
        <f t="shared" si="29"/>
        <v>0</v>
      </c>
      <c r="K129" s="597">
        <f t="shared" si="29"/>
        <v>0</v>
      </c>
      <c r="L129" s="597">
        <f t="shared" si="29"/>
        <v>0</v>
      </c>
      <c r="M129" s="597">
        <f t="shared" si="29"/>
        <v>0</v>
      </c>
      <c r="N129" s="597">
        <f t="shared" si="29"/>
        <v>0</v>
      </c>
      <c r="O129" s="597">
        <f t="shared" si="29"/>
        <v>0</v>
      </c>
      <c r="P129" s="597">
        <f t="shared" si="29"/>
        <v>0</v>
      </c>
      <c r="Q129" s="597">
        <f t="shared" si="29"/>
        <v>0</v>
      </c>
      <c r="R129" s="597">
        <f t="shared" si="29"/>
        <v>0</v>
      </c>
      <c r="S129" s="597">
        <f t="shared" si="29"/>
        <v>0</v>
      </c>
      <c r="T129" s="597">
        <f t="shared" si="29"/>
        <v>0</v>
      </c>
      <c r="U129" s="597">
        <f t="shared" si="29"/>
        <v>0</v>
      </c>
      <c r="V129" s="597">
        <f t="shared" si="29"/>
        <v>0</v>
      </c>
      <c r="W129" s="597">
        <f t="shared" si="29"/>
        <v>0</v>
      </c>
      <c r="X129" s="597">
        <f t="shared" si="29"/>
        <v>0</v>
      </c>
      <c r="Y129" s="597">
        <f t="shared" si="29"/>
        <v>0</v>
      </c>
      <c r="Z129" s="597">
        <f t="shared" si="29"/>
        <v>0</v>
      </c>
      <c r="AA129" s="597">
        <f t="shared" si="29"/>
        <v>0</v>
      </c>
      <c r="AB129" s="597">
        <f t="shared" si="29"/>
        <v>0</v>
      </c>
      <c r="AC129" s="597">
        <f t="shared" si="29"/>
        <v>0</v>
      </c>
    </row>
    <row r="130" spans="1:29" s="138" customFormat="1" ht="20.25" customHeight="1" outlineLevel="3" x14ac:dyDescent="0.3">
      <c r="A130" s="265"/>
      <c r="B130" s="103" t="s">
        <v>135</v>
      </c>
      <c r="C130" s="146" t="s">
        <v>121</v>
      </c>
      <c r="D130" s="147">
        <f>IF('Detailed input - Vehicles'!$E$113&lt;&gt;0,'Detailed input - Vehicles'!$E$113,'Detailed input - Vehicles'!$E$112)*D125*D113</f>
        <v>0</v>
      </c>
      <c r="E130" s="147">
        <f>IF('Detailed input - Vehicles'!$E$113&lt;&gt;0,'Detailed input - Vehicles'!$E$113,'Detailed input - Vehicles'!$E$112)*E125*E113</f>
        <v>0</v>
      </c>
      <c r="F130" s="147">
        <f>IF('Detailed input - Vehicles'!$E$113&lt;&gt;0,'Detailed input - Vehicles'!$E$113,'Detailed input - Vehicles'!$E$112)*F125*F113</f>
        <v>0</v>
      </c>
      <c r="G130" s="147">
        <f>IF('Detailed input - Vehicles'!$E$113&lt;&gt;0,'Detailed input - Vehicles'!$E$113,'Detailed input - Vehicles'!$E$112)*G125*G113</f>
        <v>0</v>
      </c>
      <c r="H130" s="147">
        <f>IF('Detailed input - Vehicles'!$E$113&lt;&gt;0,'Detailed input - Vehicles'!$E$113,'Detailed input - Vehicles'!$E$112)*H125*H113</f>
        <v>0</v>
      </c>
      <c r="I130" s="147">
        <f>IF('Detailed input - Vehicles'!$E$113&lt;&gt;0,'Detailed input - Vehicles'!$E$113,'Detailed input - Vehicles'!$E$112)*I125*I113</f>
        <v>0</v>
      </c>
      <c r="J130" s="147">
        <f>IF('Detailed input - Vehicles'!$E$113&lt;&gt;0,'Detailed input - Vehicles'!$E$113,'Detailed input - Vehicles'!$E$112)*J125*J113</f>
        <v>0</v>
      </c>
      <c r="K130" s="147">
        <f>IF('Detailed input - Vehicles'!$E$113&lt;&gt;0,'Detailed input - Vehicles'!$E$113,'Detailed input - Vehicles'!$E$112)*K125*K113</f>
        <v>0</v>
      </c>
      <c r="L130" s="147">
        <f>IF('Detailed input - Vehicles'!$E$113&lt;&gt;0,'Detailed input - Vehicles'!$E$113,'Detailed input - Vehicles'!$E$112)*L125*L113</f>
        <v>0</v>
      </c>
      <c r="M130" s="147">
        <f>IF('Detailed input - Vehicles'!$E$113&lt;&gt;0,'Detailed input - Vehicles'!$E$113,'Detailed input - Vehicles'!$E$112)*M125*M113</f>
        <v>0</v>
      </c>
      <c r="N130" s="147">
        <f>IF('Detailed input - Vehicles'!$E$113&lt;&gt;0,'Detailed input - Vehicles'!$E$113,'Detailed input - Vehicles'!$E$112)*N125*N113</f>
        <v>0</v>
      </c>
      <c r="O130" s="147">
        <f>IF('Detailed input - Vehicles'!$E$113&lt;&gt;0,'Detailed input - Vehicles'!$E$113,'Detailed input - Vehicles'!$E$112)*O125*O113</f>
        <v>0</v>
      </c>
      <c r="P130" s="147">
        <f>IF('Detailed input - Vehicles'!$E$113&lt;&gt;0,'Detailed input - Vehicles'!$E$113,'Detailed input - Vehicles'!$E$112)*P125*P113</f>
        <v>0</v>
      </c>
      <c r="Q130" s="147">
        <f>IF('Detailed input - Vehicles'!$E$113&lt;&gt;0,'Detailed input - Vehicles'!$E$113,'Detailed input - Vehicles'!$E$112)*Q125*Q113</f>
        <v>0</v>
      </c>
      <c r="R130" s="147">
        <f>IF('Detailed input - Vehicles'!$E$113&lt;&gt;0,'Detailed input - Vehicles'!$E$113,'Detailed input - Vehicles'!$E$112)*R125*R113</f>
        <v>0</v>
      </c>
      <c r="S130" s="147">
        <f>IF('Detailed input - Vehicles'!$E$113&lt;&gt;0,'Detailed input - Vehicles'!$E$113,'Detailed input - Vehicles'!$E$112)*S125*S113</f>
        <v>0</v>
      </c>
      <c r="T130" s="147">
        <f>IF('Detailed input - Vehicles'!$E$113&lt;&gt;0,'Detailed input - Vehicles'!$E$113,'Detailed input - Vehicles'!$E$112)*T125*T113</f>
        <v>0</v>
      </c>
      <c r="U130" s="147">
        <f>IF('Detailed input - Vehicles'!$E$113&lt;&gt;0,'Detailed input - Vehicles'!$E$113,'Detailed input - Vehicles'!$E$112)*U125*U113</f>
        <v>0</v>
      </c>
      <c r="V130" s="147">
        <f>IF('Detailed input - Vehicles'!$E$113&lt;&gt;0,'Detailed input - Vehicles'!$E$113,'Detailed input - Vehicles'!$E$112)*V125*V113</f>
        <v>0</v>
      </c>
      <c r="W130" s="147">
        <f>IF('Detailed input - Vehicles'!$E$113&lt;&gt;0,'Detailed input - Vehicles'!$E$113,'Detailed input - Vehicles'!$E$112)*W125*W113</f>
        <v>0</v>
      </c>
      <c r="X130" s="147">
        <f>IF('Detailed input - Vehicles'!$E$113&lt;&gt;0,'Detailed input - Vehicles'!$E$113,'Detailed input - Vehicles'!$E$112)*X125*X113</f>
        <v>0</v>
      </c>
      <c r="Y130" s="147">
        <f>IF('Detailed input - Vehicles'!$E$113&lt;&gt;0,'Detailed input - Vehicles'!$E$113,'Detailed input - Vehicles'!$E$112)*Y125*Y113</f>
        <v>0</v>
      </c>
      <c r="Z130" s="147">
        <f>IF('Detailed input - Vehicles'!$E$113&lt;&gt;0,'Detailed input - Vehicles'!$E$113,'Detailed input - Vehicles'!$E$112)*Z125*Z113</f>
        <v>0</v>
      </c>
      <c r="AA130" s="147">
        <f>IF('Detailed input - Vehicles'!$E$113&lt;&gt;0,'Detailed input - Vehicles'!$E$113,'Detailed input - Vehicles'!$E$112)*AA125*AA113</f>
        <v>0</v>
      </c>
      <c r="AB130" s="147">
        <f>IF('Detailed input - Vehicles'!$E$113&lt;&gt;0,'Detailed input - Vehicles'!$E$113,'Detailed input - Vehicles'!$E$112)*AB125*AB113</f>
        <v>0</v>
      </c>
      <c r="AC130" s="147">
        <f>IF('Detailed input - Vehicles'!$E$113&lt;&gt;0,'Detailed input - Vehicles'!$E$113,'Detailed input - Vehicles'!$E$112)*AC125*AC113</f>
        <v>0</v>
      </c>
    </row>
    <row r="131" spans="1:29" s="138" customFormat="1" ht="20.25" customHeight="1" outlineLevel="3" x14ac:dyDescent="0.3">
      <c r="A131" s="265"/>
      <c r="B131" s="97"/>
      <c r="C131" s="146" t="s">
        <v>122</v>
      </c>
      <c r="D131" s="147"/>
      <c r="E131" s="147">
        <f>IF('Detailed input - Vehicles'!$F$113&lt;&gt;0,'Detailed input - Vehicles'!$F$113,'Detailed input - Vehicles'!$F$112)*E125*E114</f>
        <v>0</v>
      </c>
      <c r="F131" s="147">
        <f>IF('Detailed input - Vehicles'!$F$113&lt;&gt;0,'Detailed input - Vehicles'!$F$113,'Detailed input - Vehicles'!$F$112)*F125*F114</f>
        <v>0</v>
      </c>
      <c r="G131" s="147">
        <f>IF('Detailed input - Vehicles'!$F$113&lt;&gt;0,'Detailed input - Vehicles'!$F$113,'Detailed input - Vehicles'!$F$112)*G125*G114</f>
        <v>0</v>
      </c>
      <c r="H131" s="147">
        <f>IF('Detailed input - Vehicles'!$F$113&lt;&gt;0,'Detailed input - Vehicles'!$F$113,'Detailed input - Vehicles'!$F$112)*H125*H114</f>
        <v>0</v>
      </c>
      <c r="I131" s="147">
        <f>IF('Detailed input - Vehicles'!$F$113&lt;&gt;0,'Detailed input - Vehicles'!$F$113,'Detailed input - Vehicles'!$F$112)*I125*I114</f>
        <v>0</v>
      </c>
      <c r="J131" s="147">
        <f>IF('Detailed input - Vehicles'!$F$113&lt;&gt;0,'Detailed input - Vehicles'!$F$113,'Detailed input - Vehicles'!$F$112)*J125*J114</f>
        <v>0</v>
      </c>
      <c r="K131" s="147">
        <f>IF('Detailed input - Vehicles'!$F$113&lt;&gt;0,'Detailed input - Vehicles'!$F$113,'Detailed input - Vehicles'!$F$112)*K125*K114</f>
        <v>0</v>
      </c>
      <c r="L131" s="147">
        <f>IF('Detailed input - Vehicles'!$F$113&lt;&gt;0,'Detailed input - Vehicles'!$F$113,'Detailed input - Vehicles'!$F$112)*L125*L114</f>
        <v>0</v>
      </c>
      <c r="M131" s="147">
        <f>IF('Detailed input - Vehicles'!$F$113&lt;&gt;0,'Detailed input - Vehicles'!$F$113,'Detailed input - Vehicles'!$F$112)*M125*M114</f>
        <v>0</v>
      </c>
      <c r="N131" s="147">
        <f>IF('Detailed input - Vehicles'!$F$113&lt;&gt;0,'Detailed input - Vehicles'!$F$113,'Detailed input - Vehicles'!$F$112)*N125*N114</f>
        <v>0</v>
      </c>
      <c r="O131" s="147">
        <f>IF('Detailed input - Vehicles'!$F$113&lt;&gt;0,'Detailed input - Vehicles'!$F$113,'Detailed input - Vehicles'!$F$112)*O125*O114</f>
        <v>0</v>
      </c>
      <c r="P131" s="147">
        <f>IF('Detailed input - Vehicles'!$F$113&lt;&gt;0,'Detailed input - Vehicles'!$F$113,'Detailed input - Vehicles'!$F$112)*P125*P114</f>
        <v>0</v>
      </c>
      <c r="Q131" s="147">
        <f>IF('Detailed input - Vehicles'!$F$113&lt;&gt;0,'Detailed input - Vehicles'!$F$113,'Detailed input - Vehicles'!$F$112)*Q125*Q114</f>
        <v>0</v>
      </c>
      <c r="R131" s="147">
        <f>IF('Detailed input - Vehicles'!$F$113&lt;&gt;0,'Detailed input - Vehicles'!$F$113,'Detailed input - Vehicles'!$F$112)*R125*R114</f>
        <v>0</v>
      </c>
      <c r="S131" s="147">
        <f>IF('Detailed input - Vehicles'!$F$113&lt;&gt;0,'Detailed input - Vehicles'!$F$113,'Detailed input - Vehicles'!$F$112)*S125*S114</f>
        <v>0</v>
      </c>
      <c r="T131" s="147">
        <f>IF('Detailed input - Vehicles'!$F$113&lt;&gt;0,'Detailed input - Vehicles'!$F$113,'Detailed input - Vehicles'!$F$112)*T125*T114</f>
        <v>0</v>
      </c>
      <c r="U131" s="147">
        <f>IF('Detailed input - Vehicles'!$F$113&lt;&gt;0,'Detailed input - Vehicles'!$F$113,'Detailed input - Vehicles'!$F$112)*U125*U114</f>
        <v>0</v>
      </c>
      <c r="V131" s="147">
        <f>IF('Detailed input - Vehicles'!$F$113&lt;&gt;0,'Detailed input - Vehicles'!$F$113,'Detailed input - Vehicles'!$F$112)*V125*V114</f>
        <v>0</v>
      </c>
      <c r="W131" s="147">
        <f>IF('Detailed input - Vehicles'!$F$113&lt;&gt;0,'Detailed input - Vehicles'!$F$113,'Detailed input - Vehicles'!$F$112)*W125*W114</f>
        <v>0</v>
      </c>
      <c r="X131" s="147">
        <f>IF('Detailed input - Vehicles'!$F$113&lt;&gt;0,'Detailed input - Vehicles'!$F$113,'Detailed input - Vehicles'!$F$112)*X125*X114</f>
        <v>0</v>
      </c>
      <c r="Y131" s="147">
        <f>IF('Detailed input - Vehicles'!$F$113&lt;&gt;0,'Detailed input - Vehicles'!$F$113,'Detailed input - Vehicles'!$F$112)*Y125*Y114</f>
        <v>0</v>
      </c>
      <c r="Z131" s="147">
        <f>IF('Detailed input - Vehicles'!$F$113&lt;&gt;0,'Detailed input - Vehicles'!$F$113,'Detailed input - Vehicles'!$F$112)*Z125*Z114</f>
        <v>0</v>
      </c>
      <c r="AA131" s="147">
        <f>IF('Detailed input - Vehicles'!$F$113&lt;&gt;0,'Detailed input - Vehicles'!$F$113,'Detailed input - Vehicles'!$F$112)*AA125*AA114</f>
        <v>0</v>
      </c>
      <c r="AB131" s="147">
        <f>IF('Detailed input - Vehicles'!$F$113&lt;&gt;0,'Detailed input - Vehicles'!$F$113,'Detailed input - Vehicles'!$F$112)*AB125*AB114</f>
        <v>0</v>
      </c>
      <c r="AC131" s="147">
        <f>IF('Detailed input - Vehicles'!$F$113&lt;&gt;0,'Detailed input - Vehicles'!$F$113,'Detailed input - Vehicles'!$F$112)*AC125*AC114</f>
        <v>0</v>
      </c>
    </row>
    <row r="132" spans="1:29" s="138" customFormat="1" ht="20.25" customHeight="1" outlineLevel="3" x14ac:dyDescent="0.3">
      <c r="A132" s="265"/>
      <c r="B132" s="97"/>
      <c r="C132" s="146" t="s">
        <v>123</v>
      </c>
      <c r="D132" s="147"/>
      <c r="E132" s="147"/>
      <c r="F132" s="147">
        <f>IF('Detailed input - Vehicles'!$G$113&lt;&gt;0,'Detailed input - Vehicles'!$G$113,'Detailed input - Vehicles'!$G$112)*F125*F115</f>
        <v>0</v>
      </c>
      <c r="G132" s="147">
        <f>IF('Detailed input - Vehicles'!$G$113&lt;&gt;0,'Detailed input - Vehicles'!$G$113,'Detailed input - Vehicles'!$G$112)*G125*G115</f>
        <v>0</v>
      </c>
      <c r="H132" s="147">
        <f>IF('Detailed input - Vehicles'!$G$113&lt;&gt;0,'Detailed input - Vehicles'!$G$113,'Detailed input - Vehicles'!$G$112)*H125*H115</f>
        <v>0</v>
      </c>
      <c r="I132" s="147">
        <f>IF('Detailed input - Vehicles'!$G$113&lt;&gt;0,'Detailed input - Vehicles'!$G$113,'Detailed input - Vehicles'!$G$112)*I125*I115</f>
        <v>0</v>
      </c>
      <c r="J132" s="147">
        <f>IF('Detailed input - Vehicles'!$G$113&lt;&gt;0,'Detailed input - Vehicles'!$G$113,'Detailed input - Vehicles'!$G$112)*J125*J115</f>
        <v>0</v>
      </c>
      <c r="K132" s="147">
        <f>IF('Detailed input - Vehicles'!$G$113&lt;&gt;0,'Detailed input - Vehicles'!$G$113,'Detailed input - Vehicles'!$G$112)*K125*K115</f>
        <v>0</v>
      </c>
      <c r="L132" s="147">
        <f>IF('Detailed input - Vehicles'!$G$113&lt;&gt;0,'Detailed input - Vehicles'!$G$113,'Detailed input - Vehicles'!$G$112)*L125*L115</f>
        <v>0</v>
      </c>
      <c r="M132" s="147">
        <f>IF('Detailed input - Vehicles'!$G$113&lt;&gt;0,'Detailed input - Vehicles'!$G$113,'Detailed input - Vehicles'!$G$112)*M125*M115</f>
        <v>0</v>
      </c>
      <c r="N132" s="147">
        <f>IF('Detailed input - Vehicles'!$G$113&lt;&gt;0,'Detailed input - Vehicles'!$G$113,'Detailed input - Vehicles'!$G$112)*N125*N115</f>
        <v>0</v>
      </c>
      <c r="O132" s="147">
        <f>IF('Detailed input - Vehicles'!$G$113&lt;&gt;0,'Detailed input - Vehicles'!$G$113,'Detailed input - Vehicles'!$G$112)*O125*O115</f>
        <v>0</v>
      </c>
      <c r="P132" s="147">
        <f>IF('Detailed input - Vehicles'!$G$113&lt;&gt;0,'Detailed input - Vehicles'!$G$113,'Detailed input - Vehicles'!$G$112)*P125*P115</f>
        <v>0</v>
      </c>
      <c r="Q132" s="147">
        <f>IF('Detailed input - Vehicles'!$G$113&lt;&gt;0,'Detailed input - Vehicles'!$G$113,'Detailed input - Vehicles'!$G$112)*Q125*Q115</f>
        <v>0</v>
      </c>
      <c r="R132" s="147">
        <f>IF('Detailed input - Vehicles'!$G$113&lt;&gt;0,'Detailed input - Vehicles'!$G$113,'Detailed input - Vehicles'!$G$112)*R125*R115</f>
        <v>0</v>
      </c>
      <c r="S132" s="147">
        <f>IF('Detailed input - Vehicles'!$G$113&lt;&gt;0,'Detailed input - Vehicles'!$G$113,'Detailed input - Vehicles'!$G$112)*S125*S115</f>
        <v>0</v>
      </c>
      <c r="T132" s="147">
        <f>IF('Detailed input - Vehicles'!$G$113&lt;&gt;0,'Detailed input - Vehicles'!$G$113,'Detailed input - Vehicles'!$G$112)*T125*T115</f>
        <v>0</v>
      </c>
      <c r="U132" s="147">
        <f>IF('Detailed input - Vehicles'!$G$113&lt;&gt;0,'Detailed input - Vehicles'!$G$113,'Detailed input - Vehicles'!$G$112)*U125*U115</f>
        <v>0</v>
      </c>
      <c r="V132" s="147">
        <f>IF('Detailed input - Vehicles'!$G$113&lt;&gt;0,'Detailed input - Vehicles'!$G$113,'Detailed input - Vehicles'!$G$112)*V125*V115</f>
        <v>0</v>
      </c>
      <c r="W132" s="147">
        <f>IF('Detailed input - Vehicles'!$G$113&lt;&gt;0,'Detailed input - Vehicles'!$G$113,'Detailed input - Vehicles'!$G$112)*W125*W115</f>
        <v>0</v>
      </c>
      <c r="X132" s="147">
        <f>IF('Detailed input - Vehicles'!$G$113&lt;&gt;0,'Detailed input - Vehicles'!$G$113,'Detailed input - Vehicles'!$G$112)*X125*X115</f>
        <v>0</v>
      </c>
      <c r="Y132" s="147">
        <f>IF('Detailed input - Vehicles'!$G$113&lt;&gt;0,'Detailed input - Vehicles'!$G$113,'Detailed input - Vehicles'!$G$112)*Y125*Y115</f>
        <v>0</v>
      </c>
      <c r="Z132" s="147">
        <f>IF('Detailed input - Vehicles'!$G$113&lt;&gt;0,'Detailed input - Vehicles'!$G$113,'Detailed input - Vehicles'!$G$112)*Z125*Z115</f>
        <v>0</v>
      </c>
      <c r="AA132" s="147">
        <f>IF('Detailed input - Vehicles'!$G$113&lt;&gt;0,'Detailed input - Vehicles'!$G$113,'Detailed input - Vehicles'!$G$112)*AA125*AA115</f>
        <v>0</v>
      </c>
      <c r="AB132" s="147">
        <f>IF('Detailed input - Vehicles'!$G$113&lt;&gt;0,'Detailed input - Vehicles'!$G$113,'Detailed input - Vehicles'!$G$112)*AB125*AB115</f>
        <v>0</v>
      </c>
      <c r="AC132" s="147">
        <f>IF('Detailed input - Vehicles'!$G$113&lt;&gt;0,'Detailed input - Vehicles'!$G$113,'Detailed input - Vehicles'!$G$112)*AC125*AC115</f>
        <v>0</v>
      </c>
    </row>
    <row r="133" spans="1:29" s="138" customFormat="1" ht="20.25" customHeight="1" outlineLevel="3" x14ac:dyDescent="0.3">
      <c r="A133" s="265"/>
      <c r="B133" s="97"/>
      <c r="C133" s="146" t="s">
        <v>124</v>
      </c>
      <c r="D133" s="147"/>
      <c r="E133" s="147"/>
      <c r="F133" s="147"/>
      <c r="G133" s="147">
        <f>IF('Detailed input - Vehicles'!$H$113&lt;&gt;0,'Detailed input - Vehicles'!$H$113,'Detailed input - Vehicles'!$H$112)*G125*G116</f>
        <v>0</v>
      </c>
      <c r="H133" s="147">
        <f>IF('Detailed input - Vehicles'!$H$113&lt;&gt;0,'Detailed input - Vehicles'!$H$113,'Detailed input - Vehicles'!$H$112)*H125*H116</f>
        <v>0</v>
      </c>
      <c r="I133" s="147">
        <f>IF('Detailed input - Vehicles'!$H$113&lt;&gt;0,'Detailed input - Vehicles'!$H$113,'Detailed input - Vehicles'!$H$112)*I125*I116</f>
        <v>0</v>
      </c>
      <c r="J133" s="147">
        <f>IF('Detailed input - Vehicles'!$H$113&lt;&gt;0,'Detailed input - Vehicles'!$H$113,'Detailed input - Vehicles'!$H$112)*J125*J116</f>
        <v>0</v>
      </c>
      <c r="K133" s="147">
        <f>IF('Detailed input - Vehicles'!$H$113&lt;&gt;0,'Detailed input - Vehicles'!$H$113,'Detailed input - Vehicles'!$H$112)*K125*K116</f>
        <v>0</v>
      </c>
      <c r="L133" s="147">
        <f>IF('Detailed input - Vehicles'!$H$113&lt;&gt;0,'Detailed input - Vehicles'!$H$113,'Detailed input - Vehicles'!$H$112)*L125*L116</f>
        <v>0</v>
      </c>
      <c r="M133" s="147">
        <f>IF('Detailed input - Vehicles'!$H$113&lt;&gt;0,'Detailed input - Vehicles'!$H$113,'Detailed input - Vehicles'!$H$112)*M125*M116</f>
        <v>0</v>
      </c>
      <c r="N133" s="147">
        <f>IF('Detailed input - Vehicles'!$H$113&lt;&gt;0,'Detailed input - Vehicles'!$H$113,'Detailed input - Vehicles'!$H$112)*N125*N116</f>
        <v>0</v>
      </c>
      <c r="O133" s="147">
        <f>IF('Detailed input - Vehicles'!$H$113&lt;&gt;0,'Detailed input - Vehicles'!$H$113,'Detailed input - Vehicles'!$H$112)*O125*O116</f>
        <v>0</v>
      </c>
      <c r="P133" s="147">
        <f>IF('Detailed input - Vehicles'!$H$113&lt;&gt;0,'Detailed input - Vehicles'!$H$113,'Detailed input - Vehicles'!$H$112)*P125*P116</f>
        <v>0</v>
      </c>
      <c r="Q133" s="147">
        <f>IF('Detailed input - Vehicles'!$H$113&lt;&gt;0,'Detailed input - Vehicles'!$H$113,'Detailed input - Vehicles'!$H$112)*Q125*Q116</f>
        <v>0</v>
      </c>
      <c r="R133" s="147">
        <f>IF('Detailed input - Vehicles'!$H$113&lt;&gt;0,'Detailed input - Vehicles'!$H$113,'Detailed input - Vehicles'!$H$112)*R125*R116</f>
        <v>0</v>
      </c>
      <c r="S133" s="147">
        <f>IF('Detailed input - Vehicles'!$H$113&lt;&gt;0,'Detailed input - Vehicles'!$H$113,'Detailed input - Vehicles'!$H$112)*S125*S116</f>
        <v>0</v>
      </c>
      <c r="T133" s="147">
        <f>IF('Detailed input - Vehicles'!$H$113&lt;&gt;0,'Detailed input - Vehicles'!$H$113,'Detailed input - Vehicles'!$H$112)*T125*T116</f>
        <v>0</v>
      </c>
      <c r="U133" s="147">
        <f>IF('Detailed input - Vehicles'!$H$113&lt;&gt;0,'Detailed input - Vehicles'!$H$113,'Detailed input - Vehicles'!$H$112)*U125*U116</f>
        <v>0</v>
      </c>
      <c r="V133" s="147">
        <f>IF('Detailed input - Vehicles'!$H$113&lt;&gt;0,'Detailed input - Vehicles'!$H$113,'Detailed input - Vehicles'!$H$112)*V125*V116</f>
        <v>0</v>
      </c>
      <c r="W133" s="147">
        <f>IF('Detailed input - Vehicles'!$H$113&lt;&gt;0,'Detailed input - Vehicles'!$H$113,'Detailed input - Vehicles'!$H$112)*W125*W116</f>
        <v>0</v>
      </c>
      <c r="X133" s="147">
        <f>IF('Detailed input - Vehicles'!$H$113&lt;&gt;0,'Detailed input - Vehicles'!$H$113,'Detailed input - Vehicles'!$H$112)*X125*X116</f>
        <v>0</v>
      </c>
      <c r="Y133" s="147">
        <f>IF('Detailed input - Vehicles'!$H$113&lt;&gt;0,'Detailed input - Vehicles'!$H$113,'Detailed input - Vehicles'!$H$112)*Y125*Y116</f>
        <v>0</v>
      </c>
      <c r="Z133" s="147">
        <f>IF('Detailed input - Vehicles'!$H$113&lt;&gt;0,'Detailed input - Vehicles'!$H$113,'Detailed input - Vehicles'!$H$112)*Z125*Z116</f>
        <v>0</v>
      </c>
      <c r="AA133" s="147">
        <f>IF('Detailed input - Vehicles'!$H$113&lt;&gt;0,'Detailed input - Vehicles'!$H$113,'Detailed input - Vehicles'!$H$112)*AA125*AA116</f>
        <v>0</v>
      </c>
      <c r="AB133" s="147">
        <f>IF('Detailed input - Vehicles'!$H$113&lt;&gt;0,'Detailed input - Vehicles'!$H$113,'Detailed input - Vehicles'!$H$112)*AB125*AB116</f>
        <v>0</v>
      </c>
      <c r="AC133" s="147">
        <f>IF('Detailed input - Vehicles'!$H$113&lt;&gt;0,'Detailed input - Vehicles'!$H$113,'Detailed input - Vehicles'!$H$112)*AC125*AC116</f>
        <v>0</v>
      </c>
    </row>
    <row r="134" spans="1:29" s="138" customFormat="1" ht="20.25" customHeight="1" outlineLevel="3" x14ac:dyDescent="0.3">
      <c r="A134" s="265"/>
      <c r="B134" s="97"/>
      <c r="C134" s="146" t="s">
        <v>125</v>
      </c>
      <c r="D134" s="147"/>
      <c r="E134" s="147"/>
      <c r="F134" s="147"/>
      <c r="G134" s="147"/>
      <c r="H134" s="147">
        <f>IF('Detailed input - Vehicles'!$I$113&lt;&gt;0,'Detailed input - Vehicles'!$I$113,'Detailed input - Vehicles'!$I$112)*H125*H117</f>
        <v>0</v>
      </c>
      <c r="I134" s="147">
        <f>IF('Detailed input - Vehicles'!$I$113&lt;&gt;0,'Detailed input - Vehicles'!$I$113,'Detailed input - Vehicles'!$I$112)*I125*I117</f>
        <v>0</v>
      </c>
      <c r="J134" s="147">
        <f>IF('Detailed input - Vehicles'!$I$113&lt;&gt;0,'Detailed input - Vehicles'!$I$113,'Detailed input - Vehicles'!$I$112)*J125*J117</f>
        <v>0</v>
      </c>
      <c r="K134" s="147">
        <f>IF('Detailed input - Vehicles'!$I$113&lt;&gt;0,'Detailed input - Vehicles'!$I$113,'Detailed input - Vehicles'!$I$112)*K125*K117</f>
        <v>0</v>
      </c>
      <c r="L134" s="147">
        <f>IF('Detailed input - Vehicles'!$I$113&lt;&gt;0,'Detailed input - Vehicles'!$I$113,'Detailed input - Vehicles'!$I$112)*L125*L117</f>
        <v>0</v>
      </c>
      <c r="M134" s="147">
        <f>IF('Detailed input - Vehicles'!$I$113&lt;&gt;0,'Detailed input - Vehicles'!$I$113,'Detailed input - Vehicles'!$I$112)*M125*M117</f>
        <v>0</v>
      </c>
      <c r="N134" s="147">
        <f>IF('Detailed input - Vehicles'!$I$113&lt;&gt;0,'Detailed input - Vehicles'!$I$113,'Detailed input - Vehicles'!$I$112)*N125*N117</f>
        <v>0</v>
      </c>
      <c r="O134" s="147">
        <f>IF('Detailed input - Vehicles'!$I$113&lt;&gt;0,'Detailed input - Vehicles'!$I$113,'Detailed input - Vehicles'!$I$112)*O125*O117</f>
        <v>0</v>
      </c>
      <c r="P134" s="147">
        <f>IF('Detailed input - Vehicles'!$I$113&lt;&gt;0,'Detailed input - Vehicles'!$I$113,'Detailed input - Vehicles'!$I$112)*P125*P117</f>
        <v>0</v>
      </c>
      <c r="Q134" s="147">
        <f>IF('Detailed input - Vehicles'!$I$113&lt;&gt;0,'Detailed input - Vehicles'!$I$113,'Detailed input - Vehicles'!$I$112)*Q125*Q117</f>
        <v>0</v>
      </c>
      <c r="R134" s="147">
        <f>IF('Detailed input - Vehicles'!$I$113&lt;&gt;0,'Detailed input - Vehicles'!$I$113,'Detailed input - Vehicles'!$I$112)*R125*R117</f>
        <v>0</v>
      </c>
      <c r="S134" s="147">
        <f>IF('Detailed input - Vehicles'!$I$113&lt;&gt;0,'Detailed input - Vehicles'!$I$113,'Detailed input - Vehicles'!$I$112)*S125*S117</f>
        <v>0</v>
      </c>
      <c r="T134" s="147">
        <f>IF('Detailed input - Vehicles'!$I$113&lt;&gt;0,'Detailed input - Vehicles'!$I$113,'Detailed input - Vehicles'!$I$112)*T125*T117</f>
        <v>0</v>
      </c>
      <c r="U134" s="147">
        <f>IF('Detailed input - Vehicles'!$I$113&lt;&gt;0,'Detailed input - Vehicles'!$I$113,'Detailed input - Vehicles'!$I$112)*U125*U117</f>
        <v>0</v>
      </c>
      <c r="V134" s="147">
        <f>IF('Detailed input - Vehicles'!$I$113&lt;&gt;0,'Detailed input - Vehicles'!$I$113,'Detailed input - Vehicles'!$I$112)*V125*V117</f>
        <v>0</v>
      </c>
      <c r="W134" s="147">
        <f>IF('Detailed input - Vehicles'!$I$113&lt;&gt;0,'Detailed input - Vehicles'!$I$113,'Detailed input - Vehicles'!$I$112)*W125*W117</f>
        <v>0</v>
      </c>
      <c r="X134" s="147">
        <f>IF('Detailed input - Vehicles'!$I$113&lt;&gt;0,'Detailed input - Vehicles'!$I$113,'Detailed input - Vehicles'!$I$112)*X125*X117</f>
        <v>0</v>
      </c>
      <c r="Y134" s="147">
        <f>IF('Detailed input - Vehicles'!$I$113&lt;&gt;0,'Detailed input - Vehicles'!$I$113,'Detailed input - Vehicles'!$I$112)*Y125*Y117</f>
        <v>0</v>
      </c>
      <c r="Z134" s="147">
        <f>IF('Detailed input - Vehicles'!$I$113&lt;&gt;0,'Detailed input - Vehicles'!$I$113,'Detailed input - Vehicles'!$I$112)*Z125*Z117</f>
        <v>0</v>
      </c>
      <c r="AA134" s="147">
        <f>IF('Detailed input - Vehicles'!$I$113&lt;&gt;0,'Detailed input - Vehicles'!$I$113,'Detailed input - Vehicles'!$I$112)*AA125*AA117</f>
        <v>0</v>
      </c>
      <c r="AB134" s="147">
        <f>IF('Detailed input - Vehicles'!$I$113&lt;&gt;0,'Detailed input - Vehicles'!$I$113,'Detailed input - Vehicles'!$I$112)*AB125*AB117</f>
        <v>0</v>
      </c>
      <c r="AC134" s="147">
        <f>IF('Detailed input - Vehicles'!$I$113&lt;&gt;0,'Detailed input - Vehicles'!$I$113,'Detailed input - Vehicles'!$I$112)*AC125*AC117</f>
        <v>0</v>
      </c>
    </row>
    <row r="135" spans="1:29" s="138" customFormat="1" ht="20.25" customHeight="1" outlineLevel="3" x14ac:dyDescent="0.3">
      <c r="A135" s="265"/>
      <c r="B135" s="97"/>
      <c r="C135" s="146" t="s">
        <v>126</v>
      </c>
      <c r="D135" s="147"/>
      <c r="E135" s="147"/>
      <c r="F135" s="147"/>
      <c r="G135" s="147"/>
      <c r="H135" s="147"/>
      <c r="I135" s="147">
        <f>IF('Detailed input - Vehicles'!$J$113&lt;&gt;0,'Detailed input - Vehicles'!$J$113,'Detailed input - Vehicles'!$J$112)*I125*I118</f>
        <v>0</v>
      </c>
      <c r="J135" s="147">
        <f>IF('Detailed input - Vehicles'!$J$113&lt;&gt;0,'Detailed input - Vehicles'!$J$113,'Detailed input - Vehicles'!$J$112)*J125*J118</f>
        <v>0</v>
      </c>
      <c r="K135" s="147">
        <f>IF('Detailed input - Vehicles'!$J$113&lt;&gt;0,'Detailed input - Vehicles'!$J$113,'Detailed input - Vehicles'!$J$112)*K125*K118</f>
        <v>0</v>
      </c>
      <c r="L135" s="147">
        <f>IF('Detailed input - Vehicles'!$J$113&lt;&gt;0,'Detailed input - Vehicles'!$J$113,'Detailed input - Vehicles'!$J$112)*L125*L118</f>
        <v>0</v>
      </c>
      <c r="M135" s="147">
        <f>IF('Detailed input - Vehicles'!$J$113&lt;&gt;0,'Detailed input - Vehicles'!$J$113,'Detailed input - Vehicles'!$J$112)*M125*M118</f>
        <v>0</v>
      </c>
      <c r="N135" s="147">
        <f>IF('Detailed input - Vehicles'!$J$113&lt;&gt;0,'Detailed input - Vehicles'!$J$113,'Detailed input - Vehicles'!$J$112)*N125*N118</f>
        <v>0</v>
      </c>
      <c r="O135" s="147">
        <f>IF('Detailed input - Vehicles'!$J$113&lt;&gt;0,'Detailed input - Vehicles'!$J$113,'Detailed input - Vehicles'!$J$112)*O125*O118</f>
        <v>0</v>
      </c>
      <c r="P135" s="147">
        <f>IF('Detailed input - Vehicles'!$J$113&lt;&gt;0,'Detailed input - Vehicles'!$J$113,'Detailed input - Vehicles'!$J$112)*P125*P118</f>
        <v>0</v>
      </c>
      <c r="Q135" s="147">
        <f>IF('Detailed input - Vehicles'!$J$113&lt;&gt;0,'Detailed input - Vehicles'!$J$113,'Detailed input - Vehicles'!$J$112)*Q125*Q118</f>
        <v>0</v>
      </c>
      <c r="R135" s="147">
        <f>IF('Detailed input - Vehicles'!$J$113&lt;&gt;0,'Detailed input - Vehicles'!$J$113,'Detailed input - Vehicles'!$J$112)*R125*R118</f>
        <v>0</v>
      </c>
      <c r="S135" s="147">
        <f>IF('Detailed input - Vehicles'!$J$113&lt;&gt;0,'Detailed input - Vehicles'!$J$113,'Detailed input - Vehicles'!$J$112)*S125*S118</f>
        <v>0</v>
      </c>
      <c r="T135" s="147">
        <f>IF('Detailed input - Vehicles'!$J$113&lt;&gt;0,'Detailed input - Vehicles'!$J$113,'Detailed input - Vehicles'!$J$112)*T125*T118</f>
        <v>0</v>
      </c>
      <c r="U135" s="147">
        <f>IF('Detailed input - Vehicles'!$J$113&lt;&gt;0,'Detailed input - Vehicles'!$J$113,'Detailed input - Vehicles'!$J$112)*U125*U118</f>
        <v>0</v>
      </c>
      <c r="V135" s="147">
        <f>IF('Detailed input - Vehicles'!$J$113&lt;&gt;0,'Detailed input - Vehicles'!$J$113,'Detailed input - Vehicles'!$J$112)*V125*V118</f>
        <v>0</v>
      </c>
      <c r="W135" s="147">
        <f>IF('Detailed input - Vehicles'!$J$113&lt;&gt;0,'Detailed input - Vehicles'!$J$113,'Detailed input - Vehicles'!$J$112)*W125*W118</f>
        <v>0</v>
      </c>
      <c r="X135" s="147">
        <f>IF('Detailed input - Vehicles'!$J$113&lt;&gt;0,'Detailed input - Vehicles'!$J$113,'Detailed input - Vehicles'!$J$112)*X125*X118</f>
        <v>0</v>
      </c>
      <c r="Y135" s="147">
        <f>IF('Detailed input - Vehicles'!$J$113&lt;&gt;0,'Detailed input - Vehicles'!$J$113,'Detailed input - Vehicles'!$J$112)*Y125*Y118</f>
        <v>0</v>
      </c>
      <c r="Z135" s="147">
        <f>IF('Detailed input - Vehicles'!$J$113&lt;&gt;0,'Detailed input - Vehicles'!$J$113,'Detailed input - Vehicles'!$J$112)*Z125*Z118</f>
        <v>0</v>
      </c>
      <c r="AA135" s="147">
        <f>IF('Detailed input - Vehicles'!$J$113&lt;&gt;0,'Detailed input - Vehicles'!$J$113,'Detailed input - Vehicles'!$J$112)*AA125*AA118</f>
        <v>0</v>
      </c>
      <c r="AB135" s="147">
        <f>IF('Detailed input - Vehicles'!$J$113&lt;&gt;0,'Detailed input - Vehicles'!$J$113,'Detailed input - Vehicles'!$J$112)*AB125*AB118</f>
        <v>0</v>
      </c>
      <c r="AC135" s="147">
        <f>IF('Detailed input - Vehicles'!$J$113&lt;&gt;0,'Detailed input - Vehicles'!$J$113,'Detailed input - Vehicles'!$J$112)*AC125*AC118</f>
        <v>0</v>
      </c>
    </row>
    <row r="136" spans="1:29" s="138" customFormat="1" ht="20.25" customHeight="1" outlineLevel="3" x14ac:dyDescent="0.3">
      <c r="A136" s="265"/>
      <c r="B136" s="97"/>
      <c r="C136" s="146" t="s">
        <v>127</v>
      </c>
      <c r="D136" s="147"/>
      <c r="E136" s="147"/>
      <c r="F136" s="147"/>
      <c r="G136" s="147"/>
      <c r="H136" s="147"/>
      <c r="I136" s="147"/>
      <c r="J136" s="147">
        <f>IF('Detailed input - Vehicles'!$K$113&lt;&gt;0,'Detailed input - Vehicles'!$K$113,'Detailed input - Vehicles'!$K$112)*J125*J119</f>
        <v>0</v>
      </c>
      <c r="K136" s="147">
        <f>IF('Detailed input - Vehicles'!$K$113&lt;&gt;0,'Detailed input - Vehicles'!$K$113,'Detailed input - Vehicles'!$K$112)*K125*K119</f>
        <v>0</v>
      </c>
      <c r="L136" s="147">
        <f>IF('Detailed input - Vehicles'!$K$113&lt;&gt;0,'Detailed input - Vehicles'!$K$113,'Detailed input - Vehicles'!$K$112)*L125*L119</f>
        <v>0</v>
      </c>
      <c r="M136" s="147">
        <f>IF('Detailed input - Vehicles'!$K$113&lt;&gt;0,'Detailed input - Vehicles'!$K$113,'Detailed input - Vehicles'!$K$112)*M125*M119</f>
        <v>0</v>
      </c>
      <c r="N136" s="147">
        <f>IF('Detailed input - Vehicles'!$K$113&lt;&gt;0,'Detailed input - Vehicles'!$K$113,'Detailed input - Vehicles'!$K$112)*N125*N119</f>
        <v>0</v>
      </c>
      <c r="O136" s="147">
        <f>IF('Detailed input - Vehicles'!$K$113&lt;&gt;0,'Detailed input - Vehicles'!$K$113,'Detailed input - Vehicles'!$K$112)*O125*O119</f>
        <v>0</v>
      </c>
      <c r="P136" s="147">
        <f>IF('Detailed input - Vehicles'!$K$113&lt;&gt;0,'Detailed input - Vehicles'!$K$113,'Detailed input - Vehicles'!$K$112)*P125*P119</f>
        <v>0</v>
      </c>
      <c r="Q136" s="147">
        <f>IF('Detailed input - Vehicles'!$K$113&lt;&gt;0,'Detailed input - Vehicles'!$K$113,'Detailed input - Vehicles'!$K$112)*Q125*Q119</f>
        <v>0</v>
      </c>
      <c r="R136" s="147">
        <f>IF('Detailed input - Vehicles'!$K$113&lt;&gt;0,'Detailed input - Vehicles'!$K$113,'Detailed input - Vehicles'!$K$112)*R125*R119</f>
        <v>0</v>
      </c>
      <c r="S136" s="147">
        <f>IF('Detailed input - Vehicles'!$K$113&lt;&gt;0,'Detailed input - Vehicles'!$K$113,'Detailed input - Vehicles'!$K$112)*S125*S119</f>
        <v>0</v>
      </c>
      <c r="T136" s="147">
        <f>IF('Detailed input - Vehicles'!$K$113&lt;&gt;0,'Detailed input - Vehicles'!$K$113,'Detailed input - Vehicles'!$K$112)*T125*T119</f>
        <v>0</v>
      </c>
      <c r="U136" s="147">
        <f>IF('Detailed input - Vehicles'!$K$113&lt;&gt;0,'Detailed input - Vehicles'!$K$113,'Detailed input - Vehicles'!$K$112)*U125*U119</f>
        <v>0</v>
      </c>
      <c r="V136" s="147">
        <f>IF('Detailed input - Vehicles'!$K$113&lt;&gt;0,'Detailed input - Vehicles'!$K$113,'Detailed input - Vehicles'!$K$112)*V125*V119</f>
        <v>0</v>
      </c>
      <c r="W136" s="147">
        <f>IF('Detailed input - Vehicles'!$K$113&lt;&gt;0,'Detailed input - Vehicles'!$K$113,'Detailed input - Vehicles'!$K$112)*W125*W119</f>
        <v>0</v>
      </c>
      <c r="X136" s="147">
        <f>IF('Detailed input - Vehicles'!$K$113&lt;&gt;0,'Detailed input - Vehicles'!$K$113,'Detailed input - Vehicles'!$K$112)*X125*X119</f>
        <v>0</v>
      </c>
      <c r="Y136" s="147">
        <f>IF('Detailed input - Vehicles'!$K$113&lt;&gt;0,'Detailed input - Vehicles'!$K$113,'Detailed input - Vehicles'!$K$112)*Y125*Y119</f>
        <v>0</v>
      </c>
      <c r="Z136" s="147">
        <f>IF('Detailed input - Vehicles'!$K$113&lt;&gt;0,'Detailed input - Vehicles'!$K$113,'Detailed input - Vehicles'!$K$112)*Z125*Z119</f>
        <v>0</v>
      </c>
      <c r="AA136" s="147">
        <f>IF('Detailed input - Vehicles'!$K$113&lt;&gt;0,'Detailed input - Vehicles'!$K$113,'Detailed input - Vehicles'!$K$112)*AA125*AA119</f>
        <v>0</v>
      </c>
      <c r="AB136" s="147">
        <f>IF('Detailed input - Vehicles'!$K$113&lt;&gt;0,'Detailed input - Vehicles'!$K$113,'Detailed input - Vehicles'!$K$112)*AB125*AB119</f>
        <v>0</v>
      </c>
      <c r="AC136" s="147">
        <f>IF('Detailed input - Vehicles'!$K$113&lt;&gt;0,'Detailed input - Vehicles'!$K$113,'Detailed input - Vehicles'!$K$112)*AC125*AC119</f>
        <v>0</v>
      </c>
    </row>
    <row r="137" spans="1:29" s="138" customFormat="1" ht="20.25" customHeight="1" outlineLevel="3" x14ac:dyDescent="0.3">
      <c r="A137" s="265"/>
      <c r="B137" s="97"/>
      <c r="C137" s="146" t="s">
        <v>128</v>
      </c>
      <c r="D137" s="147"/>
      <c r="E137" s="147"/>
      <c r="F137" s="147"/>
      <c r="G137" s="147"/>
      <c r="H137" s="147"/>
      <c r="I137" s="147"/>
      <c r="J137" s="147"/>
      <c r="K137" s="147">
        <f>IF('Detailed input - Vehicles'!$L$113&lt;&gt;0,'Detailed input - Vehicles'!$L$113,'Detailed input - Vehicles'!$L$113)*K125*K120</f>
        <v>0</v>
      </c>
      <c r="L137" s="147">
        <f>IF('Detailed input - Vehicles'!$L$113&lt;&gt;0,'Detailed input - Vehicles'!$L$113,'Detailed input - Vehicles'!$L$113)*L125*L120</f>
        <v>0</v>
      </c>
      <c r="M137" s="147">
        <f>IF('Detailed input - Vehicles'!$L$113&lt;&gt;0,'Detailed input - Vehicles'!$L$113,'Detailed input - Vehicles'!$L$113)*M125*M120</f>
        <v>0</v>
      </c>
      <c r="N137" s="147">
        <f>IF('Detailed input - Vehicles'!$L$113&lt;&gt;0,'Detailed input - Vehicles'!$L$113,'Detailed input - Vehicles'!$L$113)*N125*N120</f>
        <v>0</v>
      </c>
      <c r="O137" s="147">
        <f>IF('Detailed input - Vehicles'!$L$113&lt;&gt;0,'Detailed input - Vehicles'!$L$113,'Detailed input - Vehicles'!$L$113)*O125*O120</f>
        <v>0</v>
      </c>
      <c r="P137" s="147">
        <f>IF('Detailed input - Vehicles'!$L$113&lt;&gt;0,'Detailed input - Vehicles'!$L$113,'Detailed input - Vehicles'!$L$113)*P125*P120</f>
        <v>0</v>
      </c>
      <c r="Q137" s="147">
        <f>IF('Detailed input - Vehicles'!$L$113&lt;&gt;0,'Detailed input - Vehicles'!$L$113,'Detailed input - Vehicles'!$L$113)*Q125*Q120</f>
        <v>0</v>
      </c>
      <c r="R137" s="147">
        <f>IF('Detailed input - Vehicles'!$L$113&lt;&gt;0,'Detailed input - Vehicles'!$L$113,'Detailed input - Vehicles'!$L$113)*R125*R120</f>
        <v>0</v>
      </c>
      <c r="S137" s="147">
        <f>IF('Detailed input - Vehicles'!$L$113&lt;&gt;0,'Detailed input - Vehicles'!$L$113,'Detailed input - Vehicles'!$L$113)*S125*S120</f>
        <v>0</v>
      </c>
      <c r="T137" s="147">
        <f>IF('Detailed input - Vehicles'!$L$113&lt;&gt;0,'Detailed input - Vehicles'!$L$113,'Detailed input - Vehicles'!$L$113)*T125*T120</f>
        <v>0</v>
      </c>
      <c r="U137" s="147">
        <f>IF('Detailed input - Vehicles'!$L$113&lt;&gt;0,'Detailed input - Vehicles'!$L$113,'Detailed input - Vehicles'!$L$113)*U125*U120</f>
        <v>0</v>
      </c>
      <c r="V137" s="147">
        <f>IF('Detailed input - Vehicles'!$L$113&lt;&gt;0,'Detailed input - Vehicles'!$L$113,'Detailed input - Vehicles'!$L$113)*V125*V120</f>
        <v>0</v>
      </c>
      <c r="W137" s="147">
        <f>IF('Detailed input - Vehicles'!$L$113&lt;&gt;0,'Detailed input - Vehicles'!$L$113,'Detailed input - Vehicles'!$L$113)*W125*W120</f>
        <v>0</v>
      </c>
      <c r="X137" s="147">
        <f>IF('Detailed input - Vehicles'!$L$113&lt;&gt;0,'Detailed input - Vehicles'!$L$113,'Detailed input - Vehicles'!$L$113)*X125*X120</f>
        <v>0</v>
      </c>
      <c r="Y137" s="147">
        <f>IF('Detailed input - Vehicles'!$L$113&lt;&gt;0,'Detailed input - Vehicles'!$L$113,'Detailed input - Vehicles'!$L$113)*Y125*Y120</f>
        <v>0</v>
      </c>
      <c r="Z137" s="147">
        <f>IF('Detailed input - Vehicles'!$L$113&lt;&gt;0,'Detailed input - Vehicles'!$L$113,'Detailed input - Vehicles'!$L$113)*Z125*Z120</f>
        <v>0</v>
      </c>
      <c r="AA137" s="147">
        <f>IF('Detailed input - Vehicles'!$L$113&lt;&gt;0,'Detailed input - Vehicles'!$L$113,'Detailed input - Vehicles'!$L$113)*AA125*AA120</f>
        <v>0</v>
      </c>
      <c r="AB137" s="147">
        <f>IF('Detailed input - Vehicles'!$L$113&lt;&gt;0,'Detailed input - Vehicles'!$L$113,'Detailed input - Vehicles'!$L$113)*AB125*AB120</f>
        <v>0</v>
      </c>
      <c r="AC137" s="147">
        <f>IF('Detailed input - Vehicles'!$L$113&lt;&gt;0,'Detailed input - Vehicles'!$L$113,'Detailed input - Vehicles'!$L$113)*AC125*AC120</f>
        <v>0</v>
      </c>
    </row>
    <row r="138" spans="1:29" s="138" customFormat="1" ht="20.25" customHeight="1" outlineLevel="3" x14ac:dyDescent="0.3">
      <c r="A138" s="265"/>
      <c r="B138" s="97"/>
      <c r="C138" s="146" t="s">
        <v>129</v>
      </c>
      <c r="D138" s="147"/>
      <c r="E138" s="147"/>
      <c r="F138" s="147"/>
      <c r="G138" s="147"/>
      <c r="H138" s="147"/>
      <c r="I138" s="147"/>
      <c r="J138" s="147"/>
      <c r="K138" s="147"/>
      <c r="L138" s="147">
        <f>IF('Detailed input - Vehicles'!$M$113&lt;&gt;0,'Detailed input - Vehicles'!$M$113,'Detailed input - Vehicles'!$M$112)*L125*L121</f>
        <v>0</v>
      </c>
      <c r="M138" s="147">
        <f>IF('Detailed input - Vehicles'!$M$113&lt;&gt;0,'Detailed input - Vehicles'!$M$113,'Detailed input - Vehicles'!$M$112)*M125*M121</f>
        <v>0</v>
      </c>
      <c r="N138" s="147">
        <f>IF('Detailed input - Vehicles'!$M$113&lt;&gt;0,'Detailed input - Vehicles'!$M$113,'Detailed input - Vehicles'!$M$112)*N125*N121</f>
        <v>0</v>
      </c>
      <c r="O138" s="147">
        <f>IF('Detailed input - Vehicles'!$M$113&lt;&gt;0,'Detailed input - Vehicles'!$M$113,'Detailed input - Vehicles'!$M$112)*O125*O121</f>
        <v>0</v>
      </c>
      <c r="P138" s="147">
        <f>IF('Detailed input - Vehicles'!$M$113&lt;&gt;0,'Detailed input - Vehicles'!$M$113,'Detailed input - Vehicles'!$M$112)*P125*P121</f>
        <v>0</v>
      </c>
      <c r="Q138" s="147">
        <f>IF('Detailed input - Vehicles'!$M$113&lt;&gt;0,'Detailed input - Vehicles'!$M$113,'Detailed input - Vehicles'!$M$112)*Q125*Q121</f>
        <v>0</v>
      </c>
      <c r="R138" s="147">
        <f>IF('Detailed input - Vehicles'!$M$113&lt;&gt;0,'Detailed input - Vehicles'!$M$113,'Detailed input - Vehicles'!$M$112)*R125*R121</f>
        <v>0</v>
      </c>
      <c r="S138" s="147">
        <f>IF('Detailed input - Vehicles'!$M$113&lt;&gt;0,'Detailed input - Vehicles'!$M$113,'Detailed input - Vehicles'!$M$112)*S125*S121</f>
        <v>0</v>
      </c>
      <c r="T138" s="147">
        <f>IF('Detailed input - Vehicles'!$M$113&lt;&gt;0,'Detailed input - Vehicles'!$M$113,'Detailed input - Vehicles'!$M$112)*T125*T121</f>
        <v>0</v>
      </c>
      <c r="U138" s="147">
        <f>IF('Detailed input - Vehicles'!$M$113&lt;&gt;0,'Detailed input - Vehicles'!$M$113,'Detailed input - Vehicles'!$M$112)*U125*U121</f>
        <v>0</v>
      </c>
      <c r="V138" s="147">
        <f>IF('Detailed input - Vehicles'!$M$113&lt;&gt;0,'Detailed input - Vehicles'!$M$113,'Detailed input - Vehicles'!$M$112)*V125*V121</f>
        <v>0</v>
      </c>
      <c r="W138" s="147">
        <f>IF('Detailed input - Vehicles'!$M$113&lt;&gt;0,'Detailed input - Vehicles'!$M$113,'Detailed input - Vehicles'!$M$112)*W125*W121</f>
        <v>0</v>
      </c>
      <c r="X138" s="147">
        <f>IF('Detailed input - Vehicles'!$M$113&lt;&gt;0,'Detailed input - Vehicles'!$M$113,'Detailed input - Vehicles'!$M$112)*X125*X121</f>
        <v>0</v>
      </c>
      <c r="Y138" s="147">
        <f>IF('Detailed input - Vehicles'!$M$113&lt;&gt;0,'Detailed input - Vehicles'!$M$113,'Detailed input - Vehicles'!$M$112)*Y125*Y121</f>
        <v>0</v>
      </c>
      <c r="Z138" s="147">
        <f>IF('Detailed input - Vehicles'!$M$113&lt;&gt;0,'Detailed input - Vehicles'!$M$113,'Detailed input - Vehicles'!$M$112)*Z125*Z121</f>
        <v>0</v>
      </c>
      <c r="AA138" s="147">
        <f>IF('Detailed input - Vehicles'!$M$113&lt;&gt;0,'Detailed input - Vehicles'!$M$113,'Detailed input - Vehicles'!$M$112)*AA125*AA121</f>
        <v>0</v>
      </c>
      <c r="AB138" s="147">
        <f>IF('Detailed input - Vehicles'!$M$113&lt;&gt;0,'Detailed input - Vehicles'!$M$113,'Detailed input - Vehicles'!$M$112)*AB125*AB121</f>
        <v>0</v>
      </c>
      <c r="AC138" s="147">
        <f>IF('Detailed input - Vehicles'!$M$113&lt;&gt;0,'Detailed input - Vehicles'!$M$113,'Detailed input - Vehicles'!$M$112)*AC125*AC121</f>
        <v>0</v>
      </c>
    </row>
    <row r="139" spans="1:29" s="138" customFormat="1" ht="20.25" customHeight="1" outlineLevel="3" x14ac:dyDescent="0.3">
      <c r="A139" s="265"/>
      <c r="B139" s="97"/>
      <c r="C139" s="146" t="s">
        <v>130</v>
      </c>
      <c r="D139" s="147"/>
      <c r="E139" s="147"/>
      <c r="F139" s="147"/>
      <c r="G139" s="147"/>
      <c r="H139" s="147"/>
      <c r="I139" s="147"/>
      <c r="J139" s="147"/>
      <c r="K139" s="147"/>
      <c r="L139" s="147"/>
      <c r="M139" s="147">
        <f>IF('Detailed input - Vehicles'!$N$113&lt;&gt;0,'Detailed input - Vehicles'!$N$113,'Detailed input - Vehicles'!$N$112)*M125*M122</f>
        <v>0</v>
      </c>
      <c r="N139" s="147">
        <f>IF('Detailed input - Vehicles'!$N$113&lt;&gt;0,'Detailed input - Vehicles'!$N$113,'Detailed input - Vehicles'!$N$112)*N125*N122</f>
        <v>0</v>
      </c>
      <c r="O139" s="147">
        <f>IF('Detailed input - Vehicles'!$N$113&lt;&gt;0,'Detailed input - Vehicles'!$N$113,'Detailed input - Vehicles'!$N$112)*O125*O122</f>
        <v>0</v>
      </c>
      <c r="P139" s="147">
        <f>IF('Detailed input - Vehicles'!$N$113&lt;&gt;0,'Detailed input - Vehicles'!$N$113,'Detailed input - Vehicles'!$N$112)*P125*P122</f>
        <v>0</v>
      </c>
      <c r="Q139" s="147">
        <f>IF('Detailed input - Vehicles'!$N$113&lt;&gt;0,'Detailed input - Vehicles'!$N$113,'Detailed input - Vehicles'!$N$112)*Q125*Q122</f>
        <v>0</v>
      </c>
      <c r="R139" s="147">
        <f>IF('Detailed input - Vehicles'!$N$113&lt;&gt;0,'Detailed input - Vehicles'!$N$113,'Detailed input - Vehicles'!$N$112)*R125*R122</f>
        <v>0</v>
      </c>
      <c r="S139" s="147">
        <f>IF('Detailed input - Vehicles'!$N$113&lt;&gt;0,'Detailed input - Vehicles'!$N$113,'Detailed input - Vehicles'!$N$112)*S125*S122</f>
        <v>0</v>
      </c>
      <c r="T139" s="147">
        <f>IF('Detailed input - Vehicles'!$N$113&lt;&gt;0,'Detailed input - Vehicles'!$N$113,'Detailed input - Vehicles'!$N$112)*T125*T122</f>
        <v>0</v>
      </c>
      <c r="U139" s="147">
        <f>IF('Detailed input - Vehicles'!$N$113&lt;&gt;0,'Detailed input - Vehicles'!$N$113,'Detailed input - Vehicles'!$N$112)*U125*U122</f>
        <v>0</v>
      </c>
      <c r="V139" s="147">
        <f>IF('Detailed input - Vehicles'!$N$113&lt;&gt;0,'Detailed input - Vehicles'!$N$113,'Detailed input - Vehicles'!$N$112)*V125*V122</f>
        <v>0</v>
      </c>
      <c r="W139" s="147">
        <f>IF('Detailed input - Vehicles'!$N$113&lt;&gt;0,'Detailed input - Vehicles'!$N$113,'Detailed input - Vehicles'!$N$112)*W125*W122</f>
        <v>0</v>
      </c>
      <c r="X139" s="147">
        <f>IF('Detailed input - Vehicles'!$N$113&lt;&gt;0,'Detailed input - Vehicles'!$N$113,'Detailed input - Vehicles'!$N$112)*X125*X122</f>
        <v>0</v>
      </c>
      <c r="Y139" s="147">
        <f>IF('Detailed input - Vehicles'!$N$113&lt;&gt;0,'Detailed input - Vehicles'!$N$113,'Detailed input - Vehicles'!$N$112)*Y125*Y122</f>
        <v>0</v>
      </c>
      <c r="Z139" s="147">
        <f>IF('Detailed input - Vehicles'!$N$113&lt;&gt;0,'Detailed input - Vehicles'!$N$113,'Detailed input - Vehicles'!$N$112)*Z125*Z122</f>
        <v>0</v>
      </c>
      <c r="AA139" s="147">
        <f>IF('Detailed input - Vehicles'!$N$113&lt;&gt;0,'Detailed input - Vehicles'!$N$113,'Detailed input - Vehicles'!$N$112)*AA125*AA122</f>
        <v>0</v>
      </c>
      <c r="AB139" s="147">
        <f>IF('Detailed input - Vehicles'!$N$113&lt;&gt;0,'Detailed input - Vehicles'!$N$113,'Detailed input - Vehicles'!$N$112)*AB125*AB122</f>
        <v>0</v>
      </c>
      <c r="AC139" s="147">
        <f>IF('Detailed input - Vehicles'!$N$113&lt;&gt;0,'Detailed input - Vehicles'!$N$113,'Detailed input - Vehicles'!$N$112)*AC125*AC122</f>
        <v>0</v>
      </c>
    </row>
    <row r="140" spans="1:29" s="138" customFormat="1" ht="20.25" customHeight="1" outlineLevel="3" x14ac:dyDescent="0.3">
      <c r="A140" s="265"/>
      <c r="B140" s="97"/>
      <c r="C140" s="146" t="s">
        <v>131</v>
      </c>
      <c r="D140" s="147"/>
      <c r="E140" s="147"/>
      <c r="F140" s="147"/>
      <c r="G140" s="147"/>
      <c r="H140" s="147"/>
      <c r="I140" s="147"/>
      <c r="J140" s="147"/>
      <c r="K140" s="147"/>
      <c r="L140" s="147"/>
      <c r="M140" s="147"/>
      <c r="N140" s="147">
        <f>IF('Detailed input - Vehicles'!$O$113&lt;&gt;0,'Detailed input - Vehicles'!$O$113,'Detailed input - Vehicles'!$O$112)*N125*N123</f>
        <v>0</v>
      </c>
      <c r="O140" s="147">
        <f>IF('Detailed input - Vehicles'!$O$113&lt;&gt;0,'Detailed input - Vehicles'!$O$113,'Detailed input - Vehicles'!$O$112)*O125*O123</f>
        <v>0</v>
      </c>
      <c r="P140" s="147">
        <f>IF('Detailed input - Vehicles'!$O$113&lt;&gt;0,'Detailed input - Vehicles'!$O$113,'Detailed input - Vehicles'!$O$112)*P125*P123</f>
        <v>0</v>
      </c>
      <c r="Q140" s="147">
        <f>IF('Detailed input - Vehicles'!$O$113&lt;&gt;0,'Detailed input - Vehicles'!$O$113,'Detailed input - Vehicles'!$O$112)*Q125*Q123</f>
        <v>0</v>
      </c>
      <c r="R140" s="147">
        <f>IF('Detailed input - Vehicles'!$O$113&lt;&gt;0,'Detailed input - Vehicles'!$O$113,'Detailed input - Vehicles'!$O$112)*R125*R123</f>
        <v>0</v>
      </c>
      <c r="S140" s="147">
        <f>IF('Detailed input - Vehicles'!$O$113&lt;&gt;0,'Detailed input - Vehicles'!$O$113,'Detailed input - Vehicles'!$O$112)*S125*S123</f>
        <v>0</v>
      </c>
      <c r="T140" s="147">
        <f>IF('Detailed input - Vehicles'!$O$113&lt;&gt;0,'Detailed input - Vehicles'!$O$113,'Detailed input - Vehicles'!$O$112)*T125*T123</f>
        <v>0</v>
      </c>
      <c r="U140" s="147">
        <f>IF('Detailed input - Vehicles'!$O$113&lt;&gt;0,'Detailed input - Vehicles'!$O$113,'Detailed input - Vehicles'!$O$112)*U125*U123</f>
        <v>0</v>
      </c>
      <c r="V140" s="147">
        <f>IF('Detailed input - Vehicles'!$O$113&lt;&gt;0,'Detailed input - Vehicles'!$O$113,'Detailed input - Vehicles'!$O$112)*V125*V123</f>
        <v>0</v>
      </c>
      <c r="W140" s="147">
        <f>IF('Detailed input - Vehicles'!$O$113&lt;&gt;0,'Detailed input - Vehicles'!$O$113,'Detailed input - Vehicles'!$O$112)*W125*W123</f>
        <v>0</v>
      </c>
      <c r="X140" s="147">
        <f>IF('Detailed input - Vehicles'!$O$113&lt;&gt;0,'Detailed input - Vehicles'!$O$113,'Detailed input - Vehicles'!$O$112)*X125*X123</f>
        <v>0</v>
      </c>
      <c r="Y140" s="147">
        <f>IF('Detailed input - Vehicles'!$O$113&lt;&gt;0,'Detailed input - Vehicles'!$O$113,'Detailed input - Vehicles'!$O$112)*Y125*Y123</f>
        <v>0</v>
      </c>
      <c r="Z140" s="147">
        <f>IF('Detailed input - Vehicles'!$O$113&lt;&gt;0,'Detailed input - Vehicles'!$O$113,'Detailed input - Vehicles'!$O$112)*Z125*Z123</f>
        <v>0</v>
      </c>
      <c r="AA140" s="147">
        <f>IF('Detailed input - Vehicles'!$O$113&lt;&gt;0,'Detailed input - Vehicles'!$O$113,'Detailed input - Vehicles'!$O$112)*AA125*AA123</f>
        <v>0</v>
      </c>
      <c r="AB140" s="147">
        <f>IF('Detailed input - Vehicles'!$O$113&lt;&gt;0,'Detailed input - Vehicles'!$O$113,'Detailed input - Vehicles'!$O$112)*AB125*AB123</f>
        <v>0</v>
      </c>
      <c r="AC140" s="147">
        <f>IF('Detailed input - Vehicles'!$O$113&lt;&gt;0,'Detailed input - Vehicles'!$O$113,'Detailed input - Vehicles'!$O$112)*AC125*AC123</f>
        <v>0</v>
      </c>
    </row>
    <row r="141" spans="1:29" s="87" customFormat="1" ht="20.25" customHeight="1" outlineLevel="2" x14ac:dyDescent="0.3">
      <c r="A141" s="79"/>
      <c r="B141" s="86"/>
      <c r="C141" s="86"/>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row>
    <row r="142" spans="1:29" s="136" customFormat="1" ht="20.25" customHeight="1" outlineLevel="2" x14ac:dyDescent="0.3">
      <c r="A142" s="267"/>
      <c r="B142" s="97" t="s">
        <v>465</v>
      </c>
      <c r="C142" s="97" t="s">
        <v>152</v>
      </c>
      <c r="D142" s="597">
        <f t="shared" ref="D142:N142" si="30">SUM(D143:D153)</f>
        <v>0</v>
      </c>
      <c r="E142" s="597">
        <f t="shared" si="30"/>
        <v>0</v>
      </c>
      <c r="F142" s="597">
        <f t="shared" si="30"/>
        <v>0</v>
      </c>
      <c r="G142" s="597">
        <f t="shared" si="30"/>
        <v>0</v>
      </c>
      <c r="H142" s="597">
        <f t="shared" si="30"/>
        <v>0</v>
      </c>
      <c r="I142" s="597">
        <f t="shared" si="30"/>
        <v>0</v>
      </c>
      <c r="J142" s="597">
        <f t="shared" si="30"/>
        <v>0</v>
      </c>
      <c r="K142" s="597">
        <f t="shared" si="30"/>
        <v>0</v>
      </c>
      <c r="L142" s="597">
        <f t="shared" si="30"/>
        <v>0</v>
      </c>
      <c r="M142" s="597">
        <f t="shared" si="30"/>
        <v>0</v>
      </c>
      <c r="N142" s="597">
        <f t="shared" si="30"/>
        <v>0</v>
      </c>
      <c r="O142" s="597">
        <f t="shared" ref="O142:AC142" si="31">SUM(O143:O153)</f>
        <v>0</v>
      </c>
      <c r="P142" s="597">
        <f t="shared" si="31"/>
        <v>0</v>
      </c>
      <c r="Q142" s="597">
        <f t="shared" si="31"/>
        <v>0</v>
      </c>
      <c r="R142" s="597">
        <f t="shared" si="31"/>
        <v>0</v>
      </c>
      <c r="S142" s="597">
        <f t="shared" si="31"/>
        <v>0</v>
      </c>
      <c r="T142" s="597">
        <f t="shared" si="31"/>
        <v>0</v>
      </c>
      <c r="U142" s="597">
        <f t="shared" si="31"/>
        <v>0</v>
      </c>
      <c r="V142" s="597">
        <f t="shared" si="31"/>
        <v>0</v>
      </c>
      <c r="W142" s="597">
        <f t="shared" si="31"/>
        <v>0</v>
      </c>
      <c r="X142" s="597">
        <f t="shared" si="31"/>
        <v>0</v>
      </c>
      <c r="Y142" s="597">
        <f t="shared" si="31"/>
        <v>0</v>
      </c>
      <c r="Z142" s="597">
        <f t="shared" si="31"/>
        <v>0</v>
      </c>
      <c r="AA142" s="597">
        <f t="shared" si="31"/>
        <v>0</v>
      </c>
      <c r="AB142" s="597">
        <f t="shared" si="31"/>
        <v>0</v>
      </c>
      <c r="AC142" s="597">
        <f t="shared" si="31"/>
        <v>0</v>
      </c>
    </row>
    <row r="143" spans="1:29" s="138" customFormat="1" ht="20.25" customHeight="1" outlineLevel="3" x14ac:dyDescent="0.3">
      <c r="A143" s="265"/>
      <c r="B143" s="103" t="s">
        <v>135</v>
      </c>
      <c r="C143" s="146" t="s">
        <v>121</v>
      </c>
      <c r="D143" s="147">
        <f>IF('Detailed input - Vehicles'!$F$113&lt;&gt;0,'Detailed input - Vehicles'!$F$113,'Detailed input - Vehicles'!$F$112)*D25*D113</f>
        <v>0</v>
      </c>
      <c r="E143" s="147">
        <f>IF('Detailed input - Vehicles'!$F$113&lt;&gt;0,'Detailed input - Vehicles'!$F$113,'Detailed input - Vehicles'!$F$112)*E25*E113</f>
        <v>0</v>
      </c>
      <c r="F143" s="147">
        <f>IF('Detailed input - Vehicles'!$F$113&lt;&gt;0,'Detailed input - Vehicles'!$F$113,'Detailed input - Vehicles'!$F$112)*F25*F113</f>
        <v>0</v>
      </c>
      <c r="G143" s="147">
        <f>IF('Detailed input - Vehicles'!$F$113&lt;&gt;0,'Detailed input - Vehicles'!$F$113,'Detailed input - Vehicles'!$F$112)*G25*G113</f>
        <v>0</v>
      </c>
      <c r="H143" s="147">
        <f>IF('Detailed input - Vehicles'!$F$113&lt;&gt;0,'Detailed input - Vehicles'!$F$113,'Detailed input - Vehicles'!$F$112)*H25*H113</f>
        <v>0</v>
      </c>
      <c r="I143" s="147">
        <f>IF('Detailed input - Vehicles'!$F$113&lt;&gt;0,'Detailed input - Vehicles'!$F$113,'Detailed input - Vehicles'!$F$112)*I25*I113</f>
        <v>0</v>
      </c>
      <c r="J143" s="147">
        <f>IF('Detailed input - Vehicles'!$F$113&lt;&gt;0,'Detailed input - Vehicles'!$F$113,'Detailed input - Vehicles'!$F$112)*J25*J113</f>
        <v>0</v>
      </c>
      <c r="K143" s="147">
        <f>IF('Detailed input - Vehicles'!$F$113&lt;&gt;0,'Detailed input - Vehicles'!$F$113,'Detailed input - Vehicles'!$F$112)*K25*K113</f>
        <v>0</v>
      </c>
      <c r="L143" s="147">
        <f>IF('Detailed input - Vehicles'!$F$113&lt;&gt;0,'Detailed input - Vehicles'!$F$113,'Detailed input - Vehicles'!$F$112)*L25*L113</f>
        <v>0</v>
      </c>
      <c r="M143" s="147">
        <f>IF('Detailed input - Vehicles'!$F$113&lt;&gt;0,'Detailed input - Vehicles'!$F$113,'Detailed input - Vehicles'!$F$112)*M25*M113</f>
        <v>0</v>
      </c>
      <c r="N143" s="147">
        <f>IF('Detailed input - Vehicles'!$F$113&lt;&gt;0,'Detailed input - Vehicles'!$F$113,'Detailed input - Vehicles'!$F$112)*N25*N113</f>
        <v>0</v>
      </c>
      <c r="O143" s="147">
        <f>IF('Detailed input - Vehicles'!$F$113&lt;&gt;0,'Detailed input - Vehicles'!$F$113,'Detailed input - Vehicles'!$F$112)*O25*O113</f>
        <v>0</v>
      </c>
      <c r="P143" s="147">
        <f>IF('Detailed input - Vehicles'!$F$113&lt;&gt;0,'Detailed input - Vehicles'!$F$113,'Detailed input - Vehicles'!$F$112)*P25*P113</f>
        <v>0</v>
      </c>
      <c r="Q143" s="147">
        <f>IF('Detailed input - Vehicles'!$F$113&lt;&gt;0,'Detailed input - Vehicles'!$F$113,'Detailed input - Vehicles'!$F$112)*Q25*Q113</f>
        <v>0</v>
      </c>
      <c r="R143" s="147">
        <f>IF('Detailed input - Vehicles'!$F$113&lt;&gt;0,'Detailed input - Vehicles'!$F$113,'Detailed input - Vehicles'!$F$112)*R25*R113</f>
        <v>0</v>
      </c>
      <c r="S143" s="147">
        <f>IF('Detailed input - Vehicles'!$F$113&lt;&gt;0,'Detailed input - Vehicles'!$F$113,'Detailed input - Vehicles'!$F$112)*S25*S113</f>
        <v>0</v>
      </c>
      <c r="T143" s="147">
        <f>IF('Detailed input - Vehicles'!$F$113&lt;&gt;0,'Detailed input - Vehicles'!$F$113,'Detailed input - Vehicles'!$F$112)*T25*T113</f>
        <v>0</v>
      </c>
      <c r="U143" s="147">
        <f>IF('Detailed input - Vehicles'!$F$113&lt;&gt;0,'Detailed input - Vehicles'!$F$113,'Detailed input - Vehicles'!$F$112)*U25*U113</f>
        <v>0</v>
      </c>
      <c r="V143" s="147">
        <f>IF('Detailed input - Vehicles'!$F$113&lt;&gt;0,'Detailed input - Vehicles'!$F$113,'Detailed input - Vehicles'!$F$112)*V25*V113</f>
        <v>0</v>
      </c>
      <c r="W143" s="147">
        <f>IF('Detailed input - Vehicles'!$F$113&lt;&gt;0,'Detailed input - Vehicles'!$F$113,'Detailed input - Vehicles'!$F$112)*W25*W113</f>
        <v>0</v>
      </c>
      <c r="X143" s="147">
        <f>IF('Detailed input - Vehicles'!$F$113&lt;&gt;0,'Detailed input - Vehicles'!$F$113,'Detailed input - Vehicles'!$F$112)*X25*X113</f>
        <v>0</v>
      </c>
      <c r="Y143" s="147">
        <f>IF('Detailed input - Vehicles'!$F$113&lt;&gt;0,'Detailed input - Vehicles'!$F$113,'Detailed input - Vehicles'!$F$112)*Y25*Y113</f>
        <v>0</v>
      </c>
      <c r="Z143" s="147">
        <f>IF('Detailed input - Vehicles'!$F$113&lt;&gt;0,'Detailed input - Vehicles'!$F$113,'Detailed input - Vehicles'!$F$112)*Z25*Z113</f>
        <v>0</v>
      </c>
      <c r="AA143" s="147">
        <f>IF('Detailed input - Vehicles'!$F$113&lt;&gt;0,'Detailed input - Vehicles'!$F$113,'Detailed input - Vehicles'!$F$112)*AA25*AA113</f>
        <v>0</v>
      </c>
      <c r="AB143" s="147">
        <f>IF('Detailed input - Vehicles'!$F$113&lt;&gt;0,'Detailed input - Vehicles'!$F$113,'Detailed input - Vehicles'!$F$112)*AB25*AB113</f>
        <v>0</v>
      </c>
      <c r="AC143" s="147">
        <f>IF('Detailed input - Vehicles'!$F$113&lt;&gt;0,'Detailed input - Vehicles'!$F$113,'Detailed input - Vehicles'!$F$112)*AC25*AC113</f>
        <v>0</v>
      </c>
    </row>
    <row r="144" spans="1:29" s="138" customFormat="1" ht="20.25" customHeight="1" outlineLevel="3" x14ac:dyDescent="0.3">
      <c r="A144" s="265"/>
      <c r="B144" s="97"/>
      <c r="C144" s="146" t="s">
        <v>122</v>
      </c>
      <c r="D144" s="147"/>
      <c r="E144" s="147">
        <f>IF('Detailed input - Vehicles'!$F$113&lt;&gt;0,'Detailed input - Vehicles'!$F$113,'Detailed input - Vehicles'!$F$112)*E25*E114</f>
        <v>0</v>
      </c>
      <c r="F144" s="147">
        <f>IF('Detailed input - Vehicles'!$F$113&lt;&gt;0,'Detailed input - Vehicles'!$F$113,'Detailed input - Vehicles'!$F$112)*F25*F114</f>
        <v>0</v>
      </c>
      <c r="G144" s="147">
        <f>IF('Detailed input - Vehicles'!$F$113&lt;&gt;0,'Detailed input - Vehicles'!$F$113,'Detailed input - Vehicles'!$F$112)*G25*G114</f>
        <v>0</v>
      </c>
      <c r="H144" s="147">
        <f>IF('Detailed input - Vehicles'!$F$113&lt;&gt;0,'Detailed input - Vehicles'!$F$113,'Detailed input - Vehicles'!$F$112)*H25*H114</f>
        <v>0</v>
      </c>
      <c r="I144" s="147">
        <f>IF('Detailed input - Vehicles'!$F$113&lt;&gt;0,'Detailed input - Vehicles'!$F$113,'Detailed input - Vehicles'!$F$112)*I25*I114</f>
        <v>0</v>
      </c>
      <c r="J144" s="147">
        <f>IF('Detailed input - Vehicles'!$F$113&lt;&gt;0,'Detailed input - Vehicles'!$F$113,'Detailed input - Vehicles'!$F$112)*J25*J114</f>
        <v>0</v>
      </c>
      <c r="K144" s="147">
        <f>IF('Detailed input - Vehicles'!$F$113&lt;&gt;0,'Detailed input - Vehicles'!$F$113,'Detailed input - Vehicles'!$F$112)*K25*K114</f>
        <v>0</v>
      </c>
      <c r="L144" s="147">
        <f>IF('Detailed input - Vehicles'!$F$113&lt;&gt;0,'Detailed input - Vehicles'!$F$113,'Detailed input - Vehicles'!$F$112)*L25*L114</f>
        <v>0</v>
      </c>
      <c r="M144" s="147">
        <f>IF('Detailed input - Vehicles'!$F$113&lt;&gt;0,'Detailed input - Vehicles'!$F$113,'Detailed input - Vehicles'!$F$112)*M25*M114</f>
        <v>0</v>
      </c>
      <c r="N144" s="147">
        <f>IF('Detailed input - Vehicles'!$F$113&lt;&gt;0,'Detailed input - Vehicles'!$F$113,'Detailed input - Vehicles'!$F$112)*N25*N114</f>
        <v>0</v>
      </c>
      <c r="O144" s="147">
        <f>IF('Detailed input - Vehicles'!$F$113&lt;&gt;0,'Detailed input - Vehicles'!$F$113,'Detailed input - Vehicles'!$F$112)*O25*O114</f>
        <v>0</v>
      </c>
      <c r="P144" s="147">
        <f>IF('Detailed input - Vehicles'!$F$113&lt;&gt;0,'Detailed input - Vehicles'!$F$113,'Detailed input - Vehicles'!$F$112)*P25*P114</f>
        <v>0</v>
      </c>
      <c r="Q144" s="147">
        <f>IF('Detailed input - Vehicles'!$F$113&lt;&gt;0,'Detailed input - Vehicles'!$F$113,'Detailed input - Vehicles'!$F$112)*Q25*Q114</f>
        <v>0</v>
      </c>
      <c r="R144" s="147">
        <f>IF('Detailed input - Vehicles'!$F$113&lt;&gt;0,'Detailed input - Vehicles'!$F$113,'Detailed input - Vehicles'!$F$112)*R25*R114</f>
        <v>0</v>
      </c>
      <c r="S144" s="147">
        <f>IF('Detailed input - Vehicles'!$F$113&lt;&gt;0,'Detailed input - Vehicles'!$F$113,'Detailed input - Vehicles'!$F$112)*S25*S114</f>
        <v>0</v>
      </c>
      <c r="T144" s="147">
        <f>IF('Detailed input - Vehicles'!$F$113&lt;&gt;0,'Detailed input - Vehicles'!$F$113,'Detailed input - Vehicles'!$F$112)*T25*T114</f>
        <v>0</v>
      </c>
      <c r="U144" s="147">
        <f>IF('Detailed input - Vehicles'!$F$113&lt;&gt;0,'Detailed input - Vehicles'!$F$113,'Detailed input - Vehicles'!$F$112)*U25*U114</f>
        <v>0</v>
      </c>
      <c r="V144" s="147">
        <f>IF('Detailed input - Vehicles'!$F$113&lt;&gt;0,'Detailed input - Vehicles'!$F$113,'Detailed input - Vehicles'!$F$112)*V25*V114</f>
        <v>0</v>
      </c>
      <c r="W144" s="147">
        <f>IF('Detailed input - Vehicles'!$F$113&lt;&gt;0,'Detailed input - Vehicles'!$F$113,'Detailed input - Vehicles'!$F$112)*W25*W114</f>
        <v>0</v>
      </c>
      <c r="X144" s="147">
        <f>IF('Detailed input - Vehicles'!$F$113&lt;&gt;0,'Detailed input - Vehicles'!$F$113,'Detailed input - Vehicles'!$F$112)*X25*X114</f>
        <v>0</v>
      </c>
      <c r="Y144" s="147">
        <f>IF('Detailed input - Vehicles'!$F$113&lt;&gt;0,'Detailed input - Vehicles'!$F$113,'Detailed input - Vehicles'!$F$112)*Y25*Y114</f>
        <v>0</v>
      </c>
      <c r="Z144" s="147">
        <f>IF('Detailed input - Vehicles'!$F$113&lt;&gt;0,'Detailed input - Vehicles'!$F$113,'Detailed input - Vehicles'!$F$112)*Z25*Z114</f>
        <v>0</v>
      </c>
      <c r="AA144" s="147">
        <f>IF('Detailed input - Vehicles'!$F$113&lt;&gt;0,'Detailed input - Vehicles'!$F$113,'Detailed input - Vehicles'!$F$112)*AA25*AA114</f>
        <v>0</v>
      </c>
      <c r="AB144" s="147">
        <f>IF('Detailed input - Vehicles'!$F$113&lt;&gt;0,'Detailed input - Vehicles'!$F$113,'Detailed input - Vehicles'!$F$112)*AB25*AB114</f>
        <v>0</v>
      </c>
      <c r="AC144" s="147">
        <f>IF('Detailed input - Vehicles'!$F$113&lt;&gt;0,'Detailed input - Vehicles'!$F$113,'Detailed input - Vehicles'!$F$112)*AC25*AC114</f>
        <v>0</v>
      </c>
    </row>
    <row r="145" spans="1:29" s="138" customFormat="1" ht="20.25" customHeight="1" outlineLevel="3" x14ac:dyDescent="0.3">
      <c r="A145" s="265"/>
      <c r="B145" s="97"/>
      <c r="C145" s="146" t="s">
        <v>123</v>
      </c>
      <c r="D145" s="147"/>
      <c r="E145" s="147"/>
      <c r="F145" s="147">
        <f>IF('Detailed input - Vehicles'!$G$113&lt;&gt;0,'Detailed input - Vehicles'!$G$113,'Detailed input - Vehicles'!$G$112)*F25*F115</f>
        <v>0</v>
      </c>
      <c r="G145" s="147">
        <f>IF('Detailed input - Vehicles'!$G$113&lt;&gt;0,'Detailed input - Vehicles'!$G$113,'Detailed input - Vehicles'!$G$112)*G25*G115</f>
        <v>0</v>
      </c>
      <c r="H145" s="147">
        <f>IF('Detailed input - Vehicles'!$G$113&lt;&gt;0,'Detailed input - Vehicles'!$G$113,'Detailed input - Vehicles'!$G$112)*H25*H115</f>
        <v>0</v>
      </c>
      <c r="I145" s="147">
        <f>IF('Detailed input - Vehicles'!$G$113&lt;&gt;0,'Detailed input - Vehicles'!$G$113,'Detailed input - Vehicles'!$G$112)*I25*I115</f>
        <v>0</v>
      </c>
      <c r="J145" s="147">
        <f>IF('Detailed input - Vehicles'!$G$113&lt;&gt;0,'Detailed input - Vehicles'!$G$113,'Detailed input - Vehicles'!$G$112)*J25*J115</f>
        <v>0</v>
      </c>
      <c r="K145" s="147">
        <f>IF('Detailed input - Vehicles'!$G$113&lt;&gt;0,'Detailed input - Vehicles'!$G$113,'Detailed input - Vehicles'!$G$112)*K25*K115</f>
        <v>0</v>
      </c>
      <c r="L145" s="147">
        <f>IF('Detailed input - Vehicles'!$G$113&lt;&gt;0,'Detailed input - Vehicles'!$G$113,'Detailed input - Vehicles'!$G$112)*L25*L115</f>
        <v>0</v>
      </c>
      <c r="M145" s="147">
        <f>IF('Detailed input - Vehicles'!$G$113&lt;&gt;0,'Detailed input - Vehicles'!$G$113,'Detailed input - Vehicles'!$G$112)*M25*M115</f>
        <v>0</v>
      </c>
      <c r="N145" s="147">
        <f>IF('Detailed input - Vehicles'!$G$113&lt;&gt;0,'Detailed input - Vehicles'!$G$113,'Detailed input - Vehicles'!$G$112)*N25*N115</f>
        <v>0</v>
      </c>
      <c r="O145" s="147">
        <f>IF('Detailed input - Vehicles'!$G$113&lt;&gt;0,'Detailed input - Vehicles'!$G$113,'Detailed input - Vehicles'!$G$112)*O25*O115</f>
        <v>0</v>
      </c>
      <c r="P145" s="147">
        <f>IF('Detailed input - Vehicles'!$G$113&lt;&gt;0,'Detailed input - Vehicles'!$G$113,'Detailed input - Vehicles'!$G$112)*P25*P115</f>
        <v>0</v>
      </c>
      <c r="Q145" s="147">
        <f>IF('Detailed input - Vehicles'!$G$113&lt;&gt;0,'Detailed input - Vehicles'!$G$113,'Detailed input - Vehicles'!$G$112)*Q25*Q115</f>
        <v>0</v>
      </c>
      <c r="R145" s="147">
        <f>IF('Detailed input - Vehicles'!$G$113&lt;&gt;0,'Detailed input - Vehicles'!$G$113,'Detailed input - Vehicles'!$G$112)*R25*R115</f>
        <v>0</v>
      </c>
      <c r="S145" s="147">
        <f>IF('Detailed input - Vehicles'!$G$113&lt;&gt;0,'Detailed input - Vehicles'!$G$113,'Detailed input - Vehicles'!$G$112)*S25*S115</f>
        <v>0</v>
      </c>
      <c r="T145" s="147">
        <f>IF('Detailed input - Vehicles'!$G$113&lt;&gt;0,'Detailed input - Vehicles'!$G$113,'Detailed input - Vehicles'!$G$112)*T25*T115</f>
        <v>0</v>
      </c>
      <c r="U145" s="147">
        <f>IF('Detailed input - Vehicles'!$G$113&lt;&gt;0,'Detailed input - Vehicles'!$G$113,'Detailed input - Vehicles'!$G$112)*U25*U115</f>
        <v>0</v>
      </c>
      <c r="V145" s="147">
        <f>IF('Detailed input - Vehicles'!$G$113&lt;&gt;0,'Detailed input - Vehicles'!$G$113,'Detailed input - Vehicles'!$G$112)*V25*V115</f>
        <v>0</v>
      </c>
      <c r="W145" s="147">
        <f>IF('Detailed input - Vehicles'!$G$113&lt;&gt;0,'Detailed input - Vehicles'!$G$113,'Detailed input - Vehicles'!$G$112)*W25*W115</f>
        <v>0</v>
      </c>
      <c r="X145" s="147">
        <f>IF('Detailed input - Vehicles'!$G$113&lt;&gt;0,'Detailed input - Vehicles'!$G$113,'Detailed input - Vehicles'!$G$112)*X25*X115</f>
        <v>0</v>
      </c>
      <c r="Y145" s="147">
        <f>IF('Detailed input - Vehicles'!$G$113&lt;&gt;0,'Detailed input - Vehicles'!$G$113,'Detailed input - Vehicles'!$G$112)*Y25*Y115</f>
        <v>0</v>
      </c>
      <c r="Z145" s="147">
        <f>IF('Detailed input - Vehicles'!$G$113&lt;&gt;0,'Detailed input - Vehicles'!$G$113,'Detailed input - Vehicles'!$G$112)*Z25*Z115</f>
        <v>0</v>
      </c>
      <c r="AA145" s="147">
        <f>IF('Detailed input - Vehicles'!$G$113&lt;&gt;0,'Detailed input - Vehicles'!$G$113,'Detailed input - Vehicles'!$G$112)*AA25*AA115</f>
        <v>0</v>
      </c>
      <c r="AB145" s="147">
        <f>IF('Detailed input - Vehicles'!$G$113&lt;&gt;0,'Detailed input - Vehicles'!$G$113,'Detailed input - Vehicles'!$G$112)*AB25*AB115</f>
        <v>0</v>
      </c>
      <c r="AC145" s="147">
        <f>IF('Detailed input - Vehicles'!$G$113&lt;&gt;0,'Detailed input - Vehicles'!$G$113,'Detailed input - Vehicles'!$G$112)*AC25*AC115</f>
        <v>0</v>
      </c>
    </row>
    <row r="146" spans="1:29" s="138" customFormat="1" ht="20.25" customHeight="1" outlineLevel="3" x14ac:dyDescent="0.3">
      <c r="A146" s="265"/>
      <c r="B146" s="97"/>
      <c r="C146" s="146" t="s">
        <v>124</v>
      </c>
      <c r="D146" s="147"/>
      <c r="E146" s="147"/>
      <c r="F146" s="147"/>
      <c r="G146" s="147">
        <f>IF('Detailed input - Vehicles'!$H$113&lt;&gt;0,'Detailed input - Vehicles'!$H$113,'Detailed input - Vehicles'!$H$112)*G25*G116</f>
        <v>0</v>
      </c>
      <c r="H146" s="147">
        <f>IF('Detailed input - Vehicles'!$H$113&lt;&gt;0,'Detailed input - Vehicles'!$H$113,'Detailed input - Vehicles'!$H$112)*H25*H116</f>
        <v>0</v>
      </c>
      <c r="I146" s="147">
        <f>IF('Detailed input - Vehicles'!$H$113&lt;&gt;0,'Detailed input - Vehicles'!$H$113,'Detailed input - Vehicles'!$H$112)*I25*I116</f>
        <v>0</v>
      </c>
      <c r="J146" s="147">
        <f>IF('Detailed input - Vehicles'!$H$113&lt;&gt;0,'Detailed input - Vehicles'!$H$113,'Detailed input - Vehicles'!$H$112)*J25*J116</f>
        <v>0</v>
      </c>
      <c r="K146" s="147">
        <f>IF('Detailed input - Vehicles'!$H$113&lt;&gt;0,'Detailed input - Vehicles'!$H$113,'Detailed input - Vehicles'!$H$112)*K25*K116</f>
        <v>0</v>
      </c>
      <c r="L146" s="147">
        <f>IF('Detailed input - Vehicles'!$H$113&lt;&gt;0,'Detailed input - Vehicles'!$H$113,'Detailed input - Vehicles'!$H$112)*L25*L116</f>
        <v>0</v>
      </c>
      <c r="M146" s="147">
        <f>IF('Detailed input - Vehicles'!$H$113&lt;&gt;0,'Detailed input - Vehicles'!$H$113,'Detailed input - Vehicles'!$H$112)*M25*M116</f>
        <v>0</v>
      </c>
      <c r="N146" s="147">
        <f>IF('Detailed input - Vehicles'!$H$113&lt;&gt;0,'Detailed input - Vehicles'!$H$113,'Detailed input - Vehicles'!$H$112)*N25*N116</f>
        <v>0</v>
      </c>
      <c r="O146" s="147">
        <f>IF('Detailed input - Vehicles'!$H$113&lt;&gt;0,'Detailed input - Vehicles'!$H$113,'Detailed input - Vehicles'!$H$112)*O25*O116</f>
        <v>0</v>
      </c>
      <c r="P146" s="147">
        <f>IF('Detailed input - Vehicles'!$H$113&lt;&gt;0,'Detailed input - Vehicles'!$H$113,'Detailed input - Vehicles'!$H$112)*P25*P116</f>
        <v>0</v>
      </c>
      <c r="Q146" s="147">
        <f>IF('Detailed input - Vehicles'!$H$113&lt;&gt;0,'Detailed input - Vehicles'!$H$113,'Detailed input - Vehicles'!$H$112)*Q25*Q116</f>
        <v>0</v>
      </c>
      <c r="R146" s="147">
        <f>IF('Detailed input - Vehicles'!$H$113&lt;&gt;0,'Detailed input - Vehicles'!$H$113,'Detailed input - Vehicles'!$H$112)*R25*R116</f>
        <v>0</v>
      </c>
      <c r="S146" s="147">
        <f>IF('Detailed input - Vehicles'!$H$113&lt;&gt;0,'Detailed input - Vehicles'!$H$113,'Detailed input - Vehicles'!$H$112)*S25*S116</f>
        <v>0</v>
      </c>
      <c r="T146" s="147">
        <f>IF('Detailed input - Vehicles'!$H$113&lt;&gt;0,'Detailed input - Vehicles'!$H$113,'Detailed input - Vehicles'!$H$112)*T25*T116</f>
        <v>0</v>
      </c>
      <c r="U146" s="147">
        <f>IF('Detailed input - Vehicles'!$H$113&lt;&gt;0,'Detailed input - Vehicles'!$H$113,'Detailed input - Vehicles'!$H$112)*U25*U116</f>
        <v>0</v>
      </c>
      <c r="V146" s="147">
        <f>IF('Detailed input - Vehicles'!$H$113&lt;&gt;0,'Detailed input - Vehicles'!$H$113,'Detailed input - Vehicles'!$H$112)*V25*V116</f>
        <v>0</v>
      </c>
      <c r="W146" s="147">
        <f>IF('Detailed input - Vehicles'!$H$113&lt;&gt;0,'Detailed input - Vehicles'!$H$113,'Detailed input - Vehicles'!$H$112)*W25*W116</f>
        <v>0</v>
      </c>
      <c r="X146" s="147">
        <f>IF('Detailed input - Vehicles'!$H$113&lt;&gt;0,'Detailed input - Vehicles'!$H$113,'Detailed input - Vehicles'!$H$112)*X25*X116</f>
        <v>0</v>
      </c>
      <c r="Y146" s="147">
        <f>IF('Detailed input - Vehicles'!$H$113&lt;&gt;0,'Detailed input - Vehicles'!$H$113,'Detailed input - Vehicles'!$H$112)*Y25*Y116</f>
        <v>0</v>
      </c>
      <c r="Z146" s="147">
        <f>IF('Detailed input - Vehicles'!$H$113&lt;&gt;0,'Detailed input - Vehicles'!$H$113,'Detailed input - Vehicles'!$H$112)*Z25*Z116</f>
        <v>0</v>
      </c>
      <c r="AA146" s="147">
        <f>IF('Detailed input - Vehicles'!$H$113&lt;&gt;0,'Detailed input - Vehicles'!$H$113,'Detailed input - Vehicles'!$H$112)*AA25*AA116</f>
        <v>0</v>
      </c>
      <c r="AB146" s="147">
        <f>IF('Detailed input - Vehicles'!$H$113&lt;&gt;0,'Detailed input - Vehicles'!$H$113,'Detailed input - Vehicles'!$H$112)*AB25*AB116</f>
        <v>0</v>
      </c>
      <c r="AC146" s="147">
        <f>IF('Detailed input - Vehicles'!$H$113&lt;&gt;0,'Detailed input - Vehicles'!$H$113,'Detailed input - Vehicles'!$H$112)*AC25*AC116</f>
        <v>0</v>
      </c>
    </row>
    <row r="147" spans="1:29" s="138" customFormat="1" ht="20.25" customHeight="1" outlineLevel="3" x14ac:dyDescent="0.3">
      <c r="A147" s="265"/>
      <c r="B147" s="97"/>
      <c r="C147" s="146" t="s">
        <v>125</v>
      </c>
      <c r="D147" s="147"/>
      <c r="E147" s="147"/>
      <c r="F147" s="147"/>
      <c r="G147" s="147"/>
      <c r="H147" s="147">
        <f>IF('Detailed input - Vehicles'!$I$113&lt;&gt;0,'Detailed input - Vehicles'!$I$113,'Detailed input - Vehicles'!$I$112)*H25*H117</f>
        <v>0</v>
      </c>
      <c r="I147" s="147">
        <f>IF('Detailed input - Vehicles'!$I$113&lt;&gt;0,'Detailed input - Vehicles'!$I$113,'Detailed input - Vehicles'!$I$112)*I25*I117</f>
        <v>0</v>
      </c>
      <c r="J147" s="147">
        <f>IF('Detailed input - Vehicles'!$I$113&lt;&gt;0,'Detailed input - Vehicles'!$I$113,'Detailed input - Vehicles'!$I$112)*J25*J117</f>
        <v>0</v>
      </c>
      <c r="K147" s="147">
        <f>IF('Detailed input - Vehicles'!$I$113&lt;&gt;0,'Detailed input - Vehicles'!$I$113,'Detailed input - Vehicles'!$I$112)*K25*K117</f>
        <v>0</v>
      </c>
      <c r="L147" s="147">
        <f>IF('Detailed input - Vehicles'!$I$113&lt;&gt;0,'Detailed input - Vehicles'!$I$113,'Detailed input - Vehicles'!$I$112)*L25*L117</f>
        <v>0</v>
      </c>
      <c r="M147" s="147">
        <f>IF('Detailed input - Vehicles'!$I$113&lt;&gt;0,'Detailed input - Vehicles'!$I$113,'Detailed input - Vehicles'!$I$112)*M25*M117</f>
        <v>0</v>
      </c>
      <c r="N147" s="147">
        <f>IF('Detailed input - Vehicles'!$I$113&lt;&gt;0,'Detailed input - Vehicles'!$I$113,'Detailed input - Vehicles'!$I$112)*N25*N117</f>
        <v>0</v>
      </c>
      <c r="O147" s="147">
        <f>IF('Detailed input - Vehicles'!$I$113&lt;&gt;0,'Detailed input - Vehicles'!$I$113,'Detailed input - Vehicles'!$I$112)*O25*O117</f>
        <v>0</v>
      </c>
      <c r="P147" s="147">
        <f>IF('Detailed input - Vehicles'!$I$113&lt;&gt;0,'Detailed input - Vehicles'!$I$113,'Detailed input - Vehicles'!$I$112)*P25*P117</f>
        <v>0</v>
      </c>
      <c r="Q147" s="147">
        <f>IF('Detailed input - Vehicles'!$I$113&lt;&gt;0,'Detailed input - Vehicles'!$I$113,'Detailed input - Vehicles'!$I$112)*Q25*Q117</f>
        <v>0</v>
      </c>
      <c r="R147" s="147">
        <f>IF('Detailed input - Vehicles'!$I$113&lt;&gt;0,'Detailed input - Vehicles'!$I$113,'Detailed input - Vehicles'!$I$112)*R25*R117</f>
        <v>0</v>
      </c>
      <c r="S147" s="147">
        <f>IF('Detailed input - Vehicles'!$I$113&lt;&gt;0,'Detailed input - Vehicles'!$I$113,'Detailed input - Vehicles'!$I$112)*S25*S117</f>
        <v>0</v>
      </c>
      <c r="T147" s="147">
        <f>IF('Detailed input - Vehicles'!$I$113&lt;&gt;0,'Detailed input - Vehicles'!$I$113,'Detailed input - Vehicles'!$I$112)*T25*T117</f>
        <v>0</v>
      </c>
      <c r="U147" s="147">
        <f>IF('Detailed input - Vehicles'!$I$113&lt;&gt;0,'Detailed input - Vehicles'!$I$113,'Detailed input - Vehicles'!$I$112)*U25*U117</f>
        <v>0</v>
      </c>
      <c r="V147" s="147">
        <f>IF('Detailed input - Vehicles'!$I$113&lt;&gt;0,'Detailed input - Vehicles'!$I$113,'Detailed input - Vehicles'!$I$112)*V25*V117</f>
        <v>0</v>
      </c>
      <c r="W147" s="147">
        <f>IF('Detailed input - Vehicles'!$I$113&lt;&gt;0,'Detailed input - Vehicles'!$I$113,'Detailed input - Vehicles'!$I$112)*W25*W117</f>
        <v>0</v>
      </c>
      <c r="X147" s="147">
        <f>IF('Detailed input - Vehicles'!$I$113&lt;&gt;0,'Detailed input - Vehicles'!$I$113,'Detailed input - Vehicles'!$I$112)*X25*X117</f>
        <v>0</v>
      </c>
      <c r="Y147" s="147">
        <f>IF('Detailed input - Vehicles'!$I$113&lt;&gt;0,'Detailed input - Vehicles'!$I$113,'Detailed input - Vehicles'!$I$112)*Y25*Y117</f>
        <v>0</v>
      </c>
      <c r="Z147" s="147">
        <f>IF('Detailed input - Vehicles'!$I$113&lt;&gt;0,'Detailed input - Vehicles'!$I$113,'Detailed input - Vehicles'!$I$112)*Z25*Z117</f>
        <v>0</v>
      </c>
      <c r="AA147" s="147">
        <f>IF('Detailed input - Vehicles'!$I$113&lt;&gt;0,'Detailed input - Vehicles'!$I$113,'Detailed input - Vehicles'!$I$112)*AA25*AA117</f>
        <v>0</v>
      </c>
      <c r="AB147" s="147">
        <f>IF('Detailed input - Vehicles'!$I$113&lt;&gt;0,'Detailed input - Vehicles'!$I$113,'Detailed input - Vehicles'!$I$112)*AB25*AB117</f>
        <v>0</v>
      </c>
      <c r="AC147" s="147">
        <f>IF('Detailed input - Vehicles'!$I$113&lt;&gt;0,'Detailed input - Vehicles'!$I$113,'Detailed input - Vehicles'!$I$112)*AC25*AC117</f>
        <v>0</v>
      </c>
    </row>
    <row r="148" spans="1:29" s="138" customFormat="1" ht="20.25" customHeight="1" outlineLevel="3" x14ac:dyDescent="0.3">
      <c r="A148" s="265"/>
      <c r="B148" s="97"/>
      <c r="C148" s="146" t="s">
        <v>126</v>
      </c>
      <c r="D148" s="147"/>
      <c r="E148" s="147"/>
      <c r="F148" s="147"/>
      <c r="G148" s="147"/>
      <c r="H148" s="147"/>
      <c r="I148" s="147">
        <f>IF('Detailed input - Vehicles'!$J$113&lt;&gt;0,'Detailed input - Vehicles'!$J$113,'Detailed input - Vehicles'!$J$112)*I25*I118</f>
        <v>0</v>
      </c>
      <c r="J148" s="147">
        <f>IF('Detailed input - Vehicles'!$J$113&lt;&gt;0,'Detailed input - Vehicles'!$J$113,'Detailed input - Vehicles'!$J$112)*J25*J118</f>
        <v>0</v>
      </c>
      <c r="K148" s="147">
        <f>IF('Detailed input - Vehicles'!$J$113&lt;&gt;0,'Detailed input - Vehicles'!$J$113,'Detailed input - Vehicles'!$J$112)*K25*K118</f>
        <v>0</v>
      </c>
      <c r="L148" s="147">
        <f>IF('Detailed input - Vehicles'!$J$113&lt;&gt;0,'Detailed input - Vehicles'!$J$113,'Detailed input - Vehicles'!$J$112)*L25*L118</f>
        <v>0</v>
      </c>
      <c r="M148" s="147">
        <f>IF('Detailed input - Vehicles'!$J$113&lt;&gt;0,'Detailed input - Vehicles'!$J$113,'Detailed input - Vehicles'!$J$112)*M25*M118</f>
        <v>0</v>
      </c>
      <c r="N148" s="147">
        <f>IF('Detailed input - Vehicles'!$J$113&lt;&gt;0,'Detailed input - Vehicles'!$J$113,'Detailed input - Vehicles'!$J$112)*N25*N118</f>
        <v>0</v>
      </c>
      <c r="O148" s="147">
        <f>IF('Detailed input - Vehicles'!$J$113&lt;&gt;0,'Detailed input - Vehicles'!$J$113,'Detailed input - Vehicles'!$J$112)*O25*O118</f>
        <v>0</v>
      </c>
      <c r="P148" s="147">
        <f>IF('Detailed input - Vehicles'!$J$113&lt;&gt;0,'Detailed input - Vehicles'!$J$113,'Detailed input - Vehicles'!$J$112)*P25*P118</f>
        <v>0</v>
      </c>
      <c r="Q148" s="147">
        <f>IF('Detailed input - Vehicles'!$J$113&lt;&gt;0,'Detailed input - Vehicles'!$J$113,'Detailed input - Vehicles'!$J$112)*Q25*Q118</f>
        <v>0</v>
      </c>
      <c r="R148" s="147">
        <f>IF('Detailed input - Vehicles'!$J$113&lt;&gt;0,'Detailed input - Vehicles'!$J$113,'Detailed input - Vehicles'!$J$112)*R25*R118</f>
        <v>0</v>
      </c>
      <c r="S148" s="147">
        <f>IF('Detailed input - Vehicles'!$J$113&lt;&gt;0,'Detailed input - Vehicles'!$J$113,'Detailed input - Vehicles'!$J$112)*S25*S118</f>
        <v>0</v>
      </c>
      <c r="T148" s="147">
        <f>IF('Detailed input - Vehicles'!$J$113&lt;&gt;0,'Detailed input - Vehicles'!$J$113,'Detailed input - Vehicles'!$J$112)*T25*T118</f>
        <v>0</v>
      </c>
      <c r="U148" s="147">
        <f>IF('Detailed input - Vehicles'!$J$113&lt;&gt;0,'Detailed input - Vehicles'!$J$113,'Detailed input - Vehicles'!$J$112)*U25*U118</f>
        <v>0</v>
      </c>
      <c r="V148" s="147">
        <f>IF('Detailed input - Vehicles'!$J$113&lt;&gt;0,'Detailed input - Vehicles'!$J$113,'Detailed input - Vehicles'!$J$112)*V25*V118</f>
        <v>0</v>
      </c>
      <c r="W148" s="147">
        <f>IF('Detailed input - Vehicles'!$J$113&lt;&gt;0,'Detailed input - Vehicles'!$J$113,'Detailed input - Vehicles'!$J$112)*W25*W118</f>
        <v>0</v>
      </c>
      <c r="X148" s="147">
        <f>IF('Detailed input - Vehicles'!$J$113&lt;&gt;0,'Detailed input - Vehicles'!$J$113,'Detailed input - Vehicles'!$J$112)*X25*X118</f>
        <v>0</v>
      </c>
      <c r="Y148" s="147">
        <f>IF('Detailed input - Vehicles'!$J$113&lt;&gt;0,'Detailed input - Vehicles'!$J$113,'Detailed input - Vehicles'!$J$112)*Y25*Y118</f>
        <v>0</v>
      </c>
      <c r="Z148" s="147">
        <f>IF('Detailed input - Vehicles'!$J$113&lt;&gt;0,'Detailed input - Vehicles'!$J$113,'Detailed input - Vehicles'!$J$112)*Z25*Z118</f>
        <v>0</v>
      </c>
      <c r="AA148" s="147">
        <f>IF('Detailed input - Vehicles'!$J$113&lt;&gt;0,'Detailed input - Vehicles'!$J$113,'Detailed input - Vehicles'!$J$112)*AA25*AA118</f>
        <v>0</v>
      </c>
      <c r="AB148" s="147">
        <f>IF('Detailed input - Vehicles'!$J$113&lt;&gt;0,'Detailed input - Vehicles'!$J$113,'Detailed input - Vehicles'!$J$112)*AB25*AB118</f>
        <v>0</v>
      </c>
      <c r="AC148" s="147">
        <f>IF('Detailed input - Vehicles'!$J$113&lt;&gt;0,'Detailed input - Vehicles'!$J$113,'Detailed input - Vehicles'!$J$112)*AC25*AC118</f>
        <v>0</v>
      </c>
    </row>
    <row r="149" spans="1:29" s="138" customFormat="1" ht="20.25" customHeight="1" outlineLevel="3" x14ac:dyDescent="0.3">
      <c r="A149" s="265"/>
      <c r="B149" s="97"/>
      <c r="C149" s="146" t="s">
        <v>127</v>
      </c>
      <c r="D149" s="147"/>
      <c r="E149" s="147"/>
      <c r="F149" s="147"/>
      <c r="G149" s="147"/>
      <c r="H149" s="147"/>
      <c r="I149" s="147"/>
      <c r="J149" s="147">
        <f>IF('Detailed input - Vehicles'!$K$113&lt;&gt;0,'Detailed input - Vehicles'!$K$113,'Detailed input - Vehicles'!$K$112)*J25*J119</f>
        <v>0</v>
      </c>
      <c r="K149" s="147">
        <f>IF('Detailed input - Vehicles'!$K$113&lt;&gt;0,'Detailed input - Vehicles'!$K$113,'Detailed input - Vehicles'!$K$112)*K25*K119</f>
        <v>0</v>
      </c>
      <c r="L149" s="147">
        <f>IF('Detailed input - Vehicles'!$K$113&lt;&gt;0,'Detailed input - Vehicles'!$K$113,'Detailed input - Vehicles'!$K$112)*L25*L119</f>
        <v>0</v>
      </c>
      <c r="M149" s="147">
        <f>IF('Detailed input - Vehicles'!$K$113&lt;&gt;0,'Detailed input - Vehicles'!$K$113,'Detailed input - Vehicles'!$K$112)*M25*M119</f>
        <v>0</v>
      </c>
      <c r="N149" s="147">
        <f>IF('Detailed input - Vehicles'!$K$113&lt;&gt;0,'Detailed input - Vehicles'!$K$113,'Detailed input - Vehicles'!$K$112)*N25*N119</f>
        <v>0</v>
      </c>
      <c r="O149" s="147">
        <f>IF('Detailed input - Vehicles'!$K$113&lt;&gt;0,'Detailed input - Vehicles'!$K$113,'Detailed input - Vehicles'!$K$112)*O25*O119</f>
        <v>0</v>
      </c>
      <c r="P149" s="147">
        <f>IF('Detailed input - Vehicles'!$K$113&lt;&gt;0,'Detailed input - Vehicles'!$K$113,'Detailed input - Vehicles'!$K$112)*P25*P119</f>
        <v>0</v>
      </c>
      <c r="Q149" s="147">
        <f>IF('Detailed input - Vehicles'!$K$113&lt;&gt;0,'Detailed input - Vehicles'!$K$113,'Detailed input - Vehicles'!$K$112)*Q25*Q119</f>
        <v>0</v>
      </c>
      <c r="R149" s="147">
        <f>IF('Detailed input - Vehicles'!$K$113&lt;&gt;0,'Detailed input - Vehicles'!$K$113,'Detailed input - Vehicles'!$K$112)*R25*R119</f>
        <v>0</v>
      </c>
      <c r="S149" s="147">
        <f>IF('Detailed input - Vehicles'!$K$113&lt;&gt;0,'Detailed input - Vehicles'!$K$113,'Detailed input - Vehicles'!$K$112)*S25*S119</f>
        <v>0</v>
      </c>
      <c r="T149" s="147">
        <f>IF('Detailed input - Vehicles'!$K$113&lt;&gt;0,'Detailed input - Vehicles'!$K$113,'Detailed input - Vehicles'!$K$112)*T25*T119</f>
        <v>0</v>
      </c>
      <c r="U149" s="147">
        <f>IF('Detailed input - Vehicles'!$K$113&lt;&gt;0,'Detailed input - Vehicles'!$K$113,'Detailed input - Vehicles'!$K$112)*U25*U119</f>
        <v>0</v>
      </c>
      <c r="V149" s="147">
        <f>IF('Detailed input - Vehicles'!$K$113&lt;&gt;0,'Detailed input - Vehicles'!$K$113,'Detailed input - Vehicles'!$K$112)*V25*V119</f>
        <v>0</v>
      </c>
      <c r="W149" s="147">
        <f>IF('Detailed input - Vehicles'!$K$113&lt;&gt;0,'Detailed input - Vehicles'!$K$113,'Detailed input - Vehicles'!$K$112)*W25*W119</f>
        <v>0</v>
      </c>
      <c r="X149" s="147">
        <f>IF('Detailed input - Vehicles'!$K$113&lt;&gt;0,'Detailed input - Vehicles'!$K$113,'Detailed input - Vehicles'!$K$112)*X25*X119</f>
        <v>0</v>
      </c>
      <c r="Y149" s="147">
        <f>IF('Detailed input - Vehicles'!$K$113&lt;&gt;0,'Detailed input - Vehicles'!$K$113,'Detailed input - Vehicles'!$K$112)*Y25*Y119</f>
        <v>0</v>
      </c>
      <c r="Z149" s="147">
        <f>IF('Detailed input - Vehicles'!$K$113&lt;&gt;0,'Detailed input - Vehicles'!$K$113,'Detailed input - Vehicles'!$K$112)*Z25*Z119</f>
        <v>0</v>
      </c>
      <c r="AA149" s="147">
        <f>IF('Detailed input - Vehicles'!$K$113&lt;&gt;0,'Detailed input - Vehicles'!$K$113,'Detailed input - Vehicles'!$K$112)*AA25*AA119</f>
        <v>0</v>
      </c>
      <c r="AB149" s="147">
        <f>IF('Detailed input - Vehicles'!$K$113&lt;&gt;0,'Detailed input - Vehicles'!$K$113,'Detailed input - Vehicles'!$K$112)*AB25*AB119</f>
        <v>0</v>
      </c>
      <c r="AC149" s="147">
        <f>IF('Detailed input - Vehicles'!$K$113&lt;&gt;0,'Detailed input - Vehicles'!$K$113,'Detailed input - Vehicles'!$K$112)*AC25*AC119</f>
        <v>0</v>
      </c>
    </row>
    <row r="150" spans="1:29" s="138" customFormat="1" ht="20.25" customHeight="1" outlineLevel="3" x14ac:dyDescent="0.3">
      <c r="A150" s="265"/>
      <c r="B150" s="97"/>
      <c r="C150" s="146" t="s">
        <v>128</v>
      </c>
      <c r="D150" s="147"/>
      <c r="E150" s="147"/>
      <c r="F150" s="147"/>
      <c r="G150" s="147"/>
      <c r="H150" s="147"/>
      <c r="I150" s="147"/>
      <c r="J150" s="147"/>
      <c r="K150" s="147">
        <f>IF('Detailed input - Vehicles'!$L$113&lt;&gt;0,'Detailed input - Vehicles'!$L$113,'Detailed input - Vehicles'!$L$113)*K25*K120</f>
        <v>0</v>
      </c>
      <c r="L150" s="147">
        <f>IF('Detailed input - Vehicles'!$L$113&lt;&gt;0,'Detailed input - Vehicles'!$L$113,'Detailed input - Vehicles'!$L$113)*L25*L120</f>
        <v>0</v>
      </c>
      <c r="M150" s="147">
        <f>IF('Detailed input - Vehicles'!$L$113&lt;&gt;0,'Detailed input - Vehicles'!$L$113,'Detailed input - Vehicles'!$L$113)*M25*M120</f>
        <v>0</v>
      </c>
      <c r="N150" s="147">
        <f>IF('Detailed input - Vehicles'!$L$113&lt;&gt;0,'Detailed input - Vehicles'!$L$113,'Detailed input - Vehicles'!$L$113)*N25*N120</f>
        <v>0</v>
      </c>
      <c r="O150" s="147">
        <f>IF('Detailed input - Vehicles'!$L$113&lt;&gt;0,'Detailed input - Vehicles'!$L$113,'Detailed input - Vehicles'!$L$113)*O25*O120</f>
        <v>0</v>
      </c>
      <c r="P150" s="147">
        <f>IF('Detailed input - Vehicles'!$L$113&lt;&gt;0,'Detailed input - Vehicles'!$L$113,'Detailed input - Vehicles'!$L$113)*P25*P120</f>
        <v>0</v>
      </c>
      <c r="Q150" s="147">
        <f>IF('Detailed input - Vehicles'!$L$113&lt;&gt;0,'Detailed input - Vehicles'!$L$113,'Detailed input - Vehicles'!$L$113)*Q25*Q120</f>
        <v>0</v>
      </c>
      <c r="R150" s="147">
        <f>IF('Detailed input - Vehicles'!$L$113&lt;&gt;0,'Detailed input - Vehicles'!$L$113,'Detailed input - Vehicles'!$L$113)*R25*R120</f>
        <v>0</v>
      </c>
      <c r="S150" s="147">
        <f>IF('Detailed input - Vehicles'!$L$113&lt;&gt;0,'Detailed input - Vehicles'!$L$113,'Detailed input - Vehicles'!$L$113)*S25*S120</f>
        <v>0</v>
      </c>
      <c r="T150" s="147">
        <f>IF('Detailed input - Vehicles'!$L$113&lt;&gt;0,'Detailed input - Vehicles'!$L$113,'Detailed input - Vehicles'!$L$113)*T25*T120</f>
        <v>0</v>
      </c>
      <c r="U150" s="147">
        <f>IF('Detailed input - Vehicles'!$L$113&lt;&gt;0,'Detailed input - Vehicles'!$L$113,'Detailed input - Vehicles'!$L$113)*U25*U120</f>
        <v>0</v>
      </c>
      <c r="V150" s="147">
        <f>IF('Detailed input - Vehicles'!$L$113&lt;&gt;0,'Detailed input - Vehicles'!$L$113,'Detailed input - Vehicles'!$L$113)*V25*V120</f>
        <v>0</v>
      </c>
      <c r="W150" s="147">
        <f>IF('Detailed input - Vehicles'!$L$113&lt;&gt;0,'Detailed input - Vehicles'!$L$113,'Detailed input - Vehicles'!$L$113)*W25*W120</f>
        <v>0</v>
      </c>
      <c r="X150" s="147">
        <f>IF('Detailed input - Vehicles'!$L$113&lt;&gt;0,'Detailed input - Vehicles'!$L$113,'Detailed input - Vehicles'!$L$113)*X25*X120</f>
        <v>0</v>
      </c>
      <c r="Y150" s="147">
        <f>IF('Detailed input - Vehicles'!$L$113&lt;&gt;0,'Detailed input - Vehicles'!$L$113,'Detailed input - Vehicles'!$L$113)*Y25*Y120</f>
        <v>0</v>
      </c>
      <c r="Z150" s="147">
        <f>IF('Detailed input - Vehicles'!$L$113&lt;&gt;0,'Detailed input - Vehicles'!$L$113,'Detailed input - Vehicles'!$L$113)*Z25*Z120</f>
        <v>0</v>
      </c>
      <c r="AA150" s="147">
        <f>IF('Detailed input - Vehicles'!$L$113&lt;&gt;0,'Detailed input - Vehicles'!$L$113,'Detailed input - Vehicles'!$L$113)*AA25*AA120</f>
        <v>0</v>
      </c>
      <c r="AB150" s="147">
        <f>IF('Detailed input - Vehicles'!$L$113&lt;&gt;0,'Detailed input - Vehicles'!$L$113,'Detailed input - Vehicles'!$L$113)*AB25*AB120</f>
        <v>0</v>
      </c>
      <c r="AC150" s="147">
        <f>IF('Detailed input - Vehicles'!$L$113&lt;&gt;0,'Detailed input - Vehicles'!$L$113,'Detailed input - Vehicles'!$L$113)*AC25*AC120</f>
        <v>0</v>
      </c>
    </row>
    <row r="151" spans="1:29" s="138" customFormat="1" ht="20.25" customHeight="1" outlineLevel="3" x14ac:dyDescent="0.3">
      <c r="A151" s="265"/>
      <c r="B151" s="97"/>
      <c r="C151" s="146" t="s">
        <v>129</v>
      </c>
      <c r="D151" s="147"/>
      <c r="E151" s="147"/>
      <c r="F151" s="147"/>
      <c r="G151" s="147"/>
      <c r="H151" s="147"/>
      <c r="I151" s="147"/>
      <c r="J151" s="147"/>
      <c r="K151" s="147"/>
      <c r="L151" s="147">
        <f>IF('Detailed input - Vehicles'!$M$113&lt;&gt;0,'Detailed input - Vehicles'!$M$113,'Detailed input - Vehicles'!$M$112)*L25*L121</f>
        <v>0</v>
      </c>
      <c r="M151" s="147">
        <f>IF('Detailed input - Vehicles'!$M$113&lt;&gt;0,'Detailed input - Vehicles'!$M$113,'Detailed input - Vehicles'!$M$112)*M25*M121</f>
        <v>0</v>
      </c>
      <c r="N151" s="147">
        <f>IF('Detailed input - Vehicles'!$M$113&lt;&gt;0,'Detailed input - Vehicles'!$M$113,'Detailed input - Vehicles'!$M$112)*N25*N121</f>
        <v>0</v>
      </c>
      <c r="O151" s="147">
        <f>IF('Detailed input - Vehicles'!$M$113&lt;&gt;0,'Detailed input - Vehicles'!$M$113,'Detailed input - Vehicles'!$M$112)*O25*O121</f>
        <v>0</v>
      </c>
      <c r="P151" s="147">
        <f>IF('Detailed input - Vehicles'!$M$113&lt;&gt;0,'Detailed input - Vehicles'!$M$113,'Detailed input - Vehicles'!$M$112)*P25*P121</f>
        <v>0</v>
      </c>
      <c r="Q151" s="147">
        <f>IF('Detailed input - Vehicles'!$M$113&lt;&gt;0,'Detailed input - Vehicles'!$M$113,'Detailed input - Vehicles'!$M$112)*Q25*Q121</f>
        <v>0</v>
      </c>
      <c r="R151" s="147">
        <f>IF('Detailed input - Vehicles'!$M$113&lt;&gt;0,'Detailed input - Vehicles'!$M$113,'Detailed input - Vehicles'!$M$112)*R25*R121</f>
        <v>0</v>
      </c>
      <c r="S151" s="147">
        <f>IF('Detailed input - Vehicles'!$M$113&lt;&gt;0,'Detailed input - Vehicles'!$M$113,'Detailed input - Vehicles'!$M$112)*S25*S121</f>
        <v>0</v>
      </c>
      <c r="T151" s="147">
        <f>IF('Detailed input - Vehicles'!$M$113&lt;&gt;0,'Detailed input - Vehicles'!$M$113,'Detailed input - Vehicles'!$M$112)*T25*T121</f>
        <v>0</v>
      </c>
      <c r="U151" s="147">
        <f>IF('Detailed input - Vehicles'!$M$113&lt;&gt;0,'Detailed input - Vehicles'!$M$113,'Detailed input - Vehicles'!$M$112)*U25*U121</f>
        <v>0</v>
      </c>
      <c r="V151" s="147">
        <f>IF('Detailed input - Vehicles'!$M$113&lt;&gt;0,'Detailed input - Vehicles'!$M$113,'Detailed input - Vehicles'!$M$112)*V25*V121</f>
        <v>0</v>
      </c>
      <c r="W151" s="147">
        <f>IF('Detailed input - Vehicles'!$M$113&lt;&gt;0,'Detailed input - Vehicles'!$M$113,'Detailed input - Vehicles'!$M$112)*W25*W121</f>
        <v>0</v>
      </c>
      <c r="X151" s="147">
        <f>IF('Detailed input - Vehicles'!$M$113&lt;&gt;0,'Detailed input - Vehicles'!$M$113,'Detailed input - Vehicles'!$M$112)*X25*X121</f>
        <v>0</v>
      </c>
      <c r="Y151" s="147">
        <f>IF('Detailed input - Vehicles'!$M$113&lt;&gt;0,'Detailed input - Vehicles'!$M$113,'Detailed input - Vehicles'!$M$112)*Y25*Y121</f>
        <v>0</v>
      </c>
      <c r="Z151" s="147">
        <f>IF('Detailed input - Vehicles'!$M$113&lt;&gt;0,'Detailed input - Vehicles'!$M$113,'Detailed input - Vehicles'!$M$112)*Z25*Z121</f>
        <v>0</v>
      </c>
      <c r="AA151" s="147">
        <f>IF('Detailed input - Vehicles'!$M$113&lt;&gt;0,'Detailed input - Vehicles'!$M$113,'Detailed input - Vehicles'!$M$112)*AA25*AA121</f>
        <v>0</v>
      </c>
      <c r="AB151" s="147">
        <f>IF('Detailed input - Vehicles'!$M$113&lt;&gt;0,'Detailed input - Vehicles'!$M$113,'Detailed input - Vehicles'!$M$112)*AB25*AB121</f>
        <v>0</v>
      </c>
      <c r="AC151" s="147">
        <f>IF('Detailed input - Vehicles'!$M$113&lt;&gt;0,'Detailed input - Vehicles'!$M$113,'Detailed input - Vehicles'!$M$112)*AC25*AC121</f>
        <v>0</v>
      </c>
    </row>
    <row r="152" spans="1:29" s="138" customFormat="1" ht="20.25" customHeight="1" outlineLevel="3" x14ac:dyDescent="0.3">
      <c r="A152" s="265"/>
      <c r="B152" s="97"/>
      <c r="C152" s="146" t="s">
        <v>130</v>
      </c>
      <c r="D152" s="147"/>
      <c r="E152" s="147"/>
      <c r="F152" s="147"/>
      <c r="G152" s="147"/>
      <c r="H152" s="147"/>
      <c r="I152" s="147"/>
      <c r="J152" s="147"/>
      <c r="K152" s="147"/>
      <c r="L152" s="147"/>
      <c r="M152" s="147">
        <f>IF('Detailed input - Vehicles'!$N$113&lt;&gt;0,'Detailed input - Vehicles'!$N$113,'Detailed input - Vehicles'!$N$112)*M25*M122</f>
        <v>0</v>
      </c>
      <c r="N152" s="147">
        <f>IF('Detailed input - Vehicles'!$N$113&lt;&gt;0,'Detailed input - Vehicles'!$N$113,'Detailed input - Vehicles'!$N$112)*N25*N122</f>
        <v>0</v>
      </c>
      <c r="O152" s="147">
        <f>IF('Detailed input - Vehicles'!$N$113&lt;&gt;0,'Detailed input - Vehicles'!$N$113,'Detailed input - Vehicles'!$N$112)*O25*O122</f>
        <v>0</v>
      </c>
      <c r="P152" s="147">
        <f>IF('Detailed input - Vehicles'!$N$113&lt;&gt;0,'Detailed input - Vehicles'!$N$113,'Detailed input - Vehicles'!$N$112)*P25*P122</f>
        <v>0</v>
      </c>
      <c r="Q152" s="147">
        <f>IF('Detailed input - Vehicles'!$N$113&lt;&gt;0,'Detailed input - Vehicles'!$N$113,'Detailed input - Vehicles'!$N$112)*Q25*Q122</f>
        <v>0</v>
      </c>
      <c r="R152" s="147">
        <f>IF('Detailed input - Vehicles'!$N$113&lt;&gt;0,'Detailed input - Vehicles'!$N$113,'Detailed input - Vehicles'!$N$112)*R25*R122</f>
        <v>0</v>
      </c>
      <c r="S152" s="147">
        <f>IF('Detailed input - Vehicles'!$N$113&lt;&gt;0,'Detailed input - Vehicles'!$N$113,'Detailed input - Vehicles'!$N$112)*S25*S122</f>
        <v>0</v>
      </c>
      <c r="T152" s="147">
        <f>IF('Detailed input - Vehicles'!$N$113&lt;&gt;0,'Detailed input - Vehicles'!$N$113,'Detailed input - Vehicles'!$N$112)*T25*T122</f>
        <v>0</v>
      </c>
      <c r="U152" s="147">
        <f>IF('Detailed input - Vehicles'!$N$113&lt;&gt;0,'Detailed input - Vehicles'!$N$113,'Detailed input - Vehicles'!$N$112)*U25*U122</f>
        <v>0</v>
      </c>
      <c r="V152" s="147">
        <f>IF('Detailed input - Vehicles'!$N$113&lt;&gt;0,'Detailed input - Vehicles'!$N$113,'Detailed input - Vehicles'!$N$112)*V25*V122</f>
        <v>0</v>
      </c>
      <c r="W152" s="147">
        <f>IF('Detailed input - Vehicles'!$N$113&lt;&gt;0,'Detailed input - Vehicles'!$N$113,'Detailed input - Vehicles'!$N$112)*W25*W122</f>
        <v>0</v>
      </c>
      <c r="X152" s="147">
        <f>IF('Detailed input - Vehicles'!$N$113&lt;&gt;0,'Detailed input - Vehicles'!$N$113,'Detailed input - Vehicles'!$N$112)*X25*X122</f>
        <v>0</v>
      </c>
      <c r="Y152" s="147">
        <f>IF('Detailed input - Vehicles'!$N$113&lt;&gt;0,'Detailed input - Vehicles'!$N$113,'Detailed input - Vehicles'!$N$112)*Y25*Y122</f>
        <v>0</v>
      </c>
      <c r="Z152" s="147">
        <f>IF('Detailed input - Vehicles'!$N$113&lt;&gt;0,'Detailed input - Vehicles'!$N$113,'Detailed input - Vehicles'!$N$112)*Z25*Z122</f>
        <v>0</v>
      </c>
      <c r="AA152" s="147">
        <f>IF('Detailed input - Vehicles'!$N$113&lt;&gt;0,'Detailed input - Vehicles'!$N$113,'Detailed input - Vehicles'!$N$112)*AA25*AA122</f>
        <v>0</v>
      </c>
      <c r="AB152" s="147">
        <f>IF('Detailed input - Vehicles'!$N$113&lt;&gt;0,'Detailed input - Vehicles'!$N$113,'Detailed input - Vehicles'!$N$112)*AB25*AB122</f>
        <v>0</v>
      </c>
      <c r="AC152" s="147">
        <f>IF('Detailed input - Vehicles'!$N$113&lt;&gt;0,'Detailed input - Vehicles'!$N$113,'Detailed input - Vehicles'!$N$112)*AC25*AC122</f>
        <v>0</v>
      </c>
    </row>
    <row r="153" spans="1:29" s="138" customFormat="1" ht="20.25" customHeight="1" outlineLevel="3" x14ac:dyDescent="0.3">
      <c r="A153" s="265"/>
      <c r="B153" s="97"/>
      <c r="C153" s="146" t="s">
        <v>131</v>
      </c>
      <c r="D153" s="147"/>
      <c r="E153" s="147"/>
      <c r="F153" s="147"/>
      <c r="G153" s="147"/>
      <c r="H153" s="147"/>
      <c r="I153" s="147"/>
      <c r="J153" s="147"/>
      <c r="K153" s="147"/>
      <c r="L153" s="147"/>
      <c r="M153" s="147"/>
      <c r="N153" s="147">
        <f>IF('Detailed input - Vehicles'!$O$280&lt;&gt;0,'Detailed input - Vehicles'!$O$280,'Detailed input - Vehicles'!$O$279)*N25*N123</f>
        <v>0</v>
      </c>
      <c r="O153" s="147">
        <f>IF('Detailed input - Vehicles'!$O$280&lt;&gt;0,'Detailed input - Vehicles'!$O$280,'Detailed input - Vehicles'!$O$279)*O25*O123</f>
        <v>0</v>
      </c>
      <c r="P153" s="147">
        <f>IF('Detailed input - Vehicles'!$O$280&lt;&gt;0,'Detailed input - Vehicles'!$O$280,'Detailed input - Vehicles'!$O$279)*P25*P123</f>
        <v>0</v>
      </c>
      <c r="Q153" s="147">
        <f>IF('Detailed input - Vehicles'!$O$280&lt;&gt;0,'Detailed input - Vehicles'!$O$280,'Detailed input - Vehicles'!$O$279)*Q25*Q123</f>
        <v>0</v>
      </c>
      <c r="R153" s="147">
        <f>IF('Detailed input - Vehicles'!$O$280&lt;&gt;0,'Detailed input - Vehicles'!$O$280,'Detailed input - Vehicles'!$O$279)*R25*R123</f>
        <v>0</v>
      </c>
      <c r="S153" s="147">
        <f>IF('Detailed input - Vehicles'!$O$280&lt;&gt;0,'Detailed input - Vehicles'!$O$280,'Detailed input - Vehicles'!$O$279)*S25*S123</f>
        <v>0</v>
      </c>
      <c r="T153" s="147">
        <f>IF('Detailed input - Vehicles'!$O$280&lt;&gt;0,'Detailed input - Vehicles'!$O$280,'Detailed input - Vehicles'!$O$279)*T25*T123</f>
        <v>0</v>
      </c>
      <c r="U153" s="147">
        <f>IF('Detailed input - Vehicles'!$O$280&lt;&gt;0,'Detailed input - Vehicles'!$O$280,'Detailed input - Vehicles'!$O$279)*U25*U123</f>
        <v>0</v>
      </c>
      <c r="V153" s="147">
        <f>IF('Detailed input - Vehicles'!$O$280&lt;&gt;0,'Detailed input - Vehicles'!$O$280,'Detailed input - Vehicles'!$O$279)*V25*V123</f>
        <v>0</v>
      </c>
      <c r="W153" s="147">
        <f>IF('Detailed input - Vehicles'!$O$280&lt;&gt;0,'Detailed input - Vehicles'!$O$280,'Detailed input - Vehicles'!$O$279)*W25*W123</f>
        <v>0</v>
      </c>
      <c r="X153" s="147">
        <f>IF('Detailed input - Vehicles'!$O$280&lt;&gt;0,'Detailed input - Vehicles'!$O$280,'Detailed input - Vehicles'!$O$279)*X25*X123</f>
        <v>0</v>
      </c>
      <c r="Y153" s="147">
        <f>IF('Detailed input - Vehicles'!$O$280&lt;&gt;0,'Detailed input - Vehicles'!$O$280,'Detailed input - Vehicles'!$O$279)*Y25*Y123</f>
        <v>0</v>
      </c>
      <c r="Z153" s="147">
        <f>IF('Detailed input - Vehicles'!$O$280&lt;&gt;0,'Detailed input - Vehicles'!$O$280,'Detailed input - Vehicles'!$O$279)*Z25*Z123</f>
        <v>0</v>
      </c>
      <c r="AA153" s="147">
        <f>IF('Detailed input - Vehicles'!$O$280&lt;&gt;0,'Detailed input - Vehicles'!$O$280,'Detailed input - Vehicles'!$O$279)*AA25*AA123</f>
        <v>0</v>
      </c>
      <c r="AB153" s="147">
        <f>IF('Detailed input - Vehicles'!$O$280&lt;&gt;0,'Detailed input - Vehicles'!$O$280,'Detailed input - Vehicles'!$O$279)*AB25*AB123</f>
        <v>0</v>
      </c>
      <c r="AC153" s="147">
        <f>IF('Detailed input - Vehicles'!$O$280&lt;&gt;0,'Detailed input - Vehicles'!$O$280,'Detailed input - Vehicles'!$O$279)*AC25*AC123</f>
        <v>0</v>
      </c>
    </row>
    <row r="154" spans="1:29" s="138" customFormat="1" ht="20.25" customHeight="1" outlineLevel="2" x14ac:dyDescent="0.3">
      <c r="A154" s="265"/>
      <c r="B154" s="131"/>
      <c r="C154" s="132"/>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c r="AA154" s="139"/>
      <c r="AB154" s="139"/>
      <c r="AC154" s="139"/>
    </row>
    <row r="155" spans="1:29" s="138" customFormat="1" ht="20.25" customHeight="1" outlineLevel="1" x14ac:dyDescent="0.3">
      <c r="A155" s="265"/>
      <c r="B155" s="131"/>
      <c r="C155" s="132"/>
      <c r="D155" s="139"/>
      <c r="E155" s="139"/>
      <c r="F155" s="139"/>
      <c r="G155" s="139"/>
      <c r="H155" s="139"/>
      <c r="I155" s="139"/>
      <c r="J155" s="139"/>
      <c r="K155" s="139"/>
      <c r="L155" s="139"/>
      <c r="M155" s="139"/>
      <c r="N155" s="139"/>
      <c r="O155" s="139"/>
      <c r="P155" s="139"/>
      <c r="Q155" s="139"/>
      <c r="R155" s="139"/>
      <c r="S155" s="139"/>
      <c r="T155" s="139"/>
      <c r="U155" s="139"/>
      <c r="V155" s="139"/>
      <c r="W155" s="139"/>
      <c r="X155" s="139"/>
      <c r="Y155" s="139"/>
      <c r="Z155" s="139"/>
      <c r="AA155" s="139"/>
      <c r="AB155" s="139"/>
      <c r="AC155" s="139"/>
    </row>
    <row r="156" spans="1:29" ht="20.25" customHeight="1" outlineLevel="1" x14ac:dyDescent="0.3">
      <c r="A156" s="78"/>
      <c r="B156" s="133" t="s">
        <v>1</v>
      </c>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row>
    <row r="157" spans="1:29" s="136" customFormat="1" ht="20.25" customHeight="1" outlineLevel="1" x14ac:dyDescent="0.3">
      <c r="A157" s="267"/>
      <c r="B157" s="132" t="s">
        <v>58</v>
      </c>
      <c r="C157" s="132" t="s">
        <v>16</v>
      </c>
      <c r="D157" s="192">
        <f>IF('Detailed input - Vehicles'!E107&lt;&gt;0,'Detailed input - Vehicles'!E107,'Detailed input - Vehicles'!E106)*D110</f>
        <v>0</v>
      </c>
      <c r="E157" s="192">
        <f>IF('Detailed input - Vehicles'!F107&lt;&gt;0,'Detailed input - Vehicles'!F107,'Detailed input - Vehicles'!F106)*E110</f>
        <v>0</v>
      </c>
      <c r="F157" s="192">
        <f>IF('Detailed input - Vehicles'!G107&lt;&gt;0,'Detailed input - Vehicles'!G107,'Detailed input - Vehicles'!G106)*F110</f>
        <v>0</v>
      </c>
      <c r="G157" s="192">
        <f>IF('Detailed input - Vehicles'!H107&lt;&gt;0,'Detailed input - Vehicles'!H107,'Detailed input - Vehicles'!H106)*G110</f>
        <v>0</v>
      </c>
      <c r="H157" s="192">
        <f>IF('Detailed input - Vehicles'!I107&lt;&gt;0,'Detailed input - Vehicles'!I107,'Detailed input - Vehicles'!I106)*H110</f>
        <v>0</v>
      </c>
      <c r="I157" s="192">
        <f>IF('Detailed input - Vehicles'!J107&lt;&gt;0,'Detailed input - Vehicles'!J107,'Detailed input - Vehicles'!J106)*I110</f>
        <v>0</v>
      </c>
      <c r="J157" s="192">
        <f>IF('Detailed input - Vehicles'!K107&lt;&gt;0,'Detailed input - Vehicles'!K107,'Detailed input - Vehicles'!K106)*J110</f>
        <v>0</v>
      </c>
      <c r="K157" s="192">
        <f>IF('Detailed input - Vehicles'!L107&lt;&gt;0,'Detailed input - Vehicles'!L107,'Detailed input - Vehicles'!L106)*K110</f>
        <v>0</v>
      </c>
      <c r="L157" s="192">
        <f>IF('Detailed input - Vehicles'!M107&lt;&gt;0,'Detailed input - Vehicles'!M107,'Detailed input - Vehicles'!M106)*L110</f>
        <v>0</v>
      </c>
      <c r="M157" s="192">
        <f>IF('Detailed input - Vehicles'!N107&lt;&gt;0,'Detailed input - Vehicles'!N107,'Detailed input - Vehicles'!N106)*M110</f>
        <v>0</v>
      </c>
      <c r="N157" s="192">
        <f>IF('Detailed input - Vehicles'!O107&lt;&gt;0,'Detailed input - Vehicles'!O107,'Detailed input - Vehicles'!O106)*N110</f>
        <v>0</v>
      </c>
      <c r="O157" s="192">
        <f>IF('Detailed input - Vehicles'!P107&lt;&gt;0,'Detailed input - Vehicles'!P107,'Detailed input - Vehicles'!P106)*O110</f>
        <v>0</v>
      </c>
      <c r="P157" s="192">
        <f>IF('Detailed input - Vehicles'!Q107&lt;&gt;0,'Detailed input - Vehicles'!Q107,'Detailed input - Vehicles'!Q106)*P110</f>
        <v>0</v>
      </c>
      <c r="Q157" s="192">
        <f>IF('Detailed input - Vehicles'!R107&lt;&gt;0,'Detailed input - Vehicles'!R107,'Detailed input - Vehicles'!R106)*Q110</f>
        <v>0</v>
      </c>
      <c r="R157" s="192">
        <f>IF('Detailed input - Vehicles'!S107&lt;&gt;0,'Detailed input - Vehicles'!S107,'Detailed input - Vehicles'!S106)*R110</f>
        <v>0</v>
      </c>
      <c r="S157" s="192">
        <f>IF('Detailed input - Vehicles'!T107&lt;&gt;0,'Detailed input - Vehicles'!T107,'Detailed input - Vehicles'!T106)*S110</f>
        <v>0</v>
      </c>
      <c r="T157" s="192">
        <f>IF('Detailed input - Vehicles'!U107&lt;&gt;0,'Detailed input - Vehicles'!U107,'Detailed input - Vehicles'!U106)*T110</f>
        <v>0</v>
      </c>
      <c r="U157" s="192">
        <f>IF('Detailed input - Vehicles'!V107&lt;&gt;0,'Detailed input - Vehicles'!V107,'Detailed input - Vehicles'!V106)*U110</f>
        <v>0</v>
      </c>
      <c r="V157" s="192">
        <f>IF('Detailed input - Vehicles'!W107&lt;&gt;0,'Detailed input - Vehicles'!W107,'Detailed input - Vehicles'!W106)*V110</f>
        <v>0</v>
      </c>
      <c r="W157" s="192">
        <f>IF('Detailed input - Vehicles'!X107&lt;&gt;0,'Detailed input - Vehicles'!X107,'Detailed input - Vehicles'!X106)*W110</f>
        <v>0</v>
      </c>
      <c r="X157" s="192">
        <f>IF('Detailed input - Vehicles'!Y107&lt;&gt;0,'Detailed input - Vehicles'!Y107,'Detailed input - Vehicles'!Y106)*X110</f>
        <v>0</v>
      </c>
      <c r="Y157" s="192">
        <f>IF('Detailed input - Vehicles'!Z107&lt;&gt;0,'Detailed input - Vehicles'!Z107,'Detailed input - Vehicles'!Z106)*Y110</f>
        <v>0</v>
      </c>
      <c r="Z157" s="192">
        <f>IF('Detailed input - Vehicles'!AA107&lt;&gt;0,'Detailed input - Vehicles'!AA107,'Detailed input - Vehicles'!AA106)*Z110</f>
        <v>0</v>
      </c>
      <c r="AA157" s="192">
        <f>IF('Detailed input - Vehicles'!AB107&lt;&gt;0,'Detailed input - Vehicles'!AB107,'Detailed input - Vehicles'!AB106)*AA110</f>
        <v>0</v>
      </c>
      <c r="AB157" s="192">
        <f>IF('Detailed input - Vehicles'!AC107&lt;&gt;0,'Detailed input - Vehicles'!AC107,'Detailed input - Vehicles'!AC106)*AB110</f>
        <v>0</v>
      </c>
      <c r="AC157" s="192">
        <f>IF('Detailed input - Vehicles'!AD107&lt;&gt;0,'Detailed input - Vehicles'!AD107,'Detailed input - Vehicles'!AD106)*AC110</f>
        <v>0</v>
      </c>
    </row>
    <row r="158" spans="1:29" ht="20.25" customHeight="1" outlineLevel="1" x14ac:dyDescent="0.3">
      <c r="A158" s="78"/>
      <c r="B158" s="84"/>
      <c r="C158" s="84"/>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row>
    <row r="159" spans="1:29" s="102" customFormat="1" ht="20.25" customHeight="1" outlineLevel="1" thickBot="1" x14ac:dyDescent="0.35">
      <c r="A159" s="264"/>
      <c r="B159" s="185" t="s">
        <v>59</v>
      </c>
      <c r="C159" s="185" t="s">
        <v>16</v>
      </c>
      <c r="D159" s="185">
        <f>D157*(1-'Detailed input - Vehicles'!$E$86)</f>
        <v>0</v>
      </c>
      <c r="E159" s="185">
        <f>E157*(1-'Detailed input - Vehicles'!$E$86)</f>
        <v>0</v>
      </c>
      <c r="F159" s="185">
        <f>F157*(1-'Detailed input - Vehicles'!$E$86)</f>
        <v>0</v>
      </c>
      <c r="G159" s="185">
        <f>G157*(1-'Detailed input - Vehicles'!$E$86)</f>
        <v>0</v>
      </c>
      <c r="H159" s="185">
        <f>H157*(1-'Detailed input - Vehicles'!$E$86)</f>
        <v>0</v>
      </c>
      <c r="I159" s="185">
        <f>I157*(1-'Detailed input - Vehicles'!$E$86)</f>
        <v>0</v>
      </c>
      <c r="J159" s="185">
        <f>J157*(1-'Detailed input - Vehicles'!$E$86)</f>
        <v>0</v>
      </c>
      <c r="K159" s="185">
        <f>K157*(1-'Detailed input - Vehicles'!$E$86)</f>
        <v>0</v>
      </c>
      <c r="L159" s="185">
        <f>L157*(1-'Detailed input - Vehicles'!$E$86)</f>
        <v>0</v>
      </c>
      <c r="M159" s="185">
        <f>M157*(1-'Detailed input - Vehicles'!$E$86)</f>
        <v>0</v>
      </c>
      <c r="N159" s="185">
        <f>N157*(1-'Detailed input - Vehicles'!$E$86)</f>
        <v>0</v>
      </c>
      <c r="O159" s="185">
        <f>O157*(1-'Detailed input - Vehicles'!$E$86)</f>
        <v>0</v>
      </c>
      <c r="P159" s="185">
        <f>P157*(1-'Detailed input - Vehicles'!$E$86)</f>
        <v>0</v>
      </c>
      <c r="Q159" s="185">
        <f>Q157*(1-'Detailed input - Vehicles'!$E$86)</f>
        <v>0</v>
      </c>
      <c r="R159" s="185">
        <f>R157*(1-'Detailed input - Vehicles'!$E$86)</f>
        <v>0</v>
      </c>
      <c r="S159" s="185">
        <f>S157*(1-'Detailed input - Vehicles'!$E$86)</f>
        <v>0</v>
      </c>
      <c r="T159" s="185">
        <f>T157*(1-'Detailed input - Vehicles'!$E$86)</f>
        <v>0</v>
      </c>
      <c r="U159" s="185">
        <f>U157*(1-'Detailed input - Vehicles'!$E$86)</f>
        <v>0</v>
      </c>
      <c r="V159" s="185">
        <f>V157*(1-'Detailed input - Vehicles'!$E$86)</f>
        <v>0</v>
      </c>
      <c r="W159" s="185">
        <f>W157*(1-'Detailed input - Vehicles'!$E$86)</f>
        <v>0</v>
      </c>
      <c r="X159" s="185">
        <f>X157*(1-'Detailed input - Vehicles'!$E$86)</f>
        <v>0</v>
      </c>
      <c r="Y159" s="185">
        <f>Y157*(1-'Detailed input - Vehicles'!$E$86)</f>
        <v>0</v>
      </c>
      <c r="Z159" s="185">
        <f>Z157*(1-'Detailed input - Vehicles'!$E$86)</f>
        <v>0</v>
      </c>
      <c r="AA159" s="185">
        <f>AA157*(1-'Detailed input - Vehicles'!$E$86)</f>
        <v>0</v>
      </c>
      <c r="AB159" s="185">
        <f>AB157*(1-'Detailed input - Vehicles'!$E$86)</f>
        <v>0</v>
      </c>
      <c r="AC159" s="185">
        <f>AC157*(1-'Detailed input - Vehicles'!$E$86)</f>
        <v>0</v>
      </c>
    </row>
    <row r="160" spans="1:29" s="102" customFormat="1" ht="20.25" customHeight="1" outlineLevel="1" x14ac:dyDescent="0.3">
      <c r="A160" s="264"/>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c r="AB160" s="209"/>
      <c r="AC160" s="209"/>
    </row>
    <row r="161" spans="1:29" s="210" customFormat="1" ht="20.25" customHeight="1" outlineLevel="1" x14ac:dyDescent="0.3">
      <c r="A161" s="78"/>
      <c r="B161" s="84"/>
      <c r="C161" s="84"/>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c r="AB161" s="140"/>
      <c r="AC161" s="140"/>
    </row>
    <row r="162" spans="1:29" ht="20.25" customHeight="1" outlineLevel="1" x14ac:dyDescent="0.3">
      <c r="A162" s="78"/>
      <c r="B162" s="133" t="s">
        <v>198</v>
      </c>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c r="AA162" s="134"/>
      <c r="AB162" s="134"/>
      <c r="AC162" s="134"/>
    </row>
    <row r="163" spans="1:29" s="87" customFormat="1" ht="20.25" customHeight="1" outlineLevel="1" x14ac:dyDescent="0.3">
      <c r="A163" s="23"/>
      <c r="B163" s="182"/>
      <c r="C163" s="89"/>
      <c r="D163" s="615">
        <v>1</v>
      </c>
      <c r="E163" s="615">
        <f>+D163+1</f>
        <v>2</v>
      </c>
      <c r="F163" s="615">
        <f t="shared" ref="F163:AC163" si="32">+E163+1</f>
        <v>3</v>
      </c>
      <c r="G163" s="615">
        <f t="shared" si="32"/>
        <v>4</v>
      </c>
      <c r="H163" s="615">
        <f t="shared" si="32"/>
        <v>5</v>
      </c>
      <c r="I163" s="615">
        <f t="shared" si="32"/>
        <v>6</v>
      </c>
      <c r="J163" s="615">
        <f t="shared" si="32"/>
        <v>7</v>
      </c>
      <c r="K163" s="615">
        <f t="shared" si="32"/>
        <v>8</v>
      </c>
      <c r="L163" s="615">
        <f t="shared" si="32"/>
        <v>9</v>
      </c>
      <c r="M163" s="615">
        <f t="shared" si="32"/>
        <v>10</v>
      </c>
      <c r="N163" s="615">
        <f t="shared" si="32"/>
        <v>11</v>
      </c>
      <c r="O163" s="615">
        <f t="shared" si="32"/>
        <v>12</v>
      </c>
      <c r="P163" s="615">
        <f t="shared" si="32"/>
        <v>13</v>
      </c>
      <c r="Q163" s="615">
        <f t="shared" si="32"/>
        <v>14</v>
      </c>
      <c r="R163" s="615">
        <f t="shared" si="32"/>
        <v>15</v>
      </c>
      <c r="S163" s="615">
        <f t="shared" si="32"/>
        <v>16</v>
      </c>
      <c r="T163" s="615">
        <f t="shared" si="32"/>
        <v>17</v>
      </c>
      <c r="U163" s="615">
        <f t="shared" si="32"/>
        <v>18</v>
      </c>
      <c r="V163" s="615">
        <f t="shared" si="32"/>
        <v>19</v>
      </c>
      <c r="W163" s="615">
        <f t="shared" si="32"/>
        <v>20</v>
      </c>
      <c r="X163" s="615">
        <f t="shared" si="32"/>
        <v>21</v>
      </c>
      <c r="Y163" s="615">
        <f t="shared" si="32"/>
        <v>22</v>
      </c>
      <c r="Z163" s="615">
        <f t="shared" si="32"/>
        <v>23</v>
      </c>
      <c r="AA163" s="615">
        <f t="shared" si="32"/>
        <v>24</v>
      </c>
      <c r="AB163" s="615">
        <f t="shared" si="32"/>
        <v>25</v>
      </c>
      <c r="AC163" s="615">
        <f t="shared" si="32"/>
        <v>26</v>
      </c>
    </row>
    <row r="164" spans="1:29" s="39" customFormat="1" ht="20.25" customHeight="1" outlineLevel="1" thickBot="1" x14ac:dyDescent="0.35">
      <c r="A164" s="23"/>
      <c r="B164" s="185" t="s">
        <v>57</v>
      </c>
      <c r="C164" s="185" t="s">
        <v>16</v>
      </c>
      <c r="D164" s="185">
        <f t="shared" ref="D164:N164" si="33">SUM(D165:D175)</f>
        <v>0</v>
      </c>
      <c r="E164" s="185">
        <f t="shared" si="33"/>
        <v>0</v>
      </c>
      <c r="F164" s="185">
        <f t="shared" si="33"/>
        <v>0</v>
      </c>
      <c r="G164" s="185">
        <f t="shared" si="33"/>
        <v>0</v>
      </c>
      <c r="H164" s="185">
        <f t="shared" si="33"/>
        <v>0</v>
      </c>
      <c r="I164" s="185">
        <f t="shared" si="33"/>
        <v>0</v>
      </c>
      <c r="J164" s="185">
        <f t="shared" si="33"/>
        <v>0</v>
      </c>
      <c r="K164" s="185">
        <f t="shared" si="33"/>
        <v>0</v>
      </c>
      <c r="L164" s="185">
        <f t="shared" si="33"/>
        <v>0</v>
      </c>
      <c r="M164" s="185">
        <f t="shared" si="33"/>
        <v>0</v>
      </c>
      <c r="N164" s="185">
        <f t="shared" si="33"/>
        <v>0</v>
      </c>
      <c r="O164" s="185">
        <f t="shared" ref="O164:AC164" si="34">SUM(O165:O175)</f>
        <v>0</v>
      </c>
      <c r="P164" s="185">
        <f t="shared" si="34"/>
        <v>0</v>
      </c>
      <c r="Q164" s="185">
        <f t="shared" si="34"/>
        <v>0</v>
      </c>
      <c r="R164" s="185">
        <f t="shared" si="34"/>
        <v>0</v>
      </c>
      <c r="S164" s="185">
        <f t="shared" si="34"/>
        <v>0</v>
      </c>
      <c r="T164" s="185">
        <f t="shared" si="34"/>
        <v>0</v>
      </c>
      <c r="U164" s="185">
        <f t="shared" si="34"/>
        <v>0</v>
      </c>
      <c r="V164" s="185">
        <f t="shared" si="34"/>
        <v>0</v>
      </c>
      <c r="W164" s="185">
        <f t="shared" si="34"/>
        <v>0</v>
      </c>
      <c r="X164" s="185">
        <f t="shared" si="34"/>
        <v>0</v>
      </c>
      <c r="Y164" s="185">
        <f t="shared" si="34"/>
        <v>0</v>
      </c>
      <c r="Z164" s="185">
        <f t="shared" si="34"/>
        <v>0</v>
      </c>
      <c r="AA164" s="185">
        <f t="shared" si="34"/>
        <v>0</v>
      </c>
      <c r="AB164" s="185">
        <f t="shared" si="34"/>
        <v>0</v>
      </c>
      <c r="AC164" s="185">
        <f t="shared" si="34"/>
        <v>0</v>
      </c>
    </row>
    <row r="165" spans="1:29" ht="20.25" customHeight="1" outlineLevel="2" x14ac:dyDescent="0.3">
      <c r="A165" s="23"/>
      <c r="B165" s="84"/>
      <c r="C165" s="146" t="s">
        <v>121</v>
      </c>
      <c r="D165" s="140">
        <f>IF('Detailed input - Vehicles'!$E$84&gt;=D163,Cars!$D$159/'Detailed input - Vehicles'!$E$84,0)</f>
        <v>0</v>
      </c>
      <c r="E165" s="140">
        <f>IF('Detailed input - Vehicles'!$E$84&gt;=E163,Cars!$D$159/'Detailed input - Vehicles'!$E$84,0)</f>
        <v>0</v>
      </c>
      <c r="F165" s="140">
        <f>IF('Detailed input - Vehicles'!$E$84&gt;=F163,Cars!$D$159/'Detailed input - Vehicles'!$E$84,0)</f>
        <v>0</v>
      </c>
      <c r="G165" s="140">
        <f>IF('Detailed input - Vehicles'!$E$84&gt;=G163,Cars!$D$159/'Detailed input - Vehicles'!$E$84,0)</f>
        <v>0</v>
      </c>
      <c r="H165" s="140">
        <f>IF('Detailed input - Vehicles'!$E$84&gt;=H163,Cars!$D$159/'Detailed input - Vehicles'!$E$84,0)</f>
        <v>0</v>
      </c>
      <c r="I165" s="140">
        <f>IF('Detailed input - Vehicles'!$E$84&gt;=I163,Cars!$D$159/'Detailed input - Vehicles'!$E$84,0)</f>
        <v>0</v>
      </c>
      <c r="J165" s="140">
        <f>IF('Detailed input - Vehicles'!$E$84&gt;=J163,Cars!$D$159/'Detailed input - Vehicles'!$E$84,0)</f>
        <v>0</v>
      </c>
      <c r="K165" s="140">
        <f>IF('Detailed input - Vehicles'!$E$84&gt;=K163,Cars!$D$159/'Detailed input - Vehicles'!$E$84,0)</f>
        <v>0</v>
      </c>
      <c r="L165" s="140">
        <f>IF('Detailed input - Vehicles'!$E$84&gt;=L163,Cars!$D$159/'Detailed input - Vehicles'!$E$84,0)</f>
        <v>0</v>
      </c>
      <c r="M165" s="140">
        <f>IF('Detailed input - Vehicles'!$E$84&gt;=M163,Cars!$D$159/'Detailed input - Vehicles'!$E$84,0)</f>
        <v>0</v>
      </c>
      <c r="N165" s="140">
        <f>IF('Detailed input - Vehicles'!$E$84&gt;=N163,Cars!$D$159/'Detailed input - Vehicles'!$E$84,0)</f>
        <v>0</v>
      </c>
      <c r="O165" s="140">
        <f>IF('Detailed input - Vehicles'!$E$84&gt;=O163,Cars!$D$159/'Detailed input - Vehicles'!$E$84,0)</f>
        <v>0</v>
      </c>
      <c r="P165" s="140">
        <f>IF('Detailed input - Vehicles'!$E$84&gt;=P163,Cars!$D$159/'Detailed input - Vehicles'!$E$84,0)</f>
        <v>0</v>
      </c>
      <c r="Q165" s="140">
        <f>IF('Detailed input - Vehicles'!$E$84&gt;=Q163,Cars!$D$159/'Detailed input - Vehicles'!$E$84,0)</f>
        <v>0</v>
      </c>
      <c r="R165" s="140">
        <f>IF('Detailed input - Vehicles'!$E$84&gt;=R163,Cars!$D$159/'Detailed input - Vehicles'!$E$84,0)</f>
        <v>0</v>
      </c>
      <c r="S165" s="140">
        <f>IF('Detailed input - Vehicles'!$E$84&gt;=S163,Cars!$D$159/'Detailed input - Vehicles'!$E$84,0)</f>
        <v>0</v>
      </c>
      <c r="T165" s="140">
        <f>IF('Detailed input - Vehicles'!$E$84&gt;=T163,Cars!$D$159/'Detailed input - Vehicles'!$E$84,0)</f>
        <v>0</v>
      </c>
      <c r="U165" s="140">
        <f>IF('Detailed input - Vehicles'!$E$84&gt;=U163,Cars!$D$159/'Detailed input - Vehicles'!$E$84,0)</f>
        <v>0</v>
      </c>
      <c r="V165" s="140">
        <f>IF('Detailed input - Vehicles'!$E$84&gt;=V163,Cars!$D$159/'Detailed input - Vehicles'!$E$84,0)</f>
        <v>0</v>
      </c>
      <c r="W165" s="140">
        <f>IF('Detailed input - Vehicles'!$E$84&gt;=W163,Cars!$D$159/'Detailed input - Vehicles'!$E$84,0)</f>
        <v>0</v>
      </c>
      <c r="X165" s="140">
        <f>IF('Detailed input - Vehicles'!$E$84&gt;=X163,Cars!$D$159/'Detailed input - Vehicles'!$E$84,0)</f>
        <v>0</v>
      </c>
      <c r="Y165" s="140">
        <f>IF('Detailed input - Vehicles'!$E$84&gt;=Y163,Cars!$D$159/'Detailed input - Vehicles'!$E$84,0)</f>
        <v>0</v>
      </c>
      <c r="Z165" s="140">
        <f>IF('Detailed input - Vehicles'!$E$84&gt;=Z163,Cars!$D$159/'Detailed input - Vehicles'!$E$84,0)</f>
        <v>0</v>
      </c>
      <c r="AA165" s="140">
        <f>IF('Detailed input - Vehicles'!$E$84&gt;=AA163,Cars!$D$159/'Detailed input - Vehicles'!$E$84,0)</f>
        <v>0</v>
      </c>
      <c r="AB165" s="140">
        <f>IF('Detailed input - Vehicles'!$E$84&gt;=AB163,Cars!$D$159/'Detailed input - Vehicles'!$E$84,0)</f>
        <v>0</v>
      </c>
      <c r="AC165" s="140">
        <f>IF('Detailed input - Vehicles'!$E$84&gt;=AC163,Cars!$D$159/'Detailed input - Vehicles'!$E$84,0)</f>
        <v>0</v>
      </c>
    </row>
    <row r="166" spans="1:29" ht="20.25" customHeight="1" outlineLevel="2" x14ac:dyDescent="0.3">
      <c r="A166" s="23"/>
      <c r="B166" s="84"/>
      <c r="C166" s="146" t="s">
        <v>122</v>
      </c>
      <c r="D166" s="140"/>
      <c r="E166" s="140">
        <f>IF('Detailed input - Vehicles'!$E$84&gt;=D163,$E$159/'Detailed input - Vehicles'!$E$84,0)</f>
        <v>0</v>
      </c>
      <c r="F166" s="140">
        <f>IF('Detailed input - Vehicles'!$E$84&gt;=E163,$E$159/'Detailed input - Vehicles'!$E$84,0)</f>
        <v>0</v>
      </c>
      <c r="G166" s="140">
        <f>IF('Detailed input - Vehicles'!$E$84&gt;=F163,$E$159/'Detailed input - Vehicles'!$E$84,0)</f>
        <v>0</v>
      </c>
      <c r="H166" s="140">
        <f>IF('Detailed input - Vehicles'!$E$84&gt;=G163,$E$159/'Detailed input - Vehicles'!$E$84,0)</f>
        <v>0</v>
      </c>
      <c r="I166" s="140">
        <f>IF('Detailed input - Vehicles'!$E$84&gt;=H163,$E$159/'Detailed input - Vehicles'!$E$84,0)</f>
        <v>0</v>
      </c>
      <c r="J166" s="140">
        <f>IF('Detailed input - Vehicles'!$E$84&gt;=I163,$E$159/'Detailed input - Vehicles'!$E$84,0)</f>
        <v>0</v>
      </c>
      <c r="K166" s="140">
        <f>IF('Detailed input - Vehicles'!$E$84&gt;=J163,$E$159/'Detailed input - Vehicles'!$E$84,0)</f>
        <v>0</v>
      </c>
      <c r="L166" s="140">
        <f>IF('Detailed input - Vehicles'!$E$84&gt;=K163,$E$159/'Detailed input - Vehicles'!$E$84,0)</f>
        <v>0</v>
      </c>
      <c r="M166" s="140">
        <f>IF('Detailed input - Vehicles'!$E$84&gt;=L163,$E$159/'Detailed input - Vehicles'!$E$84,0)</f>
        <v>0</v>
      </c>
      <c r="N166" s="140">
        <f>IF('Detailed input - Vehicles'!$E$84&gt;=M163,$E$159/'Detailed input - Vehicles'!$E$84,0)</f>
        <v>0</v>
      </c>
      <c r="O166" s="140">
        <f>IF('Detailed input - Vehicles'!$E$84&gt;=N163,$E$159/'Detailed input - Vehicles'!$E$84,0)</f>
        <v>0</v>
      </c>
      <c r="P166" s="140">
        <f>IF('Detailed input - Vehicles'!$E$84&gt;=O163,$E$159/'Detailed input - Vehicles'!$E$84,0)</f>
        <v>0</v>
      </c>
      <c r="Q166" s="140">
        <f>IF('Detailed input - Vehicles'!$E$84&gt;=P163,$E$159/'Detailed input - Vehicles'!$E$84,0)</f>
        <v>0</v>
      </c>
      <c r="R166" s="140">
        <f>IF('Detailed input - Vehicles'!$E$84&gt;=Q163,$E$159/'Detailed input - Vehicles'!$E$84,0)</f>
        <v>0</v>
      </c>
      <c r="S166" s="140">
        <f>IF('Detailed input - Vehicles'!$E$84&gt;=R163,$E$159/'Detailed input - Vehicles'!$E$84,0)</f>
        <v>0</v>
      </c>
      <c r="T166" s="140">
        <f>IF('Detailed input - Vehicles'!$E$84&gt;=S163,$E$159/'Detailed input - Vehicles'!$E$84,0)</f>
        <v>0</v>
      </c>
      <c r="U166" s="140">
        <f>IF('Detailed input - Vehicles'!$E$84&gt;=T163,$E$159/'Detailed input - Vehicles'!$E$84,0)</f>
        <v>0</v>
      </c>
      <c r="V166" s="140">
        <f>IF('Detailed input - Vehicles'!$E$84&gt;=U163,$E$159/'Detailed input - Vehicles'!$E$84,0)</f>
        <v>0</v>
      </c>
      <c r="W166" s="140">
        <f>IF('Detailed input - Vehicles'!$E$84&gt;=V163,$E$159/'Detailed input - Vehicles'!$E$84,0)</f>
        <v>0</v>
      </c>
      <c r="X166" s="140">
        <f>IF('Detailed input - Vehicles'!$E$84&gt;=W163,$E$159/'Detailed input - Vehicles'!$E$84,0)</f>
        <v>0</v>
      </c>
      <c r="Y166" s="140">
        <f>IF('Detailed input - Vehicles'!$E$84&gt;=X163,$E$159/'Detailed input - Vehicles'!$E$84,0)</f>
        <v>0</v>
      </c>
      <c r="Z166" s="140">
        <f>IF('Detailed input - Vehicles'!$E$84&gt;=Y163,$E$159/'Detailed input - Vehicles'!$E$84,0)</f>
        <v>0</v>
      </c>
      <c r="AA166" s="140">
        <f>IF('Detailed input - Vehicles'!$E$84&gt;=Z163,$E$159/'Detailed input - Vehicles'!$E$84,0)</f>
        <v>0</v>
      </c>
      <c r="AB166" s="140">
        <f>IF('Detailed input - Vehicles'!$E$84&gt;=AA163,$E$159/'Detailed input - Vehicles'!$E$84,0)</f>
        <v>0</v>
      </c>
      <c r="AC166" s="140">
        <f>IF('Detailed input - Vehicles'!$E$84&gt;=AB163,$E$159/'Detailed input - Vehicles'!$E$84,0)</f>
        <v>0</v>
      </c>
    </row>
    <row r="167" spans="1:29" ht="20.25" customHeight="1" outlineLevel="2" x14ac:dyDescent="0.3">
      <c r="A167" s="23"/>
      <c r="B167" s="84"/>
      <c r="C167" s="146" t="s">
        <v>123</v>
      </c>
      <c r="D167" s="140"/>
      <c r="E167" s="140"/>
      <c r="F167" s="140">
        <f>IF('Detailed input - Vehicles'!$E$84&gt;=D163,$F$159/'Detailed input - Vehicles'!$E$84,0)</f>
        <v>0</v>
      </c>
      <c r="G167" s="140">
        <f>IF('Detailed input - Vehicles'!$E$84&gt;=E163,$F$159/'Detailed input - Vehicles'!$E$84,0)</f>
        <v>0</v>
      </c>
      <c r="H167" s="140">
        <f>IF('Detailed input - Vehicles'!$E$84&gt;=F163,$F$159/'Detailed input - Vehicles'!$E$84,0)</f>
        <v>0</v>
      </c>
      <c r="I167" s="140">
        <f>IF('Detailed input - Vehicles'!$E$84&gt;=G163,$F$159/'Detailed input - Vehicles'!$E$84,0)</f>
        <v>0</v>
      </c>
      <c r="J167" s="140">
        <f>IF('Detailed input - Vehicles'!$E$84&gt;=H163,$F$159/'Detailed input - Vehicles'!$E$84,0)</f>
        <v>0</v>
      </c>
      <c r="K167" s="140">
        <f>IF('Detailed input - Vehicles'!$E$84&gt;=I163,$F$159/'Detailed input - Vehicles'!$E$84,0)</f>
        <v>0</v>
      </c>
      <c r="L167" s="140">
        <f>IF('Detailed input - Vehicles'!$E$84&gt;=J163,$F$159/'Detailed input - Vehicles'!$E$84,0)</f>
        <v>0</v>
      </c>
      <c r="M167" s="140">
        <f>IF('Detailed input - Vehicles'!$E$84&gt;=K163,$F$159/'Detailed input - Vehicles'!$E$84,0)</f>
        <v>0</v>
      </c>
      <c r="N167" s="140">
        <f>IF('Detailed input - Vehicles'!$E$84&gt;=L163,$F$159/'Detailed input - Vehicles'!$E$84,0)</f>
        <v>0</v>
      </c>
      <c r="O167" s="140">
        <f>IF('Detailed input - Vehicles'!$E$84&gt;=M163,$F$159/'Detailed input - Vehicles'!$E$84,0)</f>
        <v>0</v>
      </c>
      <c r="P167" s="140">
        <f>IF('Detailed input - Vehicles'!$E$84&gt;=N163,$F$159/'Detailed input - Vehicles'!$E$84,0)</f>
        <v>0</v>
      </c>
      <c r="Q167" s="140">
        <f>IF('Detailed input - Vehicles'!$E$84&gt;=O163,$F$159/'Detailed input - Vehicles'!$E$84,0)</f>
        <v>0</v>
      </c>
      <c r="R167" s="140">
        <f>IF('Detailed input - Vehicles'!$E$84&gt;=P163,$F$159/'Detailed input - Vehicles'!$E$84,0)</f>
        <v>0</v>
      </c>
      <c r="S167" s="140">
        <f>IF('Detailed input - Vehicles'!$E$84&gt;=Q163,$F$159/'Detailed input - Vehicles'!$E$84,0)</f>
        <v>0</v>
      </c>
      <c r="T167" s="140">
        <f>IF('Detailed input - Vehicles'!$E$84&gt;=R163,$F$159/'Detailed input - Vehicles'!$E$84,0)</f>
        <v>0</v>
      </c>
      <c r="U167" s="140">
        <f>IF('Detailed input - Vehicles'!$E$84&gt;=S163,$F$159/'Detailed input - Vehicles'!$E$84,0)</f>
        <v>0</v>
      </c>
      <c r="V167" s="140">
        <f>IF('Detailed input - Vehicles'!$E$84&gt;=T163,$F$159/'Detailed input - Vehicles'!$E$84,0)</f>
        <v>0</v>
      </c>
      <c r="W167" s="140">
        <f>IF('Detailed input - Vehicles'!$E$84&gt;=U163,$F$159/'Detailed input - Vehicles'!$E$84,0)</f>
        <v>0</v>
      </c>
      <c r="X167" s="140">
        <f>IF('Detailed input - Vehicles'!$E$84&gt;=V163,$F$159/'Detailed input - Vehicles'!$E$84,0)</f>
        <v>0</v>
      </c>
      <c r="Y167" s="140">
        <f>IF('Detailed input - Vehicles'!$E$84&gt;=W163,$F$159/'Detailed input - Vehicles'!$E$84,0)</f>
        <v>0</v>
      </c>
      <c r="Z167" s="140">
        <f>IF('Detailed input - Vehicles'!$E$84&gt;=X163,$F$159/'Detailed input - Vehicles'!$E$84,0)</f>
        <v>0</v>
      </c>
      <c r="AA167" s="140">
        <f>IF('Detailed input - Vehicles'!$E$84&gt;=Y163,$F$159/'Detailed input - Vehicles'!$E$84,0)</f>
        <v>0</v>
      </c>
      <c r="AB167" s="140">
        <f>IF('Detailed input - Vehicles'!$E$84&gt;=Z163,$F$159/'Detailed input - Vehicles'!$E$84,0)</f>
        <v>0</v>
      </c>
      <c r="AC167" s="140">
        <f>IF('Detailed input - Vehicles'!$E$84&gt;=AA163,$F$159/'Detailed input - Vehicles'!$E$84,0)</f>
        <v>0</v>
      </c>
    </row>
    <row r="168" spans="1:29" ht="20.25" customHeight="1" outlineLevel="2" x14ac:dyDescent="0.3">
      <c r="A168" s="23"/>
      <c r="B168" s="84"/>
      <c r="C168" s="146" t="s">
        <v>124</v>
      </c>
      <c r="D168" s="140"/>
      <c r="E168" s="140"/>
      <c r="F168" s="140"/>
      <c r="G168" s="140">
        <f>IF('Detailed input - Vehicles'!$E$84&gt;=D163,$G$159/'Detailed input - Vehicles'!$E$84,0)</f>
        <v>0</v>
      </c>
      <c r="H168" s="140">
        <f>IF('Detailed input - Vehicles'!$E$84&gt;=E163,$G$159/'Detailed input - Vehicles'!$E$84,0)</f>
        <v>0</v>
      </c>
      <c r="I168" s="140">
        <f>IF('Detailed input - Vehicles'!$E$84&gt;=F163,$G$159/'Detailed input - Vehicles'!$E$84,0)</f>
        <v>0</v>
      </c>
      <c r="J168" s="140">
        <f>IF('Detailed input - Vehicles'!$E$84&gt;=G163,$G$159/'Detailed input - Vehicles'!$E$84,0)</f>
        <v>0</v>
      </c>
      <c r="K168" s="140">
        <f>IF('Detailed input - Vehicles'!$E$84&gt;=H163,$G$159/'Detailed input - Vehicles'!$E$84,0)</f>
        <v>0</v>
      </c>
      <c r="L168" s="140">
        <f>IF('Detailed input - Vehicles'!$E$84&gt;=I163,$G$159/'Detailed input - Vehicles'!$E$84,0)</f>
        <v>0</v>
      </c>
      <c r="M168" s="140">
        <f>IF('Detailed input - Vehicles'!$E$84&gt;=J163,$G$159/'Detailed input - Vehicles'!$E$84,0)</f>
        <v>0</v>
      </c>
      <c r="N168" s="140">
        <f>IF('Detailed input - Vehicles'!$E$84&gt;=K163,$G$159/'Detailed input - Vehicles'!$E$84,0)</f>
        <v>0</v>
      </c>
      <c r="O168" s="140">
        <f>IF('Detailed input - Vehicles'!$E$84&gt;=L163,$G$159/'Detailed input - Vehicles'!$E$84,0)</f>
        <v>0</v>
      </c>
      <c r="P168" s="140">
        <f>IF('Detailed input - Vehicles'!$E$84&gt;=M163,$G$159/'Detailed input - Vehicles'!$E$84,0)</f>
        <v>0</v>
      </c>
      <c r="Q168" s="140">
        <f>IF('Detailed input - Vehicles'!$E$84&gt;=N163,$G$159/'Detailed input - Vehicles'!$E$84,0)</f>
        <v>0</v>
      </c>
      <c r="R168" s="140">
        <f>IF('Detailed input - Vehicles'!$E$84&gt;=O163,$G$159/'Detailed input - Vehicles'!$E$84,0)</f>
        <v>0</v>
      </c>
      <c r="S168" s="140">
        <f>IF('Detailed input - Vehicles'!$E$84&gt;=P163,$G$159/'Detailed input - Vehicles'!$E$84,0)</f>
        <v>0</v>
      </c>
      <c r="T168" s="140">
        <f>IF('Detailed input - Vehicles'!$E$84&gt;=Q163,$G$159/'Detailed input - Vehicles'!$E$84,0)</f>
        <v>0</v>
      </c>
      <c r="U168" s="140">
        <f>IF('Detailed input - Vehicles'!$E$84&gt;=R163,$G$159/'Detailed input - Vehicles'!$E$84,0)</f>
        <v>0</v>
      </c>
      <c r="V168" s="140">
        <f>IF('Detailed input - Vehicles'!$E$84&gt;=S163,$G$159/'Detailed input - Vehicles'!$E$84,0)</f>
        <v>0</v>
      </c>
      <c r="W168" s="140">
        <f>IF('Detailed input - Vehicles'!$E$84&gt;=T163,$G$159/'Detailed input - Vehicles'!$E$84,0)</f>
        <v>0</v>
      </c>
      <c r="X168" s="140">
        <f>IF('Detailed input - Vehicles'!$E$84&gt;=U163,$G$159/'Detailed input - Vehicles'!$E$84,0)</f>
        <v>0</v>
      </c>
      <c r="Y168" s="140">
        <f>IF('Detailed input - Vehicles'!$E$84&gt;=V163,$G$159/'Detailed input - Vehicles'!$E$84,0)</f>
        <v>0</v>
      </c>
      <c r="Z168" s="140">
        <f>IF('Detailed input - Vehicles'!$E$84&gt;=W163,$G$159/'Detailed input - Vehicles'!$E$84,0)</f>
        <v>0</v>
      </c>
      <c r="AA168" s="140">
        <f>IF('Detailed input - Vehicles'!$E$84&gt;=X163,$G$159/'Detailed input - Vehicles'!$E$84,0)</f>
        <v>0</v>
      </c>
      <c r="AB168" s="140">
        <f>IF('Detailed input - Vehicles'!$E$84&gt;=Y163,$G$159/'Detailed input - Vehicles'!$E$84,0)</f>
        <v>0</v>
      </c>
      <c r="AC168" s="140">
        <f>IF('Detailed input - Vehicles'!$E$84&gt;=Z163,$G$159/'Detailed input - Vehicles'!$E$84,0)</f>
        <v>0</v>
      </c>
    </row>
    <row r="169" spans="1:29" ht="20.25" customHeight="1" outlineLevel="2" x14ac:dyDescent="0.3">
      <c r="A169" s="23"/>
      <c r="B169" s="84"/>
      <c r="C169" s="146" t="s">
        <v>125</v>
      </c>
      <c r="D169" s="140"/>
      <c r="E169" s="140"/>
      <c r="F169" s="140"/>
      <c r="G169" s="140"/>
      <c r="H169" s="140">
        <f>IF('Detailed input - Vehicles'!$E$84&gt;=D163,$H$159/'Detailed input - Vehicles'!$E$84,0)</f>
        <v>0</v>
      </c>
      <c r="I169" s="140">
        <f>IF('Detailed input - Vehicles'!$E$84&gt;=E163,$H$159/'Detailed input - Vehicles'!$E$84,0)</f>
        <v>0</v>
      </c>
      <c r="J169" s="140">
        <f>IF('Detailed input - Vehicles'!$E$84&gt;=F163,$H$159/'Detailed input - Vehicles'!$E$84,0)</f>
        <v>0</v>
      </c>
      <c r="K169" s="140">
        <f>IF('Detailed input - Vehicles'!$E$84&gt;=G163,$H$159/'Detailed input - Vehicles'!$E$84,0)</f>
        <v>0</v>
      </c>
      <c r="L169" s="140">
        <f>IF('Detailed input - Vehicles'!$E$84&gt;=H163,$H$159/'Detailed input - Vehicles'!$E$84,0)</f>
        <v>0</v>
      </c>
      <c r="M169" s="140">
        <f>IF('Detailed input - Vehicles'!$E$84&gt;=I163,$H$159/'Detailed input - Vehicles'!$E$84,0)</f>
        <v>0</v>
      </c>
      <c r="N169" s="140">
        <f>IF('Detailed input - Vehicles'!$E$84&gt;=J163,$H$159/'Detailed input - Vehicles'!$E$84,0)</f>
        <v>0</v>
      </c>
      <c r="O169" s="140">
        <f>IF('Detailed input - Vehicles'!$E$84&gt;=K163,$H$159/'Detailed input - Vehicles'!$E$84,0)</f>
        <v>0</v>
      </c>
      <c r="P169" s="140">
        <f>IF('Detailed input - Vehicles'!$E$84&gt;=L163,$H$159/'Detailed input - Vehicles'!$E$84,0)</f>
        <v>0</v>
      </c>
      <c r="Q169" s="140">
        <f>IF('Detailed input - Vehicles'!$E$84&gt;=M163,$H$159/'Detailed input - Vehicles'!$E$84,0)</f>
        <v>0</v>
      </c>
      <c r="R169" s="140">
        <f>IF('Detailed input - Vehicles'!$E$84&gt;=N163,$H$159/'Detailed input - Vehicles'!$E$84,0)</f>
        <v>0</v>
      </c>
      <c r="S169" s="140">
        <f>IF('Detailed input - Vehicles'!$E$84&gt;=O163,$H$159/'Detailed input - Vehicles'!$E$84,0)</f>
        <v>0</v>
      </c>
      <c r="T169" s="140">
        <f>IF('Detailed input - Vehicles'!$E$84&gt;=P163,$H$159/'Detailed input - Vehicles'!$E$84,0)</f>
        <v>0</v>
      </c>
      <c r="U169" s="140">
        <f>IF('Detailed input - Vehicles'!$E$84&gt;=Q163,$H$159/'Detailed input - Vehicles'!$E$84,0)</f>
        <v>0</v>
      </c>
      <c r="V169" s="140">
        <f>IF('Detailed input - Vehicles'!$E$84&gt;=R163,$H$159/'Detailed input - Vehicles'!$E$84,0)</f>
        <v>0</v>
      </c>
      <c r="W169" s="140">
        <f>IF('Detailed input - Vehicles'!$E$84&gt;=S163,$H$159/'Detailed input - Vehicles'!$E$84,0)</f>
        <v>0</v>
      </c>
      <c r="X169" s="140">
        <f>IF('Detailed input - Vehicles'!$E$84&gt;=T163,$H$159/'Detailed input - Vehicles'!$E$84,0)</f>
        <v>0</v>
      </c>
      <c r="Y169" s="140">
        <f>IF('Detailed input - Vehicles'!$E$84&gt;=U163,$H$159/'Detailed input - Vehicles'!$E$84,0)</f>
        <v>0</v>
      </c>
      <c r="Z169" s="140">
        <f>IF('Detailed input - Vehicles'!$E$84&gt;=V163,$H$159/'Detailed input - Vehicles'!$E$84,0)</f>
        <v>0</v>
      </c>
      <c r="AA169" s="140">
        <f>IF('Detailed input - Vehicles'!$E$84&gt;=W163,$H$159/'Detailed input - Vehicles'!$E$84,0)</f>
        <v>0</v>
      </c>
      <c r="AB169" s="140">
        <f>IF('Detailed input - Vehicles'!$E$84&gt;=X163,$H$159/'Detailed input - Vehicles'!$E$84,0)</f>
        <v>0</v>
      </c>
      <c r="AC169" s="140">
        <f>IF('Detailed input - Vehicles'!$E$84&gt;=Y163,$H$159/'Detailed input - Vehicles'!$E$84,0)</f>
        <v>0</v>
      </c>
    </row>
    <row r="170" spans="1:29" ht="20.25" customHeight="1" outlineLevel="2" x14ac:dyDescent="0.3">
      <c r="A170" s="23"/>
      <c r="B170" s="84"/>
      <c r="C170" s="146" t="s">
        <v>126</v>
      </c>
      <c r="D170" s="140"/>
      <c r="E170" s="140"/>
      <c r="F170" s="140"/>
      <c r="G170" s="140"/>
      <c r="H170" s="140"/>
      <c r="I170" s="140">
        <f>IF('Detailed input - Vehicles'!$E$84&gt;=D163,$I$159/'Detailed input - Vehicles'!$E$84,0)</f>
        <v>0</v>
      </c>
      <c r="J170" s="140">
        <f>IF('Detailed input - Vehicles'!$E$84&gt;=E163,$I$159/'Detailed input - Vehicles'!$E$84,0)</f>
        <v>0</v>
      </c>
      <c r="K170" s="140">
        <f>IF('Detailed input - Vehicles'!$E$84&gt;=F163,$I$159/'Detailed input - Vehicles'!$E$84,0)</f>
        <v>0</v>
      </c>
      <c r="L170" s="140">
        <f>IF('Detailed input - Vehicles'!$E$84&gt;=G163,$I$159/'Detailed input - Vehicles'!$E$84,0)</f>
        <v>0</v>
      </c>
      <c r="M170" s="140">
        <f>IF('Detailed input - Vehicles'!$E$84&gt;=H163,$I$159/'Detailed input - Vehicles'!$E$84,0)</f>
        <v>0</v>
      </c>
      <c r="N170" s="140">
        <f>IF('Detailed input - Vehicles'!$E$84&gt;=I163,$I$159/'Detailed input - Vehicles'!$E$84,0)</f>
        <v>0</v>
      </c>
      <c r="O170" s="140">
        <f>IF('Detailed input - Vehicles'!$E$84&gt;=J163,$I$159/'Detailed input - Vehicles'!$E$84,0)</f>
        <v>0</v>
      </c>
      <c r="P170" s="140">
        <f>IF('Detailed input - Vehicles'!$E$84&gt;=K163,$I$159/'Detailed input - Vehicles'!$E$84,0)</f>
        <v>0</v>
      </c>
      <c r="Q170" s="140">
        <f>IF('Detailed input - Vehicles'!$E$84&gt;=L163,$I$159/'Detailed input - Vehicles'!$E$84,0)</f>
        <v>0</v>
      </c>
      <c r="R170" s="140">
        <f>IF('Detailed input - Vehicles'!$E$84&gt;=M163,$I$159/'Detailed input - Vehicles'!$E$84,0)</f>
        <v>0</v>
      </c>
      <c r="S170" s="140">
        <f>IF('Detailed input - Vehicles'!$E$84&gt;=N163,$I$159/'Detailed input - Vehicles'!$E$84,0)</f>
        <v>0</v>
      </c>
      <c r="T170" s="140">
        <f>IF('Detailed input - Vehicles'!$E$84&gt;=O163,$I$159/'Detailed input - Vehicles'!$E$84,0)</f>
        <v>0</v>
      </c>
      <c r="U170" s="140">
        <f>IF('Detailed input - Vehicles'!$E$84&gt;=P163,$I$159/'Detailed input - Vehicles'!$E$84,0)</f>
        <v>0</v>
      </c>
      <c r="V170" s="140">
        <f>IF('Detailed input - Vehicles'!$E$84&gt;=Q163,$I$159/'Detailed input - Vehicles'!$E$84,0)</f>
        <v>0</v>
      </c>
      <c r="W170" s="140">
        <f>IF('Detailed input - Vehicles'!$E$84&gt;=R163,$I$159/'Detailed input - Vehicles'!$E$84,0)</f>
        <v>0</v>
      </c>
      <c r="X170" s="140">
        <f>IF('Detailed input - Vehicles'!$E$84&gt;=S163,$I$159/'Detailed input - Vehicles'!$E$84,0)</f>
        <v>0</v>
      </c>
      <c r="Y170" s="140">
        <f>IF('Detailed input - Vehicles'!$E$84&gt;=T163,$I$159/'Detailed input - Vehicles'!$E$84,0)</f>
        <v>0</v>
      </c>
      <c r="Z170" s="140">
        <f>IF('Detailed input - Vehicles'!$E$84&gt;=U163,$I$159/'Detailed input - Vehicles'!$E$84,0)</f>
        <v>0</v>
      </c>
      <c r="AA170" s="140">
        <f>IF('Detailed input - Vehicles'!$E$84&gt;=V163,$I$159/'Detailed input - Vehicles'!$E$84,0)</f>
        <v>0</v>
      </c>
      <c r="AB170" s="140">
        <f>IF('Detailed input - Vehicles'!$E$84&gt;=W163,$I$159/'Detailed input - Vehicles'!$E$84,0)</f>
        <v>0</v>
      </c>
      <c r="AC170" s="140">
        <f>IF('Detailed input - Vehicles'!$E$84&gt;=X163,$I$159/'Detailed input - Vehicles'!$E$84,0)</f>
        <v>0</v>
      </c>
    </row>
    <row r="171" spans="1:29" ht="20.25" customHeight="1" outlineLevel="2" x14ac:dyDescent="0.3">
      <c r="A171" s="23"/>
      <c r="B171" s="84"/>
      <c r="C171" s="146" t="s">
        <v>127</v>
      </c>
      <c r="D171" s="140"/>
      <c r="E171" s="140"/>
      <c r="F171" s="140"/>
      <c r="G171" s="140"/>
      <c r="H171" s="140"/>
      <c r="I171" s="140"/>
      <c r="J171" s="140">
        <f>IF('Detailed input - Vehicles'!$E$84&gt;=D163,$J$159/'Detailed input - Vehicles'!$E$84,0)</f>
        <v>0</v>
      </c>
      <c r="K171" s="140">
        <f>IF('Detailed input - Vehicles'!$E$84&gt;=E163,$J$159/'Detailed input - Vehicles'!$E$84,0)</f>
        <v>0</v>
      </c>
      <c r="L171" s="140">
        <f>IF('Detailed input - Vehicles'!$E$84&gt;=F163,$J$159/'Detailed input - Vehicles'!$E$84,0)</f>
        <v>0</v>
      </c>
      <c r="M171" s="140">
        <f>IF('Detailed input - Vehicles'!$E$84&gt;=G163,$J$159/'Detailed input - Vehicles'!$E$84,0)</f>
        <v>0</v>
      </c>
      <c r="N171" s="140">
        <f>IF('Detailed input - Vehicles'!$E$84&gt;=H163,$J$159/'Detailed input - Vehicles'!$E$84,0)</f>
        <v>0</v>
      </c>
      <c r="O171" s="140">
        <f>IF('Detailed input - Vehicles'!$E$84&gt;=I163,$J$159/'Detailed input - Vehicles'!$E$84,0)</f>
        <v>0</v>
      </c>
      <c r="P171" s="140">
        <f>IF('Detailed input - Vehicles'!$E$84&gt;=J163,$J$159/'Detailed input - Vehicles'!$E$84,0)</f>
        <v>0</v>
      </c>
      <c r="Q171" s="140">
        <f>IF('Detailed input - Vehicles'!$E$84&gt;=K163,$J$159/'Detailed input - Vehicles'!$E$84,0)</f>
        <v>0</v>
      </c>
      <c r="R171" s="140">
        <f>IF('Detailed input - Vehicles'!$E$84&gt;=L163,$J$159/'Detailed input - Vehicles'!$E$84,0)</f>
        <v>0</v>
      </c>
      <c r="S171" s="140">
        <f>IF('Detailed input - Vehicles'!$E$84&gt;=M163,$J$159/'Detailed input - Vehicles'!$E$84,0)</f>
        <v>0</v>
      </c>
      <c r="T171" s="140">
        <f>IF('Detailed input - Vehicles'!$E$84&gt;=N163,$J$159/'Detailed input - Vehicles'!$E$84,0)</f>
        <v>0</v>
      </c>
      <c r="U171" s="140">
        <f>IF('Detailed input - Vehicles'!$E$84&gt;=O163,$J$159/'Detailed input - Vehicles'!$E$84,0)</f>
        <v>0</v>
      </c>
      <c r="V171" s="140">
        <f>IF('Detailed input - Vehicles'!$E$84&gt;=P163,$J$159/'Detailed input - Vehicles'!$E$84,0)</f>
        <v>0</v>
      </c>
      <c r="W171" s="140">
        <f>IF('Detailed input - Vehicles'!$E$84&gt;=Q163,$J$159/'Detailed input - Vehicles'!$E$84,0)</f>
        <v>0</v>
      </c>
      <c r="X171" s="140">
        <f>IF('Detailed input - Vehicles'!$E$84&gt;=R163,$J$159/'Detailed input - Vehicles'!$E$84,0)</f>
        <v>0</v>
      </c>
      <c r="Y171" s="140">
        <f>IF('Detailed input - Vehicles'!$E$84&gt;=S163,$J$159/'Detailed input - Vehicles'!$E$84,0)</f>
        <v>0</v>
      </c>
      <c r="Z171" s="140">
        <f>IF('Detailed input - Vehicles'!$E$84&gt;=T163,$J$159/'Detailed input - Vehicles'!$E$84,0)</f>
        <v>0</v>
      </c>
      <c r="AA171" s="140">
        <f>IF('Detailed input - Vehicles'!$E$84&gt;=U163,$J$159/'Detailed input - Vehicles'!$E$84,0)</f>
        <v>0</v>
      </c>
      <c r="AB171" s="140">
        <f>IF('Detailed input - Vehicles'!$E$84&gt;=V163,$J$159/'Detailed input - Vehicles'!$E$84,0)</f>
        <v>0</v>
      </c>
      <c r="AC171" s="140">
        <f>IF('Detailed input - Vehicles'!$E$84&gt;=W163,$J$159/'Detailed input - Vehicles'!$E$84,0)</f>
        <v>0</v>
      </c>
    </row>
    <row r="172" spans="1:29" ht="20.25" customHeight="1" outlineLevel="2" x14ac:dyDescent="0.3">
      <c r="A172" s="23"/>
      <c r="B172" s="84"/>
      <c r="C172" s="146" t="s">
        <v>128</v>
      </c>
      <c r="D172" s="140"/>
      <c r="E172" s="140"/>
      <c r="F172" s="140"/>
      <c r="G172" s="140"/>
      <c r="H172" s="140"/>
      <c r="I172" s="140"/>
      <c r="J172" s="140"/>
      <c r="K172" s="140">
        <f>IF('Detailed input - Vehicles'!$E$84&gt;=D163,$K$159/'Detailed input - Vehicles'!$E$84,0)</f>
        <v>0</v>
      </c>
      <c r="L172" s="140">
        <f>IF('Detailed input - Vehicles'!$E$84&gt;=E163,$K$159/'Detailed input - Vehicles'!$E$84,0)</f>
        <v>0</v>
      </c>
      <c r="M172" s="140">
        <f>IF('Detailed input - Vehicles'!$E$84&gt;=F163,$K$159/'Detailed input - Vehicles'!$E$84,0)</f>
        <v>0</v>
      </c>
      <c r="N172" s="140">
        <f>IF('Detailed input - Vehicles'!$E$84&gt;=G163,$K$159/'Detailed input - Vehicles'!$E$84,0)</f>
        <v>0</v>
      </c>
      <c r="O172" s="140">
        <f>IF('Detailed input - Vehicles'!$E$84&gt;=H163,$K$159/'Detailed input - Vehicles'!$E$84,0)</f>
        <v>0</v>
      </c>
      <c r="P172" s="140">
        <f>IF('Detailed input - Vehicles'!$E$84&gt;=I163,$K$159/'Detailed input - Vehicles'!$E$84,0)</f>
        <v>0</v>
      </c>
      <c r="Q172" s="140">
        <f>IF('Detailed input - Vehicles'!$E$84&gt;=J163,$K$159/'Detailed input - Vehicles'!$E$84,0)</f>
        <v>0</v>
      </c>
      <c r="R172" s="140">
        <f>IF('Detailed input - Vehicles'!$E$84&gt;=K163,$K$159/'Detailed input - Vehicles'!$E$84,0)</f>
        <v>0</v>
      </c>
      <c r="S172" s="140">
        <f>IF('Detailed input - Vehicles'!$E$84&gt;=L163,$K$159/'Detailed input - Vehicles'!$E$84,0)</f>
        <v>0</v>
      </c>
      <c r="T172" s="140">
        <f>IF('Detailed input - Vehicles'!$E$84&gt;=M163,$K$159/'Detailed input - Vehicles'!$E$84,0)</f>
        <v>0</v>
      </c>
      <c r="U172" s="140">
        <f>IF('Detailed input - Vehicles'!$E$84&gt;=N163,$K$159/'Detailed input - Vehicles'!$E$84,0)</f>
        <v>0</v>
      </c>
      <c r="V172" s="140">
        <f>IF('Detailed input - Vehicles'!$E$84&gt;=O163,$K$159/'Detailed input - Vehicles'!$E$84,0)</f>
        <v>0</v>
      </c>
      <c r="W172" s="140">
        <f>IF('Detailed input - Vehicles'!$E$84&gt;=P163,$K$159/'Detailed input - Vehicles'!$E$84,0)</f>
        <v>0</v>
      </c>
      <c r="X172" s="140">
        <f>IF('Detailed input - Vehicles'!$E$84&gt;=Q163,$K$159/'Detailed input - Vehicles'!$E$84,0)</f>
        <v>0</v>
      </c>
      <c r="Y172" s="140">
        <f>IF('Detailed input - Vehicles'!$E$84&gt;=R163,$K$159/'Detailed input - Vehicles'!$E$84,0)</f>
        <v>0</v>
      </c>
      <c r="Z172" s="140">
        <f>IF('Detailed input - Vehicles'!$E$84&gt;=S163,$K$159/'Detailed input - Vehicles'!$E$84,0)</f>
        <v>0</v>
      </c>
      <c r="AA172" s="140">
        <f>IF('Detailed input - Vehicles'!$E$84&gt;=T163,$K$159/'Detailed input - Vehicles'!$E$84,0)</f>
        <v>0</v>
      </c>
      <c r="AB172" s="140">
        <f>IF('Detailed input - Vehicles'!$E$84&gt;=U163,$K$159/'Detailed input - Vehicles'!$E$84,0)</f>
        <v>0</v>
      </c>
      <c r="AC172" s="140">
        <f>IF('Detailed input - Vehicles'!$E$84&gt;=V163,$K$159/'Detailed input - Vehicles'!$E$84,0)</f>
        <v>0</v>
      </c>
    </row>
    <row r="173" spans="1:29" ht="20.25" customHeight="1" outlineLevel="2" x14ac:dyDescent="0.3">
      <c r="A173" s="23"/>
      <c r="B173" s="84"/>
      <c r="C173" s="146" t="s">
        <v>129</v>
      </c>
      <c r="D173" s="140"/>
      <c r="E173" s="140"/>
      <c r="F173" s="140"/>
      <c r="G173" s="140"/>
      <c r="H173" s="140"/>
      <c r="I173" s="140"/>
      <c r="J173" s="140"/>
      <c r="K173" s="140"/>
      <c r="L173" s="140">
        <f>IF('Detailed input - Vehicles'!$E$84&gt;=D163,$L$159/'Detailed input - Vehicles'!$E$84,0)</f>
        <v>0</v>
      </c>
      <c r="M173" s="140">
        <f>IF('Detailed input - Vehicles'!$E$84&gt;=E163,$L$159/'Detailed input - Vehicles'!$E$84,0)</f>
        <v>0</v>
      </c>
      <c r="N173" s="140">
        <f>IF('Detailed input - Vehicles'!$E$84&gt;=F163,$L$159/'Detailed input - Vehicles'!$E$84,0)</f>
        <v>0</v>
      </c>
      <c r="O173" s="140">
        <f>IF('Detailed input - Vehicles'!$E$84&gt;=G163,$L$159/'Detailed input - Vehicles'!$E$84,0)</f>
        <v>0</v>
      </c>
      <c r="P173" s="140">
        <f>IF('Detailed input - Vehicles'!$E$84&gt;=H163,$L$159/'Detailed input - Vehicles'!$E$84,0)</f>
        <v>0</v>
      </c>
      <c r="Q173" s="140">
        <f>IF('Detailed input - Vehicles'!$E$84&gt;=I163,$L$159/'Detailed input - Vehicles'!$E$84,0)</f>
        <v>0</v>
      </c>
      <c r="R173" s="140">
        <f>IF('Detailed input - Vehicles'!$E$84&gt;=J163,$L$159/'Detailed input - Vehicles'!$E$84,0)</f>
        <v>0</v>
      </c>
      <c r="S173" s="140">
        <f>IF('Detailed input - Vehicles'!$E$84&gt;=K163,$L$159/'Detailed input - Vehicles'!$E$84,0)</f>
        <v>0</v>
      </c>
      <c r="T173" s="140">
        <f>IF('Detailed input - Vehicles'!$E$84&gt;=L163,$L$159/'Detailed input - Vehicles'!$E$84,0)</f>
        <v>0</v>
      </c>
      <c r="U173" s="140">
        <f>IF('Detailed input - Vehicles'!$E$84&gt;=M163,$L$159/'Detailed input - Vehicles'!$E$84,0)</f>
        <v>0</v>
      </c>
      <c r="V173" s="140">
        <f>IF('Detailed input - Vehicles'!$E$84&gt;=N163,$L$159/'Detailed input - Vehicles'!$E$84,0)</f>
        <v>0</v>
      </c>
      <c r="W173" s="140">
        <f>IF('Detailed input - Vehicles'!$E$84&gt;=O163,$L$159/'Detailed input - Vehicles'!$E$84,0)</f>
        <v>0</v>
      </c>
      <c r="X173" s="140">
        <f>IF('Detailed input - Vehicles'!$E$84&gt;=P163,$L$159/'Detailed input - Vehicles'!$E$84,0)</f>
        <v>0</v>
      </c>
      <c r="Y173" s="140">
        <f>IF('Detailed input - Vehicles'!$E$84&gt;=Q163,$L$159/'Detailed input - Vehicles'!$E$84,0)</f>
        <v>0</v>
      </c>
      <c r="Z173" s="140">
        <f>IF('Detailed input - Vehicles'!$E$84&gt;=R163,$L$159/'Detailed input - Vehicles'!$E$84,0)</f>
        <v>0</v>
      </c>
      <c r="AA173" s="140">
        <f>IF('Detailed input - Vehicles'!$E$84&gt;=S163,$L$159/'Detailed input - Vehicles'!$E$84,0)</f>
        <v>0</v>
      </c>
      <c r="AB173" s="140">
        <f>IF('Detailed input - Vehicles'!$E$84&gt;=T163,$L$159/'Detailed input - Vehicles'!$E$84,0)</f>
        <v>0</v>
      </c>
      <c r="AC173" s="140">
        <f>IF('Detailed input - Vehicles'!$E$84&gt;=U163,$L$159/'Detailed input - Vehicles'!$E$84,0)</f>
        <v>0</v>
      </c>
    </row>
    <row r="174" spans="1:29" ht="20.25" customHeight="1" outlineLevel="2" x14ac:dyDescent="0.3">
      <c r="A174" s="23"/>
      <c r="B174" s="84"/>
      <c r="C174" s="146" t="s">
        <v>130</v>
      </c>
      <c r="D174" s="140"/>
      <c r="E174" s="140"/>
      <c r="F174" s="140"/>
      <c r="G174" s="140"/>
      <c r="H174" s="140"/>
      <c r="I174" s="140"/>
      <c r="J174" s="140"/>
      <c r="K174" s="140"/>
      <c r="L174" s="140"/>
      <c r="M174" s="140">
        <f>IF('Detailed input - Vehicles'!$E$84&gt;=D163,$M$159/'Detailed input - Vehicles'!$E$84,0)</f>
        <v>0</v>
      </c>
      <c r="N174" s="140">
        <f>IF('Detailed input - Vehicles'!$E$84&gt;=E163,$M$159/'Detailed input - Vehicles'!$E$84,0)</f>
        <v>0</v>
      </c>
      <c r="O174" s="140">
        <f>IF('Detailed input - Vehicles'!$E$84&gt;=F163,$M$159/'Detailed input - Vehicles'!$E$84,0)</f>
        <v>0</v>
      </c>
      <c r="P174" s="140">
        <f>IF('Detailed input - Vehicles'!$E$84&gt;=G163,$M$159/'Detailed input - Vehicles'!$E$84,0)</f>
        <v>0</v>
      </c>
      <c r="Q174" s="140">
        <f>IF('Detailed input - Vehicles'!$E$84&gt;=H163,$M$159/'Detailed input - Vehicles'!$E$84,0)</f>
        <v>0</v>
      </c>
      <c r="R174" s="140">
        <f>IF('Detailed input - Vehicles'!$E$84&gt;=I163,$M$159/'Detailed input - Vehicles'!$E$84,0)</f>
        <v>0</v>
      </c>
      <c r="S174" s="140">
        <f>IF('Detailed input - Vehicles'!$E$84&gt;=J163,$M$159/'Detailed input - Vehicles'!$E$84,0)</f>
        <v>0</v>
      </c>
      <c r="T174" s="140">
        <f>IF('Detailed input - Vehicles'!$E$84&gt;=K163,$M$159/'Detailed input - Vehicles'!$E$84,0)</f>
        <v>0</v>
      </c>
      <c r="U174" s="140">
        <f>IF('Detailed input - Vehicles'!$E$84&gt;=L163,$M$159/'Detailed input - Vehicles'!$E$84,0)</f>
        <v>0</v>
      </c>
      <c r="V174" s="140">
        <f>IF('Detailed input - Vehicles'!$E$84&gt;=M163,$M$159/'Detailed input - Vehicles'!$E$84,0)</f>
        <v>0</v>
      </c>
      <c r="W174" s="140">
        <f>IF('Detailed input - Vehicles'!$E$84&gt;=N163,$M$159/'Detailed input - Vehicles'!$E$84,0)</f>
        <v>0</v>
      </c>
      <c r="X174" s="140">
        <f>IF('Detailed input - Vehicles'!$E$84&gt;=O163,$M$159/'Detailed input - Vehicles'!$E$84,0)</f>
        <v>0</v>
      </c>
      <c r="Y174" s="140">
        <f>IF('Detailed input - Vehicles'!$E$84&gt;=P163,$M$159/'Detailed input - Vehicles'!$E$84,0)</f>
        <v>0</v>
      </c>
      <c r="Z174" s="140">
        <f>IF('Detailed input - Vehicles'!$E$84&gt;=Q163,$M$159/'Detailed input - Vehicles'!$E$84,0)</f>
        <v>0</v>
      </c>
      <c r="AA174" s="140">
        <f>IF('Detailed input - Vehicles'!$E$84&gt;=R163,$M$159/'Detailed input - Vehicles'!$E$84,0)</f>
        <v>0</v>
      </c>
      <c r="AB174" s="140">
        <f>IF('Detailed input - Vehicles'!$E$84&gt;=S163,$M$159/'Detailed input - Vehicles'!$E$84,0)</f>
        <v>0</v>
      </c>
      <c r="AC174" s="140">
        <f>IF('Detailed input - Vehicles'!$E$84&gt;=T163,$M$159/'Detailed input - Vehicles'!$E$84,0)</f>
        <v>0</v>
      </c>
    </row>
    <row r="175" spans="1:29" ht="20.25" customHeight="1" outlineLevel="2" x14ac:dyDescent="0.3">
      <c r="A175" s="23"/>
      <c r="B175" s="84"/>
      <c r="C175" s="146" t="s">
        <v>131</v>
      </c>
      <c r="D175" s="140"/>
      <c r="E175" s="140"/>
      <c r="F175" s="140"/>
      <c r="G175" s="140"/>
      <c r="H175" s="140"/>
      <c r="I175" s="140"/>
      <c r="J175" s="140"/>
      <c r="K175" s="140"/>
      <c r="L175" s="140"/>
      <c r="M175" s="140"/>
      <c r="N175" s="140">
        <f>IF('Detailed input - Vehicles'!$E$84&gt;=D163,$N$159/'Detailed input - Vehicles'!$E$84,0)</f>
        <v>0</v>
      </c>
      <c r="O175" s="140">
        <f>IF('Detailed input - Vehicles'!$E$84&gt;=E163,$N$159/'Detailed input - Vehicles'!$E$84,0)</f>
        <v>0</v>
      </c>
      <c r="P175" s="140">
        <f>IF('Detailed input - Vehicles'!$E$84&gt;=F163,$N$159/'Detailed input - Vehicles'!$E$84,0)</f>
        <v>0</v>
      </c>
      <c r="Q175" s="140">
        <f>IF('Detailed input - Vehicles'!$E$84&gt;=G163,$N$159/'Detailed input - Vehicles'!$E$84,0)</f>
        <v>0</v>
      </c>
      <c r="R175" s="140">
        <f>IF('Detailed input - Vehicles'!$E$84&gt;=H163,$N$159/'Detailed input - Vehicles'!$E$84,0)</f>
        <v>0</v>
      </c>
      <c r="S175" s="140">
        <f>IF('Detailed input - Vehicles'!$E$84&gt;=I163,$N$159/'Detailed input - Vehicles'!$E$84,0)</f>
        <v>0</v>
      </c>
      <c r="T175" s="140">
        <f>IF('Detailed input - Vehicles'!$E$84&gt;=J163,$N$159/'Detailed input - Vehicles'!$E$84,0)</f>
        <v>0</v>
      </c>
      <c r="U175" s="140">
        <f>IF('Detailed input - Vehicles'!$E$84&gt;=K163,$N$159/'Detailed input - Vehicles'!$E$84,0)</f>
        <v>0</v>
      </c>
      <c r="V175" s="140">
        <f>IF('Detailed input - Vehicles'!$E$84&gt;=L163,$N$159/'Detailed input - Vehicles'!$E$84,0)</f>
        <v>0</v>
      </c>
      <c r="W175" s="140">
        <f>IF('Detailed input - Vehicles'!$E$84&gt;=M163,$N$159/'Detailed input - Vehicles'!$E$84,0)</f>
        <v>0</v>
      </c>
      <c r="X175" s="140">
        <f>IF('Detailed input - Vehicles'!$E$84&gt;=N163,$N$159/'Detailed input - Vehicles'!$E$84,0)</f>
        <v>0</v>
      </c>
      <c r="Y175" s="140">
        <f>IF('Detailed input - Vehicles'!$E$84&gt;=O163,$N$159/'Detailed input - Vehicles'!$E$84,0)</f>
        <v>0</v>
      </c>
      <c r="Z175" s="140">
        <f>IF('Detailed input - Vehicles'!$E$84&gt;=P163,$N$159/'Detailed input - Vehicles'!$E$84,0)</f>
        <v>0</v>
      </c>
      <c r="AA175" s="140">
        <f>IF('Detailed input - Vehicles'!$E$84&gt;=Q163,$N$159/'Detailed input - Vehicles'!$E$84,0)</f>
        <v>0</v>
      </c>
      <c r="AB175" s="140">
        <f>IF('Detailed input - Vehicles'!$E$84&gt;=R163,$N$159/'Detailed input - Vehicles'!$E$84,0)</f>
        <v>0</v>
      </c>
      <c r="AC175" s="140">
        <f>IF('Detailed input - Vehicles'!$E$84&gt;=S163,$N$159/'Detailed input - Vehicles'!$E$84,0)</f>
        <v>0</v>
      </c>
    </row>
    <row r="176" spans="1:29" s="87" customFormat="1" ht="20.25" customHeight="1" outlineLevel="1" x14ac:dyDescent="0.3">
      <c r="A176" s="23"/>
      <c r="B176" s="84"/>
      <c r="C176" s="84"/>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row>
    <row r="177" spans="1:29" s="87" customFormat="1" ht="20.25" customHeight="1" outlineLevel="1" x14ac:dyDescent="0.3">
      <c r="A177" s="78"/>
      <c r="B177" s="84"/>
      <c r="C177" s="84"/>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row>
    <row r="178" spans="1:29" ht="20.25" customHeight="1" outlineLevel="1" x14ac:dyDescent="0.3">
      <c r="A178" s="78"/>
      <c r="B178" s="133" t="s">
        <v>112</v>
      </c>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row>
    <row r="179" spans="1:29" s="87" customFormat="1" ht="20.25" customHeight="1" outlineLevel="1" x14ac:dyDescent="0.3">
      <c r="A179" s="78"/>
      <c r="B179" s="182"/>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row>
    <row r="180" spans="1:29" s="87" customFormat="1" ht="20.25" customHeight="1" outlineLevel="1" thickBot="1" x14ac:dyDescent="0.35">
      <c r="A180" s="78"/>
      <c r="B180" s="184" t="s">
        <v>200</v>
      </c>
      <c r="C180" s="184" t="s">
        <v>16</v>
      </c>
      <c r="D180" s="185">
        <f>D183+D196+D198</f>
        <v>0</v>
      </c>
      <c r="E180" s="185">
        <f t="shared" ref="E180:AC180" si="35">E183+E196+E198</f>
        <v>0</v>
      </c>
      <c r="F180" s="185">
        <f t="shared" si="35"/>
        <v>0</v>
      </c>
      <c r="G180" s="185">
        <f t="shared" si="35"/>
        <v>0</v>
      </c>
      <c r="H180" s="185">
        <f t="shared" si="35"/>
        <v>0</v>
      </c>
      <c r="I180" s="185">
        <f t="shared" si="35"/>
        <v>0</v>
      </c>
      <c r="J180" s="185">
        <f t="shared" si="35"/>
        <v>0</v>
      </c>
      <c r="K180" s="185">
        <f t="shared" si="35"/>
        <v>0</v>
      </c>
      <c r="L180" s="185">
        <f t="shared" si="35"/>
        <v>0</v>
      </c>
      <c r="M180" s="185">
        <f t="shared" si="35"/>
        <v>0</v>
      </c>
      <c r="N180" s="185">
        <f t="shared" si="35"/>
        <v>0</v>
      </c>
      <c r="O180" s="185">
        <f t="shared" si="35"/>
        <v>0</v>
      </c>
      <c r="P180" s="185">
        <f t="shared" si="35"/>
        <v>0</v>
      </c>
      <c r="Q180" s="185">
        <f t="shared" si="35"/>
        <v>0</v>
      </c>
      <c r="R180" s="185">
        <f t="shared" si="35"/>
        <v>0</v>
      </c>
      <c r="S180" s="185">
        <f t="shared" si="35"/>
        <v>0</v>
      </c>
      <c r="T180" s="185">
        <f t="shared" si="35"/>
        <v>0</v>
      </c>
      <c r="U180" s="185">
        <f t="shared" si="35"/>
        <v>0</v>
      </c>
      <c r="V180" s="185">
        <f t="shared" si="35"/>
        <v>0</v>
      </c>
      <c r="W180" s="185">
        <f t="shared" si="35"/>
        <v>0</v>
      </c>
      <c r="X180" s="185">
        <f t="shared" si="35"/>
        <v>0</v>
      </c>
      <c r="Y180" s="185">
        <f t="shared" si="35"/>
        <v>0</v>
      </c>
      <c r="Z180" s="185">
        <f t="shared" si="35"/>
        <v>0</v>
      </c>
      <c r="AA180" s="185">
        <f t="shared" si="35"/>
        <v>0</v>
      </c>
      <c r="AB180" s="185">
        <f t="shared" si="35"/>
        <v>0</v>
      </c>
      <c r="AC180" s="185">
        <f t="shared" si="35"/>
        <v>0</v>
      </c>
    </row>
    <row r="181" spans="1:29" ht="15" customHeight="1" outlineLevel="1" x14ac:dyDescent="0.3"/>
    <row r="182" spans="1:29" s="208" customFormat="1" ht="20.25" customHeight="1" outlineLevel="2" x14ac:dyDescent="0.3">
      <c r="A182" s="78"/>
      <c r="B182" s="206"/>
      <c r="C182" s="207"/>
      <c r="D182" s="207"/>
      <c r="E182" s="207"/>
      <c r="F182" s="207"/>
      <c r="G182" s="207"/>
      <c r="H182" s="207"/>
      <c r="I182" s="207"/>
      <c r="J182" s="207"/>
      <c r="K182" s="207"/>
      <c r="L182" s="207"/>
      <c r="M182" s="207"/>
      <c r="N182" s="207"/>
      <c r="O182" s="207"/>
      <c r="P182" s="207"/>
      <c r="Q182" s="207"/>
      <c r="R182" s="207"/>
      <c r="S182" s="207"/>
      <c r="T182" s="207"/>
      <c r="U182" s="207"/>
      <c r="V182" s="207"/>
      <c r="W182" s="207"/>
      <c r="X182" s="207"/>
      <c r="Y182" s="207"/>
      <c r="Z182" s="207"/>
      <c r="AA182" s="207"/>
      <c r="AB182" s="207"/>
      <c r="AC182" s="207"/>
    </row>
    <row r="183" spans="1:29" s="87" customFormat="1" ht="20.25" customHeight="1" outlineLevel="2" x14ac:dyDescent="0.3">
      <c r="A183" s="263"/>
      <c r="B183" s="101" t="s">
        <v>63</v>
      </c>
      <c r="C183" s="101" t="s">
        <v>16</v>
      </c>
      <c r="D183" s="141">
        <f t="shared" ref="D183:N183" si="36">SUM(D184:D194)</f>
        <v>0</v>
      </c>
      <c r="E183" s="141">
        <f t="shared" si="36"/>
        <v>0</v>
      </c>
      <c r="F183" s="141">
        <f t="shared" si="36"/>
        <v>0</v>
      </c>
      <c r="G183" s="141">
        <f t="shared" si="36"/>
        <v>0</v>
      </c>
      <c r="H183" s="141">
        <f t="shared" si="36"/>
        <v>0</v>
      </c>
      <c r="I183" s="141">
        <f t="shared" si="36"/>
        <v>0</v>
      </c>
      <c r="J183" s="141">
        <f t="shared" si="36"/>
        <v>0</v>
      </c>
      <c r="K183" s="141">
        <f t="shared" si="36"/>
        <v>0</v>
      </c>
      <c r="L183" s="141">
        <f t="shared" si="36"/>
        <v>0</v>
      </c>
      <c r="M183" s="141">
        <f t="shared" si="36"/>
        <v>0</v>
      </c>
      <c r="N183" s="141">
        <f t="shared" si="36"/>
        <v>0</v>
      </c>
      <c r="O183" s="141">
        <f t="shared" ref="O183:AC183" si="37">SUM(O184:O194)</f>
        <v>0</v>
      </c>
      <c r="P183" s="141">
        <f t="shared" si="37"/>
        <v>0</v>
      </c>
      <c r="Q183" s="141">
        <f t="shared" si="37"/>
        <v>0</v>
      </c>
      <c r="R183" s="141">
        <f t="shared" si="37"/>
        <v>0</v>
      </c>
      <c r="S183" s="141">
        <f t="shared" si="37"/>
        <v>0</v>
      </c>
      <c r="T183" s="141">
        <f t="shared" si="37"/>
        <v>0</v>
      </c>
      <c r="U183" s="141">
        <f t="shared" si="37"/>
        <v>0</v>
      </c>
      <c r="V183" s="141">
        <f t="shared" si="37"/>
        <v>0</v>
      </c>
      <c r="W183" s="141">
        <f t="shared" si="37"/>
        <v>0</v>
      </c>
      <c r="X183" s="141">
        <f t="shared" si="37"/>
        <v>0</v>
      </c>
      <c r="Y183" s="141">
        <f t="shared" si="37"/>
        <v>0</v>
      </c>
      <c r="Z183" s="141">
        <f t="shared" si="37"/>
        <v>0</v>
      </c>
      <c r="AA183" s="141">
        <f t="shared" si="37"/>
        <v>0</v>
      </c>
      <c r="AB183" s="141">
        <f t="shared" si="37"/>
        <v>0</v>
      </c>
      <c r="AC183" s="141">
        <f t="shared" si="37"/>
        <v>0</v>
      </c>
    </row>
    <row r="184" spans="1:29" s="87" customFormat="1" ht="20.25" customHeight="1" outlineLevel="3" x14ac:dyDescent="0.3">
      <c r="A184" s="263"/>
      <c r="B184" s="103" t="s">
        <v>136</v>
      </c>
      <c r="C184" s="146" t="s">
        <v>121</v>
      </c>
      <c r="D184" s="140">
        <f>IF('Detailed input - Vehicles'!$E$110&lt;&gt;0,'Detailed input - Vehicles'!$E$110,'Detailed input - Vehicles'!$E$109)*D113*D125</f>
        <v>0</v>
      </c>
      <c r="E184" s="140">
        <f>IF('Detailed input - Vehicles'!$E$110&lt;&gt;0,'Detailed input - Vehicles'!$E$110,'Detailed input - Vehicles'!$E$109)*E113*E125</f>
        <v>0</v>
      </c>
      <c r="F184" s="140">
        <f>IF('Detailed input - Vehicles'!$E$110&lt;&gt;0,'Detailed input - Vehicles'!$E$110,'Detailed input - Vehicles'!$E$109)*F113*F125</f>
        <v>0</v>
      </c>
      <c r="G184" s="140">
        <f>IF('Detailed input - Vehicles'!$E$110&lt;&gt;0,'Detailed input - Vehicles'!$E$110,'Detailed input - Vehicles'!$E$109)*G113*G125</f>
        <v>0</v>
      </c>
      <c r="H184" s="140">
        <f>IF('Detailed input - Vehicles'!$E$110&lt;&gt;0,'Detailed input - Vehicles'!$E$110,'Detailed input - Vehicles'!$E$109)*H113*H125</f>
        <v>0</v>
      </c>
      <c r="I184" s="140">
        <f>IF('Detailed input - Vehicles'!$E$110&lt;&gt;0,'Detailed input - Vehicles'!$E$110,'Detailed input - Vehicles'!$E$109)*I113*I125</f>
        <v>0</v>
      </c>
      <c r="J184" s="140">
        <f>IF('Detailed input - Vehicles'!$E$110&lt;&gt;0,'Detailed input - Vehicles'!$E$110,'Detailed input - Vehicles'!$E$109)*J113*J125</f>
        <v>0</v>
      </c>
      <c r="K184" s="140">
        <f>IF('Detailed input - Vehicles'!$E$110&lt;&gt;0,'Detailed input - Vehicles'!$E$110,'Detailed input - Vehicles'!$E$109)*K113*K125</f>
        <v>0</v>
      </c>
      <c r="L184" s="140">
        <f>IF('Detailed input - Vehicles'!$E$110&lt;&gt;0,'Detailed input - Vehicles'!$E$110,'Detailed input - Vehicles'!$E$109)*L113*L125</f>
        <v>0</v>
      </c>
      <c r="M184" s="140">
        <f>IF('Detailed input - Vehicles'!$E$110&lt;&gt;0,'Detailed input - Vehicles'!$E$110,'Detailed input - Vehicles'!$E$109)*M113*M125</f>
        <v>0</v>
      </c>
      <c r="N184" s="140">
        <f>IF('Detailed input - Vehicles'!$E$110&lt;&gt;0,'Detailed input - Vehicles'!$E$110,'Detailed input - Vehicles'!$E$109)*N113*N125</f>
        <v>0</v>
      </c>
      <c r="O184" s="140">
        <f>IF('Detailed input - Vehicles'!$E$110&lt;&gt;0,'Detailed input - Vehicles'!$E$110,'Detailed input - Vehicles'!$E$109)*O113*O125</f>
        <v>0</v>
      </c>
      <c r="P184" s="140">
        <f>IF('Detailed input - Vehicles'!$E$110&lt;&gt;0,'Detailed input - Vehicles'!$E$110,'Detailed input - Vehicles'!$E$109)*P113*P125</f>
        <v>0</v>
      </c>
      <c r="Q184" s="140">
        <f>IF('Detailed input - Vehicles'!$E$110&lt;&gt;0,'Detailed input - Vehicles'!$E$110,'Detailed input - Vehicles'!$E$109)*Q113*Q125</f>
        <v>0</v>
      </c>
      <c r="R184" s="140">
        <f>IF('Detailed input - Vehicles'!$E$110&lt;&gt;0,'Detailed input - Vehicles'!$E$110,'Detailed input - Vehicles'!$E$109)*R113*R125</f>
        <v>0</v>
      </c>
      <c r="S184" s="140">
        <f>IF('Detailed input - Vehicles'!$E$110&lt;&gt;0,'Detailed input - Vehicles'!$E$110,'Detailed input - Vehicles'!$E$109)*S113*S125</f>
        <v>0</v>
      </c>
      <c r="T184" s="140">
        <f>IF('Detailed input - Vehicles'!$E$110&lt;&gt;0,'Detailed input - Vehicles'!$E$110,'Detailed input - Vehicles'!$E$109)*T113*T125</f>
        <v>0</v>
      </c>
      <c r="U184" s="140">
        <f>IF('Detailed input - Vehicles'!$E$110&lt;&gt;0,'Detailed input - Vehicles'!$E$110,'Detailed input - Vehicles'!$E$109)*U113*U125</f>
        <v>0</v>
      </c>
      <c r="V184" s="140">
        <f>IF('Detailed input - Vehicles'!$E$110&lt;&gt;0,'Detailed input - Vehicles'!$E$110,'Detailed input - Vehicles'!$E$109)*V113*V125</f>
        <v>0</v>
      </c>
      <c r="W184" s="140">
        <f>IF('Detailed input - Vehicles'!$E$110&lt;&gt;0,'Detailed input - Vehicles'!$E$110,'Detailed input - Vehicles'!$E$109)*W113*W125</f>
        <v>0</v>
      </c>
      <c r="X184" s="140">
        <f>IF('Detailed input - Vehicles'!$E$110&lt;&gt;0,'Detailed input - Vehicles'!$E$110,'Detailed input - Vehicles'!$E$109)*X113*X125</f>
        <v>0</v>
      </c>
      <c r="Y184" s="140">
        <f>IF('Detailed input - Vehicles'!$E$110&lt;&gt;0,'Detailed input - Vehicles'!$E$110,'Detailed input - Vehicles'!$E$109)*Y113*Y125</f>
        <v>0</v>
      </c>
      <c r="Z184" s="140">
        <f>IF('Detailed input - Vehicles'!$E$110&lt;&gt;0,'Detailed input - Vehicles'!$E$110,'Detailed input - Vehicles'!$E$109)*Z113*Z125</f>
        <v>0</v>
      </c>
      <c r="AA184" s="140">
        <f>IF('Detailed input - Vehicles'!$E$110&lt;&gt;0,'Detailed input - Vehicles'!$E$110,'Detailed input - Vehicles'!$E$109)*AA113*AA125</f>
        <v>0</v>
      </c>
      <c r="AB184" s="140">
        <f>IF('Detailed input - Vehicles'!$E$110&lt;&gt;0,'Detailed input - Vehicles'!$E$110,'Detailed input - Vehicles'!$E$109)*AB113*AB125</f>
        <v>0</v>
      </c>
      <c r="AC184" s="140">
        <f>IF('Detailed input - Vehicles'!$E$110&lt;&gt;0,'Detailed input - Vehicles'!$E$110,'Detailed input - Vehicles'!$E$109)*AC113*AC125</f>
        <v>0</v>
      </c>
    </row>
    <row r="185" spans="1:29" s="87" customFormat="1" ht="20.25" customHeight="1" outlineLevel="3" x14ac:dyDescent="0.3">
      <c r="A185" s="263"/>
      <c r="B185" s="89"/>
      <c r="C185" s="146" t="s">
        <v>122</v>
      </c>
      <c r="D185" s="140"/>
      <c r="E185" s="140">
        <f>IF('Detailed input - Vehicles'!$F$110&lt;&gt;0,'Detailed input - Vehicles'!$F$110,'Detailed input - Vehicles'!$F$109)*E114*E125</f>
        <v>0</v>
      </c>
      <c r="F185" s="140">
        <f>IF('Detailed input - Vehicles'!$F$110&lt;&gt;0,'Detailed input - Vehicles'!$F$110,'Detailed input - Vehicles'!$F$109)*F114*F125</f>
        <v>0</v>
      </c>
      <c r="G185" s="140">
        <f>IF('Detailed input - Vehicles'!$F$110&lt;&gt;0,'Detailed input - Vehicles'!$F$110,'Detailed input - Vehicles'!$F$109)*G114*G125</f>
        <v>0</v>
      </c>
      <c r="H185" s="140">
        <f>IF('Detailed input - Vehicles'!$F$110&lt;&gt;0,'Detailed input - Vehicles'!$F$110,'Detailed input - Vehicles'!$F$109)*H114*H125</f>
        <v>0</v>
      </c>
      <c r="I185" s="140">
        <f>IF('Detailed input - Vehicles'!$F$110&lt;&gt;0,'Detailed input - Vehicles'!$F$110,'Detailed input - Vehicles'!$F$109)*I114*I125</f>
        <v>0</v>
      </c>
      <c r="J185" s="140">
        <f>IF('Detailed input - Vehicles'!$F$110&lt;&gt;0,'Detailed input - Vehicles'!$F$110,'Detailed input - Vehicles'!$F$109)*J114*J125</f>
        <v>0</v>
      </c>
      <c r="K185" s="140">
        <f>IF('Detailed input - Vehicles'!$F$110&lt;&gt;0,'Detailed input - Vehicles'!$F$110,'Detailed input - Vehicles'!$F$109)*K114*K125</f>
        <v>0</v>
      </c>
      <c r="L185" s="140">
        <f>IF('Detailed input - Vehicles'!$F$110&lt;&gt;0,'Detailed input - Vehicles'!$F$110,'Detailed input - Vehicles'!$F$109)*L114*L125</f>
        <v>0</v>
      </c>
      <c r="M185" s="140">
        <f>IF('Detailed input - Vehicles'!$F$110&lt;&gt;0,'Detailed input - Vehicles'!$F$110,'Detailed input - Vehicles'!$F$109)*M114*M125</f>
        <v>0</v>
      </c>
      <c r="N185" s="140">
        <f>IF('Detailed input - Vehicles'!$F$110&lt;&gt;0,'Detailed input - Vehicles'!$F$110,'Detailed input - Vehicles'!$F$109)*N114*N125</f>
        <v>0</v>
      </c>
      <c r="O185" s="140">
        <f>IF('Detailed input - Vehicles'!$F$110&lt;&gt;0,'Detailed input - Vehicles'!$F$110,'Detailed input - Vehicles'!$F$109)*O114*O125</f>
        <v>0</v>
      </c>
      <c r="P185" s="140">
        <f>IF('Detailed input - Vehicles'!$F$110&lt;&gt;0,'Detailed input - Vehicles'!$F$110,'Detailed input - Vehicles'!$F$109)*P114*P125</f>
        <v>0</v>
      </c>
      <c r="Q185" s="140">
        <f>IF('Detailed input - Vehicles'!$F$110&lt;&gt;0,'Detailed input - Vehicles'!$F$110,'Detailed input - Vehicles'!$F$109)*Q114*Q125</f>
        <v>0</v>
      </c>
      <c r="R185" s="140">
        <f>IF('Detailed input - Vehicles'!$F$110&lt;&gt;0,'Detailed input - Vehicles'!$F$110,'Detailed input - Vehicles'!$F$109)*R114*R125</f>
        <v>0</v>
      </c>
      <c r="S185" s="140">
        <f>IF('Detailed input - Vehicles'!$F$110&lt;&gt;0,'Detailed input - Vehicles'!$F$110,'Detailed input - Vehicles'!$F$109)*S114*S125</f>
        <v>0</v>
      </c>
      <c r="T185" s="140">
        <f>IF('Detailed input - Vehicles'!$F$110&lt;&gt;0,'Detailed input - Vehicles'!$F$110,'Detailed input - Vehicles'!$F$109)*T114*T125</f>
        <v>0</v>
      </c>
      <c r="U185" s="140">
        <f>IF('Detailed input - Vehicles'!$F$110&lt;&gt;0,'Detailed input - Vehicles'!$F$110,'Detailed input - Vehicles'!$F$109)*U114*U125</f>
        <v>0</v>
      </c>
      <c r="V185" s="140">
        <f>IF('Detailed input - Vehicles'!$F$110&lt;&gt;0,'Detailed input - Vehicles'!$F$110,'Detailed input - Vehicles'!$F$109)*V114*V125</f>
        <v>0</v>
      </c>
      <c r="W185" s="140">
        <f>IF('Detailed input - Vehicles'!$F$110&lt;&gt;0,'Detailed input - Vehicles'!$F$110,'Detailed input - Vehicles'!$F$109)*W114*W125</f>
        <v>0</v>
      </c>
      <c r="X185" s="140">
        <f>IF('Detailed input - Vehicles'!$F$110&lt;&gt;0,'Detailed input - Vehicles'!$F$110,'Detailed input - Vehicles'!$F$109)*X114*X125</f>
        <v>0</v>
      </c>
      <c r="Y185" s="140">
        <f>IF('Detailed input - Vehicles'!$F$110&lt;&gt;0,'Detailed input - Vehicles'!$F$110,'Detailed input - Vehicles'!$F$109)*Y114*Y125</f>
        <v>0</v>
      </c>
      <c r="Z185" s="140">
        <f>IF('Detailed input - Vehicles'!$F$110&lt;&gt;0,'Detailed input - Vehicles'!$F$110,'Detailed input - Vehicles'!$F$109)*Z114*Z125</f>
        <v>0</v>
      </c>
      <c r="AA185" s="140">
        <f>IF('Detailed input - Vehicles'!$F$110&lt;&gt;0,'Detailed input - Vehicles'!$F$110,'Detailed input - Vehicles'!$F$109)*AA114*AA125</f>
        <v>0</v>
      </c>
      <c r="AB185" s="140">
        <f>IF('Detailed input - Vehicles'!$F$110&lt;&gt;0,'Detailed input - Vehicles'!$F$110,'Detailed input - Vehicles'!$F$109)*AB114*AB125</f>
        <v>0</v>
      </c>
      <c r="AC185" s="140">
        <f>IF('Detailed input - Vehicles'!$F$110&lt;&gt;0,'Detailed input - Vehicles'!$F$110,'Detailed input - Vehicles'!$F$109)*AC114*AC125</f>
        <v>0</v>
      </c>
    </row>
    <row r="186" spans="1:29" s="87" customFormat="1" ht="20.25" customHeight="1" outlineLevel="3" x14ac:dyDescent="0.3">
      <c r="A186" s="263"/>
      <c r="B186" s="89"/>
      <c r="C186" s="146" t="s">
        <v>123</v>
      </c>
      <c r="D186" s="140"/>
      <c r="E186" s="140"/>
      <c r="F186" s="140">
        <f>IF('Detailed input - Vehicles'!$G$110&lt;&gt;0,'Detailed input - Vehicles'!$G$110,'Detailed input - Vehicles'!$G$109)*F115*F125</f>
        <v>0</v>
      </c>
      <c r="G186" s="140">
        <f>IF('Detailed input - Vehicles'!$G$110&lt;&gt;0,'Detailed input - Vehicles'!$G$110,'Detailed input - Vehicles'!$G$109)*G115*G125</f>
        <v>0</v>
      </c>
      <c r="H186" s="140">
        <f>IF('Detailed input - Vehicles'!$G$110&lt;&gt;0,'Detailed input - Vehicles'!$G$110,'Detailed input - Vehicles'!$G$109)*H115*H125</f>
        <v>0</v>
      </c>
      <c r="I186" s="140">
        <f>IF('Detailed input - Vehicles'!$G$110&lt;&gt;0,'Detailed input - Vehicles'!$G$110,'Detailed input - Vehicles'!$G$109)*I115*I125</f>
        <v>0</v>
      </c>
      <c r="J186" s="140">
        <f>IF('Detailed input - Vehicles'!$G$110&lt;&gt;0,'Detailed input - Vehicles'!$G$110,'Detailed input - Vehicles'!$G$109)*J115*J125</f>
        <v>0</v>
      </c>
      <c r="K186" s="140">
        <f>IF('Detailed input - Vehicles'!$G$110&lt;&gt;0,'Detailed input - Vehicles'!$G$110,'Detailed input - Vehicles'!$G$109)*K115*K125</f>
        <v>0</v>
      </c>
      <c r="L186" s="140">
        <f>IF('Detailed input - Vehicles'!$G$110&lt;&gt;0,'Detailed input - Vehicles'!$G$110,'Detailed input - Vehicles'!$G$109)*L115*L125</f>
        <v>0</v>
      </c>
      <c r="M186" s="140">
        <f>IF('Detailed input - Vehicles'!$G$110&lt;&gt;0,'Detailed input - Vehicles'!$G$110,'Detailed input - Vehicles'!$G$109)*M115*M125</f>
        <v>0</v>
      </c>
      <c r="N186" s="140">
        <f>IF('Detailed input - Vehicles'!$G$110&lt;&gt;0,'Detailed input - Vehicles'!$G$110,'Detailed input - Vehicles'!$G$109)*N115*N125</f>
        <v>0</v>
      </c>
      <c r="O186" s="140">
        <f>IF('Detailed input - Vehicles'!$G$110&lt;&gt;0,'Detailed input - Vehicles'!$G$110,'Detailed input - Vehicles'!$G$109)*O115*O125</f>
        <v>0</v>
      </c>
      <c r="P186" s="140">
        <f>IF('Detailed input - Vehicles'!$G$110&lt;&gt;0,'Detailed input - Vehicles'!$G$110,'Detailed input - Vehicles'!$G$109)*P115*P125</f>
        <v>0</v>
      </c>
      <c r="Q186" s="140">
        <f>IF('Detailed input - Vehicles'!$G$110&lt;&gt;0,'Detailed input - Vehicles'!$G$110,'Detailed input - Vehicles'!$G$109)*Q115*Q125</f>
        <v>0</v>
      </c>
      <c r="R186" s="140">
        <f>IF('Detailed input - Vehicles'!$G$110&lt;&gt;0,'Detailed input - Vehicles'!$G$110,'Detailed input - Vehicles'!$G$109)*R115*R125</f>
        <v>0</v>
      </c>
      <c r="S186" s="140">
        <f>IF('Detailed input - Vehicles'!$G$110&lt;&gt;0,'Detailed input - Vehicles'!$G$110,'Detailed input - Vehicles'!$G$109)*S115*S125</f>
        <v>0</v>
      </c>
      <c r="T186" s="140">
        <f>IF('Detailed input - Vehicles'!$G$110&lt;&gt;0,'Detailed input - Vehicles'!$G$110,'Detailed input - Vehicles'!$G$109)*T115*T125</f>
        <v>0</v>
      </c>
      <c r="U186" s="140">
        <f>IF('Detailed input - Vehicles'!$G$110&lt;&gt;0,'Detailed input - Vehicles'!$G$110,'Detailed input - Vehicles'!$G$109)*U115*U125</f>
        <v>0</v>
      </c>
      <c r="V186" s="140">
        <f>IF('Detailed input - Vehicles'!$G$110&lt;&gt;0,'Detailed input - Vehicles'!$G$110,'Detailed input - Vehicles'!$G$109)*V115*V125</f>
        <v>0</v>
      </c>
      <c r="W186" s="140">
        <f>IF('Detailed input - Vehicles'!$G$110&lt;&gt;0,'Detailed input - Vehicles'!$G$110,'Detailed input - Vehicles'!$G$109)*W115*W125</f>
        <v>0</v>
      </c>
      <c r="X186" s="140">
        <f>IF('Detailed input - Vehicles'!$G$110&lt;&gt;0,'Detailed input - Vehicles'!$G$110,'Detailed input - Vehicles'!$G$109)*X115*X125</f>
        <v>0</v>
      </c>
      <c r="Y186" s="140">
        <f>IF('Detailed input - Vehicles'!$G$110&lt;&gt;0,'Detailed input - Vehicles'!$G$110,'Detailed input - Vehicles'!$G$109)*Y115*Y125</f>
        <v>0</v>
      </c>
      <c r="Z186" s="140">
        <f>IF('Detailed input - Vehicles'!$G$110&lt;&gt;0,'Detailed input - Vehicles'!$G$110,'Detailed input - Vehicles'!$G$109)*Z115*Z125</f>
        <v>0</v>
      </c>
      <c r="AA186" s="140">
        <f>IF('Detailed input - Vehicles'!$G$110&lt;&gt;0,'Detailed input - Vehicles'!$G$110,'Detailed input - Vehicles'!$G$109)*AA115*AA125</f>
        <v>0</v>
      </c>
      <c r="AB186" s="140">
        <f>IF('Detailed input - Vehicles'!$G$110&lt;&gt;0,'Detailed input - Vehicles'!$G$110,'Detailed input - Vehicles'!$G$109)*AB115*AB125</f>
        <v>0</v>
      </c>
      <c r="AC186" s="140">
        <f>IF('Detailed input - Vehicles'!$G$110&lt;&gt;0,'Detailed input - Vehicles'!$G$110,'Detailed input - Vehicles'!$G$109)*AC115*AC125</f>
        <v>0</v>
      </c>
    </row>
    <row r="187" spans="1:29" s="87" customFormat="1" ht="20.25" customHeight="1" outlineLevel="3" x14ac:dyDescent="0.3">
      <c r="A187" s="263"/>
      <c r="B187" s="89"/>
      <c r="C187" s="146" t="s">
        <v>124</v>
      </c>
      <c r="D187" s="140"/>
      <c r="E187" s="140"/>
      <c r="F187" s="140"/>
      <c r="G187" s="140">
        <f>IF('Detailed input - Vehicles'!$H$110&lt;&gt;0,'Detailed input - Vehicles'!$H$110,'Detailed input - Vehicles'!$H$109)*G125*G116</f>
        <v>0</v>
      </c>
      <c r="H187" s="140">
        <f>IF('Detailed input - Vehicles'!$H$110&lt;&gt;0,'Detailed input - Vehicles'!$H$110,'Detailed input - Vehicles'!$H$109)*H125*H116</f>
        <v>0</v>
      </c>
      <c r="I187" s="140">
        <f>IF('Detailed input - Vehicles'!$H$110&lt;&gt;0,'Detailed input - Vehicles'!$H$110,'Detailed input - Vehicles'!$H$109)*I125*I116</f>
        <v>0</v>
      </c>
      <c r="J187" s="140">
        <f>IF('Detailed input - Vehicles'!$H$110&lt;&gt;0,'Detailed input - Vehicles'!$H$110,'Detailed input - Vehicles'!$H$109)*J125*J116</f>
        <v>0</v>
      </c>
      <c r="K187" s="140">
        <f>IF('Detailed input - Vehicles'!$H$110&lt;&gt;0,'Detailed input - Vehicles'!$H$110,'Detailed input - Vehicles'!$H$109)*K125*K116</f>
        <v>0</v>
      </c>
      <c r="L187" s="140">
        <f>IF('Detailed input - Vehicles'!$H$110&lt;&gt;0,'Detailed input - Vehicles'!$H$110,'Detailed input - Vehicles'!$H$109)*L125*L116</f>
        <v>0</v>
      </c>
      <c r="M187" s="140">
        <f>IF('Detailed input - Vehicles'!$H$110&lt;&gt;0,'Detailed input - Vehicles'!$H$110,'Detailed input - Vehicles'!$H$109)*M125*M116</f>
        <v>0</v>
      </c>
      <c r="N187" s="140">
        <f>IF('Detailed input - Vehicles'!$H$110&lt;&gt;0,'Detailed input - Vehicles'!$H$110,'Detailed input - Vehicles'!$H$109)*N125*N116</f>
        <v>0</v>
      </c>
      <c r="O187" s="140">
        <f>IF('Detailed input - Vehicles'!$H$110&lt;&gt;0,'Detailed input - Vehicles'!$H$110,'Detailed input - Vehicles'!$H$109)*O125*O116</f>
        <v>0</v>
      </c>
      <c r="P187" s="140">
        <f>IF('Detailed input - Vehicles'!$H$110&lt;&gt;0,'Detailed input - Vehicles'!$H$110,'Detailed input - Vehicles'!$H$109)*P125*P116</f>
        <v>0</v>
      </c>
      <c r="Q187" s="140">
        <f>IF('Detailed input - Vehicles'!$H$110&lt;&gt;0,'Detailed input - Vehicles'!$H$110,'Detailed input - Vehicles'!$H$109)*Q125*Q116</f>
        <v>0</v>
      </c>
      <c r="R187" s="140">
        <f>IF('Detailed input - Vehicles'!$H$110&lt;&gt;0,'Detailed input - Vehicles'!$H$110,'Detailed input - Vehicles'!$H$109)*R125*R116</f>
        <v>0</v>
      </c>
      <c r="S187" s="140">
        <f>IF('Detailed input - Vehicles'!$H$110&lt;&gt;0,'Detailed input - Vehicles'!$H$110,'Detailed input - Vehicles'!$H$109)*S125*S116</f>
        <v>0</v>
      </c>
      <c r="T187" s="140">
        <f>IF('Detailed input - Vehicles'!$H$110&lt;&gt;0,'Detailed input - Vehicles'!$H$110,'Detailed input - Vehicles'!$H$109)*T125*T116</f>
        <v>0</v>
      </c>
      <c r="U187" s="140">
        <f>IF('Detailed input - Vehicles'!$H$110&lt;&gt;0,'Detailed input - Vehicles'!$H$110,'Detailed input - Vehicles'!$H$109)*U125*U116</f>
        <v>0</v>
      </c>
      <c r="V187" s="140">
        <f>IF('Detailed input - Vehicles'!$H$110&lt;&gt;0,'Detailed input - Vehicles'!$H$110,'Detailed input - Vehicles'!$H$109)*V125*V116</f>
        <v>0</v>
      </c>
      <c r="W187" s="140">
        <f>IF('Detailed input - Vehicles'!$H$110&lt;&gt;0,'Detailed input - Vehicles'!$H$110,'Detailed input - Vehicles'!$H$109)*W125*W116</f>
        <v>0</v>
      </c>
      <c r="X187" s="140">
        <f>IF('Detailed input - Vehicles'!$H$110&lt;&gt;0,'Detailed input - Vehicles'!$H$110,'Detailed input - Vehicles'!$H$109)*X125*X116</f>
        <v>0</v>
      </c>
      <c r="Y187" s="140">
        <f>IF('Detailed input - Vehicles'!$H$110&lt;&gt;0,'Detailed input - Vehicles'!$H$110,'Detailed input - Vehicles'!$H$109)*Y125*Y116</f>
        <v>0</v>
      </c>
      <c r="Z187" s="140">
        <f>IF('Detailed input - Vehicles'!$H$110&lt;&gt;0,'Detailed input - Vehicles'!$H$110,'Detailed input - Vehicles'!$H$109)*Z125*Z116</f>
        <v>0</v>
      </c>
      <c r="AA187" s="140">
        <f>IF('Detailed input - Vehicles'!$H$110&lt;&gt;0,'Detailed input - Vehicles'!$H$110,'Detailed input - Vehicles'!$H$109)*AA125*AA116</f>
        <v>0</v>
      </c>
      <c r="AB187" s="140">
        <f>IF('Detailed input - Vehicles'!$H$110&lt;&gt;0,'Detailed input - Vehicles'!$H$110,'Detailed input - Vehicles'!$H$109)*AB125*AB116</f>
        <v>0</v>
      </c>
      <c r="AC187" s="140">
        <f>IF('Detailed input - Vehicles'!$H$110&lt;&gt;0,'Detailed input - Vehicles'!$H$110,'Detailed input - Vehicles'!$H$109)*AC125*AC116</f>
        <v>0</v>
      </c>
    </row>
    <row r="188" spans="1:29" s="87" customFormat="1" ht="20.25" customHeight="1" outlineLevel="3" x14ac:dyDescent="0.3">
      <c r="A188" s="263"/>
      <c r="B188" s="89"/>
      <c r="C188" s="146" t="s">
        <v>125</v>
      </c>
      <c r="D188" s="140"/>
      <c r="E188" s="140"/>
      <c r="F188" s="140"/>
      <c r="G188" s="140"/>
      <c r="H188" s="140">
        <f>IF('Detailed input - Vehicles'!$I$110&lt;&gt;0,'Detailed input - Vehicles'!$I$110,'Detailed input - Vehicles'!$I$109)*H117*H125</f>
        <v>0</v>
      </c>
      <c r="I188" s="140">
        <f>IF('Detailed input - Vehicles'!$I$110&lt;&gt;0,'Detailed input - Vehicles'!$I$110,'Detailed input - Vehicles'!$I$109)*I117*I125</f>
        <v>0</v>
      </c>
      <c r="J188" s="140">
        <f>IF('Detailed input - Vehicles'!$I$110&lt;&gt;0,'Detailed input - Vehicles'!$I$110,'Detailed input - Vehicles'!$I$109)*J117*J125</f>
        <v>0</v>
      </c>
      <c r="K188" s="140">
        <f>IF('Detailed input - Vehicles'!$I$110&lt;&gt;0,'Detailed input - Vehicles'!$I$110,'Detailed input - Vehicles'!$I$109)*K117*K125</f>
        <v>0</v>
      </c>
      <c r="L188" s="140">
        <f>IF('Detailed input - Vehicles'!$I$110&lt;&gt;0,'Detailed input - Vehicles'!$I$110,'Detailed input - Vehicles'!$I$109)*L117*L125</f>
        <v>0</v>
      </c>
      <c r="M188" s="140">
        <f>IF('Detailed input - Vehicles'!$I$110&lt;&gt;0,'Detailed input - Vehicles'!$I$110,'Detailed input - Vehicles'!$I$109)*M117*M125</f>
        <v>0</v>
      </c>
      <c r="N188" s="140">
        <f>IF('Detailed input - Vehicles'!$I$110&lt;&gt;0,'Detailed input - Vehicles'!$I$110,'Detailed input - Vehicles'!$I$109)*N117*N125</f>
        <v>0</v>
      </c>
      <c r="O188" s="140">
        <f>IF('Detailed input - Vehicles'!$I$110&lt;&gt;0,'Detailed input - Vehicles'!$I$110,'Detailed input - Vehicles'!$I$109)*O117*O125</f>
        <v>0</v>
      </c>
      <c r="P188" s="140">
        <f>IF('Detailed input - Vehicles'!$I$110&lt;&gt;0,'Detailed input - Vehicles'!$I$110,'Detailed input - Vehicles'!$I$109)*P117*P125</f>
        <v>0</v>
      </c>
      <c r="Q188" s="140">
        <f>IF('Detailed input - Vehicles'!$I$110&lt;&gt;0,'Detailed input - Vehicles'!$I$110,'Detailed input - Vehicles'!$I$109)*Q117*Q125</f>
        <v>0</v>
      </c>
      <c r="R188" s="140">
        <f>IF('Detailed input - Vehicles'!$I$110&lt;&gt;0,'Detailed input - Vehicles'!$I$110,'Detailed input - Vehicles'!$I$109)*R117*R125</f>
        <v>0</v>
      </c>
      <c r="S188" s="140">
        <f>IF('Detailed input - Vehicles'!$I$110&lt;&gt;0,'Detailed input - Vehicles'!$I$110,'Detailed input - Vehicles'!$I$109)*S117*S125</f>
        <v>0</v>
      </c>
      <c r="T188" s="140">
        <f>IF('Detailed input - Vehicles'!$I$110&lt;&gt;0,'Detailed input - Vehicles'!$I$110,'Detailed input - Vehicles'!$I$109)*T117*T125</f>
        <v>0</v>
      </c>
      <c r="U188" s="140">
        <f>IF('Detailed input - Vehicles'!$I$110&lt;&gt;0,'Detailed input - Vehicles'!$I$110,'Detailed input - Vehicles'!$I$109)*U117*U125</f>
        <v>0</v>
      </c>
      <c r="V188" s="140">
        <f>IF('Detailed input - Vehicles'!$I$110&lt;&gt;0,'Detailed input - Vehicles'!$I$110,'Detailed input - Vehicles'!$I$109)*V117*V125</f>
        <v>0</v>
      </c>
      <c r="W188" s="140">
        <f>IF('Detailed input - Vehicles'!$I$110&lt;&gt;0,'Detailed input - Vehicles'!$I$110,'Detailed input - Vehicles'!$I$109)*W117*W125</f>
        <v>0</v>
      </c>
      <c r="X188" s="140">
        <f>IF('Detailed input - Vehicles'!$I$110&lt;&gt;0,'Detailed input - Vehicles'!$I$110,'Detailed input - Vehicles'!$I$109)*X117*X125</f>
        <v>0</v>
      </c>
      <c r="Y188" s="140">
        <f>IF('Detailed input - Vehicles'!$I$110&lt;&gt;0,'Detailed input - Vehicles'!$I$110,'Detailed input - Vehicles'!$I$109)*Y117*Y125</f>
        <v>0</v>
      </c>
      <c r="Z188" s="140">
        <f>IF('Detailed input - Vehicles'!$I$110&lt;&gt;0,'Detailed input - Vehicles'!$I$110,'Detailed input - Vehicles'!$I$109)*Z117*Z125</f>
        <v>0</v>
      </c>
      <c r="AA188" s="140">
        <f>IF('Detailed input - Vehicles'!$I$110&lt;&gt;0,'Detailed input - Vehicles'!$I$110,'Detailed input - Vehicles'!$I$109)*AA117*AA125</f>
        <v>0</v>
      </c>
      <c r="AB188" s="140">
        <f>IF('Detailed input - Vehicles'!$I$110&lt;&gt;0,'Detailed input - Vehicles'!$I$110,'Detailed input - Vehicles'!$I$109)*AB117*AB125</f>
        <v>0</v>
      </c>
      <c r="AC188" s="140">
        <f>IF('Detailed input - Vehicles'!$I$110&lt;&gt;0,'Detailed input - Vehicles'!$I$110,'Detailed input - Vehicles'!$I$109)*AC117*AC125</f>
        <v>0</v>
      </c>
    </row>
    <row r="189" spans="1:29" s="87" customFormat="1" ht="20.25" customHeight="1" outlineLevel="3" x14ac:dyDescent="0.3">
      <c r="A189" s="263"/>
      <c r="B189" s="89"/>
      <c r="C189" s="146" t="s">
        <v>126</v>
      </c>
      <c r="D189" s="140"/>
      <c r="E189" s="140"/>
      <c r="F189" s="140"/>
      <c r="G189" s="140"/>
      <c r="H189" s="140"/>
      <c r="I189" s="140">
        <f>IF('Detailed input - Vehicles'!$J$110&lt;&gt;0,'Detailed input - Vehicles'!$J$110,'Detailed input - Vehicles'!$J$109)*I118*I125</f>
        <v>0</v>
      </c>
      <c r="J189" s="140">
        <f>IF('Detailed input - Vehicles'!$J$110&lt;&gt;0,'Detailed input - Vehicles'!$J$110,'Detailed input - Vehicles'!$J$109)*J118*J125</f>
        <v>0</v>
      </c>
      <c r="K189" s="140">
        <f>IF('Detailed input - Vehicles'!$J$110&lt;&gt;0,'Detailed input - Vehicles'!$J$110,'Detailed input - Vehicles'!$J$109)*K118*K125</f>
        <v>0</v>
      </c>
      <c r="L189" s="140">
        <f>IF('Detailed input - Vehicles'!$J$110&lt;&gt;0,'Detailed input - Vehicles'!$J$110,'Detailed input - Vehicles'!$J$109)*L118*L125</f>
        <v>0</v>
      </c>
      <c r="M189" s="140">
        <f>IF('Detailed input - Vehicles'!$J$110&lt;&gt;0,'Detailed input - Vehicles'!$J$110,'Detailed input - Vehicles'!$J$109)*M118*M125</f>
        <v>0</v>
      </c>
      <c r="N189" s="140">
        <f>IF('Detailed input - Vehicles'!$J$110&lt;&gt;0,'Detailed input - Vehicles'!$J$110,'Detailed input - Vehicles'!$J$109)*N118*N125</f>
        <v>0</v>
      </c>
      <c r="O189" s="140">
        <f>IF('Detailed input - Vehicles'!$J$110&lt;&gt;0,'Detailed input - Vehicles'!$J$110,'Detailed input - Vehicles'!$J$109)*O118*O125</f>
        <v>0</v>
      </c>
      <c r="P189" s="140">
        <f>IF('Detailed input - Vehicles'!$J$110&lt;&gt;0,'Detailed input - Vehicles'!$J$110,'Detailed input - Vehicles'!$J$109)*P118*P125</f>
        <v>0</v>
      </c>
      <c r="Q189" s="140">
        <f>IF('Detailed input - Vehicles'!$J$110&lt;&gt;0,'Detailed input - Vehicles'!$J$110,'Detailed input - Vehicles'!$J$109)*Q118*Q125</f>
        <v>0</v>
      </c>
      <c r="R189" s="140">
        <f>IF('Detailed input - Vehicles'!$J$110&lt;&gt;0,'Detailed input - Vehicles'!$J$110,'Detailed input - Vehicles'!$J$109)*R118*R125</f>
        <v>0</v>
      </c>
      <c r="S189" s="140">
        <f>IF('Detailed input - Vehicles'!$J$110&lt;&gt;0,'Detailed input - Vehicles'!$J$110,'Detailed input - Vehicles'!$J$109)*S118*S125</f>
        <v>0</v>
      </c>
      <c r="T189" s="140">
        <f>IF('Detailed input - Vehicles'!$J$110&lt;&gt;0,'Detailed input - Vehicles'!$J$110,'Detailed input - Vehicles'!$J$109)*T118*T125</f>
        <v>0</v>
      </c>
      <c r="U189" s="140">
        <f>IF('Detailed input - Vehicles'!$J$110&lt;&gt;0,'Detailed input - Vehicles'!$J$110,'Detailed input - Vehicles'!$J$109)*U118*U125</f>
        <v>0</v>
      </c>
      <c r="V189" s="140">
        <f>IF('Detailed input - Vehicles'!$J$110&lt;&gt;0,'Detailed input - Vehicles'!$J$110,'Detailed input - Vehicles'!$J$109)*V118*V125</f>
        <v>0</v>
      </c>
      <c r="W189" s="140">
        <f>IF('Detailed input - Vehicles'!$J$110&lt;&gt;0,'Detailed input - Vehicles'!$J$110,'Detailed input - Vehicles'!$J$109)*W118*W125</f>
        <v>0</v>
      </c>
      <c r="X189" s="140">
        <f>IF('Detailed input - Vehicles'!$J$110&lt;&gt;0,'Detailed input - Vehicles'!$J$110,'Detailed input - Vehicles'!$J$109)*X118*X125</f>
        <v>0</v>
      </c>
      <c r="Y189" s="140">
        <f>IF('Detailed input - Vehicles'!$J$110&lt;&gt;0,'Detailed input - Vehicles'!$J$110,'Detailed input - Vehicles'!$J$109)*Y118*Y125</f>
        <v>0</v>
      </c>
      <c r="Z189" s="140">
        <f>IF('Detailed input - Vehicles'!$J$110&lt;&gt;0,'Detailed input - Vehicles'!$J$110,'Detailed input - Vehicles'!$J$109)*Z118*Z125</f>
        <v>0</v>
      </c>
      <c r="AA189" s="140">
        <f>IF('Detailed input - Vehicles'!$J$110&lt;&gt;0,'Detailed input - Vehicles'!$J$110,'Detailed input - Vehicles'!$J$109)*AA118*AA125</f>
        <v>0</v>
      </c>
      <c r="AB189" s="140">
        <f>IF('Detailed input - Vehicles'!$J$110&lt;&gt;0,'Detailed input - Vehicles'!$J$110,'Detailed input - Vehicles'!$J$109)*AB118*AB125</f>
        <v>0</v>
      </c>
      <c r="AC189" s="140">
        <f>IF('Detailed input - Vehicles'!$J$110&lt;&gt;0,'Detailed input - Vehicles'!$J$110,'Detailed input - Vehicles'!$J$109)*AC118*AC125</f>
        <v>0</v>
      </c>
    </row>
    <row r="190" spans="1:29" s="87" customFormat="1" ht="20.25" customHeight="1" outlineLevel="3" x14ac:dyDescent="0.3">
      <c r="A190" s="263"/>
      <c r="B190" s="89"/>
      <c r="C190" s="146" t="s">
        <v>127</v>
      </c>
      <c r="D190" s="140"/>
      <c r="E190" s="140"/>
      <c r="F190" s="140"/>
      <c r="G190" s="140"/>
      <c r="H190" s="140"/>
      <c r="I190" s="140"/>
      <c r="J190" s="140">
        <f>IF('Detailed input - Vehicles'!$K$110&lt;&gt;0,'Detailed input - Vehicles'!$K$110,'Detailed input - Vehicles'!$K$109)*J119*J125</f>
        <v>0</v>
      </c>
      <c r="K190" s="140">
        <f>IF('Detailed input - Vehicles'!$K$110&lt;&gt;0,'Detailed input - Vehicles'!$K$110,'Detailed input - Vehicles'!$K$109)*K119*K125</f>
        <v>0</v>
      </c>
      <c r="L190" s="140">
        <f>IF('Detailed input - Vehicles'!$K$110&lt;&gt;0,'Detailed input - Vehicles'!$K$110,'Detailed input - Vehicles'!$K$109)*L119*L125</f>
        <v>0</v>
      </c>
      <c r="M190" s="140">
        <f>IF('Detailed input - Vehicles'!$K$110&lt;&gt;0,'Detailed input - Vehicles'!$K$110,'Detailed input - Vehicles'!$K$109)*M119*M125</f>
        <v>0</v>
      </c>
      <c r="N190" s="140">
        <f>IF('Detailed input - Vehicles'!$K$110&lt;&gt;0,'Detailed input - Vehicles'!$K$110,'Detailed input - Vehicles'!$K$109)*N119*N125</f>
        <v>0</v>
      </c>
      <c r="O190" s="140">
        <f>IF('Detailed input - Vehicles'!$K$110&lt;&gt;0,'Detailed input - Vehicles'!$K$110,'Detailed input - Vehicles'!$K$109)*O119*O125</f>
        <v>0</v>
      </c>
      <c r="P190" s="140">
        <f>IF('Detailed input - Vehicles'!$K$110&lt;&gt;0,'Detailed input - Vehicles'!$K$110,'Detailed input - Vehicles'!$K$109)*P119*P125</f>
        <v>0</v>
      </c>
      <c r="Q190" s="140">
        <f>IF('Detailed input - Vehicles'!$K$110&lt;&gt;0,'Detailed input - Vehicles'!$K$110,'Detailed input - Vehicles'!$K$109)*Q119*Q125</f>
        <v>0</v>
      </c>
      <c r="R190" s="140">
        <f>IF('Detailed input - Vehicles'!$K$110&lt;&gt;0,'Detailed input - Vehicles'!$K$110,'Detailed input - Vehicles'!$K$109)*R119*R125</f>
        <v>0</v>
      </c>
      <c r="S190" s="140">
        <f>IF('Detailed input - Vehicles'!$K$110&lt;&gt;0,'Detailed input - Vehicles'!$K$110,'Detailed input - Vehicles'!$K$109)*S119*S125</f>
        <v>0</v>
      </c>
      <c r="T190" s="140">
        <f>IF('Detailed input - Vehicles'!$K$110&lt;&gt;0,'Detailed input - Vehicles'!$K$110,'Detailed input - Vehicles'!$K$109)*T119*T125</f>
        <v>0</v>
      </c>
      <c r="U190" s="140">
        <f>IF('Detailed input - Vehicles'!$K$110&lt;&gt;0,'Detailed input - Vehicles'!$K$110,'Detailed input - Vehicles'!$K$109)*U119*U125</f>
        <v>0</v>
      </c>
      <c r="V190" s="140">
        <f>IF('Detailed input - Vehicles'!$K$110&lt;&gt;0,'Detailed input - Vehicles'!$K$110,'Detailed input - Vehicles'!$K$109)*V119*V125</f>
        <v>0</v>
      </c>
      <c r="W190" s="140">
        <f>IF('Detailed input - Vehicles'!$K$110&lt;&gt;0,'Detailed input - Vehicles'!$K$110,'Detailed input - Vehicles'!$K$109)*W119*W125</f>
        <v>0</v>
      </c>
      <c r="X190" s="140">
        <f>IF('Detailed input - Vehicles'!$K$110&lt;&gt;0,'Detailed input - Vehicles'!$K$110,'Detailed input - Vehicles'!$K$109)*X119*X125</f>
        <v>0</v>
      </c>
      <c r="Y190" s="140">
        <f>IF('Detailed input - Vehicles'!$K$110&lt;&gt;0,'Detailed input - Vehicles'!$K$110,'Detailed input - Vehicles'!$K$109)*Y119*Y125</f>
        <v>0</v>
      </c>
      <c r="Z190" s="140">
        <f>IF('Detailed input - Vehicles'!$K$110&lt;&gt;0,'Detailed input - Vehicles'!$K$110,'Detailed input - Vehicles'!$K$109)*Z119*Z125</f>
        <v>0</v>
      </c>
      <c r="AA190" s="140">
        <f>IF('Detailed input - Vehicles'!$K$110&lt;&gt;0,'Detailed input - Vehicles'!$K$110,'Detailed input - Vehicles'!$K$109)*AA119*AA125</f>
        <v>0</v>
      </c>
      <c r="AB190" s="140">
        <f>IF('Detailed input - Vehicles'!$K$110&lt;&gt;0,'Detailed input - Vehicles'!$K$110,'Detailed input - Vehicles'!$K$109)*AB119*AB125</f>
        <v>0</v>
      </c>
      <c r="AC190" s="140">
        <f>IF('Detailed input - Vehicles'!$K$110&lt;&gt;0,'Detailed input - Vehicles'!$K$110,'Detailed input - Vehicles'!$K$109)*AC119*AC125</f>
        <v>0</v>
      </c>
    </row>
    <row r="191" spans="1:29" s="87" customFormat="1" ht="20.25" customHeight="1" outlineLevel="3" x14ac:dyDescent="0.3">
      <c r="A191" s="263"/>
      <c r="B191" s="89"/>
      <c r="C191" s="146" t="s">
        <v>128</v>
      </c>
      <c r="D191" s="140"/>
      <c r="E191" s="140"/>
      <c r="F191" s="140"/>
      <c r="G191" s="140"/>
      <c r="H191" s="140"/>
      <c r="I191" s="140"/>
      <c r="J191" s="140"/>
      <c r="K191" s="140">
        <f>IF('Detailed input - Vehicles'!$L$110&lt;&gt;0,'Detailed input - Vehicles'!$L$110,'Detailed input - Vehicles'!$L$109)*K120*K125</f>
        <v>0</v>
      </c>
      <c r="L191" s="140">
        <f>IF('Detailed input - Vehicles'!$L$110&lt;&gt;0,'Detailed input - Vehicles'!$L$110,'Detailed input - Vehicles'!$L$109)*L120*L125</f>
        <v>0</v>
      </c>
      <c r="M191" s="140">
        <f>IF('Detailed input - Vehicles'!$L$110&lt;&gt;0,'Detailed input - Vehicles'!$L$110,'Detailed input - Vehicles'!$L$109)*M120*M125</f>
        <v>0</v>
      </c>
      <c r="N191" s="140">
        <f>IF('Detailed input - Vehicles'!$L$110&lt;&gt;0,'Detailed input - Vehicles'!$L$110,'Detailed input - Vehicles'!$L$109)*N120*N125</f>
        <v>0</v>
      </c>
      <c r="O191" s="140">
        <f>IF('Detailed input - Vehicles'!$L$110&lt;&gt;0,'Detailed input - Vehicles'!$L$110,'Detailed input - Vehicles'!$L$109)*O120*O125</f>
        <v>0</v>
      </c>
      <c r="P191" s="140">
        <f>IF('Detailed input - Vehicles'!$L$110&lt;&gt;0,'Detailed input - Vehicles'!$L$110,'Detailed input - Vehicles'!$L$109)*P120*P125</f>
        <v>0</v>
      </c>
      <c r="Q191" s="140">
        <f>IF('Detailed input - Vehicles'!$L$110&lt;&gt;0,'Detailed input - Vehicles'!$L$110,'Detailed input - Vehicles'!$L$109)*Q120*Q125</f>
        <v>0</v>
      </c>
      <c r="R191" s="140">
        <f>IF('Detailed input - Vehicles'!$L$110&lt;&gt;0,'Detailed input - Vehicles'!$L$110,'Detailed input - Vehicles'!$L$109)*R120*R125</f>
        <v>0</v>
      </c>
      <c r="S191" s="140">
        <f>IF('Detailed input - Vehicles'!$L$110&lt;&gt;0,'Detailed input - Vehicles'!$L$110,'Detailed input - Vehicles'!$L$109)*S120*S125</f>
        <v>0</v>
      </c>
      <c r="T191" s="140">
        <f>IF('Detailed input - Vehicles'!$L$110&lt;&gt;0,'Detailed input - Vehicles'!$L$110,'Detailed input - Vehicles'!$L$109)*T120*T125</f>
        <v>0</v>
      </c>
      <c r="U191" s="140">
        <f>IF('Detailed input - Vehicles'!$L$110&lt;&gt;0,'Detailed input - Vehicles'!$L$110,'Detailed input - Vehicles'!$L$109)*U120*U125</f>
        <v>0</v>
      </c>
      <c r="V191" s="140">
        <f>IF('Detailed input - Vehicles'!$L$110&lt;&gt;0,'Detailed input - Vehicles'!$L$110,'Detailed input - Vehicles'!$L$109)*V120*V125</f>
        <v>0</v>
      </c>
      <c r="W191" s="140">
        <f>IF('Detailed input - Vehicles'!$L$110&lt;&gt;0,'Detailed input - Vehicles'!$L$110,'Detailed input - Vehicles'!$L$109)*W120*W125</f>
        <v>0</v>
      </c>
      <c r="X191" s="140">
        <f>IF('Detailed input - Vehicles'!$L$110&lt;&gt;0,'Detailed input - Vehicles'!$L$110,'Detailed input - Vehicles'!$L$109)*X120*X125</f>
        <v>0</v>
      </c>
      <c r="Y191" s="140">
        <f>IF('Detailed input - Vehicles'!$L$110&lt;&gt;0,'Detailed input - Vehicles'!$L$110,'Detailed input - Vehicles'!$L$109)*Y120*Y125</f>
        <v>0</v>
      </c>
      <c r="Z191" s="140">
        <f>IF('Detailed input - Vehicles'!$L$110&lt;&gt;0,'Detailed input - Vehicles'!$L$110,'Detailed input - Vehicles'!$L$109)*Z120*Z125</f>
        <v>0</v>
      </c>
      <c r="AA191" s="140">
        <f>IF('Detailed input - Vehicles'!$L$110&lt;&gt;0,'Detailed input - Vehicles'!$L$110,'Detailed input - Vehicles'!$L$109)*AA120*AA125</f>
        <v>0</v>
      </c>
      <c r="AB191" s="140">
        <f>IF('Detailed input - Vehicles'!$L$110&lt;&gt;0,'Detailed input - Vehicles'!$L$110,'Detailed input - Vehicles'!$L$109)*AB120*AB125</f>
        <v>0</v>
      </c>
      <c r="AC191" s="140">
        <f>IF('Detailed input - Vehicles'!$L$110&lt;&gt;0,'Detailed input - Vehicles'!$L$110,'Detailed input - Vehicles'!$L$109)*AC120*AC125</f>
        <v>0</v>
      </c>
    </row>
    <row r="192" spans="1:29" s="87" customFormat="1" ht="20.25" customHeight="1" outlineLevel="3" x14ac:dyDescent="0.3">
      <c r="A192" s="263"/>
      <c r="B192" s="89"/>
      <c r="C192" s="146" t="s">
        <v>129</v>
      </c>
      <c r="D192" s="140"/>
      <c r="E192" s="140"/>
      <c r="F192" s="140"/>
      <c r="G192" s="140"/>
      <c r="H192" s="140"/>
      <c r="I192" s="140"/>
      <c r="J192" s="140"/>
      <c r="K192" s="140"/>
      <c r="L192" s="140">
        <f>IF('Detailed input - Vehicles'!$M$110&lt;&gt;0,'Detailed input - Vehicles'!$M$110,'Detailed input - Vehicles'!$M$109)*L121*L125</f>
        <v>0</v>
      </c>
      <c r="M192" s="140">
        <f>IF('Detailed input - Vehicles'!$M$110&lt;&gt;0,'Detailed input - Vehicles'!$M$110,'Detailed input - Vehicles'!$M$109)*M121*M125</f>
        <v>0</v>
      </c>
      <c r="N192" s="140">
        <f>IF('Detailed input - Vehicles'!$M$110&lt;&gt;0,'Detailed input - Vehicles'!$M$110,'Detailed input - Vehicles'!$M$109)*N121*N125</f>
        <v>0</v>
      </c>
      <c r="O192" s="140">
        <f>IF('Detailed input - Vehicles'!$M$110&lt;&gt;0,'Detailed input - Vehicles'!$M$110,'Detailed input - Vehicles'!$M$109)*O121*O125</f>
        <v>0</v>
      </c>
      <c r="P192" s="140">
        <f>IF('Detailed input - Vehicles'!$M$110&lt;&gt;0,'Detailed input - Vehicles'!$M$110,'Detailed input - Vehicles'!$M$109)*P121*P125</f>
        <v>0</v>
      </c>
      <c r="Q192" s="140">
        <f>IF('Detailed input - Vehicles'!$M$110&lt;&gt;0,'Detailed input - Vehicles'!$M$110,'Detailed input - Vehicles'!$M$109)*Q121*Q125</f>
        <v>0</v>
      </c>
      <c r="R192" s="140">
        <f>IF('Detailed input - Vehicles'!$M$110&lt;&gt;0,'Detailed input - Vehicles'!$M$110,'Detailed input - Vehicles'!$M$109)*R121*R125</f>
        <v>0</v>
      </c>
      <c r="S192" s="140">
        <f>IF('Detailed input - Vehicles'!$M$110&lt;&gt;0,'Detailed input - Vehicles'!$M$110,'Detailed input - Vehicles'!$M$109)*S121*S125</f>
        <v>0</v>
      </c>
      <c r="T192" s="140">
        <f>IF('Detailed input - Vehicles'!$M$110&lt;&gt;0,'Detailed input - Vehicles'!$M$110,'Detailed input - Vehicles'!$M$109)*T121*T125</f>
        <v>0</v>
      </c>
      <c r="U192" s="140">
        <f>IF('Detailed input - Vehicles'!$M$110&lt;&gt;0,'Detailed input - Vehicles'!$M$110,'Detailed input - Vehicles'!$M$109)*U121*U125</f>
        <v>0</v>
      </c>
      <c r="V192" s="140">
        <f>IF('Detailed input - Vehicles'!$M$110&lt;&gt;0,'Detailed input - Vehicles'!$M$110,'Detailed input - Vehicles'!$M$109)*V121*V125</f>
        <v>0</v>
      </c>
      <c r="W192" s="140">
        <f>IF('Detailed input - Vehicles'!$M$110&lt;&gt;0,'Detailed input - Vehicles'!$M$110,'Detailed input - Vehicles'!$M$109)*W121*W125</f>
        <v>0</v>
      </c>
      <c r="X192" s="140">
        <f>IF('Detailed input - Vehicles'!$M$110&lt;&gt;0,'Detailed input - Vehicles'!$M$110,'Detailed input - Vehicles'!$M$109)*X121*X125</f>
        <v>0</v>
      </c>
      <c r="Y192" s="140">
        <f>IF('Detailed input - Vehicles'!$M$110&lt;&gt;0,'Detailed input - Vehicles'!$M$110,'Detailed input - Vehicles'!$M$109)*Y121*Y125</f>
        <v>0</v>
      </c>
      <c r="Z192" s="140">
        <f>IF('Detailed input - Vehicles'!$M$110&lt;&gt;0,'Detailed input - Vehicles'!$M$110,'Detailed input - Vehicles'!$M$109)*Z121*Z125</f>
        <v>0</v>
      </c>
      <c r="AA192" s="140">
        <f>IF('Detailed input - Vehicles'!$M$110&lt;&gt;0,'Detailed input - Vehicles'!$M$110,'Detailed input - Vehicles'!$M$109)*AA121*AA125</f>
        <v>0</v>
      </c>
      <c r="AB192" s="140">
        <f>IF('Detailed input - Vehicles'!$M$110&lt;&gt;0,'Detailed input - Vehicles'!$M$110,'Detailed input - Vehicles'!$M$109)*AB121*AB125</f>
        <v>0</v>
      </c>
      <c r="AC192" s="140">
        <f>IF('Detailed input - Vehicles'!$M$110&lt;&gt;0,'Detailed input - Vehicles'!$M$110,'Detailed input - Vehicles'!$M$109)*AC121*AC125</f>
        <v>0</v>
      </c>
    </row>
    <row r="193" spans="1:29" s="87" customFormat="1" ht="20.25" customHeight="1" outlineLevel="3" x14ac:dyDescent="0.3">
      <c r="A193" s="263"/>
      <c r="B193" s="89"/>
      <c r="C193" s="146" t="s">
        <v>130</v>
      </c>
      <c r="D193" s="140"/>
      <c r="E193" s="140"/>
      <c r="F193" s="140"/>
      <c r="G193" s="140"/>
      <c r="H193" s="140"/>
      <c r="I193" s="140"/>
      <c r="J193" s="140"/>
      <c r="K193" s="140"/>
      <c r="L193" s="140"/>
      <c r="M193" s="140">
        <f>IF('Detailed input - Vehicles'!$N$110&lt;&gt;0,'Detailed input - Vehicles'!$N$110,'Detailed input - Vehicles'!$N$109)*M122*M125</f>
        <v>0</v>
      </c>
      <c r="N193" s="140">
        <f>IF('Detailed input - Vehicles'!$N$110&lt;&gt;0,'Detailed input - Vehicles'!$N$110,'Detailed input - Vehicles'!$N$109)*N122*N125</f>
        <v>0</v>
      </c>
      <c r="O193" s="140">
        <f>IF('Detailed input - Vehicles'!$N$110&lt;&gt;0,'Detailed input - Vehicles'!$N$110,'Detailed input - Vehicles'!$N$109)*O122*O125</f>
        <v>0</v>
      </c>
      <c r="P193" s="140">
        <f>IF('Detailed input - Vehicles'!$N$110&lt;&gt;0,'Detailed input - Vehicles'!$N$110,'Detailed input - Vehicles'!$N$109)*P122*P125</f>
        <v>0</v>
      </c>
      <c r="Q193" s="140">
        <f>IF('Detailed input - Vehicles'!$N$110&lt;&gt;0,'Detailed input - Vehicles'!$N$110,'Detailed input - Vehicles'!$N$109)*Q122*Q125</f>
        <v>0</v>
      </c>
      <c r="R193" s="140">
        <f>IF('Detailed input - Vehicles'!$N$110&lt;&gt;0,'Detailed input - Vehicles'!$N$110,'Detailed input - Vehicles'!$N$109)*R122*R125</f>
        <v>0</v>
      </c>
      <c r="S193" s="140">
        <f>IF('Detailed input - Vehicles'!$N$110&lt;&gt;0,'Detailed input - Vehicles'!$N$110,'Detailed input - Vehicles'!$N$109)*S122*S125</f>
        <v>0</v>
      </c>
      <c r="T193" s="140">
        <f>IF('Detailed input - Vehicles'!$N$110&lt;&gt;0,'Detailed input - Vehicles'!$N$110,'Detailed input - Vehicles'!$N$109)*T122*T125</f>
        <v>0</v>
      </c>
      <c r="U193" s="140">
        <f>IF('Detailed input - Vehicles'!$N$110&lt;&gt;0,'Detailed input - Vehicles'!$N$110,'Detailed input - Vehicles'!$N$109)*U122*U125</f>
        <v>0</v>
      </c>
      <c r="V193" s="140">
        <f>IF('Detailed input - Vehicles'!$N$110&lt;&gt;0,'Detailed input - Vehicles'!$N$110,'Detailed input - Vehicles'!$N$109)*V122*V125</f>
        <v>0</v>
      </c>
      <c r="W193" s="140">
        <f>IF('Detailed input - Vehicles'!$N$110&lt;&gt;0,'Detailed input - Vehicles'!$N$110,'Detailed input - Vehicles'!$N$109)*W122*W125</f>
        <v>0</v>
      </c>
      <c r="X193" s="140">
        <f>IF('Detailed input - Vehicles'!$N$110&lt;&gt;0,'Detailed input - Vehicles'!$N$110,'Detailed input - Vehicles'!$N$109)*X122*X125</f>
        <v>0</v>
      </c>
      <c r="Y193" s="140">
        <f>IF('Detailed input - Vehicles'!$N$110&lt;&gt;0,'Detailed input - Vehicles'!$N$110,'Detailed input - Vehicles'!$N$109)*Y122*Y125</f>
        <v>0</v>
      </c>
      <c r="Z193" s="140">
        <f>IF('Detailed input - Vehicles'!$N$110&lt;&gt;0,'Detailed input - Vehicles'!$N$110,'Detailed input - Vehicles'!$N$109)*Z122*Z125</f>
        <v>0</v>
      </c>
      <c r="AA193" s="140">
        <f>IF('Detailed input - Vehicles'!$N$110&lt;&gt;0,'Detailed input - Vehicles'!$N$110,'Detailed input - Vehicles'!$N$109)*AA122*AA125</f>
        <v>0</v>
      </c>
      <c r="AB193" s="140">
        <f>IF('Detailed input - Vehicles'!$N$110&lt;&gt;0,'Detailed input - Vehicles'!$N$110,'Detailed input - Vehicles'!$N$109)*AB122*AB125</f>
        <v>0</v>
      </c>
      <c r="AC193" s="140">
        <f>IF('Detailed input - Vehicles'!$N$110&lt;&gt;0,'Detailed input - Vehicles'!$N$110,'Detailed input - Vehicles'!$N$109)*AC122*AC125</f>
        <v>0</v>
      </c>
    </row>
    <row r="194" spans="1:29" s="87" customFormat="1" ht="20.25" customHeight="1" outlineLevel="3" x14ac:dyDescent="0.3">
      <c r="A194" s="263"/>
      <c r="B194" s="89"/>
      <c r="C194" s="146" t="s">
        <v>131</v>
      </c>
      <c r="D194" s="140"/>
      <c r="E194" s="140"/>
      <c r="F194" s="140"/>
      <c r="G194" s="140"/>
      <c r="H194" s="140"/>
      <c r="I194" s="140"/>
      <c r="J194" s="140"/>
      <c r="K194" s="140"/>
      <c r="L194" s="140"/>
      <c r="M194" s="140"/>
      <c r="N194" s="140">
        <f>IF('Detailed input - Vehicles'!$O$110&lt;&gt;0,'Detailed input - Vehicles'!$O$110,'Detailed input - Vehicles'!$O$109)*N123*N125</f>
        <v>0</v>
      </c>
      <c r="O194" s="140">
        <f>IF('Detailed input - Vehicles'!$O$110&lt;&gt;0,'Detailed input - Vehicles'!$O$110,'Detailed input - Vehicles'!$O$109)*O123*O125</f>
        <v>0</v>
      </c>
      <c r="P194" s="140">
        <f>IF('Detailed input - Vehicles'!$O$110&lt;&gt;0,'Detailed input - Vehicles'!$O$110,'Detailed input - Vehicles'!$O$109)*P123*P125</f>
        <v>0</v>
      </c>
      <c r="Q194" s="140">
        <f>IF('Detailed input - Vehicles'!$O$110&lt;&gt;0,'Detailed input - Vehicles'!$O$110,'Detailed input - Vehicles'!$O$109)*Q123*Q125</f>
        <v>0</v>
      </c>
      <c r="R194" s="140">
        <f>IF('Detailed input - Vehicles'!$O$110&lt;&gt;0,'Detailed input - Vehicles'!$O$110,'Detailed input - Vehicles'!$O$109)*R123*R125</f>
        <v>0</v>
      </c>
      <c r="S194" s="140">
        <f>IF('Detailed input - Vehicles'!$O$110&lt;&gt;0,'Detailed input - Vehicles'!$O$110,'Detailed input - Vehicles'!$O$109)*S123*S125</f>
        <v>0</v>
      </c>
      <c r="T194" s="140">
        <f>IF('Detailed input - Vehicles'!$O$110&lt;&gt;0,'Detailed input - Vehicles'!$O$110,'Detailed input - Vehicles'!$O$109)*T123*T125</f>
        <v>0</v>
      </c>
      <c r="U194" s="140">
        <f>IF('Detailed input - Vehicles'!$O$110&lt;&gt;0,'Detailed input - Vehicles'!$O$110,'Detailed input - Vehicles'!$O$109)*U123*U125</f>
        <v>0</v>
      </c>
      <c r="V194" s="140">
        <f>IF('Detailed input - Vehicles'!$O$110&lt;&gt;0,'Detailed input - Vehicles'!$O$110,'Detailed input - Vehicles'!$O$109)*V123*V125</f>
        <v>0</v>
      </c>
      <c r="W194" s="140">
        <f>IF('Detailed input - Vehicles'!$O$110&lt;&gt;0,'Detailed input - Vehicles'!$O$110,'Detailed input - Vehicles'!$O$109)*W123*W125</f>
        <v>0</v>
      </c>
      <c r="X194" s="140">
        <f>IF('Detailed input - Vehicles'!$O$110&lt;&gt;0,'Detailed input - Vehicles'!$O$110,'Detailed input - Vehicles'!$O$109)*X123*X125</f>
        <v>0</v>
      </c>
      <c r="Y194" s="140">
        <f>IF('Detailed input - Vehicles'!$O$110&lt;&gt;0,'Detailed input - Vehicles'!$O$110,'Detailed input - Vehicles'!$O$109)*Y123*Y125</f>
        <v>0</v>
      </c>
      <c r="Z194" s="140">
        <f>IF('Detailed input - Vehicles'!$O$110&lt;&gt;0,'Detailed input - Vehicles'!$O$110,'Detailed input - Vehicles'!$O$109)*Z123*Z125</f>
        <v>0</v>
      </c>
      <c r="AA194" s="140">
        <f>IF('Detailed input - Vehicles'!$O$110&lt;&gt;0,'Detailed input - Vehicles'!$O$110,'Detailed input - Vehicles'!$O$109)*AA123*AA125</f>
        <v>0</v>
      </c>
      <c r="AB194" s="140">
        <f>IF('Detailed input - Vehicles'!$O$110&lt;&gt;0,'Detailed input - Vehicles'!$O$110,'Detailed input - Vehicles'!$O$109)*AB123*AB125</f>
        <v>0</v>
      </c>
      <c r="AC194" s="140">
        <f>IF('Detailed input - Vehicles'!$O$110&lt;&gt;0,'Detailed input - Vehicles'!$O$110,'Detailed input - Vehicles'!$O$109)*AC123*AC125</f>
        <v>0</v>
      </c>
    </row>
    <row r="195" spans="1:29" ht="20.25" customHeight="1" outlineLevel="2" x14ac:dyDescent="0.3">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row>
    <row r="196" spans="1:29" ht="20.25" customHeight="1" outlineLevel="2" x14ac:dyDescent="0.3">
      <c r="B196" s="102" t="s">
        <v>138</v>
      </c>
      <c r="C196" s="101" t="s">
        <v>16</v>
      </c>
      <c r="D196" s="106">
        <f>IF('Detailed input - Vehicles'!E116&lt;&gt;0,'Detailed input - Vehicles'!E116,'Detailed input - Vehicles'!E115)*D129</f>
        <v>0</v>
      </c>
      <c r="E196" s="106">
        <f>IF('Detailed input - Vehicles'!F116&lt;&gt;0,'Detailed input - Vehicles'!F116,'Detailed input - Vehicles'!F115)*E129</f>
        <v>0</v>
      </c>
      <c r="F196" s="106">
        <f>IF('Detailed input - Vehicles'!G116&lt;&gt;0,'Detailed input - Vehicles'!G116,'Detailed input - Vehicles'!G115)*F129</f>
        <v>0</v>
      </c>
      <c r="G196" s="106">
        <f>IF('Detailed input - Vehicles'!H116&lt;&gt;0,'Detailed input - Vehicles'!H116,'Detailed input - Vehicles'!H115)*G129</f>
        <v>0</v>
      </c>
      <c r="H196" s="106">
        <f>IF('Detailed input - Vehicles'!I116&lt;&gt;0,'Detailed input - Vehicles'!I116,'Detailed input - Vehicles'!I115)*H129</f>
        <v>0</v>
      </c>
      <c r="I196" s="106">
        <f>IF('Detailed input - Vehicles'!J116&lt;&gt;0,'Detailed input - Vehicles'!J116,'Detailed input - Vehicles'!J115)*I129</f>
        <v>0</v>
      </c>
      <c r="J196" s="106">
        <f>IF('Detailed input - Vehicles'!K116&lt;&gt;0,'Detailed input - Vehicles'!K116,'Detailed input - Vehicles'!K115)*J129</f>
        <v>0</v>
      </c>
      <c r="K196" s="106">
        <f>IF('Detailed input - Vehicles'!L116&lt;&gt;0,'Detailed input - Vehicles'!L116,'Detailed input - Vehicles'!L115)*K129</f>
        <v>0</v>
      </c>
      <c r="L196" s="106">
        <f>IF('Detailed input - Vehicles'!M116&lt;&gt;0,'Detailed input - Vehicles'!M116,'Detailed input - Vehicles'!M115)*L129</f>
        <v>0</v>
      </c>
      <c r="M196" s="106">
        <f>IF('Detailed input - Vehicles'!N116&lt;&gt;0,'Detailed input - Vehicles'!N116,'Detailed input - Vehicles'!N115)*M129</f>
        <v>0</v>
      </c>
      <c r="N196" s="106">
        <f>IF('Detailed input - Vehicles'!O116&lt;&gt;0,'Detailed input - Vehicles'!O116,'Detailed input - Vehicles'!O115)*N129</f>
        <v>0</v>
      </c>
      <c r="O196" s="106">
        <f>IF('Detailed input - Vehicles'!P116&lt;&gt;0,'Detailed input - Vehicles'!P116,'Detailed input - Vehicles'!P115)*O129</f>
        <v>0</v>
      </c>
      <c r="P196" s="106">
        <f>IF('Detailed input - Vehicles'!Q116&lt;&gt;0,'Detailed input - Vehicles'!Q116,'Detailed input - Vehicles'!Q115)*P129</f>
        <v>0</v>
      </c>
      <c r="Q196" s="106">
        <f>IF('Detailed input - Vehicles'!R116&lt;&gt;0,'Detailed input - Vehicles'!R116,'Detailed input - Vehicles'!R115)*Q129</f>
        <v>0</v>
      </c>
      <c r="R196" s="106">
        <f>IF('Detailed input - Vehicles'!S116&lt;&gt;0,'Detailed input - Vehicles'!S116,'Detailed input - Vehicles'!S115)*R129</f>
        <v>0</v>
      </c>
      <c r="S196" s="106">
        <f>IF('Detailed input - Vehicles'!T116&lt;&gt;0,'Detailed input - Vehicles'!T116,'Detailed input - Vehicles'!T115)*S129</f>
        <v>0</v>
      </c>
      <c r="T196" s="106">
        <f>IF('Detailed input - Vehicles'!U116&lt;&gt;0,'Detailed input - Vehicles'!U116,'Detailed input - Vehicles'!U115)*T129</f>
        <v>0</v>
      </c>
      <c r="U196" s="106">
        <f>IF('Detailed input - Vehicles'!V116&lt;&gt;0,'Detailed input - Vehicles'!V116,'Detailed input - Vehicles'!V115)*U129</f>
        <v>0</v>
      </c>
      <c r="V196" s="106">
        <f>IF('Detailed input - Vehicles'!W116&lt;&gt;0,'Detailed input - Vehicles'!W116,'Detailed input - Vehicles'!W115)*V129</f>
        <v>0</v>
      </c>
      <c r="W196" s="106">
        <f>IF('Detailed input - Vehicles'!X116&lt;&gt;0,'Detailed input - Vehicles'!X116,'Detailed input - Vehicles'!X115)*W129</f>
        <v>0</v>
      </c>
      <c r="X196" s="106">
        <f>IF('Detailed input - Vehicles'!Y116&lt;&gt;0,'Detailed input - Vehicles'!Y116,'Detailed input - Vehicles'!Y115)*X129</f>
        <v>0</v>
      </c>
      <c r="Y196" s="106">
        <f>IF('Detailed input - Vehicles'!Z116&lt;&gt;0,'Detailed input - Vehicles'!Z116,'Detailed input - Vehicles'!Z115)*Y129</f>
        <v>0</v>
      </c>
      <c r="Z196" s="106">
        <f>IF('Detailed input - Vehicles'!AA116&lt;&gt;0,'Detailed input - Vehicles'!AA116,'Detailed input - Vehicles'!AA115)*Z129</f>
        <v>0</v>
      </c>
      <c r="AA196" s="106">
        <f>IF('Detailed input - Vehicles'!AB116&lt;&gt;0,'Detailed input - Vehicles'!AB116,'Detailed input - Vehicles'!AB115)*AA129</f>
        <v>0</v>
      </c>
      <c r="AB196" s="106">
        <f>IF('Detailed input - Vehicles'!AC116&lt;&gt;0,'Detailed input - Vehicles'!AC116,'Detailed input - Vehicles'!AC115)*AB129</f>
        <v>0</v>
      </c>
      <c r="AC196" s="106">
        <f>IF('Detailed input - Vehicles'!AD116&lt;&gt;0,'Detailed input - Vehicles'!AD116,'Detailed input - Vehicles'!AD115)*AC129</f>
        <v>0</v>
      </c>
    </row>
    <row r="197" spans="1:29" ht="20.25" customHeight="1" outlineLevel="2" x14ac:dyDescent="0.3">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row>
    <row r="198" spans="1:29" s="32" customFormat="1" ht="20.25" customHeight="1" outlineLevel="2" x14ac:dyDescent="0.3">
      <c r="A198" s="68"/>
      <c r="B198" s="55" t="s">
        <v>140</v>
      </c>
      <c r="C198" s="101" t="s">
        <v>16</v>
      </c>
      <c r="D198" s="143">
        <f t="shared" ref="D198:N198" si="38">SUM(D199:D209)</f>
        <v>0</v>
      </c>
      <c r="E198" s="143">
        <f t="shared" si="38"/>
        <v>0</v>
      </c>
      <c r="F198" s="143">
        <f t="shared" si="38"/>
        <v>0</v>
      </c>
      <c r="G198" s="143">
        <f t="shared" si="38"/>
        <v>0</v>
      </c>
      <c r="H198" s="143">
        <f t="shared" si="38"/>
        <v>0</v>
      </c>
      <c r="I198" s="143">
        <f t="shared" si="38"/>
        <v>0</v>
      </c>
      <c r="J198" s="143">
        <f t="shared" si="38"/>
        <v>0</v>
      </c>
      <c r="K198" s="143">
        <f t="shared" si="38"/>
        <v>0</v>
      </c>
      <c r="L198" s="143">
        <f t="shared" si="38"/>
        <v>0</v>
      </c>
      <c r="M198" s="143">
        <f t="shared" si="38"/>
        <v>0</v>
      </c>
      <c r="N198" s="143">
        <f t="shared" si="38"/>
        <v>0</v>
      </c>
      <c r="O198" s="143">
        <f t="shared" ref="O198:AC198" si="39">SUM(O199:O209)</f>
        <v>0</v>
      </c>
      <c r="P198" s="143">
        <f t="shared" si="39"/>
        <v>0</v>
      </c>
      <c r="Q198" s="143">
        <f t="shared" si="39"/>
        <v>0</v>
      </c>
      <c r="R198" s="143">
        <f t="shared" si="39"/>
        <v>0</v>
      </c>
      <c r="S198" s="143">
        <f t="shared" si="39"/>
        <v>0</v>
      </c>
      <c r="T198" s="143">
        <f t="shared" si="39"/>
        <v>0</v>
      </c>
      <c r="U198" s="143">
        <f t="shared" si="39"/>
        <v>0</v>
      </c>
      <c r="V198" s="143">
        <f t="shared" si="39"/>
        <v>0</v>
      </c>
      <c r="W198" s="143">
        <f t="shared" si="39"/>
        <v>0</v>
      </c>
      <c r="X198" s="143">
        <f t="shared" si="39"/>
        <v>0</v>
      </c>
      <c r="Y198" s="143">
        <f t="shared" si="39"/>
        <v>0</v>
      </c>
      <c r="Z198" s="143">
        <f t="shared" si="39"/>
        <v>0</v>
      </c>
      <c r="AA198" s="143">
        <f t="shared" si="39"/>
        <v>0</v>
      </c>
      <c r="AB198" s="143">
        <f t="shared" si="39"/>
        <v>0</v>
      </c>
      <c r="AC198" s="143">
        <f t="shared" si="39"/>
        <v>0</v>
      </c>
    </row>
    <row r="199" spans="1:29" s="45" customFormat="1" ht="20.25" customHeight="1" outlineLevel="3" x14ac:dyDescent="0.3">
      <c r="A199" s="44"/>
      <c r="B199" s="56" t="s">
        <v>145</v>
      </c>
      <c r="C199" s="146" t="s">
        <v>121</v>
      </c>
      <c r="D199" s="158">
        <f>IF('Detailed input - Vehicles'!$E$84&gt;=(E3-$D$3),PMT('Basic input'!$F$113,'Detailed input - Vehicles'!$E$84,-$D$157)-$D$157/'Detailed input - Vehicles'!$E$84,0)</f>
        <v>0</v>
      </c>
      <c r="E199" s="158">
        <f>IF('Detailed input - Vehicles'!$E$84&gt;=(F3-$D$3),PMT('Basic input'!$F$113,'Detailed input - Vehicles'!$E$84,-$D$157)-$D$157/'Detailed input - Vehicles'!$E$84,0)</f>
        <v>0</v>
      </c>
      <c r="F199" s="158">
        <f>IF('Detailed input - Vehicles'!$E$84&gt;=(G3-$D$3),PMT('Basic input'!$F$113,'Detailed input - Vehicles'!$E$84,-$D$157)-$D$157/'Detailed input - Vehicles'!$E$84,0)</f>
        <v>0</v>
      </c>
      <c r="G199" s="158">
        <f>IF('Detailed input - Vehicles'!$E$84&gt;=(H3-$D$3),PMT('Basic input'!$F$113,'Detailed input - Vehicles'!$E$84,-$D$157)-$D$157/'Detailed input - Vehicles'!$E$84,0)</f>
        <v>0</v>
      </c>
      <c r="H199" s="158">
        <f>IF('Detailed input - Vehicles'!$E$84&gt;=(I3-$D$3),PMT('Basic input'!$F$113,'Detailed input - Vehicles'!$E$84,-$D$157)-$D$157/'Detailed input - Vehicles'!$E$84,0)</f>
        <v>0</v>
      </c>
      <c r="I199" s="158">
        <f>IF('Detailed input - Vehicles'!$E$84&gt;=(J3-$D$3),PMT('Basic input'!$F$113,'Detailed input - Vehicles'!$E$84,-$D$157)-$D$157/'Detailed input - Vehicles'!$E$84,0)</f>
        <v>0</v>
      </c>
      <c r="J199" s="158">
        <f>IF('Detailed input - Vehicles'!$E$84&gt;=(K3-$D$3),PMT('Basic input'!$F$113,'Detailed input - Vehicles'!$E$84,-$D$157)-$D$157/'Detailed input - Vehicles'!$E$84,0)</f>
        <v>0</v>
      </c>
      <c r="K199" s="158">
        <f>IF('Detailed input - Vehicles'!$E$84&gt;=(L3-$D$3),PMT('Basic input'!$F$113,'Detailed input - Vehicles'!$E$84,-$D$157)-$D$157/'Detailed input - Vehicles'!$E$84,0)</f>
        <v>0</v>
      </c>
      <c r="L199" s="158">
        <f>IF('Detailed input - Vehicles'!$E$84&gt;=(M3-$D$3),PMT('Basic input'!$F$113,'Detailed input - Vehicles'!$E$84,-$D$157)-$D$157/'Detailed input - Vehicles'!$E$84,0)</f>
        <v>0</v>
      </c>
      <c r="M199" s="158">
        <f>IF('Detailed input - Vehicles'!$E$84&gt;=(N3-$D$3),PMT('Basic input'!$F$113,'Detailed input - Vehicles'!$E$84,-$D$157)-$D$157/'Detailed input - Vehicles'!$E$84,0)</f>
        <v>0</v>
      </c>
      <c r="N199" s="158">
        <f>IF('Detailed input - Vehicles'!$E$84&gt;=(O3-$D$3),PMT('Basic input'!$F$113,'Detailed input - Vehicles'!$E$84,-$D$157)-$D$157/'Detailed input - Vehicles'!$E$84,0)</f>
        <v>0</v>
      </c>
      <c r="O199" s="158">
        <f>IF('Detailed input - Vehicles'!$E$84&gt;=(P3-$D$3),PMT('Basic input'!$F$113,'Detailed input - Vehicles'!$E$84,-$D$157)-$D$157/'Detailed input - Vehicles'!$E$84,0)</f>
        <v>0</v>
      </c>
      <c r="P199" s="158">
        <f>IF('Detailed input - Vehicles'!$E$84&gt;=(Q3-$D$3),PMT('Basic input'!$F$113,'Detailed input - Vehicles'!$E$84,-$D$157)-$D$157/'Detailed input - Vehicles'!$E$84,0)</f>
        <v>0</v>
      </c>
      <c r="Q199" s="158">
        <f>IF('Detailed input - Vehicles'!$E$84&gt;=(R3-$D$3),PMT('Basic input'!$F$113,'Detailed input - Vehicles'!$E$84,-$D$157)-$D$157/'Detailed input - Vehicles'!$E$84,0)</f>
        <v>0</v>
      </c>
      <c r="R199" s="158">
        <f>IF('Detailed input - Vehicles'!$E$84&gt;=(S3-$D$3),PMT('Basic input'!$F$113,'Detailed input - Vehicles'!$E$84,-$D$157)-$D$157/'Detailed input - Vehicles'!$E$84,0)</f>
        <v>0</v>
      </c>
      <c r="S199" s="158">
        <f>IF('Detailed input - Vehicles'!$E$84&gt;=(T3-$D$3),PMT('Basic input'!$F$113,'Detailed input - Vehicles'!$E$84,-$D$157)-$D$157/'Detailed input - Vehicles'!$E$84,0)</f>
        <v>0</v>
      </c>
      <c r="T199" s="158">
        <f>IF('Detailed input - Vehicles'!$E$84&gt;=(U3-$D$3),PMT('Basic input'!$F$113,'Detailed input - Vehicles'!$E$84,-$D$157)-$D$157/'Detailed input - Vehicles'!$E$84,0)</f>
        <v>0</v>
      </c>
      <c r="U199" s="158">
        <f>IF('Detailed input - Vehicles'!$E$84&gt;=(V3-$D$3),PMT('Basic input'!$F$113,'Detailed input - Vehicles'!$E$84,-$D$157)-$D$157/'Detailed input - Vehicles'!$E$84,0)</f>
        <v>0</v>
      </c>
      <c r="V199" s="158">
        <f>IF('Detailed input - Vehicles'!$E$84&gt;=(W3-$D$3),PMT('Basic input'!$F$113,'Detailed input - Vehicles'!$E$84,-$D$157)-$D$157/'Detailed input - Vehicles'!$E$84,0)</f>
        <v>0</v>
      </c>
      <c r="W199" s="158">
        <f>IF('Detailed input - Vehicles'!$E$84&gt;=(X3-$D$3),PMT('Basic input'!$F$113,'Detailed input - Vehicles'!$E$84,-$D$157)-$D$157/'Detailed input - Vehicles'!$E$84,0)</f>
        <v>0</v>
      </c>
      <c r="X199" s="158">
        <f>IF('Detailed input - Vehicles'!$E$84&gt;=(Y3-$D$3),PMT('Basic input'!$F$113,'Detailed input - Vehicles'!$E$84,-$D$157)-$D$157/'Detailed input - Vehicles'!$E$84,0)</f>
        <v>0</v>
      </c>
      <c r="Y199" s="158">
        <f>IF('Detailed input - Vehicles'!$E$84&gt;=(Z3-$D$3),PMT('Basic input'!$F$113,'Detailed input - Vehicles'!$E$84,-$D$157)-$D$157/'Detailed input - Vehicles'!$E$84,0)</f>
        <v>0</v>
      </c>
      <c r="Z199" s="158">
        <f>IF('Detailed input - Vehicles'!$E$84&gt;=(AA3-$D$3),PMT('Basic input'!$F$113,'Detailed input - Vehicles'!$E$84,-$D$157)-$D$157/'Detailed input - Vehicles'!$E$84,0)</f>
        <v>0</v>
      </c>
      <c r="AA199" s="158">
        <f>IF('Detailed input - Vehicles'!$E$84&gt;=(AB3-$D$3),PMT('Basic input'!$F$113,'Detailed input - Vehicles'!$E$84,-$D$157)-$D$157/'Detailed input - Vehicles'!$E$84,0)</f>
        <v>0</v>
      </c>
      <c r="AB199" s="158">
        <f>IF('Detailed input - Vehicles'!$E$84&gt;=(AC3-$D$3),PMT('Basic input'!$F$113,'Detailed input - Vehicles'!$E$84,-$D$157)-$D$157/'Detailed input - Vehicles'!$E$84,0)</f>
        <v>0</v>
      </c>
      <c r="AC199" s="158">
        <f>IF('Detailed input - Vehicles'!$E$84&gt;=(AD3-$D$3),PMT('Basic input'!$F$113,'Detailed input - Vehicles'!$E$84,-$D$157)-$D$157/'Detailed input - Vehicles'!$E$84,0)</f>
        <v>0</v>
      </c>
    </row>
    <row r="200" spans="1:29" s="45" customFormat="1" ht="20.25" customHeight="1" outlineLevel="3" x14ac:dyDescent="0.3">
      <c r="A200" s="44"/>
      <c r="B200" s="159"/>
      <c r="C200" s="146" t="s">
        <v>122</v>
      </c>
      <c r="D200" s="160"/>
      <c r="E200" s="158">
        <f>IF('Detailed input - Vehicles'!$E$84&gt;=(E3-$D$3),PMT('Basic input'!$F$113,'Detailed input - Vehicles'!$E$84,-$E$157)-$E$157/'Detailed input - Vehicles'!$E$84,0)</f>
        <v>0</v>
      </c>
      <c r="F200" s="158">
        <f>IF('Detailed input - Vehicles'!$E$84&gt;=(F3-$D$3),PMT('Basic input'!$F$113,'Detailed input - Vehicles'!$E$84,-$E$157)-$E$157/'Detailed input - Vehicles'!$E$84,0)</f>
        <v>0</v>
      </c>
      <c r="G200" s="158">
        <f>IF('Detailed input - Vehicles'!$E$84&gt;=(G3-$D$3),PMT('Basic input'!$F$113,'Detailed input - Vehicles'!$E$84,-$E$157)-$E$157/'Detailed input - Vehicles'!$E$84,0)</f>
        <v>0</v>
      </c>
      <c r="H200" s="158">
        <f>IF('Detailed input - Vehicles'!$E$84&gt;=(H3-$D$3),PMT('Basic input'!$F$113,'Detailed input - Vehicles'!$E$84,-$E$157)-$E$157/'Detailed input - Vehicles'!$E$84,0)</f>
        <v>0</v>
      </c>
      <c r="I200" s="158">
        <f>IF('Detailed input - Vehicles'!$E$84&gt;=(I3-$D$3),PMT('Basic input'!$F$113,'Detailed input - Vehicles'!$E$84,-$E$157)-$E$157/'Detailed input - Vehicles'!$E$84,0)</f>
        <v>0</v>
      </c>
      <c r="J200" s="158">
        <f>IF('Detailed input - Vehicles'!$E$84&gt;=(J3-$D$3),PMT('Basic input'!$F$113,'Detailed input - Vehicles'!$E$84,-$E$157)-$E$157/'Detailed input - Vehicles'!$E$84,0)</f>
        <v>0</v>
      </c>
      <c r="K200" s="158">
        <f>IF('Detailed input - Vehicles'!$E$84&gt;=(K3-$D$3),PMT('Basic input'!$F$113,'Detailed input - Vehicles'!$E$84,-$E$157)-$E$157/'Detailed input - Vehicles'!$E$84,0)</f>
        <v>0</v>
      </c>
      <c r="L200" s="158">
        <f>IF('Detailed input - Vehicles'!$E$84&gt;=(L3-$D$3),PMT('Basic input'!$F$113,'Detailed input - Vehicles'!$E$84,-$E$157)-$E$157/'Detailed input - Vehicles'!$E$84,0)</f>
        <v>0</v>
      </c>
      <c r="M200" s="158">
        <f>IF('Detailed input - Vehicles'!$E$84&gt;=(M3-$D$3),PMT('Basic input'!$F$113,'Detailed input - Vehicles'!$E$84,-$E$157)-$E$157/'Detailed input - Vehicles'!$E$84,0)</f>
        <v>0</v>
      </c>
      <c r="N200" s="158">
        <f>IF('Detailed input - Vehicles'!$E$84&gt;=(N3-$D$3),PMT('Basic input'!$F$113,'Detailed input - Vehicles'!$E$84,-$E$157)-$E$157/'Detailed input - Vehicles'!$E$84,0)</f>
        <v>0</v>
      </c>
      <c r="O200" s="158">
        <f>IF('Detailed input - Vehicles'!$E$84&gt;=(O3-$D$3),PMT('Basic input'!$F$113,'Detailed input - Vehicles'!$E$84,-$E$157)-$E$157/'Detailed input - Vehicles'!$E$84,0)</f>
        <v>0</v>
      </c>
      <c r="P200" s="158">
        <f>IF('Detailed input - Vehicles'!$E$84&gt;=(P3-$D$3),PMT('Basic input'!$F$113,'Detailed input - Vehicles'!$E$84,-$E$157)-$E$157/'Detailed input - Vehicles'!$E$84,0)</f>
        <v>0</v>
      </c>
      <c r="Q200" s="158">
        <f>IF('Detailed input - Vehicles'!$E$84&gt;=(Q3-$D$3),PMT('Basic input'!$F$113,'Detailed input - Vehicles'!$E$84,-$E$157)-$E$157/'Detailed input - Vehicles'!$E$84,0)</f>
        <v>0</v>
      </c>
      <c r="R200" s="158">
        <f>IF('Detailed input - Vehicles'!$E$84&gt;=(R3-$D$3),PMT('Basic input'!$F$113,'Detailed input - Vehicles'!$E$84,-$E$157)-$E$157/'Detailed input - Vehicles'!$E$84,0)</f>
        <v>0</v>
      </c>
      <c r="S200" s="158">
        <f>IF('Detailed input - Vehicles'!$E$84&gt;=(S3-$D$3),PMT('Basic input'!$F$113,'Detailed input - Vehicles'!$E$84,-$E$157)-$E$157/'Detailed input - Vehicles'!$E$84,0)</f>
        <v>0</v>
      </c>
      <c r="T200" s="158">
        <f>IF('Detailed input - Vehicles'!$E$84&gt;=(T3-$D$3),PMT('Basic input'!$F$113,'Detailed input - Vehicles'!$E$84,-$E$157)-$E$157/'Detailed input - Vehicles'!$E$84,0)</f>
        <v>0</v>
      </c>
      <c r="U200" s="158">
        <f>IF('Detailed input - Vehicles'!$E$84&gt;=(U3-$D$3),PMT('Basic input'!$F$113,'Detailed input - Vehicles'!$E$84,-$E$157)-$E$157/'Detailed input - Vehicles'!$E$84,0)</f>
        <v>0</v>
      </c>
      <c r="V200" s="158">
        <f>IF('Detailed input - Vehicles'!$E$84&gt;=(V3-$D$3),PMT('Basic input'!$F$113,'Detailed input - Vehicles'!$E$84,-$E$157)-$E$157/'Detailed input - Vehicles'!$E$84,0)</f>
        <v>0</v>
      </c>
      <c r="W200" s="158">
        <f>IF('Detailed input - Vehicles'!$E$84&gt;=(W3-$D$3),PMT('Basic input'!$F$113,'Detailed input - Vehicles'!$E$84,-$E$157)-$E$157/'Detailed input - Vehicles'!$E$84,0)</f>
        <v>0</v>
      </c>
      <c r="X200" s="158">
        <f>IF('Detailed input - Vehicles'!$E$84&gt;=(X3-$D$3),PMT('Basic input'!$F$113,'Detailed input - Vehicles'!$E$84,-$E$157)-$E$157/'Detailed input - Vehicles'!$E$84,0)</f>
        <v>0</v>
      </c>
      <c r="Y200" s="158">
        <f>IF('Detailed input - Vehicles'!$E$84&gt;=(Y3-$D$3),PMT('Basic input'!$F$113,'Detailed input - Vehicles'!$E$84,-$E$157)-$E$157/'Detailed input - Vehicles'!$E$84,0)</f>
        <v>0</v>
      </c>
      <c r="Z200" s="158">
        <f>IF('Detailed input - Vehicles'!$E$84&gt;=(Z3-$D$3),PMT('Basic input'!$F$113,'Detailed input - Vehicles'!$E$84,-$E$157)-$E$157/'Detailed input - Vehicles'!$E$84,0)</f>
        <v>0</v>
      </c>
      <c r="AA200" s="158">
        <f>IF('Detailed input - Vehicles'!$E$84&gt;=(AA3-$D$3),PMT('Basic input'!$F$113,'Detailed input - Vehicles'!$E$84,-$E$157)-$E$157/'Detailed input - Vehicles'!$E$84,0)</f>
        <v>0</v>
      </c>
      <c r="AB200" s="158">
        <f>IF('Detailed input - Vehicles'!$E$84&gt;=(AB3-$D$3),PMT('Basic input'!$F$113,'Detailed input - Vehicles'!$E$84,-$E$157)-$E$157/'Detailed input - Vehicles'!$E$84,0)</f>
        <v>0</v>
      </c>
      <c r="AC200" s="158">
        <f>IF('Detailed input - Vehicles'!$E$84&gt;=(AC3-$D$3),PMT('Basic input'!$F$113,'Detailed input - Vehicles'!$E$84,-$E$157)-$E$157/'Detailed input - Vehicles'!$E$84,0)</f>
        <v>0</v>
      </c>
    </row>
    <row r="201" spans="1:29" s="45" customFormat="1" ht="20.25" customHeight="1" outlineLevel="3" x14ac:dyDescent="0.3">
      <c r="A201" s="44"/>
      <c r="B201" s="161"/>
      <c r="C201" s="146" t="s">
        <v>123</v>
      </c>
      <c r="D201" s="158"/>
      <c r="E201" s="158"/>
      <c r="F201" s="158">
        <f>IF('Detailed input - Vehicles'!$E$84&gt;=(F3-$E$3),PMT('Basic input'!$F$113,'Detailed input - Vehicles'!$E$84,-$F$157)-$F$157/'Detailed input - Vehicles'!$E$84,0)</f>
        <v>0</v>
      </c>
      <c r="G201" s="158">
        <f>IF('Detailed input - Vehicles'!$E$84&gt;=(G3-$E$3),PMT('Basic input'!$F$113,'Detailed input - Vehicles'!$E$84,-$F$157)-$F$157/'Detailed input - Vehicles'!$E$84,0)</f>
        <v>0</v>
      </c>
      <c r="H201" s="158">
        <f>IF('Detailed input - Vehicles'!$E$84&gt;=(H3-$E$3),PMT('Basic input'!$F$113,'Detailed input - Vehicles'!$E$84,-$F$157)-$F$157/'Detailed input - Vehicles'!$E$84,0)</f>
        <v>0</v>
      </c>
      <c r="I201" s="158">
        <f>IF('Detailed input - Vehicles'!$E$84&gt;=(I3-$E$3),PMT('Basic input'!$F$113,'Detailed input - Vehicles'!$E$84,-$F$157)-$F$157/'Detailed input - Vehicles'!$E$84,0)</f>
        <v>0</v>
      </c>
      <c r="J201" s="158">
        <f>IF('Detailed input - Vehicles'!$E$84&gt;=(J3-$E$3),PMT('Basic input'!$F$113,'Detailed input - Vehicles'!$E$84,-$F$157)-$F$157/'Detailed input - Vehicles'!$E$84,0)</f>
        <v>0</v>
      </c>
      <c r="K201" s="158">
        <f>IF('Detailed input - Vehicles'!$E$84&gt;=(K3-$E$3),PMT('Basic input'!$F$113,'Detailed input - Vehicles'!$E$84,-$F$157)-$F$157/'Detailed input - Vehicles'!$E$84,0)</f>
        <v>0</v>
      </c>
      <c r="L201" s="158">
        <f>IF('Detailed input - Vehicles'!$E$84&gt;=(L3-$E$3),PMT('Basic input'!$F$113,'Detailed input - Vehicles'!$E$84,-$F$157)-$F$157/'Detailed input - Vehicles'!$E$84,0)</f>
        <v>0</v>
      </c>
      <c r="M201" s="158">
        <f>IF('Detailed input - Vehicles'!$E$84&gt;=(M3-$E$3),PMT('Basic input'!$F$113,'Detailed input - Vehicles'!$E$84,-$F$157)-$F$157/'Detailed input - Vehicles'!$E$84,0)</f>
        <v>0</v>
      </c>
      <c r="N201" s="158">
        <f>IF('Detailed input - Vehicles'!$E$84&gt;=(N3-$E$3),PMT('Basic input'!$F$113,'Detailed input - Vehicles'!$E$84,-$F$157)-$F$157/'Detailed input - Vehicles'!$E$84,0)</f>
        <v>0</v>
      </c>
      <c r="O201" s="158">
        <f>IF('Detailed input - Vehicles'!$E$84&gt;=(O3-$E$3),PMT('Basic input'!$F$113,'Detailed input - Vehicles'!$E$84,-$F$157)-$F$157/'Detailed input - Vehicles'!$E$84,0)</f>
        <v>0</v>
      </c>
      <c r="P201" s="158">
        <f>IF('Detailed input - Vehicles'!$E$84&gt;=(P3-$E$3),PMT('Basic input'!$F$113,'Detailed input - Vehicles'!$E$84,-$F$157)-$F$157/'Detailed input - Vehicles'!$E$84,0)</f>
        <v>0</v>
      </c>
      <c r="Q201" s="158">
        <f>IF('Detailed input - Vehicles'!$E$84&gt;=(Q3-$E$3),PMT('Basic input'!$F$113,'Detailed input - Vehicles'!$E$84,-$F$157)-$F$157/'Detailed input - Vehicles'!$E$84,0)</f>
        <v>0</v>
      </c>
      <c r="R201" s="158">
        <f>IF('Detailed input - Vehicles'!$E$84&gt;=(R3-$E$3),PMT('Basic input'!$F$113,'Detailed input - Vehicles'!$E$84,-$F$157)-$F$157/'Detailed input - Vehicles'!$E$84,0)</f>
        <v>0</v>
      </c>
      <c r="S201" s="158">
        <f>IF('Detailed input - Vehicles'!$E$84&gt;=(S3-$E$3),PMT('Basic input'!$F$113,'Detailed input - Vehicles'!$E$84,-$F$157)-$F$157/'Detailed input - Vehicles'!$E$84,0)</f>
        <v>0</v>
      </c>
      <c r="T201" s="158">
        <f>IF('Detailed input - Vehicles'!$E$84&gt;=(T3-$E$3),PMT('Basic input'!$F$113,'Detailed input - Vehicles'!$E$84,-$F$157)-$F$157/'Detailed input - Vehicles'!$E$84,0)</f>
        <v>0</v>
      </c>
      <c r="U201" s="158">
        <f>IF('Detailed input - Vehicles'!$E$84&gt;=(U3-$E$3),PMT('Basic input'!$F$113,'Detailed input - Vehicles'!$E$84,-$F$157)-$F$157/'Detailed input - Vehicles'!$E$84,0)</f>
        <v>0</v>
      </c>
      <c r="V201" s="158">
        <f>IF('Detailed input - Vehicles'!$E$84&gt;=(V3-$E$3),PMT('Basic input'!$F$113,'Detailed input - Vehicles'!$E$84,-$F$157)-$F$157/'Detailed input - Vehicles'!$E$84,0)</f>
        <v>0</v>
      </c>
      <c r="W201" s="158">
        <f>IF('Detailed input - Vehicles'!$E$84&gt;=(W3-$E$3),PMT('Basic input'!$F$113,'Detailed input - Vehicles'!$E$84,-$F$157)-$F$157/'Detailed input - Vehicles'!$E$84,0)</f>
        <v>0</v>
      </c>
      <c r="X201" s="158">
        <f>IF('Detailed input - Vehicles'!$E$84&gt;=(X3-$E$3),PMT('Basic input'!$F$113,'Detailed input - Vehicles'!$E$84,-$F$157)-$F$157/'Detailed input - Vehicles'!$E$84,0)</f>
        <v>0</v>
      </c>
      <c r="Y201" s="158">
        <f>IF('Detailed input - Vehicles'!$E$84&gt;=(Y3-$E$3),PMT('Basic input'!$F$113,'Detailed input - Vehicles'!$E$84,-$F$157)-$F$157/'Detailed input - Vehicles'!$E$84,0)</f>
        <v>0</v>
      </c>
      <c r="Z201" s="158">
        <f>IF('Detailed input - Vehicles'!$E$84&gt;=(Z3-$E$3),PMT('Basic input'!$F$113,'Detailed input - Vehicles'!$E$84,-$F$157)-$F$157/'Detailed input - Vehicles'!$E$84,0)</f>
        <v>0</v>
      </c>
      <c r="AA201" s="158">
        <f>IF('Detailed input - Vehicles'!$E$84&gt;=(AA3-$E$3),PMT('Basic input'!$F$113,'Detailed input - Vehicles'!$E$84,-$F$157)-$F$157/'Detailed input - Vehicles'!$E$84,0)</f>
        <v>0</v>
      </c>
      <c r="AB201" s="158">
        <f>IF('Detailed input - Vehicles'!$E$84&gt;=(AB3-$E$3),PMT('Basic input'!$F$113,'Detailed input - Vehicles'!$E$84,-$F$157)-$F$157/'Detailed input - Vehicles'!$E$84,0)</f>
        <v>0</v>
      </c>
      <c r="AC201" s="158">
        <f>IF('Detailed input - Vehicles'!$E$84&gt;=(AC3-$E$3),PMT('Basic input'!$F$113,'Detailed input - Vehicles'!$E$84,-$F$157)-$F$157/'Detailed input - Vehicles'!$E$84,0)</f>
        <v>0</v>
      </c>
    </row>
    <row r="202" spans="1:29" s="45" customFormat="1" ht="20.25" customHeight="1" outlineLevel="3" x14ac:dyDescent="0.3">
      <c r="A202" s="44"/>
      <c r="B202" s="161"/>
      <c r="C202" s="146" t="s">
        <v>124</v>
      </c>
      <c r="D202" s="158"/>
      <c r="E202" s="158"/>
      <c r="F202" s="158"/>
      <c r="G202" s="158">
        <f>IF('Detailed input - Vehicles'!$E$84&gt;=(G3-$F$3),PMT('Basic input'!$F$113,'Detailed input - Vehicles'!$E$84,-$G$157)-$G$157/'Detailed input - Vehicles'!$E$84,0)</f>
        <v>0</v>
      </c>
      <c r="H202" s="158">
        <f>IF('Detailed input - Vehicles'!$E$84&gt;=(H3-$F$3),PMT('Basic input'!$F$113,'Detailed input - Vehicles'!$E$84,-$G$157)-$G$157/'Detailed input - Vehicles'!$E$84,0)</f>
        <v>0</v>
      </c>
      <c r="I202" s="158">
        <f>IF('Detailed input - Vehicles'!$E$84&gt;=(I3-$F$3),PMT('Basic input'!$F$113,'Detailed input - Vehicles'!$E$84,-$G$157)-$G$157/'Detailed input - Vehicles'!$E$84,0)</f>
        <v>0</v>
      </c>
      <c r="J202" s="158">
        <f>IF('Detailed input - Vehicles'!$E$84&gt;=(J3-$F$3),PMT('Basic input'!$F$113,'Detailed input - Vehicles'!$E$84,-$G$157)-$G$157/'Detailed input - Vehicles'!$E$84,0)</f>
        <v>0</v>
      </c>
      <c r="K202" s="158">
        <f>IF('Detailed input - Vehicles'!$E$84&gt;=(K3-$F$3),PMT('Basic input'!$F$113,'Detailed input - Vehicles'!$E$84,-$G$157)-$G$157/'Detailed input - Vehicles'!$E$84,0)</f>
        <v>0</v>
      </c>
      <c r="L202" s="158">
        <f>IF('Detailed input - Vehicles'!$E$84&gt;=(L3-$F$3),PMT('Basic input'!$F$113,'Detailed input - Vehicles'!$E$84,-$G$157)-$G$157/'Detailed input - Vehicles'!$E$84,0)</f>
        <v>0</v>
      </c>
      <c r="M202" s="158">
        <f>IF('Detailed input - Vehicles'!$E$84&gt;=(M3-$F$3),PMT('Basic input'!$F$113,'Detailed input - Vehicles'!$E$84,-$G$157)-$G$157/'Detailed input - Vehicles'!$E$84,0)</f>
        <v>0</v>
      </c>
      <c r="N202" s="158">
        <f>IF('Detailed input - Vehicles'!$E$84&gt;=(N3-$F$3),PMT('Basic input'!$F$113,'Detailed input - Vehicles'!$E$84,-$G$157)-$G$157/'Detailed input - Vehicles'!$E$84,0)</f>
        <v>0</v>
      </c>
      <c r="O202" s="158">
        <f>IF('Detailed input - Vehicles'!$E$84&gt;=(O3-$F$3),PMT('Basic input'!$F$113,'Detailed input - Vehicles'!$E$84,-$G$157)-$G$157/'Detailed input - Vehicles'!$E$84,0)</f>
        <v>0</v>
      </c>
      <c r="P202" s="158">
        <f>IF('Detailed input - Vehicles'!$E$84&gt;=(P3-$F$3),PMT('Basic input'!$F$113,'Detailed input - Vehicles'!$E$84,-$G$157)-$G$157/'Detailed input - Vehicles'!$E$84,0)</f>
        <v>0</v>
      </c>
      <c r="Q202" s="158">
        <f>IF('Detailed input - Vehicles'!$E$84&gt;=(Q3-$F$3),PMT('Basic input'!$F$113,'Detailed input - Vehicles'!$E$84,-$G$157)-$G$157/'Detailed input - Vehicles'!$E$84,0)</f>
        <v>0</v>
      </c>
      <c r="R202" s="158">
        <f>IF('Detailed input - Vehicles'!$E$84&gt;=(R3-$F$3),PMT('Basic input'!$F$113,'Detailed input - Vehicles'!$E$84,-$G$157)-$G$157/'Detailed input - Vehicles'!$E$84,0)</f>
        <v>0</v>
      </c>
      <c r="S202" s="158">
        <f>IF('Detailed input - Vehicles'!$E$84&gt;=(S3-$F$3),PMT('Basic input'!$F$113,'Detailed input - Vehicles'!$E$84,-$G$157)-$G$157/'Detailed input - Vehicles'!$E$84,0)</f>
        <v>0</v>
      </c>
      <c r="T202" s="158">
        <f>IF('Detailed input - Vehicles'!$E$84&gt;=(T3-$F$3),PMT('Basic input'!$F$113,'Detailed input - Vehicles'!$E$84,-$G$157)-$G$157/'Detailed input - Vehicles'!$E$84,0)</f>
        <v>0</v>
      </c>
      <c r="U202" s="158">
        <f>IF('Detailed input - Vehicles'!$E$84&gt;=(U3-$F$3),PMT('Basic input'!$F$113,'Detailed input - Vehicles'!$E$84,-$G$157)-$G$157/'Detailed input - Vehicles'!$E$84,0)</f>
        <v>0</v>
      </c>
      <c r="V202" s="158">
        <f>IF('Detailed input - Vehicles'!$E$84&gt;=(V3-$F$3),PMT('Basic input'!$F$113,'Detailed input - Vehicles'!$E$84,-$G$157)-$G$157/'Detailed input - Vehicles'!$E$84,0)</f>
        <v>0</v>
      </c>
      <c r="W202" s="158">
        <f>IF('Detailed input - Vehicles'!$E$84&gt;=(W3-$F$3),PMT('Basic input'!$F$113,'Detailed input - Vehicles'!$E$84,-$G$157)-$G$157/'Detailed input - Vehicles'!$E$84,0)</f>
        <v>0</v>
      </c>
      <c r="X202" s="158">
        <f>IF('Detailed input - Vehicles'!$E$84&gt;=(X3-$F$3),PMT('Basic input'!$F$113,'Detailed input - Vehicles'!$E$84,-$G$157)-$G$157/'Detailed input - Vehicles'!$E$84,0)</f>
        <v>0</v>
      </c>
      <c r="Y202" s="158">
        <f>IF('Detailed input - Vehicles'!$E$84&gt;=(Y3-$F$3),PMT('Basic input'!$F$113,'Detailed input - Vehicles'!$E$84,-$G$157)-$G$157/'Detailed input - Vehicles'!$E$84,0)</f>
        <v>0</v>
      </c>
      <c r="Z202" s="158">
        <f>IF('Detailed input - Vehicles'!$E$84&gt;=(Z3-$F$3),PMT('Basic input'!$F$113,'Detailed input - Vehicles'!$E$84,-$G$157)-$G$157/'Detailed input - Vehicles'!$E$84,0)</f>
        <v>0</v>
      </c>
      <c r="AA202" s="158">
        <f>IF('Detailed input - Vehicles'!$E$84&gt;=(AA3-$F$3),PMT('Basic input'!$F$113,'Detailed input - Vehicles'!$E$84,-$G$157)-$G$157/'Detailed input - Vehicles'!$E$84,0)</f>
        <v>0</v>
      </c>
      <c r="AB202" s="158">
        <f>IF('Detailed input - Vehicles'!$E$84&gt;=(AB3-$F$3),PMT('Basic input'!$F$113,'Detailed input - Vehicles'!$E$84,-$G$157)-$G$157/'Detailed input - Vehicles'!$E$84,0)</f>
        <v>0</v>
      </c>
      <c r="AC202" s="158">
        <f>IF('Detailed input - Vehicles'!$E$84&gt;=(AC3-$F$3),PMT('Basic input'!$F$113,'Detailed input - Vehicles'!$E$84,-$G$157)-$G$157/'Detailed input - Vehicles'!$E$84,0)</f>
        <v>0</v>
      </c>
    </row>
    <row r="203" spans="1:29" s="45" customFormat="1" ht="20.25" customHeight="1" outlineLevel="3" x14ac:dyDescent="0.3">
      <c r="A203" s="44"/>
      <c r="B203" s="161"/>
      <c r="C203" s="146" t="s">
        <v>125</v>
      </c>
      <c r="D203" s="158"/>
      <c r="E203" s="158"/>
      <c r="F203" s="158"/>
      <c r="G203" s="158"/>
      <c r="H203" s="158">
        <f>IF('Detailed input - Vehicles'!$E$84&gt;=(H3-$G$3),PMT('Basic input'!$F$113,'Detailed input - Vehicles'!$E$84,-$H$157)-$H$157/'Detailed input - Vehicles'!$E$84,0)</f>
        <v>0</v>
      </c>
      <c r="I203" s="158">
        <f>IF('Detailed input - Vehicles'!$E$84&gt;=(I3-$G$3),PMT('Basic input'!$F$113,'Detailed input - Vehicles'!$E$84,-$H$157)-$H$157/'Detailed input - Vehicles'!$E$84,0)</f>
        <v>0</v>
      </c>
      <c r="J203" s="158">
        <f>IF('Detailed input - Vehicles'!$E$84&gt;=(J3-$G$3),PMT('Basic input'!$F$113,'Detailed input - Vehicles'!$E$84,-$H$157)-$H$157/'Detailed input - Vehicles'!$E$84,0)</f>
        <v>0</v>
      </c>
      <c r="K203" s="158">
        <f>IF('Detailed input - Vehicles'!$E$84&gt;=(K3-$G$3),PMT('Basic input'!$F$113,'Detailed input - Vehicles'!$E$84,-$H$157)-$H$157/'Detailed input - Vehicles'!$E$84,0)</f>
        <v>0</v>
      </c>
      <c r="L203" s="158">
        <f>IF('Detailed input - Vehicles'!$E$84&gt;=(L3-$G$3),PMT('Basic input'!$F$113,'Detailed input - Vehicles'!$E$84,-$H$157)-$H$157/'Detailed input - Vehicles'!$E$84,0)</f>
        <v>0</v>
      </c>
      <c r="M203" s="158">
        <f>IF('Detailed input - Vehicles'!$E$84&gt;=(M3-$G$3),PMT('Basic input'!$F$113,'Detailed input - Vehicles'!$E$84,-$H$157)-$H$157/'Detailed input - Vehicles'!$E$84,0)</f>
        <v>0</v>
      </c>
      <c r="N203" s="158">
        <f>IF('Detailed input - Vehicles'!$E$84&gt;=(N3-$G$3),PMT('Basic input'!$F$113,'Detailed input - Vehicles'!$E$84,-$H$157)-$H$157/'Detailed input - Vehicles'!$E$84,0)</f>
        <v>0</v>
      </c>
      <c r="O203" s="158">
        <f>IF('Detailed input - Vehicles'!$E$84&gt;=(O3-$G$3),PMT('Basic input'!$F$113,'Detailed input - Vehicles'!$E$84,-$H$157)-$H$157/'Detailed input - Vehicles'!$E$84,0)</f>
        <v>0</v>
      </c>
      <c r="P203" s="158">
        <f>IF('Detailed input - Vehicles'!$E$84&gt;=(P3-$G$3),PMT('Basic input'!$F$113,'Detailed input - Vehicles'!$E$84,-$H$157)-$H$157/'Detailed input - Vehicles'!$E$84,0)</f>
        <v>0</v>
      </c>
      <c r="Q203" s="158">
        <f>IF('Detailed input - Vehicles'!$E$84&gt;=(Q3-$G$3),PMT('Basic input'!$F$113,'Detailed input - Vehicles'!$E$84,-$H$157)-$H$157/'Detailed input - Vehicles'!$E$84,0)</f>
        <v>0</v>
      </c>
      <c r="R203" s="158">
        <f>IF('Detailed input - Vehicles'!$E$84&gt;=(R3-$G$3),PMT('Basic input'!$F$113,'Detailed input - Vehicles'!$E$84,-$H$157)-$H$157/'Detailed input - Vehicles'!$E$84,0)</f>
        <v>0</v>
      </c>
      <c r="S203" s="158">
        <f>IF('Detailed input - Vehicles'!$E$84&gt;=(S3-$G$3),PMT('Basic input'!$F$113,'Detailed input - Vehicles'!$E$84,-$H$157)-$H$157/'Detailed input - Vehicles'!$E$84,0)</f>
        <v>0</v>
      </c>
      <c r="T203" s="158">
        <f>IF('Detailed input - Vehicles'!$E$84&gt;=(T3-$G$3),PMT('Basic input'!$F$113,'Detailed input - Vehicles'!$E$84,-$H$157)-$H$157/'Detailed input - Vehicles'!$E$84,0)</f>
        <v>0</v>
      </c>
      <c r="U203" s="158">
        <f>IF('Detailed input - Vehicles'!$E$84&gt;=(U3-$G$3),PMT('Basic input'!$F$113,'Detailed input - Vehicles'!$E$84,-$H$157)-$H$157/'Detailed input - Vehicles'!$E$84,0)</f>
        <v>0</v>
      </c>
      <c r="V203" s="158">
        <f>IF('Detailed input - Vehicles'!$E$84&gt;=(V3-$G$3),PMT('Basic input'!$F$113,'Detailed input - Vehicles'!$E$84,-$H$157)-$H$157/'Detailed input - Vehicles'!$E$84,0)</f>
        <v>0</v>
      </c>
      <c r="W203" s="158">
        <f>IF('Detailed input - Vehicles'!$E$84&gt;=(W3-$G$3),PMT('Basic input'!$F$113,'Detailed input - Vehicles'!$E$84,-$H$157)-$H$157/'Detailed input - Vehicles'!$E$84,0)</f>
        <v>0</v>
      </c>
      <c r="X203" s="158">
        <f>IF('Detailed input - Vehicles'!$E$84&gt;=(X3-$G$3),PMT('Basic input'!$F$113,'Detailed input - Vehicles'!$E$84,-$H$157)-$H$157/'Detailed input - Vehicles'!$E$84,0)</f>
        <v>0</v>
      </c>
      <c r="Y203" s="158">
        <f>IF('Detailed input - Vehicles'!$E$84&gt;=(Y3-$G$3),PMT('Basic input'!$F$113,'Detailed input - Vehicles'!$E$84,-$H$157)-$H$157/'Detailed input - Vehicles'!$E$84,0)</f>
        <v>0</v>
      </c>
      <c r="Z203" s="158">
        <f>IF('Detailed input - Vehicles'!$E$84&gt;=(Z3-$G$3),PMT('Basic input'!$F$113,'Detailed input - Vehicles'!$E$84,-$H$157)-$H$157/'Detailed input - Vehicles'!$E$84,0)</f>
        <v>0</v>
      </c>
      <c r="AA203" s="158">
        <f>IF('Detailed input - Vehicles'!$E$84&gt;=(AA3-$G$3),PMT('Basic input'!$F$113,'Detailed input - Vehicles'!$E$84,-$H$157)-$H$157/'Detailed input - Vehicles'!$E$84,0)</f>
        <v>0</v>
      </c>
      <c r="AB203" s="158">
        <f>IF('Detailed input - Vehicles'!$E$84&gt;=(AB3-$G$3),PMT('Basic input'!$F$113,'Detailed input - Vehicles'!$E$84,-$H$157)-$H$157/'Detailed input - Vehicles'!$E$84,0)</f>
        <v>0</v>
      </c>
      <c r="AC203" s="158">
        <f>IF('Detailed input - Vehicles'!$E$84&gt;=(AC3-$G$3),PMT('Basic input'!$F$113,'Detailed input - Vehicles'!$E$84,-$H$157)-$H$157/'Detailed input - Vehicles'!$E$84,0)</f>
        <v>0</v>
      </c>
    </row>
    <row r="204" spans="1:29" s="45" customFormat="1" ht="20.25" customHeight="1" outlineLevel="3" x14ac:dyDescent="0.3">
      <c r="A204" s="44"/>
      <c r="B204" s="161"/>
      <c r="C204" s="146" t="s">
        <v>126</v>
      </c>
      <c r="D204" s="158"/>
      <c r="E204" s="158"/>
      <c r="F204" s="158"/>
      <c r="G204" s="158"/>
      <c r="H204" s="158"/>
      <c r="I204" s="158">
        <f>IF('Detailed input - Vehicles'!$E$84&gt;=(I3-$H$3),PMT('Basic input'!$F$113,'Detailed input - Vehicles'!$E$84,-$I$157)-$I$157/'Detailed input - Vehicles'!$E$84,0)</f>
        <v>0</v>
      </c>
      <c r="J204" s="158">
        <f>IF('Detailed input - Vehicles'!$E$84&gt;=(J3-$H$3),PMT('Basic input'!$F$113,'Detailed input - Vehicles'!$E$84,-$I$157)-$I$157/'Detailed input - Vehicles'!$E$84,0)</f>
        <v>0</v>
      </c>
      <c r="K204" s="158">
        <f>IF('Detailed input - Vehicles'!$E$84&gt;=(K3-$H$3),PMT('Basic input'!$F$113,'Detailed input - Vehicles'!$E$84,-$I$157)-$I$157/'Detailed input - Vehicles'!$E$84,0)</f>
        <v>0</v>
      </c>
      <c r="L204" s="158">
        <f>IF('Detailed input - Vehicles'!$E$84&gt;=(L3-$H$3),PMT('Basic input'!$F$113,'Detailed input - Vehicles'!$E$84,-$I$157)-$I$157/'Detailed input - Vehicles'!$E$84,0)</f>
        <v>0</v>
      </c>
      <c r="M204" s="158">
        <f>IF('Detailed input - Vehicles'!$E$84&gt;=(M3-$H$3),PMT('Basic input'!$F$113,'Detailed input - Vehicles'!$E$84,-$I$157)-$I$157/'Detailed input - Vehicles'!$E$84,0)</f>
        <v>0</v>
      </c>
      <c r="N204" s="158">
        <f>IF('Detailed input - Vehicles'!$E$84&gt;=(N3-$H$3),PMT('Basic input'!$F$113,'Detailed input - Vehicles'!$E$84,-$I$157)-$I$157/'Detailed input - Vehicles'!$E$84,0)</f>
        <v>0</v>
      </c>
      <c r="O204" s="158">
        <f>IF('Detailed input - Vehicles'!$E$84&gt;=(O3-$H$3),PMT('Basic input'!$F$113,'Detailed input - Vehicles'!$E$84,-$I$157)-$I$157/'Detailed input - Vehicles'!$E$84,0)</f>
        <v>0</v>
      </c>
      <c r="P204" s="158">
        <f>IF('Detailed input - Vehicles'!$E$84&gt;=(P3-$H$3),PMT('Basic input'!$F$113,'Detailed input - Vehicles'!$E$84,-$I$157)-$I$157/'Detailed input - Vehicles'!$E$84,0)</f>
        <v>0</v>
      </c>
      <c r="Q204" s="158">
        <f>IF('Detailed input - Vehicles'!$E$84&gt;=(Q3-$H$3),PMT('Basic input'!$F$113,'Detailed input - Vehicles'!$E$84,-$I$157)-$I$157/'Detailed input - Vehicles'!$E$84,0)</f>
        <v>0</v>
      </c>
      <c r="R204" s="158">
        <f>IF('Detailed input - Vehicles'!$E$84&gt;=(R3-$H$3),PMT('Basic input'!$F$113,'Detailed input - Vehicles'!$E$84,-$I$157)-$I$157/'Detailed input - Vehicles'!$E$84,0)</f>
        <v>0</v>
      </c>
      <c r="S204" s="158">
        <f>IF('Detailed input - Vehicles'!$E$84&gt;=(S3-$H$3),PMT('Basic input'!$F$113,'Detailed input - Vehicles'!$E$84,-$I$157)-$I$157/'Detailed input - Vehicles'!$E$84,0)</f>
        <v>0</v>
      </c>
      <c r="T204" s="158">
        <f>IF('Detailed input - Vehicles'!$E$84&gt;=(T3-$H$3),PMT('Basic input'!$F$113,'Detailed input - Vehicles'!$E$84,-$I$157)-$I$157/'Detailed input - Vehicles'!$E$84,0)</f>
        <v>0</v>
      </c>
      <c r="U204" s="158">
        <f>IF('Detailed input - Vehicles'!$E$84&gt;=(U3-$H$3),PMT('Basic input'!$F$113,'Detailed input - Vehicles'!$E$84,-$I$157)-$I$157/'Detailed input - Vehicles'!$E$84,0)</f>
        <v>0</v>
      </c>
      <c r="V204" s="158">
        <f>IF('Detailed input - Vehicles'!$E$84&gt;=(V3-$H$3),PMT('Basic input'!$F$113,'Detailed input - Vehicles'!$E$84,-$I$157)-$I$157/'Detailed input - Vehicles'!$E$84,0)</f>
        <v>0</v>
      </c>
      <c r="W204" s="158">
        <f>IF('Detailed input - Vehicles'!$E$84&gt;=(W3-$H$3),PMT('Basic input'!$F$113,'Detailed input - Vehicles'!$E$84,-$I$157)-$I$157/'Detailed input - Vehicles'!$E$84,0)</f>
        <v>0</v>
      </c>
      <c r="X204" s="158">
        <f>IF('Detailed input - Vehicles'!$E$84&gt;=(X3-$H$3),PMT('Basic input'!$F$113,'Detailed input - Vehicles'!$E$84,-$I$157)-$I$157/'Detailed input - Vehicles'!$E$84,0)</f>
        <v>0</v>
      </c>
      <c r="Y204" s="158">
        <f>IF('Detailed input - Vehicles'!$E$84&gt;=(Y3-$H$3),PMT('Basic input'!$F$113,'Detailed input - Vehicles'!$E$84,-$I$157)-$I$157/'Detailed input - Vehicles'!$E$84,0)</f>
        <v>0</v>
      </c>
      <c r="Z204" s="158">
        <f>IF('Detailed input - Vehicles'!$E$84&gt;=(Z3-$H$3),PMT('Basic input'!$F$113,'Detailed input - Vehicles'!$E$84,-$I$157)-$I$157/'Detailed input - Vehicles'!$E$84,0)</f>
        <v>0</v>
      </c>
      <c r="AA204" s="158">
        <f>IF('Detailed input - Vehicles'!$E$84&gt;=(AA3-$H$3),PMT('Basic input'!$F$113,'Detailed input - Vehicles'!$E$84,-$I$157)-$I$157/'Detailed input - Vehicles'!$E$84,0)</f>
        <v>0</v>
      </c>
      <c r="AB204" s="158">
        <f>IF('Detailed input - Vehicles'!$E$84&gt;=(AB3-$H$3),PMT('Basic input'!$F$113,'Detailed input - Vehicles'!$E$84,-$I$157)-$I$157/'Detailed input - Vehicles'!$E$84,0)</f>
        <v>0</v>
      </c>
      <c r="AC204" s="158">
        <f>IF('Detailed input - Vehicles'!$E$84&gt;=(AC3-$H$3),PMT('Basic input'!$F$113,'Detailed input - Vehicles'!$E$84,-$I$157)-$I$157/'Detailed input - Vehicles'!$E$84,0)</f>
        <v>0</v>
      </c>
    </row>
    <row r="205" spans="1:29" s="45" customFormat="1" ht="20.25" customHeight="1" outlineLevel="3" x14ac:dyDescent="0.3">
      <c r="A205" s="44"/>
      <c r="B205" s="161"/>
      <c r="C205" s="146" t="s">
        <v>127</v>
      </c>
      <c r="D205" s="158"/>
      <c r="E205" s="158"/>
      <c r="F205" s="158"/>
      <c r="G205" s="158"/>
      <c r="H205" s="158"/>
      <c r="I205" s="158"/>
      <c r="J205" s="158">
        <f>IF('Detailed input - Vehicles'!$E$84&gt;=(J3-$I$3),PMT('Basic input'!$F$113,'Detailed input - Vehicles'!$E$84,-$J$157)-$J$157/'Detailed input - Vehicles'!$E$84,0)</f>
        <v>0</v>
      </c>
      <c r="K205" s="158">
        <f>IF('Detailed input - Vehicles'!$E$84&gt;=(K3-$I$3),PMT('Basic input'!$F$113,'Detailed input - Vehicles'!$E$84,-$J$157)-$J$157/'Detailed input - Vehicles'!$E$84,0)</f>
        <v>0</v>
      </c>
      <c r="L205" s="158">
        <f>IF('Detailed input - Vehicles'!$E$84&gt;=(L3-$I$3),PMT('Basic input'!$F$113,'Detailed input - Vehicles'!$E$84,-$J$157)-$J$157/'Detailed input - Vehicles'!$E$84,0)</f>
        <v>0</v>
      </c>
      <c r="M205" s="158">
        <f>IF('Detailed input - Vehicles'!$E$84&gt;=(M3-$I$3),PMT('Basic input'!$F$113,'Detailed input - Vehicles'!$E$84,-$J$157)-$J$157/'Detailed input - Vehicles'!$E$84,0)</f>
        <v>0</v>
      </c>
      <c r="N205" s="158">
        <f>IF('Detailed input - Vehicles'!$E$84&gt;=(N3-$I$3),PMT('Basic input'!$F$113,'Detailed input - Vehicles'!$E$84,-$J$157)-$J$157/'Detailed input - Vehicles'!$E$84,0)</f>
        <v>0</v>
      </c>
      <c r="O205" s="158">
        <f>IF('Detailed input - Vehicles'!$E$84&gt;=(O3-$I$3),PMT('Basic input'!$F$113,'Detailed input - Vehicles'!$E$84,-$J$157)-$J$157/'Detailed input - Vehicles'!$E$84,0)</f>
        <v>0</v>
      </c>
      <c r="P205" s="158">
        <f>IF('Detailed input - Vehicles'!$E$84&gt;=(P3-$I$3),PMT('Basic input'!$F$113,'Detailed input - Vehicles'!$E$84,-$J$157)-$J$157/'Detailed input - Vehicles'!$E$84,0)</f>
        <v>0</v>
      </c>
      <c r="Q205" s="158">
        <f>IF('Detailed input - Vehicles'!$E$84&gt;=(Q3-$I$3),PMT('Basic input'!$F$113,'Detailed input - Vehicles'!$E$84,-$J$157)-$J$157/'Detailed input - Vehicles'!$E$84,0)</f>
        <v>0</v>
      </c>
      <c r="R205" s="158">
        <f>IF('Detailed input - Vehicles'!$E$84&gt;=(R3-$I$3),PMT('Basic input'!$F$113,'Detailed input - Vehicles'!$E$84,-$J$157)-$J$157/'Detailed input - Vehicles'!$E$84,0)</f>
        <v>0</v>
      </c>
      <c r="S205" s="158">
        <f>IF('Detailed input - Vehicles'!$E$84&gt;=(S3-$I$3),PMT('Basic input'!$F$113,'Detailed input - Vehicles'!$E$84,-$J$157)-$J$157/'Detailed input - Vehicles'!$E$84,0)</f>
        <v>0</v>
      </c>
      <c r="T205" s="158">
        <f>IF('Detailed input - Vehicles'!$E$84&gt;=(T3-$I$3),PMT('Basic input'!$F$113,'Detailed input - Vehicles'!$E$84,-$J$157)-$J$157/'Detailed input - Vehicles'!$E$84,0)</f>
        <v>0</v>
      </c>
      <c r="U205" s="158">
        <f>IF('Detailed input - Vehicles'!$E$84&gt;=(U3-$I$3),PMT('Basic input'!$F$113,'Detailed input - Vehicles'!$E$84,-$J$157)-$J$157/'Detailed input - Vehicles'!$E$84,0)</f>
        <v>0</v>
      </c>
      <c r="V205" s="158">
        <f>IF('Detailed input - Vehicles'!$E$84&gt;=(V3-$I$3),PMT('Basic input'!$F$113,'Detailed input - Vehicles'!$E$84,-$J$157)-$J$157/'Detailed input - Vehicles'!$E$84,0)</f>
        <v>0</v>
      </c>
      <c r="W205" s="158">
        <f>IF('Detailed input - Vehicles'!$E$84&gt;=(W3-$I$3),PMT('Basic input'!$F$113,'Detailed input - Vehicles'!$E$84,-$J$157)-$J$157/'Detailed input - Vehicles'!$E$84,0)</f>
        <v>0</v>
      </c>
      <c r="X205" s="158">
        <f>IF('Detailed input - Vehicles'!$E$84&gt;=(X3-$I$3),PMT('Basic input'!$F$113,'Detailed input - Vehicles'!$E$84,-$J$157)-$J$157/'Detailed input - Vehicles'!$E$84,0)</f>
        <v>0</v>
      </c>
      <c r="Y205" s="158">
        <f>IF('Detailed input - Vehicles'!$E$84&gt;=(Y3-$I$3),PMT('Basic input'!$F$113,'Detailed input - Vehicles'!$E$84,-$J$157)-$J$157/'Detailed input - Vehicles'!$E$84,0)</f>
        <v>0</v>
      </c>
      <c r="Z205" s="158">
        <f>IF('Detailed input - Vehicles'!$E$84&gt;=(Z3-$I$3),PMT('Basic input'!$F$113,'Detailed input - Vehicles'!$E$84,-$J$157)-$J$157/'Detailed input - Vehicles'!$E$84,0)</f>
        <v>0</v>
      </c>
      <c r="AA205" s="158">
        <f>IF('Detailed input - Vehicles'!$E$84&gt;=(AA3-$I$3),PMT('Basic input'!$F$113,'Detailed input - Vehicles'!$E$84,-$J$157)-$J$157/'Detailed input - Vehicles'!$E$84,0)</f>
        <v>0</v>
      </c>
      <c r="AB205" s="158">
        <f>IF('Detailed input - Vehicles'!$E$84&gt;=(AB3-$I$3),PMT('Basic input'!$F$113,'Detailed input - Vehicles'!$E$84,-$J$157)-$J$157/'Detailed input - Vehicles'!$E$84,0)</f>
        <v>0</v>
      </c>
      <c r="AC205" s="158">
        <f>IF('Detailed input - Vehicles'!$E$84&gt;=(AC3-$I$3),PMT('Basic input'!$F$113,'Detailed input - Vehicles'!$E$84,-$J$157)-$J$157/'Detailed input - Vehicles'!$E$84,0)</f>
        <v>0</v>
      </c>
    </row>
    <row r="206" spans="1:29" s="45" customFormat="1" ht="20.25" customHeight="1" outlineLevel="3" x14ac:dyDescent="0.3">
      <c r="A206" s="44"/>
      <c r="B206" s="161"/>
      <c r="C206" s="146" t="s">
        <v>128</v>
      </c>
      <c r="D206" s="158"/>
      <c r="E206" s="158"/>
      <c r="F206" s="158"/>
      <c r="G206" s="158"/>
      <c r="H206" s="158"/>
      <c r="I206" s="158"/>
      <c r="J206" s="158"/>
      <c r="K206" s="158">
        <f>IF('Detailed input - Vehicles'!$E$84&gt;=(K3-$J$3),PMT('Basic input'!$F$113,'Detailed input - Vehicles'!$E$84,-$K$157)-$K$157/'Detailed input - Vehicles'!$E$84,0)</f>
        <v>0</v>
      </c>
      <c r="L206" s="158">
        <f>IF('Detailed input - Vehicles'!$E$84&gt;=(L3-$J$3),PMT('Basic input'!$F$113,'Detailed input - Vehicles'!$E$84,-$K$157)-$K$157/'Detailed input - Vehicles'!$E$84,0)</f>
        <v>0</v>
      </c>
      <c r="M206" s="158">
        <f>IF('Detailed input - Vehicles'!$E$84&gt;=(M3-$J$3),PMT('Basic input'!$F$113,'Detailed input - Vehicles'!$E$84,-$K$157)-$K$157/'Detailed input - Vehicles'!$E$84,0)</f>
        <v>0</v>
      </c>
      <c r="N206" s="158">
        <f>IF('Detailed input - Vehicles'!$E$84&gt;=(N3-$J$3),PMT('Basic input'!$F$113,'Detailed input - Vehicles'!$E$84,-$K$157)-$K$157/'Detailed input - Vehicles'!$E$84,0)</f>
        <v>0</v>
      </c>
      <c r="O206" s="158">
        <f>IF('Detailed input - Vehicles'!$E$84&gt;=(O3-$J$3),PMT('Basic input'!$F$113,'Detailed input - Vehicles'!$E$84,-$K$157)-$K$157/'Detailed input - Vehicles'!$E$84,0)</f>
        <v>0</v>
      </c>
      <c r="P206" s="158">
        <f>IF('Detailed input - Vehicles'!$E$84&gt;=(P3-$J$3),PMT('Basic input'!$F$113,'Detailed input - Vehicles'!$E$84,-$K$157)-$K$157/'Detailed input - Vehicles'!$E$84,0)</f>
        <v>0</v>
      </c>
      <c r="Q206" s="158">
        <f>IF('Detailed input - Vehicles'!$E$84&gt;=(Q3-$J$3),PMT('Basic input'!$F$113,'Detailed input - Vehicles'!$E$84,-$K$157)-$K$157/'Detailed input - Vehicles'!$E$84,0)</f>
        <v>0</v>
      </c>
      <c r="R206" s="158">
        <f>IF('Detailed input - Vehicles'!$E$84&gt;=(R3-$J$3),PMT('Basic input'!$F$113,'Detailed input - Vehicles'!$E$84,-$K$157)-$K$157/'Detailed input - Vehicles'!$E$84,0)</f>
        <v>0</v>
      </c>
      <c r="S206" s="158">
        <f>IF('Detailed input - Vehicles'!$E$84&gt;=(S3-$J$3),PMT('Basic input'!$F$113,'Detailed input - Vehicles'!$E$84,-$K$157)-$K$157/'Detailed input - Vehicles'!$E$84,0)</f>
        <v>0</v>
      </c>
      <c r="T206" s="158">
        <f>IF('Detailed input - Vehicles'!$E$84&gt;=(T3-$J$3),PMT('Basic input'!$F$113,'Detailed input - Vehicles'!$E$84,-$K$157)-$K$157/'Detailed input - Vehicles'!$E$84,0)</f>
        <v>0</v>
      </c>
      <c r="U206" s="158">
        <f>IF('Detailed input - Vehicles'!$E$84&gt;=(U3-$J$3),PMT('Basic input'!$F$113,'Detailed input - Vehicles'!$E$84,-$K$157)-$K$157/'Detailed input - Vehicles'!$E$84,0)</f>
        <v>0</v>
      </c>
      <c r="V206" s="158">
        <f>IF('Detailed input - Vehicles'!$E$84&gt;=(V3-$J$3),PMT('Basic input'!$F$113,'Detailed input - Vehicles'!$E$84,-$K$157)-$K$157/'Detailed input - Vehicles'!$E$84,0)</f>
        <v>0</v>
      </c>
      <c r="W206" s="158">
        <f>IF('Detailed input - Vehicles'!$E$84&gt;=(W3-$J$3),PMT('Basic input'!$F$113,'Detailed input - Vehicles'!$E$84,-$K$157)-$K$157/'Detailed input - Vehicles'!$E$84,0)</f>
        <v>0</v>
      </c>
      <c r="X206" s="158">
        <f>IF('Detailed input - Vehicles'!$E$84&gt;=(X3-$J$3),PMT('Basic input'!$F$113,'Detailed input - Vehicles'!$E$84,-$K$157)-$K$157/'Detailed input - Vehicles'!$E$84,0)</f>
        <v>0</v>
      </c>
      <c r="Y206" s="158">
        <f>IF('Detailed input - Vehicles'!$E$84&gt;=(Y3-$J$3),PMT('Basic input'!$F$113,'Detailed input - Vehicles'!$E$84,-$K$157)-$K$157/'Detailed input - Vehicles'!$E$84,0)</f>
        <v>0</v>
      </c>
      <c r="Z206" s="158">
        <f>IF('Detailed input - Vehicles'!$E$84&gt;=(Z3-$J$3),PMT('Basic input'!$F$113,'Detailed input - Vehicles'!$E$84,-$K$157)-$K$157/'Detailed input - Vehicles'!$E$84,0)</f>
        <v>0</v>
      </c>
      <c r="AA206" s="158">
        <f>IF('Detailed input - Vehicles'!$E$84&gt;=(AA3-$J$3),PMT('Basic input'!$F$113,'Detailed input - Vehicles'!$E$84,-$K$157)-$K$157/'Detailed input - Vehicles'!$E$84,0)</f>
        <v>0</v>
      </c>
      <c r="AB206" s="158">
        <f>IF('Detailed input - Vehicles'!$E$84&gt;=(AB3-$J$3),PMT('Basic input'!$F$113,'Detailed input - Vehicles'!$E$84,-$K$157)-$K$157/'Detailed input - Vehicles'!$E$84,0)</f>
        <v>0</v>
      </c>
      <c r="AC206" s="158">
        <f>IF('Detailed input - Vehicles'!$E$84&gt;=(AC3-$J$3),PMT('Basic input'!$F$113,'Detailed input - Vehicles'!$E$84,-$K$157)-$K$157/'Detailed input - Vehicles'!$E$84,0)</f>
        <v>0</v>
      </c>
    </row>
    <row r="207" spans="1:29" s="45" customFormat="1" ht="20.25" customHeight="1" outlineLevel="3" x14ac:dyDescent="0.3">
      <c r="A207" s="44"/>
      <c r="B207" s="161"/>
      <c r="C207" s="146" t="s">
        <v>129</v>
      </c>
      <c r="D207" s="158"/>
      <c r="E207" s="158"/>
      <c r="F207" s="158"/>
      <c r="G207" s="158"/>
      <c r="H207" s="158"/>
      <c r="I207" s="158"/>
      <c r="J207" s="158"/>
      <c r="K207" s="158"/>
      <c r="L207" s="158">
        <f>IF('Detailed input - Vehicles'!$E$84&gt;=(L3-$K$3),PMT('Basic input'!$F$113,'Detailed input - Vehicles'!$E$84,-$L$157)-$L$157/'Detailed input - Vehicles'!$E$84,0)</f>
        <v>0</v>
      </c>
      <c r="M207" s="158">
        <f>IF('Detailed input - Vehicles'!$E$84&gt;=(M3-$K$3),PMT('Basic input'!$F$113,'Detailed input - Vehicles'!$E$84,-$L$157)-$L$157/'Detailed input - Vehicles'!$E$84,0)</f>
        <v>0</v>
      </c>
      <c r="N207" s="158">
        <f>IF('Detailed input - Vehicles'!$E$84&gt;=(N3-$K$3),PMT('Basic input'!$F$113,'Detailed input - Vehicles'!$E$84,-$L$157)-$L$157/'Detailed input - Vehicles'!$E$84,0)</f>
        <v>0</v>
      </c>
      <c r="O207" s="158">
        <f>IF('Detailed input - Vehicles'!$E$84&gt;=(O3-$K$3),PMT('Basic input'!$F$113,'Detailed input - Vehicles'!$E$84,-$L$157)-$L$157/'Detailed input - Vehicles'!$E$84,0)</f>
        <v>0</v>
      </c>
      <c r="P207" s="158">
        <f>IF('Detailed input - Vehicles'!$E$84&gt;=(P3-$K$3),PMT('Basic input'!$F$113,'Detailed input - Vehicles'!$E$84,-$L$157)-$L$157/'Detailed input - Vehicles'!$E$84,0)</f>
        <v>0</v>
      </c>
      <c r="Q207" s="158">
        <f>IF('Detailed input - Vehicles'!$E$84&gt;=(Q3-$K$3),PMT('Basic input'!$F$113,'Detailed input - Vehicles'!$E$84,-$L$157)-$L$157/'Detailed input - Vehicles'!$E$84,0)</f>
        <v>0</v>
      </c>
      <c r="R207" s="158">
        <f>IF('Detailed input - Vehicles'!$E$84&gt;=(R3-$K$3),PMT('Basic input'!$F$113,'Detailed input - Vehicles'!$E$84,-$L$157)-$L$157/'Detailed input - Vehicles'!$E$84,0)</f>
        <v>0</v>
      </c>
      <c r="S207" s="158">
        <f>IF('Detailed input - Vehicles'!$E$84&gt;=(S3-$K$3),PMT('Basic input'!$F$113,'Detailed input - Vehicles'!$E$84,-$L$157)-$L$157/'Detailed input - Vehicles'!$E$84,0)</f>
        <v>0</v>
      </c>
      <c r="T207" s="158">
        <f>IF('Detailed input - Vehicles'!$E$84&gt;=(T3-$K$3),PMT('Basic input'!$F$113,'Detailed input - Vehicles'!$E$84,-$L$157)-$L$157/'Detailed input - Vehicles'!$E$84,0)</f>
        <v>0</v>
      </c>
      <c r="U207" s="158">
        <f>IF('Detailed input - Vehicles'!$E$84&gt;=(U3-$K$3),PMT('Basic input'!$F$113,'Detailed input - Vehicles'!$E$84,-$L$157)-$L$157/'Detailed input - Vehicles'!$E$84,0)</f>
        <v>0</v>
      </c>
      <c r="V207" s="158">
        <f>IF('Detailed input - Vehicles'!$E$84&gt;=(V3-$K$3),PMT('Basic input'!$F$113,'Detailed input - Vehicles'!$E$84,-$L$157)-$L$157/'Detailed input - Vehicles'!$E$84,0)</f>
        <v>0</v>
      </c>
      <c r="W207" s="158">
        <f>IF('Detailed input - Vehicles'!$E$84&gt;=(W3-$K$3),PMT('Basic input'!$F$113,'Detailed input - Vehicles'!$E$84,-$L$157)-$L$157/'Detailed input - Vehicles'!$E$84,0)</f>
        <v>0</v>
      </c>
      <c r="X207" s="158">
        <f>IF('Detailed input - Vehicles'!$E$84&gt;=(X3-$K$3),PMT('Basic input'!$F$113,'Detailed input - Vehicles'!$E$84,-$L$157)-$L$157/'Detailed input - Vehicles'!$E$84,0)</f>
        <v>0</v>
      </c>
      <c r="Y207" s="158">
        <f>IF('Detailed input - Vehicles'!$E$84&gt;=(Y3-$K$3),PMT('Basic input'!$F$113,'Detailed input - Vehicles'!$E$84,-$L$157)-$L$157/'Detailed input - Vehicles'!$E$84,0)</f>
        <v>0</v>
      </c>
      <c r="Z207" s="158">
        <f>IF('Detailed input - Vehicles'!$E$84&gt;=(Z3-$K$3),PMT('Basic input'!$F$113,'Detailed input - Vehicles'!$E$84,-$L$157)-$L$157/'Detailed input - Vehicles'!$E$84,0)</f>
        <v>0</v>
      </c>
      <c r="AA207" s="158">
        <f>IF('Detailed input - Vehicles'!$E$84&gt;=(AA3-$K$3),PMT('Basic input'!$F$113,'Detailed input - Vehicles'!$E$84,-$L$157)-$L$157/'Detailed input - Vehicles'!$E$84,0)</f>
        <v>0</v>
      </c>
      <c r="AB207" s="158">
        <f>IF('Detailed input - Vehicles'!$E$84&gt;=(AB3-$K$3),PMT('Basic input'!$F$113,'Detailed input - Vehicles'!$E$84,-$L$157)-$L$157/'Detailed input - Vehicles'!$E$84,0)</f>
        <v>0</v>
      </c>
      <c r="AC207" s="158">
        <f>IF('Detailed input - Vehicles'!$E$84&gt;=(AC3-$K$3),PMT('Basic input'!$F$113,'Detailed input - Vehicles'!$E$84,-$L$157)-$L$157/'Detailed input - Vehicles'!$E$84,0)</f>
        <v>0</v>
      </c>
    </row>
    <row r="208" spans="1:29" s="45" customFormat="1" ht="20.25" customHeight="1" outlineLevel="3" x14ac:dyDescent="0.3">
      <c r="A208" s="44"/>
      <c r="B208" s="161"/>
      <c r="C208" s="146" t="s">
        <v>130</v>
      </c>
      <c r="D208" s="158"/>
      <c r="E208" s="158"/>
      <c r="F208" s="158"/>
      <c r="G208" s="158"/>
      <c r="H208" s="158"/>
      <c r="I208" s="158"/>
      <c r="J208" s="158"/>
      <c r="K208" s="158"/>
      <c r="L208" s="158"/>
      <c r="M208" s="158">
        <f>IF('Detailed input - Vehicles'!$E$84&gt;=(M3-$L$3),PMT('Basic input'!$F$113,'Detailed input - Vehicles'!$E$84,-$M$157)-$M$157/'Detailed input - Vehicles'!$E$84,0)</f>
        <v>0</v>
      </c>
      <c r="N208" s="158">
        <f>IF('Detailed input - Vehicles'!$E$84&gt;=(N3-$L$3),PMT('Basic input'!$F$113,'Detailed input - Vehicles'!$E$84,-$M$157)-$M$157/'Detailed input - Vehicles'!$E$84,0)</f>
        <v>0</v>
      </c>
      <c r="O208" s="158">
        <f>IF('Detailed input - Vehicles'!$E$84&gt;=(O3-$L$3),PMT('Basic input'!$F$113,'Detailed input - Vehicles'!$E$84,-$M$157)-$M$157/'Detailed input - Vehicles'!$E$84,0)</f>
        <v>0</v>
      </c>
      <c r="P208" s="158">
        <f>IF('Detailed input - Vehicles'!$E$84&gt;=(P3-$L$3),PMT('Basic input'!$F$113,'Detailed input - Vehicles'!$E$84,-$M$157)-$M$157/'Detailed input - Vehicles'!$E$84,0)</f>
        <v>0</v>
      </c>
      <c r="Q208" s="158">
        <f>IF('Detailed input - Vehicles'!$E$84&gt;=(Q3-$L$3),PMT('Basic input'!$F$113,'Detailed input - Vehicles'!$E$84,-$M$157)-$M$157/'Detailed input - Vehicles'!$E$84,0)</f>
        <v>0</v>
      </c>
      <c r="R208" s="158">
        <f>IF('Detailed input - Vehicles'!$E$84&gt;=(R3-$L$3),PMT('Basic input'!$F$113,'Detailed input - Vehicles'!$E$84,-$M$157)-$M$157/'Detailed input - Vehicles'!$E$84,0)</f>
        <v>0</v>
      </c>
      <c r="S208" s="158">
        <f>IF('Detailed input - Vehicles'!$E$84&gt;=(S3-$L$3),PMT('Basic input'!$F$113,'Detailed input - Vehicles'!$E$84,-$M$157)-$M$157/'Detailed input - Vehicles'!$E$84,0)</f>
        <v>0</v>
      </c>
      <c r="T208" s="158">
        <f>IF('Detailed input - Vehicles'!$E$84&gt;=(T3-$L$3),PMT('Basic input'!$F$113,'Detailed input - Vehicles'!$E$84,-$M$157)-$M$157/'Detailed input - Vehicles'!$E$84,0)</f>
        <v>0</v>
      </c>
      <c r="U208" s="158">
        <f>IF('Detailed input - Vehicles'!$E$84&gt;=(U3-$L$3),PMT('Basic input'!$F$113,'Detailed input - Vehicles'!$E$84,-$M$157)-$M$157/'Detailed input - Vehicles'!$E$84,0)</f>
        <v>0</v>
      </c>
      <c r="V208" s="158">
        <f>IF('Detailed input - Vehicles'!$E$84&gt;=(V3-$L$3),PMT('Basic input'!$F$113,'Detailed input - Vehicles'!$E$84,-$M$157)-$M$157/'Detailed input - Vehicles'!$E$84,0)</f>
        <v>0</v>
      </c>
      <c r="W208" s="158">
        <f>IF('Detailed input - Vehicles'!$E$84&gt;=(W3-$L$3),PMT('Basic input'!$F$113,'Detailed input - Vehicles'!$E$84,-$M$157)-$M$157/'Detailed input - Vehicles'!$E$84,0)</f>
        <v>0</v>
      </c>
      <c r="X208" s="158">
        <f>IF('Detailed input - Vehicles'!$E$84&gt;=(X3-$L$3),PMT('Basic input'!$F$113,'Detailed input - Vehicles'!$E$84,-$M$157)-$M$157/'Detailed input - Vehicles'!$E$84,0)</f>
        <v>0</v>
      </c>
      <c r="Y208" s="158">
        <f>IF('Detailed input - Vehicles'!$E$84&gt;=(Y3-$L$3),PMT('Basic input'!$F$113,'Detailed input - Vehicles'!$E$84,-$M$157)-$M$157/'Detailed input - Vehicles'!$E$84,0)</f>
        <v>0</v>
      </c>
      <c r="Z208" s="158">
        <f>IF('Detailed input - Vehicles'!$E$84&gt;=(Z3-$L$3),PMT('Basic input'!$F$113,'Detailed input - Vehicles'!$E$84,-$M$157)-$M$157/'Detailed input - Vehicles'!$E$84,0)</f>
        <v>0</v>
      </c>
      <c r="AA208" s="158">
        <f>IF('Detailed input - Vehicles'!$E$84&gt;=(AA3-$L$3),PMT('Basic input'!$F$113,'Detailed input - Vehicles'!$E$84,-$M$157)-$M$157/'Detailed input - Vehicles'!$E$84,0)</f>
        <v>0</v>
      </c>
      <c r="AB208" s="158">
        <f>IF('Detailed input - Vehicles'!$E$84&gt;=(AB3-$L$3),PMT('Basic input'!$F$113,'Detailed input - Vehicles'!$E$84,-$M$157)-$M$157/'Detailed input - Vehicles'!$E$84,0)</f>
        <v>0</v>
      </c>
      <c r="AC208" s="158">
        <f>IF('Detailed input - Vehicles'!$E$84&gt;=(AC3-$L$3),PMT('Basic input'!$F$113,'Detailed input - Vehicles'!$E$84,-$M$157)-$M$157/'Detailed input - Vehicles'!$E$84,0)</f>
        <v>0</v>
      </c>
    </row>
    <row r="209" spans="1:31" s="45" customFormat="1" ht="20.25" customHeight="1" outlineLevel="3" x14ac:dyDescent="0.3">
      <c r="A209" s="44"/>
      <c r="B209" s="161"/>
      <c r="C209" s="146" t="s">
        <v>131</v>
      </c>
      <c r="D209" s="158"/>
      <c r="E209" s="158"/>
      <c r="F209" s="158"/>
      <c r="G209" s="158"/>
      <c r="H209" s="158"/>
      <c r="I209" s="158"/>
      <c r="J209" s="158"/>
      <c r="K209" s="158"/>
      <c r="L209" s="158"/>
      <c r="M209" s="158"/>
      <c r="N209" s="158">
        <f>IF('Detailed input - Vehicles'!$E$84&gt;=(N3-$M$3),PMT('Basic input'!$F$113,'Detailed input - Vehicles'!$E$84,-$N$157)-$N$157/'Detailed input - Vehicles'!$E$84,0)</f>
        <v>0</v>
      </c>
      <c r="O209" s="158">
        <f>IF('Detailed input - Vehicles'!$E$84&gt;=(O3-$M$3),PMT('Basic input'!$F$113,'Detailed input - Vehicles'!$E$84,-$N$157)-$N$157/'Detailed input - Vehicles'!$E$84,0)</f>
        <v>0</v>
      </c>
      <c r="P209" s="158">
        <f>IF('Detailed input - Vehicles'!$E$84&gt;=(P3-$M$3),PMT('Basic input'!$F$113,'Detailed input - Vehicles'!$E$84,-$N$157)-$N$157/'Detailed input - Vehicles'!$E$84,0)</f>
        <v>0</v>
      </c>
      <c r="Q209" s="158">
        <f>IF('Detailed input - Vehicles'!$E$84&gt;=(Q3-$M$3),PMT('Basic input'!$F$113,'Detailed input - Vehicles'!$E$84,-$N$157)-$N$157/'Detailed input - Vehicles'!$E$84,0)</f>
        <v>0</v>
      </c>
      <c r="R209" s="158">
        <f>IF('Detailed input - Vehicles'!$E$84&gt;=(R3-$M$3),PMT('Basic input'!$F$113,'Detailed input - Vehicles'!$E$84,-$N$157)-$N$157/'Detailed input - Vehicles'!$E$84,0)</f>
        <v>0</v>
      </c>
      <c r="S209" s="158">
        <f>IF('Detailed input - Vehicles'!$E$84&gt;=(S3-$M$3),PMT('Basic input'!$F$113,'Detailed input - Vehicles'!$E$84,-$N$157)-$N$157/'Detailed input - Vehicles'!$E$84,0)</f>
        <v>0</v>
      </c>
      <c r="T209" s="158">
        <f>IF('Detailed input - Vehicles'!$E$84&gt;=(T3-$M$3),PMT('Basic input'!$F$113,'Detailed input - Vehicles'!$E$84,-$N$157)-$N$157/'Detailed input - Vehicles'!$E$84,0)</f>
        <v>0</v>
      </c>
      <c r="U209" s="158">
        <f>IF('Detailed input - Vehicles'!$E$84&gt;=(U3-$M$3),PMT('Basic input'!$F$113,'Detailed input - Vehicles'!$E$84,-$N$157)-$N$157/'Detailed input - Vehicles'!$E$84,0)</f>
        <v>0</v>
      </c>
      <c r="V209" s="158">
        <f>IF('Detailed input - Vehicles'!$E$84&gt;=(V3-$M$3),PMT('Basic input'!$F$113,'Detailed input - Vehicles'!$E$84,-$N$157)-$N$157/'Detailed input - Vehicles'!$E$84,0)</f>
        <v>0</v>
      </c>
      <c r="W209" s="158">
        <f>IF('Detailed input - Vehicles'!$E$84&gt;=(W3-$M$3),PMT('Basic input'!$F$113,'Detailed input - Vehicles'!$E$84,-$N$157)-$N$157/'Detailed input - Vehicles'!$E$84,0)</f>
        <v>0</v>
      </c>
      <c r="X209" s="158">
        <f>IF('Detailed input - Vehicles'!$E$84&gt;=(X3-$M$3),PMT('Basic input'!$F$113,'Detailed input - Vehicles'!$E$84,-$N$157)-$N$157/'Detailed input - Vehicles'!$E$84,0)</f>
        <v>0</v>
      </c>
      <c r="Y209" s="158">
        <f>IF('Detailed input - Vehicles'!$E$84&gt;=(Y3-$M$3),PMT('Basic input'!$F$113,'Detailed input - Vehicles'!$E$84,-$N$157)-$N$157/'Detailed input - Vehicles'!$E$84,0)</f>
        <v>0</v>
      </c>
      <c r="Z209" s="158">
        <f>IF('Detailed input - Vehicles'!$E$84&gt;=(Z3-$M$3),PMT('Basic input'!$F$113,'Detailed input - Vehicles'!$E$84,-$N$157)-$N$157/'Detailed input - Vehicles'!$E$84,0)</f>
        <v>0</v>
      </c>
      <c r="AA209" s="158">
        <f>IF('Detailed input - Vehicles'!$E$84&gt;=(AA3-$M$3),PMT('Basic input'!$F$113,'Detailed input - Vehicles'!$E$84,-$N$157)-$N$157/'Detailed input - Vehicles'!$E$84,0)</f>
        <v>0</v>
      </c>
      <c r="AB209" s="158">
        <f>IF('Detailed input - Vehicles'!$E$84&gt;=(AB3-$M$3),PMT('Basic input'!$F$113,'Detailed input - Vehicles'!$E$84,-$N$157)-$N$157/'Detailed input - Vehicles'!$E$84,0)</f>
        <v>0</v>
      </c>
      <c r="AC209" s="158">
        <f>IF('Detailed input - Vehicles'!$E$84&gt;=(AC3-$M$3),PMT('Basic input'!$F$113,'Detailed input - Vehicles'!$E$84,-$N$157)-$N$157/'Detailed input - Vehicles'!$E$84,0)</f>
        <v>0</v>
      </c>
    </row>
    <row r="210" spans="1:31" ht="20.25" customHeight="1" outlineLevel="2" x14ac:dyDescent="0.3"/>
    <row r="211" spans="1:31" ht="15" customHeight="1" outlineLevel="1" x14ac:dyDescent="0.3"/>
    <row r="212" spans="1:31" ht="15" customHeight="1" x14ac:dyDescent="0.3">
      <c r="B212" s="87"/>
    </row>
    <row r="213" spans="1:31" ht="15" customHeight="1" x14ac:dyDescent="0.3">
      <c r="B213" s="87"/>
    </row>
    <row r="214" spans="1:31" ht="39.75" customHeight="1" x14ac:dyDescent="0.3">
      <c r="B214" s="163" t="s">
        <v>583</v>
      </c>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row>
    <row r="215" spans="1:31" ht="15" customHeight="1" thickBot="1" x14ac:dyDescent="0.35"/>
    <row r="216" spans="1:31" ht="15" customHeight="1" thickBot="1" x14ac:dyDescent="0.35">
      <c r="B216" s="600" t="s">
        <v>557</v>
      </c>
      <c r="C216" s="601"/>
      <c r="D216" s="619">
        <f>+D218</f>
        <v>0</v>
      </c>
      <c r="E216" s="619">
        <f t="shared" ref="E216:AC216" si="40">+E218</f>
        <v>0</v>
      </c>
      <c r="F216" s="619">
        <f t="shared" si="40"/>
        <v>0</v>
      </c>
      <c r="G216" s="619">
        <f t="shared" si="40"/>
        <v>0</v>
      </c>
      <c r="H216" s="619">
        <f t="shared" si="40"/>
        <v>0</v>
      </c>
      <c r="I216" s="619">
        <f t="shared" si="40"/>
        <v>0</v>
      </c>
      <c r="J216" s="619">
        <f t="shared" si="40"/>
        <v>0</v>
      </c>
      <c r="K216" s="619">
        <f t="shared" si="40"/>
        <v>0</v>
      </c>
      <c r="L216" s="619">
        <f t="shared" si="40"/>
        <v>0</v>
      </c>
      <c r="M216" s="619">
        <f t="shared" si="40"/>
        <v>0</v>
      </c>
      <c r="N216" s="619">
        <f t="shared" si="40"/>
        <v>0</v>
      </c>
      <c r="O216" s="619">
        <f t="shared" si="40"/>
        <v>0</v>
      </c>
      <c r="P216" s="619">
        <f t="shared" si="40"/>
        <v>0</v>
      </c>
      <c r="Q216" s="619">
        <f t="shared" si="40"/>
        <v>0</v>
      </c>
      <c r="R216" s="619">
        <f t="shared" si="40"/>
        <v>0</v>
      </c>
      <c r="S216" s="619">
        <f t="shared" si="40"/>
        <v>0</v>
      </c>
      <c r="T216" s="619">
        <f t="shared" si="40"/>
        <v>0</v>
      </c>
      <c r="U216" s="619">
        <f t="shared" si="40"/>
        <v>0</v>
      </c>
      <c r="V216" s="619">
        <f t="shared" si="40"/>
        <v>0</v>
      </c>
      <c r="W216" s="619">
        <f t="shared" si="40"/>
        <v>0</v>
      </c>
      <c r="X216" s="619">
        <f t="shared" si="40"/>
        <v>0</v>
      </c>
      <c r="Y216" s="619">
        <f t="shared" si="40"/>
        <v>0</v>
      </c>
      <c r="Z216" s="619">
        <f t="shared" si="40"/>
        <v>0</v>
      </c>
      <c r="AA216" s="619">
        <f t="shared" si="40"/>
        <v>0</v>
      </c>
      <c r="AB216" s="619">
        <f t="shared" si="40"/>
        <v>0</v>
      </c>
      <c r="AC216" s="619">
        <f t="shared" si="40"/>
        <v>0</v>
      </c>
    </row>
    <row r="217" spans="1:31" ht="15" customHeight="1" x14ac:dyDescent="0.3">
      <c r="B217" s="196"/>
      <c r="AE217" s="211" t="s">
        <v>539</v>
      </c>
    </row>
    <row r="218" spans="1:31" ht="15" customHeight="1" x14ac:dyDescent="0.3">
      <c r="B218" s="55" t="s">
        <v>558</v>
      </c>
      <c r="C218" s="101" t="s">
        <v>16</v>
      </c>
      <c r="D218" s="143">
        <f>SUM(D219:D229)</f>
        <v>0</v>
      </c>
      <c r="E218" s="143">
        <f t="shared" ref="E218:AC218" si="41">SUM(E219:E229)</f>
        <v>0</v>
      </c>
      <c r="F218" s="143">
        <f t="shared" si="41"/>
        <v>0</v>
      </c>
      <c r="G218" s="143">
        <f t="shared" si="41"/>
        <v>0</v>
      </c>
      <c r="H218" s="143">
        <f t="shared" si="41"/>
        <v>0</v>
      </c>
      <c r="I218" s="143">
        <f t="shared" si="41"/>
        <v>0</v>
      </c>
      <c r="J218" s="143">
        <f t="shared" si="41"/>
        <v>0</v>
      </c>
      <c r="K218" s="143">
        <f t="shared" si="41"/>
        <v>0</v>
      </c>
      <c r="L218" s="143">
        <f t="shared" si="41"/>
        <v>0</v>
      </c>
      <c r="M218" s="143">
        <f t="shared" si="41"/>
        <v>0</v>
      </c>
      <c r="N218" s="143">
        <f t="shared" si="41"/>
        <v>0</v>
      </c>
      <c r="O218" s="143">
        <f t="shared" si="41"/>
        <v>0</v>
      </c>
      <c r="P218" s="143">
        <f t="shared" si="41"/>
        <v>0</v>
      </c>
      <c r="Q218" s="143">
        <f t="shared" si="41"/>
        <v>0</v>
      </c>
      <c r="R218" s="143">
        <f t="shared" si="41"/>
        <v>0</v>
      </c>
      <c r="S218" s="143">
        <f t="shared" si="41"/>
        <v>0</v>
      </c>
      <c r="T218" s="143">
        <f t="shared" si="41"/>
        <v>0</v>
      </c>
      <c r="U218" s="143">
        <f t="shared" si="41"/>
        <v>0</v>
      </c>
      <c r="V218" s="143">
        <f t="shared" si="41"/>
        <v>0</v>
      </c>
      <c r="W218" s="143">
        <f t="shared" si="41"/>
        <v>0</v>
      </c>
      <c r="X218" s="143">
        <f t="shared" si="41"/>
        <v>0</v>
      </c>
      <c r="Y218" s="143">
        <f t="shared" si="41"/>
        <v>0</v>
      </c>
      <c r="Z218" s="143">
        <f t="shared" si="41"/>
        <v>0</v>
      </c>
      <c r="AA218" s="143">
        <f t="shared" si="41"/>
        <v>0</v>
      </c>
      <c r="AB218" s="143">
        <f t="shared" si="41"/>
        <v>0</v>
      </c>
      <c r="AC218" s="143">
        <f t="shared" si="41"/>
        <v>0</v>
      </c>
    </row>
    <row r="219" spans="1:31" ht="15" customHeight="1" x14ac:dyDescent="0.3">
      <c r="B219" s="56"/>
      <c r="C219" s="146" t="s">
        <v>121</v>
      </c>
      <c r="D219" s="154">
        <f>IF('Detailed input - Vehicles'!$E$84&gt;=(E3-$D$3),$D$46/'Detailed input - Vehicles'!$E$84,0)</f>
        <v>0</v>
      </c>
      <c r="E219" s="154">
        <f>IF('Detailed input - Vehicles'!$E$84&gt;=(F3-$D$3),$D$46/'Detailed input - Vehicles'!$E$84,0)</f>
        <v>0</v>
      </c>
      <c r="F219" s="154">
        <f>IF('Detailed input - Vehicles'!$E$84&gt;=(G3-$D$3),$D$46/'Detailed input - Vehicles'!$E$84,0)</f>
        <v>0</v>
      </c>
      <c r="G219" s="154">
        <f>IF('Detailed input - Vehicles'!$E$84&gt;=(H3-$D$3),$D$46/'Detailed input - Vehicles'!$E$84,0)</f>
        <v>0</v>
      </c>
      <c r="H219" s="154">
        <f>IF('Detailed input - Vehicles'!$E$84&gt;=(I3-$D$3),$D$46/'Detailed input - Vehicles'!$E$84,0)</f>
        <v>0</v>
      </c>
      <c r="I219" s="154">
        <f>IF('Detailed input - Vehicles'!$E$84&gt;=(J3-$D$3),$D$46/'Detailed input - Vehicles'!$E$84,0)</f>
        <v>0</v>
      </c>
      <c r="J219" s="154">
        <f>IF('Detailed input - Vehicles'!$E$84&gt;=(K3-$D$3),$D$46/'Detailed input - Vehicles'!$E$84,0)</f>
        <v>0</v>
      </c>
      <c r="K219" s="154">
        <f>IF('Detailed input - Vehicles'!$E$84&gt;=(L3-$D$3),$D$46/'Detailed input - Vehicles'!$E$84,0)</f>
        <v>0</v>
      </c>
      <c r="L219" s="154">
        <f>IF('Detailed input - Vehicles'!$E$84&gt;=(M3-$D$3),$D$46/'Detailed input - Vehicles'!$E$84,0)</f>
        <v>0</v>
      </c>
      <c r="M219" s="154">
        <f>IF('Detailed input - Vehicles'!$E$84&gt;=(N3-$D$3),$D$46/'Detailed input - Vehicles'!$E$84,0)</f>
        <v>0</v>
      </c>
      <c r="N219" s="154">
        <f>IF('Detailed input - Vehicles'!$E$84&gt;=(O3-$D$3),$D$46/'Detailed input - Vehicles'!$E$84,0)</f>
        <v>0</v>
      </c>
      <c r="O219" s="154">
        <f>IF('Detailed input - Vehicles'!$E$84&gt;=(P3-$D$3),$D$46/'Detailed input - Vehicles'!$E$84,0)</f>
        <v>0</v>
      </c>
      <c r="P219" s="154">
        <f>IF('Detailed input - Vehicles'!$E$84&gt;=(Q3-$D$3),$D$46/'Detailed input - Vehicles'!$E$84,0)</f>
        <v>0</v>
      </c>
      <c r="Q219" s="154">
        <f>IF('Detailed input - Vehicles'!$E$84&gt;=(R3-$D$3),$D$46/'Detailed input - Vehicles'!$E$84,0)</f>
        <v>0</v>
      </c>
      <c r="R219" s="154">
        <f>IF('Detailed input - Vehicles'!$E$84&gt;=(S3-$D$3),$D$46/'Detailed input - Vehicles'!$E$84,0)</f>
        <v>0</v>
      </c>
      <c r="S219" s="154">
        <f>IF('Detailed input - Vehicles'!$E$84&gt;=(T3-$D$3),$D$46/'Detailed input - Vehicles'!$E$84,0)</f>
        <v>0</v>
      </c>
      <c r="T219" s="154">
        <f>IF('Detailed input - Vehicles'!$E$84&gt;=(U3-$D$3),$D$46/'Detailed input - Vehicles'!$E$84,0)</f>
        <v>0</v>
      </c>
      <c r="U219" s="154">
        <f>IF('Detailed input - Vehicles'!$E$84&gt;=(V3-$D$3),$D$46/'Detailed input - Vehicles'!$E$84,0)</f>
        <v>0</v>
      </c>
      <c r="V219" s="154">
        <f>IF('Detailed input - Vehicles'!$E$84&gt;=(W3-$D$3),$D$46/'Detailed input - Vehicles'!$E$84,0)</f>
        <v>0</v>
      </c>
      <c r="W219" s="154">
        <f>IF('Detailed input - Vehicles'!$E$84&gt;=(X3-$D$3),$D$46/'Detailed input - Vehicles'!$E$84,0)</f>
        <v>0</v>
      </c>
      <c r="X219" s="154">
        <f>IF('Detailed input - Vehicles'!$E$84&gt;=(Y3-$D$3),$D$46/'Detailed input - Vehicles'!$E$84,0)</f>
        <v>0</v>
      </c>
      <c r="Y219" s="154">
        <f>IF('Detailed input - Vehicles'!$E$84&gt;=(Z3-$D$3),$D$46/'Detailed input - Vehicles'!$E$84,0)</f>
        <v>0</v>
      </c>
      <c r="Z219" s="154">
        <f>IF('Detailed input - Vehicles'!$E$84&gt;=(AA3-$D$3),$D$46/'Detailed input - Vehicles'!$E$84,0)</f>
        <v>0</v>
      </c>
      <c r="AA219" s="154">
        <f>IF('Detailed input - Vehicles'!$E$84&gt;=(AB3-$D$3),$D$46/'Detailed input - Vehicles'!$E$84,0)</f>
        <v>0</v>
      </c>
      <c r="AB219" s="154">
        <f>IF('Detailed input - Vehicles'!$E$84&gt;=(AC3-$D$3),$D$46/'Detailed input - Vehicles'!$E$84,0)</f>
        <v>0</v>
      </c>
      <c r="AC219" s="154">
        <f>IF('Detailed input - Vehicles'!$E$84&gt;=(AD3-$D$3),$D$46/'Detailed input - Vehicles'!$E$84,0)</f>
        <v>0</v>
      </c>
      <c r="AE219" s="602">
        <f>+SUM(D219:AC219)-$D$46</f>
        <v>0</v>
      </c>
    </row>
    <row r="220" spans="1:31" ht="15" customHeight="1" x14ac:dyDescent="0.3">
      <c r="B220" s="92"/>
      <c r="C220" s="146" t="s">
        <v>122</v>
      </c>
      <c r="D220" s="155"/>
      <c r="E220" s="154">
        <f>IF('Detailed input - Vehicles'!$E$84&gt;=(E3-$D$3),$E$46/'Detailed input - Vehicles'!$E$84,0)</f>
        <v>0</v>
      </c>
      <c r="F220" s="154">
        <f>IF('Detailed input - Vehicles'!$E$84&gt;=(F3-$D$3),$E$46/'Detailed input - Vehicles'!$E$84,0)</f>
        <v>0</v>
      </c>
      <c r="G220" s="154">
        <f>IF('Detailed input - Vehicles'!$E$84&gt;=(G3-$D$3),$E$46/'Detailed input - Vehicles'!$E$84,0)</f>
        <v>0</v>
      </c>
      <c r="H220" s="154">
        <f>IF('Detailed input - Vehicles'!$E$84&gt;=(H3-$D$3),$E$46/'Detailed input - Vehicles'!$E$84,0)</f>
        <v>0</v>
      </c>
      <c r="I220" s="154">
        <f>IF('Detailed input - Vehicles'!$E$84&gt;=(I3-$D$3),$E$46/'Detailed input - Vehicles'!$E$84,0)</f>
        <v>0</v>
      </c>
      <c r="J220" s="154">
        <f>IF('Detailed input - Vehicles'!$E$84&gt;=(J3-$D$3),$E$46/'Detailed input - Vehicles'!$E$84,0)</f>
        <v>0</v>
      </c>
      <c r="K220" s="154">
        <f>IF('Detailed input - Vehicles'!$E$84&gt;=(K3-$D$3),$E$46/'Detailed input - Vehicles'!$E$84,0)</f>
        <v>0</v>
      </c>
      <c r="L220" s="154">
        <f>IF('Detailed input - Vehicles'!$E$84&gt;=(L3-$D$3),$E$46/'Detailed input - Vehicles'!$E$84,0)</f>
        <v>0</v>
      </c>
      <c r="M220" s="154">
        <f>IF('Detailed input - Vehicles'!$E$84&gt;=(M3-$D$3),$E$46/'Detailed input - Vehicles'!$E$84,0)</f>
        <v>0</v>
      </c>
      <c r="N220" s="154">
        <f>IF('Detailed input - Vehicles'!$E$84&gt;=(N3-$D$3),$E$46/'Detailed input - Vehicles'!$E$84,0)</f>
        <v>0</v>
      </c>
      <c r="O220" s="154">
        <f>IF('Detailed input - Vehicles'!$E$84&gt;=(O3-$D$3),$E$46/'Detailed input - Vehicles'!$E$84,0)</f>
        <v>0</v>
      </c>
      <c r="P220" s="154">
        <f>IF('Detailed input - Vehicles'!$E$84&gt;=(P3-$D$3),$E$46/'Detailed input - Vehicles'!$E$84,0)</f>
        <v>0</v>
      </c>
      <c r="Q220" s="154">
        <f>IF('Detailed input - Vehicles'!$E$84&gt;=(Q3-$D$3),$E$46/'Detailed input - Vehicles'!$E$84,0)</f>
        <v>0</v>
      </c>
      <c r="R220" s="154">
        <f>IF('Detailed input - Vehicles'!$E$84&gt;=(R3-$D$3),$E$46/'Detailed input - Vehicles'!$E$84,0)</f>
        <v>0</v>
      </c>
      <c r="S220" s="154">
        <f>IF('Detailed input - Vehicles'!$E$84&gt;=(S3-$D$3),$E$46/'Detailed input - Vehicles'!$E$84,0)</f>
        <v>0</v>
      </c>
      <c r="T220" s="154">
        <f>IF('Detailed input - Vehicles'!$E$84&gt;=(T3-$D$3),$E$46/'Detailed input - Vehicles'!$E$84,0)</f>
        <v>0</v>
      </c>
      <c r="U220" s="154">
        <f>IF('Detailed input - Vehicles'!$E$84&gt;=(U3-$D$3),$E$46/'Detailed input - Vehicles'!$E$84,0)</f>
        <v>0</v>
      </c>
      <c r="V220" s="154">
        <f>IF('Detailed input - Vehicles'!$E$84&gt;=(V3-$D$3),$E$46/'Detailed input - Vehicles'!$E$84,0)</f>
        <v>0</v>
      </c>
      <c r="W220" s="154">
        <f>IF('Detailed input - Vehicles'!$E$84&gt;=(W3-$D$3),$E$46/'Detailed input - Vehicles'!$E$84,0)</f>
        <v>0</v>
      </c>
      <c r="X220" s="154">
        <f>IF('Detailed input - Vehicles'!$E$84&gt;=(X3-$D$3),$E$46/'Detailed input - Vehicles'!$E$84,0)</f>
        <v>0</v>
      </c>
      <c r="Y220" s="154">
        <f>IF('Detailed input - Vehicles'!$E$84&gt;=(Y3-$D$3),$E$46/'Detailed input - Vehicles'!$E$84,0)</f>
        <v>0</v>
      </c>
      <c r="Z220" s="154">
        <f>IF('Detailed input - Vehicles'!$E$84&gt;=(Z3-$D$3),$E$46/'Detailed input - Vehicles'!$E$84,0)</f>
        <v>0</v>
      </c>
      <c r="AA220" s="154">
        <f>IF('Detailed input - Vehicles'!$E$84&gt;=(AA3-$D$3),$E$46/'Detailed input - Vehicles'!$E$84,0)</f>
        <v>0</v>
      </c>
      <c r="AB220" s="154">
        <f>IF('Detailed input - Vehicles'!$E$84&gt;=(AB3-$D$3),$E$46/'Detailed input - Vehicles'!$E$84,0)</f>
        <v>0</v>
      </c>
      <c r="AC220" s="154">
        <f>IF('Detailed input - Vehicles'!$E$84&gt;=(AC3-$D$3),$E$46/'Detailed input - Vehicles'!$E$84,0)</f>
        <v>0</v>
      </c>
      <c r="AE220" s="602">
        <f>+SUM(D220:AC220)-$E$46</f>
        <v>0</v>
      </c>
    </row>
    <row r="221" spans="1:31" ht="15" customHeight="1" x14ac:dyDescent="0.3">
      <c r="B221" s="48"/>
      <c r="C221" s="146" t="s">
        <v>123</v>
      </c>
      <c r="D221" s="154"/>
      <c r="E221" s="154"/>
      <c r="F221" s="154">
        <f>IF('Detailed input - Vehicles'!$E$84&gt;=(F3-$E$3),$F$46/'Detailed input - Vehicles'!$E$84,0)</f>
        <v>0</v>
      </c>
      <c r="G221" s="154">
        <f>IF('Detailed input - Vehicles'!$E$84&gt;=(G3-$E$3),$F$46/'Detailed input - Vehicles'!$E$84,0)</f>
        <v>0</v>
      </c>
      <c r="H221" s="154">
        <f>IF('Detailed input - Vehicles'!$E$84&gt;=(H3-$E$3),$F$46/'Detailed input - Vehicles'!$E$84,0)</f>
        <v>0</v>
      </c>
      <c r="I221" s="154">
        <f>IF('Detailed input - Vehicles'!$E$84&gt;=(I3-$E$3),$F$46/'Detailed input - Vehicles'!$E$84,0)</f>
        <v>0</v>
      </c>
      <c r="J221" s="154">
        <f>IF('Detailed input - Vehicles'!$E$84&gt;=(J3-$E$3),$F$46/'Detailed input - Vehicles'!$E$84,0)</f>
        <v>0</v>
      </c>
      <c r="K221" s="154">
        <f>IF('Detailed input - Vehicles'!$E$84&gt;=(K3-$E$3),$F$46/'Detailed input - Vehicles'!$E$84,0)</f>
        <v>0</v>
      </c>
      <c r="L221" s="154">
        <f>IF('Detailed input - Vehicles'!$E$84&gt;=(L3-$E$3),$F$46/'Detailed input - Vehicles'!$E$84,0)</f>
        <v>0</v>
      </c>
      <c r="M221" s="154">
        <f>IF('Detailed input - Vehicles'!$E$84&gt;=(M3-$E$3),$F$46/'Detailed input - Vehicles'!$E$84,0)</f>
        <v>0</v>
      </c>
      <c r="N221" s="154">
        <f>IF('Detailed input - Vehicles'!$E$84&gt;=(N3-$E$3),$F$46/'Detailed input - Vehicles'!$E$84,0)</f>
        <v>0</v>
      </c>
      <c r="O221" s="154">
        <f>IF('Detailed input - Vehicles'!$E$84&gt;=(O3-$E$3),$F$46/'Detailed input - Vehicles'!$E$84,0)</f>
        <v>0</v>
      </c>
      <c r="P221" s="154">
        <f>IF('Detailed input - Vehicles'!$E$84&gt;=(P3-$E$3),$F$46/'Detailed input - Vehicles'!$E$84,0)</f>
        <v>0</v>
      </c>
      <c r="Q221" s="154">
        <f>IF('Detailed input - Vehicles'!$E$84&gt;=(Q3-$E$3),$F$46/'Detailed input - Vehicles'!$E$84,0)</f>
        <v>0</v>
      </c>
      <c r="R221" s="154">
        <f>IF('Detailed input - Vehicles'!$E$84&gt;=(R3-$E$3),$F$46/'Detailed input - Vehicles'!$E$84,0)</f>
        <v>0</v>
      </c>
      <c r="S221" s="154">
        <f>IF('Detailed input - Vehicles'!$E$84&gt;=(S3-$E$3),$F$46/'Detailed input - Vehicles'!$E$84,0)</f>
        <v>0</v>
      </c>
      <c r="T221" s="154">
        <f>IF('Detailed input - Vehicles'!$E$84&gt;=(T3-$E$3),$F$46/'Detailed input - Vehicles'!$E$84,0)</f>
        <v>0</v>
      </c>
      <c r="U221" s="154">
        <f>IF('Detailed input - Vehicles'!$E$84&gt;=(U3-$E$3),$F$46/'Detailed input - Vehicles'!$E$84,0)</f>
        <v>0</v>
      </c>
      <c r="V221" s="154">
        <f>IF('Detailed input - Vehicles'!$E$84&gt;=(V3-$E$3),$F$46/'Detailed input - Vehicles'!$E$84,0)</f>
        <v>0</v>
      </c>
      <c r="W221" s="154">
        <f>IF('Detailed input - Vehicles'!$E$84&gt;=(W3-$E$3),$F$46/'Detailed input - Vehicles'!$E$84,0)</f>
        <v>0</v>
      </c>
      <c r="X221" s="154">
        <f>IF('Detailed input - Vehicles'!$E$84&gt;=(X3-$E$3),$F$46/'Detailed input - Vehicles'!$E$84,0)</f>
        <v>0</v>
      </c>
      <c r="Y221" s="154">
        <f>IF('Detailed input - Vehicles'!$E$84&gt;=(Y3-$E$3),$F$46/'Detailed input - Vehicles'!$E$84,0)</f>
        <v>0</v>
      </c>
      <c r="Z221" s="154">
        <f>IF('Detailed input - Vehicles'!$E$84&gt;=(Z3-$E$3),$F$46/'Detailed input - Vehicles'!$E$84,0)</f>
        <v>0</v>
      </c>
      <c r="AA221" s="154">
        <f>IF('Detailed input - Vehicles'!$E$84&gt;=(AA3-$E$3),$F$46/'Detailed input - Vehicles'!$E$84,0)</f>
        <v>0</v>
      </c>
      <c r="AB221" s="154">
        <f>IF('Detailed input - Vehicles'!$E$84&gt;=(AB3-$E$3),$F$46/'Detailed input - Vehicles'!$E$84,0)</f>
        <v>0</v>
      </c>
      <c r="AC221" s="154">
        <f>IF('Detailed input - Vehicles'!$E$84&gt;=(AC3-$E$3),$F$46/'Detailed input - Vehicles'!$E$84,0)</f>
        <v>0</v>
      </c>
      <c r="AE221" s="602">
        <f>+SUM(D221:AC221)-$F$46</f>
        <v>0</v>
      </c>
    </row>
    <row r="222" spans="1:31" ht="15" customHeight="1" x14ac:dyDescent="0.3">
      <c r="B222" s="48"/>
      <c r="C222" s="146" t="s">
        <v>124</v>
      </c>
      <c r="D222" s="154"/>
      <c r="E222" s="154"/>
      <c r="F222" s="154"/>
      <c r="G222" s="154">
        <f>IF('Detailed input - Vehicles'!$E$84&gt;=(G3-$F$3),$G$46/'Detailed input - Vehicles'!$E$84,0)</f>
        <v>0</v>
      </c>
      <c r="H222" s="154">
        <f>IF('Detailed input - Vehicles'!$E$84&gt;=(H3-$F$3),$G$46/'Detailed input - Vehicles'!$E$84,0)</f>
        <v>0</v>
      </c>
      <c r="I222" s="154">
        <f>IF('Detailed input - Vehicles'!$E$84&gt;=(I3-$F$3),$G$46/'Detailed input - Vehicles'!$E$84,0)</f>
        <v>0</v>
      </c>
      <c r="J222" s="154">
        <f>IF('Detailed input - Vehicles'!$E$84&gt;=(J3-$F$3),$G$46/'Detailed input - Vehicles'!$E$84,0)</f>
        <v>0</v>
      </c>
      <c r="K222" s="154">
        <f>IF('Detailed input - Vehicles'!$E$84&gt;=(K3-$F$3),$G$46/'Detailed input - Vehicles'!$E$84,0)</f>
        <v>0</v>
      </c>
      <c r="L222" s="154">
        <f>IF('Detailed input - Vehicles'!$E$84&gt;=(L3-$F$3),$G$46/'Detailed input - Vehicles'!$E$84,0)</f>
        <v>0</v>
      </c>
      <c r="M222" s="154">
        <f>IF('Detailed input - Vehicles'!$E$84&gt;=(M3-$F$3),$G$46/'Detailed input - Vehicles'!$E$84,0)</f>
        <v>0</v>
      </c>
      <c r="N222" s="154">
        <f>IF('Detailed input - Vehicles'!$E$84&gt;=(N3-$F$3),$G$46/'Detailed input - Vehicles'!$E$84,0)</f>
        <v>0</v>
      </c>
      <c r="O222" s="154">
        <f>IF('Detailed input - Vehicles'!$E$84&gt;=(O3-$F$3),$G$46/'Detailed input - Vehicles'!$E$84,0)</f>
        <v>0</v>
      </c>
      <c r="P222" s="154">
        <f>IF('Detailed input - Vehicles'!$E$84&gt;=(P3-$F$3),$G$46/'Detailed input - Vehicles'!$E$84,0)</f>
        <v>0</v>
      </c>
      <c r="Q222" s="154">
        <f>IF('Detailed input - Vehicles'!$E$84&gt;=(Q3-$F$3),$G$46/'Detailed input - Vehicles'!$E$84,0)</f>
        <v>0</v>
      </c>
      <c r="R222" s="154">
        <f>IF('Detailed input - Vehicles'!$E$84&gt;=(R3-$F$3),$G$46/'Detailed input - Vehicles'!$E$84,0)</f>
        <v>0</v>
      </c>
      <c r="S222" s="154">
        <f>IF('Detailed input - Vehicles'!$E$84&gt;=(S3-$F$3),$G$46/'Detailed input - Vehicles'!$E$84,0)</f>
        <v>0</v>
      </c>
      <c r="T222" s="154">
        <f>IF('Detailed input - Vehicles'!$E$84&gt;=(T3-$F$3),$G$46/'Detailed input - Vehicles'!$E$84,0)</f>
        <v>0</v>
      </c>
      <c r="U222" s="154">
        <f>IF('Detailed input - Vehicles'!$E$84&gt;=(U3-$F$3),$G$46/'Detailed input - Vehicles'!$E$84,0)</f>
        <v>0</v>
      </c>
      <c r="V222" s="154">
        <f>IF('Detailed input - Vehicles'!$E$84&gt;=(V3-$F$3),$G$46/'Detailed input - Vehicles'!$E$84,0)</f>
        <v>0</v>
      </c>
      <c r="W222" s="154">
        <f>IF('Detailed input - Vehicles'!$E$84&gt;=(W3-$F$3),$G$46/'Detailed input - Vehicles'!$E$84,0)</f>
        <v>0</v>
      </c>
      <c r="X222" s="154">
        <f>IF('Detailed input - Vehicles'!$E$84&gt;=(X3-$F$3),$G$46/'Detailed input - Vehicles'!$E$84,0)</f>
        <v>0</v>
      </c>
      <c r="Y222" s="154">
        <f>IF('Detailed input - Vehicles'!$E$84&gt;=(Y3-$F$3),$G$46/'Detailed input - Vehicles'!$E$84,0)</f>
        <v>0</v>
      </c>
      <c r="Z222" s="154">
        <f>IF('Detailed input - Vehicles'!$E$84&gt;=(Z3-$F$3),$G$46/'Detailed input - Vehicles'!$E$84,0)</f>
        <v>0</v>
      </c>
      <c r="AA222" s="154">
        <f>IF('Detailed input - Vehicles'!$E$84&gt;=(AA3-$F$3),$G$46/'Detailed input - Vehicles'!$E$84,0)</f>
        <v>0</v>
      </c>
      <c r="AB222" s="154">
        <f>IF('Detailed input - Vehicles'!$E$84&gt;=(AB3-$F$3),$G$46/'Detailed input - Vehicles'!$E$84,0)</f>
        <v>0</v>
      </c>
      <c r="AC222" s="154">
        <f>IF('Detailed input - Vehicles'!$E$84&gt;=(AC3-$F$3),$G$46/'Detailed input - Vehicles'!$E$84,0)</f>
        <v>0</v>
      </c>
      <c r="AE222" s="602">
        <f>+SUM(D222:AC222)-$G$46</f>
        <v>0</v>
      </c>
    </row>
    <row r="223" spans="1:31" ht="15" customHeight="1" x14ac:dyDescent="0.3">
      <c r="B223" s="48"/>
      <c r="C223" s="146" t="s">
        <v>125</v>
      </c>
      <c r="D223" s="154"/>
      <c r="E223" s="154"/>
      <c r="F223" s="154"/>
      <c r="G223" s="154"/>
      <c r="H223" s="154">
        <f>IF('Detailed input - Vehicles'!$E$84&gt;=(H3-$G$3),$H$46/'Detailed input - Vehicles'!$E$84,0)</f>
        <v>0</v>
      </c>
      <c r="I223" s="154">
        <f>IF('Detailed input - Vehicles'!$E$84&gt;=(I3-$G$3),$H$46/'Detailed input - Vehicles'!$E$84,0)</f>
        <v>0</v>
      </c>
      <c r="J223" s="154">
        <f>IF('Detailed input - Vehicles'!$E$84&gt;=(J3-$G$3),$H$46/'Detailed input - Vehicles'!$E$84,0)</f>
        <v>0</v>
      </c>
      <c r="K223" s="154">
        <f>IF('Detailed input - Vehicles'!$E$84&gt;=(K3-$G$3),$H$46/'Detailed input - Vehicles'!$E$84,0)</f>
        <v>0</v>
      </c>
      <c r="L223" s="154">
        <f>IF('Detailed input - Vehicles'!$E$84&gt;=(L3-$G$3),$H$46/'Detailed input - Vehicles'!$E$84,0)</f>
        <v>0</v>
      </c>
      <c r="M223" s="154">
        <f>IF('Detailed input - Vehicles'!$E$84&gt;=(M3-$G$3),$H$46/'Detailed input - Vehicles'!$E$84,0)</f>
        <v>0</v>
      </c>
      <c r="N223" s="154">
        <f>IF('Detailed input - Vehicles'!$E$84&gt;=(N3-$G$3),$H$46/'Detailed input - Vehicles'!$E$84,0)</f>
        <v>0</v>
      </c>
      <c r="O223" s="154">
        <f>IF('Detailed input - Vehicles'!$E$84&gt;=(O3-$G$3),$H$46/'Detailed input - Vehicles'!$E$84,0)</f>
        <v>0</v>
      </c>
      <c r="P223" s="154">
        <f>IF('Detailed input - Vehicles'!$E$84&gt;=(P3-$G$3),$H$46/'Detailed input - Vehicles'!$E$84,0)</f>
        <v>0</v>
      </c>
      <c r="Q223" s="154">
        <f>IF('Detailed input - Vehicles'!$E$84&gt;=(Q3-$G$3),$H$46/'Detailed input - Vehicles'!$E$84,0)</f>
        <v>0</v>
      </c>
      <c r="R223" s="154">
        <f>IF('Detailed input - Vehicles'!$E$84&gt;=(R3-$G$3),$H$46/'Detailed input - Vehicles'!$E$84,0)</f>
        <v>0</v>
      </c>
      <c r="S223" s="154">
        <f>IF('Detailed input - Vehicles'!$E$84&gt;=(S3-$G$3),$H$46/'Detailed input - Vehicles'!$E$84,0)</f>
        <v>0</v>
      </c>
      <c r="T223" s="154">
        <f>IF('Detailed input - Vehicles'!$E$84&gt;=(T3-$G$3),$H$46/'Detailed input - Vehicles'!$E$84,0)</f>
        <v>0</v>
      </c>
      <c r="U223" s="154">
        <f>IF('Detailed input - Vehicles'!$E$84&gt;=(U3-$G$3),$H$46/'Detailed input - Vehicles'!$E$84,0)</f>
        <v>0</v>
      </c>
      <c r="V223" s="154">
        <f>IF('Detailed input - Vehicles'!$E$84&gt;=(V3-$G$3),$H$46/'Detailed input - Vehicles'!$E$84,0)</f>
        <v>0</v>
      </c>
      <c r="W223" s="154">
        <f>IF('Detailed input - Vehicles'!$E$84&gt;=(W3-$G$3),$H$46/'Detailed input - Vehicles'!$E$84,0)</f>
        <v>0</v>
      </c>
      <c r="X223" s="154">
        <f>IF('Detailed input - Vehicles'!$E$84&gt;=(X3-$G$3),$H$46/'Detailed input - Vehicles'!$E$84,0)</f>
        <v>0</v>
      </c>
      <c r="Y223" s="154">
        <f>IF('Detailed input - Vehicles'!$E$84&gt;=(Y3-$G$3),$H$46/'Detailed input - Vehicles'!$E$84,0)</f>
        <v>0</v>
      </c>
      <c r="Z223" s="154">
        <f>IF('Detailed input - Vehicles'!$E$84&gt;=(Z3-$G$3),$H$46/'Detailed input - Vehicles'!$E$84,0)</f>
        <v>0</v>
      </c>
      <c r="AA223" s="154">
        <f>IF('Detailed input - Vehicles'!$E$84&gt;=(AA3-$G$3),$H$46/'Detailed input - Vehicles'!$E$84,0)</f>
        <v>0</v>
      </c>
      <c r="AB223" s="154">
        <f>IF('Detailed input - Vehicles'!$E$84&gt;=(AB3-$G$3),$H$46/'Detailed input - Vehicles'!$E$84,0)</f>
        <v>0</v>
      </c>
      <c r="AC223" s="154">
        <f>IF('Detailed input - Vehicles'!$E$84&gt;=(AC3-$G$3),$H$46/'Detailed input - Vehicles'!$E$84,0)</f>
        <v>0</v>
      </c>
      <c r="AE223" s="602">
        <f>+SUM(D223:AC223)-$H$46</f>
        <v>0</v>
      </c>
    </row>
    <row r="224" spans="1:31" ht="15" customHeight="1" x14ac:dyDescent="0.3">
      <c r="B224" s="48"/>
      <c r="C224" s="146" t="s">
        <v>126</v>
      </c>
      <c r="D224" s="154"/>
      <c r="E224" s="154"/>
      <c r="F224" s="154"/>
      <c r="G224" s="154"/>
      <c r="H224" s="154"/>
      <c r="I224" s="154">
        <f>IF('Detailed input - Vehicles'!$E$84&gt;=(I3-$H$3),$I$46/'Detailed input - Vehicles'!$E$84,0)</f>
        <v>0</v>
      </c>
      <c r="J224" s="154">
        <f>IF('Detailed input - Vehicles'!$E$84&gt;=(J3-$H$3),$I$46/'Detailed input - Vehicles'!$E$84,0)</f>
        <v>0</v>
      </c>
      <c r="K224" s="154">
        <f>IF('Detailed input - Vehicles'!$E$84&gt;=(K3-$H$3),$I$46/'Detailed input - Vehicles'!$E$84,0)</f>
        <v>0</v>
      </c>
      <c r="L224" s="154">
        <f>IF('Detailed input - Vehicles'!$E$84&gt;=(L3-$H$3),$I$46/'Detailed input - Vehicles'!$E$84,0)</f>
        <v>0</v>
      </c>
      <c r="M224" s="154">
        <f>IF('Detailed input - Vehicles'!$E$84&gt;=(M3-$H$3),$I$46/'Detailed input - Vehicles'!$E$84,0)</f>
        <v>0</v>
      </c>
      <c r="N224" s="154">
        <f>IF('Detailed input - Vehicles'!$E$84&gt;=(N3-$H$3),$I$46/'Detailed input - Vehicles'!$E$84,0)</f>
        <v>0</v>
      </c>
      <c r="O224" s="154">
        <f>IF('Detailed input - Vehicles'!$E$84&gt;=(O3-$H$3),$I$46/'Detailed input - Vehicles'!$E$84,0)</f>
        <v>0</v>
      </c>
      <c r="P224" s="154">
        <f>IF('Detailed input - Vehicles'!$E$84&gt;=(P3-$H$3),$I$46/'Detailed input - Vehicles'!$E$84,0)</f>
        <v>0</v>
      </c>
      <c r="Q224" s="154">
        <f>IF('Detailed input - Vehicles'!$E$84&gt;=(Q3-$H$3),$I$46/'Detailed input - Vehicles'!$E$84,0)</f>
        <v>0</v>
      </c>
      <c r="R224" s="154">
        <f>IF('Detailed input - Vehicles'!$E$84&gt;=(R3-$H$3),$I$46/'Detailed input - Vehicles'!$E$84,0)</f>
        <v>0</v>
      </c>
      <c r="S224" s="154">
        <f>IF('Detailed input - Vehicles'!$E$84&gt;=(S3-$H$3),$I$46/'Detailed input - Vehicles'!$E$84,0)</f>
        <v>0</v>
      </c>
      <c r="T224" s="154">
        <f>IF('Detailed input - Vehicles'!$E$84&gt;=(T3-$H$3),$I$46/'Detailed input - Vehicles'!$E$84,0)</f>
        <v>0</v>
      </c>
      <c r="U224" s="154">
        <f>IF('Detailed input - Vehicles'!$E$84&gt;=(U3-$H$3),$I$46/'Detailed input - Vehicles'!$E$84,0)</f>
        <v>0</v>
      </c>
      <c r="V224" s="154">
        <f>IF('Detailed input - Vehicles'!$E$84&gt;=(V3-$H$3),$I$46/'Detailed input - Vehicles'!$E$84,0)</f>
        <v>0</v>
      </c>
      <c r="W224" s="154">
        <f>IF('Detailed input - Vehicles'!$E$84&gt;=(W3-$H$3),$I$46/'Detailed input - Vehicles'!$E$84,0)</f>
        <v>0</v>
      </c>
      <c r="X224" s="154">
        <f>IF('Detailed input - Vehicles'!$E$84&gt;=(X3-$H$3),$I$46/'Detailed input - Vehicles'!$E$84,0)</f>
        <v>0</v>
      </c>
      <c r="Y224" s="154">
        <f>IF('Detailed input - Vehicles'!$E$84&gt;=(Y3-$H$3),$I$46/'Detailed input - Vehicles'!$E$84,0)</f>
        <v>0</v>
      </c>
      <c r="Z224" s="154">
        <f>IF('Detailed input - Vehicles'!$E$84&gt;=(Z3-$H$3),$I$46/'Detailed input - Vehicles'!$E$84,0)</f>
        <v>0</v>
      </c>
      <c r="AA224" s="154">
        <f>IF('Detailed input - Vehicles'!$E$84&gt;=(AA3-$H$3),$I$46/'Detailed input - Vehicles'!$E$84,0)</f>
        <v>0</v>
      </c>
      <c r="AB224" s="154">
        <f>IF('Detailed input - Vehicles'!$E$84&gt;=(AB3-$H$3),$I$46/'Detailed input - Vehicles'!$E$84,0)</f>
        <v>0</v>
      </c>
      <c r="AC224" s="154">
        <f>IF('Detailed input - Vehicles'!$E$84&gt;=(AC3-$H$3),$I$46/'Detailed input - Vehicles'!$E$84,0)</f>
        <v>0</v>
      </c>
      <c r="AE224" s="602">
        <f>+SUM(D224:AC224)-$I$46</f>
        <v>0</v>
      </c>
    </row>
    <row r="225" spans="2:31" ht="15" customHeight="1" x14ac:dyDescent="0.3">
      <c r="B225" s="48"/>
      <c r="C225" s="146" t="s">
        <v>127</v>
      </c>
      <c r="D225" s="154"/>
      <c r="E225" s="154"/>
      <c r="F225" s="154"/>
      <c r="G225" s="154"/>
      <c r="H225" s="154"/>
      <c r="I225" s="154"/>
      <c r="J225" s="154">
        <f>IF('Detailed input - Vehicles'!$E$84&gt;=(J3-$I$3),$J$46/'Detailed input - Vehicles'!$E$84,0)</f>
        <v>0</v>
      </c>
      <c r="K225" s="154">
        <f>IF('Detailed input - Vehicles'!$E$84&gt;=(K3-$I$3),$J$46/'Detailed input - Vehicles'!$E$84,0)</f>
        <v>0</v>
      </c>
      <c r="L225" s="154">
        <f>IF('Detailed input - Vehicles'!$E$84&gt;=(L3-$I$3),$J$46/'Detailed input - Vehicles'!$E$84,0)</f>
        <v>0</v>
      </c>
      <c r="M225" s="154">
        <f>IF('Detailed input - Vehicles'!$E$84&gt;=(M3-$I$3),$J$46/'Detailed input - Vehicles'!$E$84,0)</f>
        <v>0</v>
      </c>
      <c r="N225" s="154">
        <f>IF('Detailed input - Vehicles'!$E$84&gt;=(N3-$I$3),$J$46/'Detailed input - Vehicles'!$E$84,0)</f>
        <v>0</v>
      </c>
      <c r="O225" s="154">
        <f>IF('Detailed input - Vehicles'!$E$84&gt;=(O3-$I$3),$J$46/'Detailed input - Vehicles'!$E$84,0)</f>
        <v>0</v>
      </c>
      <c r="P225" s="154">
        <f>IF('Detailed input - Vehicles'!$E$84&gt;=(P3-$I$3),$J$46/'Detailed input - Vehicles'!$E$84,0)</f>
        <v>0</v>
      </c>
      <c r="Q225" s="154">
        <f>IF('Detailed input - Vehicles'!$E$84&gt;=(Q3-$I$3),$J$46/'Detailed input - Vehicles'!$E$84,0)</f>
        <v>0</v>
      </c>
      <c r="R225" s="154">
        <f>IF('Detailed input - Vehicles'!$E$84&gt;=(R3-$I$3),$J$46/'Detailed input - Vehicles'!$E$84,0)</f>
        <v>0</v>
      </c>
      <c r="S225" s="154">
        <f>IF('Detailed input - Vehicles'!$E$84&gt;=(S3-$I$3),$J$46/'Detailed input - Vehicles'!$E$84,0)</f>
        <v>0</v>
      </c>
      <c r="T225" s="154">
        <f>IF('Detailed input - Vehicles'!$E$84&gt;=(T3-$I$3),$J$46/'Detailed input - Vehicles'!$E$84,0)</f>
        <v>0</v>
      </c>
      <c r="U225" s="154">
        <f>IF('Detailed input - Vehicles'!$E$84&gt;=(U3-$I$3),$J$46/'Detailed input - Vehicles'!$E$84,0)</f>
        <v>0</v>
      </c>
      <c r="V225" s="154">
        <f>IF('Detailed input - Vehicles'!$E$84&gt;=(V3-$I$3),$J$46/'Detailed input - Vehicles'!$E$84,0)</f>
        <v>0</v>
      </c>
      <c r="W225" s="154">
        <f>IF('Detailed input - Vehicles'!$E$84&gt;=(W3-$I$3),$J$46/'Detailed input - Vehicles'!$E$84,0)</f>
        <v>0</v>
      </c>
      <c r="X225" s="154">
        <f>IF('Detailed input - Vehicles'!$E$84&gt;=(X3-$I$3),$J$46/'Detailed input - Vehicles'!$E$84,0)</f>
        <v>0</v>
      </c>
      <c r="Y225" s="154">
        <f>IF('Detailed input - Vehicles'!$E$84&gt;=(Y3-$I$3),$J$46/'Detailed input - Vehicles'!$E$84,0)</f>
        <v>0</v>
      </c>
      <c r="Z225" s="154">
        <f>IF('Detailed input - Vehicles'!$E$84&gt;=(Z3-$I$3),$J$46/'Detailed input - Vehicles'!$E$84,0)</f>
        <v>0</v>
      </c>
      <c r="AA225" s="154">
        <f>IF('Detailed input - Vehicles'!$E$84&gt;=(AA3-$I$3),$J$46/'Detailed input - Vehicles'!$E$84,0)</f>
        <v>0</v>
      </c>
      <c r="AB225" s="154">
        <f>IF('Detailed input - Vehicles'!$E$84&gt;=(AB3-$I$3),$J$46/'Detailed input - Vehicles'!$E$84,0)</f>
        <v>0</v>
      </c>
      <c r="AC225" s="154">
        <f>IF('Detailed input - Vehicles'!$E$84&gt;=(AC3-$I$3),$J$46/'Detailed input - Vehicles'!$E$84,0)</f>
        <v>0</v>
      </c>
      <c r="AE225" s="602">
        <f>+SUM(D225:AC225)-$J$46</f>
        <v>0</v>
      </c>
    </row>
    <row r="226" spans="2:31" ht="15" customHeight="1" x14ac:dyDescent="0.3">
      <c r="B226" s="48"/>
      <c r="C226" s="146" t="s">
        <v>128</v>
      </c>
      <c r="D226" s="154"/>
      <c r="E226" s="154"/>
      <c r="F226" s="154"/>
      <c r="G226" s="154"/>
      <c r="H226" s="154"/>
      <c r="I226" s="154"/>
      <c r="J226" s="154"/>
      <c r="K226" s="154">
        <f>IF('Detailed input - Vehicles'!$E$84&gt;=(K3-$J$3),$K$46/'Detailed input - Vehicles'!$E$84,0)</f>
        <v>0</v>
      </c>
      <c r="L226" s="154">
        <f>IF('Detailed input - Vehicles'!$E$84&gt;=(L3-$J$3),$K$46/'Detailed input - Vehicles'!$E$84,0)</f>
        <v>0</v>
      </c>
      <c r="M226" s="154">
        <f>IF('Detailed input - Vehicles'!$E$84&gt;=(M3-$J$3),$K$46/'Detailed input - Vehicles'!$E$84,0)</f>
        <v>0</v>
      </c>
      <c r="N226" s="154">
        <f>IF('Detailed input - Vehicles'!$E$84&gt;=(N3-$J$3),$K$46/'Detailed input - Vehicles'!$E$84,0)</f>
        <v>0</v>
      </c>
      <c r="O226" s="154">
        <f>IF('Detailed input - Vehicles'!$E$84&gt;=(O3-$J$3),$K$46/'Detailed input - Vehicles'!$E$84,0)</f>
        <v>0</v>
      </c>
      <c r="P226" s="154">
        <f>IF('Detailed input - Vehicles'!$E$84&gt;=(P3-$J$3),$K$46/'Detailed input - Vehicles'!$E$84,0)</f>
        <v>0</v>
      </c>
      <c r="Q226" s="154">
        <f>IF('Detailed input - Vehicles'!$E$84&gt;=(Q3-$J$3),$K$46/'Detailed input - Vehicles'!$E$84,0)</f>
        <v>0</v>
      </c>
      <c r="R226" s="154">
        <f>IF('Detailed input - Vehicles'!$E$84&gt;=(R3-$J$3),$K$46/'Detailed input - Vehicles'!$E$84,0)</f>
        <v>0</v>
      </c>
      <c r="S226" s="154">
        <f>IF('Detailed input - Vehicles'!$E$84&gt;=(S3-$J$3),$K$46/'Detailed input - Vehicles'!$E$84,0)</f>
        <v>0</v>
      </c>
      <c r="T226" s="154">
        <f>IF('Detailed input - Vehicles'!$E$84&gt;=(T3-$J$3),$K$46/'Detailed input - Vehicles'!$E$84,0)</f>
        <v>0</v>
      </c>
      <c r="U226" s="154">
        <f>IF('Detailed input - Vehicles'!$E$84&gt;=(U3-$J$3),$K$46/'Detailed input - Vehicles'!$E$84,0)</f>
        <v>0</v>
      </c>
      <c r="V226" s="154">
        <f>IF('Detailed input - Vehicles'!$E$84&gt;=(V3-$J$3),$K$46/'Detailed input - Vehicles'!$E$84,0)</f>
        <v>0</v>
      </c>
      <c r="W226" s="154">
        <f>IF('Detailed input - Vehicles'!$E$84&gt;=(W3-$J$3),$K$46/'Detailed input - Vehicles'!$E$84,0)</f>
        <v>0</v>
      </c>
      <c r="X226" s="154">
        <f>IF('Detailed input - Vehicles'!$E$84&gt;=(X3-$J$3),$K$46/'Detailed input - Vehicles'!$E$84,0)</f>
        <v>0</v>
      </c>
      <c r="Y226" s="154">
        <f>IF('Detailed input - Vehicles'!$E$84&gt;=(Y3-$J$3),$K$46/'Detailed input - Vehicles'!$E$84,0)</f>
        <v>0</v>
      </c>
      <c r="Z226" s="154">
        <f>IF('Detailed input - Vehicles'!$E$84&gt;=(Z3-$J$3),$K$46/'Detailed input - Vehicles'!$E$84,0)</f>
        <v>0</v>
      </c>
      <c r="AA226" s="154">
        <f>IF('Detailed input - Vehicles'!$E$84&gt;=(AA3-$J$3),$K$46/'Detailed input - Vehicles'!$E$84,0)</f>
        <v>0</v>
      </c>
      <c r="AB226" s="154">
        <f>IF('Detailed input - Vehicles'!$E$84&gt;=(AB3-$J$3),$K$46/'Detailed input - Vehicles'!$E$84,0)</f>
        <v>0</v>
      </c>
      <c r="AC226" s="154">
        <f>IF('Detailed input - Vehicles'!$E$84&gt;=(AC3-$J$3),$K$46/'Detailed input - Vehicles'!$E$84,0)</f>
        <v>0</v>
      </c>
      <c r="AE226" s="602">
        <f>+SUM(D226:AC226)-$K$46</f>
        <v>0</v>
      </c>
    </row>
    <row r="227" spans="2:31" ht="15" customHeight="1" x14ac:dyDescent="0.3">
      <c r="B227" s="48"/>
      <c r="C227" s="146" t="s">
        <v>129</v>
      </c>
      <c r="D227" s="154"/>
      <c r="E227" s="154"/>
      <c r="F227" s="154"/>
      <c r="G227" s="154"/>
      <c r="H227" s="154"/>
      <c r="I227" s="154"/>
      <c r="J227" s="154"/>
      <c r="K227" s="154"/>
      <c r="L227" s="154">
        <f>IF('Detailed input - Vehicles'!$E$84&gt;=(L3-$K$3),$L$46/'Detailed input - Vehicles'!$E$84,0)</f>
        <v>0</v>
      </c>
      <c r="M227" s="154">
        <f>IF('Detailed input - Vehicles'!$E$84&gt;=(M3-$K$3),$L$46/'Detailed input - Vehicles'!$E$84,0)</f>
        <v>0</v>
      </c>
      <c r="N227" s="154">
        <f>IF('Detailed input - Vehicles'!$E$84&gt;=(N3-$K$3),$L$46/'Detailed input - Vehicles'!$E$84,0)</f>
        <v>0</v>
      </c>
      <c r="O227" s="154">
        <f>IF('Detailed input - Vehicles'!$E$84&gt;=(O3-$K$3),$L$46/'Detailed input - Vehicles'!$E$84,0)</f>
        <v>0</v>
      </c>
      <c r="P227" s="154">
        <f>IF('Detailed input - Vehicles'!$E$84&gt;=(P3-$K$3),$L$46/'Detailed input - Vehicles'!$E$84,0)</f>
        <v>0</v>
      </c>
      <c r="Q227" s="154">
        <f>IF('Detailed input - Vehicles'!$E$84&gt;=(Q3-$K$3),$L$46/'Detailed input - Vehicles'!$E$84,0)</f>
        <v>0</v>
      </c>
      <c r="R227" s="154">
        <f>IF('Detailed input - Vehicles'!$E$84&gt;=(R3-$K$3),$L$46/'Detailed input - Vehicles'!$E$84,0)</f>
        <v>0</v>
      </c>
      <c r="S227" s="154">
        <f>IF('Detailed input - Vehicles'!$E$84&gt;=(S3-$K$3),$L$46/'Detailed input - Vehicles'!$E$84,0)</f>
        <v>0</v>
      </c>
      <c r="T227" s="154">
        <f>IF('Detailed input - Vehicles'!$E$84&gt;=(T3-$K$3),$L$46/'Detailed input - Vehicles'!$E$84,0)</f>
        <v>0</v>
      </c>
      <c r="U227" s="154">
        <f>IF('Detailed input - Vehicles'!$E$84&gt;=(U3-$K$3),$L$46/'Detailed input - Vehicles'!$E$84,0)</f>
        <v>0</v>
      </c>
      <c r="V227" s="154">
        <f>IF('Detailed input - Vehicles'!$E$84&gt;=(V3-$K$3),$L$46/'Detailed input - Vehicles'!$E$84,0)</f>
        <v>0</v>
      </c>
      <c r="W227" s="154">
        <f>IF('Detailed input - Vehicles'!$E$84&gt;=(W3-$K$3),$L$46/'Detailed input - Vehicles'!$E$84,0)</f>
        <v>0</v>
      </c>
      <c r="X227" s="154">
        <f>IF('Detailed input - Vehicles'!$E$84&gt;=(X3-$K$3),$L$46/'Detailed input - Vehicles'!$E$84,0)</f>
        <v>0</v>
      </c>
      <c r="Y227" s="154">
        <f>IF('Detailed input - Vehicles'!$E$84&gt;=(Y3-$K$3),$L$46/'Detailed input - Vehicles'!$E$84,0)</f>
        <v>0</v>
      </c>
      <c r="Z227" s="154">
        <f>IF('Detailed input - Vehicles'!$E$84&gt;=(Z3-$K$3),$L$46/'Detailed input - Vehicles'!$E$84,0)</f>
        <v>0</v>
      </c>
      <c r="AA227" s="154">
        <f>IF('Detailed input - Vehicles'!$E$84&gt;=(AA3-$K$3),$L$46/'Detailed input - Vehicles'!$E$84,0)</f>
        <v>0</v>
      </c>
      <c r="AB227" s="154">
        <f>IF('Detailed input - Vehicles'!$E$84&gt;=(AB3-$K$3),$L$46/'Detailed input - Vehicles'!$E$84,0)</f>
        <v>0</v>
      </c>
      <c r="AC227" s="154">
        <f>IF('Detailed input - Vehicles'!$E$84&gt;=(AC3-$K$3),$L$46/'Detailed input - Vehicles'!$E$84,0)</f>
        <v>0</v>
      </c>
      <c r="AE227" s="602">
        <f>+SUM(D227:AC227)-$L$46</f>
        <v>0</v>
      </c>
    </row>
    <row r="228" spans="2:31" ht="15" customHeight="1" x14ac:dyDescent="0.3">
      <c r="B228" s="48"/>
      <c r="C228" s="146" t="s">
        <v>130</v>
      </c>
      <c r="D228" s="154"/>
      <c r="E228" s="154"/>
      <c r="F228" s="154"/>
      <c r="G228" s="154"/>
      <c r="H228" s="154"/>
      <c r="I228" s="154"/>
      <c r="J228" s="154"/>
      <c r="K228" s="154"/>
      <c r="L228" s="154"/>
      <c r="M228" s="154">
        <f>IF('Detailed input - Vehicles'!$E$84&gt;=(M3-$L$3),$M$46/'Detailed input - Vehicles'!$E$84,0)</f>
        <v>0</v>
      </c>
      <c r="N228" s="154">
        <f>IF('Detailed input - Vehicles'!$E$84&gt;=(N3-$L$3),$M$46/'Detailed input - Vehicles'!$E$84,0)</f>
        <v>0</v>
      </c>
      <c r="O228" s="154">
        <f>IF('Detailed input - Vehicles'!$E$84&gt;=(O3-$L$3),$M$46/'Detailed input - Vehicles'!$E$84,0)</f>
        <v>0</v>
      </c>
      <c r="P228" s="154">
        <f>IF('Detailed input - Vehicles'!$E$84&gt;=(P3-$L$3),$M$46/'Detailed input - Vehicles'!$E$84,0)</f>
        <v>0</v>
      </c>
      <c r="Q228" s="154">
        <f>IF('Detailed input - Vehicles'!$E$84&gt;=(Q3-$L$3),$M$46/'Detailed input - Vehicles'!$E$84,0)</f>
        <v>0</v>
      </c>
      <c r="R228" s="154">
        <f>IF('Detailed input - Vehicles'!$E$84&gt;=(R3-$L$3),$M$46/'Detailed input - Vehicles'!$E$84,0)</f>
        <v>0</v>
      </c>
      <c r="S228" s="154">
        <f>IF('Detailed input - Vehicles'!$E$84&gt;=(S3-$L$3),$M$46/'Detailed input - Vehicles'!$E$84,0)</f>
        <v>0</v>
      </c>
      <c r="T228" s="154">
        <f>IF('Detailed input - Vehicles'!$E$84&gt;=(T3-$L$3),$M$46/'Detailed input - Vehicles'!$E$84,0)</f>
        <v>0</v>
      </c>
      <c r="U228" s="154">
        <f>IF('Detailed input - Vehicles'!$E$84&gt;=(U3-$L$3),$M$46/'Detailed input - Vehicles'!$E$84,0)</f>
        <v>0</v>
      </c>
      <c r="V228" s="154">
        <f>IF('Detailed input - Vehicles'!$E$84&gt;=(V3-$L$3),$M$46/'Detailed input - Vehicles'!$E$84,0)</f>
        <v>0</v>
      </c>
      <c r="W228" s="154">
        <f>IF('Detailed input - Vehicles'!$E$84&gt;=(W3-$L$3),$M$46/'Detailed input - Vehicles'!$E$84,0)</f>
        <v>0</v>
      </c>
      <c r="X228" s="154">
        <f>IF('Detailed input - Vehicles'!$E$84&gt;=(X3-$L$3),$M$46/'Detailed input - Vehicles'!$E$84,0)</f>
        <v>0</v>
      </c>
      <c r="Y228" s="154">
        <f>IF('Detailed input - Vehicles'!$E$84&gt;=(Y3-$L$3),$M$46/'Detailed input - Vehicles'!$E$84,0)</f>
        <v>0</v>
      </c>
      <c r="Z228" s="154">
        <f>IF('Detailed input - Vehicles'!$E$84&gt;=(Z3-$L$3),$M$46/'Detailed input - Vehicles'!$E$84,0)</f>
        <v>0</v>
      </c>
      <c r="AA228" s="154">
        <f>IF('Detailed input - Vehicles'!$E$84&gt;=(AA3-$L$3),$M$46/'Detailed input - Vehicles'!$E$84,0)</f>
        <v>0</v>
      </c>
      <c r="AB228" s="154">
        <f>IF('Detailed input - Vehicles'!$E$84&gt;=(AB3-$L$3),$M$46/'Detailed input - Vehicles'!$E$84,0)</f>
        <v>0</v>
      </c>
      <c r="AC228" s="154">
        <f>IF('Detailed input - Vehicles'!$E$84&gt;=(AC3-$L$3),$M$46/'Detailed input - Vehicles'!$E$84,0)</f>
        <v>0</v>
      </c>
      <c r="AE228" s="602">
        <f>+SUM(D228:AC228)-$M$46</f>
        <v>0</v>
      </c>
    </row>
    <row r="229" spans="2:31" ht="15" customHeight="1" x14ac:dyDescent="0.3">
      <c r="B229" s="48"/>
      <c r="C229" s="146" t="s">
        <v>131</v>
      </c>
      <c r="D229" s="154"/>
      <c r="E229" s="154"/>
      <c r="F229" s="154"/>
      <c r="G229" s="154"/>
      <c r="H229" s="154"/>
      <c r="I229" s="154"/>
      <c r="J229" s="154"/>
      <c r="K229" s="154"/>
      <c r="L229" s="154"/>
      <c r="M229" s="154"/>
      <c r="N229" s="154">
        <f>IF('Detailed input - Vehicles'!$E$84&gt;=(N3-$M$3),$N$46/'Detailed input - Vehicles'!$E$84,0)</f>
        <v>0</v>
      </c>
      <c r="O229" s="154">
        <f>IF('Detailed input - Vehicles'!$E$84&gt;=(O3-$M$3),$N$46/'Detailed input - Vehicles'!$E$84,0)</f>
        <v>0</v>
      </c>
      <c r="P229" s="154">
        <f>IF('Detailed input - Vehicles'!$E$84&gt;=(P3-$M$3),$N$46/'Detailed input - Vehicles'!$E$84,0)</f>
        <v>0</v>
      </c>
      <c r="Q229" s="154">
        <f>IF('Detailed input - Vehicles'!$E$84&gt;=(Q3-$M$3),$N$46/'Detailed input - Vehicles'!$E$84,0)</f>
        <v>0</v>
      </c>
      <c r="R229" s="154">
        <f>IF('Detailed input - Vehicles'!$E$84&gt;=(R3-$M$3),$N$46/'Detailed input - Vehicles'!$E$84,0)</f>
        <v>0</v>
      </c>
      <c r="S229" s="154">
        <f>IF('Detailed input - Vehicles'!$E$84&gt;=(S3-$M$3),$N$46/'Detailed input - Vehicles'!$E$84,0)</f>
        <v>0</v>
      </c>
      <c r="T229" s="154">
        <f>IF('Detailed input - Vehicles'!$E$84&gt;=(T3-$M$3),$N$46/'Detailed input - Vehicles'!$E$84,0)</f>
        <v>0</v>
      </c>
      <c r="U229" s="154">
        <f>IF('Detailed input - Vehicles'!$E$84&gt;=(U3-$M$3),$N$46/'Detailed input - Vehicles'!$E$84,0)</f>
        <v>0</v>
      </c>
      <c r="V229" s="154">
        <f>IF('Detailed input - Vehicles'!$E$84&gt;=(V3-$M$3),$N$46/'Detailed input - Vehicles'!$E$84,0)</f>
        <v>0</v>
      </c>
      <c r="W229" s="154">
        <f>IF('Detailed input - Vehicles'!$E$84&gt;=(W3-$M$3),$N$46/'Detailed input - Vehicles'!$E$84,0)</f>
        <v>0</v>
      </c>
      <c r="X229" s="154">
        <f>IF('Detailed input - Vehicles'!$E$84&gt;=(X3-$M$3),$N$46/'Detailed input - Vehicles'!$E$84,0)</f>
        <v>0</v>
      </c>
      <c r="Y229" s="154">
        <f>IF('Detailed input - Vehicles'!$E$84&gt;=(Y3-$M$3),$N$46/'Detailed input - Vehicles'!$E$84,0)</f>
        <v>0</v>
      </c>
      <c r="Z229" s="154">
        <f>IF('Detailed input - Vehicles'!$E$84&gt;=(Z3-$M$3),$N$46/'Detailed input - Vehicles'!$E$84,0)</f>
        <v>0</v>
      </c>
      <c r="AA229" s="154">
        <f>IF('Detailed input - Vehicles'!$E$84&gt;=(AA3-$M$3),$N$46/'Detailed input - Vehicles'!$E$84,0)</f>
        <v>0</v>
      </c>
      <c r="AB229" s="154">
        <f>IF('Detailed input - Vehicles'!$E$84&gt;=(AB3-$M$3),$N$46/'Detailed input - Vehicles'!$E$84,0)</f>
        <v>0</v>
      </c>
      <c r="AC229" s="154">
        <f>IF('Detailed input - Vehicles'!$E$84&gt;=(AC3-$M$3),$N$46/'Detailed input - Vehicles'!$E$84,0)</f>
        <v>0</v>
      </c>
      <c r="AE229" s="602">
        <f>+SUM(D229:AC229)-$N$46</f>
        <v>0</v>
      </c>
    </row>
    <row r="232" spans="2:31" ht="15" customHeight="1" thickBot="1" x14ac:dyDescent="0.35">
      <c r="B232" s="129"/>
      <c r="C232" s="124"/>
      <c r="D232" s="615">
        <v>1</v>
      </c>
      <c r="E232" s="615">
        <v>2</v>
      </c>
      <c r="F232" s="615">
        <v>3</v>
      </c>
      <c r="G232" s="615">
        <v>4</v>
      </c>
      <c r="H232" s="615">
        <v>5</v>
      </c>
      <c r="I232" s="615">
        <v>6</v>
      </c>
      <c r="J232" s="615">
        <v>7</v>
      </c>
      <c r="K232" s="615">
        <v>8</v>
      </c>
      <c r="L232" s="615">
        <v>9</v>
      </c>
      <c r="M232" s="615">
        <v>10</v>
      </c>
      <c r="N232" s="615">
        <v>11</v>
      </c>
      <c r="O232" s="615">
        <v>12</v>
      </c>
      <c r="P232" s="615">
        <v>13</v>
      </c>
      <c r="Q232" s="615">
        <v>14</v>
      </c>
      <c r="R232" s="615">
        <v>15</v>
      </c>
      <c r="S232" s="615">
        <v>16</v>
      </c>
      <c r="T232" s="615">
        <v>17</v>
      </c>
      <c r="U232" s="615">
        <v>18</v>
      </c>
      <c r="V232" s="615">
        <v>19</v>
      </c>
      <c r="W232" s="615">
        <v>20</v>
      </c>
      <c r="X232" s="615">
        <v>21</v>
      </c>
      <c r="Y232" s="615">
        <v>22</v>
      </c>
      <c r="Z232" s="615">
        <v>23</v>
      </c>
      <c r="AA232" s="615">
        <v>24</v>
      </c>
      <c r="AB232" s="615">
        <v>25</v>
      </c>
      <c r="AC232" s="615">
        <v>26</v>
      </c>
      <c r="AD232" s="55"/>
    </row>
    <row r="233" spans="2:31" ht="15" customHeight="1" thickBot="1" x14ac:dyDescent="0.35">
      <c r="B233" s="600" t="s">
        <v>582</v>
      </c>
      <c r="C233" s="601" t="s">
        <v>16</v>
      </c>
      <c r="D233" s="619">
        <f>SUM(D234:D244)</f>
        <v>0</v>
      </c>
      <c r="E233" s="619">
        <f t="shared" ref="E233:AC233" si="42">SUM(E234:E244)</f>
        <v>0</v>
      </c>
      <c r="F233" s="619">
        <f t="shared" si="42"/>
        <v>0</v>
      </c>
      <c r="G233" s="619">
        <f t="shared" si="42"/>
        <v>0</v>
      </c>
      <c r="H233" s="619">
        <f t="shared" si="42"/>
        <v>0</v>
      </c>
      <c r="I233" s="619">
        <f t="shared" si="42"/>
        <v>0</v>
      </c>
      <c r="J233" s="619">
        <f t="shared" si="42"/>
        <v>0</v>
      </c>
      <c r="K233" s="619">
        <f t="shared" si="42"/>
        <v>0</v>
      </c>
      <c r="L233" s="619">
        <f t="shared" si="42"/>
        <v>0</v>
      </c>
      <c r="M233" s="619">
        <f t="shared" si="42"/>
        <v>0</v>
      </c>
      <c r="N233" s="619">
        <f t="shared" si="42"/>
        <v>0</v>
      </c>
      <c r="O233" s="619">
        <f t="shared" si="42"/>
        <v>0</v>
      </c>
      <c r="P233" s="619">
        <f t="shared" si="42"/>
        <v>0</v>
      </c>
      <c r="Q233" s="619">
        <f t="shared" si="42"/>
        <v>0</v>
      </c>
      <c r="R233" s="619">
        <f t="shared" si="42"/>
        <v>0</v>
      </c>
      <c r="S233" s="619">
        <f t="shared" si="42"/>
        <v>0</v>
      </c>
      <c r="T233" s="619">
        <f t="shared" si="42"/>
        <v>0</v>
      </c>
      <c r="U233" s="619">
        <f t="shared" si="42"/>
        <v>0</v>
      </c>
      <c r="V233" s="619">
        <f t="shared" si="42"/>
        <v>0</v>
      </c>
      <c r="W233" s="619">
        <f t="shared" si="42"/>
        <v>0</v>
      </c>
      <c r="X233" s="619">
        <f t="shared" si="42"/>
        <v>0</v>
      </c>
      <c r="Y233" s="619">
        <f t="shared" si="42"/>
        <v>0</v>
      </c>
      <c r="Z233" s="619">
        <f t="shared" si="42"/>
        <v>0</v>
      </c>
      <c r="AA233" s="619">
        <f t="shared" si="42"/>
        <v>0</v>
      </c>
      <c r="AB233" s="619">
        <f t="shared" si="42"/>
        <v>0</v>
      </c>
      <c r="AC233" s="619">
        <f t="shared" si="42"/>
        <v>0</v>
      </c>
      <c r="AD233" s="34"/>
    </row>
    <row r="234" spans="2:31" ht="15" customHeight="1" x14ac:dyDescent="0.3">
      <c r="B234" s="56"/>
      <c r="C234" s="146" t="s">
        <v>121</v>
      </c>
      <c r="D234" s="154">
        <f>IF('Detailed input - Vehicles'!$E$84=D232,$D$49,0)</f>
        <v>0</v>
      </c>
      <c r="E234" s="154">
        <f>IF('Detailed input - Vehicles'!$E$84=E232,$D$49,0)</f>
        <v>0</v>
      </c>
      <c r="F234" s="154">
        <f>IF('Detailed input - Vehicles'!$E$84=F232,$D$49,0)</f>
        <v>0</v>
      </c>
      <c r="G234" s="154">
        <f>IF('Detailed input - Vehicles'!$E$84=G232,$D$49,0)</f>
        <v>0</v>
      </c>
      <c r="H234" s="154">
        <f>IF('Detailed input - Vehicles'!$E$84=H232,$D$49,0)</f>
        <v>0</v>
      </c>
      <c r="I234" s="154">
        <f>IF('Detailed input - Vehicles'!$E$84=I232,$D$49,0)</f>
        <v>0</v>
      </c>
      <c r="J234" s="154">
        <f>IF('Detailed input - Vehicles'!$E$84=J232,$D$49,0)</f>
        <v>0</v>
      </c>
      <c r="K234" s="154">
        <f>IF('Detailed input - Vehicles'!$E$84=K232,$D$49,0)</f>
        <v>0</v>
      </c>
      <c r="L234" s="154">
        <f>IF('Detailed input - Vehicles'!$E$84=L232,$D$49,0)</f>
        <v>0</v>
      </c>
      <c r="M234" s="154">
        <f>IF('Detailed input - Vehicles'!$E$84=M232,$D$49,0)</f>
        <v>0</v>
      </c>
      <c r="N234" s="154">
        <f>IF('Detailed input - Vehicles'!$E$84=N232,$D$49,0)</f>
        <v>0</v>
      </c>
      <c r="O234" s="154">
        <f>IF('Detailed input - Vehicles'!$E$84=O232,$D$49,0)</f>
        <v>0</v>
      </c>
      <c r="P234" s="154">
        <f>IF('Detailed input - Vehicles'!$E$84=P232,$D$49,0)</f>
        <v>0</v>
      </c>
      <c r="Q234" s="154">
        <f>IF('Detailed input - Vehicles'!$E$84=Q232,$D$49,0)</f>
        <v>0</v>
      </c>
      <c r="R234" s="154">
        <f>IF('Detailed input - Vehicles'!$E$84=R232,$D$49,0)</f>
        <v>0</v>
      </c>
      <c r="S234" s="154">
        <f>IF('Detailed input - Vehicles'!$E$84=S232,$D$49,0)</f>
        <v>0</v>
      </c>
      <c r="T234" s="154">
        <f>IF('Detailed input - Vehicles'!$E$84=T232,$D$49,0)</f>
        <v>0</v>
      </c>
      <c r="U234" s="154">
        <f>IF('Detailed input - Vehicles'!$E$84=U232,$D$49,0)</f>
        <v>0</v>
      </c>
      <c r="V234" s="154">
        <f>IF('Detailed input - Vehicles'!$E$84=V232,$D$49,0)</f>
        <v>0</v>
      </c>
      <c r="W234" s="154">
        <f>IF('Detailed input - Vehicles'!$E$84=W232,$D$49,0)</f>
        <v>0</v>
      </c>
      <c r="X234" s="154">
        <f>IF('Detailed input - Vehicles'!$E$84=X232,$D$49,0)</f>
        <v>0</v>
      </c>
      <c r="Y234" s="154">
        <f>IF('Detailed input - Vehicles'!$E$84=Y232,$D$49,0)</f>
        <v>0</v>
      </c>
      <c r="Z234" s="154">
        <f>IF('Detailed input - Vehicles'!$E$84=Z232,$D$49,0)</f>
        <v>0</v>
      </c>
      <c r="AA234" s="154">
        <f>IF('Detailed input - Vehicles'!$E$84=AA232,$D$49,0)</f>
        <v>0</v>
      </c>
      <c r="AB234" s="154">
        <f>IF('Detailed input - Vehicles'!$E$84=AB232,$D$49,0)</f>
        <v>0</v>
      </c>
      <c r="AC234" s="154">
        <f>IF('Detailed input - Vehicles'!$E$84=AC232,$D$49,0)</f>
        <v>0</v>
      </c>
      <c r="AD234" s="623">
        <f>SUM(D234:AC234)-$D$49</f>
        <v>0</v>
      </c>
    </row>
    <row r="235" spans="2:31" ht="15" customHeight="1" x14ac:dyDescent="0.3">
      <c r="B235" s="225"/>
      <c r="C235" s="146" t="s">
        <v>122</v>
      </c>
      <c r="D235" s="155"/>
      <c r="E235" s="154">
        <f>IF('Detailed input - Vehicles'!$E$84=D232,$E$49,0)</f>
        <v>0</v>
      </c>
      <c r="F235" s="154">
        <f>IF('Detailed input - Vehicles'!$E$84=E232,$E$49,0)</f>
        <v>0</v>
      </c>
      <c r="G235" s="154">
        <f>IF('Detailed input - Vehicles'!$E$84=F232,$E$49,0)</f>
        <v>0</v>
      </c>
      <c r="H235" s="154">
        <f>IF('Detailed input - Vehicles'!$E$84=G232,$E$49,0)</f>
        <v>0</v>
      </c>
      <c r="I235" s="154">
        <f>IF('Detailed input - Vehicles'!$E$84=H232,$E$49,0)</f>
        <v>0</v>
      </c>
      <c r="J235" s="154">
        <f>IF('Detailed input - Vehicles'!$E$84=I232,$E$49,0)</f>
        <v>0</v>
      </c>
      <c r="K235" s="154">
        <f>IF('Detailed input - Vehicles'!$E$84=J232,$E$49,0)</f>
        <v>0</v>
      </c>
      <c r="L235" s="154">
        <f>IF('Detailed input - Vehicles'!$E$84=K232,$E$49,0)</f>
        <v>0</v>
      </c>
      <c r="M235" s="154">
        <f>IF('Detailed input - Vehicles'!$E$84=L232,$E$49,0)</f>
        <v>0</v>
      </c>
      <c r="N235" s="154">
        <f>IF('Detailed input - Vehicles'!$E$84=M232,$E$49,0)</f>
        <v>0</v>
      </c>
      <c r="O235" s="154">
        <f>IF('Detailed input - Vehicles'!$E$84=N232,$E$49,0)</f>
        <v>0</v>
      </c>
      <c r="P235" s="154">
        <f>IF('Detailed input - Vehicles'!$E$84=O232,$E$49,0)</f>
        <v>0</v>
      </c>
      <c r="Q235" s="154">
        <f>IF('Detailed input - Vehicles'!$E$84=P232,$E$49,0)</f>
        <v>0</v>
      </c>
      <c r="R235" s="154">
        <f>IF('Detailed input - Vehicles'!$E$84=Q232,$E$49,0)</f>
        <v>0</v>
      </c>
      <c r="S235" s="154">
        <f>IF('Detailed input - Vehicles'!$E$84=R232,$E$49,0)</f>
        <v>0</v>
      </c>
      <c r="T235" s="154">
        <f>IF('Detailed input - Vehicles'!$E$84=S232,$E$49,0)</f>
        <v>0</v>
      </c>
      <c r="U235" s="154">
        <f>IF('Detailed input - Vehicles'!$E$84=T232,$E$49,0)</f>
        <v>0</v>
      </c>
      <c r="V235" s="154">
        <f>IF('Detailed input - Vehicles'!$E$84=U232,$E$49,0)</f>
        <v>0</v>
      </c>
      <c r="W235" s="154">
        <f>IF('Detailed input - Vehicles'!$E$84=V232,$E$49,0)</f>
        <v>0</v>
      </c>
      <c r="X235" s="154">
        <f>IF('Detailed input - Vehicles'!$E$84=W232,$E$49,0)</f>
        <v>0</v>
      </c>
      <c r="Y235" s="154">
        <f>IF('Detailed input - Vehicles'!$E$84=X232,$E$49,0)</f>
        <v>0</v>
      </c>
      <c r="Z235" s="154">
        <f>IF('Detailed input - Vehicles'!$E$84=Y232,$E$49,0)</f>
        <v>0</v>
      </c>
      <c r="AA235" s="154">
        <f>IF('Detailed input - Vehicles'!$E$84=Z232,$E$49,0)</f>
        <v>0</v>
      </c>
      <c r="AB235" s="154">
        <f>IF('Detailed input - Vehicles'!$E$84=AA232,$E$49,0)</f>
        <v>0</v>
      </c>
      <c r="AC235" s="154">
        <f>IF('Detailed input - Vehicles'!$E$84=AB232,$E$49,0)</f>
        <v>0</v>
      </c>
      <c r="AD235" s="623">
        <f>SUM(D235:AC235)-$E$49</f>
        <v>0</v>
      </c>
    </row>
    <row r="236" spans="2:31" ht="15" customHeight="1" x14ac:dyDescent="0.3">
      <c r="B236" s="226"/>
      <c r="C236" s="146" t="s">
        <v>123</v>
      </c>
      <c r="D236" s="154"/>
      <c r="E236" s="154"/>
      <c r="F236" s="154">
        <f>IF('Detailed input - Vehicles'!$E$84=D232,$F$49,0)</f>
        <v>0</v>
      </c>
      <c r="G236" s="154">
        <f>IF('Detailed input - Vehicles'!$E$84=E232,$F$49,0)</f>
        <v>0</v>
      </c>
      <c r="H236" s="154">
        <f>IF('Detailed input - Vehicles'!$E$84=F232,$F$49,0)</f>
        <v>0</v>
      </c>
      <c r="I236" s="154">
        <f>IF('Detailed input - Vehicles'!$E$84=G232,$F$49,0)</f>
        <v>0</v>
      </c>
      <c r="J236" s="154">
        <f>IF('Detailed input - Vehicles'!$E$84=H232,$F$49,0)</f>
        <v>0</v>
      </c>
      <c r="K236" s="154">
        <f>IF('Detailed input - Vehicles'!$E$84=I232,$F$49,0)</f>
        <v>0</v>
      </c>
      <c r="L236" s="154">
        <f>IF('Detailed input - Vehicles'!$E$84=J232,$F$49,0)</f>
        <v>0</v>
      </c>
      <c r="M236" s="154">
        <f>IF('Detailed input - Vehicles'!$E$84=K232,$F$49,0)</f>
        <v>0</v>
      </c>
      <c r="N236" s="154">
        <f>IF('Detailed input - Vehicles'!$E$84=L232,$F$49,0)</f>
        <v>0</v>
      </c>
      <c r="O236" s="154">
        <f>IF('Detailed input - Vehicles'!$E$84=M232,$F$49,0)</f>
        <v>0</v>
      </c>
      <c r="P236" s="154">
        <f>IF('Detailed input - Vehicles'!$E$84=N232,$F$49,0)</f>
        <v>0</v>
      </c>
      <c r="Q236" s="154">
        <f>IF('Detailed input - Vehicles'!$E$84=O232,$F$49,0)</f>
        <v>0</v>
      </c>
      <c r="R236" s="154">
        <f>IF('Detailed input - Vehicles'!$E$84=P232,$F$49,0)</f>
        <v>0</v>
      </c>
      <c r="S236" s="154">
        <f>IF('Detailed input - Vehicles'!$E$84=Q232,$F$49,0)</f>
        <v>0</v>
      </c>
      <c r="T236" s="154">
        <f>IF('Detailed input - Vehicles'!$E$84=R232,$F$49,0)</f>
        <v>0</v>
      </c>
      <c r="U236" s="154">
        <f>IF('Detailed input - Vehicles'!$E$84=S232,$F$49,0)</f>
        <v>0</v>
      </c>
      <c r="V236" s="154">
        <f>IF('Detailed input - Vehicles'!$E$84=T232,$F$49,0)</f>
        <v>0</v>
      </c>
      <c r="W236" s="154">
        <f>IF('Detailed input - Vehicles'!$E$84=U232,$F$49,0)</f>
        <v>0</v>
      </c>
      <c r="X236" s="154">
        <f>IF('Detailed input - Vehicles'!$E$84=V232,$F$49,0)</f>
        <v>0</v>
      </c>
      <c r="Y236" s="154">
        <f>IF('Detailed input - Vehicles'!$E$84=W232,$F$49,0)</f>
        <v>0</v>
      </c>
      <c r="Z236" s="154">
        <f>IF('Detailed input - Vehicles'!$E$84=X232,$F$49,0)</f>
        <v>0</v>
      </c>
      <c r="AA236" s="154">
        <f>IF('Detailed input - Vehicles'!$E$84=Y232,$F$49,0)</f>
        <v>0</v>
      </c>
      <c r="AB236" s="154">
        <f>IF('Detailed input - Vehicles'!$E$84=Z232,$F$49,0)</f>
        <v>0</v>
      </c>
      <c r="AC236" s="154">
        <f>IF('Detailed input - Vehicles'!$E$84=AA232,$F$49,0)</f>
        <v>0</v>
      </c>
      <c r="AD236" s="623">
        <f>SUM(D236:AC236)-$F$49</f>
        <v>0</v>
      </c>
    </row>
    <row r="237" spans="2:31" ht="15" customHeight="1" x14ac:dyDescent="0.3">
      <c r="B237" s="226"/>
      <c r="C237" s="146" t="s">
        <v>124</v>
      </c>
      <c r="D237" s="154"/>
      <c r="E237" s="154"/>
      <c r="F237" s="154"/>
      <c r="G237" s="154">
        <f>IF('Detailed input - Vehicles'!$E$84=D232,$G$49,0)</f>
        <v>0</v>
      </c>
      <c r="H237" s="154">
        <f>IF('Detailed input - Vehicles'!$E$84=E232,$G$49,0)</f>
        <v>0</v>
      </c>
      <c r="I237" s="154">
        <f>IF('Detailed input - Vehicles'!$E$84=F232,$G$49,0)</f>
        <v>0</v>
      </c>
      <c r="J237" s="154">
        <f>IF('Detailed input - Vehicles'!$E$84=G232,$G$49,0)</f>
        <v>0</v>
      </c>
      <c r="K237" s="154">
        <f>IF('Detailed input - Vehicles'!$E$84=H232,$G$49,0)</f>
        <v>0</v>
      </c>
      <c r="L237" s="154">
        <f>IF('Detailed input - Vehicles'!$E$84=I232,$G$49,0)</f>
        <v>0</v>
      </c>
      <c r="M237" s="154">
        <f>IF('Detailed input - Vehicles'!$E$84=J232,$G$49,0)</f>
        <v>0</v>
      </c>
      <c r="N237" s="154">
        <f>IF('Detailed input - Vehicles'!$E$84=K232,$G$49,0)</f>
        <v>0</v>
      </c>
      <c r="O237" s="154">
        <f>IF('Detailed input - Vehicles'!$E$84=L232,$G$49,0)</f>
        <v>0</v>
      </c>
      <c r="P237" s="154">
        <f>IF('Detailed input - Vehicles'!$E$84=M232,$G$49,0)</f>
        <v>0</v>
      </c>
      <c r="Q237" s="154">
        <f>IF('Detailed input - Vehicles'!$E$84=N232,$G$49,0)</f>
        <v>0</v>
      </c>
      <c r="R237" s="154">
        <f>IF('Detailed input - Vehicles'!$E$84=O232,$G$49,0)</f>
        <v>0</v>
      </c>
      <c r="S237" s="154">
        <f>IF('Detailed input - Vehicles'!$E$84=P232,$G$49,0)</f>
        <v>0</v>
      </c>
      <c r="T237" s="154">
        <f>IF('Detailed input - Vehicles'!$E$84=Q232,$G$49,0)</f>
        <v>0</v>
      </c>
      <c r="U237" s="154">
        <f>IF('Detailed input - Vehicles'!$E$84=R232,$G$49,0)</f>
        <v>0</v>
      </c>
      <c r="V237" s="154">
        <f>IF('Detailed input - Vehicles'!$E$84=S232,$G$49,0)</f>
        <v>0</v>
      </c>
      <c r="W237" s="154">
        <f>IF('Detailed input - Vehicles'!$E$84=T232,$G$49,0)</f>
        <v>0</v>
      </c>
      <c r="X237" s="154">
        <f>IF('Detailed input - Vehicles'!$E$84=U232,$G$49,0)</f>
        <v>0</v>
      </c>
      <c r="Y237" s="154">
        <f>IF('Detailed input - Vehicles'!$E$84=V232,$G$49,0)</f>
        <v>0</v>
      </c>
      <c r="Z237" s="154">
        <f>IF('Detailed input - Vehicles'!$E$84=W232,$G$49,0)</f>
        <v>0</v>
      </c>
      <c r="AA237" s="154">
        <f>IF('Detailed input - Vehicles'!$E$84=X232,$G$49,0)</f>
        <v>0</v>
      </c>
      <c r="AB237" s="154">
        <f>IF('Detailed input - Vehicles'!$E$84=Y232,$G$49,0)</f>
        <v>0</v>
      </c>
      <c r="AC237" s="154">
        <f>IF('Detailed input - Vehicles'!$E$84=Z232,$G$49,0)</f>
        <v>0</v>
      </c>
      <c r="AD237" s="623">
        <f>IF('Detailed input - Vehicles'!$E$251=AA232,$G$49,0)</f>
        <v>0</v>
      </c>
    </row>
    <row r="238" spans="2:31" ht="15" customHeight="1" x14ac:dyDescent="0.3">
      <c r="B238" s="226"/>
      <c r="C238" s="146" t="s">
        <v>125</v>
      </c>
      <c r="D238" s="154"/>
      <c r="E238" s="154"/>
      <c r="F238" s="154"/>
      <c r="G238" s="154"/>
      <c r="H238" s="154">
        <f>IF('Detailed input - Vehicles'!$E$84=D232,$H$49,0)</f>
        <v>0</v>
      </c>
      <c r="I238" s="154">
        <f>IF('Detailed input - Vehicles'!$E$84=E232,$H$49,0)</f>
        <v>0</v>
      </c>
      <c r="J238" s="154">
        <f>IF('Detailed input - Vehicles'!$E$84=F232,$H$49,0)</f>
        <v>0</v>
      </c>
      <c r="K238" s="154">
        <f>IF('Detailed input - Vehicles'!$E$84=G232,$H$49,0)</f>
        <v>0</v>
      </c>
      <c r="L238" s="154">
        <f>IF('Detailed input - Vehicles'!$E$84=H232,$H$49,0)</f>
        <v>0</v>
      </c>
      <c r="M238" s="154">
        <f>IF('Detailed input - Vehicles'!$E$84=I232,$H$49,0)</f>
        <v>0</v>
      </c>
      <c r="N238" s="154">
        <f>IF('Detailed input - Vehicles'!$E$84=J232,$H$49,0)</f>
        <v>0</v>
      </c>
      <c r="O238" s="154">
        <f>IF('Detailed input - Vehicles'!$E$84=K232,$H$49,0)</f>
        <v>0</v>
      </c>
      <c r="P238" s="154">
        <f>IF('Detailed input - Vehicles'!$E$84=L232,$H$49,0)</f>
        <v>0</v>
      </c>
      <c r="Q238" s="154">
        <f>IF('Detailed input - Vehicles'!$E$84=M232,$H$49,0)</f>
        <v>0</v>
      </c>
      <c r="R238" s="154">
        <f>IF('Detailed input - Vehicles'!$E$84=N232,$H$49,0)</f>
        <v>0</v>
      </c>
      <c r="S238" s="154">
        <f>IF('Detailed input - Vehicles'!$E$84=O232,$H$49,0)</f>
        <v>0</v>
      </c>
      <c r="T238" s="154">
        <f>IF('Detailed input - Vehicles'!$E$84=P232,$H$49,0)</f>
        <v>0</v>
      </c>
      <c r="U238" s="154">
        <f>IF('Detailed input - Vehicles'!$E$84=Q232,$H$49,0)</f>
        <v>0</v>
      </c>
      <c r="V238" s="154">
        <f>IF('Detailed input - Vehicles'!$E$84=R232,$H$49,0)</f>
        <v>0</v>
      </c>
      <c r="W238" s="154">
        <f>IF('Detailed input - Vehicles'!$E$84=S232,$H$49,0)</f>
        <v>0</v>
      </c>
      <c r="X238" s="154">
        <f>IF('Detailed input - Vehicles'!$E$84=T232,$H$49,0)</f>
        <v>0</v>
      </c>
      <c r="Y238" s="154">
        <f>IF('Detailed input - Vehicles'!$E$84=U232,$H$49,0)</f>
        <v>0</v>
      </c>
      <c r="Z238" s="154">
        <f>IF('Detailed input - Vehicles'!$E$84=V232,$H$49,0)</f>
        <v>0</v>
      </c>
      <c r="AA238" s="154">
        <f>IF('Detailed input - Vehicles'!$E$84=W232,$H$49,0)</f>
        <v>0</v>
      </c>
      <c r="AB238" s="154">
        <f>IF('Detailed input - Vehicles'!$E$84=X232,$H$49,0)</f>
        <v>0</v>
      </c>
      <c r="AC238" s="154">
        <f>IF('Detailed input - Vehicles'!$E$84=Y232,$H$49,0)</f>
        <v>0</v>
      </c>
      <c r="AD238" s="623">
        <f>IF('Detailed input - Vehicles'!$E$251=Z232,$H$49,0)</f>
        <v>0</v>
      </c>
    </row>
    <row r="239" spans="2:31" ht="15" customHeight="1" x14ac:dyDescent="0.3">
      <c r="B239" s="226"/>
      <c r="C239" s="146" t="s">
        <v>126</v>
      </c>
      <c r="D239" s="154"/>
      <c r="E239" s="154"/>
      <c r="F239" s="154"/>
      <c r="G239" s="154"/>
      <c r="H239" s="154"/>
      <c r="I239" s="154">
        <f>IF('Detailed input - Vehicles'!$E$84=D232,$I$49,0)</f>
        <v>0</v>
      </c>
      <c r="J239" s="154">
        <f>IF('Detailed input - Vehicles'!$E$84=E232,$I$49,0)</f>
        <v>0</v>
      </c>
      <c r="K239" s="154">
        <f>IF('Detailed input - Vehicles'!$E$84=F232,$I$49,0)</f>
        <v>0</v>
      </c>
      <c r="L239" s="154">
        <f>IF('Detailed input - Vehicles'!$E$84=G232,$I$49,0)</f>
        <v>0</v>
      </c>
      <c r="M239" s="154">
        <f>IF('Detailed input - Vehicles'!$E$84=H232,$I$49,0)</f>
        <v>0</v>
      </c>
      <c r="N239" s="154">
        <f>IF('Detailed input - Vehicles'!$E$84=I232,$I$49,0)</f>
        <v>0</v>
      </c>
      <c r="O239" s="154">
        <f>IF('Detailed input - Vehicles'!$E$84=J232,$I$49,0)</f>
        <v>0</v>
      </c>
      <c r="P239" s="154">
        <f>IF('Detailed input - Vehicles'!$E$84=K232,$I$49,0)</f>
        <v>0</v>
      </c>
      <c r="Q239" s="154">
        <f>IF('Detailed input - Vehicles'!$E$84=L232,$I$49,0)</f>
        <v>0</v>
      </c>
      <c r="R239" s="154">
        <f>IF('Detailed input - Vehicles'!$E$84=M232,$I$49,0)</f>
        <v>0</v>
      </c>
      <c r="S239" s="154">
        <f>IF('Detailed input - Vehicles'!$E$84=N232,$I$49,0)</f>
        <v>0</v>
      </c>
      <c r="T239" s="154">
        <f>IF('Detailed input - Vehicles'!$E$84=O232,$I$49,0)</f>
        <v>0</v>
      </c>
      <c r="U239" s="154">
        <f>IF('Detailed input - Vehicles'!$E$84=P232,$I$49,0)</f>
        <v>0</v>
      </c>
      <c r="V239" s="154">
        <f>IF('Detailed input - Vehicles'!$E$84=Q232,$I$49,0)</f>
        <v>0</v>
      </c>
      <c r="W239" s="154">
        <f>IF('Detailed input - Vehicles'!$E$84=R232,$I$49,0)</f>
        <v>0</v>
      </c>
      <c r="X239" s="154">
        <f>IF('Detailed input - Vehicles'!$E$84=S232,$I$49,0)</f>
        <v>0</v>
      </c>
      <c r="Y239" s="154">
        <f>IF('Detailed input - Vehicles'!$E$84=T232,$I$49,0)</f>
        <v>0</v>
      </c>
      <c r="Z239" s="154">
        <f>IF('Detailed input - Vehicles'!$E$84=U232,$I$49,0)</f>
        <v>0</v>
      </c>
      <c r="AA239" s="154">
        <f>IF('Detailed input - Vehicles'!$E$84=V232,$I$49,0)</f>
        <v>0</v>
      </c>
      <c r="AB239" s="154">
        <f>IF('Detailed input - Vehicles'!$E$84=W232,$I$49,0)</f>
        <v>0</v>
      </c>
      <c r="AC239" s="154">
        <f>IF('Detailed input - Vehicles'!$E$84=X232,$I$49,0)</f>
        <v>0</v>
      </c>
      <c r="AD239" s="623">
        <f>SUM(D239:AC239)-$I$49</f>
        <v>0</v>
      </c>
    </row>
    <row r="240" spans="2:31" ht="15" customHeight="1" x14ac:dyDescent="0.3">
      <c r="B240" s="226"/>
      <c r="C240" s="146" t="s">
        <v>127</v>
      </c>
      <c r="D240" s="154"/>
      <c r="E240" s="154"/>
      <c r="F240" s="154"/>
      <c r="G240" s="154"/>
      <c r="H240" s="154"/>
      <c r="I240" s="154"/>
      <c r="J240" s="154">
        <f>IF('Detailed input - Vehicles'!$E$84=D232,$J$49,0)</f>
        <v>0</v>
      </c>
      <c r="K240" s="154">
        <f>IF('Detailed input - Vehicles'!$E$84=E232,$J$49,0)</f>
        <v>0</v>
      </c>
      <c r="L240" s="154">
        <f>IF('Detailed input - Vehicles'!$E$84=F232,$J$49,0)</f>
        <v>0</v>
      </c>
      <c r="M240" s="154">
        <f>IF('Detailed input - Vehicles'!$E$84=G232,$J$49,0)</f>
        <v>0</v>
      </c>
      <c r="N240" s="154">
        <f>IF('Detailed input - Vehicles'!$E$84=H232,$J$49,0)</f>
        <v>0</v>
      </c>
      <c r="O240" s="154">
        <f>IF('Detailed input - Vehicles'!$E$84=I232,$J$49,0)</f>
        <v>0</v>
      </c>
      <c r="P240" s="154">
        <f>IF('Detailed input - Vehicles'!$E$84=J232,$J$49,0)</f>
        <v>0</v>
      </c>
      <c r="Q240" s="154">
        <f>IF('Detailed input - Vehicles'!$E$84=K232,$J$49,0)</f>
        <v>0</v>
      </c>
      <c r="R240" s="154">
        <f>IF('Detailed input - Vehicles'!$E$84=L232,$J$49,0)</f>
        <v>0</v>
      </c>
      <c r="S240" s="154">
        <f>IF('Detailed input - Vehicles'!$E$84=M232,$J$49,0)</f>
        <v>0</v>
      </c>
      <c r="T240" s="154">
        <f>IF('Detailed input - Vehicles'!$E$84=N232,$J$49,0)</f>
        <v>0</v>
      </c>
      <c r="U240" s="154">
        <f>IF('Detailed input - Vehicles'!$E$84=O232,$J$49,0)</f>
        <v>0</v>
      </c>
      <c r="V240" s="154">
        <f>IF('Detailed input - Vehicles'!$E$84=P232,$J$49,0)</f>
        <v>0</v>
      </c>
      <c r="W240" s="154">
        <f>IF('Detailed input - Vehicles'!$E$84=Q232,$J$49,0)</f>
        <v>0</v>
      </c>
      <c r="X240" s="154">
        <f>IF('Detailed input - Vehicles'!$E$84=R232,$J$49,0)</f>
        <v>0</v>
      </c>
      <c r="Y240" s="154">
        <f>IF('Detailed input - Vehicles'!$E$84=S232,$J$49,0)</f>
        <v>0</v>
      </c>
      <c r="Z240" s="154">
        <f>IF('Detailed input - Vehicles'!$E$84=T232,$J$49,0)</f>
        <v>0</v>
      </c>
      <c r="AA240" s="154">
        <f>IF('Detailed input - Vehicles'!$E$84=U232,$J$49,0)</f>
        <v>0</v>
      </c>
      <c r="AB240" s="154">
        <f>IF('Detailed input - Vehicles'!$E$84=V232,$J$49,0)</f>
        <v>0</v>
      </c>
      <c r="AC240" s="154">
        <f>IF('Detailed input - Vehicles'!$E$84=W232,$J$49,0)</f>
        <v>0</v>
      </c>
      <c r="AD240" s="623">
        <f>SUM(D240:AC240)-$J$49</f>
        <v>0</v>
      </c>
    </row>
    <row r="241" spans="2:30" ht="15" customHeight="1" x14ac:dyDescent="0.3">
      <c r="B241" s="226"/>
      <c r="C241" s="146" t="s">
        <v>128</v>
      </c>
      <c r="D241" s="154"/>
      <c r="E241" s="154"/>
      <c r="F241" s="154"/>
      <c r="G241" s="154"/>
      <c r="H241" s="154"/>
      <c r="I241" s="154"/>
      <c r="J241" s="154"/>
      <c r="K241" s="154">
        <f>IF('Detailed input - Vehicles'!$E$84=D232,$K$49,0)</f>
        <v>0</v>
      </c>
      <c r="L241" s="154">
        <f>IF('Detailed input - Vehicles'!$E$84=E232,$K$49,0)</f>
        <v>0</v>
      </c>
      <c r="M241" s="154">
        <f>IF('Detailed input - Vehicles'!$E$84=F232,$K$49,0)</f>
        <v>0</v>
      </c>
      <c r="N241" s="154">
        <f>IF('Detailed input - Vehicles'!$E$84=G232,$K$49,0)</f>
        <v>0</v>
      </c>
      <c r="O241" s="154">
        <f>IF('Detailed input - Vehicles'!$E$84=H232,$K$49,0)</f>
        <v>0</v>
      </c>
      <c r="P241" s="154">
        <f>IF('Detailed input - Vehicles'!$E$84=I232,$K$49,0)</f>
        <v>0</v>
      </c>
      <c r="Q241" s="154">
        <f>IF('Detailed input - Vehicles'!$E$84=J232,$K$49,0)</f>
        <v>0</v>
      </c>
      <c r="R241" s="154">
        <f>IF('Detailed input - Vehicles'!$E$84=K232,$K$49,0)</f>
        <v>0</v>
      </c>
      <c r="S241" s="154">
        <f>IF('Detailed input - Vehicles'!$E$84=L232,$K$49,0)</f>
        <v>0</v>
      </c>
      <c r="T241" s="154">
        <f>IF('Detailed input - Vehicles'!$E$84=M232,$K$49,0)</f>
        <v>0</v>
      </c>
      <c r="U241" s="154">
        <f>IF('Detailed input - Vehicles'!$E$84=N232,$K$49,0)</f>
        <v>0</v>
      </c>
      <c r="V241" s="154">
        <f>IF('Detailed input - Vehicles'!$E$84=O232,$K$49,0)</f>
        <v>0</v>
      </c>
      <c r="W241" s="154">
        <f>IF('Detailed input - Vehicles'!$E$84=P232,$K$49,0)</f>
        <v>0</v>
      </c>
      <c r="X241" s="154">
        <f>IF('Detailed input - Vehicles'!$E$84=Q232,$K$49,0)</f>
        <v>0</v>
      </c>
      <c r="Y241" s="154">
        <f>IF('Detailed input - Vehicles'!$E$84=R232,$K$49,0)</f>
        <v>0</v>
      </c>
      <c r="Z241" s="154">
        <f>IF('Detailed input - Vehicles'!$E$84=S232,$K$49,0)</f>
        <v>0</v>
      </c>
      <c r="AA241" s="154">
        <f>IF('Detailed input - Vehicles'!$E$84=T232,$K$49,0)</f>
        <v>0</v>
      </c>
      <c r="AB241" s="154">
        <f>IF('Detailed input - Vehicles'!$E$84=U232,$K$49,0)</f>
        <v>0</v>
      </c>
      <c r="AC241" s="154">
        <f>IF('Detailed input - Vehicles'!$E$84=V232,$K$49,0)</f>
        <v>0</v>
      </c>
      <c r="AD241" s="623">
        <f>SUM(D241:AC241)-$K$49</f>
        <v>0</v>
      </c>
    </row>
    <row r="242" spans="2:30" ht="15" customHeight="1" x14ac:dyDescent="0.3">
      <c r="B242" s="226"/>
      <c r="C242" s="146" t="s">
        <v>129</v>
      </c>
      <c r="D242" s="154"/>
      <c r="E242" s="154"/>
      <c r="F242" s="154"/>
      <c r="G242" s="154"/>
      <c r="H242" s="154"/>
      <c r="I242" s="154"/>
      <c r="J242" s="154"/>
      <c r="K242" s="154"/>
      <c r="L242" s="154">
        <f>IF('Detailed input - Vehicles'!$E$84=D232,$L$49,0)</f>
        <v>0</v>
      </c>
      <c r="M242" s="154">
        <f>IF('Detailed input - Vehicles'!$E$84=E232,$L$49,0)</f>
        <v>0</v>
      </c>
      <c r="N242" s="154">
        <f>IF('Detailed input - Vehicles'!$E$84=F232,$L$49,0)</f>
        <v>0</v>
      </c>
      <c r="O242" s="154">
        <f>IF('Detailed input - Vehicles'!$E$84=G232,$L$49,0)</f>
        <v>0</v>
      </c>
      <c r="P242" s="154">
        <f>IF('Detailed input - Vehicles'!$E$84=H232,$L$49,0)</f>
        <v>0</v>
      </c>
      <c r="Q242" s="154">
        <f>IF('Detailed input - Vehicles'!$E$84=I232,$L$49,0)</f>
        <v>0</v>
      </c>
      <c r="R242" s="154">
        <f>IF('Detailed input - Vehicles'!$E$84=J232,$L$49,0)</f>
        <v>0</v>
      </c>
      <c r="S242" s="154">
        <f>IF('Detailed input - Vehicles'!$E$84=K232,$L$49,0)</f>
        <v>0</v>
      </c>
      <c r="T242" s="154">
        <f>IF('Detailed input - Vehicles'!$E$84=L232,$L$49,0)</f>
        <v>0</v>
      </c>
      <c r="U242" s="154">
        <f>IF('Detailed input - Vehicles'!$E$84=M232,$L$49,0)</f>
        <v>0</v>
      </c>
      <c r="V242" s="154">
        <f>IF('Detailed input - Vehicles'!$E$84=N232,$L$49,0)</f>
        <v>0</v>
      </c>
      <c r="W242" s="154">
        <f>IF('Detailed input - Vehicles'!$E$84=O232,$L$49,0)</f>
        <v>0</v>
      </c>
      <c r="X242" s="154">
        <f>IF('Detailed input - Vehicles'!$E$84=P232,$L$49,0)</f>
        <v>0</v>
      </c>
      <c r="Y242" s="154">
        <f>IF('Detailed input - Vehicles'!$E$84=Q232,$L$49,0)</f>
        <v>0</v>
      </c>
      <c r="Z242" s="154">
        <f>IF('Detailed input - Vehicles'!$E$84=R232,$L$49,0)</f>
        <v>0</v>
      </c>
      <c r="AA242" s="154">
        <f>IF('Detailed input - Vehicles'!$E$84=S232,$L$49,0)</f>
        <v>0</v>
      </c>
      <c r="AB242" s="154">
        <f>IF('Detailed input - Vehicles'!$E$84=T232,$L$49,0)</f>
        <v>0</v>
      </c>
      <c r="AC242" s="154">
        <f>IF('Detailed input - Vehicles'!$E$84=U232,$L$49,0)</f>
        <v>0</v>
      </c>
      <c r="AD242" s="623">
        <f>SUM(D242:AC242)-$L$49</f>
        <v>0</v>
      </c>
    </row>
    <row r="243" spans="2:30" ht="15" customHeight="1" x14ac:dyDescent="0.3">
      <c r="B243" s="226"/>
      <c r="C243" s="146" t="s">
        <v>130</v>
      </c>
      <c r="D243" s="154"/>
      <c r="E243" s="154"/>
      <c r="F243" s="154"/>
      <c r="G243" s="154"/>
      <c r="H243" s="154"/>
      <c r="I243" s="154"/>
      <c r="J243" s="154"/>
      <c r="K243" s="154"/>
      <c r="L243" s="154"/>
      <c r="M243" s="154">
        <f>IF('Detailed input - Vehicles'!$E$84=D232,$M$49,0)</f>
        <v>0</v>
      </c>
      <c r="N243" s="154">
        <f>IF('Detailed input - Vehicles'!$E$84=E232,$M$49,0)</f>
        <v>0</v>
      </c>
      <c r="O243" s="154">
        <f>IF('Detailed input - Vehicles'!$E$84=F232,$M$49,0)</f>
        <v>0</v>
      </c>
      <c r="P243" s="154">
        <f>IF('Detailed input - Vehicles'!$E$84=G232,$M$49,0)</f>
        <v>0</v>
      </c>
      <c r="Q243" s="154">
        <f>IF('Detailed input - Vehicles'!$E$84=H232,$M$49,0)</f>
        <v>0</v>
      </c>
      <c r="R243" s="154">
        <f>IF('Detailed input - Vehicles'!$E$84=I232,$M$49,0)</f>
        <v>0</v>
      </c>
      <c r="S243" s="154">
        <f>IF('Detailed input - Vehicles'!$E$84=J232,$M$49,0)</f>
        <v>0</v>
      </c>
      <c r="T243" s="154">
        <f>IF('Detailed input - Vehicles'!$E$84=K232,$M$49,0)</f>
        <v>0</v>
      </c>
      <c r="U243" s="154">
        <f>IF('Detailed input - Vehicles'!$E$84=L232,$M$49,0)</f>
        <v>0</v>
      </c>
      <c r="V243" s="154">
        <f>IF('Detailed input - Vehicles'!$E$84=M232,$M$49,0)</f>
        <v>0</v>
      </c>
      <c r="W243" s="154">
        <f>IF('Detailed input - Vehicles'!$E$84=N232,$M$49,0)</f>
        <v>0</v>
      </c>
      <c r="X243" s="154">
        <f>IF('Detailed input - Vehicles'!$E$84=O232,$M$49,0)</f>
        <v>0</v>
      </c>
      <c r="Y243" s="154">
        <f>IF('Detailed input - Vehicles'!$E$84=P232,$M$49,0)</f>
        <v>0</v>
      </c>
      <c r="Z243" s="154">
        <f>IF('Detailed input - Vehicles'!$E$84=Q232,$M$49,0)</f>
        <v>0</v>
      </c>
      <c r="AA243" s="154">
        <f>IF('Detailed input - Vehicles'!$E$84=R232,$M$49,0)</f>
        <v>0</v>
      </c>
      <c r="AB243" s="154">
        <f>IF('Detailed input - Vehicles'!$E$84=S232,$M$49,0)</f>
        <v>0</v>
      </c>
      <c r="AC243" s="154">
        <f>IF('Detailed input - Vehicles'!$E$84=T232,$M$49,0)</f>
        <v>0</v>
      </c>
      <c r="AD243" s="623">
        <f>SUM(D243:AC243)-$M$49</f>
        <v>0</v>
      </c>
    </row>
    <row r="244" spans="2:30" ht="15" customHeight="1" x14ac:dyDescent="0.3">
      <c r="B244" s="226"/>
      <c r="C244" s="146" t="s">
        <v>131</v>
      </c>
      <c r="D244" s="154"/>
      <c r="E244" s="154"/>
      <c r="F244" s="154"/>
      <c r="G244" s="154"/>
      <c r="H244" s="154"/>
      <c r="I244" s="154"/>
      <c r="J244" s="154"/>
      <c r="K244" s="154"/>
      <c r="L244" s="154"/>
      <c r="M244" s="154"/>
      <c r="N244" s="154">
        <f>IF('Detailed input - Vehicles'!$E$84=D232,$N$49,0)</f>
        <v>0</v>
      </c>
      <c r="O244" s="154">
        <f>IF('Detailed input - Vehicles'!$E$84=E232,$N$49,0)</f>
        <v>0</v>
      </c>
      <c r="P244" s="154">
        <f>IF('Detailed input - Vehicles'!$E$84=F232,$N$49,0)</f>
        <v>0</v>
      </c>
      <c r="Q244" s="154">
        <f>IF('Detailed input - Vehicles'!$E$84=G232,$N$49,0)</f>
        <v>0</v>
      </c>
      <c r="R244" s="154">
        <f>IF('Detailed input - Vehicles'!$E$84=H232,$N$49,0)</f>
        <v>0</v>
      </c>
      <c r="S244" s="154">
        <f>IF('Detailed input - Vehicles'!$E$84=I232,$N$49,0)</f>
        <v>0</v>
      </c>
      <c r="T244" s="154">
        <f>IF('Detailed input - Vehicles'!$E$84=J232,$N$49,0)</f>
        <v>0</v>
      </c>
      <c r="U244" s="154">
        <f>IF('Detailed input - Vehicles'!$E$84=K232,$N$49,0)</f>
        <v>0</v>
      </c>
      <c r="V244" s="154">
        <f>IF('Detailed input - Vehicles'!$E$84=L232,$N$49,0)</f>
        <v>0</v>
      </c>
      <c r="W244" s="154">
        <f>IF('Detailed input - Vehicles'!$E$84=M232,$N$49,0)</f>
        <v>0</v>
      </c>
      <c r="X244" s="154">
        <f>IF('Detailed input - Vehicles'!$E$84=N232,$N$49,0)</f>
        <v>0</v>
      </c>
      <c r="Y244" s="154">
        <f>IF('Detailed input - Vehicles'!$E$84=O232,$N$49,0)</f>
        <v>0</v>
      </c>
      <c r="Z244" s="154">
        <f>IF('Detailed input - Vehicles'!$E$84=P232,$N$49,0)</f>
        <v>0</v>
      </c>
      <c r="AA244" s="154">
        <f>IF('Detailed input - Vehicles'!$E$84=Q232,$N$49,0)</f>
        <v>0</v>
      </c>
      <c r="AB244" s="154">
        <f>IF('Detailed input - Vehicles'!$E$84=R232,$N$49,0)</f>
        <v>0</v>
      </c>
      <c r="AC244" s="154">
        <f>IF('Detailed input - Vehicles'!$E$84=S232,$N$49,0)</f>
        <v>0</v>
      </c>
      <c r="AD244" s="623">
        <f>SUM(D244:AC244)-$N$49</f>
        <v>0</v>
      </c>
    </row>
    <row r="248" spans="2:30" ht="15" customHeight="1" x14ac:dyDescent="0.3">
      <c r="B248" s="211" t="s">
        <v>662</v>
      </c>
      <c r="D248" s="853">
        <f>+'Basic input'!H37</f>
        <v>0</v>
      </c>
      <c r="E248" s="853">
        <f>+D248</f>
        <v>0</v>
      </c>
      <c r="F248" s="853">
        <f t="shared" ref="F248:AC248" si="43">+E248</f>
        <v>0</v>
      </c>
      <c r="G248" s="853">
        <f t="shared" si="43"/>
        <v>0</v>
      </c>
      <c r="H248" s="853">
        <f t="shared" si="43"/>
        <v>0</v>
      </c>
      <c r="I248" s="853">
        <f t="shared" si="43"/>
        <v>0</v>
      </c>
      <c r="J248" s="853">
        <f t="shared" si="43"/>
        <v>0</v>
      </c>
      <c r="K248" s="853">
        <f t="shared" si="43"/>
        <v>0</v>
      </c>
      <c r="L248" s="853">
        <f t="shared" si="43"/>
        <v>0</v>
      </c>
      <c r="M248" s="853">
        <f t="shared" si="43"/>
        <v>0</v>
      </c>
      <c r="N248" s="853">
        <f t="shared" si="43"/>
        <v>0</v>
      </c>
      <c r="O248" s="853">
        <f t="shared" si="43"/>
        <v>0</v>
      </c>
      <c r="P248" s="853">
        <f t="shared" si="43"/>
        <v>0</v>
      </c>
      <c r="Q248" s="853">
        <f t="shared" si="43"/>
        <v>0</v>
      </c>
      <c r="R248" s="853">
        <f t="shared" si="43"/>
        <v>0</v>
      </c>
      <c r="S248" s="853">
        <f t="shared" si="43"/>
        <v>0</v>
      </c>
      <c r="T248" s="853">
        <f t="shared" si="43"/>
        <v>0</v>
      </c>
      <c r="U248" s="853">
        <f t="shared" si="43"/>
        <v>0</v>
      </c>
      <c r="V248" s="853">
        <f t="shared" si="43"/>
        <v>0</v>
      </c>
      <c r="W248" s="853">
        <f t="shared" si="43"/>
        <v>0</v>
      </c>
      <c r="X248" s="853">
        <f t="shared" si="43"/>
        <v>0</v>
      </c>
      <c r="Y248" s="853">
        <f t="shared" si="43"/>
        <v>0</v>
      </c>
      <c r="Z248" s="853">
        <f t="shared" si="43"/>
        <v>0</v>
      </c>
      <c r="AA248" s="853">
        <f t="shared" si="43"/>
        <v>0</v>
      </c>
      <c r="AB248" s="853">
        <f t="shared" si="43"/>
        <v>0</v>
      </c>
      <c r="AC248" s="853">
        <f t="shared" si="43"/>
        <v>0</v>
      </c>
    </row>
    <row r="249" spans="2:30" ht="15" customHeight="1" x14ac:dyDescent="0.3">
      <c r="B249" s="97" t="s">
        <v>663</v>
      </c>
      <c r="C249" s="97" t="s">
        <v>78</v>
      </c>
      <c r="D249" s="597">
        <f t="shared" ref="D249:N249" si="44">SUM(D250:D260)</f>
        <v>0</v>
      </c>
      <c r="E249" s="597">
        <f t="shared" si="44"/>
        <v>0</v>
      </c>
      <c r="F249" s="597">
        <f t="shared" si="44"/>
        <v>0</v>
      </c>
      <c r="G249" s="597">
        <f t="shared" si="44"/>
        <v>0</v>
      </c>
      <c r="H249" s="597">
        <f t="shared" si="44"/>
        <v>0</v>
      </c>
      <c r="I249" s="597">
        <f t="shared" si="44"/>
        <v>0</v>
      </c>
      <c r="J249" s="597">
        <f t="shared" si="44"/>
        <v>0</v>
      </c>
      <c r="K249" s="597">
        <f t="shared" si="44"/>
        <v>0</v>
      </c>
      <c r="L249" s="597">
        <f t="shared" si="44"/>
        <v>0</v>
      </c>
      <c r="M249" s="597">
        <f t="shared" si="44"/>
        <v>0</v>
      </c>
      <c r="N249" s="597">
        <f t="shared" si="44"/>
        <v>0</v>
      </c>
      <c r="O249" s="597">
        <f t="shared" ref="O249:AC249" si="45">SUM(O250:O260)</f>
        <v>0</v>
      </c>
      <c r="P249" s="597">
        <f t="shared" si="45"/>
        <v>0</v>
      </c>
      <c r="Q249" s="597">
        <f t="shared" si="45"/>
        <v>0</v>
      </c>
      <c r="R249" s="597">
        <f t="shared" si="45"/>
        <v>0</v>
      </c>
      <c r="S249" s="597">
        <f t="shared" si="45"/>
        <v>0</v>
      </c>
      <c r="T249" s="597">
        <f t="shared" si="45"/>
        <v>0</v>
      </c>
      <c r="U249" s="597">
        <f t="shared" si="45"/>
        <v>0</v>
      </c>
      <c r="V249" s="597">
        <f t="shared" si="45"/>
        <v>0</v>
      </c>
      <c r="W249" s="597">
        <f t="shared" si="45"/>
        <v>0</v>
      </c>
      <c r="X249" s="597">
        <f t="shared" si="45"/>
        <v>0</v>
      </c>
      <c r="Y249" s="597">
        <f t="shared" si="45"/>
        <v>0</v>
      </c>
      <c r="Z249" s="597">
        <f t="shared" si="45"/>
        <v>0</v>
      </c>
      <c r="AA249" s="597">
        <f t="shared" si="45"/>
        <v>0</v>
      </c>
      <c r="AB249" s="597">
        <f t="shared" si="45"/>
        <v>0</v>
      </c>
      <c r="AC249" s="597">
        <f t="shared" si="45"/>
        <v>0</v>
      </c>
    </row>
    <row r="250" spans="2:30" ht="15" customHeight="1" x14ac:dyDescent="0.3">
      <c r="B250" s="103" t="s">
        <v>135</v>
      </c>
      <c r="C250" s="146" t="s">
        <v>121</v>
      </c>
      <c r="D250" s="147">
        <f>IF('Detailed input - Vehicles'!$E$99&lt;&gt;0,'Detailed input - Vehicles'!$E$99,'Detailed input - Vehicles'!$E$98)*Cars!D248*Cars!D$13</f>
        <v>0</v>
      </c>
      <c r="E250" s="147">
        <f>IF('Detailed input - Vehicles'!$E$99&lt;&gt;0,'Detailed input - Vehicles'!$E$99,'Detailed input - Vehicles'!$E$98)*Cars!E248*Cars!E$13</f>
        <v>0</v>
      </c>
      <c r="F250" s="147">
        <f>IF('Detailed input - Vehicles'!$E$99&lt;&gt;0,'Detailed input - Vehicles'!$E$99,'Detailed input - Vehicles'!$E$98)*Cars!F248*Cars!F$13</f>
        <v>0</v>
      </c>
      <c r="G250" s="147">
        <f>IF('Detailed input - Vehicles'!$E$99&lt;&gt;0,'Detailed input - Vehicles'!$E$99,'Detailed input - Vehicles'!$E$98)*Cars!G248*Cars!G$13</f>
        <v>0</v>
      </c>
      <c r="H250" s="147">
        <f>IF('Detailed input - Vehicles'!$E$99&lt;&gt;0,'Detailed input - Vehicles'!$E$99,'Detailed input - Vehicles'!$E$98)*Cars!H248*Cars!H$13</f>
        <v>0</v>
      </c>
      <c r="I250" s="147">
        <f>IF('Detailed input - Vehicles'!$E$99&lt;&gt;0,'Detailed input - Vehicles'!$E$99,'Detailed input - Vehicles'!$E$98)*Cars!I248*Cars!I$13</f>
        <v>0</v>
      </c>
      <c r="J250" s="147">
        <f>IF('Detailed input - Vehicles'!$E$99&lt;&gt;0,'Detailed input - Vehicles'!$E$99,'Detailed input - Vehicles'!$E$98)*Cars!J248*Cars!J$13</f>
        <v>0</v>
      </c>
      <c r="K250" s="147">
        <f>IF('Detailed input - Vehicles'!$E$99&lt;&gt;0,'Detailed input - Vehicles'!$E$99,'Detailed input - Vehicles'!$E$98)*Cars!K248*Cars!K$13</f>
        <v>0</v>
      </c>
      <c r="L250" s="147">
        <f>IF('Detailed input - Vehicles'!$E$99&lt;&gt;0,'Detailed input - Vehicles'!$E$99,'Detailed input - Vehicles'!$E$98)*Cars!L248*Cars!L$13</f>
        <v>0</v>
      </c>
      <c r="M250" s="147">
        <f>IF('Detailed input - Vehicles'!$E$99&lt;&gt;0,'Detailed input - Vehicles'!$E$99,'Detailed input - Vehicles'!$E$98)*Cars!M248*Cars!M$13</f>
        <v>0</v>
      </c>
      <c r="N250" s="147">
        <f>IF('Detailed input - Vehicles'!$E$99&lt;&gt;0,'Detailed input - Vehicles'!$E$99,'Detailed input - Vehicles'!$E$98)*Cars!N248*Cars!N$13</f>
        <v>0</v>
      </c>
      <c r="O250" s="147">
        <f>IF('Detailed input - Vehicles'!$E$99&lt;&gt;0,'Detailed input - Vehicles'!$E$99,'Detailed input - Vehicles'!$E$98)*Cars!O248*Cars!O$13</f>
        <v>0</v>
      </c>
      <c r="P250" s="147">
        <f>IF('Detailed input - Vehicles'!$E$99&lt;&gt;0,'Detailed input - Vehicles'!$E$99,'Detailed input - Vehicles'!$E$98)*Cars!P248*Cars!P$13</f>
        <v>0</v>
      </c>
      <c r="Q250" s="147">
        <f>IF('Detailed input - Vehicles'!$E$99&lt;&gt;0,'Detailed input - Vehicles'!$E$99,'Detailed input - Vehicles'!$E$98)*Cars!Q248*Cars!Q$13</f>
        <v>0</v>
      </c>
      <c r="R250" s="147">
        <f>IF('Detailed input - Vehicles'!$E$99&lt;&gt;0,'Detailed input - Vehicles'!$E$99,'Detailed input - Vehicles'!$E$98)*Cars!R248*Cars!R$13</f>
        <v>0</v>
      </c>
      <c r="S250" s="147">
        <f>IF('Detailed input - Vehicles'!$E$99&lt;&gt;0,'Detailed input - Vehicles'!$E$99,'Detailed input - Vehicles'!$E$98)*Cars!S248*Cars!S$13</f>
        <v>0</v>
      </c>
      <c r="T250" s="147">
        <f>IF('Detailed input - Vehicles'!$E$99&lt;&gt;0,'Detailed input - Vehicles'!$E$99,'Detailed input - Vehicles'!$E$98)*Cars!T248*Cars!T$13</f>
        <v>0</v>
      </c>
      <c r="U250" s="147">
        <f>IF('Detailed input - Vehicles'!$E$99&lt;&gt;0,'Detailed input - Vehicles'!$E$99,'Detailed input - Vehicles'!$E$98)*Cars!U248*Cars!U$13</f>
        <v>0</v>
      </c>
      <c r="V250" s="147">
        <f>IF('Detailed input - Vehicles'!$E$99&lt;&gt;0,'Detailed input - Vehicles'!$E$99,'Detailed input - Vehicles'!$E$98)*Cars!V248*Cars!V$13</f>
        <v>0</v>
      </c>
      <c r="W250" s="147">
        <f>IF('Detailed input - Vehicles'!$E$99&lt;&gt;0,'Detailed input - Vehicles'!$E$99,'Detailed input - Vehicles'!$E$98)*Cars!W248*Cars!W$13</f>
        <v>0</v>
      </c>
      <c r="X250" s="147">
        <f>IF('Detailed input - Vehicles'!$E$99&lt;&gt;0,'Detailed input - Vehicles'!$E$99,'Detailed input - Vehicles'!$E$98)*Cars!X248*Cars!X$13</f>
        <v>0</v>
      </c>
      <c r="Y250" s="147">
        <f>IF('Detailed input - Vehicles'!$E$99&lt;&gt;0,'Detailed input - Vehicles'!$E$99,'Detailed input - Vehicles'!$E$98)*Cars!Y248*Cars!Y$13</f>
        <v>0</v>
      </c>
      <c r="Z250" s="147">
        <f>IF('Detailed input - Vehicles'!$E$99&lt;&gt;0,'Detailed input - Vehicles'!$E$99,'Detailed input - Vehicles'!$E$98)*Cars!Z248*Cars!Z$13</f>
        <v>0</v>
      </c>
      <c r="AA250" s="147">
        <f>IF('Detailed input - Vehicles'!$E$99&lt;&gt;0,'Detailed input - Vehicles'!$E$99,'Detailed input - Vehicles'!$E$98)*Cars!AA248*Cars!AA$13</f>
        <v>0</v>
      </c>
      <c r="AB250" s="147">
        <f>IF('Detailed input - Vehicles'!$E$99&lt;&gt;0,'Detailed input - Vehicles'!$E$99,'Detailed input - Vehicles'!$E$98)*Cars!AB248*Cars!AB$13</f>
        <v>0</v>
      </c>
      <c r="AC250" s="147">
        <f>IF('Detailed input - Vehicles'!$E$99&lt;&gt;0,'Detailed input - Vehicles'!$E$99,'Detailed input - Vehicles'!$E$98)*Cars!AC248*Cars!AC$13</f>
        <v>0</v>
      </c>
    </row>
    <row r="251" spans="2:30" ht="15" customHeight="1" x14ac:dyDescent="0.3">
      <c r="B251" s="97"/>
      <c r="C251" s="146" t="s">
        <v>122</v>
      </c>
      <c r="D251" s="147"/>
      <c r="E251" s="147">
        <f>IF('Detailed input - Vehicles'!$F$99&lt;&gt;0,'Detailed input - Vehicles'!$F$99,'Detailed input - Vehicles'!$F$98)*Cars!E248*Cars!E$14</f>
        <v>0</v>
      </c>
      <c r="F251" s="147">
        <f>IF('Detailed input - Vehicles'!$F$99&lt;&gt;0,'Detailed input - Vehicles'!$F$99,'Detailed input - Vehicles'!$F$98)*Cars!F248*Cars!F$14</f>
        <v>0</v>
      </c>
      <c r="G251" s="147">
        <f>IF('Detailed input - Vehicles'!$F$99&lt;&gt;0,'Detailed input - Vehicles'!$F$99,'Detailed input - Vehicles'!$F$98)*Cars!G248*Cars!G$14</f>
        <v>0</v>
      </c>
      <c r="H251" s="147">
        <f>IF('Detailed input - Vehicles'!$F$99&lt;&gt;0,'Detailed input - Vehicles'!$F$99,'Detailed input - Vehicles'!$F$98)*Cars!H248*Cars!H$14</f>
        <v>0</v>
      </c>
      <c r="I251" s="147">
        <f>IF('Detailed input - Vehicles'!$F$99&lt;&gt;0,'Detailed input - Vehicles'!$F$99,'Detailed input - Vehicles'!$F$98)*Cars!I248*Cars!I$14</f>
        <v>0</v>
      </c>
      <c r="J251" s="147">
        <f>IF('Detailed input - Vehicles'!$F$99&lt;&gt;0,'Detailed input - Vehicles'!$F$99,'Detailed input - Vehicles'!$F$98)*Cars!J248*Cars!J$14</f>
        <v>0</v>
      </c>
      <c r="K251" s="147">
        <f>IF('Detailed input - Vehicles'!$F$99&lt;&gt;0,'Detailed input - Vehicles'!$F$99,'Detailed input - Vehicles'!$F$98)*Cars!K248*Cars!K$14</f>
        <v>0</v>
      </c>
      <c r="L251" s="147">
        <f>IF('Detailed input - Vehicles'!$F$99&lt;&gt;0,'Detailed input - Vehicles'!$F$99,'Detailed input - Vehicles'!$F$98)*Cars!L248*Cars!L$14</f>
        <v>0</v>
      </c>
      <c r="M251" s="147">
        <f>IF('Detailed input - Vehicles'!$F$99&lt;&gt;0,'Detailed input - Vehicles'!$F$99,'Detailed input - Vehicles'!$F$98)*Cars!M248*Cars!M$14</f>
        <v>0</v>
      </c>
      <c r="N251" s="147">
        <f>IF('Detailed input - Vehicles'!$F$99&lt;&gt;0,'Detailed input - Vehicles'!$F$99,'Detailed input - Vehicles'!$F$98)*Cars!N248*Cars!N$14</f>
        <v>0</v>
      </c>
      <c r="O251" s="147">
        <f>IF('Detailed input - Vehicles'!$F$99&lt;&gt;0,'Detailed input - Vehicles'!$F$99,'Detailed input - Vehicles'!$F$98)*Cars!O248*Cars!O$14</f>
        <v>0</v>
      </c>
      <c r="P251" s="147">
        <f>IF('Detailed input - Vehicles'!$F$99&lt;&gt;0,'Detailed input - Vehicles'!$F$99,'Detailed input - Vehicles'!$F$98)*Cars!P248*Cars!P$14</f>
        <v>0</v>
      </c>
      <c r="Q251" s="147">
        <f>IF('Detailed input - Vehicles'!$F$99&lt;&gt;0,'Detailed input - Vehicles'!$F$99,'Detailed input - Vehicles'!$F$98)*Cars!Q248*Cars!Q$14</f>
        <v>0</v>
      </c>
      <c r="R251" s="147">
        <f>IF('Detailed input - Vehicles'!$F$99&lt;&gt;0,'Detailed input - Vehicles'!$F$99,'Detailed input - Vehicles'!$F$98)*Cars!R248*Cars!R$14</f>
        <v>0</v>
      </c>
      <c r="S251" s="147">
        <f>IF('Detailed input - Vehicles'!$F$99&lt;&gt;0,'Detailed input - Vehicles'!$F$99,'Detailed input - Vehicles'!$F$98)*Cars!S248*Cars!S$14</f>
        <v>0</v>
      </c>
      <c r="T251" s="147">
        <f>IF('Detailed input - Vehicles'!$F$99&lt;&gt;0,'Detailed input - Vehicles'!$F$99,'Detailed input - Vehicles'!$F$98)*Cars!T248*Cars!T$14</f>
        <v>0</v>
      </c>
      <c r="U251" s="147">
        <f>IF('Detailed input - Vehicles'!$F$99&lt;&gt;0,'Detailed input - Vehicles'!$F$99,'Detailed input - Vehicles'!$F$98)*Cars!U248*Cars!U$14</f>
        <v>0</v>
      </c>
      <c r="V251" s="147">
        <f>IF('Detailed input - Vehicles'!$F$99&lt;&gt;0,'Detailed input - Vehicles'!$F$99,'Detailed input - Vehicles'!$F$98)*Cars!V248*Cars!V$14</f>
        <v>0</v>
      </c>
      <c r="W251" s="147">
        <f>IF('Detailed input - Vehicles'!$F$99&lt;&gt;0,'Detailed input - Vehicles'!$F$99,'Detailed input - Vehicles'!$F$98)*Cars!W248*Cars!W$14</f>
        <v>0</v>
      </c>
      <c r="X251" s="147">
        <f>IF('Detailed input - Vehicles'!$F$99&lt;&gt;0,'Detailed input - Vehicles'!$F$99,'Detailed input - Vehicles'!$F$98)*Cars!X248*Cars!X$14</f>
        <v>0</v>
      </c>
      <c r="Y251" s="147">
        <f>IF('Detailed input - Vehicles'!$F$99&lt;&gt;0,'Detailed input - Vehicles'!$F$99,'Detailed input - Vehicles'!$F$98)*Cars!Y248*Cars!Y$14</f>
        <v>0</v>
      </c>
      <c r="Z251" s="147">
        <f>IF('Detailed input - Vehicles'!$F$99&lt;&gt;0,'Detailed input - Vehicles'!$F$99,'Detailed input - Vehicles'!$F$98)*Cars!Z248*Cars!Z$14</f>
        <v>0</v>
      </c>
      <c r="AA251" s="147">
        <f>IF('Detailed input - Vehicles'!$F$99&lt;&gt;0,'Detailed input - Vehicles'!$F$99,'Detailed input - Vehicles'!$F$98)*Cars!AA248*Cars!AA$14</f>
        <v>0</v>
      </c>
      <c r="AB251" s="147">
        <f>IF('Detailed input - Vehicles'!$F$99&lt;&gt;0,'Detailed input - Vehicles'!$F$99,'Detailed input - Vehicles'!$F$98)*Cars!AB248*Cars!AB$14</f>
        <v>0</v>
      </c>
      <c r="AC251" s="147">
        <f>IF('Detailed input - Vehicles'!$F$99&lt;&gt;0,'Detailed input - Vehicles'!$F$99,'Detailed input - Vehicles'!$F$98)*Cars!AC248*Cars!AC$14</f>
        <v>0</v>
      </c>
    </row>
    <row r="252" spans="2:30" ht="15" customHeight="1" x14ac:dyDescent="0.3">
      <c r="B252" s="97"/>
      <c r="C252" s="146" t="s">
        <v>123</v>
      </c>
      <c r="D252" s="147"/>
      <c r="E252" s="147"/>
      <c r="F252" s="147">
        <f>IF('Detailed input - Vehicles'!$G$99&lt;&gt;0,'Detailed input - Vehicles'!$G$99,'Detailed input - Vehicles'!$G$98)*Cars!F$15*Cars!F248</f>
        <v>0</v>
      </c>
      <c r="G252" s="147">
        <f>IF('Detailed input - Vehicles'!$G$99&lt;&gt;0,'Detailed input - Vehicles'!$G$99,'Detailed input - Vehicles'!$G$98)*Cars!G$15*Cars!G248</f>
        <v>0</v>
      </c>
      <c r="H252" s="147">
        <f>IF('Detailed input - Vehicles'!$G$99&lt;&gt;0,'Detailed input - Vehicles'!$G$99,'Detailed input - Vehicles'!$G$98)*Cars!H$15*Cars!H248</f>
        <v>0</v>
      </c>
      <c r="I252" s="147">
        <f>IF('Detailed input - Vehicles'!$G$99&lt;&gt;0,'Detailed input - Vehicles'!$G$99,'Detailed input - Vehicles'!$G$98)*Cars!I$15*Cars!I248</f>
        <v>0</v>
      </c>
      <c r="J252" s="147">
        <f>IF('Detailed input - Vehicles'!$G$99&lt;&gt;0,'Detailed input - Vehicles'!$G$99,'Detailed input - Vehicles'!$G$98)*Cars!J$15*Cars!J248</f>
        <v>0</v>
      </c>
      <c r="K252" s="147">
        <f>IF('Detailed input - Vehicles'!$G$99&lt;&gt;0,'Detailed input - Vehicles'!$G$99,'Detailed input - Vehicles'!$G$98)*Cars!K$15*Cars!K248</f>
        <v>0</v>
      </c>
      <c r="L252" s="147">
        <f>IF('Detailed input - Vehicles'!$G$99&lt;&gt;0,'Detailed input - Vehicles'!$G$99,'Detailed input - Vehicles'!$G$98)*Cars!L$15*Cars!L248</f>
        <v>0</v>
      </c>
      <c r="M252" s="147">
        <f>IF('Detailed input - Vehicles'!$G$99&lt;&gt;0,'Detailed input - Vehicles'!$G$99,'Detailed input - Vehicles'!$G$98)*Cars!M$15*Cars!M248</f>
        <v>0</v>
      </c>
      <c r="N252" s="147">
        <f>IF('Detailed input - Vehicles'!$G$99&lt;&gt;0,'Detailed input - Vehicles'!$G$99,'Detailed input - Vehicles'!$G$98)*Cars!N$15*Cars!N248</f>
        <v>0</v>
      </c>
      <c r="O252" s="147">
        <f>IF('Detailed input - Vehicles'!$G$99&lt;&gt;0,'Detailed input - Vehicles'!$G$99,'Detailed input - Vehicles'!$G$98)*Cars!O$15*Cars!O248</f>
        <v>0</v>
      </c>
      <c r="P252" s="147">
        <f>IF('Detailed input - Vehicles'!$G$99&lt;&gt;0,'Detailed input - Vehicles'!$G$99,'Detailed input - Vehicles'!$G$98)*Cars!P$15*Cars!P248</f>
        <v>0</v>
      </c>
      <c r="Q252" s="147">
        <f>IF('Detailed input - Vehicles'!$G$99&lt;&gt;0,'Detailed input - Vehicles'!$G$99,'Detailed input - Vehicles'!$G$98)*Cars!Q$15*Cars!Q248</f>
        <v>0</v>
      </c>
      <c r="R252" s="147">
        <f>IF('Detailed input - Vehicles'!$G$99&lt;&gt;0,'Detailed input - Vehicles'!$G$99,'Detailed input - Vehicles'!$G$98)*Cars!R$15*Cars!R248</f>
        <v>0</v>
      </c>
      <c r="S252" s="147">
        <f>IF('Detailed input - Vehicles'!$G$99&lt;&gt;0,'Detailed input - Vehicles'!$G$99,'Detailed input - Vehicles'!$G$98)*Cars!S$15*Cars!S248</f>
        <v>0</v>
      </c>
      <c r="T252" s="147">
        <f>IF('Detailed input - Vehicles'!$G$99&lt;&gt;0,'Detailed input - Vehicles'!$G$99,'Detailed input - Vehicles'!$G$98)*Cars!T$15*Cars!T248</f>
        <v>0</v>
      </c>
      <c r="U252" s="147">
        <f>IF('Detailed input - Vehicles'!$G$99&lt;&gt;0,'Detailed input - Vehicles'!$G$99,'Detailed input - Vehicles'!$G$98)*Cars!U$15*Cars!U248</f>
        <v>0</v>
      </c>
      <c r="V252" s="147">
        <f>IF('Detailed input - Vehicles'!$G$99&lt;&gt;0,'Detailed input - Vehicles'!$G$99,'Detailed input - Vehicles'!$G$98)*Cars!V$15*Cars!V248</f>
        <v>0</v>
      </c>
      <c r="W252" s="147">
        <f>IF('Detailed input - Vehicles'!$G$99&lt;&gt;0,'Detailed input - Vehicles'!$G$99,'Detailed input - Vehicles'!$G$98)*Cars!W$15*Cars!W248</f>
        <v>0</v>
      </c>
      <c r="X252" s="147">
        <f>IF('Detailed input - Vehicles'!$G$99&lt;&gt;0,'Detailed input - Vehicles'!$G$99,'Detailed input - Vehicles'!$G$98)*Cars!X$15*Cars!X248</f>
        <v>0</v>
      </c>
      <c r="Y252" s="147">
        <f>IF('Detailed input - Vehicles'!$G$99&lt;&gt;0,'Detailed input - Vehicles'!$G$99,'Detailed input - Vehicles'!$G$98)*Cars!Y$15*Cars!Y248</f>
        <v>0</v>
      </c>
      <c r="Z252" s="147">
        <f>IF('Detailed input - Vehicles'!$G$99&lt;&gt;0,'Detailed input - Vehicles'!$G$99,'Detailed input - Vehicles'!$G$98)*Cars!Z$15*Cars!Z248</f>
        <v>0</v>
      </c>
      <c r="AA252" s="147">
        <f>IF('Detailed input - Vehicles'!$G$99&lt;&gt;0,'Detailed input - Vehicles'!$G$99,'Detailed input - Vehicles'!$G$98)*Cars!AA$15*Cars!AA248</f>
        <v>0</v>
      </c>
      <c r="AB252" s="147">
        <f>IF('Detailed input - Vehicles'!$G$99&lt;&gt;0,'Detailed input - Vehicles'!$G$99,'Detailed input - Vehicles'!$G$98)*Cars!AB$15*Cars!AB248</f>
        <v>0</v>
      </c>
      <c r="AC252" s="147">
        <f>IF('Detailed input - Vehicles'!$G$99&lt;&gt;0,'Detailed input - Vehicles'!$G$99,'Detailed input - Vehicles'!$G$98)*Cars!AC$15*Cars!AC248</f>
        <v>0</v>
      </c>
    </row>
    <row r="253" spans="2:30" ht="15" customHeight="1" x14ac:dyDescent="0.3">
      <c r="B253" s="97"/>
      <c r="C253" s="146" t="s">
        <v>124</v>
      </c>
      <c r="D253" s="147"/>
      <c r="E253" s="147"/>
      <c r="F253" s="147"/>
      <c r="G253" s="147">
        <f>IF('Detailed input - Vehicles'!$H$99&lt;&gt;0,'Detailed input - Vehicles'!$H$99,'Detailed input - Vehicles'!$H$98)*Cars!G$16*Cars!G248</f>
        <v>0</v>
      </c>
      <c r="H253" s="147">
        <f>IF('Detailed input - Vehicles'!$H$99&lt;&gt;0,'Detailed input - Vehicles'!$H$99,'Detailed input - Vehicles'!$H$98)*Cars!H$16*Cars!H248</f>
        <v>0</v>
      </c>
      <c r="I253" s="147">
        <f>IF('Detailed input - Vehicles'!$H$99&lt;&gt;0,'Detailed input - Vehicles'!$H$99,'Detailed input - Vehicles'!$H$98)*Cars!I$16*Cars!I248</f>
        <v>0</v>
      </c>
      <c r="J253" s="147">
        <f>IF('Detailed input - Vehicles'!$H$99&lt;&gt;0,'Detailed input - Vehicles'!$H$99,'Detailed input - Vehicles'!$H$98)*Cars!J$16*Cars!J248</f>
        <v>0</v>
      </c>
      <c r="K253" s="147">
        <f>IF('Detailed input - Vehicles'!$H$99&lt;&gt;0,'Detailed input - Vehicles'!$H$99,'Detailed input - Vehicles'!$H$98)*Cars!K$16*Cars!K248</f>
        <v>0</v>
      </c>
      <c r="L253" s="147">
        <f>IF('Detailed input - Vehicles'!$H$99&lt;&gt;0,'Detailed input - Vehicles'!$H$99,'Detailed input - Vehicles'!$H$98)*Cars!L$16*Cars!L248</f>
        <v>0</v>
      </c>
      <c r="M253" s="147">
        <f>IF('Detailed input - Vehicles'!$H$99&lt;&gt;0,'Detailed input - Vehicles'!$H$99,'Detailed input - Vehicles'!$H$98)*Cars!M$16*Cars!M248</f>
        <v>0</v>
      </c>
      <c r="N253" s="147">
        <f>IF('Detailed input - Vehicles'!$H$99&lt;&gt;0,'Detailed input - Vehicles'!$H$99,'Detailed input - Vehicles'!$H$98)*Cars!N$16*Cars!N248</f>
        <v>0</v>
      </c>
      <c r="O253" s="147">
        <f>IF('Detailed input - Vehicles'!$H$99&lt;&gt;0,'Detailed input - Vehicles'!$H$99,'Detailed input - Vehicles'!$H$98)*Cars!O$16*Cars!O248</f>
        <v>0</v>
      </c>
      <c r="P253" s="147">
        <f>IF('Detailed input - Vehicles'!$H$99&lt;&gt;0,'Detailed input - Vehicles'!$H$99,'Detailed input - Vehicles'!$H$98)*Cars!P$16*Cars!P248</f>
        <v>0</v>
      </c>
      <c r="Q253" s="147">
        <f>IF('Detailed input - Vehicles'!$H$99&lt;&gt;0,'Detailed input - Vehicles'!$H$99,'Detailed input - Vehicles'!$H$98)*Cars!Q$16*Cars!Q248</f>
        <v>0</v>
      </c>
      <c r="R253" s="147">
        <f>IF('Detailed input - Vehicles'!$H$99&lt;&gt;0,'Detailed input - Vehicles'!$H$99,'Detailed input - Vehicles'!$H$98)*Cars!R$16*Cars!R248</f>
        <v>0</v>
      </c>
      <c r="S253" s="147">
        <f>IF('Detailed input - Vehicles'!$H$99&lt;&gt;0,'Detailed input - Vehicles'!$H$99,'Detailed input - Vehicles'!$H$98)*Cars!S$16*Cars!S248</f>
        <v>0</v>
      </c>
      <c r="T253" s="147">
        <f>IF('Detailed input - Vehicles'!$H$99&lt;&gt;0,'Detailed input - Vehicles'!$H$99,'Detailed input - Vehicles'!$H$98)*Cars!T$16*Cars!T248</f>
        <v>0</v>
      </c>
      <c r="U253" s="147">
        <f>IF('Detailed input - Vehicles'!$H$99&lt;&gt;0,'Detailed input - Vehicles'!$H$99,'Detailed input - Vehicles'!$H$98)*Cars!U$16*Cars!U248</f>
        <v>0</v>
      </c>
      <c r="V253" s="147">
        <f>IF('Detailed input - Vehicles'!$H$99&lt;&gt;0,'Detailed input - Vehicles'!$H$99,'Detailed input - Vehicles'!$H$98)*Cars!V$16*Cars!V248</f>
        <v>0</v>
      </c>
      <c r="W253" s="147">
        <f>IF('Detailed input - Vehicles'!$H$99&lt;&gt;0,'Detailed input - Vehicles'!$H$99,'Detailed input - Vehicles'!$H$98)*Cars!W$16*Cars!W248</f>
        <v>0</v>
      </c>
      <c r="X253" s="147">
        <f>IF('Detailed input - Vehicles'!$H$99&lt;&gt;0,'Detailed input - Vehicles'!$H$99,'Detailed input - Vehicles'!$H$98)*Cars!X$16*Cars!X248</f>
        <v>0</v>
      </c>
      <c r="Y253" s="147">
        <f>IF('Detailed input - Vehicles'!$H$99&lt;&gt;0,'Detailed input - Vehicles'!$H$99,'Detailed input - Vehicles'!$H$98)*Cars!Y$16*Cars!Y248</f>
        <v>0</v>
      </c>
      <c r="Z253" s="147">
        <f>IF('Detailed input - Vehicles'!$H$99&lt;&gt;0,'Detailed input - Vehicles'!$H$99,'Detailed input - Vehicles'!$H$98)*Cars!Z$16*Cars!Z248</f>
        <v>0</v>
      </c>
      <c r="AA253" s="147">
        <f>IF('Detailed input - Vehicles'!$H$99&lt;&gt;0,'Detailed input - Vehicles'!$H$99,'Detailed input - Vehicles'!$H$98)*Cars!AA$16*Cars!AA248</f>
        <v>0</v>
      </c>
      <c r="AB253" s="147">
        <f>IF('Detailed input - Vehicles'!$H$99&lt;&gt;0,'Detailed input - Vehicles'!$H$99,'Detailed input - Vehicles'!$H$98)*Cars!AB$16*Cars!AB248</f>
        <v>0</v>
      </c>
      <c r="AC253" s="147">
        <f>IF('Detailed input - Vehicles'!$H$99&lt;&gt;0,'Detailed input - Vehicles'!$H$99,'Detailed input - Vehicles'!$H$98)*Cars!AC$16*Cars!AC248</f>
        <v>0</v>
      </c>
    </row>
    <row r="254" spans="2:30" ht="15" customHeight="1" x14ac:dyDescent="0.3">
      <c r="B254" s="97"/>
      <c r="C254" s="146" t="s">
        <v>125</v>
      </c>
      <c r="D254" s="147"/>
      <c r="E254" s="147"/>
      <c r="F254" s="147"/>
      <c r="G254" s="147"/>
      <c r="H254" s="147">
        <f>IF('Detailed input - Vehicles'!$I$99&lt;&gt;0,'Detailed input - Vehicles'!$I$99,'Detailed input - Vehicles'!$I$98)*Cars!H$17*Cars!H248</f>
        <v>0</v>
      </c>
      <c r="I254" s="147">
        <f>IF('Detailed input - Vehicles'!$I$99&lt;&gt;0,'Detailed input - Vehicles'!$I$99,'Detailed input - Vehicles'!$I$98)*Cars!I$17*Cars!I248</f>
        <v>0</v>
      </c>
      <c r="J254" s="147">
        <f>IF('Detailed input - Vehicles'!$I$99&lt;&gt;0,'Detailed input - Vehicles'!$I$99,'Detailed input - Vehicles'!$I$98)*Cars!J$17*Cars!J248</f>
        <v>0</v>
      </c>
      <c r="K254" s="147">
        <f>IF('Detailed input - Vehicles'!$I$99&lt;&gt;0,'Detailed input - Vehicles'!$I$99,'Detailed input - Vehicles'!$I$98)*Cars!K$17*Cars!K248</f>
        <v>0</v>
      </c>
      <c r="L254" s="147">
        <f>IF('Detailed input - Vehicles'!$I$99&lt;&gt;0,'Detailed input - Vehicles'!$I$99,'Detailed input - Vehicles'!$I$98)*Cars!L$17*Cars!L248</f>
        <v>0</v>
      </c>
      <c r="M254" s="147">
        <f>IF('Detailed input - Vehicles'!$I$99&lt;&gt;0,'Detailed input - Vehicles'!$I$99,'Detailed input - Vehicles'!$I$98)*Cars!M$17*Cars!M248</f>
        <v>0</v>
      </c>
      <c r="N254" s="147">
        <f>IF('Detailed input - Vehicles'!$I$99&lt;&gt;0,'Detailed input - Vehicles'!$I$99,'Detailed input - Vehicles'!$I$98)*Cars!N$17*Cars!N248</f>
        <v>0</v>
      </c>
      <c r="O254" s="147">
        <f>IF('Detailed input - Vehicles'!$I$99&lt;&gt;0,'Detailed input - Vehicles'!$I$99,'Detailed input - Vehicles'!$I$98)*Cars!O$17*Cars!O248</f>
        <v>0</v>
      </c>
      <c r="P254" s="147">
        <f>IF('Detailed input - Vehicles'!$I$99&lt;&gt;0,'Detailed input - Vehicles'!$I$99,'Detailed input - Vehicles'!$I$98)*Cars!P$17*Cars!P248</f>
        <v>0</v>
      </c>
      <c r="Q254" s="147">
        <f>IF('Detailed input - Vehicles'!$I$99&lt;&gt;0,'Detailed input - Vehicles'!$I$99,'Detailed input - Vehicles'!$I$98)*Cars!Q$17*Cars!Q248</f>
        <v>0</v>
      </c>
      <c r="R254" s="147">
        <f>IF('Detailed input - Vehicles'!$I$99&lt;&gt;0,'Detailed input - Vehicles'!$I$99,'Detailed input - Vehicles'!$I$98)*Cars!R$17*Cars!R248</f>
        <v>0</v>
      </c>
      <c r="S254" s="147">
        <f>IF('Detailed input - Vehicles'!$I$99&lt;&gt;0,'Detailed input - Vehicles'!$I$99,'Detailed input - Vehicles'!$I$98)*Cars!S$17*Cars!S248</f>
        <v>0</v>
      </c>
      <c r="T254" s="147">
        <f>IF('Detailed input - Vehicles'!$I$99&lt;&gt;0,'Detailed input - Vehicles'!$I$99,'Detailed input - Vehicles'!$I$98)*Cars!T$17*Cars!T248</f>
        <v>0</v>
      </c>
      <c r="U254" s="147">
        <f>IF('Detailed input - Vehicles'!$I$99&lt;&gt;0,'Detailed input - Vehicles'!$I$99,'Detailed input - Vehicles'!$I$98)*Cars!U$17*Cars!U248</f>
        <v>0</v>
      </c>
      <c r="V254" s="147">
        <f>IF('Detailed input - Vehicles'!$I$99&lt;&gt;0,'Detailed input - Vehicles'!$I$99,'Detailed input - Vehicles'!$I$98)*Cars!V$17*Cars!V248</f>
        <v>0</v>
      </c>
      <c r="W254" s="147">
        <f>IF('Detailed input - Vehicles'!$I$99&lt;&gt;0,'Detailed input - Vehicles'!$I$99,'Detailed input - Vehicles'!$I$98)*Cars!W$17*Cars!W248</f>
        <v>0</v>
      </c>
      <c r="X254" s="147">
        <f>IF('Detailed input - Vehicles'!$I$99&lt;&gt;0,'Detailed input - Vehicles'!$I$99,'Detailed input - Vehicles'!$I$98)*Cars!X$17*Cars!X248</f>
        <v>0</v>
      </c>
      <c r="Y254" s="147">
        <f>IF('Detailed input - Vehicles'!$I$99&lt;&gt;0,'Detailed input - Vehicles'!$I$99,'Detailed input - Vehicles'!$I$98)*Cars!Y$17*Cars!Y248</f>
        <v>0</v>
      </c>
      <c r="Z254" s="147">
        <f>IF('Detailed input - Vehicles'!$I$99&lt;&gt;0,'Detailed input - Vehicles'!$I$99,'Detailed input - Vehicles'!$I$98)*Cars!Z$17*Cars!Z248</f>
        <v>0</v>
      </c>
      <c r="AA254" s="147">
        <f>IF('Detailed input - Vehicles'!$I$99&lt;&gt;0,'Detailed input - Vehicles'!$I$99,'Detailed input - Vehicles'!$I$98)*Cars!AA$17*Cars!AA248</f>
        <v>0</v>
      </c>
      <c r="AB254" s="147">
        <f>IF('Detailed input - Vehicles'!$I$99&lt;&gt;0,'Detailed input - Vehicles'!$I$99,'Detailed input - Vehicles'!$I$98)*Cars!AB$17*Cars!AB248</f>
        <v>0</v>
      </c>
      <c r="AC254" s="147">
        <f>IF('Detailed input - Vehicles'!$I$99&lt;&gt;0,'Detailed input - Vehicles'!$I$99,'Detailed input - Vehicles'!$I$98)*Cars!AC$17*Cars!AC248</f>
        <v>0</v>
      </c>
    </row>
    <row r="255" spans="2:30" ht="15" customHeight="1" x14ac:dyDescent="0.3">
      <c r="B255" s="97"/>
      <c r="C255" s="146" t="s">
        <v>126</v>
      </c>
      <c r="D255" s="147"/>
      <c r="E255" s="147"/>
      <c r="F255" s="147"/>
      <c r="G255" s="147"/>
      <c r="H255" s="147"/>
      <c r="I255" s="147">
        <f>IF('Detailed input - Vehicles'!$J$99&lt;&gt;0,'Detailed input - Vehicles'!$J$99,'Detailed input - Vehicles'!$J$98)*Cars!I$18*Cars!I248</f>
        <v>0</v>
      </c>
      <c r="J255" s="147">
        <f>IF('Detailed input - Vehicles'!$J$99&lt;&gt;0,'Detailed input - Vehicles'!$J$99,'Detailed input - Vehicles'!$J$98)*Cars!J$18*Cars!J248</f>
        <v>0</v>
      </c>
      <c r="K255" s="147">
        <f>IF('Detailed input - Vehicles'!$J$99&lt;&gt;0,'Detailed input - Vehicles'!$J$99,'Detailed input - Vehicles'!$J$98)*Cars!K$18*Cars!K248</f>
        <v>0</v>
      </c>
      <c r="L255" s="147">
        <f>IF('Detailed input - Vehicles'!$J$99&lt;&gt;0,'Detailed input - Vehicles'!$J$99,'Detailed input - Vehicles'!$J$98)*Cars!L$18*Cars!L248</f>
        <v>0</v>
      </c>
      <c r="M255" s="147">
        <f>IF('Detailed input - Vehicles'!$J$99&lt;&gt;0,'Detailed input - Vehicles'!$J$99,'Detailed input - Vehicles'!$J$98)*Cars!M$18*Cars!M248</f>
        <v>0</v>
      </c>
      <c r="N255" s="147">
        <f>IF('Detailed input - Vehicles'!$J$99&lt;&gt;0,'Detailed input - Vehicles'!$J$99,'Detailed input - Vehicles'!$J$98)*Cars!N$18*Cars!N248</f>
        <v>0</v>
      </c>
      <c r="O255" s="147">
        <f>IF('Detailed input - Vehicles'!$J$99&lt;&gt;0,'Detailed input - Vehicles'!$J$99,'Detailed input - Vehicles'!$J$98)*Cars!O$18*Cars!O248</f>
        <v>0</v>
      </c>
      <c r="P255" s="147">
        <f>IF('Detailed input - Vehicles'!$J$99&lt;&gt;0,'Detailed input - Vehicles'!$J$99,'Detailed input - Vehicles'!$J$98)*Cars!P$18*Cars!P248</f>
        <v>0</v>
      </c>
      <c r="Q255" s="147">
        <f>IF('Detailed input - Vehicles'!$J$99&lt;&gt;0,'Detailed input - Vehicles'!$J$99,'Detailed input - Vehicles'!$J$98)*Cars!Q$18*Cars!Q248</f>
        <v>0</v>
      </c>
      <c r="R255" s="147">
        <f>IF('Detailed input - Vehicles'!$J$99&lt;&gt;0,'Detailed input - Vehicles'!$J$99,'Detailed input - Vehicles'!$J$98)*Cars!R$18*Cars!R248</f>
        <v>0</v>
      </c>
      <c r="S255" s="147">
        <f>IF('Detailed input - Vehicles'!$J$99&lt;&gt;0,'Detailed input - Vehicles'!$J$99,'Detailed input - Vehicles'!$J$98)*Cars!S$18*Cars!S248</f>
        <v>0</v>
      </c>
      <c r="T255" s="147">
        <f>IF('Detailed input - Vehicles'!$J$99&lt;&gt;0,'Detailed input - Vehicles'!$J$99,'Detailed input - Vehicles'!$J$98)*Cars!T$18*Cars!T248</f>
        <v>0</v>
      </c>
      <c r="U255" s="147">
        <f>IF('Detailed input - Vehicles'!$J$99&lt;&gt;0,'Detailed input - Vehicles'!$J$99,'Detailed input - Vehicles'!$J$98)*Cars!U$18*Cars!U248</f>
        <v>0</v>
      </c>
      <c r="V255" s="147">
        <f>IF('Detailed input - Vehicles'!$J$99&lt;&gt;0,'Detailed input - Vehicles'!$J$99,'Detailed input - Vehicles'!$J$98)*Cars!V$18*Cars!V248</f>
        <v>0</v>
      </c>
      <c r="W255" s="147">
        <f>IF('Detailed input - Vehicles'!$J$99&lt;&gt;0,'Detailed input - Vehicles'!$J$99,'Detailed input - Vehicles'!$J$98)*Cars!W$18*Cars!W248</f>
        <v>0</v>
      </c>
      <c r="X255" s="147">
        <f>IF('Detailed input - Vehicles'!$J$99&lt;&gt;0,'Detailed input - Vehicles'!$J$99,'Detailed input - Vehicles'!$J$98)*Cars!X$18*Cars!X248</f>
        <v>0</v>
      </c>
      <c r="Y255" s="147">
        <f>IF('Detailed input - Vehicles'!$J$99&lt;&gt;0,'Detailed input - Vehicles'!$J$99,'Detailed input - Vehicles'!$J$98)*Cars!Y$18*Cars!Y248</f>
        <v>0</v>
      </c>
      <c r="Z255" s="147">
        <f>IF('Detailed input - Vehicles'!$J$99&lt;&gt;0,'Detailed input - Vehicles'!$J$99,'Detailed input - Vehicles'!$J$98)*Cars!Z$18*Cars!Z248</f>
        <v>0</v>
      </c>
      <c r="AA255" s="147">
        <f>IF('Detailed input - Vehicles'!$J$99&lt;&gt;0,'Detailed input - Vehicles'!$J$99,'Detailed input - Vehicles'!$J$98)*Cars!AA$18*Cars!AA248</f>
        <v>0</v>
      </c>
      <c r="AB255" s="147">
        <f>IF('Detailed input - Vehicles'!$J$99&lt;&gt;0,'Detailed input - Vehicles'!$J$99,'Detailed input - Vehicles'!$J$98)*Cars!AB$18*Cars!AB248</f>
        <v>0</v>
      </c>
      <c r="AC255" s="147">
        <f>IF('Detailed input - Vehicles'!$J$99&lt;&gt;0,'Detailed input - Vehicles'!$J$99,'Detailed input - Vehicles'!$J$98)*Cars!AC$18*Cars!AC248</f>
        <v>0</v>
      </c>
    </row>
    <row r="256" spans="2:30" ht="15" customHeight="1" x14ac:dyDescent="0.3">
      <c r="B256" s="97"/>
      <c r="C256" s="146" t="s">
        <v>127</v>
      </c>
      <c r="D256" s="147"/>
      <c r="E256" s="147"/>
      <c r="F256" s="147"/>
      <c r="G256" s="147"/>
      <c r="H256" s="147"/>
      <c r="I256" s="147"/>
      <c r="J256" s="147">
        <f>IF('Detailed input - Vehicles'!$K$99&lt;&gt;0,'Detailed input - Vehicles'!$K$99,'Detailed input - Vehicles'!$K$98)*Cars!J$19*Cars!J248</f>
        <v>0</v>
      </c>
      <c r="K256" s="147">
        <f>IF('Detailed input - Vehicles'!$K$99&lt;&gt;0,'Detailed input - Vehicles'!$K$99,'Detailed input - Vehicles'!$K$98)*Cars!K$19*Cars!K248</f>
        <v>0</v>
      </c>
      <c r="L256" s="147">
        <f>IF('Detailed input - Vehicles'!$K$99&lt;&gt;0,'Detailed input - Vehicles'!$K$99,'Detailed input - Vehicles'!$K$98)*Cars!L$19*Cars!L248</f>
        <v>0</v>
      </c>
      <c r="M256" s="147">
        <f>IF('Detailed input - Vehicles'!$K$99&lt;&gt;0,'Detailed input - Vehicles'!$K$99,'Detailed input - Vehicles'!$K$98)*Cars!M$19*Cars!M248</f>
        <v>0</v>
      </c>
      <c r="N256" s="147">
        <f>IF('Detailed input - Vehicles'!$K$99&lt;&gt;0,'Detailed input - Vehicles'!$K$99,'Detailed input - Vehicles'!$K$98)*Cars!N$19*Cars!N248</f>
        <v>0</v>
      </c>
      <c r="O256" s="147">
        <f>IF('Detailed input - Vehicles'!$K$99&lt;&gt;0,'Detailed input - Vehicles'!$K$99,'Detailed input - Vehicles'!$K$98)*Cars!O$19*Cars!O248</f>
        <v>0</v>
      </c>
      <c r="P256" s="147">
        <f>IF('Detailed input - Vehicles'!$K$99&lt;&gt;0,'Detailed input - Vehicles'!$K$99,'Detailed input - Vehicles'!$K$98)*Cars!P$19*Cars!P248</f>
        <v>0</v>
      </c>
      <c r="Q256" s="147">
        <f>IF('Detailed input - Vehicles'!$K$99&lt;&gt;0,'Detailed input - Vehicles'!$K$99,'Detailed input - Vehicles'!$K$98)*Cars!Q$19*Cars!Q248</f>
        <v>0</v>
      </c>
      <c r="R256" s="147">
        <f>IF('Detailed input - Vehicles'!$K$99&lt;&gt;0,'Detailed input - Vehicles'!$K$99,'Detailed input - Vehicles'!$K$98)*Cars!R$19*Cars!R248</f>
        <v>0</v>
      </c>
      <c r="S256" s="147">
        <f>IF('Detailed input - Vehicles'!$K$99&lt;&gt;0,'Detailed input - Vehicles'!$K$99,'Detailed input - Vehicles'!$K$98)*Cars!S$19*Cars!S248</f>
        <v>0</v>
      </c>
      <c r="T256" s="147">
        <f>IF('Detailed input - Vehicles'!$K$99&lt;&gt;0,'Detailed input - Vehicles'!$K$99,'Detailed input - Vehicles'!$K$98)*Cars!T$19*Cars!T248</f>
        <v>0</v>
      </c>
      <c r="U256" s="147">
        <f>IF('Detailed input - Vehicles'!$K$99&lt;&gt;0,'Detailed input - Vehicles'!$K$99,'Detailed input - Vehicles'!$K$98)*Cars!U$19*Cars!U248</f>
        <v>0</v>
      </c>
      <c r="V256" s="147">
        <f>IF('Detailed input - Vehicles'!$K$99&lt;&gt;0,'Detailed input - Vehicles'!$K$99,'Detailed input - Vehicles'!$K$98)*Cars!V$19*Cars!V248</f>
        <v>0</v>
      </c>
      <c r="W256" s="147">
        <f>IF('Detailed input - Vehicles'!$K$99&lt;&gt;0,'Detailed input - Vehicles'!$K$99,'Detailed input - Vehicles'!$K$98)*Cars!W$19*Cars!W248</f>
        <v>0</v>
      </c>
      <c r="X256" s="147">
        <f>IF('Detailed input - Vehicles'!$K$99&lt;&gt;0,'Detailed input - Vehicles'!$K$99,'Detailed input - Vehicles'!$K$98)*Cars!X$19*Cars!X248</f>
        <v>0</v>
      </c>
      <c r="Y256" s="147">
        <f>IF('Detailed input - Vehicles'!$K$99&lt;&gt;0,'Detailed input - Vehicles'!$K$99,'Detailed input - Vehicles'!$K$98)*Cars!Y$19*Cars!Y248</f>
        <v>0</v>
      </c>
      <c r="Z256" s="147">
        <f>IF('Detailed input - Vehicles'!$K$99&lt;&gt;0,'Detailed input - Vehicles'!$K$99,'Detailed input - Vehicles'!$K$98)*Cars!Z$19*Cars!Z248</f>
        <v>0</v>
      </c>
      <c r="AA256" s="147">
        <f>IF('Detailed input - Vehicles'!$K$99&lt;&gt;0,'Detailed input - Vehicles'!$K$99,'Detailed input - Vehicles'!$K$98)*Cars!AA$19*Cars!AA248</f>
        <v>0</v>
      </c>
      <c r="AB256" s="147">
        <f>IF('Detailed input - Vehicles'!$K$99&lt;&gt;0,'Detailed input - Vehicles'!$K$99,'Detailed input - Vehicles'!$K$98)*Cars!AB$19*Cars!AB248</f>
        <v>0</v>
      </c>
      <c r="AC256" s="147">
        <f>IF('Detailed input - Vehicles'!$K$99&lt;&gt;0,'Detailed input - Vehicles'!$K$99,'Detailed input - Vehicles'!$K$98)*Cars!AC$19*Cars!AC248</f>
        <v>0</v>
      </c>
    </row>
    <row r="257" spans="2:29" ht="15" customHeight="1" x14ac:dyDescent="0.3">
      <c r="B257" s="97"/>
      <c r="C257" s="146" t="s">
        <v>128</v>
      </c>
      <c r="D257" s="147"/>
      <c r="E257" s="147"/>
      <c r="F257" s="147"/>
      <c r="G257" s="147"/>
      <c r="H257" s="147"/>
      <c r="I257" s="147"/>
      <c r="J257" s="147"/>
      <c r="K257" s="147">
        <f>IF('Detailed input - Vehicles'!$L$99&lt;&gt;0,'Detailed input - Vehicles'!$L$99,'Detailed input - Vehicles'!$L$98)*K$20*K248</f>
        <v>0</v>
      </c>
      <c r="L257" s="147">
        <f>IF('Detailed input - Vehicles'!$L$99&lt;&gt;0,'Detailed input - Vehicles'!$L$99,'Detailed input - Vehicles'!$L$98)*L$20*L248</f>
        <v>0</v>
      </c>
      <c r="M257" s="147">
        <f>IF('Detailed input - Vehicles'!$L$99&lt;&gt;0,'Detailed input - Vehicles'!$L$99,'Detailed input - Vehicles'!$L$98)*M$20*M248</f>
        <v>0</v>
      </c>
      <c r="N257" s="147">
        <f>IF('Detailed input - Vehicles'!$L$99&lt;&gt;0,'Detailed input - Vehicles'!$L$99,'Detailed input - Vehicles'!$L$98)*N$20*N248</f>
        <v>0</v>
      </c>
      <c r="O257" s="147">
        <f>IF('Detailed input - Vehicles'!$L$99&lt;&gt;0,'Detailed input - Vehicles'!$L$99,'Detailed input - Vehicles'!$L$98)*O$20*O248</f>
        <v>0</v>
      </c>
      <c r="P257" s="147">
        <f>IF('Detailed input - Vehicles'!$L$99&lt;&gt;0,'Detailed input - Vehicles'!$L$99,'Detailed input - Vehicles'!$L$98)*P$20*P248</f>
        <v>0</v>
      </c>
      <c r="Q257" s="147">
        <f>IF('Detailed input - Vehicles'!$L$99&lt;&gt;0,'Detailed input - Vehicles'!$L$99,'Detailed input - Vehicles'!$L$98)*Q$20*Q248</f>
        <v>0</v>
      </c>
      <c r="R257" s="147">
        <f>IF('Detailed input - Vehicles'!$L$99&lt;&gt;0,'Detailed input - Vehicles'!$L$99,'Detailed input - Vehicles'!$L$98)*R$20*R248</f>
        <v>0</v>
      </c>
      <c r="S257" s="147">
        <f>IF('Detailed input - Vehicles'!$L$99&lt;&gt;0,'Detailed input - Vehicles'!$L$99,'Detailed input - Vehicles'!$L$98)*S$20*S248</f>
        <v>0</v>
      </c>
      <c r="T257" s="147">
        <f>IF('Detailed input - Vehicles'!$L$99&lt;&gt;0,'Detailed input - Vehicles'!$L$99,'Detailed input - Vehicles'!$L$98)*T$20*T248</f>
        <v>0</v>
      </c>
      <c r="U257" s="147">
        <f>IF('Detailed input - Vehicles'!$L$99&lt;&gt;0,'Detailed input - Vehicles'!$L$99,'Detailed input - Vehicles'!$L$98)*U$20*U248</f>
        <v>0</v>
      </c>
      <c r="V257" s="147">
        <f>IF('Detailed input - Vehicles'!$L$99&lt;&gt;0,'Detailed input - Vehicles'!$L$99,'Detailed input - Vehicles'!$L$98)*V$20*V248</f>
        <v>0</v>
      </c>
      <c r="W257" s="147">
        <f>IF('Detailed input - Vehicles'!$L$99&lt;&gt;0,'Detailed input - Vehicles'!$L$99,'Detailed input - Vehicles'!$L$98)*W$20*W248</f>
        <v>0</v>
      </c>
      <c r="X257" s="147">
        <f>IF('Detailed input - Vehicles'!$L$99&lt;&gt;0,'Detailed input - Vehicles'!$L$99,'Detailed input - Vehicles'!$L$98)*X$20*X248</f>
        <v>0</v>
      </c>
      <c r="Y257" s="147">
        <f>IF('Detailed input - Vehicles'!$L$99&lt;&gt;0,'Detailed input - Vehicles'!$L$99,'Detailed input - Vehicles'!$L$98)*Y$20*Y248</f>
        <v>0</v>
      </c>
      <c r="Z257" s="147">
        <f>IF('Detailed input - Vehicles'!$L$99&lt;&gt;0,'Detailed input - Vehicles'!$L$99,'Detailed input - Vehicles'!$L$98)*Z$20*Z248</f>
        <v>0</v>
      </c>
      <c r="AA257" s="147">
        <f>IF('Detailed input - Vehicles'!$L$99&lt;&gt;0,'Detailed input - Vehicles'!$L$99,'Detailed input - Vehicles'!$L$98)*AA$20*AA248</f>
        <v>0</v>
      </c>
      <c r="AB257" s="147">
        <f>IF('Detailed input - Vehicles'!$L$99&lt;&gt;0,'Detailed input - Vehicles'!$L$99,'Detailed input - Vehicles'!$L$98)*AB$20*AB248</f>
        <v>0</v>
      </c>
      <c r="AC257" s="147">
        <f>IF('Detailed input - Vehicles'!$L$99&lt;&gt;0,'Detailed input - Vehicles'!$L$99,'Detailed input - Vehicles'!$L$98)*AC$20*AC248</f>
        <v>0</v>
      </c>
    </row>
    <row r="258" spans="2:29" ht="15" customHeight="1" x14ac:dyDescent="0.3">
      <c r="B258" s="97"/>
      <c r="C258" s="146" t="s">
        <v>129</v>
      </c>
      <c r="D258" s="147"/>
      <c r="E258" s="147"/>
      <c r="F258" s="147"/>
      <c r="G258" s="147"/>
      <c r="H258" s="147"/>
      <c r="I258" s="147"/>
      <c r="J258" s="147"/>
      <c r="K258" s="147"/>
      <c r="L258" s="147">
        <f>IF('Detailed input - Vehicles'!$M$99&lt;&gt;0,'Detailed input - Vehicles'!$M$199,'Detailed input - Vehicles'!$M$98)*Cars!L$21*Cars!L248</f>
        <v>0</v>
      </c>
      <c r="M258" s="147">
        <f>IF('Detailed input - Vehicles'!$M$99&lt;&gt;0,'Detailed input - Vehicles'!$M$199,'Detailed input - Vehicles'!$M$98)*Cars!M$21*Cars!M248</f>
        <v>0</v>
      </c>
      <c r="N258" s="147">
        <f>IF('Detailed input - Vehicles'!$M$99&lt;&gt;0,'Detailed input - Vehicles'!$M$199,'Detailed input - Vehicles'!$M$98)*Cars!N$21*Cars!N248</f>
        <v>0</v>
      </c>
      <c r="O258" s="147">
        <f>IF('Detailed input - Vehicles'!$M$99&lt;&gt;0,'Detailed input - Vehicles'!$M$199,'Detailed input - Vehicles'!$M$98)*Cars!O$21*Cars!O248</f>
        <v>0</v>
      </c>
      <c r="P258" s="147">
        <f>IF('Detailed input - Vehicles'!$M$99&lt;&gt;0,'Detailed input - Vehicles'!$M$199,'Detailed input - Vehicles'!$M$98)*Cars!P$21*Cars!P248</f>
        <v>0</v>
      </c>
      <c r="Q258" s="147">
        <f>IF('Detailed input - Vehicles'!$M$99&lt;&gt;0,'Detailed input - Vehicles'!$M$199,'Detailed input - Vehicles'!$M$98)*Cars!Q$21*Cars!Q248</f>
        <v>0</v>
      </c>
      <c r="R258" s="147">
        <f>IF('Detailed input - Vehicles'!$M$99&lt;&gt;0,'Detailed input - Vehicles'!$M$199,'Detailed input - Vehicles'!$M$98)*Cars!R$21*Cars!R248</f>
        <v>0</v>
      </c>
      <c r="S258" s="147">
        <f>IF('Detailed input - Vehicles'!$M$99&lt;&gt;0,'Detailed input - Vehicles'!$M$199,'Detailed input - Vehicles'!$M$98)*Cars!S$21*Cars!S248</f>
        <v>0</v>
      </c>
      <c r="T258" s="147">
        <f>IF('Detailed input - Vehicles'!$M$99&lt;&gt;0,'Detailed input - Vehicles'!$M$199,'Detailed input - Vehicles'!$M$98)*Cars!T$21*Cars!T248</f>
        <v>0</v>
      </c>
      <c r="U258" s="147">
        <f>IF('Detailed input - Vehicles'!$M$99&lt;&gt;0,'Detailed input - Vehicles'!$M$199,'Detailed input - Vehicles'!$M$98)*Cars!U$21*Cars!U248</f>
        <v>0</v>
      </c>
      <c r="V258" s="147">
        <f>IF('Detailed input - Vehicles'!$M$99&lt;&gt;0,'Detailed input - Vehicles'!$M$199,'Detailed input - Vehicles'!$M$98)*Cars!V$21*Cars!V248</f>
        <v>0</v>
      </c>
      <c r="W258" s="147">
        <f>IF('Detailed input - Vehicles'!$M$99&lt;&gt;0,'Detailed input - Vehicles'!$M$199,'Detailed input - Vehicles'!$M$98)*Cars!W$21*Cars!W248</f>
        <v>0</v>
      </c>
      <c r="X258" s="147">
        <f>IF('Detailed input - Vehicles'!$M$99&lt;&gt;0,'Detailed input - Vehicles'!$M$199,'Detailed input - Vehicles'!$M$98)*Cars!X$21*Cars!X248</f>
        <v>0</v>
      </c>
      <c r="Y258" s="147">
        <f>IF('Detailed input - Vehicles'!$M$99&lt;&gt;0,'Detailed input - Vehicles'!$M$199,'Detailed input - Vehicles'!$M$98)*Cars!Y$21*Cars!Y248</f>
        <v>0</v>
      </c>
      <c r="Z258" s="147">
        <f>IF('Detailed input - Vehicles'!$M$99&lt;&gt;0,'Detailed input - Vehicles'!$M$199,'Detailed input - Vehicles'!$M$98)*Cars!Z$21*Cars!Z248</f>
        <v>0</v>
      </c>
      <c r="AA258" s="147">
        <f>IF('Detailed input - Vehicles'!$M$99&lt;&gt;0,'Detailed input - Vehicles'!$M$199,'Detailed input - Vehicles'!$M$98)*Cars!AA$21*Cars!AA248</f>
        <v>0</v>
      </c>
      <c r="AB258" s="147">
        <f>IF('Detailed input - Vehicles'!$M$99&lt;&gt;0,'Detailed input - Vehicles'!$M$199,'Detailed input - Vehicles'!$M$98)*Cars!AB$21*Cars!AB248</f>
        <v>0</v>
      </c>
      <c r="AC258" s="147">
        <f>IF('Detailed input - Vehicles'!$M$99&lt;&gt;0,'Detailed input - Vehicles'!$M$199,'Detailed input - Vehicles'!$M$98)*Cars!AC$21*Cars!AC248</f>
        <v>0</v>
      </c>
    </row>
    <row r="259" spans="2:29" ht="15" customHeight="1" x14ac:dyDescent="0.3">
      <c r="B259" s="97"/>
      <c r="C259" s="146" t="s">
        <v>130</v>
      </c>
      <c r="D259" s="147"/>
      <c r="E259" s="147"/>
      <c r="F259" s="147"/>
      <c r="G259" s="147"/>
      <c r="H259" s="147"/>
      <c r="I259" s="147"/>
      <c r="J259" s="147"/>
      <c r="K259" s="147"/>
      <c r="L259" s="147"/>
      <c r="M259" s="147">
        <f>IF('Detailed input - Vehicles'!$N$99&lt;&gt;0,'Detailed input - Vehicles'!$N$99,'Detailed input - Vehicles'!$N$98)*Cars!M$22*Cars!M248</f>
        <v>0</v>
      </c>
      <c r="N259" s="147">
        <f>IF('Detailed input - Vehicles'!$N$99&lt;&gt;0,'Detailed input - Vehicles'!$N$99,'Detailed input - Vehicles'!$N$98)*Cars!N$22*Cars!N248</f>
        <v>0</v>
      </c>
      <c r="O259" s="147">
        <f>IF('Detailed input - Vehicles'!$N$99&lt;&gt;0,'Detailed input - Vehicles'!$N$99,'Detailed input - Vehicles'!$N$98)*Cars!O$22*Cars!O248</f>
        <v>0</v>
      </c>
      <c r="P259" s="147">
        <f>IF('Detailed input - Vehicles'!$N$99&lt;&gt;0,'Detailed input - Vehicles'!$N$99,'Detailed input - Vehicles'!$N$98)*Cars!P$22*Cars!P248</f>
        <v>0</v>
      </c>
      <c r="Q259" s="147">
        <f>IF('Detailed input - Vehicles'!$N$99&lt;&gt;0,'Detailed input - Vehicles'!$N$99,'Detailed input - Vehicles'!$N$98)*Cars!Q$22*Cars!Q248</f>
        <v>0</v>
      </c>
      <c r="R259" s="147">
        <f>IF('Detailed input - Vehicles'!$N$99&lt;&gt;0,'Detailed input - Vehicles'!$N$99,'Detailed input - Vehicles'!$N$98)*Cars!R$22*Cars!R248</f>
        <v>0</v>
      </c>
      <c r="S259" s="147">
        <f>IF('Detailed input - Vehicles'!$N$99&lt;&gt;0,'Detailed input - Vehicles'!$N$99,'Detailed input - Vehicles'!$N$98)*Cars!S$22*Cars!S248</f>
        <v>0</v>
      </c>
      <c r="T259" s="147">
        <f>IF('Detailed input - Vehicles'!$N$99&lt;&gt;0,'Detailed input - Vehicles'!$N$99,'Detailed input - Vehicles'!$N$98)*Cars!T$22*Cars!T248</f>
        <v>0</v>
      </c>
      <c r="U259" s="147">
        <f>IF('Detailed input - Vehicles'!$N$99&lt;&gt;0,'Detailed input - Vehicles'!$N$99,'Detailed input - Vehicles'!$N$98)*Cars!U$22*Cars!U248</f>
        <v>0</v>
      </c>
      <c r="V259" s="147">
        <f>IF('Detailed input - Vehicles'!$N$99&lt;&gt;0,'Detailed input - Vehicles'!$N$99,'Detailed input - Vehicles'!$N$98)*Cars!V$22*Cars!V248</f>
        <v>0</v>
      </c>
      <c r="W259" s="147">
        <f>IF('Detailed input - Vehicles'!$N$99&lt;&gt;0,'Detailed input - Vehicles'!$N$99,'Detailed input - Vehicles'!$N$98)*Cars!W$22*Cars!W248</f>
        <v>0</v>
      </c>
      <c r="X259" s="147">
        <f>IF('Detailed input - Vehicles'!$N$99&lt;&gt;0,'Detailed input - Vehicles'!$N$99,'Detailed input - Vehicles'!$N$98)*Cars!X$22*Cars!X248</f>
        <v>0</v>
      </c>
      <c r="Y259" s="147">
        <f>IF('Detailed input - Vehicles'!$N$99&lt;&gt;0,'Detailed input - Vehicles'!$N$99,'Detailed input - Vehicles'!$N$98)*Cars!Y$22*Cars!Y248</f>
        <v>0</v>
      </c>
      <c r="Z259" s="147">
        <f>IF('Detailed input - Vehicles'!$N$99&lt;&gt;0,'Detailed input - Vehicles'!$N$99,'Detailed input - Vehicles'!$N$98)*Cars!Z$22*Cars!Z248</f>
        <v>0</v>
      </c>
      <c r="AA259" s="147">
        <f>IF('Detailed input - Vehicles'!$N$99&lt;&gt;0,'Detailed input - Vehicles'!$N$99,'Detailed input - Vehicles'!$N$98)*Cars!AA$22*Cars!AA248</f>
        <v>0</v>
      </c>
      <c r="AB259" s="147">
        <f>IF('Detailed input - Vehicles'!$N$99&lt;&gt;0,'Detailed input - Vehicles'!$N$99,'Detailed input - Vehicles'!$N$98)*Cars!AB$22*Cars!AB248</f>
        <v>0</v>
      </c>
      <c r="AC259" s="147">
        <f>IF('Detailed input - Vehicles'!$N$99&lt;&gt;0,'Detailed input - Vehicles'!$N$99,'Detailed input - Vehicles'!$N$98)*Cars!AC$22*Cars!AC248</f>
        <v>0</v>
      </c>
    </row>
    <row r="260" spans="2:29" ht="15" customHeight="1" x14ac:dyDescent="0.3">
      <c r="B260" s="97"/>
      <c r="C260" s="146" t="s">
        <v>131</v>
      </c>
      <c r="D260" s="147"/>
      <c r="E260" s="147"/>
      <c r="F260" s="147"/>
      <c r="G260" s="147"/>
      <c r="H260" s="147"/>
      <c r="I260" s="147"/>
      <c r="J260" s="147"/>
      <c r="K260" s="147"/>
      <c r="L260" s="147"/>
      <c r="M260" s="147"/>
      <c r="N260" s="147">
        <f>IF('Detailed input - Vehicles'!$O$99&lt;&gt;0,'Detailed input - Vehicles'!$O$99,'Detailed input - Vehicles'!$O$98)*Cars!N$23*Cars!N248</f>
        <v>0</v>
      </c>
      <c r="O260" s="147">
        <f>IF('Detailed input - Vehicles'!$O$99&lt;&gt;0,'Detailed input - Vehicles'!$O$99,'Detailed input - Vehicles'!$O$98)*Cars!O$23*Cars!O248</f>
        <v>0</v>
      </c>
      <c r="P260" s="147">
        <f>IF('Detailed input - Vehicles'!$O$99&lt;&gt;0,'Detailed input - Vehicles'!$O$99,'Detailed input - Vehicles'!$O$98)*Cars!P$23*Cars!P248</f>
        <v>0</v>
      </c>
      <c r="Q260" s="147">
        <f>IF('Detailed input - Vehicles'!$O$99&lt;&gt;0,'Detailed input - Vehicles'!$O$99,'Detailed input - Vehicles'!$O$98)*Cars!Q$23*Cars!Q248</f>
        <v>0</v>
      </c>
      <c r="R260" s="147">
        <f>IF('Detailed input - Vehicles'!$O$99&lt;&gt;0,'Detailed input - Vehicles'!$O$99,'Detailed input - Vehicles'!$O$98)*Cars!R$23*Cars!R248</f>
        <v>0</v>
      </c>
      <c r="S260" s="147">
        <f>IF('Detailed input - Vehicles'!$O$99&lt;&gt;0,'Detailed input - Vehicles'!$O$99,'Detailed input - Vehicles'!$O$98)*Cars!S$23*Cars!S248</f>
        <v>0</v>
      </c>
      <c r="T260" s="147">
        <f>IF('Detailed input - Vehicles'!$O$99&lt;&gt;0,'Detailed input - Vehicles'!$O$99,'Detailed input - Vehicles'!$O$98)*Cars!T$23*Cars!T248</f>
        <v>0</v>
      </c>
      <c r="U260" s="147">
        <f>IF('Detailed input - Vehicles'!$O$99&lt;&gt;0,'Detailed input - Vehicles'!$O$99,'Detailed input - Vehicles'!$O$98)*Cars!U$23*Cars!U248</f>
        <v>0</v>
      </c>
      <c r="V260" s="147">
        <f>IF('Detailed input - Vehicles'!$O$99&lt;&gt;0,'Detailed input - Vehicles'!$O$99,'Detailed input - Vehicles'!$O$98)*Cars!V$23*Cars!V248</f>
        <v>0</v>
      </c>
      <c r="W260" s="147">
        <f>IF('Detailed input - Vehicles'!$O$99&lt;&gt;0,'Detailed input - Vehicles'!$O$99,'Detailed input - Vehicles'!$O$98)*Cars!W$23*Cars!W248</f>
        <v>0</v>
      </c>
      <c r="X260" s="147">
        <f>IF('Detailed input - Vehicles'!$O$99&lt;&gt;0,'Detailed input - Vehicles'!$O$99,'Detailed input - Vehicles'!$O$98)*Cars!X$23*Cars!X248</f>
        <v>0</v>
      </c>
      <c r="Y260" s="147">
        <f>IF('Detailed input - Vehicles'!$O$99&lt;&gt;0,'Detailed input - Vehicles'!$O$99,'Detailed input - Vehicles'!$O$98)*Cars!Y$23*Cars!Y248</f>
        <v>0</v>
      </c>
      <c r="Z260" s="147">
        <f>IF('Detailed input - Vehicles'!$O$99&lt;&gt;0,'Detailed input - Vehicles'!$O$99,'Detailed input - Vehicles'!$O$98)*Cars!Z$23*Cars!Z248</f>
        <v>0</v>
      </c>
      <c r="AA260" s="147">
        <f>IF('Detailed input - Vehicles'!$O$99&lt;&gt;0,'Detailed input - Vehicles'!$O$99,'Detailed input - Vehicles'!$O$98)*Cars!AA$23*Cars!AA248</f>
        <v>0</v>
      </c>
      <c r="AB260" s="147">
        <f>IF('Detailed input - Vehicles'!$O$99&lt;&gt;0,'Detailed input - Vehicles'!$O$99,'Detailed input - Vehicles'!$O$98)*Cars!AB$23*Cars!AB248</f>
        <v>0</v>
      </c>
      <c r="AC260" s="147">
        <f>IF('Detailed input - Vehicles'!$O$99&lt;&gt;0,'Detailed input - Vehicles'!$O$99,'Detailed input - Vehicles'!$O$98)*Cars!AC$23*Cars!AC248</f>
        <v>0</v>
      </c>
    </row>
  </sheetData>
  <pageMargins left="0.70866141732283472" right="0.70866141732283472" top="0.74803149606299213" bottom="0.74803149606299213" header="0.31496062992125984" footer="0.31496062992125984"/>
  <pageSetup paperSize="9" scale="17"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3"/>
    <pageSetUpPr fitToPage="1"/>
  </sheetPr>
  <dimension ref="A1:AE275"/>
  <sheetViews>
    <sheetView showGridLines="0" zoomScale="90" zoomScaleNormal="90" zoomScaleSheetLayoutView="40" workbookViewId="0">
      <pane xSplit="3" ySplit="3" topLeftCell="D257" activePane="bottomRight" state="frozen"/>
      <selection activeCell="I61" sqref="I61"/>
      <selection pane="topRight" activeCell="I61" sqref="I61"/>
      <selection pane="bottomLeft" activeCell="I61" sqref="I61"/>
      <selection pane="bottomRight" activeCell="I61" sqref="I61"/>
    </sheetView>
  </sheetViews>
  <sheetFormatPr defaultColWidth="10.7109375" defaultRowHeight="15" customHeight="1" outlineLevelRow="3" x14ac:dyDescent="0.3"/>
  <cols>
    <col min="1" max="1" width="3.7109375" style="87" customWidth="1"/>
    <col min="2" max="2" width="60.7109375" style="80" customWidth="1"/>
    <col min="3" max="3" width="25.140625" style="80" bestFit="1" customWidth="1"/>
    <col min="4" max="29" width="15.7109375" style="80" customWidth="1"/>
    <col min="30" max="16384" width="10.7109375" style="80"/>
  </cols>
  <sheetData>
    <row r="1" spans="1:30" ht="15" customHeight="1" x14ac:dyDescent="0.3">
      <c r="A1" s="8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30" ht="65.25" customHeight="1" x14ac:dyDescent="0.3">
      <c r="A2" s="85"/>
      <c r="B2" s="81" t="s">
        <v>141</v>
      </c>
      <c r="C2" s="259"/>
      <c r="D2" s="82"/>
      <c r="E2" s="82"/>
      <c r="F2" s="82"/>
      <c r="G2" s="83"/>
      <c r="H2" s="82"/>
      <c r="I2" s="82"/>
      <c r="J2" s="82"/>
      <c r="K2" s="82"/>
      <c r="L2" s="82"/>
      <c r="M2" s="82"/>
      <c r="N2" s="82"/>
      <c r="O2" s="82"/>
      <c r="P2" s="82"/>
      <c r="Q2" s="82"/>
      <c r="R2" s="82"/>
      <c r="S2" s="82"/>
      <c r="T2" s="82"/>
      <c r="U2" s="82"/>
      <c r="V2" s="82"/>
      <c r="W2" s="82"/>
      <c r="X2" s="82"/>
      <c r="Y2" s="82"/>
      <c r="Z2" s="82"/>
      <c r="AA2" s="82"/>
      <c r="AB2" s="82"/>
      <c r="AC2" s="82"/>
    </row>
    <row r="3" spans="1:30" ht="39.950000000000003" customHeight="1" x14ac:dyDescent="0.3">
      <c r="A3" s="85"/>
      <c r="B3" s="153" t="str">
        <f ca="1">MID(CELL("filename",B3),FIND("]",CELL("filename",B3))+1,256)</f>
        <v>DV small</v>
      </c>
      <c r="C3" s="152" t="s">
        <v>32</v>
      </c>
      <c r="D3" s="152">
        <v>2018</v>
      </c>
      <c r="E3" s="152">
        <v>2019</v>
      </c>
      <c r="F3" s="152">
        <v>2020</v>
      </c>
      <c r="G3" s="152">
        <v>2021</v>
      </c>
      <c r="H3" s="152">
        <v>2022</v>
      </c>
      <c r="I3" s="152">
        <v>2023</v>
      </c>
      <c r="J3" s="152">
        <v>2024</v>
      </c>
      <c r="K3" s="152">
        <v>2025</v>
      </c>
      <c r="L3" s="152">
        <v>2026</v>
      </c>
      <c r="M3" s="152">
        <v>2027</v>
      </c>
      <c r="N3" s="152">
        <v>2028</v>
      </c>
      <c r="O3" s="152">
        <f>+N3+1</f>
        <v>2029</v>
      </c>
      <c r="P3" s="152">
        <f t="shared" ref="P3:AD3" si="0">+O3+1</f>
        <v>2030</v>
      </c>
      <c r="Q3" s="152">
        <f t="shared" si="0"/>
        <v>2031</v>
      </c>
      <c r="R3" s="152">
        <f t="shared" si="0"/>
        <v>2032</v>
      </c>
      <c r="S3" s="152">
        <f t="shared" si="0"/>
        <v>2033</v>
      </c>
      <c r="T3" s="152">
        <f t="shared" si="0"/>
        <v>2034</v>
      </c>
      <c r="U3" s="152">
        <f t="shared" si="0"/>
        <v>2035</v>
      </c>
      <c r="V3" s="152">
        <f t="shared" si="0"/>
        <v>2036</v>
      </c>
      <c r="W3" s="152">
        <f t="shared" si="0"/>
        <v>2037</v>
      </c>
      <c r="X3" s="152">
        <f t="shared" si="0"/>
        <v>2038</v>
      </c>
      <c r="Y3" s="152">
        <f t="shared" si="0"/>
        <v>2039</v>
      </c>
      <c r="Z3" s="152">
        <f t="shared" si="0"/>
        <v>2040</v>
      </c>
      <c r="AA3" s="152">
        <f t="shared" si="0"/>
        <v>2041</v>
      </c>
      <c r="AB3" s="152">
        <f t="shared" si="0"/>
        <v>2042</v>
      </c>
      <c r="AC3" s="152">
        <f t="shared" si="0"/>
        <v>2043</v>
      </c>
      <c r="AD3" s="152">
        <f t="shared" si="0"/>
        <v>2044</v>
      </c>
    </row>
    <row r="4" spans="1:30" ht="39.75" customHeight="1" x14ac:dyDescent="0.3">
      <c r="A4" s="85"/>
      <c r="B4" s="163" t="s">
        <v>359</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211" t="s">
        <v>539</v>
      </c>
    </row>
    <row r="5" spans="1:30" ht="20.25" customHeight="1" collapsed="1" x14ac:dyDescent="0.3">
      <c r="A5" s="86"/>
      <c r="B5" s="87"/>
    </row>
    <row r="6" spans="1:30" s="164" customFormat="1" ht="36" customHeight="1" thickBot="1" x14ac:dyDescent="0.35">
      <c r="A6" s="165"/>
      <c r="B6" s="166" t="s">
        <v>179</v>
      </c>
      <c r="C6" s="167" t="s">
        <v>181</v>
      </c>
      <c r="D6" s="171">
        <f>D65+D83+D96+D100+D113</f>
        <v>0</v>
      </c>
      <c r="E6" s="171">
        <f t="shared" ref="E6:N6" si="1">E65+E83+E96+E100+E113</f>
        <v>0</v>
      </c>
      <c r="F6" s="171">
        <f t="shared" si="1"/>
        <v>0</v>
      </c>
      <c r="G6" s="171">
        <f t="shared" si="1"/>
        <v>0</v>
      </c>
      <c r="H6" s="171">
        <f t="shared" si="1"/>
        <v>0</v>
      </c>
      <c r="I6" s="171">
        <f t="shared" si="1"/>
        <v>0</v>
      </c>
      <c r="J6" s="171">
        <f t="shared" si="1"/>
        <v>0</v>
      </c>
      <c r="K6" s="171">
        <f t="shared" si="1"/>
        <v>0</v>
      </c>
      <c r="L6" s="171">
        <f t="shared" si="1"/>
        <v>0</v>
      </c>
      <c r="M6" s="171">
        <f t="shared" si="1"/>
        <v>0</v>
      </c>
      <c r="N6" s="171">
        <f t="shared" si="1"/>
        <v>0</v>
      </c>
      <c r="O6" s="171">
        <f t="shared" ref="O6:AC6" si="2">O65+O83+O96+O100+O113</f>
        <v>0</v>
      </c>
      <c r="P6" s="171">
        <f t="shared" si="2"/>
        <v>0</v>
      </c>
      <c r="Q6" s="171">
        <f t="shared" si="2"/>
        <v>0</v>
      </c>
      <c r="R6" s="171">
        <f t="shared" si="2"/>
        <v>0</v>
      </c>
      <c r="S6" s="171">
        <f t="shared" si="2"/>
        <v>0</v>
      </c>
      <c r="T6" s="171">
        <f t="shared" si="2"/>
        <v>0</v>
      </c>
      <c r="U6" s="171">
        <f t="shared" si="2"/>
        <v>0</v>
      </c>
      <c r="V6" s="171">
        <f t="shared" si="2"/>
        <v>0</v>
      </c>
      <c r="W6" s="171">
        <f t="shared" si="2"/>
        <v>0</v>
      </c>
      <c r="X6" s="171">
        <f t="shared" si="2"/>
        <v>0</v>
      </c>
      <c r="Y6" s="171">
        <f t="shared" si="2"/>
        <v>0</v>
      </c>
      <c r="Z6" s="171">
        <f t="shared" si="2"/>
        <v>0</v>
      </c>
      <c r="AA6" s="171">
        <f t="shared" si="2"/>
        <v>0</v>
      </c>
      <c r="AB6" s="171">
        <f t="shared" si="2"/>
        <v>0</v>
      </c>
      <c r="AC6" s="171">
        <f t="shared" si="2"/>
        <v>0</v>
      </c>
    </row>
    <row r="7" spans="1:30" s="164" customFormat="1" ht="36" customHeight="1" x14ac:dyDescent="0.3">
      <c r="A7" s="165"/>
      <c r="B7" s="197" t="s">
        <v>180</v>
      </c>
      <c r="C7" s="197" t="s">
        <v>397</v>
      </c>
      <c r="D7" s="199">
        <f>IF(D27=0,0,D6/(D27+D28))</f>
        <v>0</v>
      </c>
      <c r="E7" s="199">
        <f t="shared" ref="E7:N7" si="3">IF(E27=0,0,E6/(E27+E28))</f>
        <v>0</v>
      </c>
      <c r="F7" s="199">
        <f t="shared" si="3"/>
        <v>0</v>
      </c>
      <c r="G7" s="199">
        <f t="shared" si="3"/>
        <v>0</v>
      </c>
      <c r="H7" s="199">
        <f t="shared" si="3"/>
        <v>0</v>
      </c>
      <c r="I7" s="199">
        <f t="shared" si="3"/>
        <v>0</v>
      </c>
      <c r="J7" s="199">
        <f t="shared" si="3"/>
        <v>0</v>
      </c>
      <c r="K7" s="199">
        <f t="shared" si="3"/>
        <v>0</v>
      </c>
      <c r="L7" s="199">
        <f t="shared" si="3"/>
        <v>0</v>
      </c>
      <c r="M7" s="199">
        <f t="shared" si="3"/>
        <v>0</v>
      </c>
      <c r="N7" s="199">
        <f t="shared" si="3"/>
        <v>0</v>
      </c>
      <c r="O7" s="199">
        <f t="shared" ref="O7:AC7" si="4">IF(O27=0,0,O6/(O27+O28))</f>
        <v>0</v>
      </c>
      <c r="P7" s="199">
        <f t="shared" si="4"/>
        <v>0</v>
      </c>
      <c r="Q7" s="199">
        <f t="shared" si="4"/>
        <v>0</v>
      </c>
      <c r="R7" s="199">
        <f t="shared" si="4"/>
        <v>0</v>
      </c>
      <c r="S7" s="199">
        <f t="shared" si="4"/>
        <v>0</v>
      </c>
      <c r="T7" s="199">
        <f t="shared" si="4"/>
        <v>0</v>
      </c>
      <c r="U7" s="199">
        <f t="shared" si="4"/>
        <v>0</v>
      </c>
      <c r="V7" s="199">
        <f t="shared" si="4"/>
        <v>0</v>
      </c>
      <c r="W7" s="199">
        <f t="shared" si="4"/>
        <v>0</v>
      </c>
      <c r="X7" s="199">
        <f t="shared" si="4"/>
        <v>0</v>
      </c>
      <c r="Y7" s="199">
        <f t="shared" si="4"/>
        <v>0</v>
      </c>
      <c r="Z7" s="199">
        <f t="shared" si="4"/>
        <v>0</v>
      </c>
      <c r="AA7" s="199">
        <f t="shared" si="4"/>
        <v>0</v>
      </c>
      <c r="AB7" s="199">
        <f t="shared" si="4"/>
        <v>0</v>
      </c>
      <c r="AC7" s="199">
        <f t="shared" si="4"/>
        <v>0</v>
      </c>
    </row>
    <row r="8" spans="1:30" s="205" customFormat="1" ht="36" customHeight="1" x14ac:dyDescent="0.3">
      <c r="A8" s="200"/>
      <c r="B8" s="201"/>
      <c r="C8" s="202"/>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30" ht="20.25" customHeight="1" outlineLevel="1" x14ac:dyDescent="0.3">
      <c r="A9" s="85"/>
      <c r="B9" s="170" t="s">
        <v>139</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row>
    <row r="10" spans="1:30" ht="20.25" customHeight="1" outlineLevel="2" x14ac:dyDescent="0.3">
      <c r="A10" s="85"/>
      <c r="B10" s="148" t="s">
        <v>120</v>
      </c>
      <c r="C10" s="148" t="s">
        <v>9</v>
      </c>
      <c r="D10" s="147">
        <f>'Basic input'!F25</f>
        <v>0</v>
      </c>
      <c r="E10" s="147">
        <f>'Basic input'!G25</f>
        <v>0</v>
      </c>
      <c r="F10" s="147">
        <f>'Basic input'!H25</f>
        <v>0</v>
      </c>
      <c r="G10" s="147">
        <f>'Basic input'!I25</f>
        <v>0</v>
      </c>
      <c r="H10" s="147">
        <f>'Basic input'!J25</f>
        <v>0</v>
      </c>
      <c r="I10" s="147">
        <f>'Basic input'!K25</f>
        <v>0</v>
      </c>
      <c r="J10" s="147">
        <f>'Basic input'!L25</f>
        <v>0</v>
      </c>
      <c r="K10" s="147">
        <f>'Basic input'!M25</f>
        <v>0</v>
      </c>
      <c r="L10" s="147">
        <f>'Basic input'!N25</f>
        <v>0</v>
      </c>
      <c r="M10" s="147">
        <f>'Basic input'!O25</f>
        <v>0</v>
      </c>
      <c r="N10" s="147">
        <f>'Basic input'!P25</f>
        <v>0</v>
      </c>
      <c r="O10" s="147"/>
      <c r="P10" s="147"/>
      <c r="Q10" s="147"/>
      <c r="R10" s="147"/>
      <c r="S10" s="147"/>
      <c r="T10" s="147"/>
      <c r="U10" s="147"/>
      <c r="V10" s="147"/>
      <c r="W10" s="147"/>
      <c r="X10" s="147"/>
      <c r="Y10" s="147"/>
      <c r="Z10" s="147"/>
      <c r="AA10" s="147"/>
      <c r="AB10" s="147"/>
      <c r="AC10" s="147"/>
    </row>
    <row r="11" spans="1:30" ht="20.25" customHeight="1" outlineLevel="2" x14ac:dyDescent="0.3">
      <c r="A11" s="85"/>
      <c r="B11" s="148"/>
      <c r="C11" s="148"/>
      <c r="D11" s="614">
        <v>1</v>
      </c>
      <c r="E11" s="614">
        <f>+D11+1</f>
        <v>2</v>
      </c>
      <c r="F11" s="614">
        <f t="shared" ref="F11:AC11" si="5">+E11+1</f>
        <v>3</v>
      </c>
      <c r="G11" s="614">
        <f t="shared" si="5"/>
        <v>4</v>
      </c>
      <c r="H11" s="614">
        <f t="shared" si="5"/>
        <v>5</v>
      </c>
      <c r="I11" s="614">
        <f t="shared" si="5"/>
        <v>6</v>
      </c>
      <c r="J11" s="614">
        <f t="shared" si="5"/>
        <v>7</v>
      </c>
      <c r="K11" s="614">
        <f t="shared" si="5"/>
        <v>8</v>
      </c>
      <c r="L11" s="614">
        <f t="shared" si="5"/>
        <v>9</v>
      </c>
      <c r="M11" s="614">
        <f t="shared" si="5"/>
        <v>10</v>
      </c>
      <c r="N11" s="614">
        <f t="shared" si="5"/>
        <v>11</v>
      </c>
      <c r="O11" s="614">
        <f t="shared" si="5"/>
        <v>12</v>
      </c>
      <c r="P11" s="614">
        <f t="shared" si="5"/>
        <v>13</v>
      </c>
      <c r="Q11" s="614">
        <f t="shared" si="5"/>
        <v>14</v>
      </c>
      <c r="R11" s="614">
        <f t="shared" si="5"/>
        <v>15</v>
      </c>
      <c r="S11" s="614">
        <f t="shared" si="5"/>
        <v>16</v>
      </c>
      <c r="T11" s="614">
        <f t="shared" si="5"/>
        <v>17</v>
      </c>
      <c r="U11" s="614">
        <f t="shared" si="5"/>
        <v>18</v>
      </c>
      <c r="V11" s="614">
        <f t="shared" si="5"/>
        <v>19</v>
      </c>
      <c r="W11" s="614">
        <f t="shared" si="5"/>
        <v>20</v>
      </c>
      <c r="X11" s="614">
        <f t="shared" si="5"/>
        <v>21</v>
      </c>
      <c r="Y11" s="614">
        <f t="shared" si="5"/>
        <v>22</v>
      </c>
      <c r="Z11" s="614">
        <f t="shared" si="5"/>
        <v>23</v>
      </c>
      <c r="AA11" s="614">
        <f t="shared" si="5"/>
        <v>24</v>
      </c>
      <c r="AB11" s="614">
        <f t="shared" si="5"/>
        <v>25</v>
      </c>
      <c r="AC11" s="614">
        <f t="shared" si="5"/>
        <v>26</v>
      </c>
    </row>
    <row r="12" spans="1:30" s="136" customFormat="1" ht="20.25" customHeight="1" outlineLevel="2" x14ac:dyDescent="0.3">
      <c r="A12" s="135"/>
      <c r="B12" s="97" t="s">
        <v>132</v>
      </c>
      <c r="C12" s="97" t="s">
        <v>9</v>
      </c>
      <c r="D12" s="597">
        <f>SUM(D13:D23)</f>
        <v>0</v>
      </c>
      <c r="E12" s="597">
        <f t="shared" ref="E12:N12" si="6">SUM(E13:E23)</f>
        <v>0</v>
      </c>
      <c r="F12" s="597">
        <f t="shared" si="6"/>
        <v>0</v>
      </c>
      <c r="G12" s="597">
        <f t="shared" si="6"/>
        <v>0</v>
      </c>
      <c r="H12" s="597">
        <f t="shared" si="6"/>
        <v>0</v>
      </c>
      <c r="I12" s="597">
        <f t="shared" si="6"/>
        <v>0</v>
      </c>
      <c r="J12" s="597">
        <f t="shared" si="6"/>
        <v>0</v>
      </c>
      <c r="K12" s="597">
        <f t="shared" si="6"/>
        <v>0</v>
      </c>
      <c r="L12" s="597">
        <f t="shared" si="6"/>
        <v>0</v>
      </c>
      <c r="M12" s="597">
        <f t="shared" si="6"/>
        <v>0</v>
      </c>
      <c r="N12" s="597">
        <f t="shared" si="6"/>
        <v>0</v>
      </c>
      <c r="O12" s="597">
        <f t="shared" ref="O12:AC12" si="7">SUM(O13:O23)</f>
        <v>0</v>
      </c>
      <c r="P12" s="597">
        <f t="shared" si="7"/>
        <v>0</v>
      </c>
      <c r="Q12" s="597">
        <f t="shared" si="7"/>
        <v>0</v>
      </c>
      <c r="R12" s="597">
        <f t="shared" si="7"/>
        <v>0</v>
      </c>
      <c r="S12" s="597">
        <f t="shared" si="7"/>
        <v>0</v>
      </c>
      <c r="T12" s="597">
        <f t="shared" si="7"/>
        <v>0</v>
      </c>
      <c r="U12" s="597">
        <f t="shared" si="7"/>
        <v>0</v>
      </c>
      <c r="V12" s="597">
        <f t="shared" si="7"/>
        <v>0</v>
      </c>
      <c r="W12" s="597">
        <f t="shared" si="7"/>
        <v>0</v>
      </c>
      <c r="X12" s="597">
        <f t="shared" si="7"/>
        <v>0</v>
      </c>
      <c r="Y12" s="597">
        <f t="shared" si="7"/>
        <v>0</v>
      </c>
      <c r="Z12" s="597">
        <f t="shared" si="7"/>
        <v>0</v>
      </c>
      <c r="AA12" s="597">
        <f t="shared" si="7"/>
        <v>0</v>
      </c>
      <c r="AB12" s="597">
        <f t="shared" si="7"/>
        <v>0</v>
      </c>
      <c r="AC12" s="597">
        <f t="shared" si="7"/>
        <v>0</v>
      </c>
    </row>
    <row r="13" spans="1:30" s="136" customFormat="1" ht="20.25" customHeight="1" outlineLevel="3" x14ac:dyDescent="0.3">
      <c r="A13" s="135"/>
      <c r="B13" s="103"/>
      <c r="C13" s="146" t="s">
        <v>121</v>
      </c>
      <c r="D13" s="147">
        <f>IF('Detailed input - Vehicles'!$E$124&gt;=D11,'Basic input'!$F$25,0)</f>
        <v>0</v>
      </c>
      <c r="E13" s="147">
        <f>IF('Detailed input - Vehicles'!$E$124&gt;=E11,'Basic input'!$F$25,0)</f>
        <v>0</v>
      </c>
      <c r="F13" s="147">
        <f>IF('Detailed input - Vehicles'!$E$124&gt;=F11,'Basic input'!$F$25,0)</f>
        <v>0</v>
      </c>
      <c r="G13" s="147">
        <f>IF('Detailed input - Vehicles'!$E$124&gt;=G11,'Basic input'!$F$25,0)</f>
        <v>0</v>
      </c>
      <c r="H13" s="147">
        <f>IF('Detailed input - Vehicles'!$E$124&gt;=H11,'Basic input'!$F$25,0)</f>
        <v>0</v>
      </c>
      <c r="I13" s="147">
        <f>IF('Detailed input - Vehicles'!$E$124&gt;=I11,'Basic input'!$F$25,0)</f>
        <v>0</v>
      </c>
      <c r="J13" s="147">
        <f>IF('Detailed input - Vehicles'!$E$124&gt;=J11,'Basic input'!$F$25,0)</f>
        <v>0</v>
      </c>
      <c r="K13" s="147">
        <f>IF('Detailed input - Vehicles'!$E$124&gt;=K11,'Basic input'!$F$25,0)</f>
        <v>0</v>
      </c>
      <c r="L13" s="147">
        <f>IF('Detailed input - Vehicles'!$E$124&gt;=L11,'Basic input'!$F$25,0)</f>
        <v>0</v>
      </c>
      <c r="M13" s="147">
        <f>IF('Detailed input - Vehicles'!$E$124&gt;=M11,'Basic input'!$F$25,0)</f>
        <v>0</v>
      </c>
      <c r="N13" s="147">
        <f>IF('Detailed input - Vehicles'!$E$124&gt;=N11,'Basic input'!$F$25,0)</f>
        <v>0</v>
      </c>
      <c r="O13" s="147">
        <f>IF('Detailed input - Vehicles'!$E$124&gt;=O11,'Basic input'!$F$25,0)</f>
        <v>0</v>
      </c>
      <c r="P13" s="147">
        <f>IF('Detailed input - Vehicles'!$E$124&gt;=P11,'Basic input'!$F$25,0)</f>
        <v>0</v>
      </c>
      <c r="Q13" s="147">
        <f>IF('Detailed input - Vehicles'!$E$124&gt;=Q11,'Basic input'!$F$25,0)</f>
        <v>0</v>
      </c>
      <c r="R13" s="147">
        <f>IF('Detailed input - Vehicles'!$E$124&gt;=R11,'Basic input'!$F$25,0)</f>
        <v>0</v>
      </c>
      <c r="S13" s="147">
        <f>IF('Detailed input - Vehicles'!$E$124&gt;=S11,'Basic input'!$F$25,0)</f>
        <v>0</v>
      </c>
      <c r="T13" s="147">
        <f>IF('Detailed input - Vehicles'!$E$124&gt;=T11,'Basic input'!$F$25,0)</f>
        <v>0</v>
      </c>
      <c r="U13" s="147">
        <f>IF('Detailed input - Vehicles'!$E$124&gt;=U11,'Basic input'!$F$25,0)</f>
        <v>0</v>
      </c>
      <c r="V13" s="147">
        <f>IF('Detailed input - Vehicles'!$E$124&gt;=V11,'Basic input'!$F$25,0)</f>
        <v>0</v>
      </c>
      <c r="W13" s="147">
        <f>IF('Detailed input - Vehicles'!$E$124&gt;=W11,'Basic input'!$F$25,0)</f>
        <v>0</v>
      </c>
      <c r="X13" s="147">
        <f>IF('Detailed input - Vehicles'!$E$124&gt;=X11,'Basic input'!$F$25,0)</f>
        <v>0</v>
      </c>
      <c r="Y13" s="147">
        <f>IF('Detailed input - Vehicles'!$E$124&gt;=Y11,'Basic input'!$F$25,0)</f>
        <v>0</v>
      </c>
      <c r="Z13" s="147">
        <f>IF('Detailed input - Vehicles'!$E$124&gt;=Z11,'Basic input'!$F$25,0)</f>
        <v>0</v>
      </c>
      <c r="AA13" s="147">
        <f>IF('Detailed input - Vehicles'!$E$124&gt;=AA11,'Basic input'!$F$25,0)</f>
        <v>0</v>
      </c>
      <c r="AB13" s="147">
        <f>IF('Detailed input - Vehicles'!$E$124&gt;=AB11,'Basic input'!$F$25,0)</f>
        <v>0</v>
      </c>
      <c r="AC13" s="147">
        <f>IF('Detailed input - Vehicles'!$E$124&gt;=AC11,'Basic input'!$F$25,0)</f>
        <v>0</v>
      </c>
    </row>
    <row r="14" spans="1:30" s="136" customFormat="1" ht="20.25" customHeight="1" outlineLevel="3" x14ac:dyDescent="0.3">
      <c r="A14" s="135"/>
      <c r="B14" s="148"/>
      <c r="C14" s="146" t="s">
        <v>122</v>
      </c>
      <c r="D14" s="147"/>
      <c r="E14" s="147">
        <f>IF('Detailed input - Vehicles'!$E$124&gt;=D11,'Basic input'!$G$25,0)</f>
        <v>0</v>
      </c>
      <c r="F14" s="147">
        <f>IF('Detailed input - Vehicles'!$E$124&gt;=E11,'Basic input'!$G$25,0)</f>
        <v>0</v>
      </c>
      <c r="G14" s="147">
        <f>IF('Detailed input - Vehicles'!$E$124&gt;=F11,'Basic input'!$G$25,0)</f>
        <v>0</v>
      </c>
      <c r="H14" s="147">
        <f>IF('Detailed input - Vehicles'!$E$124&gt;=G11,'Basic input'!$G$25,0)</f>
        <v>0</v>
      </c>
      <c r="I14" s="147">
        <f>IF('Detailed input - Vehicles'!$E$124&gt;=H11,'Basic input'!$G$25,0)</f>
        <v>0</v>
      </c>
      <c r="J14" s="147">
        <f>IF('Detailed input - Vehicles'!$E$124&gt;=I11,'Basic input'!$G$25,0)</f>
        <v>0</v>
      </c>
      <c r="K14" s="147">
        <f>IF('Detailed input - Vehicles'!$E$124&gt;=J11,'Basic input'!$G$25,0)</f>
        <v>0</v>
      </c>
      <c r="L14" s="147">
        <f>IF('Detailed input - Vehicles'!$E$124&gt;=K11,'Basic input'!$G$25,0)</f>
        <v>0</v>
      </c>
      <c r="M14" s="147">
        <f>IF('Detailed input - Vehicles'!$E$124&gt;=L11,'Basic input'!$G$25,0)</f>
        <v>0</v>
      </c>
      <c r="N14" s="147">
        <f>IF('Detailed input - Vehicles'!$E$124&gt;=M11,'Basic input'!$G$25,0)</f>
        <v>0</v>
      </c>
      <c r="O14" s="147">
        <f>IF('Detailed input - Vehicles'!$E$124&gt;=N11,'Basic input'!$G$25,0)</f>
        <v>0</v>
      </c>
      <c r="P14" s="147">
        <f>IF('Detailed input - Vehicles'!$E$124&gt;=O11,'Basic input'!$G$25,0)</f>
        <v>0</v>
      </c>
      <c r="Q14" s="147">
        <f>IF('Detailed input - Vehicles'!$E$124&gt;=P11,'Basic input'!$G$25,0)</f>
        <v>0</v>
      </c>
      <c r="R14" s="147">
        <f>IF('Detailed input - Vehicles'!$E$124&gt;=Q11,'Basic input'!$G$25,0)</f>
        <v>0</v>
      </c>
      <c r="S14" s="147">
        <f>IF('Detailed input - Vehicles'!$E$124&gt;=R11,'Basic input'!$G$25,0)</f>
        <v>0</v>
      </c>
      <c r="T14" s="147">
        <f>IF('Detailed input - Vehicles'!$E$124&gt;=S11,'Basic input'!$G$25,0)</f>
        <v>0</v>
      </c>
      <c r="U14" s="147">
        <f>IF('Detailed input - Vehicles'!$E$124&gt;=T11,'Basic input'!$G$25,0)</f>
        <v>0</v>
      </c>
      <c r="V14" s="147">
        <f>IF('Detailed input - Vehicles'!$E$124&gt;=U11,'Basic input'!$G$25,0)</f>
        <v>0</v>
      </c>
      <c r="W14" s="147">
        <f>IF('Detailed input - Vehicles'!$E$124&gt;=V11,'Basic input'!$G$25,0)</f>
        <v>0</v>
      </c>
      <c r="X14" s="147">
        <f>IF('Detailed input - Vehicles'!$E$124&gt;=W11,'Basic input'!$G$25,0)</f>
        <v>0</v>
      </c>
      <c r="Y14" s="147">
        <f>IF('Detailed input - Vehicles'!$E$124&gt;=X11,'Basic input'!$G$25,0)</f>
        <v>0</v>
      </c>
      <c r="Z14" s="147">
        <f>IF('Detailed input - Vehicles'!$E$124&gt;=Y11,'Basic input'!$G$25,0)</f>
        <v>0</v>
      </c>
      <c r="AA14" s="147">
        <f>IF('Detailed input - Vehicles'!$E$124&gt;=Z11,'Basic input'!$G$25,0)</f>
        <v>0</v>
      </c>
      <c r="AB14" s="147">
        <f>IF('Detailed input - Vehicles'!$E$124&gt;=AA11,'Basic input'!$G$25,0)</f>
        <v>0</v>
      </c>
      <c r="AC14" s="147">
        <f>IF('Detailed input - Vehicles'!$E$124&gt;=AB11,'Basic input'!$G$25,0)</f>
        <v>0</v>
      </c>
    </row>
    <row r="15" spans="1:30" s="136" customFormat="1" ht="20.25" customHeight="1" outlineLevel="3" x14ac:dyDescent="0.3">
      <c r="A15" s="135"/>
      <c r="B15" s="148"/>
      <c r="C15" s="146" t="s">
        <v>123</v>
      </c>
      <c r="D15" s="147"/>
      <c r="E15" s="147"/>
      <c r="F15" s="147">
        <f>IF('Detailed input - Vehicles'!$E$124&gt;=D11,'Basic input'!$H$25,0)</f>
        <v>0</v>
      </c>
      <c r="G15" s="147">
        <f>IF('Detailed input - Vehicles'!$E$124&gt;=E11,'Basic input'!$H$25,0)</f>
        <v>0</v>
      </c>
      <c r="H15" s="147">
        <f>IF('Detailed input - Vehicles'!$E$124&gt;=F11,'Basic input'!$H$25,0)</f>
        <v>0</v>
      </c>
      <c r="I15" s="147">
        <f>IF('Detailed input - Vehicles'!$E$124&gt;=G11,'Basic input'!$H$25,0)</f>
        <v>0</v>
      </c>
      <c r="J15" s="147">
        <f>IF('Detailed input - Vehicles'!$E$124&gt;=H11,'Basic input'!$H$25,0)</f>
        <v>0</v>
      </c>
      <c r="K15" s="147">
        <f>IF('Detailed input - Vehicles'!$E$124&gt;=I11,'Basic input'!$H$25,0)</f>
        <v>0</v>
      </c>
      <c r="L15" s="147">
        <f>IF('Detailed input - Vehicles'!$E$124&gt;=J11,'Basic input'!$H$25,0)</f>
        <v>0</v>
      </c>
      <c r="M15" s="147">
        <f>IF('Detailed input - Vehicles'!$E$124&gt;=K11,'Basic input'!$H$25,0)</f>
        <v>0</v>
      </c>
      <c r="N15" s="147">
        <f>IF('Detailed input - Vehicles'!$E$124&gt;=L11,'Basic input'!$H$25,0)</f>
        <v>0</v>
      </c>
      <c r="O15" s="147">
        <f>IF('Detailed input - Vehicles'!$E$124&gt;=M11,'Basic input'!$H$25,0)</f>
        <v>0</v>
      </c>
      <c r="P15" s="147">
        <f>IF('Detailed input - Vehicles'!$E$124&gt;=N11,'Basic input'!$H$25,0)</f>
        <v>0</v>
      </c>
      <c r="Q15" s="147">
        <f>IF('Detailed input - Vehicles'!$E$124&gt;=O11,'Basic input'!$H$25,0)</f>
        <v>0</v>
      </c>
      <c r="R15" s="147">
        <f>IF('Detailed input - Vehicles'!$E$124&gt;=P11,'Basic input'!$H$25,0)</f>
        <v>0</v>
      </c>
      <c r="S15" s="147">
        <f>IF('Detailed input - Vehicles'!$E$124&gt;=Q11,'Basic input'!$H$25,0)</f>
        <v>0</v>
      </c>
      <c r="T15" s="147">
        <f>IF('Detailed input - Vehicles'!$E$124&gt;=R11,'Basic input'!$H$25,0)</f>
        <v>0</v>
      </c>
      <c r="U15" s="147">
        <f>IF('Detailed input - Vehicles'!$E$124&gt;=S11,'Basic input'!$H$25,0)</f>
        <v>0</v>
      </c>
      <c r="V15" s="147">
        <f>IF('Detailed input - Vehicles'!$E$124&gt;=T11,'Basic input'!$H$25,0)</f>
        <v>0</v>
      </c>
      <c r="W15" s="147">
        <f>IF('Detailed input - Vehicles'!$E$124&gt;=U11,'Basic input'!$H$25,0)</f>
        <v>0</v>
      </c>
      <c r="X15" s="147">
        <f>IF('Detailed input - Vehicles'!$E$124&gt;=V11,'Basic input'!$H$25,0)</f>
        <v>0</v>
      </c>
      <c r="Y15" s="147">
        <f>IF('Detailed input - Vehicles'!$E$124&gt;=W11,'Basic input'!$H$25,0)</f>
        <v>0</v>
      </c>
      <c r="Z15" s="147">
        <f>IF('Detailed input - Vehicles'!$E$124&gt;=X11,'Basic input'!$H$25,0)</f>
        <v>0</v>
      </c>
      <c r="AA15" s="147">
        <f>IF('Detailed input - Vehicles'!$E$124&gt;=Y11,'Basic input'!$H$25,0)</f>
        <v>0</v>
      </c>
      <c r="AB15" s="147">
        <f>IF('Detailed input - Vehicles'!$E$124&gt;=Z11,'Basic input'!$H$25,0)</f>
        <v>0</v>
      </c>
      <c r="AC15" s="147">
        <f>IF('Detailed input - Vehicles'!$E$124&gt;=AA11,'Basic input'!$H$25,0)</f>
        <v>0</v>
      </c>
    </row>
    <row r="16" spans="1:30" s="136" customFormat="1" ht="20.25" customHeight="1" outlineLevel="3" x14ac:dyDescent="0.3">
      <c r="A16" s="135"/>
      <c r="B16" s="148"/>
      <c r="C16" s="146" t="s">
        <v>124</v>
      </c>
      <c r="D16" s="147"/>
      <c r="E16" s="147"/>
      <c r="F16" s="147"/>
      <c r="G16" s="147">
        <f>IF('Detailed input - Vehicles'!$E$124&gt;=D11,'Basic input'!$I$25,0)</f>
        <v>0</v>
      </c>
      <c r="H16" s="147">
        <f>IF('Detailed input - Vehicles'!$E$124&gt;=E11,'Basic input'!$I$25,0)</f>
        <v>0</v>
      </c>
      <c r="I16" s="147">
        <f>IF('Detailed input - Vehicles'!$E$124&gt;=F11,'Basic input'!$I$25,0)</f>
        <v>0</v>
      </c>
      <c r="J16" s="147">
        <f>IF('Detailed input - Vehicles'!$E$124&gt;=G11,'Basic input'!$I$25,0)</f>
        <v>0</v>
      </c>
      <c r="K16" s="147">
        <f>IF('Detailed input - Vehicles'!$E$124&gt;=H11,'Basic input'!$I$25,0)</f>
        <v>0</v>
      </c>
      <c r="L16" s="147">
        <f>IF('Detailed input - Vehicles'!$E$124&gt;=I11,'Basic input'!$I$25,0)</f>
        <v>0</v>
      </c>
      <c r="M16" s="147">
        <f>IF('Detailed input - Vehicles'!$E$124&gt;=J11,'Basic input'!$I$25,0)</f>
        <v>0</v>
      </c>
      <c r="N16" s="147">
        <f>IF('Detailed input - Vehicles'!$E$124&gt;=K11,'Basic input'!$I$25,0)</f>
        <v>0</v>
      </c>
      <c r="O16" s="147">
        <f>IF('Detailed input - Vehicles'!$E$124&gt;=L11,'Basic input'!$I$25,0)</f>
        <v>0</v>
      </c>
      <c r="P16" s="147">
        <f>IF('Detailed input - Vehicles'!$E$124&gt;=M11,'Basic input'!$I$25,0)</f>
        <v>0</v>
      </c>
      <c r="Q16" s="147">
        <f>IF('Detailed input - Vehicles'!$E$124&gt;=N11,'Basic input'!$I$25,0)</f>
        <v>0</v>
      </c>
      <c r="R16" s="147">
        <f>IF('Detailed input - Vehicles'!$E$124&gt;=O11,'Basic input'!$I$25,0)</f>
        <v>0</v>
      </c>
      <c r="S16" s="147">
        <f>IF('Detailed input - Vehicles'!$E$124&gt;=P11,'Basic input'!$I$25,0)</f>
        <v>0</v>
      </c>
      <c r="T16" s="147">
        <f>IF('Detailed input - Vehicles'!$E$124&gt;=Q11,'Basic input'!$I$25,0)</f>
        <v>0</v>
      </c>
      <c r="U16" s="147">
        <f>IF('Detailed input - Vehicles'!$E$124&gt;=R11,'Basic input'!$I$25,0)</f>
        <v>0</v>
      </c>
      <c r="V16" s="147">
        <f>IF('Detailed input - Vehicles'!$E$124&gt;=S11,'Basic input'!$I$25,0)</f>
        <v>0</v>
      </c>
      <c r="W16" s="147">
        <f>IF('Detailed input - Vehicles'!$E$124&gt;=T11,'Basic input'!$I$25,0)</f>
        <v>0</v>
      </c>
      <c r="X16" s="147">
        <f>IF('Detailed input - Vehicles'!$E$124&gt;=U11,'Basic input'!$I$25,0)</f>
        <v>0</v>
      </c>
      <c r="Y16" s="147">
        <f>IF('Detailed input - Vehicles'!$E$124&gt;=V11,'Basic input'!$I$25,0)</f>
        <v>0</v>
      </c>
      <c r="Z16" s="147">
        <f>IF('Detailed input - Vehicles'!$E$124&gt;=W11,'Basic input'!$I$25,0)</f>
        <v>0</v>
      </c>
      <c r="AA16" s="147">
        <f>IF('Detailed input - Vehicles'!$E$124&gt;=X11,'Basic input'!$I$25,0)</f>
        <v>0</v>
      </c>
      <c r="AB16" s="147">
        <f>IF('Detailed input - Vehicles'!$E$124&gt;=Y11,'Basic input'!$I$25,0)</f>
        <v>0</v>
      </c>
      <c r="AC16" s="147">
        <f>IF('Detailed input - Vehicles'!$E$124&gt;=Z11,'Basic input'!$I$25,0)</f>
        <v>0</v>
      </c>
    </row>
    <row r="17" spans="1:29" s="136" customFormat="1" ht="20.25" customHeight="1" outlineLevel="3" x14ac:dyDescent="0.3">
      <c r="A17" s="135"/>
      <c r="B17" s="148"/>
      <c r="C17" s="146" t="s">
        <v>125</v>
      </c>
      <c r="D17" s="147"/>
      <c r="E17" s="147"/>
      <c r="F17" s="147"/>
      <c r="G17" s="147"/>
      <c r="H17" s="147">
        <f>IF('Detailed input - Vehicles'!$E$124&gt;=D11,'Basic input'!$J$25,0)</f>
        <v>0</v>
      </c>
      <c r="I17" s="147">
        <f>IF('Detailed input - Vehicles'!$E$124&gt;=E11,'Basic input'!$J$25,0)</f>
        <v>0</v>
      </c>
      <c r="J17" s="147">
        <f>IF('Detailed input - Vehicles'!$E$124&gt;=F11,'Basic input'!$J$25,0)</f>
        <v>0</v>
      </c>
      <c r="K17" s="147">
        <f>IF('Detailed input - Vehicles'!$E$124&gt;=G11,'Basic input'!$J$25,0)</f>
        <v>0</v>
      </c>
      <c r="L17" s="147">
        <f>IF('Detailed input - Vehicles'!$E$124&gt;=H11,'Basic input'!$J$25,0)</f>
        <v>0</v>
      </c>
      <c r="M17" s="147">
        <f>IF('Detailed input - Vehicles'!$E$124&gt;=I11,'Basic input'!$J$25,0)</f>
        <v>0</v>
      </c>
      <c r="N17" s="147">
        <f>IF('Detailed input - Vehicles'!$E$124&gt;=J11,'Basic input'!$J$25,0)</f>
        <v>0</v>
      </c>
      <c r="O17" s="147">
        <f>IF('Detailed input - Vehicles'!$E$124&gt;=K11,'Basic input'!$J$25,0)</f>
        <v>0</v>
      </c>
      <c r="P17" s="147">
        <f>IF('Detailed input - Vehicles'!$E$124&gt;=L11,'Basic input'!$J$25,0)</f>
        <v>0</v>
      </c>
      <c r="Q17" s="147">
        <f>IF('Detailed input - Vehicles'!$E$124&gt;=M11,'Basic input'!$J$25,0)</f>
        <v>0</v>
      </c>
      <c r="R17" s="147">
        <f>IF('Detailed input - Vehicles'!$E$124&gt;=N11,'Basic input'!$J$25,0)</f>
        <v>0</v>
      </c>
      <c r="S17" s="147">
        <f>IF('Detailed input - Vehicles'!$E$124&gt;=O11,'Basic input'!$J$25,0)</f>
        <v>0</v>
      </c>
      <c r="T17" s="147">
        <f>IF('Detailed input - Vehicles'!$E$124&gt;=P11,'Basic input'!$J$25,0)</f>
        <v>0</v>
      </c>
      <c r="U17" s="147">
        <f>IF('Detailed input - Vehicles'!$E$124&gt;=Q11,'Basic input'!$J$25,0)</f>
        <v>0</v>
      </c>
      <c r="V17" s="147">
        <f>IF('Detailed input - Vehicles'!$E$124&gt;=R11,'Basic input'!$J$25,0)</f>
        <v>0</v>
      </c>
      <c r="W17" s="147">
        <f>IF('Detailed input - Vehicles'!$E$124&gt;=S11,'Basic input'!$J$25,0)</f>
        <v>0</v>
      </c>
      <c r="X17" s="147">
        <f>IF('Detailed input - Vehicles'!$E$124&gt;=T11,'Basic input'!$J$25,0)</f>
        <v>0</v>
      </c>
      <c r="Y17" s="147">
        <f>IF('Detailed input - Vehicles'!$E$124&gt;=U11,'Basic input'!$J$25,0)</f>
        <v>0</v>
      </c>
      <c r="Z17" s="147">
        <f>IF('Detailed input - Vehicles'!$E$124&gt;=V11,'Basic input'!$J$25,0)</f>
        <v>0</v>
      </c>
      <c r="AA17" s="147">
        <f>IF('Detailed input - Vehicles'!$E$124&gt;=W11,'Basic input'!$J$25,0)</f>
        <v>0</v>
      </c>
      <c r="AB17" s="147">
        <f>IF('Detailed input - Vehicles'!$E$124&gt;=X11,'Basic input'!$J$25,0)</f>
        <v>0</v>
      </c>
      <c r="AC17" s="147">
        <f>IF('Detailed input - Vehicles'!$E$124&gt;=Y11,'Basic input'!$J$25,0)</f>
        <v>0</v>
      </c>
    </row>
    <row r="18" spans="1:29" s="136" customFormat="1" ht="20.25" customHeight="1" outlineLevel="3" x14ac:dyDescent="0.3">
      <c r="A18" s="135"/>
      <c r="B18" s="148"/>
      <c r="C18" s="146" t="s">
        <v>126</v>
      </c>
      <c r="D18" s="147"/>
      <c r="E18" s="147"/>
      <c r="F18" s="147"/>
      <c r="G18" s="147"/>
      <c r="H18" s="147"/>
      <c r="I18" s="147">
        <f>IF('Detailed input - Vehicles'!$E$124&gt;=D11,'Basic input'!$K$25,0)</f>
        <v>0</v>
      </c>
      <c r="J18" s="147">
        <f>IF('Detailed input - Vehicles'!$E$124&gt;=E11,'Basic input'!$K$25,0)</f>
        <v>0</v>
      </c>
      <c r="K18" s="147">
        <f>IF('Detailed input - Vehicles'!$E$124&gt;=F11,'Basic input'!$K$25,0)</f>
        <v>0</v>
      </c>
      <c r="L18" s="147">
        <f>IF('Detailed input - Vehicles'!$E$124&gt;=G11,'Basic input'!$K$25,0)</f>
        <v>0</v>
      </c>
      <c r="M18" s="147">
        <f>IF('Detailed input - Vehicles'!$E$124&gt;=H11,'Basic input'!$K$25,0)</f>
        <v>0</v>
      </c>
      <c r="N18" s="147">
        <f>IF('Detailed input - Vehicles'!$E$124&gt;=I11,'Basic input'!$K$25,0)</f>
        <v>0</v>
      </c>
      <c r="O18" s="147">
        <f>IF('Detailed input - Vehicles'!$E$124&gt;=J11,'Basic input'!$K$25,0)</f>
        <v>0</v>
      </c>
      <c r="P18" s="147">
        <f>IF('Detailed input - Vehicles'!$E$124&gt;=K11,'Basic input'!$K$25,0)</f>
        <v>0</v>
      </c>
      <c r="Q18" s="147">
        <f>IF('Detailed input - Vehicles'!$E$124&gt;=L11,'Basic input'!$K$25,0)</f>
        <v>0</v>
      </c>
      <c r="R18" s="147">
        <f>IF('Detailed input - Vehicles'!$E$124&gt;=M11,'Basic input'!$K$25,0)</f>
        <v>0</v>
      </c>
      <c r="S18" s="147">
        <f>IF('Detailed input - Vehicles'!$E$124&gt;=N11,'Basic input'!$K$25,0)</f>
        <v>0</v>
      </c>
      <c r="T18" s="147">
        <f>IF('Detailed input - Vehicles'!$E$124&gt;=O11,'Basic input'!$K$25,0)</f>
        <v>0</v>
      </c>
      <c r="U18" s="147">
        <f>IF('Detailed input - Vehicles'!$E$124&gt;=P11,'Basic input'!$K$25,0)</f>
        <v>0</v>
      </c>
      <c r="V18" s="147">
        <f>IF('Detailed input - Vehicles'!$E$124&gt;=Q11,'Basic input'!$K$25,0)</f>
        <v>0</v>
      </c>
      <c r="W18" s="147">
        <f>IF('Detailed input - Vehicles'!$E$124&gt;=R11,'Basic input'!$K$25,0)</f>
        <v>0</v>
      </c>
      <c r="X18" s="147">
        <f>IF('Detailed input - Vehicles'!$E$124&gt;=S11,'Basic input'!$K$25,0)</f>
        <v>0</v>
      </c>
      <c r="Y18" s="147">
        <f>IF('Detailed input - Vehicles'!$E$124&gt;=T11,'Basic input'!$K$25,0)</f>
        <v>0</v>
      </c>
      <c r="Z18" s="147">
        <f>IF('Detailed input - Vehicles'!$E$124&gt;=U11,'Basic input'!$K$25,0)</f>
        <v>0</v>
      </c>
      <c r="AA18" s="147">
        <f>IF('Detailed input - Vehicles'!$E$124&gt;=V11,'Basic input'!$K$25,0)</f>
        <v>0</v>
      </c>
      <c r="AB18" s="147">
        <f>IF('Detailed input - Vehicles'!$E$124&gt;=W11,'Basic input'!$K$25,0)</f>
        <v>0</v>
      </c>
      <c r="AC18" s="147">
        <f>IF('Detailed input - Vehicles'!$E$124&gt;=X11,'Basic input'!$K$25,0)</f>
        <v>0</v>
      </c>
    </row>
    <row r="19" spans="1:29" s="136" customFormat="1" ht="20.25" customHeight="1" outlineLevel="3" x14ac:dyDescent="0.3">
      <c r="A19" s="135"/>
      <c r="B19" s="148"/>
      <c r="C19" s="146" t="s">
        <v>127</v>
      </c>
      <c r="D19" s="147"/>
      <c r="E19" s="147"/>
      <c r="F19" s="147"/>
      <c r="G19" s="147"/>
      <c r="H19" s="147"/>
      <c r="I19" s="147"/>
      <c r="J19" s="147">
        <f>IF('Detailed input - Vehicles'!$E$124&gt;=D11,'Basic input'!$L$25,0)</f>
        <v>0</v>
      </c>
      <c r="K19" s="147">
        <f>IF('Detailed input - Vehicles'!$E$124&gt;=E11,'Basic input'!$L$25,0)</f>
        <v>0</v>
      </c>
      <c r="L19" s="147">
        <f>IF('Detailed input - Vehicles'!$E$124&gt;=F11,'Basic input'!$L$25,0)</f>
        <v>0</v>
      </c>
      <c r="M19" s="147">
        <f>IF('Detailed input - Vehicles'!$E$124&gt;=G11,'Basic input'!$L$25,0)</f>
        <v>0</v>
      </c>
      <c r="N19" s="147">
        <f>IF('Detailed input - Vehicles'!$E$124&gt;=H11,'Basic input'!$L$25,0)</f>
        <v>0</v>
      </c>
      <c r="O19" s="147">
        <f>IF('Detailed input - Vehicles'!$E$124&gt;=I11,'Basic input'!$L$25,0)</f>
        <v>0</v>
      </c>
      <c r="P19" s="147">
        <f>IF('Detailed input - Vehicles'!$E$124&gt;=J11,'Basic input'!$L$25,0)</f>
        <v>0</v>
      </c>
      <c r="Q19" s="147">
        <f>IF('Detailed input - Vehicles'!$E$124&gt;=K11,'Basic input'!$L$25,0)</f>
        <v>0</v>
      </c>
      <c r="R19" s="147">
        <f>IF('Detailed input - Vehicles'!$E$124&gt;=L11,'Basic input'!$L$25,0)</f>
        <v>0</v>
      </c>
      <c r="S19" s="147">
        <f>IF('Detailed input - Vehicles'!$E$124&gt;=M11,'Basic input'!$L$25,0)</f>
        <v>0</v>
      </c>
      <c r="T19" s="147">
        <f>IF('Detailed input - Vehicles'!$E$124&gt;=N11,'Basic input'!$L$25,0)</f>
        <v>0</v>
      </c>
      <c r="U19" s="147">
        <f>IF('Detailed input - Vehicles'!$E$124&gt;=O11,'Basic input'!$L$25,0)</f>
        <v>0</v>
      </c>
      <c r="V19" s="147">
        <f>IF('Detailed input - Vehicles'!$E$124&gt;=P11,'Basic input'!$L$25,0)</f>
        <v>0</v>
      </c>
      <c r="W19" s="147">
        <f>IF('Detailed input - Vehicles'!$E$124&gt;=Q11,'Basic input'!$L$25,0)</f>
        <v>0</v>
      </c>
      <c r="X19" s="147">
        <f>IF('Detailed input - Vehicles'!$E$124&gt;=R11,'Basic input'!$L$25,0)</f>
        <v>0</v>
      </c>
      <c r="Y19" s="147">
        <f>IF('Detailed input - Vehicles'!$E$124&gt;=S11,'Basic input'!$L$25,0)</f>
        <v>0</v>
      </c>
      <c r="Z19" s="147">
        <f>IF('Detailed input - Vehicles'!$E$124&gt;=T11,'Basic input'!$L$25,0)</f>
        <v>0</v>
      </c>
      <c r="AA19" s="147">
        <f>IF('Detailed input - Vehicles'!$E$124&gt;=U11,'Basic input'!$L$25,0)</f>
        <v>0</v>
      </c>
      <c r="AB19" s="147">
        <f>IF('Detailed input - Vehicles'!$E$124&gt;=V11,'Basic input'!$L$25,0)</f>
        <v>0</v>
      </c>
      <c r="AC19" s="147">
        <f>IF('Detailed input - Vehicles'!$E$124&gt;=W11,'Basic input'!$L$25,0)</f>
        <v>0</v>
      </c>
    </row>
    <row r="20" spans="1:29" s="136" customFormat="1" ht="20.25" customHeight="1" outlineLevel="3" x14ac:dyDescent="0.3">
      <c r="A20" s="135"/>
      <c r="B20" s="148"/>
      <c r="C20" s="146" t="s">
        <v>128</v>
      </c>
      <c r="D20" s="147"/>
      <c r="E20" s="147"/>
      <c r="F20" s="147"/>
      <c r="G20" s="147"/>
      <c r="H20" s="147"/>
      <c r="I20" s="147"/>
      <c r="J20" s="147"/>
      <c r="K20" s="147">
        <f>IF('Detailed input - Vehicles'!$E$124&gt;=D11,'Basic input'!$M$25,0)</f>
        <v>0</v>
      </c>
      <c r="L20" s="147">
        <f>IF('Detailed input - Vehicles'!$E$124&gt;=E11,'Basic input'!$M$25,0)</f>
        <v>0</v>
      </c>
      <c r="M20" s="147">
        <f>IF('Detailed input - Vehicles'!$E$124&gt;=F11,'Basic input'!$M$25,0)</f>
        <v>0</v>
      </c>
      <c r="N20" s="147">
        <f>IF('Detailed input - Vehicles'!$E$124&gt;=G11,'Basic input'!$M$25,0)</f>
        <v>0</v>
      </c>
      <c r="O20" s="147">
        <f>IF('Detailed input - Vehicles'!$E$124&gt;=H11,'Basic input'!$M$25,0)</f>
        <v>0</v>
      </c>
      <c r="P20" s="147">
        <f>IF('Detailed input - Vehicles'!$E$124&gt;=I11,'Basic input'!$M$25,0)</f>
        <v>0</v>
      </c>
      <c r="Q20" s="147">
        <f>IF('Detailed input - Vehicles'!$E$124&gt;=J11,'Basic input'!$M$25,0)</f>
        <v>0</v>
      </c>
      <c r="R20" s="147">
        <f>IF('Detailed input - Vehicles'!$E$124&gt;=K11,'Basic input'!$M$25,0)</f>
        <v>0</v>
      </c>
      <c r="S20" s="147">
        <f>IF('Detailed input - Vehicles'!$E$124&gt;=L11,'Basic input'!$M$25,0)</f>
        <v>0</v>
      </c>
      <c r="T20" s="147">
        <f>IF('Detailed input - Vehicles'!$E$124&gt;=M11,'Basic input'!$M$25,0)</f>
        <v>0</v>
      </c>
      <c r="U20" s="147">
        <f>IF('Detailed input - Vehicles'!$E$124&gt;=N11,'Basic input'!$M$25,0)</f>
        <v>0</v>
      </c>
      <c r="V20" s="147">
        <f>IF('Detailed input - Vehicles'!$E$124&gt;=O11,'Basic input'!$M$25,0)</f>
        <v>0</v>
      </c>
      <c r="W20" s="147">
        <f>IF('Detailed input - Vehicles'!$E$124&gt;=P11,'Basic input'!$M$25,0)</f>
        <v>0</v>
      </c>
      <c r="X20" s="147">
        <f>IF('Detailed input - Vehicles'!$E$124&gt;=Q11,'Basic input'!$M$25,0)</f>
        <v>0</v>
      </c>
      <c r="Y20" s="147">
        <f>IF('Detailed input - Vehicles'!$E$124&gt;=R11,'Basic input'!$M$25,0)</f>
        <v>0</v>
      </c>
      <c r="Z20" s="147">
        <f>IF('Detailed input - Vehicles'!$E$124&gt;=S11,'Basic input'!$M$25,0)</f>
        <v>0</v>
      </c>
      <c r="AA20" s="147">
        <f>IF('Detailed input - Vehicles'!$E$124&gt;=T11,'Basic input'!$M$25,0)</f>
        <v>0</v>
      </c>
      <c r="AB20" s="147">
        <f>IF('Detailed input - Vehicles'!$E$124&gt;=U11,'Basic input'!$M$25,0)</f>
        <v>0</v>
      </c>
      <c r="AC20" s="147">
        <f>IF('Detailed input - Vehicles'!$E$124&gt;=V11,'Basic input'!$M$25,0)</f>
        <v>0</v>
      </c>
    </row>
    <row r="21" spans="1:29" s="136" customFormat="1" ht="20.25" customHeight="1" outlineLevel="3" x14ac:dyDescent="0.3">
      <c r="A21" s="135"/>
      <c r="B21" s="148"/>
      <c r="C21" s="146" t="s">
        <v>129</v>
      </c>
      <c r="D21" s="147"/>
      <c r="E21" s="147"/>
      <c r="F21" s="147"/>
      <c r="G21" s="147"/>
      <c r="H21" s="147"/>
      <c r="I21" s="147"/>
      <c r="J21" s="147"/>
      <c r="K21" s="147"/>
      <c r="L21" s="147">
        <f>IF('Detailed input - Vehicles'!$E$124&gt;=D11,'Basic input'!$N$25,0)</f>
        <v>0</v>
      </c>
      <c r="M21" s="147">
        <f>IF('Detailed input - Vehicles'!$E$124&gt;=E11,'Basic input'!$N$25,0)</f>
        <v>0</v>
      </c>
      <c r="N21" s="147">
        <f>IF('Detailed input - Vehicles'!$E$124&gt;=F11,'Basic input'!$N$25,0)</f>
        <v>0</v>
      </c>
      <c r="O21" s="147">
        <f>IF('Detailed input - Vehicles'!$E$124&gt;=G11,'Basic input'!$N$25,0)</f>
        <v>0</v>
      </c>
      <c r="P21" s="147">
        <f>IF('Detailed input - Vehicles'!$E$124&gt;=H11,'Basic input'!$N$25,0)</f>
        <v>0</v>
      </c>
      <c r="Q21" s="147">
        <f>IF('Detailed input - Vehicles'!$E$124&gt;=I11,'Basic input'!$N$25,0)</f>
        <v>0</v>
      </c>
      <c r="R21" s="147">
        <f>IF('Detailed input - Vehicles'!$E$124&gt;=J11,'Basic input'!$N$25,0)</f>
        <v>0</v>
      </c>
      <c r="S21" s="147">
        <f>IF('Detailed input - Vehicles'!$E$124&gt;=K11,'Basic input'!$N$25,0)</f>
        <v>0</v>
      </c>
      <c r="T21" s="147">
        <f>IF('Detailed input - Vehicles'!$E$124&gt;=L11,'Basic input'!$N$25,0)</f>
        <v>0</v>
      </c>
      <c r="U21" s="147">
        <f>IF('Detailed input - Vehicles'!$E$124&gt;=M11,'Basic input'!$N$25,0)</f>
        <v>0</v>
      </c>
      <c r="V21" s="147">
        <f>IF('Detailed input - Vehicles'!$E$124&gt;=N11,'Basic input'!$N$25,0)</f>
        <v>0</v>
      </c>
      <c r="W21" s="147">
        <f>IF('Detailed input - Vehicles'!$E$124&gt;=O11,'Basic input'!$N$25,0)</f>
        <v>0</v>
      </c>
      <c r="X21" s="147">
        <f>IF('Detailed input - Vehicles'!$E$124&gt;=P11,'Basic input'!$N$25,0)</f>
        <v>0</v>
      </c>
      <c r="Y21" s="147">
        <f>IF('Detailed input - Vehicles'!$E$124&gt;=Q11,'Basic input'!$N$25,0)</f>
        <v>0</v>
      </c>
      <c r="Z21" s="147">
        <f>IF('Detailed input - Vehicles'!$E$124&gt;=R11,'Basic input'!$N$25,0)</f>
        <v>0</v>
      </c>
      <c r="AA21" s="147">
        <f>IF('Detailed input - Vehicles'!$E$124&gt;=S11,'Basic input'!$N$25,0)</f>
        <v>0</v>
      </c>
      <c r="AB21" s="147">
        <f>IF('Detailed input - Vehicles'!$E$124&gt;=T11,'Basic input'!$N$25,0)</f>
        <v>0</v>
      </c>
      <c r="AC21" s="147">
        <f>IF('Detailed input - Vehicles'!$E$124&gt;=U11,'Basic input'!$N$25,0)</f>
        <v>0</v>
      </c>
    </row>
    <row r="22" spans="1:29" s="136" customFormat="1" ht="20.25" customHeight="1" outlineLevel="3" x14ac:dyDescent="0.3">
      <c r="A22" s="135"/>
      <c r="B22" s="148"/>
      <c r="C22" s="146" t="s">
        <v>130</v>
      </c>
      <c r="D22" s="147"/>
      <c r="E22" s="147"/>
      <c r="F22" s="147"/>
      <c r="G22" s="147"/>
      <c r="H22" s="147"/>
      <c r="I22" s="147"/>
      <c r="J22" s="147"/>
      <c r="K22" s="147"/>
      <c r="L22" s="147"/>
      <c r="M22" s="147">
        <f>IF('Detailed input - Vehicles'!$E$124&gt;=D11,'Basic input'!$O$25,0)</f>
        <v>0</v>
      </c>
      <c r="N22" s="147">
        <f>IF('Detailed input - Vehicles'!$E$124&gt;=E11,'Basic input'!$O$25,0)</f>
        <v>0</v>
      </c>
      <c r="O22" s="147">
        <f>IF('Detailed input - Vehicles'!$E$124&gt;=F11,'Basic input'!$O$25,0)</f>
        <v>0</v>
      </c>
      <c r="P22" s="147">
        <f>IF('Detailed input - Vehicles'!$E$124&gt;=G11,'Basic input'!$O$25,0)</f>
        <v>0</v>
      </c>
      <c r="Q22" s="147">
        <f>IF('Detailed input - Vehicles'!$E$124&gt;=H11,'Basic input'!$O$25,0)</f>
        <v>0</v>
      </c>
      <c r="R22" s="147">
        <f>IF('Detailed input - Vehicles'!$E$124&gt;=I11,'Basic input'!$O$25,0)</f>
        <v>0</v>
      </c>
      <c r="S22" s="147">
        <f>IF('Detailed input - Vehicles'!$E$124&gt;=J11,'Basic input'!$O$25,0)</f>
        <v>0</v>
      </c>
      <c r="T22" s="147">
        <f>IF('Detailed input - Vehicles'!$E$124&gt;=K11,'Basic input'!$O$25,0)</f>
        <v>0</v>
      </c>
      <c r="U22" s="147">
        <f>IF('Detailed input - Vehicles'!$E$124&gt;=L11,'Basic input'!$O$25,0)</f>
        <v>0</v>
      </c>
      <c r="V22" s="147">
        <f>IF('Detailed input - Vehicles'!$E$124&gt;=M11,'Basic input'!$O$25,0)</f>
        <v>0</v>
      </c>
      <c r="W22" s="147">
        <f>IF('Detailed input - Vehicles'!$E$124&gt;=N11,'Basic input'!$O$25,0)</f>
        <v>0</v>
      </c>
      <c r="X22" s="147">
        <f>IF('Detailed input - Vehicles'!$E$124&gt;=O11,'Basic input'!$O$25,0)</f>
        <v>0</v>
      </c>
      <c r="Y22" s="147">
        <f>IF('Detailed input - Vehicles'!$E$124&gt;=P11,'Basic input'!$O$25,0)</f>
        <v>0</v>
      </c>
      <c r="Z22" s="147">
        <f>IF('Detailed input - Vehicles'!$E$124&gt;=Q11,'Basic input'!$O$25,0)</f>
        <v>0</v>
      </c>
      <c r="AA22" s="147">
        <f>IF('Detailed input - Vehicles'!$E$124&gt;=R11,'Basic input'!$O$25,0)</f>
        <v>0</v>
      </c>
      <c r="AB22" s="147">
        <f>IF('Detailed input - Vehicles'!$E$124&gt;=S11,'Basic input'!$O$25,0)</f>
        <v>0</v>
      </c>
      <c r="AC22" s="147">
        <f>IF('Detailed input - Vehicles'!$E$124&gt;=T11,'Basic input'!$O$25,0)</f>
        <v>0</v>
      </c>
    </row>
    <row r="23" spans="1:29" s="136" customFormat="1" ht="20.25" customHeight="1" outlineLevel="3" x14ac:dyDescent="0.3">
      <c r="A23" s="135"/>
      <c r="B23" s="148"/>
      <c r="C23" s="146" t="s">
        <v>131</v>
      </c>
      <c r="D23" s="147"/>
      <c r="E23" s="147"/>
      <c r="F23" s="147"/>
      <c r="G23" s="147"/>
      <c r="H23" s="147"/>
      <c r="I23" s="147"/>
      <c r="J23" s="147"/>
      <c r="K23" s="147"/>
      <c r="L23" s="147"/>
      <c r="M23" s="147"/>
      <c r="N23" s="147">
        <f>IF('Detailed input - Vehicles'!$E$124&gt;=D11,'Basic input'!$P$25,0)</f>
        <v>0</v>
      </c>
      <c r="O23" s="147">
        <f>IF('Detailed input - Vehicles'!$E$124&gt;=E11,'Basic input'!$P$25,0)</f>
        <v>0</v>
      </c>
      <c r="P23" s="147">
        <f>IF('Detailed input - Vehicles'!$E$124&gt;=F11,'Basic input'!$P$25,0)</f>
        <v>0</v>
      </c>
      <c r="Q23" s="147">
        <f>IF('Detailed input - Vehicles'!$E$124&gt;=G11,'Basic input'!$P$25,0)</f>
        <v>0</v>
      </c>
      <c r="R23" s="147">
        <f>IF('Detailed input - Vehicles'!$E$124&gt;=H11,'Basic input'!$P$25,0)</f>
        <v>0</v>
      </c>
      <c r="S23" s="147">
        <f>IF('Detailed input - Vehicles'!$E$124&gt;=I11,'Basic input'!$P$25,0)</f>
        <v>0</v>
      </c>
      <c r="T23" s="147">
        <f>IF('Detailed input - Vehicles'!$E$124&gt;=J11,'Basic input'!$P$25,0)</f>
        <v>0</v>
      </c>
      <c r="U23" s="147">
        <f>IF('Detailed input - Vehicles'!$E$124&gt;=K11,'Basic input'!$P$25,0)</f>
        <v>0</v>
      </c>
      <c r="V23" s="147">
        <f>IF('Detailed input - Vehicles'!$E$124&gt;=L11,'Basic input'!$P$25,0)</f>
        <v>0</v>
      </c>
      <c r="W23" s="147">
        <f>IF('Detailed input - Vehicles'!$E$124&gt;=M11,'Basic input'!$P$25,0)</f>
        <v>0</v>
      </c>
      <c r="X23" s="147">
        <f>IF('Detailed input - Vehicles'!$E$124&gt;=N11,'Basic input'!$P$25,0)</f>
        <v>0</v>
      </c>
      <c r="Y23" s="147">
        <f>IF('Detailed input - Vehicles'!$E$124&gt;=O11,'Basic input'!$P$25,0)</f>
        <v>0</v>
      </c>
      <c r="Z23" s="147">
        <f>IF('Detailed input - Vehicles'!$E$124&gt;=P11,'Basic input'!$P$25,0)</f>
        <v>0</v>
      </c>
      <c r="AA23" s="147">
        <f>IF('Detailed input - Vehicles'!$E$124&gt;=Q11,'Basic input'!$P$25,0)</f>
        <v>0</v>
      </c>
      <c r="AB23" s="147">
        <f>IF('Detailed input - Vehicles'!$E$124&gt;=R11,'Basic input'!$P$25,0)</f>
        <v>0</v>
      </c>
      <c r="AC23" s="147">
        <f>IF('Detailed input - Vehicles'!$E$124&gt;=S11,'Basic input'!$P$25,0)</f>
        <v>0</v>
      </c>
    </row>
    <row r="24" spans="1:29" s="136" customFormat="1" ht="20.25" customHeight="1" outlineLevel="2" x14ac:dyDescent="0.3">
      <c r="A24" s="135"/>
      <c r="B24" s="148"/>
      <c r="C24" s="148"/>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row>
    <row r="25" spans="1:29" s="136" customFormat="1" ht="20.25" customHeight="1" outlineLevel="2" x14ac:dyDescent="0.3">
      <c r="A25" s="135"/>
      <c r="B25" s="148" t="s">
        <v>133</v>
      </c>
      <c r="C25" s="148" t="s">
        <v>6</v>
      </c>
      <c r="D25" s="147">
        <f>'Basic input'!$I$37*IF('Detailed input - Vehicles'!E144&lt;&gt;0,'Detailed input - Vehicles'!E144,'Detailed input - Vehicles'!E143)</f>
        <v>0</v>
      </c>
      <c r="E25" s="147">
        <f>'Basic input'!$I$37*IF('Detailed input - Vehicles'!F144&lt;&gt;0,'Detailed input - Vehicles'!F144,'Detailed input - Vehicles'!F143)</f>
        <v>0</v>
      </c>
      <c r="F25" s="147">
        <f>'Basic input'!$I$37*IF('Detailed input - Vehicles'!G144&lt;&gt;0,'Detailed input - Vehicles'!G144,'Detailed input - Vehicles'!G143)</f>
        <v>0</v>
      </c>
      <c r="G25" s="147">
        <f>'Basic input'!$I$37*IF('Detailed input - Vehicles'!H144&lt;&gt;0,'Detailed input - Vehicles'!H144,'Detailed input - Vehicles'!H143)</f>
        <v>0</v>
      </c>
      <c r="H25" s="147">
        <f>'Basic input'!$I$37*IF('Detailed input - Vehicles'!I144&lt;&gt;0,'Detailed input - Vehicles'!I144,'Detailed input - Vehicles'!I143)</f>
        <v>0</v>
      </c>
      <c r="I25" s="147">
        <f>'Basic input'!$I$37*IF('Detailed input - Vehicles'!J144&lt;&gt;0,'Detailed input - Vehicles'!J144,'Detailed input - Vehicles'!J143)</f>
        <v>0</v>
      </c>
      <c r="J25" s="147">
        <f>'Basic input'!$I$37*IF('Detailed input - Vehicles'!K144&lt;&gt;0,'Detailed input - Vehicles'!K144,'Detailed input - Vehicles'!K143)</f>
        <v>0</v>
      </c>
      <c r="K25" s="147">
        <f>'Basic input'!$I$37*IF('Detailed input - Vehicles'!L144&lt;&gt;0,'Detailed input - Vehicles'!L144,'Detailed input - Vehicles'!L143)</f>
        <v>0</v>
      </c>
      <c r="L25" s="147">
        <f>'Basic input'!$I$37*IF('Detailed input - Vehicles'!M144&lt;&gt;0,'Detailed input - Vehicles'!M144,'Detailed input - Vehicles'!M143)</f>
        <v>0</v>
      </c>
      <c r="M25" s="147">
        <f>'Basic input'!$I$37*IF('Detailed input - Vehicles'!N144&lt;&gt;0,'Detailed input - Vehicles'!N144,'Detailed input - Vehicles'!N143)</f>
        <v>0</v>
      </c>
      <c r="N25" s="147">
        <f>'Basic input'!$I$37*IF('Detailed input - Vehicles'!O144&lt;&gt;0,'Detailed input - Vehicles'!O144,'Detailed input - Vehicles'!O143)</f>
        <v>0</v>
      </c>
      <c r="O25" s="147">
        <f>'Basic input'!$I$37*IF('Detailed input - Vehicles'!P144&lt;&gt;0,'Detailed input - Vehicles'!P144,'Detailed input - Vehicles'!P143)</f>
        <v>0</v>
      </c>
      <c r="P25" s="147">
        <f>'Basic input'!$I$37*IF('Detailed input - Vehicles'!Q144&lt;&gt;0,'Detailed input - Vehicles'!Q144,'Detailed input - Vehicles'!Q143)</f>
        <v>0</v>
      </c>
      <c r="Q25" s="147">
        <f>'Basic input'!$I$37*IF('Detailed input - Vehicles'!R144&lt;&gt;0,'Detailed input - Vehicles'!R144,'Detailed input - Vehicles'!R143)</f>
        <v>0</v>
      </c>
      <c r="R25" s="147">
        <f>'Basic input'!$I$37*IF('Detailed input - Vehicles'!S144&lt;&gt;0,'Detailed input - Vehicles'!S144,'Detailed input - Vehicles'!S143)</f>
        <v>0</v>
      </c>
      <c r="S25" s="147">
        <f>'Basic input'!$I$37*IF('Detailed input - Vehicles'!T144&lt;&gt;0,'Detailed input - Vehicles'!T144,'Detailed input - Vehicles'!T143)</f>
        <v>0</v>
      </c>
      <c r="T25" s="147">
        <f>'Basic input'!$I$37*IF('Detailed input - Vehicles'!U144&lt;&gt;0,'Detailed input - Vehicles'!U144,'Detailed input - Vehicles'!U143)</f>
        <v>0</v>
      </c>
      <c r="U25" s="147">
        <f>'Basic input'!$I$37*IF('Detailed input - Vehicles'!V144&lt;&gt;0,'Detailed input - Vehicles'!V144,'Detailed input - Vehicles'!V143)</f>
        <v>0</v>
      </c>
      <c r="V25" s="147">
        <f>'Basic input'!$I$37*IF('Detailed input - Vehicles'!W144&lt;&gt;0,'Detailed input - Vehicles'!W144,'Detailed input - Vehicles'!W143)</f>
        <v>0</v>
      </c>
      <c r="W25" s="147">
        <f>'Basic input'!$I$37*IF('Detailed input - Vehicles'!X144&lt;&gt;0,'Detailed input - Vehicles'!X144,'Detailed input - Vehicles'!X143)</f>
        <v>0</v>
      </c>
      <c r="X25" s="147">
        <f>'Basic input'!$I$37*IF('Detailed input - Vehicles'!Y144&lt;&gt;0,'Detailed input - Vehicles'!Y144,'Detailed input - Vehicles'!Y143)</f>
        <v>0</v>
      </c>
      <c r="Y25" s="147">
        <f>'Basic input'!$I$37*IF('Detailed input - Vehicles'!Z144&lt;&gt;0,'Detailed input - Vehicles'!Z144,'Detailed input - Vehicles'!Z143)</f>
        <v>0</v>
      </c>
      <c r="Z25" s="147">
        <f>'Basic input'!$I$37*IF('Detailed input - Vehicles'!AA144&lt;&gt;0,'Detailed input - Vehicles'!AA144,'Detailed input - Vehicles'!AA143)</f>
        <v>0</v>
      </c>
      <c r="AA25" s="147">
        <f>'Basic input'!$I$37*IF('Detailed input - Vehicles'!AB144&lt;&gt;0,'Detailed input - Vehicles'!AB144,'Detailed input - Vehicles'!AB143)</f>
        <v>0</v>
      </c>
      <c r="AB25" s="147">
        <f>'Basic input'!$I$37*IF('Detailed input - Vehicles'!AC144&lt;&gt;0,'Detailed input - Vehicles'!AC144,'Detailed input - Vehicles'!AC143)</f>
        <v>0</v>
      </c>
      <c r="AC25" s="147">
        <f>'Basic input'!$I$37*IF('Detailed input - Vehicles'!AD144&lt;&gt;0,'Detailed input - Vehicles'!AD144,'Detailed input - Vehicles'!AD143)</f>
        <v>0</v>
      </c>
    </row>
    <row r="26" spans="1:29" s="136" customFormat="1" ht="20.25" customHeight="1" outlineLevel="2" x14ac:dyDescent="0.3">
      <c r="A26" s="135"/>
      <c r="B26" s="103" t="s">
        <v>82</v>
      </c>
      <c r="C26" s="148"/>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row>
    <row r="27" spans="1:29" ht="20.25" customHeight="1" outlineLevel="2" x14ac:dyDescent="0.3">
      <c r="B27" s="148" t="s">
        <v>113</v>
      </c>
      <c r="C27" s="149" t="s">
        <v>6</v>
      </c>
      <c r="D27" s="150">
        <f>D25*D12</f>
        <v>0</v>
      </c>
      <c r="E27" s="150">
        <f>E25*E12</f>
        <v>0</v>
      </c>
      <c r="F27" s="150">
        <f>F25*F12</f>
        <v>0</v>
      </c>
      <c r="G27" s="150">
        <f>G25*G12</f>
        <v>0</v>
      </c>
      <c r="H27" s="150">
        <f t="shared" ref="H27:N27" si="8">H25*H12</f>
        <v>0</v>
      </c>
      <c r="I27" s="150">
        <f t="shared" si="8"/>
        <v>0</v>
      </c>
      <c r="J27" s="150">
        <f t="shared" si="8"/>
        <v>0</v>
      </c>
      <c r="K27" s="150">
        <f t="shared" si="8"/>
        <v>0</v>
      </c>
      <c r="L27" s="150">
        <f t="shared" si="8"/>
        <v>0</v>
      </c>
      <c r="M27" s="150">
        <f t="shared" si="8"/>
        <v>0</v>
      </c>
      <c r="N27" s="150">
        <f t="shared" si="8"/>
        <v>0</v>
      </c>
      <c r="O27" s="150">
        <f t="shared" ref="O27:AC27" si="9">O25*O12</f>
        <v>0</v>
      </c>
      <c r="P27" s="150">
        <f t="shared" si="9"/>
        <v>0</v>
      </c>
      <c r="Q27" s="150">
        <f t="shared" si="9"/>
        <v>0</v>
      </c>
      <c r="R27" s="150">
        <f t="shared" si="9"/>
        <v>0</v>
      </c>
      <c r="S27" s="150">
        <f t="shared" si="9"/>
        <v>0</v>
      </c>
      <c r="T27" s="150">
        <f t="shared" si="9"/>
        <v>0</v>
      </c>
      <c r="U27" s="150">
        <f t="shared" si="9"/>
        <v>0</v>
      </c>
      <c r="V27" s="150">
        <f t="shared" si="9"/>
        <v>0</v>
      </c>
      <c r="W27" s="150">
        <f t="shared" si="9"/>
        <v>0</v>
      </c>
      <c r="X27" s="150">
        <f t="shared" si="9"/>
        <v>0</v>
      </c>
      <c r="Y27" s="150">
        <f t="shared" si="9"/>
        <v>0</v>
      </c>
      <c r="Z27" s="150">
        <f t="shared" si="9"/>
        <v>0</v>
      </c>
      <c r="AA27" s="150">
        <f t="shared" si="9"/>
        <v>0</v>
      </c>
      <c r="AB27" s="150">
        <f t="shared" si="9"/>
        <v>0</v>
      </c>
      <c r="AC27" s="150">
        <f t="shared" si="9"/>
        <v>0</v>
      </c>
    </row>
    <row r="28" spans="1:29" s="87" customFormat="1" ht="20.25" customHeight="1" outlineLevel="2" x14ac:dyDescent="0.3">
      <c r="A28" s="86"/>
      <c r="B28" s="86" t="s">
        <v>134</v>
      </c>
      <c r="C28" s="86" t="s">
        <v>6</v>
      </c>
      <c r="D28" s="151">
        <f>('Basic input'!$I$37*'DV small'!D12)-D27</f>
        <v>0</v>
      </c>
      <c r="E28" s="151">
        <f>('Basic input'!$I$37*'DV small'!E12)-E27</f>
        <v>0</v>
      </c>
      <c r="F28" s="151">
        <f>('Basic input'!$I$37*'DV small'!F12)-F27</f>
        <v>0</v>
      </c>
      <c r="G28" s="151">
        <f>('Basic input'!$I$37*'DV small'!G12)-G27</f>
        <v>0</v>
      </c>
      <c r="H28" s="151">
        <f>('Basic input'!$I$37*'DV small'!H12)-H27</f>
        <v>0</v>
      </c>
      <c r="I28" s="151">
        <f>('Basic input'!$I$37*'DV small'!I12)-I27</f>
        <v>0</v>
      </c>
      <c r="J28" s="151">
        <f>('Basic input'!$I$37*'DV small'!J12)-J27</f>
        <v>0</v>
      </c>
      <c r="K28" s="151">
        <f>('Basic input'!$I$37*'DV small'!K12)-K27</f>
        <v>0</v>
      </c>
      <c r="L28" s="151">
        <f>('Basic input'!$I$37*'DV small'!L12)-L27</f>
        <v>0</v>
      </c>
      <c r="M28" s="151">
        <f>('Basic input'!$I$37*'DV small'!M12)-M27</f>
        <v>0</v>
      </c>
      <c r="N28" s="151">
        <f>('Basic input'!$I$37*'DV small'!N12)-N27</f>
        <v>0</v>
      </c>
      <c r="O28" s="151">
        <f>('Basic input'!$I$37*'DV small'!O12)-O27</f>
        <v>0</v>
      </c>
      <c r="P28" s="151">
        <f>('Basic input'!$I$37*'DV small'!P12)-P27</f>
        <v>0</v>
      </c>
      <c r="Q28" s="151">
        <f>('Basic input'!$I$37*'DV small'!Q12)-Q27</f>
        <v>0</v>
      </c>
      <c r="R28" s="151">
        <f>('Basic input'!$I$37*'DV small'!R12)-R27</f>
        <v>0</v>
      </c>
      <c r="S28" s="151">
        <f>('Basic input'!$I$37*'DV small'!S12)-S27</f>
        <v>0</v>
      </c>
      <c r="T28" s="151">
        <f>('Basic input'!$I$37*'DV small'!T12)-T27</f>
        <v>0</v>
      </c>
      <c r="U28" s="151">
        <f>('Basic input'!$I$37*'DV small'!U12)-U27</f>
        <v>0</v>
      </c>
      <c r="V28" s="151">
        <f>('Basic input'!$I$37*'DV small'!V12)-V27</f>
        <v>0</v>
      </c>
      <c r="W28" s="151">
        <f>('Basic input'!$I$37*'DV small'!W12)-W27</f>
        <v>0</v>
      </c>
      <c r="X28" s="151">
        <f>('Basic input'!$I$37*'DV small'!X12)-X27</f>
        <v>0</v>
      </c>
      <c r="Y28" s="151">
        <f>('Basic input'!$I$37*'DV small'!Y12)-Y27</f>
        <v>0</v>
      </c>
      <c r="Z28" s="151">
        <f>('Basic input'!$I$37*'DV small'!Z12)-Z27</f>
        <v>0</v>
      </c>
      <c r="AA28" s="151">
        <f>('Basic input'!$I$37*'DV small'!AA12)-AA27</f>
        <v>0</v>
      </c>
      <c r="AB28" s="151">
        <f>('Basic input'!$I$37*'DV small'!AB12)-AB27</f>
        <v>0</v>
      </c>
      <c r="AC28" s="151">
        <f>('Basic input'!$I$37*'DV small'!AC12)-AC27</f>
        <v>0</v>
      </c>
    </row>
    <row r="29" spans="1:29" s="87" customFormat="1" ht="20.25" customHeight="1" outlineLevel="2" x14ac:dyDescent="0.3">
      <c r="A29" s="86"/>
      <c r="B29" s="86"/>
      <c r="C29" s="86"/>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row>
    <row r="30" spans="1:29" s="136" customFormat="1" ht="20.25" customHeight="1" outlineLevel="2" x14ac:dyDescent="0.3">
      <c r="A30" s="135"/>
      <c r="B30" s="97" t="s">
        <v>137</v>
      </c>
      <c r="C30" s="97" t="s">
        <v>78</v>
      </c>
      <c r="D30" s="597">
        <f t="shared" ref="D30:N30" si="10">SUM(D31:D41)</f>
        <v>0</v>
      </c>
      <c r="E30" s="597">
        <f t="shared" si="10"/>
        <v>0</v>
      </c>
      <c r="F30" s="597">
        <f t="shared" si="10"/>
        <v>0</v>
      </c>
      <c r="G30" s="597">
        <f t="shared" si="10"/>
        <v>0</v>
      </c>
      <c r="H30" s="597">
        <f t="shared" si="10"/>
        <v>0</v>
      </c>
      <c r="I30" s="597">
        <f t="shared" si="10"/>
        <v>0</v>
      </c>
      <c r="J30" s="597">
        <f t="shared" si="10"/>
        <v>0</v>
      </c>
      <c r="K30" s="597">
        <f t="shared" si="10"/>
        <v>0</v>
      </c>
      <c r="L30" s="597">
        <f t="shared" si="10"/>
        <v>0</v>
      </c>
      <c r="M30" s="597">
        <f t="shared" si="10"/>
        <v>0</v>
      </c>
      <c r="N30" s="597">
        <f t="shared" si="10"/>
        <v>0</v>
      </c>
      <c r="O30" s="597">
        <f t="shared" ref="O30:AC30" si="11">SUM(O31:O41)</f>
        <v>0</v>
      </c>
      <c r="P30" s="597">
        <f t="shared" si="11"/>
        <v>0</v>
      </c>
      <c r="Q30" s="597">
        <f t="shared" si="11"/>
        <v>0</v>
      </c>
      <c r="R30" s="597">
        <f t="shared" si="11"/>
        <v>0</v>
      </c>
      <c r="S30" s="597">
        <f t="shared" si="11"/>
        <v>0</v>
      </c>
      <c r="T30" s="597">
        <f t="shared" si="11"/>
        <v>0</v>
      </c>
      <c r="U30" s="597">
        <f t="shared" si="11"/>
        <v>0</v>
      </c>
      <c r="V30" s="597">
        <f t="shared" si="11"/>
        <v>0</v>
      </c>
      <c r="W30" s="597">
        <f t="shared" si="11"/>
        <v>0</v>
      </c>
      <c r="X30" s="597">
        <f t="shared" si="11"/>
        <v>0</v>
      </c>
      <c r="Y30" s="597">
        <f t="shared" si="11"/>
        <v>0</v>
      </c>
      <c r="Z30" s="597">
        <f t="shared" si="11"/>
        <v>0</v>
      </c>
      <c r="AA30" s="597">
        <f t="shared" si="11"/>
        <v>0</v>
      </c>
      <c r="AB30" s="597">
        <f t="shared" si="11"/>
        <v>0</v>
      </c>
      <c r="AC30" s="597">
        <f t="shared" si="11"/>
        <v>0</v>
      </c>
    </row>
    <row r="31" spans="1:29" s="138" customFormat="1" ht="20.25" customHeight="1" outlineLevel="3" x14ac:dyDescent="0.3">
      <c r="A31" s="137"/>
      <c r="B31" s="103" t="s">
        <v>135</v>
      </c>
      <c r="C31" s="146" t="s">
        <v>121</v>
      </c>
      <c r="D31" s="147">
        <f>IF('Detailed input - Vehicles'!$E$139&lt;&gt;0,'Detailed input - Vehicles'!$E$139,'Detailed input - Vehicles'!$E$138)*'DV small'!D25*'DV small'!D$13</f>
        <v>0</v>
      </c>
      <c r="E31" s="147">
        <f>IF('Detailed input - Vehicles'!$E$139&lt;&gt;0,'Detailed input - Vehicles'!$E$139,'Detailed input - Vehicles'!$E$138)*'DV small'!E25*'DV small'!E13</f>
        <v>0</v>
      </c>
      <c r="F31" s="147">
        <f>IF('Detailed input - Vehicles'!$E$139&lt;&gt;0,'Detailed input - Vehicles'!$E$139,'Detailed input - Vehicles'!$E$138)*'DV small'!F25*'DV small'!F13</f>
        <v>0</v>
      </c>
      <c r="G31" s="147">
        <f>IF('Detailed input - Vehicles'!$E$139&lt;&gt;0,'Detailed input - Vehicles'!$E$139,'Detailed input - Vehicles'!$E$138)*'DV small'!G25*'DV small'!G13</f>
        <v>0</v>
      </c>
      <c r="H31" s="147">
        <f>IF('Detailed input - Vehicles'!$E$139&lt;&gt;0,'Detailed input - Vehicles'!$E$139,'Detailed input - Vehicles'!$E$138)*'DV small'!H25*'DV small'!H13</f>
        <v>0</v>
      </c>
      <c r="I31" s="147">
        <f>IF('Detailed input - Vehicles'!$E$139&lt;&gt;0,'Detailed input - Vehicles'!$E$139,'Detailed input - Vehicles'!$E$138)*'DV small'!I25*'DV small'!I13</f>
        <v>0</v>
      </c>
      <c r="J31" s="147">
        <f>IF('Detailed input - Vehicles'!$E$139&lt;&gt;0,'Detailed input - Vehicles'!$E$139,'Detailed input - Vehicles'!$E$138)*'DV small'!J25*'DV small'!J13</f>
        <v>0</v>
      </c>
      <c r="K31" s="147">
        <f>IF('Detailed input - Vehicles'!$E$139&lt;&gt;0,'Detailed input - Vehicles'!$E$139,'Detailed input - Vehicles'!$E$138)*'DV small'!K25*'DV small'!K13</f>
        <v>0</v>
      </c>
      <c r="L31" s="147">
        <f>IF('Detailed input - Vehicles'!$E$139&lt;&gt;0,'Detailed input - Vehicles'!$E$139,'Detailed input - Vehicles'!$E$138)*'DV small'!L25*'DV small'!L13</f>
        <v>0</v>
      </c>
      <c r="M31" s="147">
        <f>IF('Detailed input - Vehicles'!$E$139&lt;&gt;0,'Detailed input - Vehicles'!$E$139,'Detailed input - Vehicles'!$E$138)*'DV small'!M25*'DV small'!M13</f>
        <v>0</v>
      </c>
      <c r="N31" s="147">
        <f>IF('Detailed input - Vehicles'!$E$139&lt;&gt;0,'Detailed input - Vehicles'!$E$139,'Detailed input - Vehicles'!$E$138)*'DV small'!N25*'DV small'!N13</f>
        <v>0</v>
      </c>
      <c r="O31" s="147">
        <f>IF('Detailed input - Vehicles'!$E$139&lt;&gt;0,'Detailed input - Vehicles'!$E$139,'Detailed input - Vehicles'!$E$138)*'DV small'!O25*'DV small'!O13</f>
        <v>0</v>
      </c>
      <c r="P31" s="147">
        <f>IF('Detailed input - Vehicles'!$E$139&lt;&gt;0,'Detailed input - Vehicles'!$E$139,'Detailed input - Vehicles'!$E$138)*'DV small'!P25*'DV small'!P13</f>
        <v>0</v>
      </c>
      <c r="Q31" s="147">
        <f>IF('Detailed input - Vehicles'!$E$139&lt;&gt;0,'Detailed input - Vehicles'!$E$139,'Detailed input - Vehicles'!$E$138)*'DV small'!Q25*'DV small'!Q13</f>
        <v>0</v>
      </c>
      <c r="R31" s="147">
        <f>IF('Detailed input - Vehicles'!$E$139&lt;&gt;0,'Detailed input - Vehicles'!$E$139,'Detailed input - Vehicles'!$E$138)*'DV small'!R25*'DV small'!R13</f>
        <v>0</v>
      </c>
      <c r="S31" s="147">
        <f>IF('Detailed input - Vehicles'!$E$139&lt;&gt;0,'Detailed input - Vehicles'!$E$139,'Detailed input - Vehicles'!$E$138)*'DV small'!S25*'DV small'!S13</f>
        <v>0</v>
      </c>
      <c r="T31" s="147">
        <f>IF('Detailed input - Vehicles'!$E$139&lt;&gt;0,'Detailed input - Vehicles'!$E$139,'Detailed input - Vehicles'!$E$138)*'DV small'!T25*'DV small'!T13</f>
        <v>0</v>
      </c>
      <c r="U31" s="147">
        <f>IF('Detailed input - Vehicles'!$E$139&lt;&gt;0,'Detailed input - Vehicles'!$E$139,'Detailed input - Vehicles'!$E$138)*'DV small'!U25*'DV small'!U13</f>
        <v>0</v>
      </c>
      <c r="V31" s="147">
        <f>IF('Detailed input - Vehicles'!$E$139&lt;&gt;0,'Detailed input - Vehicles'!$E$139,'Detailed input - Vehicles'!$E$138)*'DV small'!V25*'DV small'!V13</f>
        <v>0</v>
      </c>
      <c r="W31" s="147">
        <f>IF('Detailed input - Vehicles'!$E$139&lt;&gt;0,'Detailed input - Vehicles'!$E$139,'Detailed input - Vehicles'!$E$138)*'DV small'!W25*'DV small'!W13</f>
        <v>0</v>
      </c>
      <c r="X31" s="147">
        <f>IF('Detailed input - Vehicles'!$E$139&lt;&gt;0,'Detailed input - Vehicles'!$E$139,'Detailed input - Vehicles'!$E$138)*'DV small'!X25*'DV small'!X13</f>
        <v>0</v>
      </c>
      <c r="Y31" s="147">
        <f>IF('Detailed input - Vehicles'!$E$139&lt;&gt;0,'Detailed input - Vehicles'!$E$139,'Detailed input - Vehicles'!$E$138)*'DV small'!Y25*'DV small'!Y13</f>
        <v>0</v>
      </c>
      <c r="Z31" s="147">
        <f>IF('Detailed input - Vehicles'!$E$139&lt;&gt;0,'Detailed input - Vehicles'!$E$139,'Detailed input - Vehicles'!$E$138)*'DV small'!Z25*'DV small'!Z13</f>
        <v>0</v>
      </c>
      <c r="AA31" s="147">
        <f>IF('Detailed input - Vehicles'!$E$139&lt;&gt;0,'Detailed input - Vehicles'!$E$139,'Detailed input - Vehicles'!$E$138)*'DV small'!AA25*'DV small'!AA13</f>
        <v>0</v>
      </c>
      <c r="AB31" s="147">
        <f>IF('Detailed input - Vehicles'!$E$139&lt;&gt;0,'Detailed input - Vehicles'!$E$139,'Detailed input - Vehicles'!$E$138)*'DV small'!AB25*'DV small'!AB13</f>
        <v>0</v>
      </c>
      <c r="AC31" s="147">
        <f>IF('Detailed input - Vehicles'!$E$139&lt;&gt;0,'Detailed input - Vehicles'!$E$139,'Detailed input - Vehicles'!$E$138)*'DV small'!AC25*'DV small'!AC13</f>
        <v>0</v>
      </c>
    </row>
    <row r="32" spans="1:29" s="138" customFormat="1" ht="20.25" customHeight="1" outlineLevel="3" x14ac:dyDescent="0.3">
      <c r="A32" s="137"/>
      <c r="B32" s="97"/>
      <c r="C32" s="146" t="s">
        <v>122</v>
      </c>
      <c r="D32" s="147"/>
      <c r="E32" s="147">
        <f>IF('Detailed input - Vehicles'!$F$139&lt;&gt;0,'Detailed input - Vehicles'!$F$139,'Detailed input - Vehicles'!$F$138)*'DV small'!E25*'DV small'!E$14</f>
        <v>0</v>
      </c>
      <c r="F32" s="147">
        <f>IF('Detailed input - Vehicles'!$F$139&lt;&gt;0,'Detailed input - Vehicles'!$F$139,'Detailed input - Vehicles'!$F$138)*'DV small'!F25*'DV small'!F14</f>
        <v>0</v>
      </c>
      <c r="G32" s="147">
        <f>IF('Detailed input - Vehicles'!$F$139&lt;&gt;0,'Detailed input - Vehicles'!$F$139,'Detailed input - Vehicles'!$F$138)*'DV small'!G25*'DV small'!G14</f>
        <v>0</v>
      </c>
      <c r="H32" s="147">
        <f>IF('Detailed input - Vehicles'!$F$139&lt;&gt;0,'Detailed input - Vehicles'!$F$139,'Detailed input - Vehicles'!$F$138)*'DV small'!H25*'DV small'!H14</f>
        <v>0</v>
      </c>
      <c r="I32" s="147">
        <f>IF('Detailed input - Vehicles'!$F$139&lt;&gt;0,'Detailed input - Vehicles'!$F$139,'Detailed input - Vehicles'!$F$138)*'DV small'!I25*'DV small'!I14</f>
        <v>0</v>
      </c>
      <c r="J32" s="147">
        <f>IF('Detailed input - Vehicles'!$F$139&lt;&gt;0,'Detailed input - Vehicles'!$F$139,'Detailed input - Vehicles'!$F$138)*'DV small'!J25*'DV small'!J14</f>
        <v>0</v>
      </c>
      <c r="K32" s="147">
        <f>IF('Detailed input - Vehicles'!$F$139&lt;&gt;0,'Detailed input - Vehicles'!$F$139,'Detailed input - Vehicles'!$F$138)*'DV small'!K25*'DV small'!K14</f>
        <v>0</v>
      </c>
      <c r="L32" s="147">
        <f>IF('Detailed input - Vehicles'!$F$139&lt;&gt;0,'Detailed input - Vehicles'!$F$139,'Detailed input - Vehicles'!$F$138)*'DV small'!L25*'DV small'!L14</f>
        <v>0</v>
      </c>
      <c r="M32" s="147">
        <f>IF('Detailed input - Vehicles'!$F$139&lt;&gt;0,'Detailed input - Vehicles'!$F$139,'Detailed input - Vehicles'!$F$138)*'DV small'!M25*'DV small'!M14</f>
        <v>0</v>
      </c>
      <c r="N32" s="147">
        <f>IF('Detailed input - Vehicles'!$F$139&lt;&gt;0,'Detailed input - Vehicles'!$F$139,'Detailed input - Vehicles'!$F$138)*'DV small'!N25*'DV small'!N14</f>
        <v>0</v>
      </c>
      <c r="O32" s="147">
        <f>IF('Detailed input - Vehicles'!$F$139&lt;&gt;0,'Detailed input - Vehicles'!$F$139,'Detailed input - Vehicles'!$F$138)*'DV small'!O25*'DV small'!O14</f>
        <v>0</v>
      </c>
      <c r="P32" s="147">
        <f>IF('Detailed input - Vehicles'!$F$139&lt;&gt;0,'Detailed input - Vehicles'!$F$139,'Detailed input - Vehicles'!$F$138)*'DV small'!P25*'DV small'!P14</f>
        <v>0</v>
      </c>
      <c r="Q32" s="147">
        <f>IF('Detailed input - Vehicles'!$F$139&lt;&gt;0,'Detailed input - Vehicles'!$F$139,'Detailed input - Vehicles'!$F$138)*'DV small'!Q25*'DV small'!Q14</f>
        <v>0</v>
      </c>
      <c r="R32" s="147">
        <f>IF('Detailed input - Vehicles'!$F$139&lt;&gt;0,'Detailed input - Vehicles'!$F$139,'Detailed input - Vehicles'!$F$138)*'DV small'!R25*'DV small'!R14</f>
        <v>0</v>
      </c>
      <c r="S32" s="147">
        <f>IF('Detailed input - Vehicles'!$F$139&lt;&gt;0,'Detailed input - Vehicles'!$F$139,'Detailed input - Vehicles'!$F$138)*'DV small'!S25*'DV small'!S14</f>
        <v>0</v>
      </c>
      <c r="T32" s="147">
        <f>IF('Detailed input - Vehicles'!$F$139&lt;&gt;0,'Detailed input - Vehicles'!$F$139,'Detailed input - Vehicles'!$F$138)*'DV small'!T25*'DV small'!T14</f>
        <v>0</v>
      </c>
      <c r="U32" s="147">
        <f>IF('Detailed input - Vehicles'!$F$139&lt;&gt;0,'Detailed input - Vehicles'!$F$139,'Detailed input - Vehicles'!$F$138)*'DV small'!U25*'DV small'!U14</f>
        <v>0</v>
      </c>
      <c r="V32" s="147">
        <f>IF('Detailed input - Vehicles'!$F$139&lt;&gt;0,'Detailed input - Vehicles'!$F$139,'Detailed input - Vehicles'!$F$138)*'DV small'!V25*'DV small'!V14</f>
        <v>0</v>
      </c>
      <c r="W32" s="147">
        <f>IF('Detailed input - Vehicles'!$F$139&lt;&gt;0,'Detailed input - Vehicles'!$F$139,'Detailed input - Vehicles'!$F$138)*'DV small'!W25*'DV small'!W14</f>
        <v>0</v>
      </c>
      <c r="X32" s="147">
        <f>IF('Detailed input - Vehicles'!$F$139&lt;&gt;0,'Detailed input - Vehicles'!$F$139,'Detailed input - Vehicles'!$F$138)*'DV small'!X25*'DV small'!X14</f>
        <v>0</v>
      </c>
      <c r="Y32" s="147">
        <f>IF('Detailed input - Vehicles'!$F$139&lt;&gt;0,'Detailed input - Vehicles'!$F$139,'Detailed input - Vehicles'!$F$138)*'DV small'!Y25*'DV small'!Y14</f>
        <v>0</v>
      </c>
      <c r="Z32" s="147">
        <f>IF('Detailed input - Vehicles'!$F$139&lt;&gt;0,'Detailed input - Vehicles'!$F$139,'Detailed input - Vehicles'!$F$138)*'DV small'!Z25*'DV small'!Z14</f>
        <v>0</v>
      </c>
      <c r="AA32" s="147">
        <f>IF('Detailed input - Vehicles'!$F$139&lt;&gt;0,'Detailed input - Vehicles'!$F$139,'Detailed input - Vehicles'!$F$138)*'DV small'!AA25*'DV small'!AA14</f>
        <v>0</v>
      </c>
      <c r="AB32" s="147">
        <f>IF('Detailed input - Vehicles'!$F$139&lt;&gt;0,'Detailed input - Vehicles'!$F$139,'Detailed input - Vehicles'!$F$138)*'DV small'!AB25*'DV small'!AB14</f>
        <v>0</v>
      </c>
      <c r="AC32" s="147">
        <f>IF('Detailed input - Vehicles'!$F$139&lt;&gt;0,'Detailed input - Vehicles'!$F$139,'Detailed input - Vehicles'!$F$138)*'DV small'!AC25*'DV small'!AC14</f>
        <v>0</v>
      </c>
    </row>
    <row r="33" spans="1:29" s="138" customFormat="1" ht="20.25" customHeight="1" outlineLevel="3" x14ac:dyDescent="0.3">
      <c r="A33" s="137"/>
      <c r="B33" s="97"/>
      <c r="C33" s="146" t="s">
        <v>123</v>
      </c>
      <c r="D33" s="147"/>
      <c r="E33" s="147"/>
      <c r="F33" s="147">
        <f>IF('Detailed input - Vehicles'!$G$139&lt;&gt;0,'Detailed input - Vehicles'!$G$139,'Detailed input - Vehicles'!$G$138)*'DV small'!F$15*'DV small'!F25</f>
        <v>0</v>
      </c>
      <c r="G33" s="147">
        <f>IF('Detailed input - Vehicles'!$G$139&lt;&gt;0,'Detailed input - Vehicles'!$G$139,'Detailed input - Vehicles'!$G$138)*'DV small'!G15*'DV small'!G25</f>
        <v>0</v>
      </c>
      <c r="H33" s="147">
        <f>IF('Detailed input - Vehicles'!$G$139&lt;&gt;0,'Detailed input - Vehicles'!$G$139,'Detailed input - Vehicles'!$G$138)*'DV small'!H15*'DV small'!H25</f>
        <v>0</v>
      </c>
      <c r="I33" s="147">
        <f>IF('Detailed input - Vehicles'!$G$139&lt;&gt;0,'Detailed input - Vehicles'!$G$139,'Detailed input - Vehicles'!$G$138)*'DV small'!I15*'DV small'!I25</f>
        <v>0</v>
      </c>
      <c r="J33" s="147">
        <f>IF('Detailed input - Vehicles'!$G$139&lt;&gt;0,'Detailed input - Vehicles'!$G$139,'Detailed input - Vehicles'!$G$138)*'DV small'!J15*'DV small'!J25</f>
        <v>0</v>
      </c>
      <c r="K33" s="147">
        <f>IF('Detailed input - Vehicles'!$G$139&lt;&gt;0,'Detailed input - Vehicles'!$G$139,'Detailed input - Vehicles'!$G$138)*'DV small'!K15*'DV small'!K25</f>
        <v>0</v>
      </c>
      <c r="L33" s="147">
        <f>IF('Detailed input - Vehicles'!$G$139&lt;&gt;0,'Detailed input - Vehicles'!$G$139,'Detailed input - Vehicles'!$G$138)*'DV small'!L15*'DV small'!L25</f>
        <v>0</v>
      </c>
      <c r="M33" s="147">
        <f>IF('Detailed input - Vehicles'!$G$139&lt;&gt;0,'Detailed input - Vehicles'!$G$139,'Detailed input - Vehicles'!$G$138)*'DV small'!M15*'DV small'!M25</f>
        <v>0</v>
      </c>
      <c r="N33" s="147">
        <f>IF('Detailed input - Vehicles'!$G$139&lt;&gt;0,'Detailed input - Vehicles'!$G$139,'Detailed input - Vehicles'!$G$138)*'DV small'!N15*'DV small'!N25</f>
        <v>0</v>
      </c>
      <c r="O33" s="147">
        <f>IF('Detailed input - Vehicles'!$G$139&lt;&gt;0,'Detailed input - Vehicles'!$G$139,'Detailed input - Vehicles'!$G$138)*'DV small'!O15*'DV small'!O25</f>
        <v>0</v>
      </c>
      <c r="P33" s="147">
        <f>IF('Detailed input - Vehicles'!$G$139&lt;&gt;0,'Detailed input - Vehicles'!$G$139,'Detailed input - Vehicles'!$G$138)*'DV small'!P15*'DV small'!P25</f>
        <v>0</v>
      </c>
      <c r="Q33" s="147">
        <f>IF('Detailed input - Vehicles'!$G$139&lt;&gt;0,'Detailed input - Vehicles'!$G$139,'Detailed input - Vehicles'!$G$138)*'DV small'!Q15*'DV small'!Q25</f>
        <v>0</v>
      </c>
      <c r="R33" s="147">
        <f>IF('Detailed input - Vehicles'!$G$139&lt;&gt;0,'Detailed input - Vehicles'!$G$139,'Detailed input - Vehicles'!$G$138)*'DV small'!R15*'DV small'!R25</f>
        <v>0</v>
      </c>
      <c r="S33" s="147">
        <f>IF('Detailed input - Vehicles'!$G$139&lt;&gt;0,'Detailed input - Vehicles'!$G$139,'Detailed input - Vehicles'!$G$138)*'DV small'!S15*'DV small'!S25</f>
        <v>0</v>
      </c>
      <c r="T33" s="147">
        <f>IF('Detailed input - Vehicles'!$G$139&lt;&gt;0,'Detailed input - Vehicles'!$G$139,'Detailed input - Vehicles'!$G$138)*'DV small'!T15*'DV small'!T25</f>
        <v>0</v>
      </c>
      <c r="U33" s="147">
        <f>IF('Detailed input - Vehicles'!$G$139&lt;&gt;0,'Detailed input - Vehicles'!$G$139,'Detailed input - Vehicles'!$G$138)*'DV small'!U15*'DV small'!U25</f>
        <v>0</v>
      </c>
      <c r="V33" s="147">
        <f>IF('Detailed input - Vehicles'!$G$139&lt;&gt;0,'Detailed input - Vehicles'!$G$139,'Detailed input - Vehicles'!$G$138)*'DV small'!V15*'DV small'!V25</f>
        <v>0</v>
      </c>
      <c r="W33" s="147">
        <f>IF('Detailed input - Vehicles'!$G$139&lt;&gt;0,'Detailed input - Vehicles'!$G$139,'Detailed input - Vehicles'!$G$138)*'DV small'!W15*'DV small'!W25</f>
        <v>0</v>
      </c>
      <c r="X33" s="147">
        <f>IF('Detailed input - Vehicles'!$G$139&lt;&gt;0,'Detailed input - Vehicles'!$G$139,'Detailed input - Vehicles'!$G$138)*'DV small'!X15*'DV small'!X25</f>
        <v>0</v>
      </c>
      <c r="Y33" s="147">
        <f>IF('Detailed input - Vehicles'!$G$139&lt;&gt;0,'Detailed input - Vehicles'!$G$139,'Detailed input - Vehicles'!$G$138)*'DV small'!Y15*'DV small'!Y25</f>
        <v>0</v>
      </c>
      <c r="Z33" s="147">
        <f>IF('Detailed input - Vehicles'!$G$139&lt;&gt;0,'Detailed input - Vehicles'!$G$139,'Detailed input - Vehicles'!$G$138)*'DV small'!Z15*'DV small'!Z25</f>
        <v>0</v>
      </c>
      <c r="AA33" s="147">
        <f>IF('Detailed input - Vehicles'!$G$139&lt;&gt;0,'Detailed input - Vehicles'!$G$139,'Detailed input - Vehicles'!$G$138)*'DV small'!AA15*'DV small'!AA25</f>
        <v>0</v>
      </c>
      <c r="AB33" s="147">
        <f>IF('Detailed input - Vehicles'!$G$139&lt;&gt;0,'Detailed input - Vehicles'!$G$139,'Detailed input - Vehicles'!$G$138)*'DV small'!AB15*'DV small'!AB25</f>
        <v>0</v>
      </c>
      <c r="AC33" s="147">
        <f>IF('Detailed input - Vehicles'!$G$139&lt;&gt;0,'Detailed input - Vehicles'!$G$139,'Detailed input - Vehicles'!$G$138)*'DV small'!AC15*'DV small'!AC25</f>
        <v>0</v>
      </c>
    </row>
    <row r="34" spans="1:29" s="138" customFormat="1" ht="20.25" customHeight="1" outlineLevel="3" x14ac:dyDescent="0.3">
      <c r="A34" s="137"/>
      <c r="B34" s="97"/>
      <c r="C34" s="146" t="s">
        <v>124</v>
      </c>
      <c r="D34" s="147"/>
      <c r="E34" s="147"/>
      <c r="F34" s="147"/>
      <c r="G34" s="147">
        <f>IF('Detailed input - Vehicles'!$H$139&lt;&gt;0,'Detailed input - Vehicles'!$H$139,'Detailed input - Vehicles'!$H$138)*'DV small'!G$16*'DV small'!G25</f>
        <v>0</v>
      </c>
      <c r="H34" s="147">
        <f>IF('Detailed input - Vehicles'!$H$139&lt;&gt;0,'Detailed input - Vehicles'!$H$139,'Detailed input - Vehicles'!$H$138)*'DV small'!H16*'DV small'!H25</f>
        <v>0</v>
      </c>
      <c r="I34" s="147">
        <f>IF('Detailed input - Vehicles'!$H$139&lt;&gt;0,'Detailed input - Vehicles'!$H$139,'Detailed input - Vehicles'!$H$138)*'DV small'!I16*'DV small'!I25</f>
        <v>0</v>
      </c>
      <c r="J34" s="147">
        <f>IF('Detailed input - Vehicles'!$H$139&lt;&gt;0,'Detailed input - Vehicles'!$H$139,'Detailed input - Vehicles'!$H$138)*'DV small'!J16*'DV small'!J25</f>
        <v>0</v>
      </c>
      <c r="K34" s="147">
        <f>IF('Detailed input - Vehicles'!$H$139&lt;&gt;0,'Detailed input - Vehicles'!$H$139,'Detailed input - Vehicles'!$H$138)*'DV small'!K16*'DV small'!K25</f>
        <v>0</v>
      </c>
      <c r="L34" s="147">
        <f>IF('Detailed input - Vehicles'!$H$139&lt;&gt;0,'Detailed input - Vehicles'!$H$139,'Detailed input - Vehicles'!$H$138)*'DV small'!L16*'DV small'!L25</f>
        <v>0</v>
      </c>
      <c r="M34" s="147">
        <f>IF('Detailed input - Vehicles'!$H$139&lt;&gt;0,'Detailed input - Vehicles'!$H$139,'Detailed input - Vehicles'!$H$138)*'DV small'!M16*'DV small'!M25</f>
        <v>0</v>
      </c>
      <c r="N34" s="147">
        <f>IF('Detailed input - Vehicles'!$H$139&lt;&gt;0,'Detailed input - Vehicles'!$H$139,'Detailed input - Vehicles'!$H$138)*'DV small'!N16*'DV small'!N25</f>
        <v>0</v>
      </c>
      <c r="O34" s="147">
        <f>IF('Detailed input - Vehicles'!$H$139&lt;&gt;0,'Detailed input - Vehicles'!$H$139,'Detailed input - Vehicles'!$H$138)*'DV small'!O16*'DV small'!O25</f>
        <v>0</v>
      </c>
      <c r="P34" s="147">
        <f>IF('Detailed input - Vehicles'!$H$139&lt;&gt;0,'Detailed input - Vehicles'!$H$139,'Detailed input - Vehicles'!$H$138)*'DV small'!P16*'DV small'!P25</f>
        <v>0</v>
      </c>
      <c r="Q34" s="147">
        <f>IF('Detailed input - Vehicles'!$H$139&lt;&gt;0,'Detailed input - Vehicles'!$H$139,'Detailed input - Vehicles'!$H$138)*'DV small'!Q16*'DV small'!Q25</f>
        <v>0</v>
      </c>
      <c r="R34" s="147">
        <f>IF('Detailed input - Vehicles'!$H$139&lt;&gt;0,'Detailed input - Vehicles'!$H$139,'Detailed input - Vehicles'!$H$138)*'DV small'!R16*'DV small'!R25</f>
        <v>0</v>
      </c>
      <c r="S34" s="147">
        <f>IF('Detailed input - Vehicles'!$H$139&lt;&gt;0,'Detailed input - Vehicles'!$H$139,'Detailed input - Vehicles'!$H$138)*'DV small'!S16*'DV small'!S25</f>
        <v>0</v>
      </c>
      <c r="T34" s="147">
        <f>IF('Detailed input - Vehicles'!$H$139&lt;&gt;0,'Detailed input - Vehicles'!$H$139,'Detailed input - Vehicles'!$H$138)*'DV small'!T16*'DV small'!T25</f>
        <v>0</v>
      </c>
      <c r="U34" s="147">
        <f>IF('Detailed input - Vehicles'!$H$139&lt;&gt;0,'Detailed input - Vehicles'!$H$139,'Detailed input - Vehicles'!$H$138)*'DV small'!U16*'DV small'!U25</f>
        <v>0</v>
      </c>
      <c r="V34" s="147">
        <f>IF('Detailed input - Vehicles'!$H$139&lt;&gt;0,'Detailed input - Vehicles'!$H$139,'Detailed input - Vehicles'!$H$138)*'DV small'!V16*'DV small'!V25</f>
        <v>0</v>
      </c>
      <c r="W34" s="147">
        <f>IF('Detailed input - Vehicles'!$H$139&lt;&gt;0,'Detailed input - Vehicles'!$H$139,'Detailed input - Vehicles'!$H$138)*'DV small'!W16*'DV small'!W25</f>
        <v>0</v>
      </c>
      <c r="X34" s="147">
        <f>IF('Detailed input - Vehicles'!$H$139&lt;&gt;0,'Detailed input - Vehicles'!$H$139,'Detailed input - Vehicles'!$H$138)*'DV small'!X16*'DV small'!X25</f>
        <v>0</v>
      </c>
      <c r="Y34" s="147">
        <f>IF('Detailed input - Vehicles'!$H$139&lt;&gt;0,'Detailed input - Vehicles'!$H$139,'Detailed input - Vehicles'!$H$138)*'DV small'!Y16*'DV small'!Y25</f>
        <v>0</v>
      </c>
      <c r="Z34" s="147">
        <f>IF('Detailed input - Vehicles'!$H$139&lt;&gt;0,'Detailed input - Vehicles'!$H$139,'Detailed input - Vehicles'!$H$138)*'DV small'!Z16*'DV small'!Z25</f>
        <v>0</v>
      </c>
      <c r="AA34" s="147">
        <f>IF('Detailed input - Vehicles'!$H$139&lt;&gt;0,'Detailed input - Vehicles'!$H$139,'Detailed input - Vehicles'!$H$138)*'DV small'!AA16*'DV small'!AA25</f>
        <v>0</v>
      </c>
      <c r="AB34" s="147">
        <f>IF('Detailed input - Vehicles'!$H$139&lt;&gt;0,'Detailed input - Vehicles'!$H$139,'Detailed input - Vehicles'!$H$138)*'DV small'!AB16*'DV small'!AB25</f>
        <v>0</v>
      </c>
      <c r="AC34" s="147">
        <f>IF('Detailed input - Vehicles'!$H$139&lt;&gt;0,'Detailed input - Vehicles'!$H$139,'Detailed input - Vehicles'!$H$138)*'DV small'!AC16*'DV small'!AC25</f>
        <v>0</v>
      </c>
    </row>
    <row r="35" spans="1:29" s="138" customFormat="1" ht="20.25" customHeight="1" outlineLevel="3" x14ac:dyDescent="0.3">
      <c r="A35" s="137"/>
      <c r="B35" s="97"/>
      <c r="C35" s="146" t="s">
        <v>125</v>
      </c>
      <c r="D35" s="147"/>
      <c r="E35" s="147"/>
      <c r="F35" s="147"/>
      <c r="G35" s="147"/>
      <c r="H35" s="147">
        <f>IF('Detailed input - Vehicles'!$I$139&lt;&gt;0,'Detailed input - Vehicles'!$I$139,'Detailed input - Vehicles'!$I$138)*'DV small'!H$17*'DV small'!H25</f>
        <v>0</v>
      </c>
      <c r="I35" s="147">
        <f>IF('Detailed input - Vehicles'!$I$139&lt;&gt;0,'Detailed input - Vehicles'!$I$139,'Detailed input - Vehicles'!$I$138)*'DV small'!I17*'DV small'!I25</f>
        <v>0</v>
      </c>
      <c r="J35" s="147">
        <f>IF('Detailed input - Vehicles'!$I$139&lt;&gt;0,'Detailed input - Vehicles'!$I$139,'Detailed input - Vehicles'!$I$138)*'DV small'!J17*'DV small'!J25</f>
        <v>0</v>
      </c>
      <c r="K35" s="147">
        <f>IF('Detailed input - Vehicles'!$I$139&lt;&gt;0,'Detailed input - Vehicles'!$I$139,'Detailed input - Vehicles'!$I$138)*'DV small'!K17*'DV small'!K25</f>
        <v>0</v>
      </c>
      <c r="L35" s="147">
        <f>IF('Detailed input - Vehicles'!$I$139&lt;&gt;0,'Detailed input - Vehicles'!$I$139,'Detailed input - Vehicles'!$I$138)*'DV small'!L17*'DV small'!L25</f>
        <v>0</v>
      </c>
      <c r="M35" s="147">
        <f>IF('Detailed input - Vehicles'!$I$139&lt;&gt;0,'Detailed input - Vehicles'!$I$139,'Detailed input - Vehicles'!$I$138)*'DV small'!M17*'DV small'!M25</f>
        <v>0</v>
      </c>
      <c r="N35" s="147">
        <f>IF('Detailed input - Vehicles'!$I$139&lt;&gt;0,'Detailed input - Vehicles'!$I$139,'Detailed input - Vehicles'!$I$138)*'DV small'!N17*'DV small'!N25</f>
        <v>0</v>
      </c>
      <c r="O35" s="147">
        <f>IF('Detailed input - Vehicles'!$I$139&lt;&gt;0,'Detailed input - Vehicles'!$I$139,'Detailed input - Vehicles'!$I$138)*'DV small'!O17*'DV small'!O25</f>
        <v>0</v>
      </c>
      <c r="P35" s="147">
        <f>IF('Detailed input - Vehicles'!$I$139&lt;&gt;0,'Detailed input - Vehicles'!$I$139,'Detailed input - Vehicles'!$I$138)*'DV small'!P17*'DV small'!P25</f>
        <v>0</v>
      </c>
      <c r="Q35" s="147">
        <f>IF('Detailed input - Vehicles'!$I$139&lt;&gt;0,'Detailed input - Vehicles'!$I$139,'Detailed input - Vehicles'!$I$138)*'DV small'!Q17*'DV small'!Q25</f>
        <v>0</v>
      </c>
      <c r="R35" s="147">
        <f>IF('Detailed input - Vehicles'!$I$139&lt;&gt;0,'Detailed input - Vehicles'!$I$139,'Detailed input - Vehicles'!$I$138)*'DV small'!R17*'DV small'!R25</f>
        <v>0</v>
      </c>
      <c r="S35" s="147">
        <f>IF('Detailed input - Vehicles'!$I$139&lt;&gt;0,'Detailed input - Vehicles'!$I$139,'Detailed input - Vehicles'!$I$138)*'DV small'!S17*'DV small'!S25</f>
        <v>0</v>
      </c>
      <c r="T35" s="147">
        <f>IF('Detailed input - Vehicles'!$I$139&lt;&gt;0,'Detailed input - Vehicles'!$I$139,'Detailed input - Vehicles'!$I$138)*'DV small'!T17*'DV small'!T25</f>
        <v>0</v>
      </c>
      <c r="U35" s="147">
        <f>IF('Detailed input - Vehicles'!$I$139&lt;&gt;0,'Detailed input - Vehicles'!$I$139,'Detailed input - Vehicles'!$I$138)*'DV small'!U17*'DV small'!U25</f>
        <v>0</v>
      </c>
      <c r="V35" s="147">
        <f>IF('Detailed input - Vehicles'!$I$139&lt;&gt;0,'Detailed input - Vehicles'!$I$139,'Detailed input - Vehicles'!$I$138)*'DV small'!V17*'DV small'!V25</f>
        <v>0</v>
      </c>
      <c r="W35" s="147">
        <f>IF('Detailed input - Vehicles'!$I$139&lt;&gt;0,'Detailed input - Vehicles'!$I$139,'Detailed input - Vehicles'!$I$138)*'DV small'!W17*'DV small'!W25</f>
        <v>0</v>
      </c>
      <c r="X35" s="147">
        <f>IF('Detailed input - Vehicles'!$I$139&lt;&gt;0,'Detailed input - Vehicles'!$I$139,'Detailed input - Vehicles'!$I$138)*'DV small'!X17*'DV small'!X25</f>
        <v>0</v>
      </c>
      <c r="Y35" s="147">
        <f>IF('Detailed input - Vehicles'!$I$139&lt;&gt;0,'Detailed input - Vehicles'!$I$139,'Detailed input - Vehicles'!$I$138)*'DV small'!Y17*'DV small'!Y25</f>
        <v>0</v>
      </c>
      <c r="Z35" s="147">
        <f>IF('Detailed input - Vehicles'!$I$139&lt;&gt;0,'Detailed input - Vehicles'!$I$139,'Detailed input - Vehicles'!$I$138)*'DV small'!Z17*'DV small'!Z25</f>
        <v>0</v>
      </c>
      <c r="AA35" s="147">
        <f>IF('Detailed input - Vehicles'!$I$139&lt;&gt;0,'Detailed input - Vehicles'!$I$139,'Detailed input - Vehicles'!$I$138)*'DV small'!AA17*'DV small'!AA25</f>
        <v>0</v>
      </c>
      <c r="AB35" s="147">
        <f>IF('Detailed input - Vehicles'!$I$139&lt;&gt;0,'Detailed input - Vehicles'!$I$139,'Detailed input - Vehicles'!$I$138)*'DV small'!AB17*'DV small'!AB25</f>
        <v>0</v>
      </c>
      <c r="AC35" s="147">
        <f>IF('Detailed input - Vehicles'!$I$139&lt;&gt;0,'Detailed input - Vehicles'!$I$139,'Detailed input - Vehicles'!$I$138)*'DV small'!AC17*'DV small'!AC25</f>
        <v>0</v>
      </c>
    </row>
    <row r="36" spans="1:29" s="138" customFormat="1" ht="20.25" customHeight="1" outlineLevel="3" x14ac:dyDescent="0.3">
      <c r="A36" s="137"/>
      <c r="B36" s="97"/>
      <c r="C36" s="146" t="s">
        <v>126</v>
      </c>
      <c r="D36" s="147"/>
      <c r="E36" s="147"/>
      <c r="F36" s="147"/>
      <c r="G36" s="147"/>
      <c r="H36" s="147"/>
      <c r="I36" s="147">
        <f>IF('Detailed input - Vehicles'!$J$139&lt;&gt;0,'Detailed input - Vehicles'!$J$139,'Detailed input - Vehicles'!$J$138)*'DV small'!I$18*'DV small'!I25</f>
        <v>0</v>
      </c>
      <c r="J36" s="147">
        <f>IF('Detailed input - Vehicles'!$J$139&lt;&gt;0,'Detailed input - Vehicles'!$J$139,'Detailed input - Vehicles'!$J$138)*'DV small'!J18*'DV small'!J25</f>
        <v>0</v>
      </c>
      <c r="K36" s="147">
        <f>IF('Detailed input - Vehicles'!$J$139&lt;&gt;0,'Detailed input - Vehicles'!$J$139,'Detailed input - Vehicles'!$J$138)*'DV small'!K18*'DV small'!K25</f>
        <v>0</v>
      </c>
      <c r="L36" s="147">
        <f>IF('Detailed input - Vehicles'!$J$139&lt;&gt;0,'Detailed input - Vehicles'!$J$139,'Detailed input - Vehicles'!$J$138)*'DV small'!L18*'DV small'!L25</f>
        <v>0</v>
      </c>
      <c r="M36" s="147">
        <f>IF('Detailed input - Vehicles'!$J$139&lt;&gt;0,'Detailed input - Vehicles'!$J$139,'Detailed input - Vehicles'!$J$138)*'DV small'!M18*'DV small'!M25</f>
        <v>0</v>
      </c>
      <c r="N36" s="147">
        <f>IF('Detailed input - Vehicles'!$J$139&lt;&gt;0,'Detailed input - Vehicles'!$J$139,'Detailed input - Vehicles'!$J$138)*'DV small'!N18*'DV small'!N25</f>
        <v>0</v>
      </c>
      <c r="O36" s="147">
        <f>IF('Detailed input - Vehicles'!$J$139&lt;&gt;0,'Detailed input - Vehicles'!$J$139,'Detailed input - Vehicles'!$J$138)*'DV small'!O18*'DV small'!O25</f>
        <v>0</v>
      </c>
      <c r="P36" s="147">
        <f>IF('Detailed input - Vehicles'!$J$139&lt;&gt;0,'Detailed input - Vehicles'!$J$139,'Detailed input - Vehicles'!$J$138)*'DV small'!P18*'DV small'!P25</f>
        <v>0</v>
      </c>
      <c r="Q36" s="147">
        <f>IF('Detailed input - Vehicles'!$J$139&lt;&gt;0,'Detailed input - Vehicles'!$J$139,'Detailed input - Vehicles'!$J$138)*'DV small'!Q18*'DV small'!Q25</f>
        <v>0</v>
      </c>
      <c r="R36" s="147">
        <f>IF('Detailed input - Vehicles'!$J$139&lt;&gt;0,'Detailed input - Vehicles'!$J$139,'Detailed input - Vehicles'!$J$138)*'DV small'!R18*'DV small'!R25</f>
        <v>0</v>
      </c>
      <c r="S36" s="147">
        <f>IF('Detailed input - Vehicles'!$J$139&lt;&gt;0,'Detailed input - Vehicles'!$J$139,'Detailed input - Vehicles'!$J$138)*'DV small'!S18*'DV small'!S25</f>
        <v>0</v>
      </c>
      <c r="T36" s="147">
        <f>IF('Detailed input - Vehicles'!$J$139&lt;&gt;0,'Detailed input - Vehicles'!$J$139,'Detailed input - Vehicles'!$J$138)*'DV small'!T18*'DV small'!T25</f>
        <v>0</v>
      </c>
      <c r="U36" s="147">
        <f>IF('Detailed input - Vehicles'!$J$139&lt;&gt;0,'Detailed input - Vehicles'!$J$139,'Detailed input - Vehicles'!$J$138)*'DV small'!U18*'DV small'!U25</f>
        <v>0</v>
      </c>
      <c r="V36" s="147">
        <f>IF('Detailed input - Vehicles'!$J$139&lt;&gt;0,'Detailed input - Vehicles'!$J$139,'Detailed input - Vehicles'!$J$138)*'DV small'!V18*'DV small'!V25</f>
        <v>0</v>
      </c>
      <c r="W36" s="147">
        <f>IF('Detailed input - Vehicles'!$J$139&lt;&gt;0,'Detailed input - Vehicles'!$J$139,'Detailed input - Vehicles'!$J$138)*'DV small'!W18*'DV small'!W25</f>
        <v>0</v>
      </c>
      <c r="X36" s="147">
        <f>IF('Detailed input - Vehicles'!$J$139&lt;&gt;0,'Detailed input - Vehicles'!$J$139,'Detailed input - Vehicles'!$J$138)*'DV small'!X18*'DV small'!X25</f>
        <v>0</v>
      </c>
      <c r="Y36" s="147">
        <f>IF('Detailed input - Vehicles'!$J$139&lt;&gt;0,'Detailed input - Vehicles'!$J$139,'Detailed input - Vehicles'!$J$138)*'DV small'!Y18*'DV small'!Y25</f>
        <v>0</v>
      </c>
      <c r="Z36" s="147">
        <f>IF('Detailed input - Vehicles'!$J$139&lt;&gt;0,'Detailed input - Vehicles'!$J$139,'Detailed input - Vehicles'!$J$138)*'DV small'!Z18*'DV small'!Z25</f>
        <v>0</v>
      </c>
      <c r="AA36" s="147">
        <f>IF('Detailed input - Vehicles'!$J$139&lt;&gt;0,'Detailed input - Vehicles'!$J$139,'Detailed input - Vehicles'!$J$138)*'DV small'!AA18*'DV small'!AA25</f>
        <v>0</v>
      </c>
      <c r="AB36" s="147">
        <f>IF('Detailed input - Vehicles'!$J$139&lt;&gt;0,'Detailed input - Vehicles'!$J$139,'Detailed input - Vehicles'!$J$138)*'DV small'!AB18*'DV small'!AB25</f>
        <v>0</v>
      </c>
      <c r="AC36" s="147">
        <f>IF('Detailed input - Vehicles'!$J$139&lt;&gt;0,'Detailed input - Vehicles'!$J$139,'Detailed input - Vehicles'!$J$138)*'DV small'!AC18*'DV small'!AC25</f>
        <v>0</v>
      </c>
    </row>
    <row r="37" spans="1:29" s="138" customFormat="1" ht="20.25" customHeight="1" outlineLevel="3" x14ac:dyDescent="0.3">
      <c r="A37" s="137"/>
      <c r="B37" s="97"/>
      <c r="C37" s="146" t="s">
        <v>127</v>
      </c>
      <c r="D37" s="147"/>
      <c r="E37" s="147"/>
      <c r="F37" s="147"/>
      <c r="G37" s="147"/>
      <c r="H37" s="147"/>
      <c r="I37" s="147"/>
      <c r="J37" s="147">
        <f>IF('Detailed input - Vehicles'!$K$139&lt;&gt;0,'Detailed input - Vehicles'!$K$139,'Detailed input - Vehicles'!$K$138)*'DV small'!J$19*'DV small'!J25</f>
        <v>0</v>
      </c>
      <c r="K37" s="147">
        <f>IF('Detailed input - Vehicles'!$K$139&lt;&gt;0,'Detailed input - Vehicles'!$K$139,'Detailed input - Vehicles'!$K$138)*'DV small'!K19*'DV small'!K25</f>
        <v>0</v>
      </c>
      <c r="L37" s="147">
        <f>IF('Detailed input - Vehicles'!$K$139&lt;&gt;0,'Detailed input - Vehicles'!$K$139,'Detailed input - Vehicles'!$K$138)*'DV small'!L19*'DV small'!L25</f>
        <v>0</v>
      </c>
      <c r="M37" s="147">
        <f>IF('Detailed input - Vehicles'!$K$139&lt;&gt;0,'Detailed input - Vehicles'!$K$139,'Detailed input - Vehicles'!$K$138)*'DV small'!M19*'DV small'!M25</f>
        <v>0</v>
      </c>
      <c r="N37" s="147">
        <f>IF('Detailed input - Vehicles'!$K$139&lt;&gt;0,'Detailed input - Vehicles'!$K$139,'Detailed input - Vehicles'!$K$138)*'DV small'!N19*'DV small'!N25</f>
        <v>0</v>
      </c>
      <c r="O37" s="147">
        <f>IF('Detailed input - Vehicles'!$K$139&lt;&gt;0,'Detailed input - Vehicles'!$K$139,'Detailed input - Vehicles'!$K$138)*'DV small'!O19*'DV small'!O25</f>
        <v>0</v>
      </c>
      <c r="P37" s="147">
        <f>IF('Detailed input - Vehicles'!$K$139&lt;&gt;0,'Detailed input - Vehicles'!$K$139,'Detailed input - Vehicles'!$K$138)*'DV small'!P19*'DV small'!P25</f>
        <v>0</v>
      </c>
      <c r="Q37" s="147">
        <f>IF('Detailed input - Vehicles'!$K$139&lt;&gt;0,'Detailed input - Vehicles'!$K$139,'Detailed input - Vehicles'!$K$138)*'DV small'!Q19*'DV small'!Q25</f>
        <v>0</v>
      </c>
      <c r="R37" s="147">
        <f>IF('Detailed input - Vehicles'!$K$139&lt;&gt;0,'Detailed input - Vehicles'!$K$139,'Detailed input - Vehicles'!$K$138)*'DV small'!R19*'DV small'!R25</f>
        <v>0</v>
      </c>
      <c r="S37" s="147">
        <f>IF('Detailed input - Vehicles'!$K$139&lt;&gt;0,'Detailed input - Vehicles'!$K$139,'Detailed input - Vehicles'!$K$138)*'DV small'!S19*'DV small'!S25</f>
        <v>0</v>
      </c>
      <c r="T37" s="147">
        <f>IF('Detailed input - Vehicles'!$K$139&lt;&gt;0,'Detailed input - Vehicles'!$K$139,'Detailed input - Vehicles'!$K$138)*'DV small'!T19*'DV small'!T25</f>
        <v>0</v>
      </c>
      <c r="U37" s="147">
        <f>IF('Detailed input - Vehicles'!$K$139&lt;&gt;0,'Detailed input - Vehicles'!$K$139,'Detailed input - Vehicles'!$K$138)*'DV small'!U19*'DV small'!U25</f>
        <v>0</v>
      </c>
      <c r="V37" s="147">
        <f>IF('Detailed input - Vehicles'!$K$139&lt;&gt;0,'Detailed input - Vehicles'!$K$139,'Detailed input - Vehicles'!$K$138)*'DV small'!V19*'DV small'!V25</f>
        <v>0</v>
      </c>
      <c r="W37" s="147">
        <f>IF('Detailed input - Vehicles'!$K$139&lt;&gt;0,'Detailed input - Vehicles'!$K$139,'Detailed input - Vehicles'!$K$138)*'DV small'!W19*'DV small'!W25</f>
        <v>0</v>
      </c>
      <c r="X37" s="147">
        <f>IF('Detailed input - Vehicles'!$K$139&lt;&gt;0,'Detailed input - Vehicles'!$K$139,'Detailed input - Vehicles'!$K$138)*'DV small'!X19*'DV small'!X25</f>
        <v>0</v>
      </c>
      <c r="Y37" s="147">
        <f>IF('Detailed input - Vehicles'!$K$139&lt;&gt;0,'Detailed input - Vehicles'!$K$139,'Detailed input - Vehicles'!$K$138)*'DV small'!Y19*'DV small'!Y25</f>
        <v>0</v>
      </c>
      <c r="Z37" s="147">
        <f>IF('Detailed input - Vehicles'!$K$139&lt;&gt;0,'Detailed input - Vehicles'!$K$139,'Detailed input - Vehicles'!$K$138)*'DV small'!Z19*'DV small'!Z25</f>
        <v>0</v>
      </c>
      <c r="AA37" s="147">
        <f>IF('Detailed input - Vehicles'!$K$139&lt;&gt;0,'Detailed input - Vehicles'!$K$139,'Detailed input - Vehicles'!$K$138)*'DV small'!AA19*'DV small'!AA25</f>
        <v>0</v>
      </c>
      <c r="AB37" s="147">
        <f>IF('Detailed input - Vehicles'!$K$139&lt;&gt;0,'Detailed input - Vehicles'!$K$139,'Detailed input - Vehicles'!$K$138)*'DV small'!AB19*'DV small'!AB25</f>
        <v>0</v>
      </c>
      <c r="AC37" s="147">
        <f>IF('Detailed input - Vehicles'!$K$139&lt;&gt;0,'Detailed input - Vehicles'!$K$139,'Detailed input - Vehicles'!$K$138)*'DV small'!AC19*'DV small'!AC25</f>
        <v>0</v>
      </c>
    </row>
    <row r="38" spans="1:29" s="138" customFormat="1" ht="20.25" customHeight="1" outlineLevel="3" x14ac:dyDescent="0.3">
      <c r="A38" s="137"/>
      <c r="B38" s="97"/>
      <c r="C38" s="146" t="s">
        <v>128</v>
      </c>
      <c r="D38" s="147"/>
      <c r="E38" s="147"/>
      <c r="F38" s="147"/>
      <c r="G38" s="147"/>
      <c r="H38" s="147"/>
      <c r="I38" s="147"/>
      <c r="J38" s="147"/>
      <c r="K38" s="147">
        <f>IF('Detailed input - Vehicles'!$L$139&lt;&gt;0,'Detailed input - Vehicles'!$L$139,'Detailed input - Vehicles'!$L$138)*K$20*K25</f>
        <v>0</v>
      </c>
      <c r="L38" s="147">
        <f>IF('Detailed input - Vehicles'!$L$139&lt;&gt;0,'Detailed input - Vehicles'!$L$139,'Detailed input - Vehicles'!$L$138)*L20*L25</f>
        <v>0</v>
      </c>
      <c r="M38" s="147">
        <f>IF('Detailed input - Vehicles'!$L$139&lt;&gt;0,'Detailed input - Vehicles'!$L$139,'Detailed input - Vehicles'!$L$138)*M20*M25</f>
        <v>0</v>
      </c>
      <c r="N38" s="147">
        <f>IF('Detailed input - Vehicles'!$L$139&lt;&gt;0,'Detailed input - Vehicles'!$L$139,'Detailed input - Vehicles'!$L$138)*N20*N25</f>
        <v>0</v>
      </c>
      <c r="O38" s="147">
        <f>IF('Detailed input - Vehicles'!$L$139&lt;&gt;0,'Detailed input - Vehicles'!$L$139,'Detailed input - Vehicles'!$L$138)*O20*O25</f>
        <v>0</v>
      </c>
      <c r="P38" s="147">
        <f>IF('Detailed input - Vehicles'!$L$139&lt;&gt;0,'Detailed input - Vehicles'!$L$139,'Detailed input - Vehicles'!$L$138)*P20*P25</f>
        <v>0</v>
      </c>
      <c r="Q38" s="147">
        <f>IF('Detailed input - Vehicles'!$L$139&lt;&gt;0,'Detailed input - Vehicles'!$L$139,'Detailed input - Vehicles'!$L$138)*Q20*Q25</f>
        <v>0</v>
      </c>
      <c r="R38" s="147">
        <f>IF('Detailed input - Vehicles'!$L$139&lt;&gt;0,'Detailed input - Vehicles'!$L$139,'Detailed input - Vehicles'!$L$138)*R20*R25</f>
        <v>0</v>
      </c>
      <c r="S38" s="147">
        <f>IF('Detailed input - Vehicles'!$L$139&lt;&gt;0,'Detailed input - Vehicles'!$L$139,'Detailed input - Vehicles'!$L$138)*S20*S25</f>
        <v>0</v>
      </c>
      <c r="T38" s="147">
        <f>IF('Detailed input - Vehicles'!$L$139&lt;&gt;0,'Detailed input - Vehicles'!$L$139,'Detailed input - Vehicles'!$L$138)*T20*T25</f>
        <v>0</v>
      </c>
      <c r="U38" s="147">
        <f>IF('Detailed input - Vehicles'!$L$139&lt;&gt;0,'Detailed input - Vehicles'!$L$139,'Detailed input - Vehicles'!$L$138)*U20*U25</f>
        <v>0</v>
      </c>
      <c r="V38" s="147">
        <f>IF('Detailed input - Vehicles'!$L$139&lt;&gt;0,'Detailed input - Vehicles'!$L$139,'Detailed input - Vehicles'!$L$138)*V20*V25</f>
        <v>0</v>
      </c>
      <c r="W38" s="147">
        <f>IF('Detailed input - Vehicles'!$L$139&lt;&gt;0,'Detailed input - Vehicles'!$L$139,'Detailed input - Vehicles'!$L$138)*W20*W25</f>
        <v>0</v>
      </c>
      <c r="X38" s="147">
        <f>IF('Detailed input - Vehicles'!$L$139&lt;&gt;0,'Detailed input - Vehicles'!$L$139,'Detailed input - Vehicles'!$L$138)*X20*X25</f>
        <v>0</v>
      </c>
      <c r="Y38" s="147">
        <f>IF('Detailed input - Vehicles'!$L$139&lt;&gt;0,'Detailed input - Vehicles'!$L$139,'Detailed input - Vehicles'!$L$138)*Y20*Y25</f>
        <v>0</v>
      </c>
      <c r="Z38" s="147">
        <f>IF('Detailed input - Vehicles'!$L$139&lt;&gt;0,'Detailed input - Vehicles'!$L$139,'Detailed input - Vehicles'!$L$138)*Z20*Z25</f>
        <v>0</v>
      </c>
      <c r="AA38" s="147">
        <f>IF('Detailed input - Vehicles'!$L$139&lt;&gt;0,'Detailed input - Vehicles'!$L$139,'Detailed input - Vehicles'!$L$138)*AA20*AA25</f>
        <v>0</v>
      </c>
      <c r="AB38" s="147">
        <f>IF('Detailed input - Vehicles'!$L$139&lt;&gt;0,'Detailed input - Vehicles'!$L$139,'Detailed input - Vehicles'!$L$138)*AB20*AB25</f>
        <v>0</v>
      </c>
      <c r="AC38" s="147">
        <f>IF('Detailed input - Vehicles'!$L$139&lt;&gt;0,'Detailed input - Vehicles'!$L$139,'Detailed input - Vehicles'!$L$138)*AC20*AC25</f>
        <v>0</v>
      </c>
    </row>
    <row r="39" spans="1:29" s="138" customFormat="1" ht="20.25" customHeight="1" outlineLevel="3" x14ac:dyDescent="0.3">
      <c r="A39" s="137"/>
      <c r="B39" s="97"/>
      <c r="C39" s="146" t="s">
        <v>129</v>
      </c>
      <c r="D39" s="147"/>
      <c r="E39" s="147"/>
      <c r="F39" s="147"/>
      <c r="G39" s="147"/>
      <c r="H39" s="147"/>
      <c r="I39" s="147"/>
      <c r="J39" s="147"/>
      <c r="K39" s="147"/>
      <c r="L39" s="147">
        <f>IF('Detailed input - Vehicles'!$M$139&lt;&gt;0,'Detailed input - Vehicles'!$M$139,'Detailed input - Vehicles'!$M$138)*'DV small'!L$21*'DV small'!L25</f>
        <v>0</v>
      </c>
      <c r="M39" s="147">
        <f>IF('Detailed input - Vehicles'!$M$139&lt;&gt;0,'Detailed input - Vehicles'!$M$139,'Detailed input - Vehicles'!$M$138)*'DV small'!M21*'DV small'!M25</f>
        <v>0</v>
      </c>
      <c r="N39" s="147">
        <f>IF('Detailed input - Vehicles'!$M$139&lt;&gt;0,'Detailed input - Vehicles'!$M$139,'Detailed input - Vehicles'!$M$138)*'DV small'!N21*'DV small'!N25</f>
        <v>0</v>
      </c>
      <c r="O39" s="147">
        <f>IF('Detailed input - Vehicles'!$M$139&lt;&gt;0,'Detailed input - Vehicles'!$M$139,'Detailed input - Vehicles'!$M$138)*'DV small'!O21*'DV small'!O25</f>
        <v>0</v>
      </c>
      <c r="P39" s="147">
        <f>IF('Detailed input - Vehicles'!$M$139&lt;&gt;0,'Detailed input - Vehicles'!$M$139,'Detailed input - Vehicles'!$M$138)*'DV small'!P21*'DV small'!P25</f>
        <v>0</v>
      </c>
      <c r="Q39" s="147">
        <f>IF('Detailed input - Vehicles'!$M$139&lt;&gt;0,'Detailed input - Vehicles'!$M$139,'Detailed input - Vehicles'!$M$138)*'DV small'!Q21*'DV small'!Q25</f>
        <v>0</v>
      </c>
      <c r="R39" s="147">
        <f>IF('Detailed input - Vehicles'!$M$139&lt;&gt;0,'Detailed input - Vehicles'!$M$139,'Detailed input - Vehicles'!$M$138)*'DV small'!R21*'DV small'!R25</f>
        <v>0</v>
      </c>
      <c r="S39" s="147">
        <f>IF('Detailed input - Vehicles'!$M$139&lt;&gt;0,'Detailed input - Vehicles'!$M$139,'Detailed input - Vehicles'!$M$138)*'DV small'!S21*'DV small'!S25</f>
        <v>0</v>
      </c>
      <c r="T39" s="147">
        <f>IF('Detailed input - Vehicles'!$M$139&lt;&gt;0,'Detailed input - Vehicles'!$M$139,'Detailed input - Vehicles'!$M$138)*'DV small'!T21*'DV small'!T25</f>
        <v>0</v>
      </c>
      <c r="U39" s="147">
        <f>IF('Detailed input - Vehicles'!$M$139&lt;&gt;0,'Detailed input - Vehicles'!$M$139,'Detailed input - Vehicles'!$M$138)*'DV small'!U21*'DV small'!U25</f>
        <v>0</v>
      </c>
      <c r="V39" s="147">
        <f>IF('Detailed input - Vehicles'!$M$139&lt;&gt;0,'Detailed input - Vehicles'!$M$139,'Detailed input - Vehicles'!$M$138)*'DV small'!V21*'DV small'!V25</f>
        <v>0</v>
      </c>
      <c r="W39" s="147">
        <f>IF('Detailed input - Vehicles'!$M$139&lt;&gt;0,'Detailed input - Vehicles'!$M$139,'Detailed input - Vehicles'!$M$138)*'DV small'!W21*'DV small'!W25</f>
        <v>0</v>
      </c>
      <c r="X39" s="147">
        <f>IF('Detailed input - Vehicles'!$M$139&lt;&gt;0,'Detailed input - Vehicles'!$M$139,'Detailed input - Vehicles'!$M$138)*'DV small'!X21*'DV small'!X25</f>
        <v>0</v>
      </c>
      <c r="Y39" s="147">
        <f>IF('Detailed input - Vehicles'!$M$139&lt;&gt;0,'Detailed input - Vehicles'!$M$139,'Detailed input - Vehicles'!$M$138)*'DV small'!Y21*'DV small'!Y25</f>
        <v>0</v>
      </c>
      <c r="Z39" s="147">
        <f>IF('Detailed input - Vehicles'!$M$139&lt;&gt;0,'Detailed input - Vehicles'!$M$139,'Detailed input - Vehicles'!$M$138)*'DV small'!Z21*'DV small'!Z25</f>
        <v>0</v>
      </c>
      <c r="AA39" s="147">
        <f>IF('Detailed input - Vehicles'!$M$139&lt;&gt;0,'Detailed input - Vehicles'!$M$139,'Detailed input - Vehicles'!$M$138)*'DV small'!AA21*'DV small'!AA25</f>
        <v>0</v>
      </c>
      <c r="AB39" s="147">
        <f>IF('Detailed input - Vehicles'!$M$139&lt;&gt;0,'Detailed input - Vehicles'!$M$139,'Detailed input - Vehicles'!$M$138)*'DV small'!AB21*'DV small'!AB25</f>
        <v>0</v>
      </c>
      <c r="AC39" s="147">
        <f>IF('Detailed input - Vehicles'!$M$139&lt;&gt;0,'Detailed input - Vehicles'!$M$139,'Detailed input - Vehicles'!$M$138)*'DV small'!AC21*'DV small'!AC25</f>
        <v>0</v>
      </c>
    </row>
    <row r="40" spans="1:29" s="138" customFormat="1" ht="20.25" customHeight="1" outlineLevel="3" x14ac:dyDescent="0.3">
      <c r="A40" s="137"/>
      <c r="B40" s="97"/>
      <c r="C40" s="146" t="s">
        <v>130</v>
      </c>
      <c r="D40" s="147"/>
      <c r="E40" s="147"/>
      <c r="F40" s="147"/>
      <c r="G40" s="147"/>
      <c r="H40" s="147"/>
      <c r="I40" s="147"/>
      <c r="J40" s="147"/>
      <c r="K40" s="147"/>
      <c r="L40" s="147"/>
      <c r="M40" s="147">
        <f>IF('Detailed input - Vehicles'!$N$139&lt;&gt;0,'Detailed input - Vehicles'!$N$139,'Detailed input - Vehicles'!$N$138)*'DV small'!M$22*'DV small'!M25</f>
        <v>0</v>
      </c>
      <c r="N40" s="147">
        <f>IF('Detailed input - Vehicles'!$N$139&lt;&gt;0,'Detailed input - Vehicles'!$N$139,'Detailed input - Vehicles'!$N$138)*'DV small'!N22*'DV small'!N25</f>
        <v>0</v>
      </c>
      <c r="O40" s="147">
        <f>IF('Detailed input - Vehicles'!$N$139&lt;&gt;0,'Detailed input - Vehicles'!$N$139,'Detailed input - Vehicles'!$N$138)*'DV small'!O22*'DV small'!O25</f>
        <v>0</v>
      </c>
      <c r="P40" s="147">
        <f>IF('Detailed input - Vehicles'!$N$139&lt;&gt;0,'Detailed input - Vehicles'!$N$139,'Detailed input - Vehicles'!$N$138)*'DV small'!P22*'DV small'!P25</f>
        <v>0</v>
      </c>
      <c r="Q40" s="147">
        <f>IF('Detailed input - Vehicles'!$N$139&lt;&gt;0,'Detailed input - Vehicles'!$N$139,'Detailed input - Vehicles'!$N$138)*'DV small'!Q22*'DV small'!Q25</f>
        <v>0</v>
      </c>
      <c r="R40" s="147">
        <f>IF('Detailed input - Vehicles'!$N$139&lt;&gt;0,'Detailed input - Vehicles'!$N$139,'Detailed input - Vehicles'!$N$138)*'DV small'!R22*'DV small'!R25</f>
        <v>0</v>
      </c>
      <c r="S40" s="147">
        <f>IF('Detailed input - Vehicles'!$N$139&lt;&gt;0,'Detailed input - Vehicles'!$N$139,'Detailed input - Vehicles'!$N$138)*'DV small'!S22*'DV small'!S25</f>
        <v>0</v>
      </c>
      <c r="T40" s="147">
        <f>IF('Detailed input - Vehicles'!$N$139&lt;&gt;0,'Detailed input - Vehicles'!$N$139,'Detailed input - Vehicles'!$N$138)*'DV small'!T22*'DV small'!T25</f>
        <v>0</v>
      </c>
      <c r="U40" s="147">
        <f>IF('Detailed input - Vehicles'!$N$139&lt;&gt;0,'Detailed input - Vehicles'!$N$139,'Detailed input - Vehicles'!$N$138)*'DV small'!U22*'DV small'!U25</f>
        <v>0</v>
      </c>
      <c r="V40" s="147">
        <f>IF('Detailed input - Vehicles'!$N$139&lt;&gt;0,'Detailed input - Vehicles'!$N$139,'Detailed input - Vehicles'!$N$138)*'DV small'!V22*'DV small'!V25</f>
        <v>0</v>
      </c>
      <c r="W40" s="147">
        <f>IF('Detailed input - Vehicles'!$N$139&lt;&gt;0,'Detailed input - Vehicles'!$N$139,'Detailed input - Vehicles'!$N$138)*'DV small'!W22*'DV small'!W25</f>
        <v>0</v>
      </c>
      <c r="X40" s="147">
        <f>IF('Detailed input - Vehicles'!$N$139&lt;&gt;0,'Detailed input - Vehicles'!$N$139,'Detailed input - Vehicles'!$N$138)*'DV small'!X22*'DV small'!X25</f>
        <v>0</v>
      </c>
      <c r="Y40" s="147">
        <f>IF('Detailed input - Vehicles'!$N$139&lt;&gt;0,'Detailed input - Vehicles'!$N$139,'Detailed input - Vehicles'!$N$138)*'DV small'!Y22*'DV small'!Y25</f>
        <v>0</v>
      </c>
      <c r="Z40" s="147">
        <f>IF('Detailed input - Vehicles'!$N$139&lt;&gt;0,'Detailed input - Vehicles'!$N$139,'Detailed input - Vehicles'!$N$138)*'DV small'!Z22*'DV small'!Z25</f>
        <v>0</v>
      </c>
      <c r="AA40" s="147">
        <f>IF('Detailed input - Vehicles'!$N$139&lt;&gt;0,'Detailed input - Vehicles'!$N$139,'Detailed input - Vehicles'!$N$138)*'DV small'!AA22*'DV small'!AA25</f>
        <v>0</v>
      </c>
      <c r="AB40" s="147">
        <f>IF('Detailed input - Vehicles'!$N$139&lt;&gt;0,'Detailed input - Vehicles'!$N$139,'Detailed input - Vehicles'!$N$138)*'DV small'!AB22*'DV small'!AB25</f>
        <v>0</v>
      </c>
      <c r="AC40" s="147">
        <f>IF('Detailed input - Vehicles'!$N$139&lt;&gt;0,'Detailed input - Vehicles'!$N$139,'Detailed input - Vehicles'!$N$138)*'DV small'!AC22*'DV small'!AC25</f>
        <v>0</v>
      </c>
    </row>
    <row r="41" spans="1:29" s="138" customFormat="1" ht="20.25" customHeight="1" outlineLevel="3" x14ac:dyDescent="0.3">
      <c r="A41" s="137"/>
      <c r="B41" s="97"/>
      <c r="C41" s="146" t="s">
        <v>131</v>
      </c>
      <c r="D41" s="147"/>
      <c r="E41" s="147"/>
      <c r="F41" s="147"/>
      <c r="G41" s="147"/>
      <c r="H41" s="147"/>
      <c r="I41" s="147"/>
      <c r="J41" s="147"/>
      <c r="K41" s="147"/>
      <c r="L41" s="147"/>
      <c r="M41" s="147"/>
      <c r="N41" s="147">
        <f>IF('Detailed input - Vehicles'!$O$139&lt;&gt;0,'Detailed input - Vehicles'!$O$139,'Detailed input - Vehicles'!$O$138)*'DV small'!N$23*'DV small'!N25</f>
        <v>0</v>
      </c>
      <c r="O41" s="147">
        <f>IF('Detailed input - Vehicles'!$O$139&lt;&gt;0,'Detailed input - Vehicles'!$O$139,'Detailed input - Vehicles'!$O$138)*'DV small'!O23*'DV small'!O25</f>
        <v>0</v>
      </c>
      <c r="P41" s="147">
        <f>IF('Detailed input - Vehicles'!$O$139&lt;&gt;0,'Detailed input - Vehicles'!$O$139,'Detailed input - Vehicles'!$O$138)*'DV small'!P23*'DV small'!P25</f>
        <v>0</v>
      </c>
      <c r="Q41" s="147">
        <f>IF('Detailed input - Vehicles'!$O$139&lt;&gt;0,'Detailed input - Vehicles'!$O$139,'Detailed input - Vehicles'!$O$138)*'DV small'!Q23*'DV small'!Q25</f>
        <v>0</v>
      </c>
      <c r="R41" s="147">
        <f>IF('Detailed input - Vehicles'!$O$139&lt;&gt;0,'Detailed input - Vehicles'!$O$139,'Detailed input - Vehicles'!$O$138)*'DV small'!R23*'DV small'!R25</f>
        <v>0</v>
      </c>
      <c r="S41" s="147">
        <f>IF('Detailed input - Vehicles'!$O$139&lt;&gt;0,'Detailed input - Vehicles'!$O$139,'Detailed input - Vehicles'!$O$138)*'DV small'!S23*'DV small'!S25</f>
        <v>0</v>
      </c>
      <c r="T41" s="147">
        <f>IF('Detailed input - Vehicles'!$O$139&lt;&gt;0,'Detailed input - Vehicles'!$O$139,'Detailed input - Vehicles'!$O$138)*'DV small'!T23*'DV small'!T25</f>
        <v>0</v>
      </c>
      <c r="U41" s="147">
        <f>IF('Detailed input - Vehicles'!$O$139&lt;&gt;0,'Detailed input - Vehicles'!$O$139,'Detailed input - Vehicles'!$O$138)*'DV small'!U23*'DV small'!U25</f>
        <v>0</v>
      </c>
      <c r="V41" s="147">
        <f>IF('Detailed input - Vehicles'!$O$139&lt;&gt;0,'Detailed input - Vehicles'!$O$139,'Detailed input - Vehicles'!$O$138)*'DV small'!V23*'DV small'!V25</f>
        <v>0</v>
      </c>
      <c r="W41" s="147">
        <f>IF('Detailed input - Vehicles'!$O$139&lt;&gt;0,'Detailed input - Vehicles'!$O$139,'Detailed input - Vehicles'!$O$138)*'DV small'!W23*'DV small'!W25</f>
        <v>0</v>
      </c>
      <c r="X41" s="147">
        <f>IF('Detailed input - Vehicles'!$O$139&lt;&gt;0,'Detailed input - Vehicles'!$O$139,'Detailed input - Vehicles'!$O$138)*'DV small'!X23*'DV small'!X25</f>
        <v>0</v>
      </c>
      <c r="Y41" s="147">
        <f>IF('Detailed input - Vehicles'!$O$139&lt;&gt;0,'Detailed input - Vehicles'!$O$139,'Detailed input - Vehicles'!$O$138)*'DV small'!Y23*'DV small'!Y25</f>
        <v>0</v>
      </c>
      <c r="Z41" s="147">
        <f>IF('Detailed input - Vehicles'!$O$139&lt;&gt;0,'Detailed input - Vehicles'!$O$139,'Detailed input - Vehicles'!$O$138)*'DV small'!Z23*'DV small'!Z25</f>
        <v>0</v>
      </c>
      <c r="AA41" s="147">
        <f>IF('Detailed input - Vehicles'!$O$139&lt;&gt;0,'Detailed input - Vehicles'!$O$139,'Detailed input - Vehicles'!$O$138)*'DV small'!AA23*'DV small'!AA25</f>
        <v>0</v>
      </c>
      <c r="AB41" s="147">
        <f>IF('Detailed input - Vehicles'!$O$139&lt;&gt;0,'Detailed input - Vehicles'!$O$139,'Detailed input - Vehicles'!$O$138)*'DV small'!AB23*'DV small'!AB25</f>
        <v>0</v>
      </c>
      <c r="AC41" s="147">
        <f>IF('Detailed input - Vehicles'!$O$139&lt;&gt;0,'Detailed input - Vehicles'!$O$139,'Detailed input - Vehicles'!$O$138)*'DV small'!AC23*'DV small'!AC25</f>
        <v>0</v>
      </c>
    </row>
    <row r="42" spans="1:29" s="138" customFormat="1" ht="20.25" customHeight="1" outlineLevel="2" x14ac:dyDescent="0.3">
      <c r="A42" s="137"/>
      <c r="B42" s="131"/>
      <c r="C42" s="132"/>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row>
    <row r="43" spans="1:29" s="136" customFormat="1" ht="20.25" customHeight="1" outlineLevel="2" x14ac:dyDescent="0.3">
      <c r="A43" s="135"/>
      <c r="B43" s="97" t="s">
        <v>365</v>
      </c>
      <c r="C43" s="97" t="s">
        <v>366</v>
      </c>
      <c r="D43" s="597">
        <f t="shared" ref="D43:N43" si="12">SUM(D44:D54)</f>
        <v>0</v>
      </c>
      <c r="E43" s="597">
        <f t="shared" si="12"/>
        <v>0</v>
      </c>
      <c r="F43" s="597">
        <f t="shared" si="12"/>
        <v>0</v>
      </c>
      <c r="G43" s="597">
        <f t="shared" si="12"/>
        <v>0</v>
      </c>
      <c r="H43" s="597">
        <f t="shared" si="12"/>
        <v>0</v>
      </c>
      <c r="I43" s="597">
        <f t="shared" si="12"/>
        <v>0</v>
      </c>
      <c r="J43" s="597">
        <f t="shared" si="12"/>
        <v>0</v>
      </c>
      <c r="K43" s="597">
        <f t="shared" si="12"/>
        <v>0</v>
      </c>
      <c r="L43" s="597">
        <f t="shared" si="12"/>
        <v>0</v>
      </c>
      <c r="M43" s="597">
        <f t="shared" si="12"/>
        <v>0</v>
      </c>
      <c r="N43" s="597">
        <f t="shared" si="12"/>
        <v>0</v>
      </c>
      <c r="O43" s="597">
        <f t="shared" ref="O43:AC43" si="13">SUM(O44:O54)</f>
        <v>0</v>
      </c>
      <c r="P43" s="597">
        <f t="shared" si="13"/>
        <v>0</v>
      </c>
      <c r="Q43" s="597">
        <f t="shared" si="13"/>
        <v>0</v>
      </c>
      <c r="R43" s="597">
        <f t="shared" si="13"/>
        <v>0</v>
      </c>
      <c r="S43" s="597">
        <f t="shared" si="13"/>
        <v>0</v>
      </c>
      <c r="T43" s="597">
        <f t="shared" si="13"/>
        <v>0</v>
      </c>
      <c r="U43" s="597">
        <f t="shared" si="13"/>
        <v>0</v>
      </c>
      <c r="V43" s="597">
        <f t="shared" si="13"/>
        <v>0</v>
      </c>
      <c r="W43" s="597">
        <f t="shared" si="13"/>
        <v>0</v>
      </c>
      <c r="X43" s="597">
        <f t="shared" si="13"/>
        <v>0</v>
      </c>
      <c r="Y43" s="597">
        <f t="shared" si="13"/>
        <v>0</v>
      </c>
      <c r="Z43" s="597">
        <f t="shared" si="13"/>
        <v>0</v>
      </c>
      <c r="AA43" s="597">
        <f t="shared" si="13"/>
        <v>0</v>
      </c>
      <c r="AB43" s="597">
        <f t="shared" si="13"/>
        <v>0</v>
      </c>
      <c r="AC43" s="597">
        <f t="shared" si="13"/>
        <v>0</v>
      </c>
    </row>
    <row r="44" spans="1:29" s="138" customFormat="1" ht="20.25" customHeight="1" outlineLevel="3" x14ac:dyDescent="0.3">
      <c r="A44" s="137"/>
      <c r="B44" s="103" t="s">
        <v>135</v>
      </c>
      <c r="C44" s="146" t="s">
        <v>121</v>
      </c>
      <c r="D44" s="147">
        <f>IF('Detailed input - Vehicles'!$E$141&lt;&gt;0,'Detailed input - Vehicles'!$E$141,'Detailed input - Vehicles'!$E$140)*'DV small'!D13*'DV small'!D25</f>
        <v>0</v>
      </c>
      <c r="E44" s="147">
        <f>IF('Detailed input - Vehicles'!$E$141&lt;&gt;0,'Detailed input - Vehicles'!$E$141,'Detailed input - Vehicles'!$E$140)*'DV small'!E13*'DV small'!E25</f>
        <v>0</v>
      </c>
      <c r="F44" s="147">
        <f>IF('Detailed input - Vehicles'!$E$141&lt;&gt;0,'Detailed input - Vehicles'!$E$141,'Detailed input - Vehicles'!$E$140)*'DV small'!F13*'DV small'!F25</f>
        <v>0</v>
      </c>
      <c r="G44" s="147">
        <f>IF('Detailed input - Vehicles'!$E$141&lt;&gt;0,'Detailed input - Vehicles'!$E$141,'Detailed input - Vehicles'!$E$140)*'DV small'!G13*'DV small'!G25</f>
        <v>0</v>
      </c>
      <c r="H44" s="147">
        <f>IF('Detailed input - Vehicles'!$E$141&lt;&gt;0,'Detailed input - Vehicles'!$E$141,'Detailed input - Vehicles'!$E$140)*'DV small'!H13*'DV small'!H25</f>
        <v>0</v>
      </c>
      <c r="I44" s="147">
        <f>IF('Detailed input - Vehicles'!$E$141&lt;&gt;0,'Detailed input - Vehicles'!$E$141,'Detailed input - Vehicles'!$E$140)*'DV small'!I13*'DV small'!I25</f>
        <v>0</v>
      </c>
      <c r="J44" s="147">
        <f>IF('Detailed input - Vehicles'!$E$141&lt;&gt;0,'Detailed input - Vehicles'!$E$141,'Detailed input - Vehicles'!$E$140)*'DV small'!J13*'DV small'!J25</f>
        <v>0</v>
      </c>
      <c r="K44" s="147">
        <f>IF('Detailed input - Vehicles'!$E$141&lt;&gt;0,'Detailed input - Vehicles'!$E$141,'Detailed input - Vehicles'!$E$140)*'DV small'!K13*'DV small'!K25</f>
        <v>0</v>
      </c>
      <c r="L44" s="147">
        <f>IF('Detailed input - Vehicles'!$E$141&lt;&gt;0,'Detailed input - Vehicles'!$E$141,'Detailed input - Vehicles'!$E$140)*'DV small'!L13*'DV small'!L25</f>
        <v>0</v>
      </c>
      <c r="M44" s="147">
        <f>IF('Detailed input - Vehicles'!$E$141&lt;&gt;0,'Detailed input - Vehicles'!$E$141,'Detailed input - Vehicles'!$E$140)*'DV small'!M13*'DV small'!M25</f>
        <v>0</v>
      </c>
      <c r="N44" s="147">
        <f>IF('Detailed input - Vehicles'!$E$141&lt;&gt;0,'Detailed input - Vehicles'!$E$141,'Detailed input - Vehicles'!$E$140)*'DV small'!N13*'DV small'!N25</f>
        <v>0</v>
      </c>
      <c r="O44" s="147">
        <f>IF('Detailed input - Vehicles'!$E$141&lt;&gt;0,'Detailed input - Vehicles'!$E$141,'Detailed input - Vehicles'!$E$140)*'DV small'!O13*'DV small'!O25</f>
        <v>0</v>
      </c>
      <c r="P44" s="147">
        <f>IF('Detailed input - Vehicles'!$E$141&lt;&gt;0,'Detailed input - Vehicles'!$E$141,'Detailed input - Vehicles'!$E$140)*'DV small'!P13*'DV small'!P25</f>
        <v>0</v>
      </c>
      <c r="Q44" s="147">
        <f>IF('Detailed input - Vehicles'!$E$141&lt;&gt;0,'Detailed input - Vehicles'!$E$141,'Detailed input - Vehicles'!$E$140)*'DV small'!Q13*'DV small'!Q25</f>
        <v>0</v>
      </c>
      <c r="R44" s="147">
        <f>IF('Detailed input - Vehicles'!$E$141&lt;&gt;0,'Detailed input - Vehicles'!$E$141,'Detailed input - Vehicles'!$E$140)*'DV small'!R13*'DV small'!R25</f>
        <v>0</v>
      </c>
      <c r="S44" s="147">
        <f>IF('Detailed input - Vehicles'!$E$141&lt;&gt;0,'Detailed input - Vehicles'!$E$141,'Detailed input - Vehicles'!$E$140)*'DV small'!S13*'DV small'!S25</f>
        <v>0</v>
      </c>
      <c r="T44" s="147">
        <f>IF('Detailed input - Vehicles'!$E$141&lt;&gt;0,'Detailed input - Vehicles'!$E$141,'Detailed input - Vehicles'!$E$140)*'DV small'!T13*'DV small'!T25</f>
        <v>0</v>
      </c>
      <c r="U44" s="147">
        <f>IF('Detailed input - Vehicles'!$E$141&lt;&gt;0,'Detailed input - Vehicles'!$E$141,'Detailed input - Vehicles'!$E$140)*'DV small'!U13*'DV small'!U25</f>
        <v>0</v>
      </c>
      <c r="V44" s="147">
        <f>IF('Detailed input - Vehicles'!$E$141&lt;&gt;0,'Detailed input - Vehicles'!$E$141,'Detailed input - Vehicles'!$E$140)*'DV small'!V13*'DV small'!V25</f>
        <v>0</v>
      </c>
      <c r="W44" s="147">
        <f>IF('Detailed input - Vehicles'!$E$141&lt;&gt;0,'Detailed input - Vehicles'!$E$141,'Detailed input - Vehicles'!$E$140)*'DV small'!W13*'DV small'!W25</f>
        <v>0</v>
      </c>
      <c r="X44" s="147">
        <f>IF('Detailed input - Vehicles'!$E$141&lt;&gt;0,'Detailed input - Vehicles'!$E$141,'Detailed input - Vehicles'!$E$140)*'DV small'!X13*'DV small'!X25</f>
        <v>0</v>
      </c>
      <c r="Y44" s="147">
        <f>IF('Detailed input - Vehicles'!$E$141&lt;&gt;0,'Detailed input - Vehicles'!$E$141,'Detailed input - Vehicles'!$E$140)*'DV small'!Y13*'DV small'!Y25</f>
        <v>0</v>
      </c>
      <c r="Z44" s="147">
        <f>IF('Detailed input - Vehicles'!$E$141&lt;&gt;0,'Detailed input - Vehicles'!$E$141,'Detailed input - Vehicles'!$E$140)*'DV small'!Z13*'DV small'!Z25</f>
        <v>0</v>
      </c>
      <c r="AA44" s="147">
        <f>IF('Detailed input - Vehicles'!$E$141&lt;&gt;0,'Detailed input - Vehicles'!$E$141,'Detailed input - Vehicles'!$E$140)*'DV small'!AA13*'DV small'!AA25</f>
        <v>0</v>
      </c>
      <c r="AB44" s="147">
        <f>IF('Detailed input - Vehicles'!$E$141&lt;&gt;0,'Detailed input - Vehicles'!$E$141,'Detailed input - Vehicles'!$E$140)*'DV small'!AB13*'DV small'!AB25</f>
        <v>0</v>
      </c>
      <c r="AC44" s="147">
        <f>IF('Detailed input - Vehicles'!$E$141&lt;&gt;0,'Detailed input - Vehicles'!$E$141,'Detailed input - Vehicles'!$E$140)*'DV small'!AC13*'DV small'!AC25</f>
        <v>0</v>
      </c>
    </row>
    <row r="45" spans="1:29" s="138" customFormat="1" ht="20.25" customHeight="1" outlineLevel="3" x14ac:dyDescent="0.3">
      <c r="A45" s="137"/>
      <c r="B45" s="97"/>
      <c r="C45" s="146" t="s">
        <v>122</v>
      </c>
      <c r="D45" s="147"/>
      <c r="E45" s="147">
        <f>IF('Detailed input - Vehicles'!$F$141&lt;&gt;0,'Detailed input - Vehicles'!$F$141,'Detailed input - Vehicles'!$F$140)*'DV small'!E14*'DV small'!E25</f>
        <v>0</v>
      </c>
      <c r="F45" s="147">
        <f>IF('Detailed input - Vehicles'!$F$141&lt;&gt;0,'Detailed input - Vehicles'!$F$141,'Detailed input - Vehicles'!$F$140)*'DV small'!F14*'DV small'!F25</f>
        <v>0</v>
      </c>
      <c r="G45" s="147">
        <f>IF('Detailed input - Vehicles'!$F$141&lt;&gt;0,'Detailed input - Vehicles'!$F$141,'Detailed input - Vehicles'!$F$140)*'DV small'!G14*'DV small'!G25</f>
        <v>0</v>
      </c>
      <c r="H45" s="147">
        <f>IF('Detailed input - Vehicles'!$F$141&lt;&gt;0,'Detailed input - Vehicles'!$F$141,'Detailed input - Vehicles'!$F$140)*'DV small'!H14*'DV small'!H25</f>
        <v>0</v>
      </c>
      <c r="I45" s="147">
        <f>IF('Detailed input - Vehicles'!$F$141&lt;&gt;0,'Detailed input - Vehicles'!$F$141,'Detailed input - Vehicles'!$F$140)*'DV small'!I14*'DV small'!I25</f>
        <v>0</v>
      </c>
      <c r="J45" s="147">
        <f>IF('Detailed input - Vehicles'!$F$141&lt;&gt;0,'Detailed input - Vehicles'!$F$141,'Detailed input - Vehicles'!$F$140)*'DV small'!J14*'DV small'!J25</f>
        <v>0</v>
      </c>
      <c r="K45" s="147">
        <f>IF('Detailed input - Vehicles'!$F$141&lt;&gt;0,'Detailed input - Vehicles'!$F$141,'Detailed input - Vehicles'!$F$140)*'DV small'!K14*'DV small'!K25</f>
        <v>0</v>
      </c>
      <c r="L45" s="147">
        <f>IF('Detailed input - Vehicles'!$F$141&lt;&gt;0,'Detailed input - Vehicles'!$F$141,'Detailed input - Vehicles'!$F$140)*'DV small'!L14*'DV small'!L25</f>
        <v>0</v>
      </c>
      <c r="M45" s="147">
        <f>IF('Detailed input - Vehicles'!$F$141&lt;&gt;0,'Detailed input - Vehicles'!$F$141,'Detailed input - Vehicles'!$F$140)*'DV small'!M14*'DV small'!M25</f>
        <v>0</v>
      </c>
      <c r="N45" s="147">
        <f>IF('Detailed input - Vehicles'!$F$141&lt;&gt;0,'Detailed input - Vehicles'!$F$141,'Detailed input - Vehicles'!$F$140)*'DV small'!N14*'DV small'!N25</f>
        <v>0</v>
      </c>
      <c r="O45" s="147">
        <f>IF('Detailed input - Vehicles'!$F$141&lt;&gt;0,'Detailed input - Vehicles'!$F$141,'Detailed input - Vehicles'!$F$140)*'DV small'!O14*'DV small'!O25</f>
        <v>0</v>
      </c>
      <c r="P45" s="147">
        <f>IF('Detailed input - Vehicles'!$F$141&lt;&gt;0,'Detailed input - Vehicles'!$F$141,'Detailed input - Vehicles'!$F$140)*'DV small'!P14*'DV small'!P25</f>
        <v>0</v>
      </c>
      <c r="Q45" s="147">
        <f>IF('Detailed input - Vehicles'!$F$141&lt;&gt;0,'Detailed input - Vehicles'!$F$141,'Detailed input - Vehicles'!$F$140)*'DV small'!Q14*'DV small'!Q25</f>
        <v>0</v>
      </c>
      <c r="R45" s="147">
        <f>IF('Detailed input - Vehicles'!$F$141&lt;&gt;0,'Detailed input - Vehicles'!$F$141,'Detailed input - Vehicles'!$F$140)*'DV small'!R14*'DV small'!R25</f>
        <v>0</v>
      </c>
      <c r="S45" s="147">
        <f>IF('Detailed input - Vehicles'!$F$141&lt;&gt;0,'Detailed input - Vehicles'!$F$141,'Detailed input - Vehicles'!$F$140)*'DV small'!S14*'DV small'!S25</f>
        <v>0</v>
      </c>
      <c r="T45" s="147">
        <f>IF('Detailed input - Vehicles'!$F$141&lt;&gt;0,'Detailed input - Vehicles'!$F$141,'Detailed input - Vehicles'!$F$140)*'DV small'!T14*'DV small'!T25</f>
        <v>0</v>
      </c>
      <c r="U45" s="147">
        <f>IF('Detailed input - Vehicles'!$F$141&lt;&gt;0,'Detailed input - Vehicles'!$F$141,'Detailed input - Vehicles'!$F$140)*'DV small'!U14*'DV small'!U25</f>
        <v>0</v>
      </c>
      <c r="V45" s="147">
        <f>IF('Detailed input - Vehicles'!$F$141&lt;&gt;0,'Detailed input - Vehicles'!$F$141,'Detailed input - Vehicles'!$F$140)*'DV small'!V14*'DV small'!V25</f>
        <v>0</v>
      </c>
      <c r="W45" s="147">
        <f>IF('Detailed input - Vehicles'!$F$141&lt;&gt;0,'Detailed input - Vehicles'!$F$141,'Detailed input - Vehicles'!$F$140)*'DV small'!W14*'DV small'!W25</f>
        <v>0</v>
      </c>
      <c r="X45" s="147">
        <f>IF('Detailed input - Vehicles'!$F$141&lt;&gt;0,'Detailed input - Vehicles'!$F$141,'Detailed input - Vehicles'!$F$140)*'DV small'!X14*'DV small'!X25</f>
        <v>0</v>
      </c>
      <c r="Y45" s="147">
        <f>IF('Detailed input - Vehicles'!$F$141&lt;&gt;0,'Detailed input - Vehicles'!$F$141,'Detailed input - Vehicles'!$F$140)*'DV small'!Y14*'DV small'!Y25</f>
        <v>0</v>
      </c>
      <c r="Z45" s="147">
        <f>IF('Detailed input - Vehicles'!$F$141&lt;&gt;0,'Detailed input - Vehicles'!$F$141,'Detailed input - Vehicles'!$F$140)*'DV small'!Z14*'DV small'!Z25</f>
        <v>0</v>
      </c>
      <c r="AA45" s="147">
        <f>IF('Detailed input - Vehicles'!$F$141&lt;&gt;0,'Detailed input - Vehicles'!$F$141,'Detailed input - Vehicles'!$F$140)*'DV small'!AA14*'DV small'!AA25</f>
        <v>0</v>
      </c>
      <c r="AB45" s="147">
        <f>IF('Detailed input - Vehicles'!$F$141&lt;&gt;0,'Detailed input - Vehicles'!$F$141,'Detailed input - Vehicles'!$F$140)*'DV small'!AB14*'DV small'!AB25</f>
        <v>0</v>
      </c>
      <c r="AC45" s="147">
        <f>IF('Detailed input - Vehicles'!$F$141&lt;&gt;0,'Detailed input - Vehicles'!$F$141,'Detailed input - Vehicles'!$F$140)*'DV small'!AC14*'DV small'!AC25</f>
        <v>0</v>
      </c>
    </row>
    <row r="46" spans="1:29" s="138" customFormat="1" ht="20.25" customHeight="1" outlineLevel="3" x14ac:dyDescent="0.3">
      <c r="A46" s="137"/>
      <c r="B46" s="97"/>
      <c r="C46" s="146" t="s">
        <v>123</v>
      </c>
      <c r="D46" s="147"/>
      <c r="E46" s="147"/>
      <c r="F46" s="147">
        <f>IF('Detailed input - Vehicles'!$G$141&lt;&gt;0,'Detailed input - Vehicles'!$G$141,'Detailed input - Vehicles'!$G$140)*'DV small'!F15*'DV small'!F25</f>
        <v>0</v>
      </c>
      <c r="G46" s="147">
        <f>IF('Detailed input - Vehicles'!$G$141&lt;&gt;0,'Detailed input - Vehicles'!$G$141,'Detailed input - Vehicles'!$G$140)*'DV small'!G15*'DV small'!G25</f>
        <v>0</v>
      </c>
      <c r="H46" s="147">
        <f>IF('Detailed input - Vehicles'!$G$141&lt;&gt;0,'Detailed input - Vehicles'!$G$141,'Detailed input - Vehicles'!$G$140)*'DV small'!H15*'DV small'!H25</f>
        <v>0</v>
      </c>
      <c r="I46" s="147">
        <f>IF('Detailed input - Vehicles'!$G$141&lt;&gt;0,'Detailed input - Vehicles'!$G$141,'Detailed input - Vehicles'!$G$140)*'DV small'!I15*'DV small'!I25</f>
        <v>0</v>
      </c>
      <c r="J46" s="147">
        <f>IF('Detailed input - Vehicles'!$G$141&lt;&gt;0,'Detailed input - Vehicles'!$G$141,'Detailed input - Vehicles'!$G$140)*'DV small'!J15*'DV small'!J25</f>
        <v>0</v>
      </c>
      <c r="K46" s="147">
        <f>IF('Detailed input - Vehicles'!$G$141&lt;&gt;0,'Detailed input - Vehicles'!$G$141,'Detailed input - Vehicles'!$G$140)*'DV small'!K15*'DV small'!K25</f>
        <v>0</v>
      </c>
      <c r="L46" s="147">
        <f>IF('Detailed input - Vehicles'!$G$141&lt;&gt;0,'Detailed input - Vehicles'!$G$141,'Detailed input - Vehicles'!$G$140)*'DV small'!L15*'DV small'!L25</f>
        <v>0</v>
      </c>
      <c r="M46" s="147">
        <f>IF('Detailed input - Vehicles'!$G$141&lt;&gt;0,'Detailed input - Vehicles'!$G$141,'Detailed input - Vehicles'!$G$140)*'DV small'!M15*'DV small'!M25</f>
        <v>0</v>
      </c>
      <c r="N46" s="147">
        <f>IF('Detailed input - Vehicles'!$G$141&lt;&gt;0,'Detailed input - Vehicles'!$G$141,'Detailed input - Vehicles'!$G$140)*'DV small'!N15*'DV small'!N25</f>
        <v>0</v>
      </c>
      <c r="O46" s="147">
        <f>IF('Detailed input - Vehicles'!$G$141&lt;&gt;0,'Detailed input - Vehicles'!$G$141,'Detailed input - Vehicles'!$G$140)*'DV small'!O15*'DV small'!O25</f>
        <v>0</v>
      </c>
      <c r="P46" s="147">
        <f>IF('Detailed input - Vehicles'!$G$141&lt;&gt;0,'Detailed input - Vehicles'!$G$141,'Detailed input - Vehicles'!$G$140)*'DV small'!P15*'DV small'!P25</f>
        <v>0</v>
      </c>
      <c r="Q46" s="147">
        <f>IF('Detailed input - Vehicles'!$G$141&lt;&gt;0,'Detailed input - Vehicles'!$G$141,'Detailed input - Vehicles'!$G$140)*'DV small'!Q15*'DV small'!Q25</f>
        <v>0</v>
      </c>
      <c r="R46" s="147">
        <f>IF('Detailed input - Vehicles'!$G$141&lt;&gt;0,'Detailed input - Vehicles'!$G$141,'Detailed input - Vehicles'!$G$140)*'DV small'!R15*'DV small'!R25</f>
        <v>0</v>
      </c>
      <c r="S46" s="147">
        <f>IF('Detailed input - Vehicles'!$G$141&lt;&gt;0,'Detailed input - Vehicles'!$G$141,'Detailed input - Vehicles'!$G$140)*'DV small'!S15*'DV small'!S25</f>
        <v>0</v>
      </c>
      <c r="T46" s="147">
        <f>IF('Detailed input - Vehicles'!$G$141&lt;&gt;0,'Detailed input - Vehicles'!$G$141,'Detailed input - Vehicles'!$G$140)*'DV small'!T15*'DV small'!T25</f>
        <v>0</v>
      </c>
      <c r="U46" s="147">
        <f>IF('Detailed input - Vehicles'!$G$141&lt;&gt;0,'Detailed input - Vehicles'!$G$141,'Detailed input - Vehicles'!$G$140)*'DV small'!U15*'DV small'!U25</f>
        <v>0</v>
      </c>
      <c r="V46" s="147">
        <f>IF('Detailed input - Vehicles'!$G$141&lt;&gt;0,'Detailed input - Vehicles'!$G$141,'Detailed input - Vehicles'!$G$140)*'DV small'!V15*'DV small'!V25</f>
        <v>0</v>
      </c>
      <c r="W46" s="147">
        <f>IF('Detailed input - Vehicles'!$G$141&lt;&gt;0,'Detailed input - Vehicles'!$G$141,'Detailed input - Vehicles'!$G$140)*'DV small'!W15*'DV small'!W25</f>
        <v>0</v>
      </c>
      <c r="X46" s="147">
        <f>IF('Detailed input - Vehicles'!$G$141&lt;&gt;0,'Detailed input - Vehicles'!$G$141,'Detailed input - Vehicles'!$G$140)*'DV small'!X15*'DV small'!X25</f>
        <v>0</v>
      </c>
      <c r="Y46" s="147">
        <f>IF('Detailed input - Vehicles'!$G$141&lt;&gt;0,'Detailed input - Vehicles'!$G$141,'Detailed input - Vehicles'!$G$140)*'DV small'!Y15*'DV small'!Y25</f>
        <v>0</v>
      </c>
      <c r="Z46" s="147">
        <f>IF('Detailed input - Vehicles'!$G$141&lt;&gt;0,'Detailed input - Vehicles'!$G$141,'Detailed input - Vehicles'!$G$140)*'DV small'!Z15*'DV small'!Z25</f>
        <v>0</v>
      </c>
      <c r="AA46" s="147">
        <f>IF('Detailed input - Vehicles'!$G$141&lt;&gt;0,'Detailed input - Vehicles'!$G$141,'Detailed input - Vehicles'!$G$140)*'DV small'!AA15*'DV small'!AA25</f>
        <v>0</v>
      </c>
      <c r="AB46" s="147">
        <f>IF('Detailed input - Vehicles'!$G$141&lt;&gt;0,'Detailed input - Vehicles'!$G$141,'Detailed input - Vehicles'!$G$140)*'DV small'!AB15*'DV small'!AB25</f>
        <v>0</v>
      </c>
      <c r="AC46" s="147">
        <f>IF('Detailed input - Vehicles'!$G$141&lt;&gt;0,'Detailed input - Vehicles'!$G$141,'Detailed input - Vehicles'!$G$140)*'DV small'!AC15*'DV small'!AC25</f>
        <v>0</v>
      </c>
    </row>
    <row r="47" spans="1:29" s="138" customFormat="1" ht="20.25" customHeight="1" outlineLevel="3" x14ac:dyDescent="0.3">
      <c r="A47" s="137"/>
      <c r="B47" s="97"/>
      <c r="C47" s="146" t="s">
        <v>124</v>
      </c>
      <c r="D47" s="147"/>
      <c r="E47" s="147"/>
      <c r="F47" s="147"/>
      <c r="G47" s="147">
        <f>IF('Detailed input - Vehicles'!$H$141&lt;&gt;0,'Detailed input - Vehicles'!$H$141,'Detailed input - Vehicles'!$H$140)*'DV small'!G16*'DV small'!G25</f>
        <v>0</v>
      </c>
      <c r="H47" s="147">
        <f>IF('Detailed input - Vehicles'!$H$141&lt;&gt;0,'Detailed input - Vehicles'!$H$141,'Detailed input - Vehicles'!$H$140)*'DV small'!H16*'DV small'!H25</f>
        <v>0</v>
      </c>
      <c r="I47" s="147">
        <f>IF('Detailed input - Vehicles'!$H$141&lt;&gt;0,'Detailed input - Vehicles'!$H$141,'Detailed input - Vehicles'!$H$140)*'DV small'!I16*'DV small'!I25</f>
        <v>0</v>
      </c>
      <c r="J47" s="147">
        <f>IF('Detailed input - Vehicles'!$H$141&lt;&gt;0,'Detailed input - Vehicles'!$H$141,'Detailed input - Vehicles'!$H$140)*'DV small'!J16*'DV small'!J25</f>
        <v>0</v>
      </c>
      <c r="K47" s="147">
        <f>IF('Detailed input - Vehicles'!$H$141&lt;&gt;0,'Detailed input - Vehicles'!$H$141,'Detailed input - Vehicles'!$H$140)*'DV small'!K16*'DV small'!K25</f>
        <v>0</v>
      </c>
      <c r="L47" s="147">
        <f>IF('Detailed input - Vehicles'!$H$141&lt;&gt;0,'Detailed input - Vehicles'!$H$141,'Detailed input - Vehicles'!$H$140)*'DV small'!L16*'DV small'!L25</f>
        <v>0</v>
      </c>
      <c r="M47" s="147">
        <f>IF('Detailed input - Vehicles'!$H$141&lt;&gt;0,'Detailed input - Vehicles'!$H$141,'Detailed input - Vehicles'!$H$140)*'DV small'!M16*'DV small'!M25</f>
        <v>0</v>
      </c>
      <c r="N47" s="147">
        <f>IF('Detailed input - Vehicles'!$H$141&lt;&gt;0,'Detailed input - Vehicles'!$H$141,'Detailed input - Vehicles'!$H$140)*'DV small'!N16*'DV small'!N25</f>
        <v>0</v>
      </c>
      <c r="O47" s="147">
        <f>IF('Detailed input - Vehicles'!$H$141&lt;&gt;0,'Detailed input - Vehicles'!$H$141,'Detailed input - Vehicles'!$H$140)*'DV small'!O16*'DV small'!O25</f>
        <v>0</v>
      </c>
      <c r="P47" s="147">
        <f>IF('Detailed input - Vehicles'!$H$141&lt;&gt;0,'Detailed input - Vehicles'!$H$141,'Detailed input - Vehicles'!$H$140)*'DV small'!P16*'DV small'!P25</f>
        <v>0</v>
      </c>
      <c r="Q47" s="147">
        <f>IF('Detailed input - Vehicles'!$H$141&lt;&gt;0,'Detailed input - Vehicles'!$H$141,'Detailed input - Vehicles'!$H$140)*'DV small'!Q16*'DV small'!Q25</f>
        <v>0</v>
      </c>
      <c r="R47" s="147">
        <f>IF('Detailed input - Vehicles'!$H$141&lt;&gt;0,'Detailed input - Vehicles'!$H$141,'Detailed input - Vehicles'!$H$140)*'DV small'!R16*'DV small'!R25</f>
        <v>0</v>
      </c>
      <c r="S47" s="147">
        <f>IF('Detailed input - Vehicles'!$H$141&lt;&gt;0,'Detailed input - Vehicles'!$H$141,'Detailed input - Vehicles'!$H$140)*'DV small'!S16*'DV small'!S25</f>
        <v>0</v>
      </c>
      <c r="T47" s="147">
        <f>IF('Detailed input - Vehicles'!$H$141&lt;&gt;0,'Detailed input - Vehicles'!$H$141,'Detailed input - Vehicles'!$H$140)*'DV small'!T16*'DV small'!T25</f>
        <v>0</v>
      </c>
      <c r="U47" s="147">
        <f>IF('Detailed input - Vehicles'!$H$141&lt;&gt;0,'Detailed input - Vehicles'!$H$141,'Detailed input - Vehicles'!$H$140)*'DV small'!U16*'DV small'!U25</f>
        <v>0</v>
      </c>
      <c r="V47" s="147">
        <f>IF('Detailed input - Vehicles'!$H$141&lt;&gt;0,'Detailed input - Vehicles'!$H$141,'Detailed input - Vehicles'!$H$140)*'DV small'!V16*'DV small'!V25</f>
        <v>0</v>
      </c>
      <c r="W47" s="147">
        <f>IF('Detailed input - Vehicles'!$H$141&lt;&gt;0,'Detailed input - Vehicles'!$H$141,'Detailed input - Vehicles'!$H$140)*'DV small'!W16*'DV small'!W25</f>
        <v>0</v>
      </c>
      <c r="X47" s="147">
        <f>IF('Detailed input - Vehicles'!$H$141&lt;&gt;0,'Detailed input - Vehicles'!$H$141,'Detailed input - Vehicles'!$H$140)*'DV small'!X16*'DV small'!X25</f>
        <v>0</v>
      </c>
      <c r="Y47" s="147">
        <f>IF('Detailed input - Vehicles'!$H$141&lt;&gt;0,'Detailed input - Vehicles'!$H$141,'Detailed input - Vehicles'!$H$140)*'DV small'!Y16*'DV small'!Y25</f>
        <v>0</v>
      </c>
      <c r="Z47" s="147">
        <f>IF('Detailed input - Vehicles'!$H$141&lt;&gt;0,'Detailed input - Vehicles'!$H$141,'Detailed input - Vehicles'!$H$140)*'DV small'!Z16*'DV small'!Z25</f>
        <v>0</v>
      </c>
      <c r="AA47" s="147">
        <f>IF('Detailed input - Vehicles'!$H$141&lt;&gt;0,'Detailed input - Vehicles'!$H$141,'Detailed input - Vehicles'!$H$140)*'DV small'!AA16*'DV small'!AA25</f>
        <v>0</v>
      </c>
      <c r="AB47" s="147">
        <f>IF('Detailed input - Vehicles'!$H$141&lt;&gt;0,'Detailed input - Vehicles'!$H$141,'Detailed input - Vehicles'!$H$140)*'DV small'!AB16*'DV small'!AB25</f>
        <v>0</v>
      </c>
      <c r="AC47" s="147">
        <f>IF('Detailed input - Vehicles'!$H$141&lt;&gt;0,'Detailed input - Vehicles'!$H$141,'Detailed input - Vehicles'!$H$140)*'DV small'!AC16*'DV small'!AC25</f>
        <v>0</v>
      </c>
    </row>
    <row r="48" spans="1:29" s="138" customFormat="1" ht="20.25" customHeight="1" outlineLevel="3" x14ac:dyDescent="0.3">
      <c r="A48" s="137"/>
      <c r="B48" s="97"/>
      <c r="C48" s="146" t="s">
        <v>125</v>
      </c>
      <c r="D48" s="147"/>
      <c r="E48" s="147"/>
      <c r="F48" s="147"/>
      <c r="G48" s="147"/>
      <c r="H48" s="147">
        <f>IF('Detailed input - Vehicles'!$I$141&lt;&gt;0,'Detailed input - Vehicles'!$I$141,'Detailed input - Vehicles'!$I$140)*'DV small'!H17*'DV small'!H25</f>
        <v>0</v>
      </c>
      <c r="I48" s="147">
        <f>IF('Detailed input - Vehicles'!$I$141&lt;&gt;0,'Detailed input - Vehicles'!$I$141,'Detailed input - Vehicles'!$I$140)*'DV small'!I17*'DV small'!I25</f>
        <v>0</v>
      </c>
      <c r="J48" s="147">
        <f>IF('Detailed input - Vehicles'!$I$141&lt;&gt;0,'Detailed input - Vehicles'!$I$141,'Detailed input - Vehicles'!$I$140)*'DV small'!J17*'DV small'!J25</f>
        <v>0</v>
      </c>
      <c r="K48" s="147">
        <f>IF('Detailed input - Vehicles'!$I$141&lt;&gt;0,'Detailed input - Vehicles'!$I$141,'Detailed input - Vehicles'!$I$140)*'DV small'!K17*'DV small'!K25</f>
        <v>0</v>
      </c>
      <c r="L48" s="147">
        <f>IF('Detailed input - Vehicles'!$I$141&lt;&gt;0,'Detailed input - Vehicles'!$I$141,'Detailed input - Vehicles'!$I$140)*'DV small'!L17*'DV small'!L25</f>
        <v>0</v>
      </c>
      <c r="M48" s="147">
        <f>IF('Detailed input - Vehicles'!$I$141&lt;&gt;0,'Detailed input - Vehicles'!$I$141,'Detailed input - Vehicles'!$I$140)*'DV small'!M17*'DV small'!M25</f>
        <v>0</v>
      </c>
      <c r="N48" s="147">
        <f>IF('Detailed input - Vehicles'!$I$141&lt;&gt;0,'Detailed input - Vehicles'!$I$141,'Detailed input - Vehicles'!$I$140)*'DV small'!N17*'DV small'!N25</f>
        <v>0</v>
      </c>
      <c r="O48" s="147">
        <f>IF('Detailed input - Vehicles'!$I$141&lt;&gt;0,'Detailed input - Vehicles'!$I$141,'Detailed input - Vehicles'!$I$140)*'DV small'!O17*'DV small'!O25</f>
        <v>0</v>
      </c>
      <c r="P48" s="147">
        <f>IF('Detailed input - Vehicles'!$I$141&lt;&gt;0,'Detailed input - Vehicles'!$I$141,'Detailed input - Vehicles'!$I$140)*'DV small'!P17*'DV small'!P25</f>
        <v>0</v>
      </c>
      <c r="Q48" s="147">
        <f>IF('Detailed input - Vehicles'!$I$141&lt;&gt;0,'Detailed input - Vehicles'!$I$141,'Detailed input - Vehicles'!$I$140)*'DV small'!Q17*'DV small'!Q25</f>
        <v>0</v>
      </c>
      <c r="R48" s="147">
        <f>IF('Detailed input - Vehicles'!$I$141&lt;&gt;0,'Detailed input - Vehicles'!$I$141,'Detailed input - Vehicles'!$I$140)*'DV small'!R17*'DV small'!R25</f>
        <v>0</v>
      </c>
      <c r="S48" s="147">
        <f>IF('Detailed input - Vehicles'!$I$141&lt;&gt;0,'Detailed input - Vehicles'!$I$141,'Detailed input - Vehicles'!$I$140)*'DV small'!S17*'DV small'!S25</f>
        <v>0</v>
      </c>
      <c r="T48" s="147">
        <f>IF('Detailed input - Vehicles'!$I$141&lt;&gt;0,'Detailed input - Vehicles'!$I$141,'Detailed input - Vehicles'!$I$140)*'DV small'!T17*'DV small'!T25</f>
        <v>0</v>
      </c>
      <c r="U48" s="147">
        <f>IF('Detailed input - Vehicles'!$I$141&lt;&gt;0,'Detailed input - Vehicles'!$I$141,'Detailed input - Vehicles'!$I$140)*'DV small'!U17*'DV small'!U25</f>
        <v>0</v>
      </c>
      <c r="V48" s="147">
        <f>IF('Detailed input - Vehicles'!$I$141&lt;&gt;0,'Detailed input - Vehicles'!$I$141,'Detailed input - Vehicles'!$I$140)*'DV small'!V17*'DV small'!V25</f>
        <v>0</v>
      </c>
      <c r="W48" s="147">
        <f>IF('Detailed input - Vehicles'!$I$141&lt;&gt;0,'Detailed input - Vehicles'!$I$141,'Detailed input - Vehicles'!$I$140)*'DV small'!W17*'DV small'!W25</f>
        <v>0</v>
      </c>
      <c r="X48" s="147">
        <f>IF('Detailed input - Vehicles'!$I$141&lt;&gt;0,'Detailed input - Vehicles'!$I$141,'Detailed input - Vehicles'!$I$140)*'DV small'!X17*'DV small'!X25</f>
        <v>0</v>
      </c>
      <c r="Y48" s="147">
        <f>IF('Detailed input - Vehicles'!$I$141&lt;&gt;0,'Detailed input - Vehicles'!$I$141,'Detailed input - Vehicles'!$I$140)*'DV small'!Y17*'DV small'!Y25</f>
        <v>0</v>
      </c>
      <c r="Z48" s="147">
        <f>IF('Detailed input - Vehicles'!$I$141&lt;&gt;0,'Detailed input - Vehicles'!$I$141,'Detailed input - Vehicles'!$I$140)*'DV small'!Z17*'DV small'!Z25</f>
        <v>0</v>
      </c>
      <c r="AA48" s="147">
        <f>IF('Detailed input - Vehicles'!$I$141&lt;&gt;0,'Detailed input - Vehicles'!$I$141,'Detailed input - Vehicles'!$I$140)*'DV small'!AA17*'DV small'!AA25</f>
        <v>0</v>
      </c>
      <c r="AB48" s="147">
        <f>IF('Detailed input - Vehicles'!$I$141&lt;&gt;0,'Detailed input - Vehicles'!$I$141,'Detailed input - Vehicles'!$I$140)*'DV small'!AB17*'DV small'!AB25</f>
        <v>0</v>
      </c>
      <c r="AC48" s="147">
        <f>IF('Detailed input - Vehicles'!$I$141&lt;&gt;0,'Detailed input - Vehicles'!$I$141,'Detailed input - Vehicles'!$I$140)*'DV small'!AC17*'DV small'!AC25</f>
        <v>0</v>
      </c>
    </row>
    <row r="49" spans="1:29" s="138" customFormat="1" ht="20.25" customHeight="1" outlineLevel="3" x14ac:dyDescent="0.3">
      <c r="A49" s="137"/>
      <c r="B49" s="97"/>
      <c r="C49" s="146" t="s">
        <v>126</v>
      </c>
      <c r="D49" s="147"/>
      <c r="E49" s="147"/>
      <c r="F49" s="147"/>
      <c r="G49" s="147"/>
      <c r="H49" s="147"/>
      <c r="I49" s="147">
        <f>IF('Detailed input - Vehicles'!$J$141&lt;&gt;0,'Detailed input - Vehicles'!$J$141,'Detailed input - Vehicles'!$J$140)*'DV small'!I18*'DV small'!I25</f>
        <v>0</v>
      </c>
      <c r="J49" s="147">
        <f>IF('Detailed input - Vehicles'!$J$141&lt;&gt;0,'Detailed input - Vehicles'!$J$141,'Detailed input - Vehicles'!$J$140)*'DV small'!J18*'DV small'!J25</f>
        <v>0</v>
      </c>
      <c r="K49" s="147">
        <f>IF('Detailed input - Vehicles'!$J$141&lt;&gt;0,'Detailed input - Vehicles'!$J$141,'Detailed input - Vehicles'!$J$140)*'DV small'!K18*'DV small'!K25</f>
        <v>0</v>
      </c>
      <c r="L49" s="147">
        <f>IF('Detailed input - Vehicles'!$J$141&lt;&gt;0,'Detailed input - Vehicles'!$J$141,'Detailed input - Vehicles'!$J$140)*'DV small'!L18*'DV small'!L25</f>
        <v>0</v>
      </c>
      <c r="M49" s="147">
        <f>IF('Detailed input - Vehicles'!$J$141&lt;&gt;0,'Detailed input - Vehicles'!$J$141,'Detailed input - Vehicles'!$J$140)*'DV small'!M18*'DV small'!M25</f>
        <v>0</v>
      </c>
      <c r="N49" s="147">
        <f>IF('Detailed input - Vehicles'!$J$141&lt;&gt;0,'Detailed input - Vehicles'!$J$141,'Detailed input - Vehicles'!$J$140)*'DV small'!N18*'DV small'!N25</f>
        <v>0</v>
      </c>
      <c r="O49" s="147">
        <f>IF('Detailed input - Vehicles'!$J$141&lt;&gt;0,'Detailed input - Vehicles'!$J$141,'Detailed input - Vehicles'!$J$140)*'DV small'!O18*'DV small'!O25</f>
        <v>0</v>
      </c>
      <c r="P49" s="147">
        <f>IF('Detailed input - Vehicles'!$J$141&lt;&gt;0,'Detailed input - Vehicles'!$J$141,'Detailed input - Vehicles'!$J$140)*'DV small'!P18*'DV small'!P25</f>
        <v>0</v>
      </c>
      <c r="Q49" s="147">
        <f>IF('Detailed input - Vehicles'!$J$141&lt;&gt;0,'Detailed input - Vehicles'!$J$141,'Detailed input - Vehicles'!$J$140)*'DV small'!Q18*'DV small'!Q25</f>
        <v>0</v>
      </c>
      <c r="R49" s="147">
        <f>IF('Detailed input - Vehicles'!$J$141&lt;&gt;0,'Detailed input - Vehicles'!$J$141,'Detailed input - Vehicles'!$J$140)*'DV small'!R18*'DV small'!R25</f>
        <v>0</v>
      </c>
      <c r="S49" s="147">
        <f>IF('Detailed input - Vehicles'!$J$141&lt;&gt;0,'Detailed input - Vehicles'!$J$141,'Detailed input - Vehicles'!$J$140)*'DV small'!S18*'DV small'!S25</f>
        <v>0</v>
      </c>
      <c r="T49" s="147">
        <f>IF('Detailed input - Vehicles'!$J$141&lt;&gt;0,'Detailed input - Vehicles'!$J$141,'Detailed input - Vehicles'!$J$140)*'DV small'!T18*'DV small'!T25</f>
        <v>0</v>
      </c>
      <c r="U49" s="147">
        <f>IF('Detailed input - Vehicles'!$J$141&lt;&gt;0,'Detailed input - Vehicles'!$J$141,'Detailed input - Vehicles'!$J$140)*'DV small'!U18*'DV small'!U25</f>
        <v>0</v>
      </c>
      <c r="V49" s="147">
        <f>IF('Detailed input - Vehicles'!$J$141&lt;&gt;0,'Detailed input - Vehicles'!$J$141,'Detailed input - Vehicles'!$J$140)*'DV small'!V18*'DV small'!V25</f>
        <v>0</v>
      </c>
      <c r="W49" s="147">
        <f>IF('Detailed input - Vehicles'!$J$141&lt;&gt;0,'Detailed input - Vehicles'!$J$141,'Detailed input - Vehicles'!$J$140)*'DV small'!W18*'DV small'!W25</f>
        <v>0</v>
      </c>
      <c r="X49" s="147">
        <f>IF('Detailed input - Vehicles'!$J$141&lt;&gt;0,'Detailed input - Vehicles'!$J$141,'Detailed input - Vehicles'!$J$140)*'DV small'!X18*'DV small'!X25</f>
        <v>0</v>
      </c>
      <c r="Y49" s="147">
        <f>IF('Detailed input - Vehicles'!$J$141&lt;&gt;0,'Detailed input - Vehicles'!$J$141,'Detailed input - Vehicles'!$J$140)*'DV small'!Y18*'DV small'!Y25</f>
        <v>0</v>
      </c>
      <c r="Z49" s="147">
        <f>IF('Detailed input - Vehicles'!$J$141&lt;&gt;0,'Detailed input - Vehicles'!$J$141,'Detailed input - Vehicles'!$J$140)*'DV small'!Z18*'DV small'!Z25</f>
        <v>0</v>
      </c>
      <c r="AA49" s="147">
        <f>IF('Detailed input - Vehicles'!$J$141&lt;&gt;0,'Detailed input - Vehicles'!$J$141,'Detailed input - Vehicles'!$J$140)*'DV small'!AA18*'DV small'!AA25</f>
        <v>0</v>
      </c>
      <c r="AB49" s="147">
        <f>IF('Detailed input - Vehicles'!$J$141&lt;&gt;0,'Detailed input - Vehicles'!$J$141,'Detailed input - Vehicles'!$J$140)*'DV small'!AB18*'DV small'!AB25</f>
        <v>0</v>
      </c>
      <c r="AC49" s="147">
        <f>IF('Detailed input - Vehicles'!$J$141&lt;&gt;0,'Detailed input - Vehicles'!$J$141,'Detailed input - Vehicles'!$J$140)*'DV small'!AC18*'DV small'!AC25</f>
        <v>0</v>
      </c>
    </row>
    <row r="50" spans="1:29" s="138" customFormat="1" ht="20.25" customHeight="1" outlineLevel="3" x14ac:dyDescent="0.3">
      <c r="A50" s="137"/>
      <c r="B50" s="97"/>
      <c r="C50" s="146" t="s">
        <v>127</v>
      </c>
      <c r="D50" s="147"/>
      <c r="E50" s="147"/>
      <c r="F50" s="147"/>
      <c r="G50" s="147"/>
      <c r="H50" s="147"/>
      <c r="I50" s="147"/>
      <c r="J50" s="147">
        <f>IF('Detailed input - Vehicles'!$K$141&lt;&gt;0,'Detailed input - Vehicles'!$K$141,'Detailed input - Vehicles'!$K$140)*'DV small'!J19*'DV small'!J25</f>
        <v>0</v>
      </c>
      <c r="K50" s="147">
        <f>IF('Detailed input - Vehicles'!$K$141&lt;&gt;0,'Detailed input - Vehicles'!$K$141,'Detailed input - Vehicles'!$K$140)*'DV small'!K19*'DV small'!K25</f>
        <v>0</v>
      </c>
      <c r="L50" s="147">
        <f>IF('Detailed input - Vehicles'!$K$141&lt;&gt;0,'Detailed input - Vehicles'!$K$141,'Detailed input - Vehicles'!$K$140)*'DV small'!L19*'DV small'!L25</f>
        <v>0</v>
      </c>
      <c r="M50" s="147">
        <f>IF('Detailed input - Vehicles'!$K$141&lt;&gt;0,'Detailed input - Vehicles'!$K$141,'Detailed input - Vehicles'!$K$140)*'DV small'!M19*'DV small'!M25</f>
        <v>0</v>
      </c>
      <c r="N50" s="147">
        <f>IF('Detailed input - Vehicles'!$K$141&lt;&gt;0,'Detailed input - Vehicles'!$K$141,'Detailed input - Vehicles'!$K$140)*'DV small'!N19*'DV small'!N25</f>
        <v>0</v>
      </c>
      <c r="O50" s="147">
        <f>IF('Detailed input - Vehicles'!$K$141&lt;&gt;0,'Detailed input - Vehicles'!$K$141,'Detailed input - Vehicles'!$K$140)*'DV small'!O19*'DV small'!O25</f>
        <v>0</v>
      </c>
      <c r="P50" s="147">
        <f>IF('Detailed input - Vehicles'!$K$141&lt;&gt;0,'Detailed input - Vehicles'!$K$141,'Detailed input - Vehicles'!$K$140)*'DV small'!P19*'DV small'!P25</f>
        <v>0</v>
      </c>
      <c r="Q50" s="147">
        <f>IF('Detailed input - Vehicles'!$K$141&lt;&gt;0,'Detailed input - Vehicles'!$K$141,'Detailed input - Vehicles'!$K$140)*'DV small'!Q19*'DV small'!Q25</f>
        <v>0</v>
      </c>
      <c r="R50" s="147">
        <f>IF('Detailed input - Vehicles'!$K$141&lt;&gt;0,'Detailed input - Vehicles'!$K$141,'Detailed input - Vehicles'!$K$140)*'DV small'!R19*'DV small'!R25</f>
        <v>0</v>
      </c>
      <c r="S50" s="147">
        <f>IF('Detailed input - Vehicles'!$K$141&lt;&gt;0,'Detailed input - Vehicles'!$K$141,'Detailed input - Vehicles'!$K$140)*'DV small'!S19*'DV small'!S25</f>
        <v>0</v>
      </c>
      <c r="T50" s="147">
        <f>IF('Detailed input - Vehicles'!$K$141&lt;&gt;0,'Detailed input - Vehicles'!$K$141,'Detailed input - Vehicles'!$K$140)*'DV small'!T19*'DV small'!T25</f>
        <v>0</v>
      </c>
      <c r="U50" s="147">
        <f>IF('Detailed input - Vehicles'!$K$141&lt;&gt;0,'Detailed input - Vehicles'!$K$141,'Detailed input - Vehicles'!$K$140)*'DV small'!U19*'DV small'!U25</f>
        <v>0</v>
      </c>
      <c r="V50" s="147">
        <f>IF('Detailed input - Vehicles'!$K$141&lt;&gt;0,'Detailed input - Vehicles'!$K$141,'Detailed input - Vehicles'!$K$140)*'DV small'!V19*'DV small'!V25</f>
        <v>0</v>
      </c>
      <c r="W50" s="147">
        <f>IF('Detailed input - Vehicles'!$K$141&lt;&gt;0,'Detailed input - Vehicles'!$K$141,'Detailed input - Vehicles'!$K$140)*'DV small'!W19*'DV small'!W25</f>
        <v>0</v>
      </c>
      <c r="X50" s="147">
        <f>IF('Detailed input - Vehicles'!$K$141&lt;&gt;0,'Detailed input - Vehicles'!$K$141,'Detailed input - Vehicles'!$K$140)*'DV small'!X19*'DV small'!X25</f>
        <v>0</v>
      </c>
      <c r="Y50" s="147">
        <f>IF('Detailed input - Vehicles'!$K$141&lt;&gt;0,'Detailed input - Vehicles'!$K$141,'Detailed input - Vehicles'!$K$140)*'DV small'!Y19*'DV small'!Y25</f>
        <v>0</v>
      </c>
      <c r="Z50" s="147">
        <f>IF('Detailed input - Vehicles'!$K$141&lt;&gt;0,'Detailed input - Vehicles'!$K$141,'Detailed input - Vehicles'!$K$140)*'DV small'!Z19*'DV small'!Z25</f>
        <v>0</v>
      </c>
      <c r="AA50" s="147">
        <f>IF('Detailed input - Vehicles'!$K$141&lt;&gt;0,'Detailed input - Vehicles'!$K$141,'Detailed input - Vehicles'!$K$140)*'DV small'!AA19*'DV small'!AA25</f>
        <v>0</v>
      </c>
      <c r="AB50" s="147">
        <f>IF('Detailed input - Vehicles'!$K$141&lt;&gt;0,'Detailed input - Vehicles'!$K$141,'Detailed input - Vehicles'!$K$140)*'DV small'!AB19*'DV small'!AB25</f>
        <v>0</v>
      </c>
      <c r="AC50" s="147">
        <f>IF('Detailed input - Vehicles'!$K$141&lt;&gt;0,'Detailed input - Vehicles'!$K$141,'Detailed input - Vehicles'!$K$140)*'DV small'!AC19*'DV small'!AC25</f>
        <v>0</v>
      </c>
    </row>
    <row r="51" spans="1:29" s="138" customFormat="1" ht="20.25" customHeight="1" outlineLevel="3" x14ac:dyDescent="0.3">
      <c r="A51" s="137"/>
      <c r="B51" s="97"/>
      <c r="C51" s="146" t="s">
        <v>128</v>
      </c>
      <c r="D51" s="147"/>
      <c r="E51" s="147"/>
      <c r="F51" s="147"/>
      <c r="G51" s="147"/>
      <c r="H51" s="147"/>
      <c r="I51" s="147"/>
      <c r="J51" s="147"/>
      <c r="K51" s="147">
        <f>IF('Detailed input - Vehicles'!$L$141&lt;&gt;0,'Detailed input - Vehicles'!$L$141,'Detailed input - Vehicles'!$L$140)*K20*K25</f>
        <v>0</v>
      </c>
      <c r="L51" s="147">
        <f>IF('Detailed input - Vehicles'!$L$141&lt;&gt;0,'Detailed input - Vehicles'!$L$141,'Detailed input - Vehicles'!$L$140)*L20*L25</f>
        <v>0</v>
      </c>
      <c r="M51" s="147">
        <f>IF('Detailed input - Vehicles'!$L$141&lt;&gt;0,'Detailed input - Vehicles'!$L$141,'Detailed input - Vehicles'!$L$140)*M20*M25</f>
        <v>0</v>
      </c>
      <c r="N51" s="147">
        <f>IF('Detailed input - Vehicles'!$L$141&lt;&gt;0,'Detailed input - Vehicles'!$L$141,'Detailed input - Vehicles'!$L$140)*N20*N25</f>
        <v>0</v>
      </c>
      <c r="O51" s="147">
        <f>IF('Detailed input - Vehicles'!$L$141&lt;&gt;0,'Detailed input - Vehicles'!$L$141,'Detailed input - Vehicles'!$L$140)*O20*O25</f>
        <v>0</v>
      </c>
      <c r="P51" s="147">
        <f>IF('Detailed input - Vehicles'!$L$141&lt;&gt;0,'Detailed input - Vehicles'!$L$141,'Detailed input - Vehicles'!$L$140)*P20*P25</f>
        <v>0</v>
      </c>
      <c r="Q51" s="147">
        <f>IF('Detailed input - Vehicles'!$L$141&lt;&gt;0,'Detailed input - Vehicles'!$L$141,'Detailed input - Vehicles'!$L$140)*Q20*Q25</f>
        <v>0</v>
      </c>
      <c r="R51" s="147">
        <f>IF('Detailed input - Vehicles'!$L$141&lt;&gt;0,'Detailed input - Vehicles'!$L$141,'Detailed input - Vehicles'!$L$140)*R20*R25</f>
        <v>0</v>
      </c>
      <c r="S51" s="147">
        <f>IF('Detailed input - Vehicles'!$L$141&lt;&gt;0,'Detailed input - Vehicles'!$L$141,'Detailed input - Vehicles'!$L$140)*S20*S25</f>
        <v>0</v>
      </c>
      <c r="T51" s="147">
        <f>IF('Detailed input - Vehicles'!$L$141&lt;&gt;0,'Detailed input - Vehicles'!$L$141,'Detailed input - Vehicles'!$L$140)*T20*T25</f>
        <v>0</v>
      </c>
      <c r="U51" s="147">
        <f>IF('Detailed input - Vehicles'!$L$141&lt;&gt;0,'Detailed input - Vehicles'!$L$141,'Detailed input - Vehicles'!$L$140)*U20*U25</f>
        <v>0</v>
      </c>
      <c r="V51" s="147">
        <f>IF('Detailed input - Vehicles'!$L$141&lt;&gt;0,'Detailed input - Vehicles'!$L$141,'Detailed input - Vehicles'!$L$140)*V20*V25</f>
        <v>0</v>
      </c>
      <c r="W51" s="147">
        <f>IF('Detailed input - Vehicles'!$L$141&lt;&gt;0,'Detailed input - Vehicles'!$L$141,'Detailed input - Vehicles'!$L$140)*W20*W25</f>
        <v>0</v>
      </c>
      <c r="X51" s="147">
        <f>IF('Detailed input - Vehicles'!$L$141&lt;&gt;0,'Detailed input - Vehicles'!$L$141,'Detailed input - Vehicles'!$L$140)*X20*X25</f>
        <v>0</v>
      </c>
      <c r="Y51" s="147">
        <f>IF('Detailed input - Vehicles'!$L$141&lt;&gt;0,'Detailed input - Vehicles'!$L$141,'Detailed input - Vehicles'!$L$140)*Y20*Y25</f>
        <v>0</v>
      </c>
      <c r="Z51" s="147">
        <f>IF('Detailed input - Vehicles'!$L$141&lt;&gt;0,'Detailed input - Vehicles'!$L$141,'Detailed input - Vehicles'!$L$140)*Z20*Z25</f>
        <v>0</v>
      </c>
      <c r="AA51" s="147">
        <f>IF('Detailed input - Vehicles'!$L$141&lt;&gt;0,'Detailed input - Vehicles'!$L$141,'Detailed input - Vehicles'!$L$140)*AA20*AA25</f>
        <v>0</v>
      </c>
      <c r="AB51" s="147">
        <f>IF('Detailed input - Vehicles'!$L$141&lt;&gt;0,'Detailed input - Vehicles'!$L$141,'Detailed input - Vehicles'!$L$140)*AB20*AB25</f>
        <v>0</v>
      </c>
      <c r="AC51" s="147">
        <f>IF('Detailed input - Vehicles'!$L$141&lt;&gt;0,'Detailed input - Vehicles'!$L$141,'Detailed input - Vehicles'!$L$140)*AC20*AC25</f>
        <v>0</v>
      </c>
    </row>
    <row r="52" spans="1:29" s="138" customFormat="1" ht="20.25" customHeight="1" outlineLevel="3" x14ac:dyDescent="0.3">
      <c r="A52" s="137"/>
      <c r="B52" s="97"/>
      <c r="C52" s="146" t="s">
        <v>129</v>
      </c>
      <c r="D52" s="147"/>
      <c r="E52" s="147"/>
      <c r="F52" s="147"/>
      <c r="G52" s="147"/>
      <c r="H52" s="147"/>
      <c r="I52" s="147"/>
      <c r="J52" s="147"/>
      <c r="K52" s="147"/>
      <c r="L52" s="147">
        <f>IF('Detailed input - Vehicles'!$M$141&lt;&gt;0,'Detailed input - Vehicles'!$M$141,'Detailed input - Vehicles'!$M$140)*'DV small'!L21*'DV small'!L25</f>
        <v>0</v>
      </c>
      <c r="M52" s="147">
        <f>IF('Detailed input - Vehicles'!$M$141&lt;&gt;0,'Detailed input - Vehicles'!$M$141,'Detailed input - Vehicles'!$M$140)*'DV small'!M21*'DV small'!M25</f>
        <v>0</v>
      </c>
      <c r="N52" s="147">
        <f>IF('Detailed input - Vehicles'!$M$141&lt;&gt;0,'Detailed input - Vehicles'!$M$141,'Detailed input - Vehicles'!$M$140)*'DV small'!N21*'DV small'!N25</f>
        <v>0</v>
      </c>
      <c r="O52" s="147">
        <f>IF('Detailed input - Vehicles'!$M$141&lt;&gt;0,'Detailed input - Vehicles'!$M$141,'Detailed input - Vehicles'!$M$140)*'DV small'!O21*'DV small'!O25</f>
        <v>0</v>
      </c>
      <c r="P52" s="147">
        <f>IF('Detailed input - Vehicles'!$M$141&lt;&gt;0,'Detailed input - Vehicles'!$M$141,'Detailed input - Vehicles'!$M$140)*'DV small'!P21*'DV small'!P25</f>
        <v>0</v>
      </c>
      <c r="Q52" s="147">
        <f>IF('Detailed input - Vehicles'!$M$141&lt;&gt;0,'Detailed input - Vehicles'!$M$141,'Detailed input - Vehicles'!$M$140)*'DV small'!Q21*'DV small'!Q25</f>
        <v>0</v>
      </c>
      <c r="R52" s="147">
        <f>IF('Detailed input - Vehicles'!$M$141&lt;&gt;0,'Detailed input - Vehicles'!$M$141,'Detailed input - Vehicles'!$M$140)*'DV small'!R21*'DV small'!R25</f>
        <v>0</v>
      </c>
      <c r="S52" s="147">
        <f>IF('Detailed input - Vehicles'!$M$141&lt;&gt;0,'Detailed input - Vehicles'!$M$141,'Detailed input - Vehicles'!$M$140)*'DV small'!S21*'DV small'!S25</f>
        <v>0</v>
      </c>
      <c r="T52" s="147">
        <f>IF('Detailed input - Vehicles'!$M$141&lt;&gt;0,'Detailed input - Vehicles'!$M$141,'Detailed input - Vehicles'!$M$140)*'DV small'!T21*'DV small'!T25</f>
        <v>0</v>
      </c>
      <c r="U52" s="147">
        <f>IF('Detailed input - Vehicles'!$M$141&lt;&gt;0,'Detailed input - Vehicles'!$M$141,'Detailed input - Vehicles'!$M$140)*'DV small'!U21*'DV small'!U25</f>
        <v>0</v>
      </c>
      <c r="V52" s="147">
        <f>IF('Detailed input - Vehicles'!$M$141&lt;&gt;0,'Detailed input - Vehicles'!$M$141,'Detailed input - Vehicles'!$M$140)*'DV small'!V21*'DV small'!V25</f>
        <v>0</v>
      </c>
      <c r="W52" s="147">
        <f>IF('Detailed input - Vehicles'!$M$141&lt;&gt;0,'Detailed input - Vehicles'!$M$141,'Detailed input - Vehicles'!$M$140)*'DV small'!W21*'DV small'!W25</f>
        <v>0</v>
      </c>
      <c r="X52" s="147">
        <f>IF('Detailed input - Vehicles'!$M$141&lt;&gt;0,'Detailed input - Vehicles'!$M$141,'Detailed input - Vehicles'!$M$140)*'DV small'!X21*'DV small'!X25</f>
        <v>0</v>
      </c>
      <c r="Y52" s="147">
        <f>IF('Detailed input - Vehicles'!$M$141&lt;&gt;0,'Detailed input - Vehicles'!$M$141,'Detailed input - Vehicles'!$M$140)*'DV small'!Y21*'DV small'!Y25</f>
        <v>0</v>
      </c>
      <c r="Z52" s="147">
        <f>IF('Detailed input - Vehicles'!$M$141&lt;&gt;0,'Detailed input - Vehicles'!$M$141,'Detailed input - Vehicles'!$M$140)*'DV small'!Z21*'DV small'!Z25</f>
        <v>0</v>
      </c>
      <c r="AA52" s="147">
        <f>IF('Detailed input - Vehicles'!$M$141&lt;&gt;0,'Detailed input - Vehicles'!$M$141,'Detailed input - Vehicles'!$M$140)*'DV small'!AA21*'DV small'!AA25</f>
        <v>0</v>
      </c>
      <c r="AB52" s="147">
        <f>IF('Detailed input - Vehicles'!$M$141&lt;&gt;0,'Detailed input - Vehicles'!$M$141,'Detailed input - Vehicles'!$M$140)*'DV small'!AB21*'DV small'!AB25</f>
        <v>0</v>
      </c>
      <c r="AC52" s="147">
        <f>IF('Detailed input - Vehicles'!$M$141&lt;&gt;0,'Detailed input - Vehicles'!$M$141,'Detailed input - Vehicles'!$M$140)*'DV small'!AC21*'DV small'!AC25</f>
        <v>0</v>
      </c>
    </row>
    <row r="53" spans="1:29" s="138" customFormat="1" ht="20.25" customHeight="1" outlineLevel="3" x14ac:dyDescent="0.3">
      <c r="A53" s="137"/>
      <c r="B53" s="97"/>
      <c r="C53" s="146" t="s">
        <v>130</v>
      </c>
      <c r="D53" s="147"/>
      <c r="E53" s="147"/>
      <c r="F53" s="147"/>
      <c r="G53" s="147"/>
      <c r="H53" s="147"/>
      <c r="I53" s="147"/>
      <c r="J53" s="147"/>
      <c r="K53" s="147"/>
      <c r="L53" s="147"/>
      <c r="M53" s="147">
        <f>IF('Detailed input - Vehicles'!$N$141&lt;&gt;0,'Detailed input - Vehicles'!$N$141,'Detailed input - Vehicles'!$N$140)*'DV small'!M22*'DV small'!M25</f>
        <v>0</v>
      </c>
      <c r="N53" s="147">
        <f>IF('Detailed input - Vehicles'!$N$141&lt;&gt;0,'Detailed input - Vehicles'!$N$141,'Detailed input - Vehicles'!$N$140)*'DV small'!N22*'DV small'!N25</f>
        <v>0</v>
      </c>
      <c r="O53" s="147">
        <f>IF('Detailed input - Vehicles'!$N$141&lt;&gt;0,'Detailed input - Vehicles'!$N$141,'Detailed input - Vehicles'!$N$140)*'DV small'!O22*'DV small'!O25</f>
        <v>0</v>
      </c>
      <c r="P53" s="147">
        <f>IF('Detailed input - Vehicles'!$N$141&lt;&gt;0,'Detailed input - Vehicles'!$N$141,'Detailed input - Vehicles'!$N$140)*'DV small'!P22*'DV small'!P25</f>
        <v>0</v>
      </c>
      <c r="Q53" s="147">
        <f>IF('Detailed input - Vehicles'!$N$141&lt;&gt;0,'Detailed input - Vehicles'!$N$141,'Detailed input - Vehicles'!$N$140)*'DV small'!Q22*'DV small'!Q25</f>
        <v>0</v>
      </c>
      <c r="R53" s="147">
        <f>IF('Detailed input - Vehicles'!$N$141&lt;&gt;0,'Detailed input - Vehicles'!$N$141,'Detailed input - Vehicles'!$N$140)*'DV small'!R22*'DV small'!R25</f>
        <v>0</v>
      </c>
      <c r="S53" s="147">
        <f>IF('Detailed input - Vehicles'!$N$141&lt;&gt;0,'Detailed input - Vehicles'!$N$141,'Detailed input - Vehicles'!$N$140)*'DV small'!S22*'DV small'!S25</f>
        <v>0</v>
      </c>
      <c r="T53" s="147">
        <f>IF('Detailed input - Vehicles'!$N$141&lt;&gt;0,'Detailed input - Vehicles'!$N$141,'Detailed input - Vehicles'!$N$140)*'DV small'!T22*'DV small'!T25</f>
        <v>0</v>
      </c>
      <c r="U53" s="147">
        <f>IF('Detailed input - Vehicles'!$N$141&lt;&gt;0,'Detailed input - Vehicles'!$N$141,'Detailed input - Vehicles'!$N$140)*'DV small'!U22*'DV small'!U25</f>
        <v>0</v>
      </c>
      <c r="V53" s="147">
        <f>IF('Detailed input - Vehicles'!$N$141&lt;&gt;0,'Detailed input - Vehicles'!$N$141,'Detailed input - Vehicles'!$N$140)*'DV small'!V22*'DV small'!V25</f>
        <v>0</v>
      </c>
      <c r="W53" s="147">
        <f>IF('Detailed input - Vehicles'!$N$141&lt;&gt;0,'Detailed input - Vehicles'!$N$141,'Detailed input - Vehicles'!$N$140)*'DV small'!W22*'DV small'!W25</f>
        <v>0</v>
      </c>
      <c r="X53" s="147">
        <f>IF('Detailed input - Vehicles'!$N$141&lt;&gt;0,'Detailed input - Vehicles'!$N$141,'Detailed input - Vehicles'!$N$140)*'DV small'!X22*'DV small'!X25</f>
        <v>0</v>
      </c>
      <c r="Y53" s="147">
        <f>IF('Detailed input - Vehicles'!$N$141&lt;&gt;0,'Detailed input - Vehicles'!$N$141,'Detailed input - Vehicles'!$N$140)*'DV small'!Y22*'DV small'!Y25</f>
        <v>0</v>
      </c>
      <c r="Z53" s="147">
        <f>IF('Detailed input - Vehicles'!$N$141&lt;&gt;0,'Detailed input - Vehicles'!$N$141,'Detailed input - Vehicles'!$N$140)*'DV small'!Z22*'DV small'!Z25</f>
        <v>0</v>
      </c>
      <c r="AA53" s="147">
        <f>IF('Detailed input - Vehicles'!$N$141&lt;&gt;0,'Detailed input - Vehicles'!$N$141,'Detailed input - Vehicles'!$N$140)*'DV small'!AA22*'DV small'!AA25</f>
        <v>0</v>
      </c>
      <c r="AB53" s="147">
        <f>IF('Detailed input - Vehicles'!$N$141&lt;&gt;0,'Detailed input - Vehicles'!$N$141,'Detailed input - Vehicles'!$N$140)*'DV small'!AB22*'DV small'!AB25</f>
        <v>0</v>
      </c>
      <c r="AC53" s="147">
        <f>IF('Detailed input - Vehicles'!$N$141&lt;&gt;0,'Detailed input - Vehicles'!$N$141,'Detailed input - Vehicles'!$N$140)*'DV small'!AC22*'DV small'!AC25</f>
        <v>0</v>
      </c>
    </row>
    <row r="54" spans="1:29" s="138" customFormat="1" ht="20.25" customHeight="1" outlineLevel="3" x14ac:dyDescent="0.3">
      <c r="A54" s="137"/>
      <c r="B54" s="97"/>
      <c r="C54" s="146" t="s">
        <v>131</v>
      </c>
      <c r="D54" s="147"/>
      <c r="E54" s="147"/>
      <c r="F54" s="147"/>
      <c r="G54" s="147"/>
      <c r="H54" s="147"/>
      <c r="I54" s="147"/>
      <c r="J54" s="147"/>
      <c r="K54" s="147"/>
      <c r="L54" s="147"/>
      <c r="M54" s="147"/>
      <c r="N54" s="147">
        <f>IF('Detailed input - Vehicles'!O141&lt;&gt;0,'Detailed input - Vehicles'!O141,'Detailed input - Vehicles'!O140)*'DV small'!N23*'DV small'!N25</f>
        <v>0</v>
      </c>
      <c r="O54" s="147">
        <f>IF('Detailed input - Vehicles'!P141&lt;&gt;0,'Detailed input - Vehicles'!P141,'Detailed input - Vehicles'!P140)*'DV small'!O23*'DV small'!O25</f>
        <v>0</v>
      </c>
      <c r="P54" s="147">
        <f>IF('Detailed input - Vehicles'!Q141&lt;&gt;0,'Detailed input - Vehicles'!Q141,'Detailed input - Vehicles'!Q140)*'DV small'!P23*'DV small'!P25</f>
        <v>0</v>
      </c>
      <c r="Q54" s="147">
        <f>IF('Detailed input - Vehicles'!R141&lt;&gt;0,'Detailed input - Vehicles'!R141,'Detailed input - Vehicles'!R140)*'DV small'!Q23*'DV small'!Q25</f>
        <v>0</v>
      </c>
      <c r="R54" s="147">
        <f>IF('Detailed input - Vehicles'!S141&lt;&gt;0,'Detailed input - Vehicles'!S141,'Detailed input - Vehicles'!S140)*'DV small'!R23*'DV small'!R25</f>
        <v>0</v>
      </c>
      <c r="S54" s="147">
        <f>IF('Detailed input - Vehicles'!T141&lt;&gt;0,'Detailed input - Vehicles'!T141,'Detailed input - Vehicles'!T140)*'DV small'!S23*'DV small'!S25</f>
        <v>0</v>
      </c>
      <c r="T54" s="147">
        <f>IF('Detailed input - Vehicles'!U141&lt;&gt;0,'Detailed input - Vehicles'!U141,'Detailed input - Vehicles'!U140)*'DV small'!T23*'DV small'!T25</f>
        <v>0</v>
      </c>
      <c r="U54" s="147">
        <f>IF('Detailed input - Vehicles'!V141&lt;&gt;0,'Detailed input - Vehicles'!V141,'Detailed input - Vehicles'!V140)*'DV small'!U23*'DV small'!U25</f>
        <v>0</v>
      </c>
      <c r="V54" s="147">
        <f>IF('Detailed input - Vehicles'!W141&lt;&gt;0,'Detailed input - Vehicles'!W141,'Detailed input - Vehicles'!W140)*'DV small'!V23*'DV small'!V25</f>
        <v>0</v>
      </c>
      <c r="W54" s="147">
        <f>IF('Detailed input - Vehicles'!X141&lt;&gt;0,'Detailed input - Vehicles'!X141,'Detailed input - Vehicles'!X140)*'DV small'!W23*'DV small'!W25</f>
        <v>0</v>
      </c>
      <c r="X54" s="147">
        <f>IF('Detailed input - Vehicles'!Y141&lt;&gt;0,'Detailed input - Vehicles'!Y141,'Detailed input - Vehicles'!Y140)*'DV small'!X23*'DV small'!X25</f>
        <v>0</v>
      </c>
      <c r="Y54" s="147">
        <f>IF('Detailed input - Vehicles'!Z141&lt;&gt;0,'Detailed input - Vehicles'!Z141,'Detailed input - Vehicles'!Z140)*'DV small'!Y23*'DV small'!Y25</f>
        <v>0</v>
      </c>
      <c r="Z54" s="147">
        <f>IF('Detailed input - Vehicles'!AA141&lt;&gt;0,'Detailed input - Vehicles'!AA141,'Detailed input - Vehicles'!AA140)*'DV small'!Z23*'DV small'!Z25</f>
        <v>0</v>
      </c>
      <c r="AA54" s="147">
        <f>IF('Detailed input - Vehicles'!AB141&lt;&gt;0,'Detailed input - Vehicles'!AB141,'Detailed input - Vehicles'!AB140)*'DV small'!AA23*'DV small'!AA25</f>
        <v>0</v>
      </c>
      <c r="AB54" s="147">
        <f>IF('Detailed input - Vehicles'!AC141&lt;&gt;0,'Detailed input - Vehicles'!AC141,'Detailed input - Vehicles'!AC140)*'DV small'!AB23*'DV small'!AB25</f>
        <v>0</v>
      </c>
      <c r="AC54" s="147">
        <f>IF('Detailed input - Vehicles'!AD141&lt;&gt;0,'Detailed input - Vehicles'!AD141,'Detailed input - Vehicles'!AD140)*'DV small'!AC23*'DV small'!AC25</f>
        <v>0</v>
      </c>
    </row>
    <row r="55" spans="1:29" s="138" customFormat="1" ht="20.25" customHeight="1" outlineLevel="2" x14ac:dyDescent="0.3">
      <c r="A55" s="137"/>
      <c r="B55" s="131"/>
      <c r="C55" s="132"/>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row>
    <row r="56" spans="1:29" s="138" customFormat="1" ht="20.25" customHeight="1" outlineLevel="1" x14ac:dyDescent="0.3">
      <c r="A56" s="137"/>
      <c r="B56" s="131"/>
      <c r="C56" s="132"/>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row>
    <row r="57" spans="1:29" ht="20.25" customHeight="1" outlineLevel="1" x14ac:dyDescent="0.3">
      <c r="A57" s="85"/>
      <c r="B57" s="133" t="s">
        <v>1</v>
      </c>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1:29" s="136" customFormat="1" ht="20.25" customHeight="1" outlineLevel="1" x14ac:dyDescent="0.3">
      <c r="A58" s="135"/>
      <c r="B58" s="132" t="s">
        <v>58</v>
      </c>
      <c r="C58" s="132" t="s">
        <v>16</v>
      </c>
      <c r="D58" s="192">
        <f>IF('Detailed input - Vehicles'!E133&lt;&gt;0,'Detailed input - Vehicles'!E133,IF('Detailed input - Vehicles'!$E$5='Detailed input - Vehicles'!$C$130,'Detailed input - Vehicles'!E130,IF('Detailed input - Vehicles'!$E$5='Detailed input - Vehicles'!$C$131,'Detailed input - Vehicles'!E131,'Detailed input - Vehicles'!E132)))*'DV small'!D10</f>
        <v>0</v>
      </c>
      <c r="E58" s="192">
        <f>IF('Detailed input - Vehicles'!F133&lt;&gt;0,'Detailed input - Vehicles'!F133,IF('Detailed input - Vehicles'!$E$5='Detailed input - Vehicles'!$C$130,'Detailed input - Vehicles'!F130,IF('Detailed input - Vehicles'!$E$5='Detailed input - Vehicles'!$C$131,'Detailed input - Vehicles'!F131,'Detailed input - Vehicles'!F132)))*'DV small'!E10</f>
        <v>0</v>
      </c>
      <c r="F58" s="192">
        <f>IF('Detailed input - Vehicles'!G133&lt;&gt;0,'Detailed input - Vehicles'!G133,IF('Detailed input - Vehicles'!$E$5='Detailed input - Vehicles'!$C$130,'Detailed input - Vehicles'!G130,IF('Detailed input - Vehicles'!$E$5='Detailed input - Vehicles'!$C$131,'Detailed input - Vehicles'!G131,'Detailed input - Vehicles'!G132)))*'DV small'!F10</f>
        <v>0</v>
      </c>
      <c r="G58" s="192">
        <f>IF('Detailed input - Vehicles'!H133&lt;&gt;0,'Detailed input - Vehicles'!H133,IF('Detailed input - Vehicles'!$E$5='Detailed input - Vehicles'!$C$130,'Detailed input - Vehicles'!H130,IF('Detailed input - Vehicles'!$E$5='Detailed input - Vehicles'!$C$131,'Detailed input - Vehicles'!H131,'Detailed input - Vehicles'!H132)))*'DV small'!G10</f>
        <v>0</v>
      </c>
      <c r="H58" s="192">
        <f>IF('Detailed input - Vehicles'!I133&lt;&gt;0,'Detailed input - Vehicles'!I133,IF('Detailed input - Vehicles'!$E$5='Detailed input - Vehicles'!$C$130,'Detailed input - Vehicles'!I130,IF('Detailed input - Vehicles'!$E$5='Detailed input - Vehicles'!$C$131,'Detailed input - Vehicles'!I131,'Detailed input - Vehicles'!I132)))*'DV small'!H10</f>
        <v>0</v>
      </c>
      <c r="I58" s="192">
        <f>IF('Detailed input - Vehicles'!J133&lt;&gt;0,'Detailed input - Vehicles'!J133,IF('Detailed input - Vehicles'!$E$5='Detailed input - Vehicles'!$C$130,'Detailed input - Vehicles'!J130,IF('Detailed input - Vehicles'!$E$5='Detailed input - Vehicles'!$C$131,'Detailed input - Vehicles'!J131,'Detailed input - Vehicles'!J132)))*'DV small'!I10</f>
        <v>0</v>
      </c>
      <c r="J58" s="192">
        <f>IF('Detailed input - Vehicles'!K133&lt;&gt;0,'Detailed input - Vehicles'!K133,IF('Detailed input - Vehicles'!$E$5='Detailed input - Vehicles'!$C$130,'Detailed input - Vehicles'!K130,IF('Detailed input - Vehicles'!$E$5='Detailed input - Vehicles'!$C$131,'Detailed input - Vehicles'!K131,'Detailed input - Vehicles'!K132)))*'DV small'!J10</f>
        <v>0</v>
      </c>
      <c r="K58" s="192">
        <f>IF('Detailed input - Vehicles'!L133&lt;&gt;0,'Detailed input - Vehicles'!L133,IF('Detailed input - Vehicles'!$E$5='Detailed input - Vehicles'!$C$130,'Detailed input - Vehicles'!L130,IF('Detailed input - Vehicles'!$E$5='Detailed input - Vehicles'!$C$131,'Detailed input - Vehicles'!L131,'Detailed input - Vehicles'!L132)))*'DV small'!K10</f>
        <v>0</v>
      </c>
      <c r="L58" s="192">
        <f>IF('Detailed input - Vehicles'!M133&lt;&gt;0,'Detailed input - Vehicles'!M133,IF('Detailed input - Vehicles'!$E$5='Detailed input - Vehicles'!$C$130,'Detailed input - Vehicles'!M130,IF('Detailed input - Vehicles'!$E$5='Detailed input - Vehicles'!$C$131,'Detailed input - Vehicles'!M131,'Detailed input - Vehicles'!M132)))*'DV small'!L10</f>
        <v>0</v>
      </c>
      <c r="M58" s="192">
        <f>IF('Detailed input - Vehicles'!N133&lt;&gt;0,'Detailed input - Vehicles'!N133,IF('Detailed input - Vehicles'!$E$5='Detailed input - Vehicles'!$C$130,'Detailed input - Vehicles'!N130,IF('Detailed input - Vehicles'!$E$5='Detailed input - Vehicles'!$C$131,'Detailed input - Vehicles'!N131,'Detailed input - Vehicles'!N132)))*'DV small'!M10</f>
        <v>0</v>
      </c>
      <c r="N58" s="192">
        <f>IF('Detailed input - Vehicles'!O133&lt;&gt;0,'Detailed input - Vehicles'!O133,IF('Detailed input - Vehicles'!$E$5='Detailed input - Vehicles'!$C$130,'Detailed input - Vehicles'!O130,IF('Detailed input - Vehicles'!$E$5='Detailed input - Vehicles'!$C$131,'Detailed input - Vehicles'!O131,'Detailed input - Vehicles'!O132)))*'DV small'!N10</f>
        <v>0</v>
      </c>
      <c r="O58" s="192">
        <f>IF('Detailed input - Vehicles'!P133&lt;&gt;0,'Detailed input - Vehicles'!P133,IF('Detailed input - Vehicles'!$E$5='Detailed input - Vehicles'!$C$130,'Detailed input - Vehicles'!P130,IF('Detailed input - Vehicles'!$E$5='Detailed input - Vehicles'!$C$131,'Detailed input - Vehicles'!P131,'Detailed input - Vehicles'!P132)))*'DV small'!O10</f>
        <v>0</v>
      </c>
      <c r="P58" s="192">
        <f>IF('Detailed input - Vehicles'!Q133&lt;&gt;0,'Detailed input - Vehicles'!Q133,IF('Detailed input - Vehicles'!$E$5='Detailed input - Vehicles'!$C$130,'Detailed input - Vehicles'!Q130,IF('Detailed input - Vehicles'!$E$5='Detailed input - Vehicles'!$C$131,'Detailed input - Vehicles'!Q131,'Detailed input - Vehicles'!Q132)))*'DV small'!P10</f>
        <v>0</v>
      </c>
      <c r="Q58" s="192">
        <f>IF('Detailed input - Vehicles'!R133&lt;&gt;0,'Detailed input - Vehicles'!R133,IF('Detailed input - Vehicles'!$E$5='Detailed input - Vehicles'!$C$130,'Detailed input - Vehicles'!R130,IF('Detailed input - Vehicles'!$E$5='Detailed input - Vehicles'!$C$131,'Detailed input - Vehicles'!R131,'Detailed input - Vehicles'!R132)))*'DV small'!Q10</f>
        <v>0</v>
      </c>
      <c r="R58" s="192">
        <f>IF('Detailed input - Vehicles'!S133&lt;&gt;0,'Detailed input - Vehicles'!S133,IF('Detailed input - Vehicles'!$E$5='Detailed input - Vehicles'!$C$130,'Detailed input - Vehicles'!S130,IF('Detailed input - Vehicles'!$E$5='Detailed input - Vehicles'!$C$131,'Detailed input - Vehicles'!S131,'Detailed input - Vehicles'!S132)))*'DV small'!R10</f>
        <v>0</v>
      </c>
      <c r="S58" s="192">
        <f>IF('Detailed input - Vehicles'!T133&lt;&gt;0,'Detailed input - Vehicles'!T133,IF('Detailed input - Vehicles'!$E$5='Detailed input - Vehicles'!$C$130,'Detailed input - Vehicles'!T130,IF('Detailed input - Vehicles'!$E$5='Detailed input - Vehicles'!$C$131,'Detailed input - Vehicles'!T131,'Detailed input - Vehicles'!T132)))*'DV small'!S10</f>
        <v>0</v>
      </c>
      <c r="T58" s="192">
        <f>IF('Detailed input - Vehicles'!U133&lt;&gt;0,'Detailed input - Vehicles'!U133,IF('Detailed input - Vehicles'!$E$5='Detailed input - Vehicles'!$C$130,'Detailed input - Vehicles'!U130,IF('Detailed input - Vehicles'!$E$5='Detailed input - Vehicles'!$C$131,'Detailed input - Vehicles'!U131,'Detailed input - Vehicles'!U132)))*'DV small'!T10</f>
        <v>0</v>
      </c>
      <c r="U58" s="192">
        <f>IF('Detailed input - Vehicles'!V133&lt;&gt;0,'Detailed input - Vehicles'!V133,IF('Detailed input - Vehicles'!$E$5='Detailed input - Vehicles'!$C$130,'Detailed input - Vehicles'!V130,IF('Detailed input - Vehicles'!$E$5='Detailed input - Vehicles'!$C$131,'Detailed input - Vehicles'!V131,'Detailed input - Vehicles'!V132)))*'DV small'!U10</f>
        <v>0</v>
      </c>
      <c r="V58" s="192">
        <f>IF('Detailed input - Vehicles'!W133&lt;&gt;0,'Detailed input - Vehicles'!W133,IF('Detailed input - Vehicles'!$E$5='Detailed input - Vehicles'!$C$130,'Detailed input - Vehicles'!W130,IF('Detailed input - Vehicles'!$E$5='Detailed input - Vehicles'!$C$131,'Detailed input - Vehicles'!W131,'Detailed input - Vehicles'!W132)))*'DV small'!V10</f>
        <v>0</v>
      </c>
      <c r="W58" s="192">
        <f>IF('Detailed input - Vehicles'!X133&lt;&gt;0,'Detailed input - Vehicles'!X133,IF('Detailed input - Vehicles'!$E$5='Detailed input - Vehicles'!$C$130,'Detailed input - Vehicles'!X130,IF('Detailed input - Vehicles'!$E$5='Detailed input - Vehicles'!$C$131,'Detailed input - Vehicles'!X131,'Detailed input - Vehicles'!X132)))*'DV small'!W10</f>
        <v>0</v>
      </c>
      <c r="X58" s="192">
        <f>IF('Detailed input - Vehicles'!Y133&lt;&gt;0,'Detailed input - Vehicles'!Y133,IF('Detailed input - Vehicles'!$E$5='Detailed input - Vehicles'!$C$130,'Detailed input - Vehicles'!Y130,IF('Detailed input - Vehicles'!$E$5='Detailed input - Vehicles'!$C$131,'Detailed input - Vehicles'!Y131,'Detailed input - Vehicles'!Y132)))*'DV small'!X10</f>
        <v>0</v>
      </c>
      <c r="Y58" s="192">
        <f>IF('Detailed input - Vehicles'!Z133&lt;&gt;0,'Detailed input - Vehicles'!Z133,IF('Detailed input - Vehicles'!$E$5='Detailed input - Vehicles'!$C$130,'Detailed input - Vehicles'!Z130,IF('Detailed input - Vehicles'!$E$5='Detailed input - Vehicles'!$C$131,'Detailed input - Vehicles'!Z131,'Detailed input - Vehicles'!Z132)))*'DV small'!Y10</f>
        <v>0</v>
      </c>
      <c r="Z58" s="192">
        <f>IF('Detailed input - Vehicles'!AA133&lt;&gt;0,'Detailed input - Vehicles'!AA133,IF('Detailed input - Vehicles'!$E$5='Detailed input - Vehicles'!$C$130,'Detailed input - Vehicles'!AA130,IF('Detailed input - Vehicles'!$E$5='Detailed input - Vehicles'!$C$131,'Detailed input - Vehicles'!AA131,'Detailed input - Vehicles'!AA132)))*'DV small'!Z10</f>
        <v>0</v>
      </c>
      <c r="AA58" s="192">
        <f>IF('Detailed input - Vehicles'!AB133&lt;&gt;0,'Detailed input - Vehicles'!AB133,IF('Detailed input - Vehicles'!$E$5='Detailed input - Vehicles'!$C$130,'Detailed input - Vehicles'!AB130,IF('Detailed input - Vehicles'!$E$5='Detailed input - Vehicles'!$C$131,'Detailed input - Vehicles'!AB131,'Detailed input - Vehicles'!AB132)))*'DV small'!AA10</f>
        <v>0</v>
      </c>
      <c r="AB58" s="192">
        <f>IF('Detailed input - Vehicles'!AC133&lt;&gt;0,'Detailed input - Vehicles'!AC133,IF('Detailed input - Vehicles'!$E$5='Detailed input - Vehicles'!$C$130,'Detailed input - Vehicles'!AC130,IF('Detailed input - Vehicles'!$E$5='Detailed input - Vehicles'!$C$131,'Detailed input - Vehicles'!AC131,'Detailed input - Vehicles'!AC132)))*'DV small'!AB10</f>
        <v>0</v>
      </c>
      <c r="AC58" s="192">
        <f>IF('Detailed input - Vehicles'!AD133&lt;&gt;0,'Detailed input - Vehicles'!AD133,IF('Detailed input - Vehicles'!$E$5='Detailed input - Vehicles'!$C$130,'Detailed input - Vehicles'!AD130,IF('Detailed input - Vehicles'!$E$5='Detailed input - Vehicles'!$C$131,'Detailed input - Vehicles'!AD131,'Detailed input - Vehicles'!AD132)))*'DV small'!AC10</f>
        <v>0</v>
      </c>
    </row>
    <row r="59" spans="1:29" ht="20.25" customHeight="1" outlineLevel="1" x14ac:dyDescent="0.3">
      <c r="A59" s="85"/>
      <c r="B59" s="84"/>
      <c r="C59" s="84"/>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row>
    <row r="60" spans="1:29" s="102" customFormat="1" ht="20.25" customHeight="1" outlineLevel="1" thickBot="1" x14ac:dyDescent="0.35">
      <c r="A60" s="195"/>
      <c r="B60" s="185" t="s">
        <v>59</v>
      </c>
      <c r="C60" s="185" t="s">
        <v>16</v>
      </c>
      <c r="D60" s="185">
        <f>D58*(1-'Detailed input - Vehicles'!$E$126)</f>
        <v>0</v>
      </c>
      <c r="E60" s="185">
        <f>E58*(1-'Detailed input - Vehicles'!$E$126)</f>
        <v>0</v>
      </c>
      <c r="F60" s="185">
        <f>F58*(1-'Detailed input - Vehicles'!$E$126)</f>
        <v>0</v>
      </c>
      <c r="G60" s="185">
        <f>G58*(1-'Detailed input - Vehicles'!$E$126)</f>
        <v>0</v>
      </c>
      <c r="H60" s="185">
        <f>H58*(1-'Detailed input - Vehicles'!$E$126)</f>
        <v>0</v>
      </c>
      <c r="I60" s="185">
        <f>I58*(1-'Detailed input - Vehicles'!$E$126)</f>
        <v>0</v>
      </c>
      <c r="J60" s="185">
        <f>J58*(1-'Detailed input - Vehicles'!$E$126)</f>
        <v>0</v>
      </c>
      <c r="K60" s="185">
        <f>K58*(1-'Detailed input - Vehicles'!$E$126)</f>
        <v>0</v>
      </c>
      <c r="L60" s="185">
        <f>L58*(1-'Detailed input - Vehicles'!$E$126)</f>
        <v>0</v>
      </c>
      <c r="M60" s="185">
        <f>M58*(1-'Detailed input - Vehicles'!$E$126)</f>
        <v>0</v>
      </c>
      <c r="N60" s="185">
        <f>N58*(1-'Detailed input - Vehicles'!$E$126)</f>
        <v>0</v>
      </c>
      <c r="O60" s="185">
        <f>O58*(1-'Detailed input - Vehicles'!$E$126)</f>
        <v>0</v>
      </c>
      <c r="P60" s="185">
        <f>P58*(1-'Detailed input - Vehicles'!$E$126)</f>
        <v>0</v>
      </c>
      <c r="Q60" s="185">
        <f>Q58*(1-'Detailed input - Vehicles'!$E$126)</f>
        <v>0</v>
      </c>
      <c r="R60" s="185">
        <f>R58*(1-'Detailed input - Vehicles'!$E$126)</f>
        <v>0</v>
      </c>
      <c r="S60" s="185">
        <f>S58*(1-'Detailed input - Vehicles'!$E$126)</f>
        <v>0</v>
      </c>
      <c r="T60" s="185">
        <f>T58*(1-'Detailed input - Vehicles'!$E$126)</f>
        <v>0</v>
      </c>
      <c r="U60" s="185">
        <f>U58*(1-'Detailed input - Vehicles'!$E$126)</f>
        <v>0</v>
      </c>
      <c r="V60" s="185">
        <f>V58*(1-'Detailed input - Vehicles'!$E$126)</f>
        <v>0</v>
      </c>
      <c r="W60" s="185">
        <f>W58*(1-'Detailed input - Vehicles'!$E$126)</f>
        <v>0</v>
      </c>
      <c r="X60" s="185">
        <f>X58*(1-'Detailed input - Vehicles'!$E$126)</f>
        <v>0</v>
      </c>
      <c r="Y60" s="185">
        <f>Y58*(1-'Detailed input - Vehicles'!$E$126)</f>
        <v>0</v>
      </c>
      <c r="Z60" s="185">
        <f>Z58*(1-'Detailed input - Vehicles'!$E$126)</f>
        <v>0</v>
      </c>
      <c r="AA60" s="185">
        <f>AA58*(1-'Detailed input - Vehicles'!$E$126)</f>
        <v>0</v>
      </c>
      <c r="AB60" s="185">
        <f>AB58*(1-'Detailed input - Vehicles'!$E$126)</f>
        <v>0</v>
      </c>
      <c r="AC60" s="185">
        <f>AC58*(1-'Detailed input - Vehicles'!$E$126)</f>
        <v>0</v>
      </c>
    </row>
    <row r="61" spans="1:29" ht="20.25" customHeight="1" outlineLevel="1" thickBot="1" x14ac:dyDescent="0.35">
      <c r="A61" s="85"/>
      <c r="B61" s="185" t="s">
        <v>570</v>
      </c>
      <c r="C61" s="185"/>
      <c r="D61" s="185">
        <f>+D60-D58</f>
        <v>0</v>
      </c>
      <c r="E61" s="185">
        <f t="shared" ref="E61:AC61" si="14">+E60-E58</f>
        <v>0</v>
      </c>
      <c r="F61" s="185">
        <f t="shared" si="14"/>
        <v>0</v>
      </c>
      <c r="G61" s="185">
        <f t="shared" si="14"/>
        <v>0</v>
      </c>
      <c r="H61" s="185">
        <f t="shared" si="14"/>
        <v>0</v>
      </c>
      <c r="I61" s="185">
        <f t="shared" si="14"/>
        <v>0</v>
      </c>
      <c r="J61" s="185">
        <f t="shared" si="14"/>
        <v>0</v>
      </c>
      <c r="K61" s="185">
        <f t="shared" si="14"/>
        <v>0</v>
      </c>
      <c r="L61" s="185">
        <f t="shared" si="14"/>
        <v>0</v>
      </c>
      <c r="M61" s="185">
        <f t="shared" si="14"/>
        <v>0</v>
      </c>
      <c r="N61" s="185">
        <f t="shared" si="14"/>
        <v>0</v>
      </c>
      <c r="O61" s="185">
        <f t="shared" si="14"/>
        <v>0</v>
      </c>
      <c r="P61" s="185">
        <f t="shared" si="14"/>
        <v>0</v>
      </c>
      <c r="Q61" s="185">
        <f t="shared" si="14"/>
        <v>0</v>
      </c>
      <c r="R61" s="185">
        <f t="shared" si="14"/>
        <v>0</v>
      </c>
      <c r="S61" s="185">
        <f t="shared" si="14"/>
        <v>0</v>
      </c>
      <c r="T61" s="185">
        <f t="shared" si="14"/>
        <v>0</v>
      </c>
      <c r="U61" s="185">
        <f t="shared" si="14"/>
        <v>0</v>
      </c>
      <c r="V61" s="185">
        <f t="shared" si="14"/>
        <v>0</v>
      </c>
      <c r="W61" s="185">
        <f t="shared" si="14"/>
        <v>0</v>
      </c>
      <c r="X61" s="185">
        <f t="shared" si="14"/>
        <v>0</v>
      </c>
      <c r="Y61" s="185">
        <f t="shared" si="14"/>
        <v>0</v>
      </c>
      <c r="Z61" s="185">
        <f t="shared" si="14"/>
        <v>0</v>
      </c>
      <c r="AA61" s="185">
        <f t="shared" si="14"/>
        <v>0</v>
      </c>
      <c r="AB61" s="185">
        <f t="shared" si="14"/>
        <v>0</v>
      </c>
      <c r="AC61" s="185">
        <f t="shared" si="14"/>
        <v>0</v>
      </c>
    </row>
    <row r="62" spans="1:29" s="87" customFormat="1" ht="20.25" customHeight="1" outlineLevel="1" x14ac:dyDescent="0.3">
      <c r="A62" s="85"/>
      <c r="B62" s="84"/>
      <c r="C62" s="84"/>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row>
    <row r="63" spans="1:29" ht="20.25" customHeight="1" outlineLevel="1" x14ac:dyDescent="0.3">
      <c r="A63" s="85"/>
      <c r="B63" s="133" t="s">
        <v>198</v>
      </c>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1:29" s="87" customFormat="1" ht="20.25" customHeight="1" outlineLevel="1" x14ac:dyDescent="0.3">
      <c r="A64" s="85"/>
      <c r="B64" s="182"/>
      <c r="C64" s="89"/>
      <c r="D64" s="614">
        <v>1</v>
      </c>
      <c r="E64" s="614">
        <f>+D64+1</f>
        <v>2</v>
      </c>
      <c r="F64" s="614">
        <f t="shared" ref="F64" si="15">+E64+1</f>
        <v>3</v>
      </c>
      <c r="G64" s="614">
        <f t="shared" ref="G64" si="16">+F64+1</f>
        <v>4</v>
      </c>
      <c r="H64" s="614">
        <f t="shared" ref="H64" si="17">+G64+1</f>
        <v>5</v>
      </c>
      <c r="I64" s="614">
        <f t="shared" ref="I64" si="18">+H64+1</f>
        <v>6</v>
      </c>
      <c r="J64" s="614">
        <f t="shared" ref="J64" si="19">+I64+1</f>
        <v>7</v>
      </c>
      <c r="K64" s="614">
        <f t="shared" ref="K64" si="20">+J64+1</f>
        <v>8</v>
      </c>
      <c r="L64" s="614">
        <f t="shared" ref="L64" si="21">+K64+1</f>
        <v>9</v>
      </c>
      <c r="M64" s="614">
        <f t="shared" ref="M64" si="22">+L64+1</f>
        <v>10</v>
      </c>
      <c r="N64" s="614">
        <f t="shared" ref="N64" si="23">+M64+1</f>
        <v>11</v>
      </c>
      <c r="O64" s="614">
        <f t="shared" ref="O64" si="24">+N64+1</f>
        <v>12</v>
      </c>
      <c r="P64" s="614">
        <f t="shared" ref="P64" si="25">+O64+1</f>
        <v>13</v>
      </c>
      <c r="Q64" s="614">
        <f t="shared" ref="Q64" si="26">+P64+1</f>
        <v>14</v>
      </c>
      <c r="R64" s="614">
        <f t="shared" ref="R64" si="27">+Q64+1</f>
        <v>15</v>
      </c>
      <c r="S64" s="614">
        <f t="shared" ref="S64" si="28">+R64+1</f>
        <v>16</v>
      </c>
      <c r="T64" s="614">
        <f t="shared" ref="T64" si="29">+S64+1</f>
        <v>17</v>
      </c>
      <c r="U64" s="614">
        <f t="shared" ref="U64" si="30">+T64+1</f>
        <v>18</v>
      </c>
      <c r="V64" s="614">
        <f t="shared" ref="V64" si="31">+U64+1</f>
        <v>19</v>
      </c>
      <c r="W64" s="614">
        <f t="shared" ref="W64" si="32">+V64+1</f>
        <v>20</v>
      </c>
      <c r="X64" s="614">
        <f t="shared" ref="X64" si="33">+W64+1</f>
        <v>21</v>
      </c>
      <c r="Y64" s="614">
        <f t="shared" ref="Y64" si="34">+X64+1</f>
        <v>22</v>
      </c>
      <c r="Z64" s="614">
        <f t="shared" ref="Z64" si="35">+Y64+1</f>
        <v>23</v>
      </c>
      <c r="AA64" s="614">
        <f t="shared" ref="AA64" si="36">+Z64+1</f>
        <v>24</v>
      </c>
      <c r="AB64" s="614">
        <f t="shared" ref="AB64" si="37">+AA64+1</f>
        <v>25</v>
      </c>
      <c r="AC64" s="614">
        <f t="shared" ref="AC64" si="38">+AB64+1</f>
        <v>26</v>
      </c>
    </row>
    <row r="65" spans="1:29" s="194" customFormat="1" ht="20.25" customHeight="1" outlineLevel="1" x14ac:dyDescent="0.3">
      <c r="A65" s="85"/>
      <c r="B65" s="18" t="s">
        <v>107</v>
      </c>
      <c r="C65" s="18" t="s">
        <v>16</v>
      </c>
      <c r="D65" s="243">
        <f>SUM(D66:D76)</f>
        <v>0</v>
      </c>
      <c r="E65" s="243">
        <f t="shared" ref="E65:N65" si="39">SUM(E66:E76)</f>
        <v>0</v>
      </c>
      <c r="F65" s="243">
        <f t="shared" si="39"/>
        <v>0</v>
      </c>
      <c r="G65" s="243">
        <f t="shared" si="39"/>
        <v>0</v>
      </c>
      <c r="H65" s="243">
        <f t="shared" si="39"/>
        <v>0</v>
      </c>
      <c r="I65" s="243">
        <f t="shared" si="39"/>
        <v>0</v>
      </c>
      <c r="J65" s="243">
        <f t="shared" si="39"/>
        <v>0</v>
      </c>
      <c r="K65" s="243">
        <f t="shared" si="39"/>
        <v>0</v>
      </c>
      <c r="L65" s="243">
        <f t="shared" si="39"/>
        <v>0</v>
      </c>
      <c r="M65" s="243">
        <f t="shared" si="39"/>
        <v>0</v>
      </c>
      <c r="N65" s="243">
        <f t="shared" si="39"/>
        <v>0</v>
      </c>
      <c r="O65" s="243">
        <f t="shared" ref="O65:AC65" si="40">SUM(O66:O76)</f>
        <v>0</v>
      </c>
      <c r="P65" s="243">
        <f t="shared" si="40"/>
        <v>0</v>
      </c>
      <c r="Q65" s="243">
        <f t="shared" si="40"/>
        <v>0</v>
      </c>
      <c r="R65" s="243">
        <f t="shared" si="40"/>
        <v>0</v>
      </c>
      <c r="S65" s="243">
        <f t="shared" si="40"/>
        <v>0</v>
      </c>
      <c r="T65" s="243">
        <f t="shared" si="40"/>
        <v>0</v>
      </c>
      <c r="U65" s="243">
        <f t="shared" si="40"/>
        <v>0</v>
      </c>
      <c r="V65" s="243">
        <f t="shared" si="40"/>
        <v>0</v>
      </c>
      <c r="W65" s="243">
        <f t="shared" si="40"/>
        <v>0</v>
      </c>
      <c r="X65" s="243">
        <f t="shared" si="40"/>
        <v>0</v>
      </c>
      <c r="Y65" s="243">
        <f t="shared" si="40"/>
        <v>0</v>
      </c>
      <c r="Z65" s="243">
        <f t="shared" si="40"/>
        <v>0</v>
      </c>
      <c r="AA65" s="243">
        <f t="shared" si="40"/>
        <v>0</v>
      </c>
      <c r="AB65" s="243">
        <f t="shared" si="40"/>
        <v>0</v>
      </c>
      <c r="AC65" s="243">
        <f t="shared" si="40"/>
        <v>0</v>
      </c>
    </row>
    <row r="66" spans="1:29" ht="20.25" customHeight="1" outlineLevel="2" x14ac:dyDescent="0.3">
      <c r="A66" s="85"/>
      <c r="B66" s="84"/>
      <c r="C66" s="146" t="s">
        <v>121</v>
      </c>
      <c r="D66" s="140">
        <f>IF('Detailed input - Vehicles'!$E$124&gt;=D64,'DV small'!$D$60/'Detailed input - Vehicles'!$E$124,0)</f>
        <v>0</v>
      </c>
      <c r="E66" s="140">
        <f>IF('Detailed input - Vehicles'!$E$124&gt;=E64,'DV small'!$D$60/'Detailed input - Vehicles'!$E$124,0)</f>
        <v>0</v>
      </c>
      <c r="F66" s="140">
        <f>IF('Detailed input - Vehicles'!$E$124&gt;=F64,'DV small'!$D$60/'Detailed input - Vehicles'!$E$124,0)</f>
        <v>0</v>
      </c>
      <c r="G66" s="140">
        <f>IF('Detailed input - Vehicles'!$E$124&gt;=G64,'DV small'!$D$60/'Detailed input - Vehicles'!$E$124,0)</f>
        <v>0</v>
      </c>
      <c r="H66" s="140">
        <f>IF('Detailed input - Vehicles'!$E$124&gt;=H64,'DV small'!$D$60/'Detailed input - Vehicles'!$E$124,0)</f>
        <v>0</v>
      </c>
      <c r="I66" s="140">
        <f>IF('Detailed input - Vehicles'!$E$124&gt;=I64,'DV small'!$D$60/'Detailed input - Vehicles'!$E$124,0)</f>
        <v>0</v>
      </c>
      <c r="J66" s="140">
        <f>IF('Detailed input - Vehicles'!$E$124&gt;=J64,'DV small'!$D$60/'Detailed input - Vehicles'!$E$124,0)</f>
        <v>0</v>
      </c>
      <c r="K66" s="140">
        <f>IF('Detailed input - Vehicles'!$E$124&gt;=K64,'DV small'!$D$60/'Detailed input - Vehicles'!$E$124,0)</f>
        <v>0</v>
      </c>
      <c r="L66" s="140">
        <f>IF('Detailed input - Vehicles'!$E$124&gt;=L64,'DV small'!$D$60/'Detailed input - Vehicles'!$E$124,0)</f>
        <v>0</v>
      </c>
      <c r="M66" s="140">
        <f>IF('Detailed input - Vehicles'!$E$124&gt;=M64,'DV small'!$D$60/'Detailed input - Vehicles'!$E$124,0)</f>
        <v>0</v>
      </c>
      <c r="N66" s="140">
        <f>IF('Detailed input - Vehicles'!$E$124&gt;=N64,'DV small'!$D$60/'Detailed input - Vehicles'!$E$124,0)</f>
        <v>0</v>
      </c>
      <c r="O66" s="140">
        <f>IF('Detailed input - Vehicles'!$E$124&gt;=O64,'DV small'!$D$60/'Detailed input - Vehicles'!$E$124,0)</f>
        <v>0</v>
      </c>
      <c r="P66" s="140">
        <f>IF('Detailed input - Vehicles'!$E$124&gt;=P64,'DV small'!$D$60/'Detailed input - Vehicles'!$E$124,0)</f>
        <v>0</v>
      </c>
      <c r="Q66" s="140">
        <f>IF('Detailed input - Vehicles'!$E$124&gt;=Q64,'DV small'!$D$60/'Detailed input - Vehicles'!$E$124,0)</f>
        <v>0</v>
      </c>
      <c r="R66" s="140">
        <f>IF('Detailed input - Vehicles'!$E$124&gt;=R64,'DV small'!$D$60/'Detailed input - Vehicles'!$E$124,0)</f>
        <v>0</v>
      </c>
      <c r="S66" s="140">
        <f>IF('Detailed input - Vehicles'!$E$124&gt;=S64,'DV small'!$D$60/'Detailed input - Vehicles'!$E$124,0)</f>
        <v>0</v>
      </c>
      <c r="T66" s="140">
        <f>IF('Detailed input - Vehicles'!$E$124&gt;=T64,'DV small'!$D$60/'Detailed input - Vehicles'!$E$124,0)</f>
        <v>0</v>
      </c>
      <c r="U66" s="140">
        <f>IF('Detailed input - Vehicles'!$E$124&gt;=U64,'DV small'!$D$60/'Detailed input - Vehicles'!$E$124,0)</f>
        <v>0</v>
      </c>
      <c r="V66" s="140">
        <f>IF('Detailed input - Vehicles'!$E$124&gt;=V64,'DV small'!$D$60/'Detailed input - Vehicles'!$E$124,0)</f>
        <v>0</v>
      </c>
      <c r="W66" s="140">
        <f>IF('Detailed input - Vehicles'!$E$124&gt;=W64,'DV small'!$D$60/'Detailed input - Vehicles'!$E$124,0)</f>
        <v>0</v>
      </c>
      <c r="X66" s="140">
        <f>IF('Detailed input - Vehicles'!$E$124&gt;=X64,'DV small'!$D$60/'Detailed input - Vehicles'!$E$124,0)</f>
        <v>0</v>
      </c>
      <c r="Y66" s="140">
        <f>IF('Detailed input - Vehicles'!$E$124&gt;=Y64,'DV small'!$D$60/'Detailed input - Vehicles'!$E$124,0)</f>
        <v>0</v>
      </c>
      <c r="Z66" s="140">
        <f>IF('Detailed input - Vehicles'!$E$124&gt;=Z64,'DV small'!$D$60/'Detailed input - Vehicles'!$E$124,0)</f>
        <v>0</v>
      </c>
      <c r="AA66" s="140">
        <f>IF('Detailed input - Vehicles'!$E$124&gt;=AA64,'DV small'!$D$60/'Detailed input - Vehicles'!$E$124,0)</f>
        <v>0</v>
      </c>
      <c r="AB66" s="140">
        <f>IF('Detailed input - Vehicles'!$E$124&gt;=AB64,'DV small'!$D$60/'Detailed input - Vehicles'!$E$124,0)</f>
        <v>0</v>
      </c>
      <c r="AC66" s="140">
        <f>IF('Detailed input - Vehicles'!$E$124&gt;=AC64,'DV small'!$D$60/'Detailed input - Vehicles'!$E$124,0)</f>
        <v>0</v>
      </c>
    </row>
    <row r="67" spans="1:29" ht="20.25" customHeight="1" outlineLevel="2" x14ac:dyDescent="0.3">
      <c r="A67" s="85"/>
      <c r="B67" s="84"/>
      <c r="C67" s="146" t="s">
        <v>122</v>
      </c>
      <c r="D67" s="140"/>
      <c r="E67" s="140">
        <f>IF('Detailed input - Vehicles'!$E$124&gt;=D64,'DV small'!$E$60/'Detailed input - Vehicles'!$E$124,0)</f>
        <v>0</v>
      </c>
      <c r="F67" s="140">
        <f>IF('Detailed input - Vehicles'!$E$124&gt;=E64,'DV small'!$E$60/'Detailed input - Vehicles'!$E$124,0)</f>
        <v>0</v>
      </c>
      <c r="G67" s="140">
        <f>IF('Detailed input - Vehicles'!$E$124&gt;=F64,'DV small'!$E$60/'Detailed input - Vehicles'!$E$124,0)</f>
        <v>0</v>
      </c>
      <c r="H67" s="140">
        <f>IF('Detailed input - Vehicles'!$E$124&gt;=G64,'DV small'!$E$60/'Detailed input - Vehicles'!$E$124,0)</f>
        <v>0</v>
      </c>
      <c r="I67" s="140">
        <f>IF('Detailed input - Vehicles'!$E$124&gt;=H64,'DV small'!$E$60/'Detailed input - Vehicles'!$E$124,0)</f>
        <v>0</v>
      </c>
      <c r="J67" s="140">
        <f>IF('Detailed input - Vehicles'!$E$124&gt;=I64,'DV small'!$E$60/'Detailed input - Vehicles'!$E$124,0)</f>
        <v>0</v>
      </c>
      <c r="K67" s="140">
        <f>IF('Detailed input - Vehicles'!$E$124&gt;=J64,'DV small'!$E$60/'Detailed input - Vehicles'!$E$124,0)</f>
        <v>0</v>
      </c>
      <c r="L67" s="140">
        <f>IF('Detailed input - Vehicles'!$E$124&gt;=K64,'DV small'!$E$60/'Detailed input - Vehicles'!$E$124,0)</f>
        <v>0</v>
      </c>
      <c r="M67" s="140">
        <f>IF('Detailed input - Vehicles'!$E$124&gt;=L64,'DV small'!$E$60/'Detailed input - Vehicles'!$E$124,0)</f>
        <v>0</v>
      </c>
      <c r="N67" s="140">
        <f>IF('Detailed input - Vehicles'!$E$124&gt;=M64,'DV small'!$E$60/'Detailed input - Vehicles'!$E$124,0)</f>
        <v>0</v>
      </c>
      <c r="O67" s="140">
        <f>IF('Detailed input - Vehicles'!$E$124&gt;=N64,'DV small'!$E$60/'Detailed input - Vehicles'!$E$124,0)</f>
        <v>0</v>
      </c>
      <c r="P67" s="140">
        <f>IF('Detailed input - Vehicles'!$E$124&gt;=O64,'DV small'!$E$60/'Detailed input - Vehicles'!$E$124,0)</f>
        <v>0</v>
      </c>
      <c r="Q67" s="140">
        <f>IF('Detailed input - Vehicles'!$E$124&gt;=P64,'DV small'!$E$60/'Detailed input - Vehicles'!$E$124,0)</f>
        <v>0</v>
      </c>
      <c r="R67" s="140">
        <f>IF('Detailed input - Vehicles'!$E$124&gt;=Q64,'DV small'!$E$60/'Detailed input - Vehicles'!$E$124,0)</f>
        <v>0</v>
      </c>
      <c r="S67" s="140">
        <f>IF('Detailed input - Vehicles'!$E$124&gt;=R64,'DV small'!$E$60/'Detailed input - Vehicles'!$E$124,0)</f>
        <v>0</v>
      </c>
      <c r="T67" s="140">
        <f>IF('Detailed input - Vehicles'!$E$124&gt;=S64,'DV small'!$E$60/'Detailed input - Vehicles'!$E$124,0)</f>
        <v>0</v>
      </c>
      <c r="U67" s="140">
        <f>IF('Detailed input - Vehicles'!$E$124&gt;=T64,'DV small'!$E$60/'Detailed input - Vehicles'!$E$124,0)</f>
        <v>0</v>
      </c>
      <c r="V67" s="140">
        <f>IF('Detailed input - Vehicles'!$E$124&gt;=U64,'DV small'!$E$60/'Detailed input - Vehicles'!$E$124,0)</f>
        <v>0</v>
      </c>
      <c r="W67" s="140">
        <f>IF('Detailed input - Vehicles'!$E$124&gt;=V64,'DV small'!$E$60/'Detailed input - Vehicles'!$E$124,0)</f>
        <v>0</v>
      </c>
      <c r="X67" s="140">
        <f>IF('Detailed input - Vehicles'!$E$124&gt;=W64,'DV small'!$E$60/'Detailed input - Vehicles'!$E$124,0)</f>
        <v>0</v>
      </c>
      <c r="Y67" s="140">
        <f>IF('Detailed input - Vehicles'!$E$124&gt;=X64,'DV small'!$E$60/'Detailed input - Vehicles'!$E$124,0)</f>
        <v>0</v>
      </c>
      <c r="Z67" s="140">
        <f>IF('Detailed input - Vehicles'!$E$124&gt;=Y64,'DV small'!$E$60/'Detailed input - Vehicles'!$E$124,0)</f>
        <v>0</v>
      </c>
      <c r="AA67" s="140">
        <f>IF('Detailed input - Vehicles'!$E$124&gt;=Z64,'DV small'!$E$60/'Detailed input - Vehicles'!$E$124,0)</f>
        <v>0</v>
      </c>
      <c r="AB67" s="140">
        <f>IF('Detailed input - Vehicles'!$E$124&gt;=AA64,'DV small'!$E$60/'Detailed input - Vehicles'!$E$124,0)</f>
        <v>0</v>
      </c>
      <c r="AC67" s="140">
        <f>IF('Detailed input - Vehicles'!$E$124&gt;=AB64,'DV small'!$E$60/'Detailed input - Vehicles'!$E$124,0)</f>
        <v>0</v>
      </c>
    </row>
    <row r="68" spans="1:29" ht="20.25" customHeight="1" outlineLevel="2" x14ac:dyDescent="0.3">
      <c r="A68" s="85"/>
      <c r="B68" s="84"/>
      <c r="C68" s="146" t="s">
        <v>123</v>
      </c>
      <c r="D68" s="140"/>
      <c r="E68" s="140"/>
      <c r="F68" s="140">
        <f>IF('Detailed input - Vehicles'!$E$124&gt;=D64,'DV small'!$F$60/'Detailed input - Vehicles'!$E$124,0)</f>
        <v>0</v>
      </c>
      <c r="G68" s="140">
        <f>IF('Detailed input - Vehicles'!$E$124&gt;=E64,'DV small'!$F$60/'Detailed input - Vehicles'!$E$124,0)</f>
        <v>0</v>
      </c>
      <c r="H68" s="140">
        <f>IF('Detailed input - Vehicles'!$E$124&gt;=F64,'DV small'!$F$60/'Detailed input - Vehicles'!$E$124,0)</f>
        <v>0</v>
      </c>
      <c r="I68" s="140">
        <f>IF('Detailed input - Vehicles'!$E$124&gt;=G64,'DV small'!$F$60/'Detailed input - Vehicles'!$E$124,0)</f>
        <v>0</v>
      </c>
      <c r="J68" s="140">
        <f>IF('Detailed input - Vehicles'!$E$124&gt;=H64,'DV small'!$F$60/'Detailed input - Vehicles'!$E$124,0)</f>
        <v>0</v>
      </c>
      <c r="K68" s="140">
        <f>IF('Detailed input - Vehicles'!$E$124&gt;=I64,'DV small'!$F$60/'Detailed input - Vehicles'!$E$124,0)</f>
        <v>0</v>
      </c>
      <c r="L68" s="140">
        <f>IF('Detailed input - Vehicles'!$E$124&gt;=J64,'DV small'!$F$60/'Detailed input - Vehicles'!$E$124,0)</f>
        <v>0</v>
      </c>
      <c r="M68" s="140">
        <f>IF('Detailed input - Vehicles'!$E$124&gt;=K64,'DV small'!$F$60/'Detailed input - Vehicles'!$E$124,0)</f>
        <v>0</v>
      </c>
      <c r="N68" s="140">
        <f>IF('Detailed input - Vehicles'!$E$124&gt;=L64,'DV small'!$F$60/'Detailed input - Vehicles'!$E$124,0)</f>
        <v>0</v>
      </c>
      <c r="O68" s="140">
        <f>IF('Detailed input - Vehicles'!$E$124&gt;=M64,'DV small'!$F$60/'Detailed input - Vehicles'!$E$124,0)</f>
        <v>0</v>
      </c>
      <c r="P68" s="140">
        <f>IF('Detailed input - Vehicles'!$E$124&gt;=N64,'DV small'!$F$60/'Detailed input - Vehicles'!$E$124,0)</f>
        <v>0</v>
      </c>
      <c r="Q68" s="140">
        <f>IF('Detailed input - Vehicles'!$E$124&gt;=O64,'DV small'!$F$60/'Detailed input - Vehicles'!$E$124,0)</f>
        <v>0</v>
      </c>
      <c r="R68" s="140">
        <f>IF('Detailed input - Vehicles'!$E$124&gt;=P64,'DV small'!$F$60/'Detailed input - Vehicles'!$E$124,0)</f>
        <v>0</v>
      </c>
      <c r="S68" s="140">
        <f>IF('Detailed input - Vehicles'!$E$124&gt;=Q64,'DV small'!$F$60/'Detailed input - Vehicles'!$E$124,0)</f>
        <v>0</v>
      </c>
      <c r="T68" s="140">
        <f>IF('Detailed input - Vehicles'!$E$124&gt;=R64,'DV small'!$F$60/'Detailed input - Vehicles'!$E$124,0)</f>
        <v>0</v>
      </c>
      <c r="U68" s="140">
        <f>IF('Detailed input - Vehicles'!$E$124&gt;=S64,'DV small'!$F$60/'Detailed input - Vehicles'!$E$124,0)</f>
        <v>0</v>
      </c>
      <c r="V68" s="140">
        <f>IF('Detailed input - Vehicles'!$E$124&gt;=T64,'DV small'!$F$60/'Detailed input - Vehicles'!$E$124,0)</f>
        <v>0</v>
      </c>
      <c r="W68" s="140">
        <f>IF('Detailed input - Vehicles'!$E$124&gt;=U64,'DV small'!$F$60/'Detailed input - Vehicles'!$E$124,0)</f>
        <v>0</v>
      </c>
      <c r="X68" s="140">
        <f>IF('Detailed input - Vehicles'!$E$124&gt;=V64,'DV small'!$F$60/'Detailed input - Vehicles'!$E$124,0)</f>
        <v>0</v>
      </c>
      <c r="Y68" s="140">
        <f>IF('Detailed input - Vehicles'!$E$124&gt;=W64,'DV small'!$F$60/'Detailed input - Vehicles'!$E$124,0)</f>
        <v>0</v>
      </c>
      <c r="Z68" s="140">
        <f>IF('Detailed input - Vehicles'!$E$124&gt;=X64,'DV small'!$F$60/'Detailed input - Vehicles'!$E$124,0)</f>
        <v>0</v>
      </c>
      <c r="AA68" s="140">
        <f>IF('Detailed input - Vehicles'!$E$124&gt;=Y64,'DV small'!$F$60/'Detailed input - Vehicles'!$E$124,0)</f>
        <v>0</v>
      </c>
      <c r="AB68" s="140">
        <f>IF('Detailed input - Vehicles'!$E$124&gt;=Z64,'DV small'!$F$60/'Detailed input - Vehicles'!$E$124,0)</f>
        <v>0</v>
      </c>
      <c r="AC68" s="140">
        <f>IF('Detailed input - Vehicles'!$E$124&gt;=AA64,'DV small'!$F$60/'Detailed input - Vehicles'!$E$124,0)</f>
        <v>0</v>
      </c>
    </row>
    <row r="69" spans="1:29" ht="20.25" customHeight="1" outlineLevel="2" x14ac:dyDescent="0.3">
      <c r="A69" s="85"/>
      <c r="B69" s="84"/>
      <c r="C69" s="146" t="s">
        <v>124</v>
      </c>
      <c r="D69" s="140"/>
      <c r="E69" s="140"/>
      <c r="F69" s="140"/>
      <c r="G69" s="140">
        <f>IF('Detailed input - Vehicles'!$E$124&gt;=D64,'DV small'!$G$60/'Detailed input - Vehicles'!$E$124,0)</f>
        <v>0</v>
      </c>
      <c r="H69" s="140">
        <f>IF('Detailed input - Vehicles'!$E$124&gt;=E64,'DV small'!$G$60/'Detailed input - Vehicles'!$E$124,0)</f>
        <v>0</v>
      </c>
      <c r="I69" s="140">
        <f>IF('Detailed input - Vehicles'!$E$124&gt;=F64,'DV small'!$G$60/'Detailed input - Vehicles'!$E$124,0)</f>
        <v>0</v>
      </c>
      <c r="J69" s="140">
        <f>IF('Detailed input - Vehicles'!$E$124&gt;=G64,'DV small'!$G$60/'Detailed input - Vehicles'!$E$124,0)</f>
        <v>0</v>
      </c>
      <c r="K69" s="140">
        <f>IF('Detailed input - Vehicles'!$E$124&gt;=H64,'DV small'!$G$60/'Detailed input - Vehicles'!$E$124,0)</f>
        <v>0</v>
      </c>
      <c r="L69" s="140">
        <f>IF('Detailed input - Vehicles'!$E$124&gt;=I64,'DV small'!$G$60/'Detailed input - Vehicles'!$E$124,0)</f>
        <v>0</v>
      </c>
      <c r="M69" s="140">
        <f>IF('Detailed input - Vehicles'!$E$124&gt;=J64,'DV small'!$G$60/'Detailed input - Vehicles'!$E$124,0)</f>
        <v>0</v>
      </c>
      <c r="N69" s="140">
        <f>IF('Detailed input - Vehicles'!$E$124&gt;=K64,'DV small'!$G$60/'Detailed input - Vehicles'!$E$124,0)</f>
        <v>0</v>
      </c>
      <c r="O69" s="140">
        <f>IF('Detailed input - Vehicles'!$E$124&gt;=L64,'DV small'!$G$60/'Detailed input - Vehicles'!$E$124,0)</f>
        <v>0</v>
      </c>
      <c r="P69" s="140">
        <f>IF('Detailed input - Vehicles'!$E$124&gt;=M64,'DV small'!$G$60/'Detailed input - Vehicles'!$E$124,0)</f>
        <v>0</v>
      </c>
      <c r="Q69" s="140">
        <f>IF('Detailed input - Vehicles'!$E$124&gt;=N64,'DV small'!$G$60/'Detailed input - Vehicles'!$E$124,0)</f>
        <v>0</v>
      </c>
      <c r="R69" s="140">
        <f>IF('Detailed input - Vehicles'!$E$124&gt;=O64,'DV small'!$G$60/'Detailed input - Vehicles'!$E$124,0)</f>
        <v>0</v>
      </c>
      <c r="S69" s="140">
        <f>IF('Detailed input - Vehicles'!$E$124&gt;=P64,'DV small'!$G$60/'Detailed input - Vehicles'!$E$124,0)</f>
        <v>0</v>
      </c>
      <c r="T69" s="140">
        <f>IF('Detailed input - Vehicles'!$E$124&gt;=Q64,'DV small'!$G$60/'Detailed input - Vehicles'!$E$124,0)</f>
        <v>0</v>
      </c>
      <c r="U69" s="140">
        <f>IF('Detailed input - Vehicles'!$E$124&gt;=R64,'DV small'!$G$60/'Detailed input - Vehicles'!$E$124,0)</f>
        <v>0</v>
      </c>
      <c r="V69" s="140">
        <f>IF('Detailed input - Vehicles'!$E$124&gt;=S64,'DV small'!$G$60/'Detailed input - Vehicles'!$E$124,0)</f>
        <v>0</v>
      </c>
      <c r="W69" s="140">
        <f>IF('Detailed input - Vehicles'!$E$124&gt;=T64,'DV small'!$G$60/'Detailed input - Vehicles'!$E$124,0)</f>
        <v>0</v>
      </c>
      <c r="X69" s="140">
        <f>IF('Detailed input - Vehicles'!$E$124&gt;=U64,'DV small'!$G$60/'Detailed input - Vehicles'!$E$124,0)</f>
        <v>0</v>
      </c>
      <c r="Y69" s="140">
        <f>IF('Detailed input - Vehicles'!$E$124&gt;=V64,'DV small'!$G$60/'Detailed input - Vehicles'!$E$124,0)</f>
        <v>0</v>
      </c>
      <c r="Z69" s="140">
        <f>IF('Detailed input - Vehicles'!$E$124&gt;=W64,'DV small'!$G$60/'Detailed input - Vehicles'!$E$124,0)</f>
        <v>0</v>
      </c>
      <c r="AA69" s="140">
        <f>IF('Detailed input - Vehicles'!$E$124&gt;=X64,'DV small'!$G$60/'Detailed input - Vehicles'!$E$124,0)</f>
        <v>0</v>
      </c>
      <c r="AB69" s="140">
        <f>IF('Detailed input - Vehicles'!$E$124&gt;=Y64,'DV small'!$G$60/'Detailed input - Vehicles'!$E$124,0)</f>
        <v>0</v>
      </c>
      <c r="AC69" s="140">
        <f>IF('Detailed input - Vehicles'!$E$124&gt;=Z64,'DV small'!$G$60/'Detailed input - Vehicles'!$E$124,0)</f>
        <v>0</v>
      </c>
    </row>
    <row r="70" spans="1:29" ht="20.25" customHeight="1" outlineLevel="2" x14ac:dyDescent="0.3">
      <c r="A70" s="85"/>
      <c r="B70" s="84"/>
      <c r="C70" s="146" t="s">
        <v>125</v>
      </c>
      <c r="D70" s="140"/>
      <c r="E70" s="140"/>
      <c r="F70" s="140"/>
      <c r="G70" s="140"/>
      <c r="H70" s="140">
        <f>IF('Detailed input - Vehicles'!$E$124&gt;=D64,'DV small'!$H$60/'Detailed input - Vehicles'!$E$124,0)</f>
        <v>0</v>
      </c>
      <c r="I70" s="140">
        <f>IF('Detailed input - Vehicles'!$E$124&gt;=E64,'DV small'!$H$60/'Detailed input - Vehicles'!$E$124,0)</f>
        <v>0</v>
      </c>
      <c r="J70" s="140">
        <f>IF('Detailed input - Vehicles'!$E$124&gt;=F64,'DV small'!$H$60/'Detailed input - Vehicles'!$E$124,0)</f>
        <v>0</v>
      </c>
      <c r="K70" s="140">
        <f>IF('Detailed input - Vehicles'!$E$124&gt;=G64,'DV small'!$H$60/'Detailed input - Vehicles'!$E$124,0)</f>
        <v>0</v>
      </c>
      <c r="L70" s="140">
        <f>IF('Detailed input - Vehicles'!$E$124&gt;=H64,'DV small'!$H$60/'Detailed input - Vehicles'!$E$124,0)</f>
        <v>0</v>
      </c>
      <c r="M70" s="140">
        <f>IF('Detailed input - Vehicles'!$E$124&gt;=I64,'DV small'!$H$60/'Detailed input - Vehicles'!$E$124,0)</f>
        <v>0</v>
      </c>
      <c r="N70" s="140">
        <f>IF('Detailed input - Vehicles'!$E$124&gt;=J64,'DV small'!$H$60/'Detailed input - Vehicles'!$E$124,0)</f>
        <v>0</v>
      </c>
      <c r="O70" s="140">
        <f>IF('Detailed input - Vehicles'!$E$124&gt;=K64,'DV small'!$H$60/'Detailed input - Vehicles'!$E$124,0)</f>
        <v>0</v>
      </c>
      <c r="P70" s="140">
        <f>IF('Detailed input - Vehicles'!$E$124&gt;=L64,'DV small'!$H$60/'Detailed input - Vehicles'!$E$124,0)</f>
        <v>0</v>
      </c>
      <c r="Q70" s="140">
        <f>IF('Detailed input - Vehicles'!$E$124&gt;=M64,'DV small'!$H$60/'Detailed input - Vehicles'!$E$124,0)</f>
        <v>0</v>
      </c>
      <c r="R70" s="140">
        <f>IF('Detailed input - Vehicles'!$E$124&gt;=N64,'DV small'!$H$60/'Detailed input - Vehicles'!$E$124,0)</f>
        <v>0</v>
      </c>
      <c r="S70" s="140">
        <f>IF('Detailed input - Vehicles'!$E$124&gt;=O64,'DV small'!$H$60/'Detailed input - Vehicles'!$E$124,0)</f>
        <v>0</v>
      </c>
      <c r="T70" s="140">
        <f>IF('Detailed input - Vehicles'!$E$124&gt;=P64,'DV small'!$H$60/'Detailed input - Vehicles'!$E$124,0)</f>
        <v>0</v>
      </c>
      <c r="U70" s="140">
        <f>IF('Detailed input - Vehicles'!$E$124&gt;=Q64,'DV small'!$H$60/'Detailed input - Vehicles'!$E$124,0)</f>
        <v>0</v>
      </c>
      <c r="V70" s="140">
        <f>IF('Detailed input - Vehicles'!$E$124&gt;=R64,'DV small'!$H$60/'Detailed input - Vehicles'!$E$124,0)</f>
        <v>0</v>
      </c>
      <c r="W70" s="140">
        <f>IF('Detailed input - Vehicles'!$E$124&gt;=S64,'DV small'!$H$60/'Detailed input - Vehicles'!$E$124,0)</f>
        <v>0</v>
      </c>
      <c r="X70" s="140">
        <f>IF('Detailed input - Vehicles'!$E$124&gt;=T64,'DV small'!$H$60/'Detailed input - Vehicles'!$E$124,0)</f>
        <v>0</v>
      </c>
      <c r="Y70" s="140">
        <f>IF('Detailed input - Vehicles'!$E$124&gt;=U64,'DV small'!$H$60/'Detailed input - Vehicles'!$E$124,0)</f>
        <v>0</v>
      </c>
      <c r="Z70" s="140">
        <f>IF('Detailed input - Vehicles'!$E$124&gt;=V64,'DV small'!$H$60/'Detailed input - Vehicles'!$E$124,0)</f>
        <v>0</v>
      </c>
      <c r="AA70" s="140">
        <f>IF('Detailed input - Vehicles'!$E$124&gt;=W64,'DV small'!$H$60/'Detailed input - Vehicles'!$E$124,0)</f>
        <v>0</v>
      </c>
      <c r="AB70" s="140">
        <f>IF('Detailed input - Vehicles'!$E$124&gt;=X64,'DV small'!$H$60/'Detailed input - Vehicles'!$E$124,0)</f>
        <v>0</v>
      </c>
      <c r="AC70" s="140">
        <f>IF('Detailed input - Vehicles'!$E$124&gt;=Y64,'DV small'!$H$60/'Detailed input - Vehicles'!$E$124,0)</f>
        <v>0</v>
      </c>
    </row>
    <row r="71" spans="1:29" ht="20.25" customHeight="1" outlineLevel="2" x14ac:dyDescent="0.3">
      <c r="A71" s="85"/>
      <c r="B71" s="84"/>
      <c r="C71" s="146" t="s">
        <v>126</v>
      </c>
      <c r="D71" s="140"/>
      <c r="E71" s="140"/>
      <c r="F71" s="140"/>
      <c r="G71" s="140"/>
      <c r="H71" s="140"/>
      <c r="I71" s="140">
        <f>IF('Detailed input - Vehicles'!$E$124&gt;=D64,'DV small'!$I$60/'Detailed input - Vehicles'!$E$124,0)</f>
        <v>0</v>
      </c>
      <c r="J71" s="140">
        <f>IF('Detailed input - Vehicles'!$E$124&gt;=E64,'DV small'!$I$60/'Detailed input - Vehicles'!$E$124,0)</f>
        <v>0</v>
      </c>
      <c r="K71" s="140">
        <f>IF('Detailed input - Vehicles'!$E$124&gt;=F64,'DV small'!$I$60/'Detailed input - Vehicles'!$E$124,0)</f>
        <v>0</v>
      </c>
      <c r="L71" s="140">
        <f>IF('Detailed input - Vehicles'!$E$124&gt;=G64,'DV small'!$I$60/'Detailed input - Vehicles'!$E$124,0)</f>
        <v>0</v>
      </c>
      <c r="M71" s="140">
        <f>IF('Detailed input - Vehicles'!$E$124&gt;=H64,'DV small'!$I$60/'Detailed input - Vehicles'!$E$124,0)</f>
        <v>0</v>
      </c>
      <c r="N71" s="140">
        <f>IF('Detailed input - Vehicles'!$E$124&gt;=I64,'DV small'!$I$60/'Detailed input - Vehicles'!$E$124,0)</f>
        <v>0</v>
      </c>
      <c r="O71" s="140">
        <f>IF('Detailed input - Vehicles'!$E$124&gt;=J64,'DV small'!$I$60/'Detailed input - Vehicles'!$E$124,0)</f>
        <v>0</v>
      </c>
      <c r="P71" s="140">
        <f>IF('Detailed input - Vehicles'!$E$124&gt;=K64,'DV small'!$I$60/'Detailed input - Vehicles'!$E$124,0)</f>
        <v>0</v>
      </c>
      <c r="Q71" s="140">
        <f>IF('Detailed input - Vehicles'!$E$124&gt;=L64,'DV small'!$I$60/'Detailed input - Vehicles'!$E$124,0)</f>
        <v>0</v>
      </c>
      <c r="R71" s="140">
        <f>IF('Detailed input - Vehicles'!$E$124&gt;=M64,'DV small'!$I$60/'Detailed input - Vehicles'!$E$124,0)</f>
        <v>0</v>
      </c>
      <c r="S71" s="140">
        <f>IF('Detailed input - Vehicles'!$E$124&gt;=N64,'DV small'!$I$60/'Detailed input - Vehicles'!$E$124,0)</f>
        <v>0</v>
      </c>
      <c r="T71" s="140">
        <f>IF('Detailed input - Vehicles'!$E$124&gt;=O64,'DV small'!$I$60/'Detailed input - Vehicles'!$E$124,0)</f>
        <v>0</v>
      </c>
      <c r="U71" s="140">
        <f>IF('Detailed input - Vehicles'!$E$124&gt;=P64,'DV small'!$I$60/'Detailed input - Vehicles'!$E$124,0)</f>
        <v>0</v>
      </c>
      <c r="V71" s="140">
        <f>IF('Detailed input - Vehicles'!$E$124&gt;=Q64,'DV small'!$I$60/'Detailed input - Vehicles'!$E$124,0)</f>
        <v>0</v>
      </c>
      <c r="W71" s="140">
        <f>IF('Detailed input - Vehicles'!$E$124&gt;=R64,'DV small'!$I$60/'Detailed input - Vehicles'!$E$124,0)</f>
        <v>0</v>
      </c>
      <c r="X71" s="140">
        <f>IF('Detailed input - Vehicles'!$E$124&gt;=S64,'DV small'!$I$60/'Detailed input - Vehicles'!$E$124,0)</f>
        <v>0</v>
      </c>
      <c r="Y71" s="140">
        <f>IF('Detailed input - Vehicles'!$E$124&gt;=T64,'DV small'!$I$60/'Detailed input - Vehicles'!$E$124,0)</f>
        <v>0</v>
      </c>
      <c r="Z71" s="140">
        <f>IF('Detailed input - Vehicles'!$E$124&gt;=U64,'DV small'!$I$60/'Detailed input - Vehicles'!$E$124,0)</f>
        <v>0</v>
      </c>
      <c r="AA71" s="140">
        <f>IF('Detailed input - Vehicles'!$E$124&gt;=V64,'DV small'!$I$60/'Detailed input - Vehicles'!$E$124,0)</f>
        <v>0</v>
      </c>
      <c r="AB71" s="140">
        <f>IF('Detailed input - Vehicles'!$E$124&gt;=W64,'DV small'!$I$60/'Detailed input - Vehicles'!$E$124,0)</f>
        <v>0</v>
      </c>
      <c r="AC71" s="140">
        <f>IF('Detailed input - Vehicles'!$E$124&gt;=X64,'DV small'!$I$60/'Detailed input - Vehicles'!$E$124,0)</f>
        <v>0</v>
      </c>
    </row>
    <row r="72" spans="1:29" ht="20.25" customHeight="1" outlineLevel="2" x14ac:dyDescent="0.3">
      <c r="A72" s="85"/>
      <c r="B72" s="84"/>
      <c r="C72" s="146" t="s">
        <v>127</v>
      </c>
      <c r="D72" s="140"/>
      <c r="E72" s="140"/>
      <c r="F72" s="140"/>
      <c r="G72" s="140"/>
      <c r="H72" s="140"/>
      <c r="I72" s="140"/>
      <c r="J72" s="140">
        <f>IF('Detailed input - Vehicles'!$E$124&gt;=D64,'DV small'!$J$60/'Detailed input - Vehicles'!$E$124,0)</f>
        <v>0</v>
      </c>
      <c r="K72" s="140">
        <f>IF('Detailed input - Vehicles'!$E$124&gt;=E64,'DV small'!$J$60/'Detailed input - Vehicles'!$E$124,0)</f>
        <v>0</v>
      </c>
      <c r="L72" s="140">
        <f>IF('Detailed input - Vehicles'!$E$124&gt;=F64,'DV small'!$J$60/'Detailed input - Vehicles'!$E$124,0)</f>
        <v>0</v>
      </c>
      <c r="M72" s="140">
        <f>IF('Detailed input - Vehicles'!$E$124&gt;=G64,'DV small'!$J$60/'Detailed input - Vehicles'!$E$124,0)</f>
        <v>0</v>
      </c>
      <c r="N72" s="140">
        <f>IF('Detailed input - Vehicles'!$E$124&gt;=H64,'DV small'!$J$60/'Detailed input - Vehicles'!$E$124,0)</f>
        <v>0</v>
      </c>
      <c r="O72" s="140">
        <f>IF('Detailed input - Vehicles'!$E$124&gt;=I64,'DV small'!$J$60/'Detailed input - Vehicles'!$E$124,0)</f>
        <v>0</v>
      </c>
      <c r="P72" s="140">
        <f>IF('Detailed input - Vehicles'!$E$124&gt;=J64,'DV small'!$J$60/'Detailed input - Vehicles'!$E$124,0)</f>
        <v>0</v>
      </c>
      <c r="Q72" s="140">
        <f>IF('Detailed input - Vehicles'!$E$124&gt;=K64,'DV small'!$J$60/'Detailed input - Vehicles'!$E$124,0)</f>
        <v>0</v>
      </c>
      <c r="R72" s="140">
        <f>IF('Detailed input - Vehicles'!$E$124&gt;=L64,'DV small'!$J$60/'Detailed input - Vehicles'!$E$124,0)</f>
        <v>0</v>
      </c>
      <c r="S72" s="140">
        <f>IF('Detailed input - Vehicles'!$E$124&gt;=M64,'DV small'!$J$60/'Detailed input - Vehicles'!$E$124,0)</f>
        <v>0</v>
      </c>
      <c r="T72" s="140">
        <f>IF('Detailed input - Vehicles'!$E$124&gt;=N64,'DV small'!$J$60/'Detailed input - Vehicles'!$E$124,0)</f>
        <v>0</v>
      </c>
      <c r="U72" s="140">
        <f>IF('Detailed input - Vehicles'!$E$124&gt;=O64,'DV small'!$J$60/'Detailed input - Vehicles'!$E$124,0)</f>
        <v>0</v>
      </c>
      <c r="V72" s="140">
        <f>IF('Detailed input - Vehicles'!$E$124&gt;=P64,'DV small'!$J$60/'Detailed input - Vehicles'!$E$124,0)</f>
        <v>0</v>
      </c>
      <c r="W72" s="140">
        <f>IF('Detailed input - Vehicles'!$E$124&gt;=Q64,'DV small'!$J$60/'Detailed input - Vehicles'!$E$124,0)</f>
        <v>0</v>
      </c>
      <c r="X72" s="140">
        <f>IF('Detailed input - Vehicles'!$E$124&gt;=R64,'DV small'!$J$60/'Detailed input - Vehicles'!$E$124,0)</f>
        <v>0</v>
      </c>
      <c r="Y72" s="140">
        <f>IF('Detailed input - Vehicles'!$E$124&gt;=S64,'DV small'!$J$60/'Detailed input - Vehicles'!$E$124,0)</f>
        <v>0</v>
      </c>
      <c r="Z72" s="140">
        <f>IF('Detailed input - Vehicles'!$E$124&gt;=T64,'DV small'!$J$60/'Detailed input - Vehicles'!$E$124,0)</f>
        <v>0</v>
      </c>
      <c r="AA72" s="140">
        <f>IF('Detailed input - Vehicles'!$E$124&gt;=U64,'DV small'!$J$60/'Detailed input - Vehicles'!$E$124,0)</f>
        <v>0</v>
      </c>
      <c r="AB72" s="140">
        <f>IF('Detailed input - Vehicles'!$E$124&gt;=V64,'DV small'!$J$60/'Detailed input - Vehicles'!$E$124,0)</f>
        <v>0</v>
      </c>
      <c r="AC72" s="140">
        <f>IF('Detailed input - Vehicles'!$E$124&gt;=W64,'DV small'!$J$60/'Detailed input - Vehicles'!$E$124,0)</f>
        <v>0</v>
      </c>
    </row>
    <row r="73" spans="1:29" ht="20.25" customHeight="1" outlineLevel="2" x14ac:dyDescent="0.3">
      <c r="A73" s="85"/>
      <c r="B73" s="84"/>
      <c r="C73" s="146" t="s">
        <v>128</v>
      </c>
      <c r="D73" s="140"/>
      <c r="E73" s="140"/>
      <c r="F73" s="140"/>
      <c r="G73" s="140"/>
      <c r="H73" s="140"/>
      <c r="I73" s="140"/>
      <c r="J73" s="140"/>
      <c r="K73" s="140">
        <f>IF('Detailed input - Vehicles'!$E$124&gt;=D64,'DV small'!$K$60/'Detailed input - Vehicles'!$E$124,0)</f>
        <v>0</v>
      </c>
      <c r="L73" s="140">
        <f>IF('Detailed input - Vehicles'!$E$124&gt;=E64,'DV small'!$K$60/'Detailed input - Vehicles'!$E$124,0)</f>
        <v>0</v>
      </c>
      <c r="M73" s="140">
        <f>IF('Detailed input - Vehicles'!$E$124&gt;=F64,'DV small'!$K$60/'Detailed input - Vehicles'!$E$124,0)</f>
        <v>0</v>
      </c>
      <c r="N73" s="140">
        <f>IF('Detailed input - Vehicles'!$E$124&gt;=G64,'DV small'!$K$60/'Detailed input - Vehicles'!$E$124,0)</f>
        <v>0</v>
      </c>
      <c r="O73" s="140">
        <f>IF('Detailed input - Vehicles'!$E$124&gt;=H64,'DV small'!$K$60/'Detailed input - Vehicles'!$E$124,0)</f>
        <v>0</v>
      </c>
      <c r="P73" s="140">
        <f>IF('Detailed input - Vehicles'!$E$124&gt;=I64,'DV small'!$K$60/'Detailed input - Vehicles'!$E$124,0)</f>
        <v>0</v>
      </c>
      <c r="Q73" s="140">
        <f>IF('Detailed input - Vehicles'!$E$124&gt;=J64,'DV small'!$K$60/'Detailed input - Vehicles'!$E$124,0)</f>
        <v>0</v>
      </c>
      <c r="R73" s="140">
        <f>IF('Detailed input - Vehicles'!$E$124&gt;=K64,'DV small'!$K$60/'Detailed input - Vehicles'!$E$124,0)</f>
        <v>0</v>
      </c>
      <c r="S73" s="140">
        <f>IF('Detailed input - Vehicles'!$E$124&gt;=L64,'DV small'!$K$60/'Detailed input - Vehicles'!$E$124,0)</f>
        <v>0</v>
      </c>
      <c r="T73" s="140">
        <f>IF('Detailed input - Vehicles'!$E$124&gt;=M64,'DV small'!$K$60/'Detailed input - Vehicles'!$E$124,0)</f>
        <v>0</v>
      </c>
      <c r="U73" s="140">
        <f>IF('Detailed input - Vehicles'!$E$124&gt;=N64,'DV small'!$K$60/'Detailed input - Vehicles'!$E$124,0)</f>
        <v>0</v>
      </c>
      <c r="V73" s="140">
        <f>IF('Detailed input - Vehicles'!$E$124&gt;=O64,'DV small'!$K$60/'Detailed input - Vehicles'!$E$124,0)</f>
        <v>0</v>
      </c>
      <c r="W73" s="140">
        <f>IF('Detailed input - Vehicles'!$E$124&gt;=P64,'DV small'!$K$60/'Detailed input - Vehicles'!$E$124,0)</f>
        <v>0</v>
      </c>
      <c r="X73" s="140">
        <f>IF('Detailed input - Vehicles'!$E$124&gt;=Q64,'DV small'!$K$60/'Detailed input - Vehicles'!$E$124,0)</f>
        <v>0</v>
      </c>
      <c r="Y73" s="140">
        <f>IF('Detailed input - Vehicles'!$E$124&gt;=R64,'DV small'!$K$60/'Detailed input - Vehicles'!$E$124,0)</f>
        <v>0</v>
      </c>
      <c r="Z73" s="140">
        <f>IF('Detailed input - Vehicles'!$E$124&gt;=S64,'DV small'!$K$60/'Detailed input - Vehicles'!$E$124,0)</f>
        <v>0</v>
      </c>
      <c r="AA73" s="140">
        <f>IF('Detailed input - Vehicles'!$E$124&gt;=T64,'DV small'!$K$60/'Detailed input - Vehicles'!$E$124,0)</f>
        <v>0</v>
      </c>
      <c r="AB73" s="140">
        <f>IF('Detailed input - Vehicles'!$E$124&gt;=U64,'DV small'!$K$60/'Detailed input - Vehicles'!$E$124,0)</f>
        <v>0</v>
      </c>
      <c r="AC73" s="140">
        <f>IF('Detailed input - Vehicles'!$E$124&gt;=V64,'DV small'!$K$60/'Detailed input - Vehicles'!$E$124,0)</f>
        <v>0</v>
      </c>
    </row>
    <row r="74" spans="1:29" ht="20.25" customHeight="1" outlineLevel="2" x14ac:dyDescent="0.3">
      <c r="A74" s="85"/>
      <c r="B74" s="84"/>
      <c r="C74" s="146" t="s">
        <v>129</v>
      </c>
      <c r="D74" s="140"/>
      <c r="E74" s="140"/>
      <c r="F74" s="140"/>
      <c r="G74" s="140"/>
      <c r="H74" s="140"/>
      <c r="I74" s="140"/>
      <c r="J74" s="140"/>
      <c r="K74" s="140"/>
      <c r="L74" s="140">
        <f>IF('Detailed input - Vehicles'!$E$124&gt;=D64,'DV small'!$L$60/'Detailed input - Vehicles'!$E$124,0)</f>
        <v>0</v>
      </c>
      <c r="M74" s="140">
        <f>IF('Detailed input - Vehicles'!$E$124&gt;=E64,'DV small'!$L$60/'Detailed input - Vehicles'!$E$124,0)</f>
        <v>0</v>
      </c>
      <c r="N74" s="140">
        <f>IF('Detailed input - Vehicles'!$E$124&gt;=F64,'DV small'!$L$60/'Detailed input - Vehicles'!$E$124,0)</f>
        <v>0</v>
      </c>
      <c r="O74" s="140">
        <f>IF('Detailed input - Vehicles'!$E$124&gt;=G64,'DV small'!$L$60/'Detailed input - Vehicles'!$E$124,0)</f>
        <v>0</v>
      </c>
      <c r="P74" s="140">
        <f>IF('Detailed input - Vehicles'!$E$124&gt;=H64,'DV small'!$L$60/'Detailed input - Vehicles'!$E$124,0)</f>
        <v>0</v>
      </c>
      <c r="Q74" s="140">
        <f>IF('Detailed input - Vehicles'!$E$124&gt;=I64,'DV small'!$L$60/'Detailed input - Vehicles'!$E$124,0)</f>
        <v>0</v>
      </c>
      <c r="R74" s="140">
        <f>IF('Detailed input - Vehicles'!$E$124&gt;=J64,'DV small'!$L$60/'Detailed input - Vehicles'!$E$124,0)</f>
        <v>0</v>
      </c>
      <c r="S74" s="140">
        <f>IF('Detailed input - Vehicles'!$E$124&gt;=K64,'DV small'!$L$60/'Detailed input - Vehicles'!$E$124,0)</f>
        <v>0</v>
      </c>
      <c r="T74" s="140">
        <f>IF('Detailed input - Vehicles'!$E$124&gt;=L64,'DV small'!$L$60/'Detailed input - Vehicles'!$E$124,0)</f>
        <v>0</v>
      </c>
      <c r="U74" s="140">
        <f>IF('Detailed input - Vehicles'!$E$124&gt;=M64,'DV small'!$L$60/'Detailed input - Vehicles'!$E$124,0)</f>
        <v>0</v>
      </c>
      <c r="V74" s="140">
        <f>IF('Detailed input - Vehicles'!$E$124&gt;=N64,'DV small'!$L$60/'Detailed input - Vehicles'!$E$124,0)</f>
        <v>0</v>
      </c>
      <c r="W74" s="140">
        <f>IF('Detailed input - Vehicles'!$E$124&gt;=O64,'DV small'!$L$60/'Detailed input - Vehicles'!$E$124,0)</f>
        <v>0</v>
      </c>
      <c r="X74" s="140">
        <f>IF('Detailed input - Vehicles'!$E$124&gt;=P64,'DV small'!$L$60/'Detailed input - Vehicles'!$E$124,0)</f>
        <v>0</v>
      </c>
      <c r="Y74" s="140">
        <f>IF('Detailed input - Vehicles'!$E$124&gt;=Q64,'DV small'!$L$60/'Detailed input - Vehicles'!$E$124,0)</f>
        <v>0</v>
      </c>
      <c r="Z74" s="140">
        <f>IF('Detailed input - Vehicles'!$E$124&gt;=R64,'DV small'!$L$60/'Detailed input - Vehicles'!$E$124,0)</f>
        <v>0</v>
      </c>
      <c r="AA74" s="140">
        <f>IF('Detailed input - Vehicles'!$E$124&gt;=S64,'DV small'!$L$60/'Detailed input - Vehicles'!$E$124,0)</f>
        <v>0</v>
      </c>
      <c r="AB74" s="140">
        <f>IF('Detailed input - Vehicles'!$E$124&gt;=T64,'DV small'!$L$60/'Detailed input - Vehicles'!$E$124,0)</f>
        <v>0</v>
      </c>
      <c r="AC74" s="140">
        <f>IF('Detailed input - Vehicles'!$E$124&gt;=U64,'DV small'!$L$60/'Detailed input - Vehicles'!$E$124,0)</f>
        <v>0</v>
      </c>
    </row>
    <row r="75" spans="1:29" ht="20.25" customHeight="1" outlineLevel="2" x14ac:dyDescent="0.3">
      <c r="A75" s="85"/>
      <c r="B75" s="84"/>
      <c r="C75" s="146" t="s">
        <v>130</v>
      </c>
      <c r="D75" s="140"/>
      <c r="E75" s="140"/>
      <c r="F75" s="140"/>
      <c r="G75" s="140"/>
      <c r="H75" s="140"/>
      <c r="I75" s="140"/>
      <c r="J75" s="140"/>
      <c r="K75" s="140"/>
      <c r="L75" s="140"/>
      <c r="M75" s="140">
        <f>IF('Detailed input - Vehicles'!$E$124&gt;=D64,'DV small'!$M$60/'Detailed input - Vehicles'!$E$124,0)</f>
        <v>0</v>
      </c>
      <c r="N75" s="140">
        <f>IF('Detailed input - Vehicles'!$E$124&gt;=E64,'DV small'!$M$60/'Detailed input - Vehicles'!$E$124,0)</f>
        <v>0</v>
      </c>
      <c r="O75" s="140">
        <f>IF('Detailed input - Vehicles'!$E$124&gt;=F64,'DV small'!$M$60/'Detailed input - Vehicles'!$E$124,0)</f>
        <v>0</v>
      </c>
      <c r="P75" s="140">
        <f>IF('Detailed input - Vehicles'!$E$124&gt;=G64,'DV small'!$M$60/'Detailed input - Vehicles'!$E$124,0)</f>
        <v>0</v>
      </c>
      <c r="Q75" s="140">
        <f>IF('Detailed input - Vehicles'!$E$124&gt;=H64,'DV small'!$M$60/'Detailed input - Vehicles'!$E$124,0)</f>
        <v>0</v>
      </c>
      <c r="R75" s="140">
        <f>IF('Detailed input - Vehicles'!$E$124&gt;=I64,'DV small'!$M$60/'Detailed input - Vehicles'!$E$124,0)</f>
        <v>0</v>
      </c>
      <c r="S75" s="140">
        <f>IF('Detailed input - Vehicles'!$E$124&gt;=J64,'DV small'!$M$60/'Detailed input - Vehicles'!$E$124,0)</f>
        <v>0</v>
      </c>
      <c r="T75" s="140">
        <f>IF('Detailed input - Vehicles'!$E$124&gt;=K64,'DV small'!$M$60/'Detailed input - Vehicles'!$E$124,0)</f>
        <v>0</v>
      </c>
      <c r="U75" s="140">
        <f>IF('Detailed input - Vehicles'!$E$124&gt;=L64,'DV small'!$M$60/'Detailed input - Vehicles'!$E$124,0)</f>
        <v>0</v>
      </c>
      <c r="V75" s="140">
        <f>IF('Detailed input - Vehicles'!$E$124&gt;=M64,'DV small'!$M$60/'Detailed input - Vehicles'!$E$124,0)</f>
        <v>0</v>
      </c>
      <c r="W75" s="140">
        <f>IF('Detailed input - Vehicles'!$E$124&gt;=N64,'DV small'!$M$60/'Detailed input - Vehicles'!$E$124,0)</f>
        <v>0</v>
      </c>
      <c r="X75" s="140">
        <f>IF('Detailed input - Vehicles'!$E$124&gt;=O64,'DV small'!$M$60/'Detailed input - Vehicles'!$E$124,0)</f>
        <v>0</v>
      </c>
      <c r="Y75" s="140">
        <f>IF('Detailed input - Vehicles'!$E$124&gt;=P64,'DV small'!$M$60/'Detailed input - Vehicles'!$E$124,0)</f>
        <v>0</v>
      </c>
      <c r="Z75" s="140">
        <f>IF('Detailed input - Vehicles'!$E$124&gt;=Q64,'DV small'!$M$60/'Detailed input - Vehicles'!$E$124,0)</f>
        <v>0</v>
      </c>
      <c r="AA75" s="140">
        <f>IF('Detailed input - Vehicles'!$E$124&gt;=R64,'DV small'!$M$60/'Detailed input - Vehicles'!$E$124,0)</f>
        <v>0</v>
      </c>
      <c r="AB75" s="140">
        <f>IF('Detailed input - Vehicles'!$E$124&gt;=S64,'DV small'!$M$60/'Detailed input - Vehicles'!$E$124,0)</f>
        <v>0</v>
      </c>
      <c r="AC75" s="140">
        <f>IF('Detailed input - Vehicles'!$E$124&gt;=T64,'DV small'!$M$60/'Detailed input - Vehicles'!$E$124,0)</f>
        <v>0</v>
      </c>
    </row>
    <row r="76" spans="1:29" ht="20.25" customHeight="1" outlineLevel="2" x14ac:dyDescent="0.3">
      <c r="A76" s="85"/>
      <c r="B76" s="84"/>
      <c r="C76" s="146" t="s">
        <v>131</v>
      </c>
      <c r="D76" s="140"/>
      <c r="E76" s="140"/>
      <c r="F76" s="140"/>
      <c r="G76" s="140"/>
      <c r="H76" s="140"/>
      <c r="I76" s="140"/>
      <c r="J76" s="140"/>
      <c r="K76" s="140"/>
      <c r="L76" s="140"/>
      <c r="M76" s="140"/>
      <c r="N76" s="140">
        <f>IF('Detailed input - Vehicles'!$E$124&gt;=D64,'DV small'!$N$60/'Detailed input - Vehicles'!$E$124,0)</f>
        <v>0</v>
      </c>
      <c r="O76" s="140">
        <f>IF('Detailed input - Vehicles'!$E$124&gt;=E64,'DV small'!$N$60/'Detailed input - Vehicles'!$E$124,0)</f>
        <v>0</v>
      </c>
      <c r="P76" s="140">
        <f>IF('Detailed input - Vehicles'!$E$124&gt;=F64,'DV small'!$N$60/'Detailed input - Vehicles'!$E$124,0)</f>
        <v>0</v>
      </c>
      <c r="Q76" s="140">
        <f>IF('Detailed input - Vehicles'!$E$124&gt;=G64,'DV small'!$N$60/'Detailed input - Vehicles'!$E$124,0)</f>
        <v>0</v>
      </c>
      <c r="R76" s="140">
        <f>IF('Detailed input - Vehicles'!$E$124&gt;=H64,'DV small'!$N$60/'Detailed input - Vehicles'!$E$124,0)</f>
        <v>0</v>
      </c>
      <c r="S76" s="140">
        <f>IF('Detailed input - Vehicles'!$E$124&gt;=I64,'DV small'!$N$60/'Detailed input - Vehicles'!$E$124,0)</f>
        <v>0</v>
      </c>
      <c r="T76" s="140">
        <f>IF('Detailed input - Vehicles'!$E$124&gt;=J64,'DV small'!$N$60/'Detailed input - Vehicles'!$E$124,0)</f>
        <v>0</v>
      </c>
      <c r="U76" s="140">
        <f>IF('Detailed input - Vehicles'!$E$124&gt;=K64,'DV small'!$N$60/'Detailed input - Vehicles'!$E$124,0)</f>
        <v>0</v>
      </c>
      <c r="V76" s="140">
        <f>IF('Detailed input - Vehicles'!$E$124&gt;=L64,'DV small'!$N$60/'Detailed input - Vehicles'!$E$124,0)</f>
        <v>0</v>
      </c>
      <c r="W76" s="140">
        <f>IF('Detailed input - Vehicles'!$E$124&gt;=M64,'DV small'!$N$60/'Detailed input - Vehicles'!$E$124,0)</f>
        <v>0</v>
      </c>
      <c r="X76" s="140">
        <f>IF('Detailed input - Vehicles'!$E$124&gt;=N64,'DV small'!$N$60/'Detailed input - Vehicles'!$E$124,0)</f>
        <v>0</v>
      </c>
      <c r="Y76" s="140">
        <f>IF('Detailed input - Vehicles'!$E$124&gt;=O64,'DV small'!$N$60/'Detailed input - Vehicles'!$E$124,0)</f>
        <v>0</v>
      </c>
      <c r="Z76" s="140">
        <f>IF('Detailed input - Vehicles'!$E$124&gt;=P64,'DV small'!$N$60/'Detailed input - Vehicles'!$E$124,0)</f>
        <v>0</v>
      </c>
      <c r="AA76" s="140">
        <f>IF('Detailed input - Vehicles'!$E$124&gt;=Q64,'DV small'!$N$60/'Detailed input - Vehicles'!$E$124,0)</f>
        <v>0</v>
      </c>
      <c r="AB76" s="140">
        <f>IF('Detailed input - Vehicles'!$E$124&gt;=R64,'DV small'!$N$60/'Detailed input - Vehicles'!$E$124,0)</f>
        <v>0</v>
      </c>
      <c r="AC76" s="140">
        <f>IF('Detailed input - Vehicles'!$E$124&gt;=S64,'DV small'!$N$60/'Detailed input - Vehicles'!$E$124,0)</f>
        <v>0</v>
      </c>
    </row>
    <row r="77" spans="1:29" s="87" customFormat="1" ht="20.25" customHeight="1" outlineLevel="1" x14ac:dyDescent="0.3">
      <c r="A77" s="85"/>
      <c r="B77" s="84"/>
      <c r="C77" s="84"/>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row>
    <row r="78" spans="1:29" s="87" customFormat="1" ht="20.25" customHeight="1" outlineLevel="1" x14ac:dyDescent="0.3">
      <c r="A78" s="85"/>
      <c r="B78" s="84"/>
      <c r="C78" s="84"/>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row>
    <row r="79" spans="1:29" ht="20.25" customHeight="1" outlineLevel="1" x14ac:dyDescent="0.3">
      <c r="A79" s="85"/>
      <c r="B79" s="133" t="s">
        <v>112</v>
      </c>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row>
    <row r="80" spans="1:29" s="87" customFormat="1" ht="20.25" customHeight="1" outlineLevel="1" x14ac:dyDescent="0.3">
      <c r="A80" s="85"/>
      <c r="B80" s="182"/>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row>
    <row r="81" spans="1:29" s="194" customFormat="1" ht="20.25" customHeight="1" outlineLevel="1" x14ac:dyDescent="0.3">
      <c r="A81" s="85"/>
      <c r="B81" s="243" t="s">
        <v>199</v>
      </c>
      <c r="C81" s="243" t="s">
        <v>16</v>
      </c>
      <c r="D81" s="243">
        <f>SUM(D83+D96+D100+D113)</f>
        <v>0</v>
      </c>
      <c r="E81" s="243">
        <f t="shared" ref="E81:N81" si="41">SUM(E83+E96+E100+E113)</f>
        <v>0</v>
      </c>
      <c r="F81" s="243">
        <f t="shared" si="41"/>
        <v>0</v>
      </c>
      <c r="G81" s="243">
        <f t="shared" si="41"/>
        <v>0</v>
      </c>
      <c r="H81" s="243">
        <f t="shared" si="41"/>
        <v>0</v>
      </c>
      <c r="I81" s="243">
        <f t="shared" si="41"/>
        <v>0</v>
      </c>
      <c r="J81" s="243">
        <f t="shared" si="41"/>
        <v>0</v>
      </c>
      <c r="K81" s="243">
        <f t="shared" si="41"/>
        <v>0</v>
      </c>
      <c r="L81" s="243">
        <f t="shared" si="41"/>
        <v>0</v>
      </c>
      <c r="M81" s="243">
        <f t="shared" si="41"/>
        <v>0</v>
      </c>
      <c r="N81" s="243">
        <f t="shared" si="41"/>
        <v>0</v>
      </c>
      <c r="O81" s="243">
        <f t="shared" ref="O81:AC81" si="42">SUM(O83+O96+O100+O113)</f>
        <v>0</v>
      </c>
      <c r="P81" s="243">
        <f t="shared" si="42"/>
        <v>0</v>
      </c>
      <c r="Q81" s="243">
        <f t="shared" si="42"/>
        <v>0</v>
      </c>
      <c r="R81" s="243">
        <f t="shared" si="42"/>
        <v>0</v>
      </c>
      <c r="S81" s="243">
        <f t="shared" si="42"/>
        <v>0</v>
      </c>
      <c r="T81" s="243">
        <f t="shared" si="42"/>
        <v>0</v>
      </c>
      <c r="U81" s="243">
        <f t="shared" si="42"/>
        <v>0</v>
      </c>
      <c r="V81" s="243">
        <f t="shared" si="42"/>
        <v>0</v>
      </c>
      <c r="W81" s="243">
        <f t="shared" si="42"/>
        <v>0</v>
      </c>
      <c r="X81" s="243">
        <f t="shared" si="42"/>
        <v>0</v>
      </c>
      <c r="Y81" s="243">
        <f t="shared" si="42"/>
        <v>0</v>
      </c>
      <c r="Z81" s="243">
        <f t="shared" si="42"/>
        <v>0</v>
      </c>
      <c r="AA81" s="243">
        <f t="shared" si="42"/>
        <v>0</v>
      </c>
      <c r="AB81" s="243">
        <f t="shared" si="42"/>
        <v>0</v>
      </c>
      <c r="AC81" s="243">
        <f t="shared" si="42"/>
        <v>0</v>
      </c>
    </row>
    <row r="82" spans="1:29" s="87" customFormat="1" ht="20.25" customHeight="1" outlineLevel="1" x14ac:dyDescent="0.3">
      <c r="A82" s="85"/>
      <c r="B82" s="182"/>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row>
    <row r="83" spans="1:29" s="87" customFormat="1" ht="20.25" customHeight="1" outlineLevel="2" x14ac:dyDescent="0.3">
      <c r="A83" s="88"/>
      <c r="B83" s="101" t="s">
        <v>96</v>
      </c>
      <c r="C83" s="101" t="s">
        <v>16</v>
      </c>
      <c r="D83" s="141">
        <f t="shared" ref="D83:N83" si="43">SUM(D84:D94)</f>
        <v>0</v>
      </c>
      <c r="E83" s="141">
        <f t="shared" si="43"/>
        <v>0</v>
      </c>
      <c r="F83" s="141">
        <f t="shared" si="43"/>
        <v>0</v>
      </c>
      <c r="G83" s="141">
        <f t="shared" si="43"/>
        <v>0</v>
      </c>
      <c r="H83" s="141">
        <f t="shared" si="43"/>
        <v>0</v>
      </c>
      <c r="I83" s="141">
        <f t="shared" si="43"/>
        <v>0</v>
      </c>
      <c r="J83" s="141">
        <f t="shared" si="43"/>
        <v>0</v>
      </c>
      <c r="K83" s="141">
        <f t="shared" si="43"/>
        <v>0</v>
      </c>
      <c r="L83" s="141">
        <f t="shared" si="43"/>
        <v>0</v>
      </c>
      <c r="M83" s="141">
        <f t="shared" si="43"/>
        <v>0</v>
      </c>
      <c r="N83" s="141">
        <f t="shared" si="43"/>
        <v>0</v>
      </c>
      <c r="O83" s="141">
        <f t="shared" ref="O83:AC83" si="44">SUM(O84:O94)</f>
        <v>0</v>
      </c>
      <c r="P83" s="141">
        <f t="shared" si="44"/>
        <v>0</v>
      </c>
      <c r="Q83" s="141">
        <f t="shared" si="44"/>
        <v>0</v>
      </c>
      <c r="R83" s="141">
        <f t="shared" si="44"/>
        <v>0</v>
      </c>
      <c r="S83" s="141">
        <f t="shared" si="44"/>
        <v>0</v>
      </c>
      <c r="T83" s="141">
        <f t="shared" si="44"/>
        <v>0</v>
      </c>
      <c r="U83" s="141">
        <f t="shared" si="44"/>
        <v>0</v>
      </c>
      <c r="V83" s="141">
        <f t="shared" si="44"/>
        <v>0</v>
      </c>
      <c r="W83" s="141">
        <f t="shared" si="44"/>
        <v>0</v>
      </c>
      <c r="X83" s="141">
        <f t="shared" si="44"/>
        <v>0</v>
      </c>
      <c r="Y83" s="141">
        <f t="shared" si="44"/>
        <v>0</v>
      </c>
      <c r="Z83" s="141">
        <f t="shared" si="44"/>
        <v>0</v>
      </c>
      <c r="AA83" s="141">
        <f t="shared" si="44"/>
        <v>0</v>
      </c>
      <c r="AB83" s="141">
        <f t="shared" si="44"/>
        <v>0</v>
      </c>
      <c r="AC83" s="141">
        <f t="shared" si="44"/>
        <v>0</v>
      </c>
    </row>
    <row r="84" spans="1:29" s="87" customFormat="1" ht="20.25" customHeight="1" outlineLevel="3" x14ac:dyDescent="0.3">
      <c r="A84" s="88"/>
      <c r="B84" s="103" t="s">
        <v>136</v>
      </c>
      <c r="C84" s="146" t="s">
        <v>121</v>
      </c>
      <c r="D84" s="140">
        <f>IF('Detailed input - Vehicles'!$E$136&lt;&gt;0,'Detailed input - Vehicles'!$E$136,'Detailed input - Vehicles'!$E$135)*D13*D25</f>
        <v>0</v>
      </c>
      <c r="E84" s="140">
        <f>IF('Detailed input - Vehicles'!$E$136&lt;&gt;0,'Detailed input - Vehicles'!$E$136,'Detailed input - Vehicles'!$E$135)*E13*E25</f>
        <v>0</v>
      </c>
      <c r="F84" s="140">
        <f>IF('Detailed input - Vehicles'!$E$136&lt;&gt;0,'Detailed input - Vehicles'!$E$136,'Detailed input - Vehicles'!$E$135)*F13*F25</f>
        <v>0</v>
      </c>
      <c r="G84" s="140">
        <f>IF('Detailed input - Vehicles'!$E$136&lt;&gt;0,'Detailed input - Vehicles'!$E$136,'Detailed input - Vehicles'!$E$135)*G13*G25</f>
        <v>0</v>
      </c>
      <c r="H84" s="140">
        <f>IF('Detailed input - Vehicles'!$E$136&lt;&gt;0,'Detailed input - Vehicles'!$E$136,'Detailed input - Vehicles'!$E$135)*H13*H25</f>
        <v>0</v>
      </c>
      <c r="I84" s="140">
        <f>IF('Detailed input - Vehicles'!$E$136&lt;&gt;0,'Detailed input - Vehicles'!$E$136,'Detailed input - Vehicles'!$E$135)*I13*I25</f>
        <v>0</v>
      </c>
      <c r="J84" s="140">
        <f>IF('Detailed input - Vehicles'!$E$136&lt;&gt;0,'Detailed input - Vehicles'!$E$136,'Detailed input - Vehicles'!$E$135)*J13*J25</f>
        <v>0</v>
      </c>
      <c r="K84" s="140">
        <f>IF('Detailed input - Vehicles'!$E$136&lt;&gt;0,'Detailed input - Vehicles'!$E$136,'Detailed input - Vehicles'!$E$135)*K13*K25</f>
        <v>0</v>
      </c>
      <c r="L84" s="140">
        <f>IF('Detailed input - Vehicles'!$E$136&lt;&gt;0,'Detailed input - Vehicles'!$E$136,'Detailed input - Vehicles'!$E$135)*L13*L25</f>
        <v>0</v>
      </c>
      <c r="M84" s="140">
        <f>IF('Detailed input - Vehicles'!$E$136&lt;&gt;0,'Detailed input - Vehicles'!$E$136,'Detailed input - Vehicles'!$E$135)*M13*M25</f>
        <v>0</v>
      </c>
      <c r="N84" s="140">
        <f>IF('Detailed input - Vehicles'!$E$136&lt;&gt;0,'Detailed input - Vehicles'!$E$136,'Detailed input - Vehicles'!$E$135)*N13*N25</f>
        <v>0</v>
      </c>
      <c r="O84" s="140">
        <f>IF('Detailed input - Vehicles'!$E$136&lt;&gt;0,'Detailed input - Vehicles'!$E$136,'Detailed input - Vehicles'!$E$135)*O13*O25</f>
        <v>0</v>
      </c>
      <c r="P84" s="140">
        <f>IF('Detailed input - Vehicles'!$E$136&lt;&gt;0,'Detailed input - Vehicles'!$E$136,'Detailed input - Vehicles'!$E$135)*P13*P25</f>
        <v>0</v>
      </c>
      <c r="Q84" s="140">
        <f>IF('Detailed input - Vehicles'!$E$136&lt;&gt;0,'Detailed input - Vehicles'!$E$136,'Detailed input - Vehicles'!$E$135)*Q13*Q25</f>
        <v>0</v>
      </c>
      <c r="R84" s="140">
        <f>IF('Detailed input - Vehicles'!$E$136&lt;&gt;0,'Detailed input - Vehicles'!$E$136,'Detailed input - Vehicles'!$E$135)*R13*R25</f>
        <v>0</v>
      </c>
      <c r="S84" s="140">
        <f>IF('Detailed input - Vehicles'!$E$136&lt;&gt;0,'Detailed input - Vehicles'!$E$136,'Detailed input - Vehicles'!$E$135)*S13*S25</f>
        <v>0</v>
      </c>
      <c r="T84" s="140">
        <f>IF('Detailed input - Vehicles'!$E$136&lt;&gt;0,'Detailed input - Vehicles'!$E$136,'Detailed input - Vehicles'!$E$135)*T13*T25</f>
        <v>0</v>
      </c>
      <c r="U84" s="140">
        <f>IF('Detailed input - Vehicles'!$E$136&lt;&gt;0,'Detailed input - Vehicles'!$E$136,'Detailed input - Vehicles'!$E$135)*U13*U25</f>
        <v>0</v>
      </c>
      <c r="V84" s="140">
        <f>IF('Detailed input - Vehicles'!$E$136&lt;&gt;0,'Detailed input - Vehicles'!$E$136,'Detailed input - Vehicles'!$E$135)*V13*V25</f>
        <v>0</v>
      </c>
      <c r="W84" s="140">
        <f>IF('Detailed input - Vehicles'!$E$136&lt;&gt;0,'Detailed input - Vehicles'!$E$136,'Detailed input - Vehicles'!$E$135)*W13*W25</f>
        <v>0</v>
      </c>
      <c r="X84" s="140">
        <f>IF('Detailed input - Vehicles'!$E$136&lt;&gt;0,'Detailed input - Vehicles'!$E$136,'Detailed input - Vehicles'!$E$135)*X13*X25</f>
        <v>0</v>
      </c>
      <c r="Y84" s="140">
        <f>IF('Detailed input - Vehicles'!$E$136&lt;&gt;0,'Detailed input - Vehicles'!$E$136,'Detailed input - Vehicles'!$E$135)*Y13*Y25</f>
        <v>0</v>
      </c>
      <c r="Z84" s="140">
        <f>IF('Detailed input - Vehicles'!$E$136&lt;&gt;0,'Detailed input - Vehicles'!$E$136,'Detailed input - Vehicles'!$E$135)*Z13*Z25</f>
        <v>0</v>
      </c>
      <c r="AA84" s="140">
        <f>IF('Detailed input - Vehicles'!$E$136&lt;&gt;0,'Detailed input - Vehicles'!$E$136,'Detailed input - Vehicles'!$E$135)*AA13*AA25</f>
        <v>0</v>
      </c>
      <c r="AB84" s="140">
        <f>IF('Detailed input - Vehicles'!$E$136&lt;&gt;0,'Detailed input - Vehicles'!$E$136,'Detailed input - Vehicles'!$E$135)*AB13*AB25</f>
        <v>0</v>
      </c>
      <c r="AC84" s="140">
        <f>IF('Detailed input - Vehicles'!$E$136&lt;&gt;0,'Detailed input - Vehicles'!$E$136,'Detailed input - Vehicles'!$E$135)*AC13*AC25</f>
        <v>0</v>
      </c>
    </row>
    <row r="85" spans="1:29" s="87" customFormat="1" ht="20.25" customHeight="1" outlineLevel="3" x14ac:dyDescent="0.3">
      <c r="A85" s="88"/>
      <c r="B85" s="89"/>
      <c r="C85" s="146" t="s">
        <v>122</v>
      </c>
      <c r="D85" s="140"/>
      <c r="E85" s="140">
        <f>IF('Detailed input - Vehicles'!$F$136&lt;&gt;0,'Detailed input - Vehicles'!$F$136,'Detailed input - Vehicles'!$F$135)*E14*E25</f>
        <v>0</v>
      </c>
      <c r="F85" s="140">
        <f>IF('Detailed input - Vehicles'!$F$136&lt;&gt;0,'Detailed input - Vehicles'!$F$136,'Detailed input - Vehicles'!$F$135)*F14*F25</f>
        <v>0</v>
      </c>
      <c r="G85" s="140">
        <f>IF('Detailed input - Vehicles'!$F$136&lt;&gt;0,'Detailed input - Vehicles'!$F$136,'Detailed input - Vehicles'!$F$135)*G14*G25</f>
        <v>0</v>
      </c>
      <c r="H85" s="140">
        <f>IF('Detailed input - Vehicles'!$F$136&lt;&gt;0,'Detailed input - Vehicles'!$F$136,'Detailed input - Vehicles'!$F$135)*H14*H25</f>
        <v>0</v>
      </c>
      <c r="I85" s="140">
        <f>IF('Detailed input - Vehicles'!$F$136&lt;&gt;0,'Detailed input - Vehicles'!$F$136,'Detailed input - Vehicles'!$F$135)*I14*I25</f>
        <v>0</v>
      </c>
      <c r="J85" s="140">
        <f>IF('Detailed input - Vehicles'!$F$136&lt;&gt;0,'Detailed input - Vehicles'!$F$136,'Detailed input - Vehicles'!$F$135)*J14*J25</f>
        <v>0</v>
      </c>
      <c r="K85" s="140">
        <f>IF('Detailed input - Vehicles'!$F$136&lt;&gt;0,'Detailed input - Vehicles'!$F$136,'Detailed input - Vehicles'!$F$135)*K14*K25</f>
        <v>0</v>
      </c>
      <c r="L85" s="140">
        <f>IF('Detailed input - Vehicles'!$F$136&lt;&gt;0,'Detailed input - Vehicles'!$F$136,'Detailed input - Vehicles'!$F$135)*L14*L25</f>
        <v>0</v>
      </c>
      <c r="M85" s="140">
        <f>IF('Detailed input - Vehicles'!$F$136&lt;&gt;0,'Detailed input - Vehicles'!$F$136,'Detailed input - Vehicles'!$F$135)*M14*M25</f>
        <v>0</v>
      </c>
      <c r="N85" s="140">
        <f>IF('Detailed input - Vehicles'!$F$136&lt;&gt;0,'Detailed input - Vehicles'!$F$136,'Detailed input - Vehicles'!$F$135)*N14*N25</f>
        <v>0</v>
      </c>
      <c r="O85" s="140">
        <f>IF('Detailed input - Vehicles'!$F$136&lt;&gt;0,'Detailed input - Vehicles'!$F$136,'Detailed input - Vehicles'!$F$135)*O14*O25</f>
        <v>0</v>
      </c>
      <c r="P85" s="140">
        <f>IF('Detailed input - Vehicles'!$F$136&lt;&gt;0,'Detailed input - Vehicles'!$F$136,'Detailed input - Vehicles'!$F$135)*P14*P25</f>
        <v>0</v>
      </c>
      <c r="Q85" s="140">
        <f>IF('Detailed input - Vehicles'!$F$136&lt;&gt;0,'Detailed input - Vehicles'!$F$136,'Detailed input - Vehicles'!$F$135)*Q14*Q25</f>
        <v>0</v>
      </c>
      <c r="R85" s="140">
        <f>IF('Detailed input - Vehicles'!$F$136&lt;&gt;0,'Detailed input - Vehicles'!$F$136,'Detailed input - Vehicles'!$F$135)*R14*R25</f>
        <v>0</v>
      </c>
      <c r="S85" s="140">
        <f>IF('Detailed input - Vehicles'!$F$136&lt;&gt;0,'Detailed input - Vehicles'!$F$136,'Detailed input - Vehicles'!$F$135)*S14*S25</f>
        <v>0</v>
      </c>
      <c r="T85" s="140">
        <f>IF('Detailed input - Vehicles'!$F$136&lt;&gt;0,'Detailed input - Vehicles'!$F$136,'Detailed input - Vehicles'!$F$135)*T14*T25</f>
        <v>0</v>
      </c>
      <c r="U85" s="140">
        <f>IF('Detailed input - Vehicles'!$F$136&lt;&gt;0,'Detailed input - Vehicles'!$F$136,'Detailed input - Vehicles'!$F$135)*U14*U25</f>
        <v>0</v>
      </c>
      <c r="V85" s="140">
        <f>IF('Detailed input - Vehicles'!$F$136&lt;&gt;0,'Detailed input - Vehicles'!$F$136,'Detailed input - Vehicles'!$F$135)*V14*V25</f>
        <v>0</v>
      </c>
      <c r="W85" s="140">
        <f>IF('Detailed input - Vehicles'!$F$136&lt;&gt;0,'Detailed input - Vehicles'!$F$136,'Detailed input - Vehicles'!$F$135)*W14*W25</f>
        <v>0</v>
      </c>
      <c r="X85" s="140">
        <f>IF('Detailed input - Vehicles'!$F$136&lt;&gt;0,'Detailed input - Vehicles'!$F$136,'Detailed input - Vehicles'!$F$135)*X14*X25</f>
        <v>0</v>
      </c>
      <c r="Y85" s="140">
        <f>IF('Detailed input - Vehicles'!$F$136&lt;&gt;0,'Detailed input - Vehicles'!$F$136,'Detailed input - Vehicles'!$F$135)*Y14*Y25</f>
        <v>0</v>
      </c>
      <c r="Z85" s="140">
        <f>IF('Detailed input - Vehicles'!$F$136&lt;&gt;0,'Detailed input - Vehicles'!$F$136,'Detailed input - Vehicles'!$F$135)*Z14*Z25</f>
        <v>0</v>
      </c>
      <c r="AA85" s="140">
        <f>IF('Detailed input - Vehicles'!$F$136&lt;&gt;0,'Detailed input - Vehicles'!$F$136,'Detailed input - Vehicles'!$F$135)*AA14*AA25</f>
        <v>0</v>
      </c>
      <c r="AB85" s="140">
        <f>IF('Detailed input - Vehicles'!$F$136&lt;&gt;0,'Detailed input - Vehicles'!$F$136,'Detailed input - Vehicles'!$F$135)*AB14*AB25</f>
        <v>0</v>
      </c>
      <c r="AC85" s="140">
        <f>IF('Detailed input - Vehicles'!$F$136&lt;&gt;0,'Detailed input - Vehicles'!$F$136,'Detailed input - Vehicles'!$F$135)*AC14*AC25</f>
        <v>0</v>
      </c>
    </row>
    <row r="86" spans="1:29" s="87" customFormat="1" ht="20.25" customHeight="1" outlineLevel="3" x14ac:dyDescent="0.3">
      <c r="A86" s="88"/>
      <c r="B86" s="89"/>
      <c r="C86" s="146" t="s">
        <v>123</v>
      </c>
      <c r="D86" s="140"/>
      <c r="E86" s="140"/>
      <c r="F86" s="140">
        <f>IF('Detailed input - Vehicles'!$G$136&lt;&gt;0,'Detailed input - Vehicles'!$G$136,'Detailed input - Vehicles'!$G$135)*'DV small'!F25*'DV small'!F15</f>
        <v>0</v>
      </c>
      <c r="G86" s="140">
        <f>IF('Detailed input - Vehicles'!$G$136&lt;&gt;0,'Detailed input - Vehicles'!$G$136,'Detailed input - Vehicles'!$G$135)*'DV small'!G25*'DV small'!G15</f>
        <v>0</v>
      </c>
      <c r="H86" s="140">
        <f>IF('Detailed input - Vehicles'!$G$136&lt;&gt;0,'Detailed input - Vehicles'!$G$136,'Detailed input - Vehicles'!$G$135)*'DV small'!H25*'DV small'!H15</f>
        <v>0</v>
      </c>
      <c r="I86" s="140">
        <f>IF('Detailed input - Vehicles'!$G$136&lt;&gt;0,'Detailed input - Vehicles'!$G$136,'Detailed input - Vehicles'!$G$135)*'DV small'!I25*'DV small'!I15</f>
        <v>0</v>
      </c>
      <c r="J86" s="140">
        <f>IF('Detailed input - Vehicles'!$G$136&lt;&gt;0,'Detailed input - Vehicles'!$G$136,'Detailed input - Vehicles'!$G$135)*'DV small'!J25*'DV small'!J15</f>
        <v>0</v>
      </c>
      <c r="K86" s="140">
        <f>IF('Detailed input - Vehicles'!$G$136&lt;&gt;0,'Detailed input - Vehicles'!$G$136,'Detailed input - Vehicles'!$G$135)*'DV small'!K25*'DV small'!K15</f>
        <v>0</v>
      </c>
      <c r="L86" s="140">
        <f>IF('Detailed input - Vehicles'!$G$136&lt;&gt;0,'Detailed input - Vehicles'!$G$136,'Detailed input - Vehicles'!$G$135)*'DV small'!L25*'DV small'!L15</f>
        <v>0</v>
      </c>
      <c r="M86" s="140">
        <f>IF('Detailed input - Vehicles'!$G$136&lt;&gt;0,'Detailed input - Vehicles'!$G$136,'Detailed input - Vehicles'!$G$135)*'DV small'!M25*'DV small'!M15</f>
        <v>0</v>
      </c>
      <c r="N86" s="140">
        <f>IF('Detailed input - Vehicles'!$G$136&lt;&gt;0,'Detailed input - Vehicles'!$G$136,'Detailed input - Vehicles'!$G$135)*'DV small'!N25*'DV small'!N15</f>
        <v>0</v>
      </c>
      <c r="O86" s="140">
        <f>IF('Detailed input - Vehicles'!$G$136&lt;&gt;0,'Detailed input - Vehicles'!$G$136,'Detailed input - Vehicles'!$G$135)*'DV small'!O25*'DV small'!O15</f>
        <v>0</v>
      </c>
      <c r="P86" s="140">
        <f>IF('Detailed input - Vehicles'!$G$136&lt;&gt;0,'Detailed input - Vehicles'!$G$136,'Detailed input - Vehicles'!$G$135)*'DV small'!P25*'DV small'!P15</f>
        <v>0</v>
      </c>
      <c r="Q86" s="140">
        <f>IF('Detailed input - Vehicles'!$G$136&lt;&gt;0,'Detailed input - Vehicles'!$G$136,'Detailed input - Vehicles'!$G$135)*'DV small'!Q25*'DV small'!Q15</f>
        <v>0</v>
      </c>
      <c r="R86" s="140">
        <f>IF('Detailed input - Vehicles'!$G$136&lt;&gt;0,'Detailed input - Vehicles'!$G$136,'Detailed input - Vehicles'!$G$135)*'DV small'!R25*'DV small'!R15</f>
        <v>0</v>
      </c>
      <c r="S86" s="140">
        <f>IF('Detailed input - Vehicles'!$G$136&lt;&gt;0,'Detailed input - Vehicles'!$G$136,'Detailed input - Vehicles'!$G$135)*'DV small'!S25*'DV small'!S15</f>
        <v>0</v>
      </c>
      <c r="T86" s="140">
        <f>IF('Detailed input - Vehicles'!$G$136&lt;&gt;0,'Detailed input - Vehicles'!$G$136,'Detailed input - Vehicles'!$G$135)*'DV small'!T25*'DV small'!T15</f>
        <v>0</v>
      </c>
      <c r="U86" s="140">
        <f>IF('Detailed input - Vehicles'!$G$136&lt;&gt;0,'Detailed input - Vehicles'!$G$136,'Detailed input - Vehicles'!$G$135)*'DV small'!U25*'DV small'!U15</f>
        <v>0</v>
      </c>
      <c r="V86" s="140">
        <f>IF('Detailed input - Vehicles'!$G$136&lt;&gt;0,'Detailed input - Vehicles'!$G$136,'Detailed input - Vehicles'!$G$135)*'DV small'!V25*'DV small'!V15</f>
        <v>0</v>
      </c>
      <c r="W86" s="140">
        <f>IF('Detailed input - Vehicles'!$G$136&lt;&gt;0,'Detailed input - Vehicles'!$G$136,'Detailed input - Vehicles'!$G$135)*'DV small'!W25*'DV small'!W15</f>
        <v>0</v>
      </c>
      <c r="X86" s="140">
        <f>IF('Detailed input - Vehicles'!$G$136&lt;&gt;0,'Detailed input - Vehicles'!$G$136,'Detailed input - Vehicles'!$G$135)*'DV small'!X25*'DV small'!X15</f>
        <v>0</v>
      </c>
      <c r="Y86" s="140">
        <f>IF('Detailed input - Vehicles'!$G$136&lt;&gt;0,'Detailed input - Vehicles'!$G$136,'Detailed input - Vehicles'!$G$135)*'DV small'!Y25*'DV small'!Y15</f>
        <v>0</v>
      </c>
      <c r="Z86" s="140">
        <f>IF('Detailed input - Vehicles'!$G$136&lt;&gt;0,'Detailed input - Vehicles'!$G$136,'Detailed input - Vehicles'!$G$135)*'DV small'!Z25*'DV small'!Z15</f>
        <v>0</v>
      </c>
      <c r="AA86" s="140">
        <f>IF('Detailed input - Vehicles'!$G$136&lt;&gt;0,'Detailed input - Vehicles'!$G$136,'Detailed input - Vehicles'!$G$135)*'DV small'!AA25*'DV small'!AA15</f>
        <v>0</v>
      </c>
      <c r="AB86" s="140">
        <f>IF('Detailed input - Vehicles'!$G$136&lt;&gt;0,'Detailed input - Vehicles'!$G$136,'Detailed input - Vehicles'!$G$135)*'DV small'!AB25*'DV small'!AB15</f>
        <v>0</v>
      </c>
      <c r="AC86" s="140">
        <f>IF('Detailed input - Vehicles'!$G$136&lt;&gt;0,'Detailed input - Vehicles'!$G$136,'Detailed input - Vehicles'!$G$135)*'DV small'!AC25*'DV small'!AC15</f>
        <v>0</v>
      </c>
    </row>
    <row r="87" spans="1:29" s="87" customFormat="1" ht="20.25" customHeight="1" outlineLevel="3" x14ac:dyDescent="0.3">
      <c r="A87" s="88"/>
      <c r="B87" s="89"/>
      <c r="C87" s="146" t="s">
        <v>124</v>
      </c>
      <c r="D87" s="140"/>
      <c r="E87" s="140"/>
      <c r="F87" s="140"/>
      <c r="G87" s="140">
        <f>IF('Detailed input - Vehicles'!$H$136&lt;&gt;0,'Detailed input - Vehicles'!$H$136,'Detailed input - Vehicles'!$H$135)*G25*G16</f>
        <v>0</v>
      </c>
      <c r="H87" s="140">
        <f>IF('Detailed input - Vehicles'!$H$136&lt;&gt;0,'Detailed input - Vehicles'!$H$136,'Detailed input - Vehicles'!$H$135)*H25*H16</f>
        <v>0</v>
      </c>
      <c r="I87" s="140">
        <f>IF('Detailed input - Vehicles'!$H$136&lt;&gt;0,'Detailed input - Vehicles'!$H$136,'Detailed input - Vehicles'!$H$135)*I25*I16</f>
        <v>0</v>
      </c>
      <c r="J87" s="140">
        <f>IF('Detailed input - Vehicles'!$H$136&lt;&gt;0,'Detailed input - Vehicles'!$H$136,'Detailed input - Vehicles'!$H$135)*J25*J16</f>
        <v>0</v>
      </c>
      <c r="K87" s="140">
        <f>IF('Detailed input - Vehicles'!$H$136&lt;&gt;0,'Detailed input - Vehicles'!$H$136,'Detailed input - Vehicles'!$H$135)*K25*K16</f>
        <v>0</v>
      </c>
      <c r="L87" s="140">
        <f>IF('Detailed input - Vehicles'!$H$136&lt;&gt;0,'Detailed input - Vehicles'!$H$136,'Detailed input - Vehicles'!$H$135)*L25*L16</f>
        <v>0</v>
      </c>
      <c r="M87" s="140">
        <f>IF('Detailed input - Vehicles'!$H$136&lt;&gt;0,'Detailed input - Vehicles'!$H$136,'Detailed input - Vehicles'!$H$135)*M25*M16</f>
        <v>0</v>
      </c>
      <c r="N87" s="140">
        <f>IF('Detailed input - Vehicles'!$H$136&lt;&gt;0,'Detailed input - Vehicles'!$H$136,'Detailed input - Vehicles'!$H$135)*N25*N16</f>
        <v>0</v>
      </c>
      <c r="O87" s="140">
        <f>IF('Detailed input - Vehicles'!$H$136&lt;&gt;0,'Detailed input - Vehicles'!$H$136,'Detailed input - Vehicles'!$H$135)*O25*O16</f>
        <v>0</v>
      </c>
      <c r="P87" s="140">
        <f>IF('Detailed input - Vehicles'!$H$136&lt;&gt;0,'Detailed input - Vehicles'!$H$136,'Detailed input - Vehicles'!$H$135)*P25*P16</f>
        <v>0</v>
      </c>
      <c r="Q87" s="140">
        <f>IF('Detailed input - Vehicles'!$H$136&lt;&gt;0,'Detailed input - Vehicles'!$H$136,'Detailed input - Vehicles'!$H$135)*Q25*Q16</f>
        <v>0</v>
      </c>
      <c r="R87" s="140">
        <f>IF('Detailed input - Vehicles'!$H$136&lt;&gt;0,'Detailed input - Vehicles'!$H$136,'Detailed input - Vehicles'!$H$135)*R25*R16</f>
        <v>0</v>
      </c>
      <c r="S87" s="140">
        <f>IF('Detailed input - Vehicles'!$H$136&lt;&gt;0,'Detailed input - Vehicles'!$H$136,'Detailed input - Vehicles'!$H$135)*S25*S16</f>
        <v>0</v>
      </c>
      <c r="T87" s="140">
        <f>IF('Detailed input - Vehicles'!$H$136&lt;&gt;0,'Detailed input - Vehicles'!$H$136,'Detailed input - Vehicles'!$H$135)*T25*T16</f>
        <v>0</v>
      </c>
      <c r="U87" s="140">
        <f>IF('Detailed input - Vehicles'!$H$136&lt;&gt;0,'Detailed input - Vehicles'!$H$136,'Detailed input - Vehicles'!$H$135)*U25*U16</f>
        <v>0</v>
      </c>
      <c r="V87" s="140">
        <f>IF('Detailed input - Vehicles'!$H$136&lt;&gt;0,'Detailed input - Vehicles'!$H$136,'Detailed input - Vehicles'!$H$135)*V25*V16</f>
        <v>0</v>
      </c>
      <c r="W87" s="140">
        <f>IF('Detailed input - Vehicles'!$H$136&lt;&gt;0,'Detailed input - Vehicles'!$H$136,'Detailed input - Vehicles'!$H$135)*W25*W16</f>
        <v>0</v>
      </c>
      <c r="X87" s="140">
        <f>IF('Detailed input - Vehicles'!$H$136&lt;&gt;0,'Detailed input - Vehicles'!$H$136,'Detailed input - Vehicles'!$H$135)*X25*X16</f>
        <v>0</v>
      </c>
      <c r="Y87" s="140">
        <f>IF('Detailed input - Vehicles'!$H$136&lt;&gt;0,'Detailed input - Vehicles'!$H$136,'Detailed input - Vehicles'!$H$135)*Y25*Y16</f>
        <v>0</v>
      </c>
      <c r="Z87" s="140">
        <f>IF('Detailed input - Vehicles'!$H$136&lt;&gt;0,'Detailed input - Vehicles'!$H$136,'Detailed input - Vehicles'!$H$135)*Z25*Z16</f>
        <v>0</v>
      </c>
      <c r="AA87" s="140">
        <f>IF('Detailed input - Vehicles'!$H$136&lt;&gt;0,'Detailed input - Vehicles'!$H$136,'Detailed input - Vehicles'!$H$135)*AA25*AA16</f>
        <v>0</v>
      </c>
      <c r="AB87" s="140">
        <f>IF('Detailed input - Vehicles'!$H$136&lt;&gt;0,'Detailed input - Vehicles'!$H$136,'Detailed input - Vehicles'!$H$135)*AB25*AB16</f>
        <v>0</v>
      </c>
      <c r="AC87" s="140">
        <f>IF('Detailed input - Vehicles'!$H$136&lt;&gt;0,'Detailed input - Vehicles'!$H$136,'Detailed input - Vehicles'!$H$135)*AC25*AC16</f>
        <v>0</v>
      </c>
    </row>
    <row r="88" spans="1:29" s="87" customFormat="1" ht="20.25" customHeight="1" outlineLevel="3" x14ac:dyDescent="0.3">
      <c r="A88" s="88"/>
      <c r="B88" s="89"/>
      <c r="C88" s="146" t="s">
        <v>125</v>
      </c>
      <c r="D88" s="140"/>
      <c r="E88" s="140"/>
      <c r="F88" s="140"/>
      <c r="G88" s="140"/>
      <c r="H88" s="140">
        <f>IF('Detailed input - Vehicles'!$I$136&lt;&gt;0,'Detailed input - Vehicles'!$I$136,'Detailed input - Vehicles'!$I$135)*'DV small'!H17*'DV small'!H25</f>
        <v>0</v>
      </c>
      <c r="I88" s="140">
        <f>IF('Detailed input - Vehicles'!$I$136&lt;&gt;0,'Detailed input - Vehicles'!$I$136,'Detailed input - Vehicles'!$I$135)*'DV small'!I17*'DV small'!I25</f>
        <v>0</v>
      </c>
      <c r="J88" s="140">
        <f>IF('Detailed input - Vehicles'!$I$136&lt;&gt;0,'Detailed input - Vehicles'!$I$136,'Detailed input - Vehicles'!$I$135)*'DV small'!J17*'DV small'!J25</f>
        <v>0</v>
      </c>
      <c r="K88" s="140">
        <f>IF('Detailed input - Vehicles'!$I$136&lt;&gt;0,'Detailed input - Vehicles'!$I$136,'Detailed input - Vehicles'!$I$135)*'DV small'!K17*'DV small'!K25</f>
        <v>0</v>
      </c>
      <c r="L88" s="140">
        <f>IF('Detailed input - Vehicles'!$I$136&lt;&gt;0,'Detailed input - Vehicles'!$I$136,'Detailed input - Vehicles'!$I$135)*'DV small'!L17*'DV small'!L25</f>
        <v>0</v>
      </c>
      <c r="M88" s="140">
        <f>IF('Detailed input - Vehicles'!$I$136&lt;&gt;0,'Detailed input - Vehicles'!$I$136,'Detailed input - Vehicles'!$I$135)*'DV small'!M17*'DV small'!M25</f>
        <v>0</v>
      </c>
      <c r="N88" s="140">
        <f>IF('Detailed input - Vehicles'!$I$136&lt;&gt;0,'Detailed input - Vehicles'!$I$136,'Detailed input - Vehicles'!$I$135)*'DV small'!N17*'DV small'!N25</f>
        <v>0</v>
      </c>
      <c r="O88" s="140">
        <f>IF('Detailed input - Vehicles'!$I$136&lt;&gt;0,'Detailed input - Vehicles'!$I$136,'Detailed input - Vehicles'!$I$135)*'DV small'!O17*'DV small'!O25</f>
        <v>0</v>
      </c>
      <c r="P88" s="140">
        <f>IF('Detailed input - Vehicles'!$I$136&lt;&gt;0,'Detailed input - Vehicles'!$I$136,'Detailed input - Vehicles'!$I$135)*'DV small'!P17*'DV small'!P25</f>
        <v>0</v>
      </c>
      <c r="Q88" s="140">
        <f>IF('Detailed input - Vehicles'!$I$136&lt;&gt;0,'Detailed input - Vehicles'!$I$136,'Detailed input - Vehicles'!$I$135)*'DV small'!Q17*'DV small'!Q25</f>
        <v>0</v>
      </c>
      <c r="R88" s="140">
        <f>IF('Detailed input - Vehicles'!$I$136&lt;&gt;0,'Detailed input - Vehicles'!$I$136,'Detailed input - Vehicles'!$I$135)*'DV small'!R17*'DV small'!R25</f>
        <v>0</v>
      </c>
      <c r="S88" s="140">
        <f>IF('Detailed input - Vehicles'!$I$136&lt;&gt;0,'Detailed input - Vehicles'!$I$136,'Detailed input - Vehicles'!$I$135)*'DV small'!S17*'DV small'!S25</f>
        <v>0</v>
      </c>
      <c r="T88" s="140">
        <f>IF('Detailed input - Vehicles'!$I$136&lt;&gt;0,'Detailed input - Vehicles'!$I$136,'Detailed input - Vehicles'!$I$135)*'DV small'!T17*'DV small'!T25</f>
        <v>0</v>
      </c>
      <c r="U88" s="140">
        <f>IF('Detailed input - Vehicles'!$I$136&lt;&gt;0,'Detailed input - Vehicles'!$I$136,'Detailed input - Vehicles'!$I$135)*'DV small'!U17*'DV small'!U25</f>
        <v>0</v>
      </c>
      <c r="V88" s="140">
        <f>IF('Detailed input - Vehicles'!$I$136&lt;&gt;0,'Detailed input - Vehicles'!$I$136,'Detailed input - Vehicles'!$I$135)*'DV small'!V17*'DV small'!V25</f>
        <v>0</v>
      </c>
      <c r="W88" s="140">
        <f>IF('Detailed input - Vehicles'!$I$136&lt;&gt;0,'Detailed input - Vehicles'!$I$136,'Detailed input - Vehicles'!$I$135)*'DV small'!W17*'DV small'!W25</f>
        <v>0</v>
      </c>
      <c r="X88" s="140">
        <f>IF('Detailed input - Vehicles'!$I$136&lt;&gt;0,'Detailed input - Vehicles'!$I$136,'Detailed input - Vehicles'!$I$135)*'DV small'!X17*'DV small'!X25</f>
        <v>0</v>
      </c>
      <c r="Y88" s="140">
        <f>IF('Detailed input - Vehicles'!$I$136&lt;&gt;0,'Detailed input - Vehicles'!$I$136,'Detailed input - Vehicles'!$I$135)*'DV small'!Y17*'DV small'!Y25</f>
        <v>0</v>
      </c>
      <c r="Z88" s="140">
        <f>IF('Detailed input - Vehicles'!$I$136&lt;&gt;0,'Detailed input - Vehicles'!$I$136,'Detailed input - Vehicles'!$I$135)*'DV small'!Z17*'DV small'!Z25</f>
        <v>0</v>
      </c>
      <c r="AA88" s="140">
        <f>IF('Detailed input - Vehicles'!$I$136&lt;&gt;0,'Detailed input - Vehicles'!$I$136,'Detailed input - Vehicles'!$I$135)*'DV small'!AA17*'DV small'!AA25</f>
        <v>0</v>
      </c>
      <c r="AB88" s="140">
        <f>IF('Detailed input - Vehicles'!$I$136&lt;&gt;0,'Detailed input - Vehicles'!$I$136,'Detailed input - Vehicles'!$I$135)*'DV small'!AB17*'DV small'!AB25</f>
        <v>0</v>
      </c>
      <c r="AC88" s="140">
        <f>IF('Detailed input - Vehicles'!$I$136&lt;&gt;0,'Detailed input - Vehicles'!$I$136,'Detailed input - Vehicles'!$I$135)*'DV small'!AC17*'DV small'!AC25</f>
        <v>0</v>
      </c>
    </row>
    <row r="89" spans="1:29" s="87" customFormat="1" ht="20.25" customHeight="1" outlineLevel="3" x14ac:dyDescent="0.3">
      <c r="A89" s="88"/>
      <c r="B89" s="89"/>
      <c r="C89" s="146" t="s">
        <v>126</v>
      </c>
      <c r="D89" s="140"/>
      <c r="E89" s="140"/>
      <c r="F89" s="140"/>
      <c r="G89" s="140"/>
      <c r="H89" s="140"/>
      <c r="I89" s="140">
        <f>IF('Detailed input - Vehicles'!$J$136&lt;&gt;0,'Detailed input - Vehicles'!$J$136,'Detailed input - Vehicles'!$J$135)*'DV small'!I18*'DV small'!I25</f>
        <v>0</v>
      </c>
      <c r="J89" s="140">
        <f>IF('Detailed input - Vehicles'!$J$136&lt;&gt;0,'Detailed input - Vehicles'!$J$136,'Detailed input - Vehicles'!$J$135)*'DV small'!J18*'DV small'!J25</f>
        <v>0</v>
      </c>
      <c r="K89" s="140">
        <f>IF('Detailed input - Vehicles'!$J$136&lt;&gt;0,'Detailed input - Vehicles'!$J$136,'Detailed input - Vehicles'!$J$135)*'DV small'!K18*'DV small'!K25</f>
        <v>0</v>
      </c>
      <c r="L89" s="140">
        <f>IF('Detailed input - Vehicles'!$J$136&lt;&gt;0,'Detailed input - Vehicles'!$J$136,'Detailed input - Vehicles'!$J$135)*'DV small'!L18*'DV small'!L25</f>
        <v>0</v>
      </c>
      <c r="M89" s="140">
        <f>IF('Detailed input - Vehicles'!$J$136&lt;&gt;0,'Detailed input - Vehicles'!$J$136,'Detailed input - Vehicles'!$J$135)*'DV small'!M18*'DV small'!M25</f>
        <v>0</v>
      </c>
      <c r="N89" s="140">
        <f>IF('Detailed input - Vehicles'!$J$136&lt;&gt;0,'Detailed input - Vehicles'!$J$136,'Detailed input - Vehicles'!$J$135)*'DV small'!N18*'DV small'!N25</f>
        <v>0</v>
      </c>
      <c r="O89" s="140">
        <f>IF('Detailed input - Vehicles'!$J$136&lt;&gt;0,'Detailed input - Vehicles'!$J$136,'Detailed input - Vehicles'!$J$135)*'DV small'!O18*'DV small'!O25</f>
        <v>0</v>
      </c>
      <c r="P89" s="140">
        <f>IF('Detailed input - Vehicles'!$J$136&lt;&gt;0,'Detailed input - Vehicles'!$J$136,'Detailed input - Vehicles'!$J$135)*'DV small'!P18*'DV small'!P25</f>
        <v>0</v>
      </c>
      <c r="Q89" s="140">
        <f>IF('Detailed input - Vehicles'!$J$136&lt;&gt;0,'Detailed input - Vehicles'!$J$136,'Detailed input - Vehicles'!$J$135)*'DV small'!Q18*'DV small'!Q25</f>
        <v>0</v>
      </c>
      <c r="R89" s="140">
        <f>IF('Detailed input - Vehicles'!$J$136&lt;&gt;0,'Detailed input - Vehicles'!$J$136,'Detailed input - Vehicles'!$J$135)*'DV small'!R18*'DV small'!R25</f>
        <v>0</v>
      </c>
      <c r="S89" s="140">
        <f>IF('Detailed input - Vehicles'!$J$136&lt;&gt;0,'Detailed input - Vehicles'!$J$136,'Detailed input - Vehicles'!$J$135)*'DV small'!S18*'DV small'!S25</f>
        <v>0</v>
      </c>
      <c r="T89" s="140">
        <f>IF('Detailed input - Vehicles'!$J$136&lt;&gt;0,'Detailed input - Vehicles'!$J$136,'Detailed input - Vehicles'!$J$135)*'DV small'!T18*'DV small'!T25</f>
        <v>0</v>
      </c>
      <c r="U89" s="140">
        <f>IF('Detailed input - Vehicles'!$J$136&lt;&gt;0,'Detailed input - Vehicles'!$J$136,'Detailed input - Vehicles'!$J$135)*'DV small'!U18*'DV small'!U25</f>
        <v>0</v>
      </c>
      <c r="V89" s="140">
        <f>IF('Detailed input - Vehicles'!$J$136&lt;&gt;0,'Detailed input - Vehicles'!$J$136,'Detailed input - Vehicles'!$J$135)*'DV small'!V18*'DV small'!V25</f>
        <v>0</v>
      </c>
      <c r="W89" s="140">
        <f>IF('Detailed input - Vehicles'!$J$136&lt;&gt;0,'Detailed input - Vehicles'!$J$136,'Detailed input - Vehicles'!$J$135)*'DV small'!W18*'DV small'!W25</f>
        <v>0</v>
      </c>
      <c r="X89" s="140">
        <f>IF('Detailed input - Vehicles'!$J$136&lt;&gt;0,'Detailed input - Vehicles'!$J$136,'Detailed input - Vehicles'!$J$135)*'DV small'!X18*'DV small'!X25</f>
        <v>0</v>
      </c>
      <c r="Y89" s="140">
        <f>IF('Detailed input - Vehicles'!$J$136&lt;&gt;0,'Detailed input - Vehicles'!$J$136,'Detailed input - Vehicles'!$J$135)*'DV small'!Y18*'DV small'!Y25</f>
        <v>0</v>
      </c>
      <c r="Z89" s="140">
        <f>IF('Detailed input - Vehicles'!$J$136&lt;&gt;0,'Detailed input - Vehicles'!$J$136,'Detailed input - Vehicles'!$J$135)*'DV small'!Z18*'DV small'!Z25</f>
        <v>0</v>
      </c>
      <c r="AA89" s="140">
        <f>IF('Detailed input - Vehicles'!$J$136&lt;&gt;0,'Detailed input - Vehicles'!$J$136,'Detailed input - Vehicles'!$J$135)*'DV small'!AA18*'DV small'!AA25</f>
        <v>0</v>
      </c>
      <c r="AB89" s="140">
        <f>IF('Detailed input - Vehicles'!$J$136&lt;&gt;0,'Detailed input - Vehicles'!$J$136,'Detailed input - Vehicles'!$J$135)*'DV small'!AB18*'DV small'!AB25</f>
        <v>0</v>
      </c>
      <c r="AC89" s="140">
        <f>IF('Detailed input - Vehicles'!$J$136&lt;&gt;0,'Detailed input - Vehicles'!$J$136,'Detailed input - Vehicles'!$J$135)*'DV small'!AC18*'DV small'!AC25</f>
        <v>0</v>
      </c>
    </row>
    <row r="90" spans="1:29" s="87" customFormat="1" ht="20.25" customHeight="1" outlineLevel="3" x14ac:dyDescent="0.3">
      <c r="A90" s="88"/>
      <c r="B90" s="89"/>
      <c r="C90" s="146" t="s">
        <v>127</v>
      </c>
      <c r="D90" s="140"/>
      <c r="E90" s="140"/>
      <c r="F90" s="140"/>
      <c r="G90" s="140"/>
      <c r="H90" s="140"/>
      <c r="I90" s="140"/>
      <c r="J90" s="140">
        <f>IF('Detailed input - Vehicles'!$K$136&lt;&gt;0,'Detailed input - Vehicles'!$K$136,'Detailed input - Vehicles'!$K$135)*'DV small'!J25*'DV small'!J19</f>
        <v>0</v>
      </c>
      <c r="K90" s="140">
        <f>IF('Detailed input - Vehicles'!$K$136&lt;&gt;0,'Detailed input - Vehicles'!$K$136,'Detailed input - Vehicles'!$K$135)*'DV small'!K25*'DV small'!K19</f>
        <v>0</v>
      </c>
      <c r="L90" s="140">
        <f>IF('Detailed input - Vehicles'!$K$136&lt;&gt;0,'Detailed input - Vehicles'!$K$136,'Detailed input - Vehicles'!$K$135)*'DV small'!L25*'DV small'!L19</f>
        <v>0</v>
      </c>
      <c r="M90" s="140">
        <f>IF('Detailed input - Vehicles'!$K$136&lt;&gt;0,'Detailed input - Vehicles'!$K$136,'Detailed input - Vehicles'!$K$135)*'DV small'!M25*'DV small'!M19</f>
        <v>0</v>
      </c>
      <c r="N90" s="140">
        <f>IF('Detailed input - Vehicles'!$K$136&lt;&gt;0,'Detailed input - Vehicles'!$K$136,'Detailed input - Vehicles'!$K$135)*'DV small'!N25*'DV small'!N19</f>
        <v>0</v>
      </c>
      <c r="O90" s="140">
        <f>IF('Detailed input - Vehicles'!$K$136&lt;&gt;0,'Detailed input - Vehicles'!$K$136,'Detailed input - Vehicles'!$K$135)*'DV small'!O25*'DV small'!O19</f>
        <v>0</v>
      </c>
      <c r="P90" s="140">
        <f>IF('Detailed input - Vehicles'!$K$136&lt;&gt;0,'Detailed input - Vehicles'!$K$136,'Detailed input - Vehicles'!$K$135)*'DV small'!P25*'DV small'!P19</f>
        <v>0</v>
      </c>
      <c r="Q90" s="140">
        <f>IF('Detailed input - Vehicles'!$K$136&lt;&gt;0,'Detailed input - Vehicles'!$K$136,'Detailed input - Vehicles'!$K$135)*'DV small'!Q25*'DV small'!Q19</f>
        <v>0</v>
      </c>
      <c r="R90" s="140">
        <f>IF('Detailed input - Vehicles'!$K$136&lt;&gt;0,'Detailed input - Vehicles'!$K$136,'Detailed input - Vehicles'!$K$135)*'DV small'!R25*'DV small'!R19</f>
        <v>0</v>
      </c>
      <c r="S90" s="140">
        <f>IF('Detailed input - Vehicles'!$K$136&lt;&gt;0,'Detailed input - Vehicles'!$K$136,'Detailed input - Vehicles'!$K$135)*'DV small'!S25*'DV small'!S19</f>
        <v>0</v>
      </c>
      <c r="T90" s="140">
        <f>IF('Detailed input - Vehicles'!$K$136&lt;&gt;0,'Detailed input - Vehicles'!$K$136,'Detailed input - Vehicles'!$K$135)*'DV small'!T25*'DV small'!T19</f>
        <v>0</v>
      </c>
      <c r="U90" s="140">
        <f>IF('Detailed input - Vehicles'!$K$136&lt;&gt;0,'Detailed input - Vehicles'!$K$136,'Detailed input - Vehicles'!$K$135)*'DV small'!U25*'DV small'!U19</f>
        <v>0</v>
      </c>
      <c r="V90" s="140">
        <f>IF('Detailed input - Vehicles'!$K$136&lt;&gt;0,'Detailed input - Vehicles'!$K$136,'Detailed input - Vehicles'!$K$135)*'DV small'!V25*'DV small'!V19</f>
        <v>0</v>
      </c>
      <c r="W90" s="140">
        <f>IF('Detailed input - Vehicles'!$K$136&lt;&gt;0,'Detailed input - Vehicles'!$K$136,'Detailed input - Vehicles'!$K$135)*'DV small'!W25*'DV small'!W19</f>
        <v>0</v>
      </c>
      <c r="X90" s="140">
        <f>IF('Detailed input - Vehicles'!$K$136&lt;&gt;0,'Detailed input - Vehicles'!$K$136,'Detailed input - Vehicles'!$K$135)*'DV small'!X25*'DV small'!X19</f>
        <v>0</v>
      </c>
      <c r="Y90" s="140">
        <f>IF('Detailed input - Vehicles'!$K$136&lt;&gt;0,'Detailed input - Vehicles'!$K$136,'Detailed input - Vehicles'!$K$135)*'DV small'!Y25*'DV small'!Y19</f>
        <v>0</v>
      </c>
      <c r="Z90" s="140">
        <f>IF('Detailed input - Vehicles'!$K$136&lt;&gt;0,'Detailed input - Vehicles'!$K$136,'Detailed input - Vehicles'!$K$135)*'DV small'!Z25*'DV small'!Z19</f>
        <v>0</v>
      </c>
      <c r="AA90" s="140">
        <f>IF('Detailed input - Vehicles'!$K$136&lt;&gt;0,'Detailed input - Vehicles'!$K$136,'Detailed input - Vehicles'!$K$135)*'DV small'!AA25*'DV small'!AA19</f>
        <v>0</v>
      </c>
      <c r="AB90" s="140">
        <f>IF('Detailed input - Vehicles'!$K$136&lt;&gt;0,'Detailed input - Vehicles'!$K$136,'Detailed input - Vehicles'!$K$135)*'DV small'!AB25*'DV small'!AB19</f>
        <v>0</v>
      </c>
      <c r="AC90" s="140">
        <f>IF('Detailed input - Vehicles'!$K$136&lt;&gt;0,'Detailed input - Vehicles'!$K$136,'Detailed input - Vehicles'!$K$135)*'DV small'!AC25*'DV small'!AC19</f>
        <v>0</v>
      </c>
    </row>
    <row r="91" spans="1:29" s="87" customFormat="1" ht="20.25" customHeight="1" outlineLevel="3" x14ac:dyDescent="0.3">
      <c r="A91" s="88"/>
      <c r="B91" s="89"/>
      <c r="C91" s="146" t="s">
        <v>128</v>
      </c>
      <c r="D91" s="140"/>
      <c r="E91" s="140"/>
      <c r="F91" s="140"/>
      <c r="G91" s="140"/>
      <c r="H91" s="140"/>
      <c r="I91" s="140"/>
      <c r="J91" s="140"/>
      <c r="K91" s="140">
        <f>IF('Detailed input - Vehicles'!$L$136&lt;&gt;0,'Detailed input - Vehicles'!$L$136,'Detailed input - Vehicles'!$L$135)*'DV small'!K20*'DV small'!K25</f>
        <v>0</v>
      </c>
      <c r="L91" s="140">
        <f>IF('Detailed input - Vehicles'!$L$136&lt;&gt;0,'Detailed input - Vehicles'!$L$136,'Detailed input - Vehicles'!$L$135)*'DV small'!L20*'DV small'!L25</f>
        <v>0</v>
      </c>
      <c r="M91" s="140">
        <f>IF('Detailed input - Vehicles'!$L$136&lt;&gt;0,'Detailed input - Vehicles'!$L$136,'Detailed input - Vehicles'!$L$135)*'DV small'!M20*'DV small'!M25</f>
        <v>0</v>
      </c>
      <c r="N91" s="140">
        <f>IF('Detailed input - Vehicles'!$L$136&lt;&gt;0,'Detailed input - Vehicles'!$L$136,'Detailed input - Vehicles'!$L$135)*'DV small'!N20*'DV small'!N25</f>
        <v>0</v>
      </c>
      <c r="O91" s="140">
        <f>IF('Detailed input - Vehicles'!$L$136&lt;&gt;0,'Detailed input - Vehicles'!$L$136,'Detailed input - Vehicles'!$L$135)*'DV small'!O20*'DV small'!O25</f>
        <v>0</v>
      </c>
      <c r="P91" s="140">
        <f>IF('Detailed input - Vehicles'!$L$136&lt;&gt;0,'Detailed input - Vehicles'!$L$136,'Detailed input - Vehicles'!$L$135)*'DV small'!P20*'DV small'!P25</f>
        <v>0</v>
      </c>
      <c r="Q91" s="140">
        <f>IF('Detailed input - Vehicles'!$L$136&lt;&gt;0,'Detailed input - Vehicles'!$L$136,'Detailed input - Vehicles'!$L$135)*'DV small'!Q20*'DV small'!Q25</f>
        <v>0</v>
      </c>
      <c r="R91" s="140">
        <f>IF('Detailed input - Vehicles'!$L$136&lt;&gt;0,'Detailed input - Vehicles'!$L$136,'Detailed input - Vehicles'!$L$135)*'DV small'!R20*'DV small'!R25</f>
        <v>0</v>
      </c>
      <c r="S91" s="140">
        <f>IF('Detailed input - Vehicles'!$L$136&lt;&gt;0,'Detailed input - Vehicles'!$L$136,'Detailed input - Vehicles'!$L$135)*'DV small'!S20*'DV small'!S25</f>
        <v>0</v>
      </c>
      <c r="T91" s="140">
        <f>IF('Detailed input - Vehicles'!$L$136&lt;&gt;0,'Detailed input - Vehicles'!$L$136,'Detailed input - Vehicles'!$L$135)*'DV small'!T20*'DV small'!T25</f>
        <v>0</v>
      </c>
      <c r="U91" s="140">
        <f>IF('Detailed input - Vehicles'!$L$136&lt;&gt;0,'Detailed input - Vehicles'!$L$136,'Detailed input - Vehicles'!$L$135)*'DV small'!U20*'DV small'!U25</f>
        <v>0</v>
      </c>
      <c r="V91" s="140">
        <f>IF('Detailed input - Vehicles'!$L$136&lt;&gt;0,'Detailed input - Vehicles'!$L$136,'Detailed input - Vehicles'!$L$135)*'DV small'!V20*'DV small'!V25</f>
        <v>0</v>
      </c>
      <c r="W91" s="140">
        <f>IF('Detailed input - Vehicles'!$L$136&lt;&gt;0,'Detailed input - Vehicles'!$L$136,'Detailed input - Vehicles'!$L$135)*'DV small'!W20*'DV small'!W25</f>
        <v>0</v>
      </c>
      <c r="X91" s="140">
        <f>IF('Detailed input - Vehicles'!$L$136&lt;&gt;0,'Detailed input - Vehicles'!$L$136,'Detailed input - Vehicles'!$L$135)*'DV small'!X20*'DV small'!X25</f>
        <v>0</v>
      </c>
      <c r="Y91" s="140">
        <f>IF('Detailed input - Vehicles'!$L$136&lt;&gt;0,'Detailed input - Vehicles'!$L$136,'Detailed input - Vehicles'!$L$135)*'DV small'!Y20*'DV small'!Y25</f>
        <v>0</v>
      </c>
      <c r="Z91" s="140">
        <f>IF('Detailed input - Vehicles'!$L$136&lt;&gt;0,'Detailed input - Vehicles'!$L$136,'Detailed input - Vehicles'!$L$135)*'DV small'!Z20*'DV small'!Z25</f>
        <v>0</v>
      </c>
      <c r="AA91" s="140">
        <f>IF('Detailed input - Vehicles'!$L$136&lt;&gt;0,'Detailed input - Vehicles'!$L$136,'Detailed input - Vehicles'!$L$135)*'DV small'!AA20*'DV small'!AA25</f>
        <v>0</v>
      </c>
      <c r="AB91" s="140">
        <f>IF('Detailed input - Vehicles'!$L$136&lt;&gt;0,'Detailed input - Vehicles'!$L$136,'Detailed input - Vehicles'!$L$135)*'DV small'!AB20*'DV small'!AB25</f>
        <v>0</v>
      </c>
      <c r="AC91" s="140">
        <f>IF('Detailed input - Vehicles'!$L$136&lt;&gt;0,'Detailed input - Vehicles'!$L$136,'Detailed input - Vehicles'!$L$135)*'DV small'!AC20*'DV small'!AC25</f>
        <v>0</v>
      </c>
    </row>
    <row r="92" spans="1:29" s="87" customFormat="1" ht="20.25" customHeight="1" outlineLevel="3" x14ac:dyDescent="0.3">
      <c r="A92" s="88"/>
      <c r="B92" s="89"/>
      <c r="C92" s="146" t="s">
        <v>129</v>
      </c>
      <c r="D92" s="140"/>
      <c r="E92" s="140"/>
      <c r="F92" s="140"/>
      <c r="G92" s="140"/>
      <c r="H92" s="140"/>
      <c r="I92" s="140"/>
      <c r="J92" s="140"/>
      <c r="K92" s="140"/>
      <c r="L92" s="140">
        <f>IF('Detailed input - Vehicles'!$M$136&lt;&gt;0,'Detailed input - Vehicles'!$M$136,'Detailed input - Vehicles'!$M$135)*'DV small'!L25*'DV small'!L21</f>
        <v>0</v>
      </c>
      <c r="M92" s="140">
        <f>IF('Detailed input - Vehicles'!$M$136&lt;&gt;0,'Detailed input - Vehicles'!$M$136,'Detailed input - Vehicles'!$M$135)*'DV small'!M25*'DV small'!M21</f>
        <v>0</v>
      </c>
      <c r="N92" s="140">
        <f>IF('Detailed input - Vehicles'!$M$136&lt;&gt;0,'Detailed input - Vehicles'!$M$136,'Detailed input - Vehicles'!$M$135)*'DV small'!N25*'DV small'!N21</f>
        <v>0</v>
      </c>
      <c r="O92" s="140">
        <f>IF('Detailed input - Vehicles'!$M$136&lt;&gt;0,'Detailed input - Vehicles'!$M$136,'Detailed input - Vehicles'!$M$135)*'DV small'!O25*'DV small'!O21</f>
        <v>0</v>
      </c>
      <c r="P92" s="140">
        <f>IF('Detailed input - Vehicles'!$M$136&lt;&gt;0,'Detailed input - Vehicles'!$M$136,'Detailed input - Vehicles'!$M$135)*'DV small'!P25*'DV small'!P21</f>
        <v>0</v>
      </c>
      <c r="Q92" s="140">
        <f>IF('Detailed input - Vehicles'!$M$136&lt;&gt;0,'Detailed input - Vehicles'!$M$136,'Detailed input - Vehicles'!$M$135)*'DV small'!Q25*'DV small'!Q21</f>
        <v>0</v>
      </c>
      <c r="R92" s="140">
        <f>IF('Detailed input - Vehicles'!$M$136&lt;&gt;0,'Detailed input - Vehicles'!$M$136,'Detailed input - Vehicles'!$M$135)*'DV small'!R25*'DV small'!R21</f>
        <v>0</v>
      </c>
      <c r="S92" s="140">
        <f>IF('Detailed input - Vehicles'!$M$136&lt;&gt;0,'Detailed input - Vehicles'!$M$136,'Detailed input - Vehicles'!$M$135)*'DV small'!S25*'DV small'!S21</f>
        <v>0</v>
      </c>
      <c r="T92" s="140">
        <f>IF('Detailed input - Vehicles'!$M$136&lt;&gt;0,'Detailed input - Vehicles'!$M$136,'Detailed input - Vehicles'!$M$135)*'DV small'!T25*'DV small'!T21</f>
        <v>0</v>
      </c>
      <c r="U92" s="140">
        <f>IF('Detailed input - Vehicles'!$M$136&lt;&gt;0,'Detailed input - Vehicles'!$M$136,'Detailed input - Vehicles'!$M$135)*'DV small'!U25*'DV small'!U21</f>
        <v>0</v>
      </c>
      <c r="V92" s="140">
        <f>IF('Detailed input - Vehicles'!$M$136&lt;&gt;0,'Detailed input - Vehicles'!$M$136,'Detailed input - Vehicles'!$M$135)*'DV small'!V25*'DV small'!V21</f>
        <v>0</v>
      </c>
      <c r="W92" s="140">
        <f>IF('Detailed input - Vehicles'!$M$136&lt;&gt;0,'Detailed input - Vehicles'!$M$136,'Detailed input - Vehicles'!$M$135)*'DV small'!W25*'DV small'!W21</f>
        <v>0</v>
      </c>
      <c r="X92" s="140">
        <f>IF('Detailed input - Vehicles'!$M$136&lt;&gt;0,'Detailed input - Vehicles'!$M$136,'Detailed input - Vehicles'!$M$135)*'DV small'!X25*'DV small'!X21</f>
        <v>0</v>
      </c>
      <c r="Y92" s="140">
        <f>IF('Detailed input - Vehicles'!$M$136&lt;&gt;0,'Detailed input - Vehicles'!$M$136,'Detailed input - Vehicles'!$M$135)*'DV small'!Y25*'DV small'!Y21</f>
        <v>0</v>
      </c>
      <c r="Z92" s="140">
        <f>IF('Detailed input - Vehicles'!$M$136&lt;&gt;0,'Detailed input - Vehicles'!$M$136,'Detailed input - Vehicles'!$M$135)*'DV small'!Z25*'DV small'!Z21</f>
        <v>0</v>
      </c>
      <c r="AA92" s="140">
        <f>IF('Detailed input - Vehicles'!$M$136&lt;&gt;0,'Detailed input - Vehicles'!$M$136,'Detailed input - Vehicles'!$M$135)*'DV small'!AA25*'DV small'!AA21</f>
        <v>0</v>
      </c>
      <c r="AB92" s="140">
        <f>IF('Detailed input - Vehicles'!$M$136&lt;&gt;0,'Detailed input - Vehicles'!$M$136,'Detailed input - Vehicles'!$M$135)*'DV small'!AB25*'DV small'!AB21</f>
        <v>0</v>
      </c>
      <c r="AC92" s="140">
        <f>IF('Detailed input - Vehicles'!$M$136&lt;&gt;0,'Detailed input - Vehicles'!$M$136,'Detailed input - Vehicles'!$M$135)*'DV small'!AC25*'DV small'!AC21</f>
        <v>0</v>
      </c>
    </row>
    <row r="93" spans="1:29" s="87" customFormat="1" ht="20.25" customHeight="1" outlineLevel="3" x14ac:dyDescent="0.3">
      <c r="A93" s="88"/>
      <c r="B93" s="89"/>
      <c r="C93" s="146" t="s">
        <v>130</v>
      </c>
      <c r="D93" s="140"/>
      <c r="E93" s="140"/>
      <c r="F93" s="140"/>
      <c r="G93" s="140"/>
      <c r="H93" s="140"/>
      <c r="I93" s="140"/>
      <c r="J93" s="140"/>
      <c r="K93" s="140"/>
      <c r="L93" s="140"/>
      <c r="M93" s="140">
        <f>IF('Detailed input - Vehicles'!$N$136&lt;&gt;0,'Detailed input - Vehicles'!$N$136,'Detailed input - Vehicles'!$N$135)*'DV small'!M25*'DV small'!M22</f>
        <v>0</v>
      </c>
      <c r="N93" s="140">
        <f>IF('Detailed input - Vehicles'!$N$136&lt;&gt;0,'Detailed input - Vehicles'!$N$136,'Detailed input - Vehicles'!$N$135)*'DV small'!N25*'DV small'!N22</f>
        <v>0</v>
      </c>
      <c r="O93" s="140">
        <f>IF('Detailed input - Vehicles'!$N$136&lt;&gt;0,'Detailed input - Vehicles'!$N$136,'Detailed input - Vehicles'!$N$135)*'DV small'!O25*'DV small'!O22</f>
        <v>0</v>
      </c>
      <c r="P93" s="140">
        <f>IF('Detailed input - Vehicles'!$N$136&lt;&gt;0,'Detailed input - Vehicles'!$N$136,'Detailed input - Vehicles'!$N$135)*'DV small'!P25*'DV small'!P22</f>
        <v>0</v>
      </c>
      <c r="Q93" s="140">
        <f>IF('Detailed input - Vehicles'!$N$136&lt;&gt;0,'Detailed input - Vehicles'!$N$136,'Detailed input - Vehicles'!$N$135)*'DV small'!Q25*'DV small'!Q22</f>
        <v>0</v>
      </c>
      <c r="R93" s="140">
        <f>IF('Detailed input - Vehicles'!$N$136&lt;&gt;0,'Detailed input - Vehicles'!$N$136,'Detailed input - Vehicles'!$N$135)*'DV small'!R25*'DV small'!R22</f>
        <v>0</v>
      </c>
      <c r="S93" s="140">
        <f>IF('Detailed input - Vehicles'!$N$136&lt;&gt;0,'Detailed input - Vehicles'!$N$136,'Detailed input - Vehicles'!$N$135)*'DV small'!S25*'DV small'!S22</f>
        <v>0</v>
      </c>
      <c r="T93" s="140">
        <f>IF('Detailed input - Vehicles'!$N$136&lt;&gt;0,'Detailed input - Vehicles'!$N$136,'Detailed input - Vehicles'!$N$135)*'DV small'!T25*'DV small'!T22</f>
        <v>0</v>
      </c>
      <c r="U93" s="140">
        <f>IF('Detailed input - Vehicles'!$N$136&lt;&gt;0,'Detailed input - Vehicles'!$N$136,'Detailed input - Vehicles'!$N$135)*'DV small'!U25*'DV small'!U22</f>
        <v>0</v>
      </c>
      <c r="V93" s="140">
        <f>IF('Detailed input - Vehicles'!$N$136&lt;&gt;0,'Detailed input - Vehicles'!$N$136,'Detailed input - Vehicles'!$N$135)*'DV small'!V25*'DV small'!V22</f>
        <v>0</v>
      </c>
      <c r="W93" s="140">
        <f>IF('Detailed input - Vehicles'!$N$136&lt;&gt;0,'Detailed input - Vehicles'!$N$136,'Detailed input - Vehicles'!$N$135)*'DV small'!W25*'DV small'!W22</f>
        <v>0</v>
      </c>
      <c r="X93" s="140">
        <f>IF('Detailed input - Vehicles'!$N$136&lt;&gt;0,'Detailed input - Vehicles'!$N$136,'Detailed input - Vehicles'!$N$135)*'DV small'!X25*'DV small'!X22</f>
        <v>0</v>
      </c>
      <c r="Y93" s="140">
        <f>IF('Detailed input - Vehicles'!$N$136&lt;&gt;0,'Detailed input - Vehicles'!$N$136,'Detailed input - Vehicles'!$N$135)*'DV small'!Y25*'DV small'!Y22</f>
        <v>0</v>
      </c>
      <c r="Z93" s="140">
        <f>IF('Detailed input - Vehicles'!$N$136&lt;&gt;0,'Detailed input - Vehicles'!$N$136,'Detailed input - Vehicles'!$N$135)*'DV small'!Z25*'DV small'!Z22</f>
        <v>0</v>
      </c>
      <c r="AA93" s="140">
        <f>IF('Detailed input - Vehicles'!$N$136&lt;&gt;0,'Detailed input - Vehicles'!$N$136,'Detailed input - Vehicles'!$N$135)*'DV small'!AA25*'DV small'!AA22</f>
        <v>0</v>
      </c>
      <c r="AB93" s="140">
        <f>IF('Detailed input - Vehicles'!$N$136&lt;&gt;0,'Detailed input - Vehicles'!$N$136,'Detailed input - Vehicles'!$N$135)*'DV small'!AB25*'DV small'!AB22</f>
        <v>0</v>
      </c>
      <c r="AC93" s="140">
        <f>IF('Detailed input - Vehicles'!$N$136&lt;&gt;0,'Detailed input - Vehicles'!$N$136,'Detailed input - Vehicles'!$N$135)*'DV small'!AC25*'DV small'!AC22</f>
        <v>0</v>
      </c>
    </row>
    <row r="94" spans="1:29" s="87" customFormat="1" ht="20.25" customHeight="1" outlineLevel="3" x14ac:dyDescent="0.3">
      <c r="A94" s="88"/>
      <c r="B94" s="89"/>
      <c r="C94" s="146" t="s">
        <v>131</v>
      </c>
      <c r="D94" s="140"/>
      <c r="E94" s="140"/>
      <c r="F94" s="140"/>
      <c r="G94" s="140"/>
      <c r="H94" s="140"/>
      <c r="I94" s="140"/>
      <c r="J94" s="140"/>
      <c r="K94" s="140"/>
      <c r="L94" s="140"/>
      <c r="M94" s="140"/>
      <c r="N94" s="140">
        <f>IF('Detailed input - Vehicles'!$O$136&lt;&gt;0,'Detailed input - Vehicles'!$O$136,'Detailed input - Vehicles'!$O$135)*'DV small'!N25*'DV small'!N23</f>
        <v>0</v>
      </c>
      <c r="O94" s="140">
        <f>IF('Detailed input - Vehicles'!$O$136&lt;&gt;0,'Detailed input - Vehicles'!$O$136,'Detailed input - Vehicles'!$O$135)*'DV small'!O25*'DV small'!O23</f>
        <v>0</v>
      </c>
      <c r="P94" s="140">
        <f>IF('Detailed input - Vehicles'!$O$136&lt;&gt;0,'Detailed input - Vehicles'!$O$136,'Detailed input - Vehicles'!$O$135)*'DV small'!P25*'DV small'!P23</f>
        <v>0</v>
      </c>
      <c r="Q94" s="140">
        <f>IF('Detailed input - Vehicles'!$O$136&lt;&gt;0,'Detailed input - Vehicles'!$O$136,'Detailed input - Vehicles'!$O$135)*'DV small'!Q25*'DV small'!Q23</f>
        <v>0</v>
      </c>
      <c r="R94" s="140">
        <f>IF('Detailed input - Vehicles'!$O$136&lt;&gt;0,'Detailed input - Vehicles'!$O$136,'Detailed input - Vehicles'!$O$135)*'DV small'!R25*'DV small'!R23</f>
        <v>0</v>
      </c>
      <c r="S94" s="140">
        <f>IF('Detailed input - Vehicles'!$O$136&lt;&gt;0,'Detailed input - Vehicles'!$O$136,'Detailed input - Vehicles'!$O$135)*'DV small'!S25*'DV small'!S23</f>
        <v>0</v>
      </c>
      <c r="T94" s="140">
        <f>IF('Detailed input - Vehicles'!$O$136&lt;&gt;0,'Detailed input - Vehicles'!$O$136,'Detailed input - Vehicles'!$O$135)*'DV small'!T25*'DV small'!T23</f>
        <v>0</v>
      </c>
      <c r="U94" s="140">
        <f>IF('Detailed input - Vehicles'!$O$136&lt;&gt;0,'Detailed input - Vehicles'!$O$136,'Detailed input - Vehicles'!$O$135)*'DV small'!U25*'DV small'!U23</f>
        <v>0</v>
      </c>
      <c r="V94" s="140">
        <f>IF('Detailed input - Vehicles'!$O$136&lt;&gt;0,'Detailed input - Vehicles'!$O$136,'Detailed input - Vehicles'!$O$135)*'DV small'!V25*'DV small'!V23</f>
        <v>0</v>
      </c>
      <c r="W94" s="140">
        <f>IF('Detailed input - Vehicles'!$O$136&lt;&gt;0,'Detailed input - Vehicles'!$O$136,'Detailed input - Vehicles'!$O$135)*'DV small'!W25*'DV small'!W23</f>
        <v>0</v>
      </c>
      <c r="X94" s="140">
        <f>IF('Detailed input - Vehicles'!$O$136&lt;&gt;0,'Detailed input - Vehicles'!$O$136,'Detailed input - Vehicles'!$O$135)*'DV small'!X25*'DV small'!X23</f>
        <v>0</v>
      </c>
      <c r="Y94" s="140">
        <f>IF('Detailed input - Vehicles'!$O$136&lt;&gt;0,'Detailed input - Vehicles'!$O$136,'Detailed input - Vehicles'!$O$135)*'DV small'!Y25*'DV small'!Y23</f>
        <v>0</v>
      </c>
      <c r="Z94" s="140">
        <f>IF('Detailed input - Vehicles'!$O$136&lt;&gt;0,'Detailed input - Vehicles'!$O$136,'Detailed input - Vehicles'!$O$135)*'DV small'!Z25*'DV small'!Z23</f>
        <v>0</v>
      </c>
      <c r="AA94" s="140">
        <f>IF('Detailed input - Vehicles'!$O$136&lt;&gt;0,'Detailed input - Vehicles'!$O$136,'Detailed input - Vehicles'!$O$135)*'DV small'!AA25*'DV small'!AA23</f>
        <v>0</v>
      </c>
      <c r="AB94" s="140">
        <f>IF('Detailed input - Vehicles'!$O$136&lt;&gt;0,'Detailed input - Vehicles'!$O$136,'Detailed input - Vehicles'!$O$135)*'DV small'!AB25*'DV small'!AB23</f>
        <v>0</v>
      </c>
      <c r="AC94" s="140">
        <f>IF('Detailed input - Vehicles'!$O$136&lt;&gt;0,'Detailed input - Vehicles'!$O$136,'Detailed input - Vehicles'!$O$135)*'DV small'!AC25*'DV small'!AC23</f>
        <v>0</v>
      </c>
    </row>
    <row r="95" spans="1:29" ht="20.25" customHeight="1" outlineLevel="2" x14ac:dyDescent="0.3">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row>
    <row r="96" spans="1:29" s="102" customFormat="1" ht="20.25" customHeight="1" outlineLevel="2" x14ac:dyDescent="0.3">
      <c r="A96" s="196"/>
      <c r="B96" s="102" t="s">
        <v>138</v>
      </c>
      <c r="C96" s="101" t="s">
        <v>16</v>
      </c>
      <c r="D96" s="248">
        <f>SUM(D97:D98)</f>
        <v>0</v>
      </c>
      <c r="E96" s="248">
        <f t="shared" ref="E96:N96" si="45">SUM(E97:E98)</f>
        <v>0</v>
      </c>
      <c r="F96" s="248">
        <f t="shared" si="45"/>
        <v>0</v>
      </c>
      <c r="G96" s="248">
        <f t="shared" si="45"/>
        <v>0</v>
      </c>
      <c r="H96" s="248">
        <f t="shared" si="45"/>
        <v>0</v>
      </c>
      <c r="I96" s="248">
        <f t="shared" si="45"/>
        <v>0</v>
      </c>
      <c r="J96" s="248">
        <f t="shared" si="45"/>
        <v>0</v>
      </c>
      <c r="K96" s="248">
        <f t="shared" si="45"/>
        <v>0</v>
      </c>
      <c r="L96" s="248">
        <f t="shared" si="45"/>
        <v>0</v>
      </c>
      <c r="M96" s="248">
        <f t="shared" si="45"/>
        <v>0</v>
      </c>
      <c r="N96" s="248">
        <f t="shared" si="45"/>
        <v>0</v>
      </c>
      <c r="O96" s="248">
        <f t="shared" ref="O96:AC96" si="46">SUM(O97:O98)</f>
        <v>0</v>
      </c>
      <c r="P96" s="248">
        <f t="shared" si="46"/>
        <v>0</v>
      </c>
      <c r="Q96" s="248">
        <f t="shared" si="46"/>
        <v>0</v>
      </c>
      <c r="R96" s="248">
        <f t="shared" si="46"/>
        <v>0</v>
      </c>
      <c r="S96" s="248">
        <f t="shared" si="46"/>
        <v>0</v>
      </c>
      <c r="T96" s="248">
        <f t="shared" si="46"/>
        <v>0</v>
      </c>
      <c r="U96" s="248">
        <f t="shared" si="46"/>
        <v>0</v>
      </c>
      <c r="V96" s="248">
        <f t="shared" si="46"/>
        <v>0</v>
      </c>
      <c r="W96" s="248">
        <f t="shared" si="46"/>
        <v>0</v>
      </c>
      <c r="X96" s="248">
        <f t="shared" si="46"/>
        <v>0</v>
      </c>
      <c r="Y96" s="248">
        <f t="shared" si="46"/>
        <v>0</v>
      </c>
      <c r="Z96" s="248">
        <f t="shared" si="46"/>
        <v>0</v>
      </c>
      <c r="AA96" s="248">
        <f t="shared" si="46"/>
        <v>0</v>
      </c>
      <c r="AB96" s="248">
        <f t="shared" si="46"/>
        <v>0</v>
      </c>
      <c r="AC96" s="248">
        <f t="shared" si="46"/>
        <v>0</v>
      </c>
    </row>
    <row r="97" spans="1:29" ht="20.25" customHeight="1" outlineLevel="3" x14ac:dyDescent="0.3">
      <c r="B97" s="80" t="s">
        <v>360</v>
      </c>
      <c r="C97" s="64" t="s">
        <v>16</v>
      </c>
      <c r="D97" s="246">
        <f>IF(AND('Basic input'!F91&lt;&gt;0,'Basic input'!$C$86='Basic input'!$G$86),'Basic input'!F91,'Basic input'!F89)*'DV small'!D30</f>
        <v>0</v>
      </c>
      <c r="E97" s="246">
        <f>IF(AND('Basic input'!G91&lt;&gt;0,'Basic input'!$C$86='Basic input'!$G$86),'Basic input'!G91,'Basic input'!G89)*'DV small'!E30</f>
        <v>0</v>
      </c>
      <c r="F97" s="246">
        <f>IF(AND('Basic input'!H91&lt;&gt;0,'Basic input'!$C$86='Basic input'!$G$86),'Basic input'!H91,'Basic input'!H89)*'DV small'!F30</f>
        <v>0</v>
      </c>
      <c r="G97" s="246">
        <f>IF(AND('Basic input'!I91&lt;&gt;0,'Basic input'!$C$86='Basic input'!$G$86),'Basic input'!I91,'Basic input'!I89)*'DV small'!G30</f>
        <v>0</v>
      </c>
      <c r="H97" s="246">
        <f>IF(AND('Basic input'!J91&lt;&gt;0,'Basic input'!$C$86='Basic input'!$G$86),'Basic input'!J91,'Basic input'!J89)*'DV small'!H30</f>
        <v>0</v>
      </c>
      <c r="I97" s="246">
        <f>IF(AND('Basic input'!K91&lt;&gt;0,'Basic input'!$C$86='Basic input'!$G$86),'Basic input'!K91,'Basic input'!K89)*'DV small'!I30</f>
        <v>0</v>
      </c>
      <c r="J97" s="246">
        <f>IF(AND('Basic input'!L91&lt;&gt;0,'Basic input'!$C$86='Basic input'!$G$86),'Basic input'!L91,'Basic input'!L89)*'DV small'!J30</f>
        <v>0</v>
      </c>
      <c r="K97" s="246">
        <f>IF(AND('Basic input'!M91&lt;&gt;0,'Basic input'!$C$86='Basic input'!$G$86),'Basic input'!M91,'Basic input'!M89)*'DV small'!K30</f>
        <v>0</v>
      </c>
      <c r="L97" s="246">
        <f>IF(AND('Basic input'!N91&lt;&gt;0,'Basic input'!$C$86='Basic input'!$G$86),'Basic input'!N91,'Basic input'!N89)*'DV small'!L30</f>
        <v>0</v>
      </c>
      <c r="M97" s="246">
        <f>IF(AND('Basic input'!O91&lt;&gt;0,'Basic input'!$C$86='Basic input'!$G$86),'Basic input'!O91,'Basic input'!O89)*'DV small'!M30</f>
        <v>0</v>
      </c>
      <c r="N97" s="246">
        <f>IF(AND('Basic input'!P91&lt;&gt;0,'Basic input'!$C$86='Basic input'!$G$86),'Basic input'!P91,'Basic input'!P89)*'DV small'!N30</f>
        <v>0</v>
      </c>
      <c r="O97" s="246">
        <f>IF(AND('Basic input'!Q91&lt;&gt;0,'Basic input'!$C$86='Basic input'!$G$86),'Basic input'!Q91,'Basic input'!S89)*'DV small'!O30</f>
        <v>0</v>
      </c>
      <c r="P97" s="246">
        <f>IF(AND('Basic input'!R91&lt;&gt;0,'Basic input'!$C$86='Basic input'!$G$86),'Basic input'!R91,'Basic input'!T89)*'DV small'!P30</f>
        <v>0</v>
      </c>
      <c r="Q97" s="246">
        <f>IF(AND('Basic input'!S91&lt;&gt;0,'Basic input'!$C$86='Basic input'!$G$86),'Basic input'!S91,'Basic input'!U89)*'DV small'!Q30</f>
        <v>0</v>
      </c>
      <c r="R97" s="246">
        <f>IF(AND('Basic input'!T91&lt;&gt;0,'Basic input'!$C$86='Basic input'!$G$86),'Basic input'!T91,'Basic input'!V89)*'DV small'!R30</f>
        <v>0</v>
      </c>
      <c r="S97" s="246">
        <f>IF(AND('Basic input'!U91&lt;&gt;0,'Basic input'!$C$86='Basic input'!$G$86),'Basic input'!U91,'Basic input'!W89)*'DV small'!S30</f>
        <v>0</v>
      </c>
      <c r="T97" s="246">
        <f>IF(AND('Basic input'!V91&lt;&gt;0,'Basic input'!$C$86='Basic input'!$G$86),'Basic input'!V91,'Basic input'!X89)*'DV small'!T30</f>
        <v>0</v>
      </c>
      <c r="U97" s="246">
        <f>IF(AND('Basic input'!W91&lt;&gt;0,'Basic input'!$C$86='Basic input'!$G$86),'Basic input'!W91,'Basic input'!Y89)*'DV small'!U30</f>
        <v>0</v>
      </c>
      <c r="V97" s="246">
        <f>IF(AND('Basic input'!X91&lt;&gt;0,'Basic input'!$C$86='Basic input'!$G$86),'Basic input'!X91,'Basic input'!Z89)*'DV small'!V30</f>
        <v>0</v>
      </c>
      <c r="W97" s="246">
        <f>IF(AND('Basic input'!Y91&lt;&gt;0,'Basic input'!$C$86='Basic input'!$G$86),'Basic input'!Y91,'Basic input'!AA89)*'DV small'!W30</f>
        <v>0</v>
      </c>
      <c r="X97" s="246">
        <f>IF(AND('Basic input'!Z91&lt;&gt;0,'Basic input'!$C$86='Basic input'!$G$86),'Basic input'!Z91,'Basic input'!AB89)*'DV small'!X30</f>
        <v>0</v>
      </c>
      <c r="Y97" s="246">
        <f>IF(AND('Basic input'!AA91&lt;&gt;0,'Basic input'!$C$86='Basic input'!$G$86),'Basic input'!AA91,'Basic input'!AC89)*'DV small'!Y30</f>
        <v>0</v>
      </c>
      <c r="Z97" s="246">
        <f>IF(AND('Basic input'!AB91&lt;&gt;0,'Basic input'!$C$86='Basic input'!$G$86),'Basic input'!AB91,'Basic input'!AD89)*'DV small'!Z30</f>
        <v>0</v>
      </c>
      <c r="AA97" s="246">
        <f>IF(AND('Basic input'!AC91&lt;&gt;0,'Basic input'!$C$86='Basic input'!$G$86),'Basic input'!AC91,'Basic input'!AE89)*'DV small'!AA30</f>
        <v>0</v>
      </c>
      <c r="AB97" s="246">
        <f>IF(AND('Basic input'!AD91&lt;&gt;0,'Basic input'!$C$86='Basic input'!$G$86),'Basic input'!AD91,'Basic input'!AF89)*'DV small'!AB30</f>
        <v>0</v>
      </c>
      <c r="AC97" s="246">
        <f>IF(AND('Basic input'!AE91&lt;&gt;0,'Basic input'!$C$86='Basic input'!$G$86),'Basic input'!AE91,'Basic input'!AG89)*'DV small'!AC30</f>
        <v>0</v>
      </c>
    </row>
    <row r="98" spans="1:29" ht="20.25" customHeight="1" outlineLevel="3" x14ac:dyDescent="0.3">
      <c r="B98" s="211" t="s">
        <v>361</v>
      </c>
      <c r="C98" s="64" t="s">
        <v>16</v>
      </c>
      <c r="D98" s="246">
        <f>'Basic input'!F97*'DV small'!D43</f>
        <v>0</v>
      </c>
      <c r="E98" s="246">
        <f>'Basic input'!G97*'DV small'!E43</f>
        <v>0</v>
      </c>
      <c r="F98" s="246">
        <f>'Basic input'!H97*'DV small'!F43</f>
        <v>0</v>
      </c>
      <c r="G98" s="246">
        <f>'Basic input'!I97*'DV small'!G43</f>
        <v>0</v>
      </c>
      <c r="H98" s="246">
        <f>'Basic input'!J97*'DV small'!H43</f>
        <v>0</v>
      </c>
      <c r="I98" s="246">
        <f>'Basic input'!K97*'DV small'!I43</f>
        <v>0</v>
      </c>
      <c r="J98" s="246">
        <f>'Basic input'!L97*'DV small'!J43</f>
        <v>0</v>
      </c>
      <c r="K98" s="246">
        <f>'Basic input'!M97*'DV small'!K43</f>
        <v>0</v>
      </c>
      <c r="L98" s="246">
        <f>'Basic input'!N97*'DV small'!L43</f>
        <v>0</v>
      </c>
      <c r="M98" s="246">
        <f>'Basic input'!O97*'DV small'!M43</f>
        <v>0</v>
      </c>
      <c r="N98" s="246">
        <f>'Basic input'!P97*'DV small'!N43</f>
        <v>0</v>
      </c>
      <c r="O98" s="246">
        <f>'Basic input'!Q97*'DV small'!O43</f>
        <v>0</v>
      </c>
      <c r="P98" s="246">
        <f>'Basic input'!R97*'DV small'!P43</f>
        <v>0</v>
      </c>
      <c r="Q98" s="246">
        <f>'Basic input'!S97*'DV small'!Q43</f>
        <v>0</v>
      </c>
      <c r="R98" s="246">
        <f>'Basic input'!T97*'DV small'!R43</f>
        <v>0</v>
      </c>
      <c r="S98" s="246">
        <f>'Basic input'!U97*'DV small'!S43</f>
        <v>0</v>
      </c>
      <c r="T98" s="246">
        <f>'Basic input'!V97*'DV small'!T43</f>
        <v>0</v>
      </c>
      <c r="U98" s="246">
        <f>'Basic input'!W97*'DV small'!U43</f>
        <v>0</v>
      </c>
      <c r="V98" s="246">
        <f>'Basic input'!X97*'DV small'!V43</f>
        <v>0</v>
      </c>
      <c r="W98" s="246">
        <f>'Basic input'!Y97*'DV small'!W43</f>
        <v>0</v>
      </c>
      <c r="X98" s="246">
        <f>'Basic input'!Z97*'DV small'!X43</f>
        <v>0</v>
      </c>
      <c r="Y98" s="246">
        <f>'Basic input'!AA97*'DV small'!Y43</f>
        <v>0</v>
      </c>
      <c r="Z98" s="246">
        <f>'Basic input'!AB97*'DV small'!Z43</f>
        <v>0</v>
      </c>
      <c r="AA98" s="246">
        <f>'Basic input'!AC97*'DV small'!AA43</f>
        <v>0</v>
      </c>
      <c r="AB98" s="246">
        <f>'Basic input'!AD97*'DV small'!AB43</f>
        <v>0</v>
      </c>
      <c r="AC98" s="246">
        <f>'Basic input'!AE97*'DV small'!AC43</f>
        <v>0</v>
      </c>
    </row>
    <row r="99" spans="1:29" ht="20.25" customHeight="1" outlineLevel="2" x14ac:dyDescent="0.3">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row>
    <row r="100" spans="1:29" s="32" customFormat="1" ht="20.25" customHeight="1" outlineLevel="2" x14ac:dyDescent="0.3">
      <c r="A100" s="68"/>
      <c r="B100" s="55" t="s">
        <v>140</v>
      </c>
      <c r="C100" s="101" t="s">
        <v>16</v>
      </c>
      <c r="D100" s="143">
        <f>SUM(D101:D111)</f>
        <v>0</v>
      </c>
      <c r="E100" s="143">
        <f t="shared" ref="E100:N100" si="47">SUM(E101:E111)</f>
        <v>0</v>
      </c>
      <c r="F100" s="143">
        <f t="shared" si="47"/>
        <v>0</v>
      </c>
      <c r="G100" s="143">
        <f t="shared" si="47"/>
        <v>0</v>
      </c>
      <c r="H100" s="143">
        <f t="shared" si="47"/>
        <v>0</v>
      </c>
      <c r="I100" s="143">
        <f t="shared" si="47"/>
        <v>0</v>
      </c>
      <c r="J100" s="143">
        <f t="shared" si="47"/>
        <v>0</v>
      </c>
      <c r="K100" s="143">
        <f t="shared" si="47"/>
        <v>0</v>
      </c>
      <c r="L100" s="143">
        <f t="shared" si="47"/>
        <v>0</v>
      </c>
      <c r="M100" s="143">
        <f t="shared" si="47"/>
        <v>0</v>
      </c>
      <c r="N100" s="143">
        <f t="shared" si="47"/>
        <v>0</v>
      </c>
      <c r="O100" s="143">
        <f t="shared" ref="O100:AC100" si="48">SUM(O101:O111)</f>
        <v>0</v>
      </c>
      <c r="P100" s="143">
        <f t="shared" si="48"/>
        <v>0</v>
      </c>
      <c r="Q100" s="143">
        <f t="shared" si="48"/>
        <v>0</v>
      </c>
      <c r="R100" s="143">
        <f t="shared" si="48"/>
        <v>0</v>
      </c>
      <c r="S100" s="143">
        <f t="shared" si="48"/>
        <v>0</v>
      </c>
      <c r="T100" s="143">
        <f t="shared" si="48"/>
        <v>0</v>
      </c>
      <c r="U100" s="143">
        <f t="shared" si="48"/>
        <v>0</v>
      </c>
      <c r="V100" s="143">
        <f t="shared" si="48"/>
        <v>0</v>
      </c>
      <c r="W100" s="143">
        <f t="shared" si="48"/>
        <v>0</v>
      </c>
      <c r="X100" s="143">
        <f t="shared" si="48"/>
        <v>0</v>
      </c>
      <c r="Y100" s="143">
        <f t="shared" si="48"/>
        <v>0</v>
      </c>
      <c r="Z100" s="143">
        <f t="shared" si="48"/>
        <v>0</v>
      </c>
      <c r="AA100" s="143">
        <f t="shared" si="48"/>
        <v>0</v>
      </c>
      <c r="AB100" s="143">
        <f t="shared" si="48"/>
        <v>0</v>
      </c>
      <c r="AC100" s="143">
        <f t="shared" si="48"/>
        <v>0</v>
      </c>
    </row>
    <row r="101" spans="1:29" s="45" customFormat="1" ht="20.25" customHeight="1" outlineLevel="3" x14ac:dyDescent="0.3">
      <c r="A101" s="44"/>
      <c r="B101" s="56" t="s">
        <v>145</v>
      </c>
      <c r="C101" s="146" t="s">
        <v>121</v>
      </c>
      <c r="D101" s="246">
        <f>IF('Detailed input - Vehicles'!$E$124&gt;=(E3-$D$3),PMT('Basic input'!$F$113,'Detailed input - Vehicles'!$E$124,-'DV small'!$D$58)-$D$58/'Detailed input - Vehicles'!$E$124,0)</f>
        <v>0</v>
      </c>
      <c r="E101" s="246">
        <f>IF('Detailed input - Vehicles'!$E$124&gt;=(F3-$D$3),PMT('Basic input'!$F$113,'Detailed input - Vehicles'!$E$124,-'DV small'!$D$58)-$D$58/'Detailed input - Vehicles'!$E$124,0)</f>
        <v>0</v>
      </c>
      <c r="F101" s="246">
        <f>IF('Detailed input - Vehicles'!$E$124&gt;=(G3-$D$3),PMT('Basic input'!$F$113,'Detailed input - Vehicles'!$E$124,-'DV small'!$D$58)-$D$58/'Detailed input - Vehicles'!$E$124,0)</f>
        <v>0</v>
      </c>
      <c r="G101" s="246">
        <f>IF('Detailed input - Vehicles'!$E$124&gt;=(H3-$D$3),PMT('Basic input'!$F$113,'Detailed input - Vehicles'!$E$124,-'DV small'!$D$58)-$D$58/'Detailed input - Vehicles'!$E$124,0)</f>
        <v>0</v>
      </c>
      <c r="H101" s="246">
        <f>IF('Detailed input - Vehicles'!$E$124&gt;=(I3-$D$3),PMT('Basic input'!$F$113,'Detailed input - Vehicles'!$E$124,-'DV small'!$D$58)-$D$58/'Detailed input - Vehicles'!$E$124,0)</f>
        <v>0</v>
      </c>
      <c r="I101" s="246">
        <f>IF('Detailed input - Vehicles'!$E$124&gt;=(J3-$D$3),PMT('Basic input'!$F$113,'Detailed input - Vehicles'!$E$124,-'DV small'!$D$58)-$D$58/'Detailed input - Vehicles'!$E$124,0)</f>
        <v>0</v>
      </c>
      <c r="J101" s="246">
        <f>IF('Detailed input - Vehicles'!$E$124&gt;=(K3-$D$3),PMT('Basic input'!$F$113,'Detailed input - Vehicles'!$E$124,-'DV small'!$D$58)-$D$58/'Detailed input - Vehicles'!$E$124,0)</f>
        <v>0</v>
      </c>
      <c r="K101" s="246">
        <f>IF('Detailed input - Vehicles'!$E$124&gt;=(L3-$D$3),PMT('Basic input'!$F$113,'Detailed input - Vehicles'!$E$124,-'DV small'!$D$58)-$D$58/'Detailed input - Vehicles'!$E$124,0)</f>
        <v>0</v>
      </c>
      <c r="L101" s="246">
        <f>IF('Detailed input - Vehicles'!$E$124&gt;=(M3-$D$3),PMT('Basic input'!$F$113,'Detailed input - Vehicles'!$E$124,-'DV small'!$D$58)-$D$58/'Detailed input - Vehicles'!$E$124,0)</f>
        <v>0</v>
      </c>
      <c r="M101" s="246">
        <f>IF('Detailed input - Vehicles'!$E$124&gt;=(N3-$D$3),PMT('Basic input'!$F$113,'Detailed input - Vehicles'!$E$124,-'DV small'!$D$58)-$D$58/'Detailed input - Vehicles'!$E$124,0)</f>
        <v>0</v>
      </c>
      <c r="N101" s="246">
        <f>IF('Detailed input - Vehicles'!$E$124&gt;=(O3-$D$3),PMT('Basic input'!$F$113,'Detailed input - Vehicles'!$E$124,-'DV small'!$D$58)-$D$58/'Detailed input - Vehicles'!$E$124,0)</f>
        <v>0</v>
      </c>
      <c r="O101" s="246">
        <f>IF('Detailed input - Vehicles'!$E$124&gt;=(P3-$D$3),PMT('Basic input'!$F$113,'Detailed input - Vehicles'!$E$124,-'DV small'!$D$58)-$D$58/'Detailed input - Vehicles'!$E$124,0)</f>
        <v>0</v>
      </c>
      <c r="P101" s="246">
        <f>IF('Detailed input - Vehicles'!$E$124&gt;=(Q3-$D$3),PMT('Basic input'!$F$113,'Detailed input - Vehicles'!$E$124,-'DV small'!$D$58)-$D$58/'Detailed input - Vehicles'!$E$124,0)</f>
        <v>0</v>
      </c>
      <c r="Q101" s="246">
        <f>IF('Detailed input - Vehicles'!$E$124&gt;=(R3-$D$3),PMT('Basic input'!$F$113,'Detailed input - Vehicles'!$E$124,-'DV small'!$D$58)-$D$58/'Detailed input - Vehicles'!$E$124,0)</f>
        <v>0</v>
      </c>
      <c r="R101" s="246">
        <f>IF('Detailed input - Vehicles'!$E$124&gt;=(S3-$D$3),PMT('Basic input'!$F$113,'Detailed input - Vehicles'!$E$124,-'DV small'!$D$58)-$D$58/'Detailed input - Vehicles'!$E$124,0)</f>
        <v>0</v>
      </c>
      <c r="S101" s="246">
        <f>IF('Detailed input - Vehicles'!$E$124&gt;=(T3-$D$3),PMT('Basic input'!$F$113,'Detailed input - Vehicles'!$E$124,-'DV small'!$D$58)-$D$58/'Detailed input - Vehicles'!$E$124,0)</f>
        <v>0</v>
      </c>
      <c r="T101" s="246">
        <f>IF('Detailed input - Vehicles'!$E$124&gt;=(U3-$D$3),PMT('Basic input'!$F$113,'Detailed input - Vehicles'!$E$124,-'DV small'!$D$58)-$D$58/'Detailed input - Vehicles'!$E$124,0)</f>
        <v>0</v>
      </c>
      <c r="U101" s="246">
        <f>IF('Detailed input - Vehicles'!$E$124&gt;=(V3-$D$3),PMT('Basic input'!$F$113,'Detailed input - Vehicles'!$E$124,-'DV small'!$D$58)-$D$58/'Detailed input - Vehicles'!$E$124,0)</f>
        <v>0</v>
      </c>
      <c r="V101" s="246">
        <f>IF('Detailed input - Vehicles'!$E$124&gt;=(W3-$D$3),PMT('Basic input'!$F$113,'Detailed input - Vehicles'!$E$124,-'DV small'!$D$58)-$D$58/'Detailed input - Vehicles'!$E$124,0)</f>
        <v>0</v>
      </c>
      <c r="W101" s="246">
        <f>IF('Detailed input - Vehicles'!$E$124&gt;=(X3-$D$3),PMT('Basic input'!$F$113,'Detailed input - Vehicles'!$E$124,-'DV small'!$D$58)-$D$58/'Detailed input - Vehicles'!$E$124,0)</f>
        <v>0</v>
      </c>
      <c r="X101" s="246">
        <f>IF('Detailed input - Vehicles'!$E$124&gt;=(Y3-$D$3),PMT('Basic input'!$F$113,'Detailed input - Vehicles'!$E$124,-'DV small'!$D$58)-$D$58/'Detailed input - Vehicles'!$E$124,0)</f>
        <v>0</v>
      </c>
      <c r="Y101" s="246">
        <f>IF('Detailed input - Vehicles'!$E$124&gt;=(Z3-$D$3),PMT('Basic input'!$F$113,'Detailed input - Vehicles'!$E$124,-'DV small'!$D$58)-$D$58/'Detailed input - Vehicles'!$E$124,0)</f>
        <v>0</v>
      </c>
      <c r="Z101" s="246">
        <f>IF('Detailed input - Vehicles'!$E$124&gt;=(AA3-$D$3),PMT('Basic input'!$F$113,'Detailed input - Vehicles'!$E$124,-'DV small'!$D$58)-$D$58/'Detailed input - Vehicles'!$E$124,0)</f>
        <v>0</v>
      </c>
      <c r="AA101" s="246">
        <f>IF('Detailed input - Vehicles'!$E$124&gt;=(AB3-$D$3),PMT('Basic input'!$F$113,'Detailed input - Vehicles'!$E$124,-'DV small'!$D$58)-$D$58/'Detailed input - Vehicles'!$E$124,0)</f>
        <v>0</v>
      </c>
      <c r="AB101" s="246">
        <f>IF('Detailed input - Vehicles'!$E$124&gt;=(AC3-$D$3),PMT('Basic input'!$F$113,'Detailed input - Vehicles'!$E$124,-'DV small'!$D$58)-$D$58/'Detailed input - Vehicles'!$E$124,0)</f>
        <v>0</v>
      </c>
      <c r="AC101" s="246">
        <f>IF('Detailed input - Vehicles'!$E$124&gt;=(AD3-$D$3),PMT('Basic input'!$F$113,'Detailed input - Vehicles'!$E$124,-'DV small'!$D$58)-$D$58/'Detailed input - Vehicles'!$E$124,0)</f>
        <v>0</v>
      </c>
    </row>
    <row r="102" spans="1:29" s="45" customFormat="1" ht="20.25" customHeight="1" outlineLevel="3" x14ac:dyDescent="0.3">
      <c r="A102" s="44"/>
      <c r="B102" s="92"/>
      <c r="C102" s="146" t="s">
        <v>122</v>
      </c>
      <c r="D102" s="246"/>
      <c r="E102" s="246">
        <f>IF('Detailed input - Vehicles'!$E$124&gt;=(E3-$D$3),PMT('Basic input'!$F$113,'Detailed input - Vehicles'!$E$124,-'DV small'!$E$58)-$E$58/'Detailed input - Vehicles'!$E$124,0)</f>
        <v>0</v>
      </c>
      <c r="F102" s="246">
        <f>IF('Detailed input - Vehicles'!$E$124&gt;=(F3-$D$3),PMT('Basic input'!$F$113,'Detailed input - Vehicles'!$E$124,-'DV small'!$E$58)-$E$58/'Detailed input - Vehicles'!$E$124,0)</f>
        <v>0</v>
      </c>
      <c r="G102" s="246">
        <f>IF('Detailed input - Vehicles'!$E$124&gt;=(G3-$D$3),PMT('Basic input'!$F$113,'Detailed input - Vehicles'!$E$124,-'DV small'!$E$58)-$E$58/'Detailed input - Vehicles'!$E$124,0)</f>
        <v>0</v>
      </c>
      <c r="H102" s="246">
        <f>IF('Detailed input - Vehicles'!$E$124&gt;=(H3-$D$3),PMT('Basic input'!$F$113,'Detailed input - Vehicles'!$E$124,-'DV small'!$E$58)-$E$58/'Detailed input - Vehicles'!$E$124,0)</f>
        <v>0</v>
      </c>
      <c r="I102" s="246">
        <f>IF('Detailed input - Vehicles'!$E$124&gt;=(I3-$D$3),PMT('Basic input'!$F$113,'Detailed input - Vehicles'!$E$124,-'DV small'!$E$58)-$E$58/'Detailed input - Vehicles'!$E$124,0)</f>
        <v>0</v>
      </c>
      <c r="J102" s="246">
        <f>IF('Detailed input - Vehicles'!$E$124&gt;=(J3-$D$3),PMT('Basic input'!$F$113,'Detailed input - Vehicles'!$E$124,-'DV small'!$E$58)-$E$58/'Detailed input - Vehicles'!$E$124,0)</f>
        <v>0</v>
      </c>
      <c r="K102" s="246">
        <f>IF('Detailed input - Vehicles'!$E$124&gt;=(K3-$D$3),PMT('Basic input'!$F$113,'Detailed input - Vehicles'!$E$124,-'DV small'!$E$58)-$E$58/'Detailed input - Vehicles'!$E$124,0)</f>
        <v>0</v>
      </c>
      <c r="L102" s="246">
        <f>IF('Detailed input - Vehicles'!$E$124&gt;=(L3-$D$3),PMT('Basic input'!$F$113,'Detailed input - Vehicles'!$E$124,-'DV small'!$E$58)-$E$58/'Detailed input - Vehicles'!$E$124,0)</f>
        <v>0</v>
      </c>
      <c r="M102" s="246">
        <f>IF('Detailed input - Vehicles'!$E$124&gt;=(M3-$D$3),PMT('Basic input'!$F$113,'Detailed input - Vehicles'!$E$124,-'DV small'!$E$58)-$E$58/'Detailed input - Vehicles'!$E$124,0)</f>
        <v>0</v>
      </c>
      <c r="N102" s="246">
        <f>IF('Detailed input - Vehicles'!$E$124&gt;=(N3-$D$3),PMT('Basic input'!$F$113,'Detailed input - Vehicles'!$E$124,-'DV small'!$E$58)-$E$58/'Detailed input - Vehicles'!$E$124,0)</f>
        <v>0</v>
      </c>
      <c r="O102" s="246">
        <f>IF('Detailed input - Vehicles'!$E$124&gt;=(O3-$D$3),PMT('Basic input'!$F$113,'Detailed input - Vehicles'!$E$124,-'DV small'!$E$58)-$E$58/'Detailed input - Vehicles'!$E$124,0)</f>
        <v>0</v>
      </c>
      <c r="P102" s="246">
        <f>IF('Detailed input - Vehicles'!$E$124&gt;=(P3-$D$3),PMT('Basic input'!$F$113,'Detailed input - Vehicles'!$E$124,-'DV small'!$E$58)-$E$58/'Detailed input - Vehicles'!$E$124,0)</f>
        <v>0</v>
      </c>
      <c r="Q102" s="246">
        <f>IF('Detailed input - Vehicles'!$E$124&gt;=(Q3-$D$3),PMT('Basic input'!$F$113,'Detailed input - Vehicles'!$E$124,-'DV small'!$E$58)-$E$58/'Detailed input - Vehicles'!$E$124,0)</f>
        <v>0</v>
      </c>
      <c r="R102" s="246">
        <f>IF('Detailed input - Vehicles'!$E$124&gt;=(R3-$D$3),PMT('Basic input'!$F$113,'Detailed input - Vehicles'!$E$124,-'DV small'!$E$58)-$E$58/'Detailed input - Vehicles'!$E$124,0)</f>
        <v>0</v>
      </c>
      <c r="S102" s="246">
        <f>IF('Detailed input - Vehicles'!$E$124&gt;=(S3-$D$3),PMT('Basic input'!$F$113,'Detailed input - Vehicles'!$E$124,-'DV small'!$E$58)-$E$58/'Detailed input - Vehicles'!$E$124,0)</f>
        <v>0</v>
      </c>
      <c r="T102" s="246">
        <f>IF('Detailed input - Vehicles'!$E$124&gt;=(T3-$D$3),PMT('Basic input'!$F$113,'Detailed input - Vehicles'!$E$124,-'DV small'!$E$58)-$E$58/'Detailed input - Vehicles'!$E$124,0)</f>
        <v>0</v>
      </c>
      <c r="U102" s="246">
        <f>IF('Detailed input - Vehicles'!$E$124&gt;=(U3-$D$3),PMT('Basic input'!$F$113,'Detailed input - Vehicles'!$E$124,-'DV small'!$E$58)-$E$58/'Detailed input - Vehicles'!$E$124,0)</f>
        <v>0</v>
      </c>
      <c r="V102" s="246">
        <f>IF('Detailed input - Vehicles'!$E$124&gt;=(V3-$D$3),PMT('Basic input'!$F$113,'Detailed input - Vehicles'!$E$124,-'DV small'!$E$58)-$E$58/'Detailed input - Vehicles'!$E$124,0)</f>
        <v>0</v>
      </c>
      <c r="W102" s="246">
        <f>IF('Detailed input - Vehicles'!$E$124&gt;=(W3-$D$3),PMT('Basic input'!$F$113,'Detailed input - Vehicles'!$E$124,-'DV small'!$E$58)-$E$58/'Detailed input - Vehicles'!$E$124,0)</f>
        <v>0</v>
      </c>
      <c r="X102" s="246">
        <f>IF('Detailed input - Vehicles'!$E$124&gt;=(X3-$D$3),PMT('Basic input'!$F$113,'Detailed input - Vehicles'!$E$124,-'DV small'!$E$58)-$E$58/'Detailed input - Vehicles'!$E$124,0)</f>
        <v>0</v>
      </c>
      <c r="Y102" s="246">
        <f>IF('Detailed input - Vehicles'!$E$124&gt;=(Y3-$D$3),PMT('Basic input'!$F$113,'Detailed input - Vehicles'!$E$124,-'DV small'!$E$58)-$E$58/'Detailed input - Vehicles'!$E$124,0)</f>
        <v>0</v>
      </c>
      <c r="Z102" s="246">
        <f>IF('Detailed input - Vehicles'!$E$124&gt;=(Z3-$D$3),PMT('Basic input'!$F$113,'Detailed input - Vehicles'!$E$124,-'DV small'!$E$58)-$E$58/'Detailed input - Vehicles'!$E$124,0)</f>
        <v>0</v>
      </c>
      <c r="AA102" s="246">
        <f>IF('Detailed input - Vehicles'!$E$124&gt;=(AA3-$D$3),PMT('Basic input'!$F$113,'Detailed input - Vehicles'!$E$124,-'DV small'!$E$58)-$E$58/'Detailed input - Vehicles'!$E$124,0)</f>
        <v>0</v>
      </c>
      <c r="AB102" s="246">
        <f>IF('Detailed input - Vehicles'!$E$124&gt;=(AB3-$D$3),PMT('Basic input'!$F$113,'Detailed input - Vehicles'!$E$124,-'DV small'!$E$58)-$E$58/'Detailed input - Vehicles'!$E$124,0)</f>
        <v>0</v>
      </c>
      <c r="AC102" s="246">
        <f>IF('Detailed input - Vehicles'!$E$124&gt;=(AC3-$D$3),PMT('Basic input'!$F$113,'Detailed input - Vehicles'!$E$124,-'DV small'!$E$58)-$E$58/'Detailed input - Vehicles'!$E$124,0)</f>
        <v>0</v>
      </c>
    </row>
    <row r="103" spans="1:29" s="45" customFormat="1" ht="20.25" customHeight="1" outlineLevel="3" x14ac:dyDescent="0.3">
      <c r="A103" s="44"/>
      <c r="B103" s="48"/>
      <c r="C103" s="146" t="s">
        <v>123</v>
      </c>
      <c r="D103" s="246"/>
      <c r="E103" s="246"/>
      <c r="F103" s="246">
        <f>IF('Detailed input - Vehicles'!$E$124&gt;=(F3-$E$3),PMT('Basic input'!$F$113,'Detailed input - Vehicles'!$E$124,-'DV small'!$F$58)-$F$58/'Detailed input - Vehicles'!$E$124,0)</f>
        <v>0</v>
      </c>
      <c r="G103" s="246">
        <f>IF('Detailed input - Vehicles'!$E$124&gt;=(G3-$E$3),PMT('Basic input'!$F$113,'Detailed input - Vehicles'!$E$124,-'DV small'!$F$58)-$F$58/'Detailed input - Vehicles'!$E$124,0)</f>
        <v>0</v>
      </c>
      <c r="H103" s="246">
        <f>IF('Detailed input - Vehicles'!$E$124&gt;=(H3-$E$3),PMT('Basic input'!$F$113,'Detailed input - Vehicles'!$E$124,-'DV small'!$F$58)-$F$58/'Detailed input - Vehicles'!$E$124,0)</f>
        <v>0</v>
      </c>
      <c r="I103" s="246">
        <f>IF('Detailed input - Vehicles'!$E$124&gt;=(I3-$E$3),PMT('Basic input'!$F$113,'Detailed input - Vehicles'!$E$124,-'DV small'!$F$58)-$F$58/'Detailed input - Vehicles'!$E$124,0)</f>
        <v>0</v>
      </c>
      <c r="J103" s="246">
        <f>IF('Detailed input - Vehicles'!$E$124&gt;=(J3-$E$3),PMT('Basic input'!$F$113,'Detailed input - Vehicles'!$E$124,-'DV small'!$F$58)-$F$58/'Detailed input - Vehicles'!$E$124,0)</f>
        <v>0</v>
      </c>
      <c r="K103" s="246">
        <f>IF('Detailed input - Vehicles'!$E$124&gt;=(K3-$E$3),PMT('Basic input'!$F$113,'Detailed input - Vehicles'!$E$124,-'DV small'!$F$58)-$F$58/'Detailed input - Vehicles'!$E$124,0)</f>
        <v>0</v>
      </c>
      <c r="L103" s="246">
        <f>IF('Detailed input - Vehicles'!$E$124&gt;=(L3-$E$3),PMT('Basic input'!$F$113,'Detailed input - Vehicles'!$E$124,-'DV small'!$F$58)-$F$58/'Detailed input - Vehicles'!$E$124,0)</f>
        <v>0</v>
      </c>
      <c r="M103" s="246">
        <f>IF('Detailed input - Vehicles'!$E$124&gt;=(M3-$E$3),PMT('Basic input'!$F$113,'Detailed input - Vehicles'!$E$124,-'DV small'!$F$58)-$F$58/'Detailed input - Vehicles'!$E$124,0)</f>
        <v>0</v>
      </c>
      <c r="N103" s="246">
        <f>IF('Detailed input - Vehicles'!$E$124&gt;=(N3-$E$3),PMT('Basic input'!$F$113,'Detailed input - Vehicles'!$E$124,-'DV small'!$F$58)-$F$58/'Detailed input - Vehicles'!$E$124,0)</f>
        <v>0</v>
      </c>
      <c r="O103" s="246">
        <f>IF('Detailed input - Vehicles'!$E$124&gt;=(O3-$E$3),PMT('Basic input'!$F$113,'Detailed input - Vehicles'!$E$124,-'DV small'!$F$58)-$F$58/'Detailed input - Vehicles'!$E$124,0)</f>
        <v>0</v>
      </c>
      <c r="P103" s="246">
        <f>IF('Detailed input - Vehicles'!$E$124&gt;=(P3-$E$3),PMT('Basic input'!$F$113,'Detailed input - Vehicles'!$E$124,-'DV small'!$F$58)-$F$58/'Detailed input - Vehicles'!$E$124,0)</f>
        <v>0</v>
      </c>
      <c r="Q103" s="246">
        <f>IF('Detailed input - Vehicles'!$E$124&gt;=(Q3-$E$3),PMT('Basic input'!$F$113,'Detailed input - Vehicles'!$E$124,-'DV small'!$F$58)-$F$58/'Detailed input - Vehicles'!$E$124,0)</f>
        <v>0</v>
      </c>
      <c r="R103" s="246">
        <f>IF('Detailed input - Vehicles'!$E$124&gt;=(R3-$E$3),PMT('Basic input'!$F$113,'Detailed input - Vehicles'!$E$124,-'DV small'!$F$58)-$F$58/'Detailed input - Vehicles'!$E$124,0)</f>
        <v>0</v>
      </c>
      <c r="S103" s="246">
        <f>IF('Detailed input - Vehicles'!$E$124&gt;=(S3-$E$3),PMT('Basic input'!$F$113,'Detailed input - Vehicles'!$E$124,-'DV small'!$F$58)-$F$58/'Detailed input - Vehicles'!$E$124,0)</f>
        <v>0</v>
      </c>
      <c r="T103" s="246">
        <f>IF('Detailed input - Vehicles'!$E$124&gt;=(T3-$E$3),PMT('Basic input'!$F$113,'Detailed input - Vehicles'!$E$124,-'DV small'!$F$58)-$F$58/'Detailed input - Vehicles'!$E$124,0)</f>
        <v>0</v>
      </c>
      <c r="U103" s="246">
        <f>IF('Detailed input - Vehicles'!$E$124&gt;=(U3-$E$3),PMT('Basic input'!$F$113,'Detailed input - Vehicles'!$E$124,-'DV small'!$F$58)-$F$58/'Detailed input - Vehicles'!$E$124,0)</f>
        <v>0</v>
      </c>
      <c r="V103" s="246">
        <f>IF('Detailed input - Vehicles'!$E$124&gt;=(V3-$E$3),PMT('Basic input'!$F$113,'Detailed input - Vehicles'!$E$124,-'DV small'!$F$58)-$F$58/'Detailed input - Vehicles'!$E$124,0)</f>
        <v>0</v>
      </c>
      <c r="W103" s="246">
        <f>IF('Detailed input - Vehicles'!$E$124&gt;=(W3-$E$3),PMT('Basic input'!$F$113,'Detailed input - Vehicles'!$E$124,-'DV small'!$F$58)-$F$58/'Detailed input - Vehicles'!$E$124,0)</f>
        <v>0</v>
      </c>
      <c r="X103" s="246">
        <f>IF('Detailed input - Vehicles'!$E$124&gt;=(X3-$E$3),PMT('Basic input'!$F$113,'Detailed input - Vehicles'!$E$124,-'DV small'!$F$58)-$F$58/'Detailed input - Vehicles'!$E$124,0)</f>
        <v>0</v>
      </c>
      <c r="Y103" s="246">
        <f>IF('Detailed input - Vehicles'!$E$124&gt;=(Y3-$E$3),PMT('Basic input'!$F$113,'Detailed input - Vehicles'!$E$124,-'DV small'!$F$58)-$F$58/'Detailed input - Vehicles'!$E$124,0)</f>
        <v>0</v>
      </c>
      <c r="Z103" s="246">
        <f>IF('Detailed input - Vehicles'!$E$124&gt;=(Z3-$E$3),PMT('Basic input'!$F$113,'Detailed input - Vehicles'!$E$124,-'DV small'!$F$58)-$F$58/'Detailed input - Vehicles'!$E$124,0)</f>
        <v>0</v>
      </c>
      <c r="AA103" s="246">
        <f>IF('Detailed input - Vehicles'!$E$124&gt;=(AA3-$E$3),PMT('Basic input'!$F$113,'Detailed input - Vehicles'!$E$124,-'DV small'!$F$58)-$F$58/'Detailed input - Vehicles'!$E$124,0)</f>
        <v>0</v>
      </c>
      <c r="AB103" s="246">
        <f>IF('Detailed input - Vehicles'!$E$124&gt;=(AB3-$E$3),PMT('Basic input'!$F$113,'Detailed input - Vehicles'!$E$124,-'DV small'!$F$58)-$F$58/'Detailed input - Vehicles'!$E$124,0)</f>
        <v>0</v>
      </c>
      <c r="AC103" s="246">
        <f>IF('Detailed input - Vehicles'!$E$124&gt;=(AC3-$E$3),PMT('Basic input'!$F$113,'Detailed input - Vehicles'!$E$124,-'DV small'!$F$58)-$F$58/'Detailed input - Vehicles'!$E$124,0)</f>
        <v>0</v>
      </c>
    </row>
    <row r="104" spans="1:29" s="45" customFormat="1" ht="20.25" customHeight="1" outlineLevel="3" x14ac:dyDescent="0.3">
      <c r="A104" s="44"/>
      <c r="B104" s="48"/>
      <c r="C104" s="146" t="s">
        <v>124</v>
      </c>
      <c r="D104" s="246"/>
      <c r="E104" s="246"/>
      <c r="F104" s="246"/>
      <c r="G104" s="246">
        <f>IF('Detailed input - Vehicles'!$E$124&gt;=(G3-$F$3),PMT('Basic input'!$F$113,'Detailed input - Vehicles'!$E$124,-'DV small'!$G$58)-$G$58/'Detailed input - Vehicles'!$E$124,0)</f>
        <v>0</v>
      </c>
      <c r="H104" s="246">
        <f>IF('Detailed input - Vehicles'!$E$124&gt;=(H3-$F$3),PMT('Basic input'!$F$113,'Detailed input - Vehicles'!$E$124,-'DV small'!$G$58)-$G$58/'Detailed input - Vehicles'!$E$124,0)</f>
        <v>0</v>
      </c>
      <c r="I104" s="246">
        <f>IF('Detailed input - Vehicles'!$E$124&gt;=(I3-$F$3),PMT('Basic input'!$F$113,'Detailed input - Vehicles'!$E$124,-'DV small'!$G$58)-$G$58/'Detailed input - Vehicles'!$E$124,0)</f>
        <v>0</v>
      </c>
      <c r="J104" s="246">
        <f>IF('Detailed input - Vehicles'!$E$124&gt;=(J3-$F$3),PMT('Basic input'!$F$113,'Detailed input - Vehicles'!$E$124,-'DV small'!$G$58)-$G$58/'Detailed input - Vehicles'!$E$124,0)</f>
        <v>0</v>
      </c>
      <c r="K104" s="246">
        <f>IF('Detailed input - Vehicles'!$E$124&gt;=(K3-$F$3),PMT('Basic input'!$F$113,'Detailed input - Vehicles'!$E$124,-'DV small'!$G$58)-$G$58/'Detailed input - Vehicles'!$E$124,0)</f>
        <v>0</v>
      </c>
      <c r="L104" s="246">
        <f>IF('Detailed input - Vehicles'!$E$124&gt;=(L3-$F$3),PMT('Basic input'!$F$113,'Detailed input - Vehicles'!$E$124,-'DV small'!$G$58)-$G$58/'Detailed input - Vehicles'!$E$124,0)</f>
        <v>0</v>
      </c>
      <c r="M104" s="246">
        <f>IF('Detailed input - Vehicles'!$E$124&gt;=(M3-$F$3),PMT('Basic input'!$F$113,'Detailed input - Vehicles'!$E$124,-'DV small'!$G$58)-$G$58/'Detailed input - Vehicles'!$E$124,0)</f>
        <v>0</v>
      </c>
      <c r="N104" s="246">
        <f>IF('Detailed input - Vehicles'!$E$124&gt;=(N3-$F$3),PMT('Basic input'!$F$113,'Detailed input - Vehicles'!$E$124,-'DV small'!$G$58)-$G$58/'Detailed input - Vehicles'!$E$124,0)</f>
        <v>0</v>
      </c>
      <c r="O104" s="246">
        <f>IF('Detailed input - Vehicles'!$E$124&gt;=(O3-$F$3),PMT('Basic input'!$F$113,'Detailed input - Vehicles'!$E$124,-'DV small'!$G$58)-$G$58/'Detailed input - Vehicles'!$E$124,0)</f>
        <v>0</v>
      </c>
      <c r="P104" s="246">
        <f>IF('Detailed input - Vehicles'!$E$124&gt;=(P3-$F$3),PMT('Basic input'!$F$113,'Detailed input - Vehicles'!$E$124,-'DV small'!$G$58)-$G$58/'Detailed input - Vehicles'!$E$124,0)</f>
        <v>0</v>
      </c>
      <c r="Q104" s="246">
        <f>IF('Detailed input - Vehicles'!$E$124&gt;=(Q3-$F$3),PMT('Basic input'!$F$113,'Detailed input - Vehicles'!$E$124,-'DV small'!$G$58)-$G$58/'Detailed input - Vehicles'!$E$124,0)</f>
        <v>0</v>
      </c>
      <c r="R104" s="246">
        <f>IF('Detailed input - Vehicles'!$E$124&gt;=(R3-$F$3),PMT('Basic input'!$F$113,'Detailed input - Vehicles'!$E$124,-'DV small'!$G$58)-$G$58/'Detailed input - Vehicles'!$E$124,0)</f>
        <v>0</v>
      </c>
      <c r="S104" s="246">
        <f>IF('Detailed input - Vehicles'!$E$124&gt;=(S3-$F$3),PMT('Basic input'!$F$113,'Detailed input - Vehicles'!$E$124,-'DV small'!$G$58)-$G$58/'Detailed input - Vehicles'!$E$124,0)</f>
        <v>0</v>
      </c>
      <c r="T104" s="246">
        <f>IF('Detailed input - Vehicles'!$E$124&gt;=(T3-$F$3),PMT('Basic input'!$F$113,'Detailed input - Vehicles'!$E$124,-'DV small'!$G$58)-$G$58/'Detailed input - Vehicles'!$E$124,0)</f>
        <v>0</v>
      </c>
      <c r="U104" s="246">
        <f>IF('Detailed input - Vehicles'!$E$124&gt;=(U3-$F$3),PMT('Basic input'!$F$113,'Detailed input - Vehicles'!$E$124,-'DV small'!$G$58)-$G$58/'Detailed input - Vehicles'!$E$124,0)</f>
        <v>0</v>
      </c>
      <c r="V104" s="246">
        <f>IF('Detailed input - Vehicles'!$E$124&gt;=(V3-$F$3),PMT('Basic input'!$F$113,'Detailed input - Vehicles'!$E$124,-'DV small'!$G$58)-$G$58/'Detailed input - Vehicles'!$E$124,0)</f>
        <v>0</v>
      </c>
      <c r="W104" s="246">
        <f>IF('Detailed input - Vehicles'!$E$124&gt;=(W3-$F$3),PMT('Basic input'!$F$113,'Detailed input - Vehicles'!$E$124,-'DV small'!$G$58)-$G$58/'Detailed input - Vehicles'!$E$124,0)</f>
        <v>0</v>
      </c>
      <c r="X104" s="246">
        <f>IF('Detailed input - Vehicles'!$E$124&gt;=(X3-$F$3),PMT('Basic input'!$F$113,'Detailed input - Vehicles'!$E$124,-'DV small'!$G$58)-$G$58/'Detailed input - Vehicles'!$E$124,0)</f>
        <v>0</v>
      </c>
      <c r="Y104" s="246">
        <f>IF('Detailed input - Vehicles'!$E$124&gt;=(Y3-$F$3),PMT('Basic input'!$F$113,'Detailed input - Vehicles'!$E$124,-'DV small'!$G$58)-$G$58/'Detailed input - Vehicles'!$E$124,0)</f>
        <v>0</v>
      </c>
      <c r="Z104" s="246">
        <f>IF('Detailed input - Vehicles'!$E$124&gt;=(Z3-$F$3),PMT('Basic input'!$F$113,'Detailed input - Vehicles'!$E$124,-'DV small'!$G$58)-$G$58/'Detailed input - Vehicles'!$E$124,0)</f>
        <v>0</v>
      </c>
      <c r="AA104" s="246">
        <f>IF('Detailed input - Vehicles'!$E$124&gt;=(AA3-$F$3),PMT('Basic input'!$F$113,'Detailed input - Vehicles'!$E$124,-'DV small'!$G$58)-$G$58/'Detailed input - Vehicles'!$E$124,0)</f>
        <v>0</v>
      </c>
      <c r="AB104" s="246">
        <f>IF('Detailed input - Vehicles'!$E$124&gt;=(AB3-$F$3),PMT('Basic input'!$F$113,'Detailed input - Vehicles'!$E$124,-'DV small'!$G$58)-$G$58/'Detailed input - Vehicles'!$E$124,0)</f>
        <v>0</v>
      </c>
      <c r="AC104" s="246">
        <f>IF('Detailed input - Vehicles'!$E$124&gt;=(AC3-$F$3),PMT('Basic input'!$F$113,'Detailed input - Vehicles'!$E$124,-'DV small'!$G$58)-$G$58/'Detailed input - Vehicles'!$E$124,0)</f>
        <v>0</v>
      </c>
    </row>
    <row r="105" spans="1:29" s="45" customFormat="1" ht="20.25" customHeight="1" outlineLevel="3" x14ac:dyDescent="0.3">
      <c r="A105" s="44"/>
      <c r="B105" s="48"/>
      <c r="C105" s="146" t="s">
        <v>125</v>
      </c>
      <c r="D105" s="246"/>
      <c r="E105" s="246"/>
      <c r="F105" s="246"/>
      <c r="G105" s="246"/>
      <c r="H105" s="246">
        <f>IF('Detailed input - Vehicles'!$E$124&gt;=(H3-$G$3),PMT('Basic input'!$F$113,'Detailed input - Vehicles'!$E$124,-'DV small'!$H$58)-$H$58/'Detailed input - Vehicles'!$E$124,0)</f>
        <v>0</v>
      </c>
      <c r="I105" s="246">
        <f>IF('Detailed input - Vehicles'!$E$124&gt;=(I3-$G$3),PMT('Basic input'!$F$113,'Detailed input - Vehicles'!$E$124,-'DV small'!$H$58)-$H$58/'Detailed input - Vehicles'!$E$124,0)</f>
        <v>0</v>
      </c>
      <c r="J105" s="246">
        <f>IF('Detailed input - Vehicles'!$E$124&gt;=(J3-$G$3),PMT('Basic input'!$F$113,'Detailed input - Vehicles'!$E$124,-'DV small'!$H$58)-$H$58/'Detailed input - Vehicles'!$E$124,0)</f>
        <v>0</v>
      </c>
      <c r="K105" s="246">
        <f>IF('Detailed input - Vehicles'!$E$124&gt;=(K3-$G$3),PMT('Basic input'!$F$113,'Detailed input - Vehicles'!$E$124,-'DV small'!$H$58)-$H$58/'Detailed input - Vehicles'!$E$124,0)</f>
        <v>0</v>
      </c>
      <c r="L105" s="246">
        <f>IF('Detailed input - Vehicles'!$E$124&gt;=(L3-$G$3),PMT('Basic input'!$F$113,'Detailed input - Vehicles'!$E$124,-'DV small'!$H$58)-$H$58/'Detailed input - Vehicles'!$E$124,0)</f>
        <v>0</v>
      </c>
      <c r="M105" s="246">
        <f>IF('Detailed input - Vehicles'!$E$124&gt;=(M3-$G$3),PMT('Basic input'!$F$113,'Detailed input - Vehicles'!$E$124,-'DV small'!$H$58)-$H$58/'Detailed input - Vehicles'!$E$124,0)</f>
        <v>0</v>
      </c>
      <c r="N105" s="246">
        <f>IF('Detailed input - Vehicles'!$E$124&gt;=(N3-$G$3),PMT('Basic input'!$F$113,'Detailed input - Vehicles'!$E$124,-'DV small'!$H$58)-$H$58/'Detailed input - Vehicles'!$E$124,0)</f>
        <v>0</v>
      </c>
      <c r="O105" s="246">
        <f>IF('Detailed input - Vehicles'!$E$124&gt;=(O3-$G$3),PMT('Basic input'!$F$113,'Detailed input - Vehicles'!$E$124,-'DV small'!$H$58)-$H$58/'Detailed input - Vehicles'!$E$124,0)</f>
        <v>0</v>
      </c>
      <c r="P105" s="246">
        <f>IF('Detailed input - Vehicles'!$E$124&gt;=(P3-$G$3),PMT('Basic input'!$F$113,'Detailed input - Vehicles'!$E$124,-'DV small'!$H$58)-$H$58/'Detailed input - Vehicles'!$E$124,0)</f>
        <v>0</v>
      </c>
      <c r="Q105" s="246">
        <f>IF('Detailed input - Vehicles'!$E$124&gt;=(Q3-$G$3),PMT('Basic input'!$F$113,'Detailed input - Vehicles'!$E$124,-'DV small'!$H$58)-$H$58/'Detailed input - Vehicles'!$E$124,0)</f>
        <v>0</v>
      </c>
      <c r="R105" s="246">
        <f>IF('Detailed input - Vehicles'!$E$124&gt;=(R3-$G$3),PMT('Basic input'!$F$113,'Detailed input - Vehicles'!$E$124,-'DV small'!$H$58)-$H$58/'Detailed input - Vehicles'!$E$124,0)</f>
        <v>0</v>
      </c>
      <c r="S105" s="246">
        <f>IF('Detailed input - Vehicles'!$E$124&gt;=(S3-$G$3),PMT('Basic input'!$F$113,'Detailed input - Vehicles'!$E$124,-'DV small'!$H$58)-$H$58/'Detailed input - Vehicles'!$E$124,0)</f>
        <v>0</v>
      </c>
      <c r="T105" s="246">
        <f>IF('Detailed input - Vehicles'!$E$124&gt;=(T3-$G$3),PMT('Basic input'!$F$113,'Detailed input - Vehicles'!$E$124,-'DV small'!$H$58)-$H$58/'Detailed input - Vehicles'!$E$124,0)</f>
        <v>0</v>
      </c>
      <c r="U105" s="246">
        <f>IF('Detailed input - Vehicles'!$E$124&gt;=(U3-$G$3),PMT('Basic input'!$F$113,'Detailed input - Vehicles'!$E$124,-'DV small'!$H$58)-$H$58/'Detailed input - Vehicles'!$E$124,0)</f>
        <v>0</v>
      </c>
      <c r="V105" s="246">
        <f>IF('Detailed input - Vehicles'!$E$124&gt;=(V3-$G$3),PMT('Basic input'!$F$113,'Detailed input - Vehicles'!$E$124,-'DV small'!$H$58)-$H$58/'Detailed input - Vehicles'!$E$124,0)</f>
        <v>0</v>
      </c>
      <c r="W105" s="246">
        <f>IF('Detailed input - Vehicles'!$E$124&gt;=(W3-$G$3),PMT('Basic input'!$F$113,'Detailed input - Vehicles'!$E$124,-'DV small'!$H$58)-$H$58/'Detailed input - Vehicles'!$E$124,0)</f>
        <v>0</v>
      </c>
      <c r="X105" s="246">
        <f>IF('Detailed input - Vehicles'!$E$124&gt;=(X3-$G$3),PMT('Basic input'!$F$113,'Detailed input - Vehicles'!$E$124,-'DV small'!$H$58)-$H$58/'Detailed input - Vehicles'!$E$124,0)</f>
        <v>0</v>
      </c>
      <c r="Y105" s="246">
        <f>IF('Detailed input - Vehicles'!$E$124&gt;=(Y3-$G$3),PMT('Basic input'!$F$113,'Detailed input - Vehicles'!$E$124,-'DV small'!$H$58)-$H$58/'Detailed input - Vehicles'!$E$124,0)</f>
        <v>0</v>
      </c>
      <c r="Z105" s="246">
        <f>IF('Detailed input - Vehicles'!$E$124&gt;=(Z3-$G$3),PMT('Basic input'!$F$113,'Detailed input - Vehicles'!$E$124,-'DV small'!$H$58)-$H$58/'Detailed input - Vehicles'!$E$124,0)</f>
        <v>0</v>
      </c>
      <c r="AA105" s="246">
        <f>IF('Detailed input - Vehicles'!$E$124&gt;=(AA3-$G$3),PMT('Basic input'!$F$113,'Detailed input - Vehicles'!$E$124,-'DV small'!$H$58)-$H$58/'Detailed input - Vehicles'!$E$124,0)</f>
        <v>0</v>
      </c>
      <c r="AB105" s="246">
        <f>IF('Detailed input - Vehicles'!$E$124&gt;=(AB3-$G$3),PMT('Basic input'!$F$113,'Detailed input - Vehicles'!$E$124,-'DV small'!$H$58)-$H$58/'Detailed input - Vehicles'!$E$124,0)</f>
        <v>0</v>
      </c>
      <c r="AC105" s="246">
        <f>IF('Detailed input - Vehicles'!$E$124&gt;=(AC3-$G$3),PMT('Basic input'!$F$113,'Detailed input - Vehicles'!$E$124,-'DV small'!$H$58)-$H$58/'Detailed input - Vehicles'!$E$124,0)</f>
        <v>0</v>
      </c>
    </row>
    <row r="106" spans="1:29" s="45" customFormat="1" ht="20.25" customHeight="1" outlineLevel="3" x14ac:dyDescent="0.3">
      <c r="A106" s="44"/>
      <c r="B106" s="48"/>
      <c r="C106" s="146" t="s">
        <v>126</v>
      </c>
      <c r="D106" s="246"/>
      <c r="E106" s="246"/>
      <c r="F106" s="246"/>
      <c r="G106" s="246"/>
      <c r="H106" s="246"/>
      <c r="I106" s="246">
        <f>IF('Detailed input - Vehicles'!$E$124&gt;=(I3-$H$3),PMT('Basic input'!$F$113,'Detailed input - Vehicles'!$E$124,-'DV small'!$I$58)-$I$58/'Detailed input - Vehicles'!$E$124,0)</f>
        <v>0</v>
      </c>
      <c r="J106" s="246">
        <f>IF('Detailed input - Vehicles'!$E$124&gt;=(J3-$H$3),PMT('Basic input'!$F$113,'Detailed input - Vehicles'!$E$124,-'DV small'!$I$58)-$I$58/'Detailed input - Vehicles'!$E$124,0)</f>
        <v>0</v>
      </c>
      <c r="K106" s="246">
        <f>IF('Detailed input - Vehicles'!$E$124&gt;=(K3-$H$3),PMT('Basic input'!$F$113,'Detailed input - Vehicles'!$E$124,-'DV small'!$I$58)-$I$58/'Detailed input - Vehicles'!$E$124,0)</f>
        <v>0</v>
      </c>
      <c r="L106" s="246">
        <f>IF('Detailed input - Vehicles'!$E$124&gt;=(L3-$H$3),PMT('Basic input'!$F$113,'Detailed input - Vehicles'!$E$124,-'DV small'!$I$58)-$I$58/'Detailed input - Vehicles'!$E$124,0)</f>
        <v>0</v>
      </c>
      <c r="M106" s="246">
        <f>IF('Detailed input - Vehicles'!$E$124&gt;=(M3-$H$3),PMT('Basic input'!$F$113,'Detailed input - Vehicles'!$E$124,-'DV small'!$I$58)-$I$58/'Detailed input - Vehicles'!$E$124,0)</f>
        <v>0</v>
      </c>
      <c r="N106" s="246">
        <f>IF('Detailed input - Vehicles'!$E$124&gt;=(N3-$H$3),PMT('Basic input'!$F$113,'Detailed input - Vehicles'!$E$124,-'DV small'!$I$58)-$I$58/'Detailed input - Vehicles'!$E$124,0)</f>
        <v>0</v>
      </c>
      <c r="O106" s="246">
        <f>IF('Detailed input - Vehicles'!$E$124&gt;=(O3-$H$3),PMT('Basic input'!$F$113,'Detailed input - Vehicles'!$E$124,-'DV small'!$I$58)-$I$58/'Detailed input - Vehicles'!$E$124,0)</f>
        <v>0</v>
      </c>
      <c r="P106" s="246">
        <f>IF('Detailed input - Vehicles'!$E$124&gt;=(P3-$H$3),PMT('Basic input'!$F$113,'Detailed input - Vehicles'!$E$124,-'DV small'!$I$58)-$I$58/'Detailed input - Vehicles'!$E$124,0)</f>
        <v>0</v>
      </c>
      <c r="Q106" s="246">
        <f>IF('Detailed input - Vehicles'!$E$124&gt;=(Q3-$H$3),PMT('Basic input'!$F$113,'Detailed input - Vehicles'!$E$124,-'DV small'!$I$58)-$I$58/'Detailed input - Vehicles'!$E$124,0)</f>
        <v>0</v>
      </c>
      <c r="R106" s="246">
        <f>IF('Detailed input - Vehicles'!$E$124&gt;=(R3-$H$3),PMT('Basic input'!$F$113,'Detailed input - Vehicles'!$E$124,-'DV small'!$I$58)-$I$58/'Detailed input - Vehicles'!$E$124,0)</f>
        <v>0</v>
      </c>
      <c r="S106" s="246">
        <f>IF('Detailed input - Vehicles'!$E$124&gt;=(S3-$H$3),PMT('Basic input'!$F$113,'Detailed input - Vehicles'!$E$124,-'DV small'!$I$58)-$I$58/'Detailed input - Vehicles'!$E$124,0)</f>
        <v>0</v>
      </c>
      <c r="T106" s="246">
        <f>IF('Detailed input - Vehicles'!$E$124&gt;=(T3-$H$3),PMT('Basic input'!$F$113,'Detailed input - Vehicles'!$E$124,-'DV small'!$I$58)-$I$58/'Detailed input - Vehicles'!$E$124,0)</f>
        <v>0</v>
      </c>
      <c r="U106" s="246">
        <f>IF('Detailed input - Vehicles'!$E$124&gt;=(U3-$H$3),PMT('Basic input'!$F$113,'Detailed input - Vehicles'!$E$124,-'DV small'!$I$58)-$I$58/'Detailed input - Vehicles'!$E$124,0)</f>
        <v>0</v>
      </c>
      <c r="V106" s="246">
        <f>IF('Detailed input - Vehicles'!$E$124&gt;=(V3-$H$3),PMT('Basic input'!$F$113,'Detailed input - Vehicles'!$E$124,-'DV small'!$I$58)-$I$58/'Detailed input - Vehicles'!$E$124,0)</f>
        <v>0</v>
      </c>
      <c r="W106" s="246">
        <f>IF('Detailed input - Vehicles'!$E$124&gt;=(W3-$H$3),PMT('Basic input'!$F$113,'Detailed input - Vehicles'!$E$124,-'DV small'!$I$58)-$I$58/'Detailed input - Vehicles'!$E$124,0)</f>
        <v>0</v>
      </c>
      <c r="X106" s="246">
        <f>IF('Detailed input - Vehicles'!$E$124&gt;=(X3-$H$3),PMT('Basic input'!$F$113,'Detailed input - Vehicles'!$E$124,-'DV small'!$I$58)-$I$58/'Detailed input - Vehicles'!$E$124,0)</f>
        <v>0</v>
      </c>
      <c r="Y106" s="246">
        <f>IF('Detailed input - Vehicles'!$E$124&gt;=(Y3-$H$3),PMT('Basic input'!$F$113,'Detailed input - Vehicles'!$E$124,-'DV small'!$I$58)-$I$58/'Detailed input - Vehicles'!$E$124,0)</f>
        <v>0</v>
      </c>
      <c r="Z106" s="246">
        <f>IF('Detailed input - Vehicles'!$E$124&gt;=(Z3-$H$3),PMT('Basic input'!$F$113,'Detailed input - Vehicles'!$E$124,-'DV small'!$I$58)-$I$58/'Detailed input - Vehicles'!$E$124,0)</f>
        <v>0</v>
      </c>
      <c r="AA106" s="246">
        <f>IF('Detailed input - Vehicles'!$E$124&gt;=(AA3-$H$3),PMT('Basic input'!$F$113,'Detailed input - Vehicles'!$E$124,-'DV small'!$I$58)-$I$58/'Detailed input - Vehicles'!$E$124,0)</f>
        <v>0</v>
      </c>
      <c r="AB106" s="246">
        <f>IF('Detailed input - Vehicles'!$E$124&gt;=(AB3-$H$3),PMT('Basic input'!$F$113,'Detailed input - Vehicles'!$E$124,-'DV small'!$I$58)-$I$58/'Detailed input - Vehicles'!$E$124,0)</f>
        <v>0</v>
      </c>
      <c r="AC106" s="246">
        <f>IF('Detailed input - Vehicles'!$E$124&gt;=(AC3-$H$3),PMT('Basic input'!$F$113,'Detailed input - Vehicles'!$E$124,-'DV small'!$I$58)-$I$58/'Detailed input - Vehicles'!$E$124,0)</f>
        <v>0</v>
      </c>
    </row>
    <row r="107" spans="1:29" s="45" customFormat="1" ht="20.25" customHeight="1" outlineLevel="3" x14ac:dyDescent="0.3">
      <c r="A107" s="44"/>
      <c r="B107" s="48"/>
      <c r="C107" s="146" t="s">
        <v>127</v>
      </c>
      <c r="D107" s="246"/>
      <c r="E107" s="246"/>
      <c r="F107" s="246"/>
      <c r="G107" s="246"/>
      <c r="H107" s="246"/>
      <c r="I107" s="246"/>
      <c r="J107" s="246">
        <f>IF('Detailed input - Vehicles'!$E$124&gt;=(J3-$I$3),PMT('Basic input'!$F$113,'Detailed input - Vehicles'!$E$124,-'DV small'!$J$58)-$J$58/'Detailed input - Vehicles'!$E$124,0)</f>
        <v>0</v>
      </c>
      <c r="K107" s="246">
        <f>IF('Detailed input - Vehicles'!$E$124&gt;=(K3-$I$3),PMT('Basic input'!$F$113,'Detailed input - Vehicles'!$E$124,-'DV small'!$J$58)-$J$58/'Detailed input - Vehicles'!$E$124,0)</f>
        <v>0</v>
      </c>
      <c r="L107" s="246">
        <f>IF('Detailed input - Vehicles'!$E$124&gt;=(L3-$I$3),PMT('Basic input'!$F$113,'Detailed input - Vehicles'!$E$124,-'DV small'!$J$58)-$J$58/'Detailed input - Vehicles'!$E$124,0)</f>
        <v>0</v>
      </c>
      <c r="M107" s="246">
        <f>IF('Detailed input - Vehicles'!$E$124&gt;=(M3-$I$3),PMT('Basic input'!$F$113,'Detailed input - Vehicles'!$E$124,-'DV small'!$J$58)-$J$58/'Detailed input - Vehicles'!$E$124,0)</f>
        <v>0</v>
      </c>
      <c r="N107" s="246">
        <f>IF('Detailed input - Vehicles'!$E$124&gt;=(N3-$I$3),PMT('Basic input'!$F$113,'Detailed input - Vehicles'!$E$124,-'DV small'!$J$58)-$J$58/'Detailed input - Vehicles'!$E$124,0)</f>
        <v>0</v>
      </c>
      <c r="O107" s="246">
        <f>IF('Detailed input - Vehicles'!$E$124&gt;=(O3-$I$3),PMT('Basic input'!$F$113,'Detailed input - Vehicles'!$E$124,-'DV small'!$J$58)-$J$58/'Detailed input - Vehicles'!$E$124,0)</f>
        <v>0</v>
      </c>
      <c r="P107" s="246">
        <f>IF('Detailed input - Vehicles'!$E$124&gt;=(P3-$I$3),PMT('Basic input'!$F$113,'Detailed input - Vehicles'!$E$124,-'DV small'!$J$58)-$J$58/'Detailed input - Vehicles'!$E$124,0)</f>
        <v>0</v>
      </c>
      <c r="Q107" s="246">
        <f>IF('Detailed input - Vehicles'!$E$124&gt;=(Q3-$I$3),PMT('Basic input'!$F$113,'Detailed input - Vehicles'!$E$124,-'DV small'!$J$58)-$J$58/'Detailed input - Vehicles'!$E$124,0)</f>
        <v>0</v>
      </c>
      <c r="R107" s="246">
        <f>IF('Detailed input - Vehicles'!$E$124&gt;=(R3-$I$3),PMT('Basic input'!$F$113,'Detailed input - Vehicles'!$E$124,-'DV small'!$J$58)-$J$58/'Detailed input - Vehicles'!$E$124,0)</f>
        <v>0</v>
      </c>
      <c r="S107" s="246">
        <f>IF('Detailed input - Vehicles'!$E$124&gt;=(S3-$I$3),PMT('Basic input'!$F$113,'Detailed input - Vehicles'!$E$124,-'DV small'!$J$58)-$J$58/'Detailed input - Vehicles'!$E$124,0)</f>
        <v>0</v>
      </c>
      <c r="T107" s="246">
        <f>IF('Detailed input - Vehicles'!$E$124&gt;=(T3-$I$3),PMT('Basic input'!$F$113,'Detailed input - Vehicles'!$E$124,-'DV small'!$J$58)-$J$58/'Detailed input - Vehicles'!$E$124,0)</f>
        <v>0</v>
      </c>
      <c r="U107" s="246">
        <f>IF('Detailed input - Vehicles'!$E$124&gt;=(U3-$I$3),PMT('Basic input'!$F$113,'Detailed input - Vehicles'!$E$124,-'DV small'!$J$58)-$J$58/'Detailed input - Vehicles'!$E$124,0)</f>
        <v>0</v>
      </c>
      <c r="V107" s="246">
        <f>IF('Detailed input - Vehicles'!$E$124&gt;=(V3-$I$3),PMT('Basic input'!$F$113,'Detailed input - Vehicles'!$E$124,-'DV small'!$J$58)-$J$58/'Detailed input - Vehicles'!$E$124,0)</f>
        <v>0</v>
      </c>
      <c r="W107" s="246">
        <f>IF('Detailed input - Vehicles'!$E$124&gt;=(W3-$I$3),PMT('Basic input'!$F$113,'Detailed input - Vehicles'!$E$124,-'DV small'!$J$58)-$J$58/'Detailed input - Vehicles'!$E$124,0)</f>
        <v>0</v>
      </c>
      <c r="X107" s="246">
        <f>IF('Detailed input - Vehicles'!$E$124&gt;=(X3-$I$3),PMT('Basic input'!$F$113,'Detailed input - Vehicles'!$E$124,-'DV small'!$J$58)-$J$58/'Detailed input - Vehicles'!$E$124,0)</f>
        <v>0</v>
      </c>
      <c r="Y107" s="246">
        <f>IF('Detailed input - Vehicles'!$E$124&gt;=(Y3-$I$3),PMT('Basic input'!$F$113,'Detailed input - Vehicles'!$E$124,-'DV small'!$J$58)-$J$58/'Detailed input - Vehicles'!$E$124,0)</f>
        <v>0</v>
      </c>
      <c r="Z107" s="246">
        <f>IF('Detailed input - Vehicles'!$E$124&gt;=(Z3-$I$3),PMT('Basic input'!$F$113,'Detailed input - Vehicles'!$E$124,-'DV small'!$J$58)-$J$58/'Detailed input - Vehicles'!$E$124,0)</f>
        <v>0</v>
      </c>
      <c r="AA107" s="246">
        <f>IF('Detailed input - Vehicles'!$E$124&gt;=(AA3-$I$3),PMT('Basic input'!$F$113,'Detailed input - Vehicles'!$E$124,-'DV small'!$J$58)-$J$58/'Detailed input - Vehicles'!$E$124,0)</f>
        <v>0</v>
      </c>
      <c r="AB107" s="246">
        <f>IF('Detailed input - Vehicles'!$E$124&gt;=(AB3-$I$3),PMT('Basic input'!$F$113,'Detailed input - Vehicles'!$E$124,-'DV small'!$J$58)-$J$58/'Detailed input - Vehicles'!$E$124,0)</f>
        <v>0</v>
      </c>
      <c r="AC107" s="246">
        <f>IF('Detailed input - Vehicles'!$E$124&gt;=(AC3-$I$3),PMT('Basic input'!$F$113,'Detailed input - Vehicles'!$E$124,-'DV small'!$J$58)-$J$58/'Detailed input - Vehicles'!$E$124,0)</f>
        <v>0</v>
      </c>
    </row>
    <row r="108" spans="1:29" s="45" customFormat="1" ht="20.25" customHeight="1" outlineLevel="3" x14ac:dyDescent="0.3">
      <c r="A108" s="44"/>
      <c r="B108" s="48"/>
      <c r="C108" s="146" t="s">
        <v>128</v>
      </c>
      <c r="D108" s="246"/>
      <c r="E108" s="246"/>
      <c r="F108" s="246"/>
      <c r="G108" s="246"/>
      <c r="H108" s="246"/>
      <c r="I108" s="246"/>
      <c r="J108" s="246"/>
      <c r="K108" s="246">
        <f>IF('Detailed input - Vehicles'!$E$124&gt;=(K3-$J$3),PMT('Basic input'!$F$113,'Detailed input - Vehicles'!$E$124,-'DV small'!$K$58)-$K$58/'Detailed input - Vehicles'!$E$124,0)</f>
        <v>0</v>
      </c>
      <c r="L108" s="246">
        <f>IF('Detailed input - Vehicles'!$E$124&gt;=(L3-$J$3),PMT('Basic input'!$F$113,'Detailed input - Vehicles'!$E$124,-'DV small'!$K$58)-$K$58/'Detailed input - Vehicles'!$E$124,0)</f>
        <v>0</v>
      </c>
      <c r="M108" s="246">
        <f>IF('Detailed input - Vehicles'!$E$124&gt;=(M3-$J$3),PMT('Basic input'!$F$113,'Detailed input - Vehicles'!$E$124,-'DV small'!$K$58)-$K$58/'Detailed input - Vehicles'!$E$124,0)</f>
        <v>0</v>
      </c>
      <c r="N108" s="246">
        <f>IF('Detailed input - Vehicles'!$E$124&gt;=(N3-$J$3),PMT('Basic input'!$F$113,'Detailed input - Vehicles'!$E$124,-'DV small'!$K$58)-$K$58/'Detailed input - Vehicles'!$E$124,0)</f>
        <v>0</v>
      </c>
      <c r="O108" s="246">
        <f>IF('Detailed input - Vehicles'!$E$124&gt;=(O3-$J$3),PMT('Basic input'!$F$113,'Detailed input - Vehicles'!$E$124,-'DV small'!$K$58)-$K$58/'Detailed input - Vehicles'!$E$124,0)</f>
        <v>0</v>
      </c>
      <c r="P108" s="246">
        <f>IF('Detailed input - Vehicles'!$E$124&gt;=(P3-$J$3),PMT('Basic input'!$F$113,'Detailed input - Vehicles'!$E$124,-'DV small'!$K$58)-$K$58/'Detailed input - Vehicles'!$E$124,0)</f>
        <v>0</v>
      </c>
      <c r="Q108" s="246">
        <f>IF('Detailed input - Vehicles'!$E$124&gt;=(Q3-$J$3),PMT('Basic input'!$F$113,'Detailed input - Vehicles'!$E$124,-'DV small'!$K$58)-$K$58/'Detailed input - Vehicles'!$E$124,0)</f>
        <v>0</v>
      </c>
      <c r="R108" s="246">
        <f>IF('Detailed input - Vehicles'!$E$124&gt;=(R3-$J$3),PMT('Basic input'!$F$113,'Detailed input - Vehicles'!$E$124,-'DV small'!$K$58)-$K$58/'Detailed input - Vehicles'!$E$124,0)</f>
        <v>0</v>
      </c>
      <c r="S108" s="246">
        <f>IF('Detailed input - Vehicles'!$E$124&gt;=(S3-$J$3),PMT('Basic input'!$F$113,'Detailed input - Vehicles'!$E$124,-'DV small'!$K$58)-$K$58/'Detailed input - Vehicles'!$E$124,0)</f>
        <v>0</v>
      </c>
      <c r="T108" s="246">
        <f>IF('Detailed input - Vehicles'!$E$124&gt;=(T3-$J$3),PMT('Basic input'!$F$113,'Detailed input - Vehicles'!$E$124,-'DV small'!$K$58)-$K$58/'Detailed input - Vehicles'!$E$124,0)</f>
        <v>0</v>
      </c>
      <c r="U108" s="246">
        <f>IF('Detailed input - Vehicles'!$E$124&gt;=(U3-$J$3),PMT('Basic input'!$F$113,'Detailed input - Vehicles'!$E$124,-'DV small'!$K$58)-$K$58/'Detailed input - Vehicles'!$E$124,0)</f>
        <v>0</v>
      </c>
      <c r="V108" s="246">
        <f>IF('Detailed input - Vehicles'!$E$124&gt;=(V3-$J$3),PMT('Basic input'!$F$113,'Detailed input - Vehicles'!$E$124,-'DV small'!$K$58)-$K$58/'Detailed input - Vehicles'!$E$124,0)</f>
        <v>0</v>
      </c>
      <c r="W108" s="246">
        <f>IF('Detailed input - Vehicles'!$E$124&gt;=(W3-$J$3),PMT('Basic input'!$F$113,'Detailed input - Vehicles'!$E$124,-'DV small'!$K$58)-$K$58/'Detailed input - Vehicles'!$E$124,0)</f>
        <v>0</v>
      </c>
      <c r="X108" s="246">
        <f>IF('Detailed input - Vehicles'!$E$124&gt;=(X3-$J$3),PMT('Basic input'!$F$113,'Detailed input - Vehicles'!$E$124,-'DV small'!$K$58)-$K$58/'Detailed input - Vehicles'!$E$124,0)</f>
        <v>0</v>
      </c>
      <c r="Y108" s="246">
        <f>IF('Detailed input - Vehicles'!$E$124&gt;=(Y3-$J$3),PMT('Basic input'!$F$113,'Detailed input - Vehicles'!$E$124,-'DV small'!$K$58)-$K$58/'Detailed input - Vehicles'!$E$124,0)</f>
        <v>0</v>
      </c>
      <c r="Z108" s="246">
        <f>IF('Detailed input - Vehicles'!$E$124&gt;=(Z3-$J$3),PMT('Basic input'!$F$113,'Detailed input - Vehicles'!$E$124,-'DV small'!$K$58)-$K$58/'Detailed input - Vehicles'!$E$124,0)</f>
        <v>0</v>
      </c>
      <c r="AA108" s="246">
        <f>IF('Detailed input - Vehicles'!$E$124&gt;=(AA3-$J$3),PMT('Basic input'!$F$113,'Detailed input - Vehicles'!$E$124,-'DV small'!$K$58)-$K$58/'Detailed input - Vehicles'!$E$124,0)</f>
        <v>0</v>
      </c>
      <c r="AB108" s="246">
        <f>IF('Detailed input - Vehicles'!$E$124&gt;=(AB3-$J$3),PMT('Basic input'!$F$113,'Detailed input - Vehicles'!$E$124,-'DV small'!$K$58)-$K$58/'Detailed input - Vehicles'!$E$124,0)</f>
        <v>0</v>
      </c>
      <c r="AC108" s="246">
        <f>IF('Detailed input - Vehicles'!$E$124&gt;=(AC3-$J$3),PMT('Basic input'!$F$113,'Detailed input - Vehicles'!$E$124,-'DV small'!$K$58)-$K$58/'Detailed input - Vehicles'!$E$124,0)</f>
        <v>0</v>
      </c>
    </row>
    <row r="109" spans="1:29" s="45" customFormat="1" ht="20.25" customHeight="1" outlineLevel="3" x14ac:dyDescent="0.3">
      <c r="A109" s="44"/>
      <c r="B109" s="48"/>
      <c r="C109" s="146" t="s">
        <v>129</v>
      </c>
      <c r="D109" s="246"/>
      <c r="E109" s="246"/>
      <c r="F109" s="246"/>
      <c r="G109" s="246"/>
      <c r="H109" s="246"/>
      <c r="I109" s="246"/>
      <c r="J109" s="246"/>
      <c r="K109" s="246"/>
      <c r="L109" s="246">
        <f>IF('Detailed input - Vehicles'!$E$124&gt;=(L3-$K$3),PMT('Basic input'!$F$113,'Detailed input - Vehicles'!$E$124,-'DV small'!$L$58)-$L$58/'Detailed input - Vehicles'!$E$124,0)</f>
        <v>0</v>
      </c>
      <c r="M109" s="246">
        <f>IF('Detailed input - Vehicles'!$E$124&gt;=(M3-$K$3),PMT('Basic input'!$F$113,'Detailed input - Vehicles'!$E$124,-'DV small'!$L$58)-$L$58/'Detailed input - Vehicles'!$E$124,0)</f>
        <v>0</v>
      </c>
      <c r="N109" s="246">
        <f>IF('Detailed input - Vehicles'!$E$124&gt;=(N3-$K$3),PMT('Basic input'!$F$113,'Detailed input - Vehicles'!$E$124,-'DV small'!$L$58)-$L$58/'Detailed input - Vehicles'!$E$124,0)</f>
        <v>0</v>
      </c>
      <c r="O109" s="246">
        <f>IF('Detailed input - Vehicles'!$E$124&gt;=(O3-$K$3),PMT('Basic input'!$F$113,'Detailed input - Vehicles'!$E$124,-'DV small'!$L$58)-$L$58/'Detailed input - Vehicles'!$E$124,0)</f>
        <v>0</v>
      </c>
      <c r="P109" s="246">
        <f>IF('Detailed input - Vehicles'!$E$124&gt;=(P3-$K$3),PMT('Basic input'!$F$113,'Detailed input - Vehicles'!$E$124,-'DV small'!$L$58)-$L$58/'Detailed input - Vehicles'!$E$124,0)</f>
        <v>0</v>
      </c>
      <c r="Q109" s="246">
        <f>IF('Detailed input - Vehicles'!$E$124&gt;=(Q3-$K$3),PMT('Basic input'!$F$113,'Detailed input - Vehicles'!$E$124,-'DV small'!$L$58)-$L$58/'Detailed input - Vehicles'!$E$124,0)</f>
        <v>0</v>
      </c>
      <c r="R109" s="246">
        <f>IF('Detailed input - Vehicles'!$E$124&gt;=(R3-$K$3),PMT('Basic input'!$F$113,'Detailed input - Vehicles'!$E$124,-'DV small'!$L$58)-$L$58/'Detailed input - Vehicles'!$E$124,0)</f>
        <v>0</v>
      </c>
      <c r="S109" s="246">
        <f>IF('Detailed input - Vehicles'!$E$124&gt;=(S3-$K$3),PMT('Basic input'!$F$113,'Detailed input - Vehicles'!$E$124,-'DV small'!$L$58)-$L$58/'Detailed input - Vehicles'!$E$124,0)</f>
        <v>0</v>
      </c>
      <c r="T109" s="246">
        <f>IF('Detailed input - Vehicles'!$E$124&gt;=(T3-$K$3),PMT('Basic input'!$F$113,'Detailed input - Vehicles'!$E$124,-'DV small'!$L$58)-$L$58/'Detailed input - Vehicles'!$E$124,0)</f>
        <v>0</v>
      </c>
      <c r="U109" s="246">
        <f>IF('Detailed input - Vehicles'!$E$124&gt;=(U3-$K$3),PMT('Basic input'!$F$113,'Detailed input - Vehicles'!$E$124,-'DV small'!$L$58)-$L$58/'Detailed input - Vehicles'!$E$124,0)</f>
        <v>0</v>
      </c>
      <c r="V109" s="246">
        <f>IF('Detailed input - Vehicles'!$E$124&gt;=(V3-$K$3),PMT('Basic input'!$F$113,'Detailed input - Vehicles'!$E$124,-'DV small'!$L$58)-$L$58/'Detailed input - Vehicles'!$E$124,0)</f>
        <v>0</v>
      </c>
      <c r="W109" s="246">
        <f>IF('Detailed input - Vehicles'!$E$124&gt;=(W3-$K$3),PMT('Basic input'!$F$113,'Detailed input - Vehicles'!$E$124,-'DV small'!$L$58)-$L$58/'Detailed input - Vehicles'!$E$124,0)</f>
        <v>0</v>
      </c>
      <c r="X109" s="246">
        <f>IF('Detailed input - Vehicles'!$E$124&gt;=(X3-$K$3),PMT('Basic input'!$F$113,'Detailed input - Vehicles'!$E$124,-'DV small'!$L$58)-$L$58/'Detailed input - Vehicles'!$E$124,0)</f>
        <v>0</v>
      </c>
      <c r="Y109" s="246">
        <f>IF('Detailed input - Vehicles'!$E$124&gt;=(Y3-$K$3),PMT('Basic input'!$F$113,'Detailed input - Vehicles'!$E$124,-'DV small'!$L$58)-$L$58/'Detailed input - Vehicles'!$E$124,0)</f>
        <v>0</v>
      </c>
      <c r="Z109" s="246">
        <f>IF('Detailed input - Vehicles'!$E$124&gt;=(Z3-$K$3),PMT('Basic input'!$F$113,'Detailed input - Vehicles'!$E$124,-'DV small'!$L$58)-$L$58/'Detailed input - Vehicles'!$E$124,0)</f>
        <v>0</v>
      </c>
      <c r="AA109" s="246">
        <f>IF('Detailed input - Vehicles'!$E$124&gt;=(AA3-$K$3),PMT('Basic input'!$F$113,'Detailed input - Vehicles'!$E$124,-'DV small'!$L$58)-$L$58/'Detailed input - Vehicles'!$E$124,0)</f>
        <v>0</v>
      </c>
      <c r="AB109" s="246">
        <f>IF('Detailed input - Vehicles'!$E$124&gt;=(AB3-$K$3),PMT('Basic input'!$F$113,'Detailed input - Vehicles'!$E$124,-'DV small'!$L$58)-$L$58/'Detailed input - Vehicles'!$E$124,0)</f>
        <v>0</v>
      </c>
      <c r="AC109" s="246">
        <f>IF('Detailed input - Vehicles'!$E$124&gt;=(AC3-$K$3),PMT('Basic input'!$F$113,'Detailed input - Vehicles'!$E$124,-'DV small'!$L$58)-$L$58/'Detailed input - Vehicles'!$E$124,0)</f>
        <v>0</v>
      </c>
    </row>
    <row r="110" spans="1:29" s="45" customFormat="1" ht="20.25" customHeight="1" outlineLevel="3" x14ac:dyDescent="0.3">
      <c r="A110" s="44"/>
      <c r="B110" s="48"/>
      <c r="C110" s="146" t="s">
        <v>130</v>
      </c>
      <c r="D110" s="246"/>
      <c r="E110" s="246"/>
      <c r="F110" s="246"/>
      <c r="G110" s="246"/>
      <c r="H110" s="246"/>
      <c r="I110" s="246"/>
      <c r="J110" s="246"/>
      <c r="K110" s="246"/>
      <c r="L110" s="246"/>
      <c r="M110" s="246">
        <f>IF('Detailed input - Vehicles'!$E$124&gt;=(M3-$L$3),PMT('Basic input'!$F$113,'Detailed input - Vehicles'!$E$124,-'DV small'!$M$58)-$M$58/'Detailed input - Vehicles'!$E$124,0)</f>
        <v>0</v>
      </c>
      <c r="N110" s="246">
        <f>IF('Detailed input - Vehicles'!$E$124&gt;=(N3-$L$3),PMT('Basic input'!$F$113,'Detailed input - Vehicles'!$E$124,-'DV small'!$M$58)-$M$58/'Detailed input - Vehicles'!$E$124,0)</f>
        <v>0</v>
      </c>
      <c r="O110" s="246">
        <f>IF('Detailed input - Vehicles'!$E$124&gt;=(O3-$L$3),PMT('Basic input'!$F$113,'Detailed input - Vehicles'!$E$124,-'DV small'!$M$58)-$M$58/'Detailed input - Vehicles'!$E$124,0)</f>
        <v>0</v>
      </c>
      <c r="P110" s="246">
        <f>IF('Detailed input - Vehicles'!$E$124&gt;=(P3-$L$3),PMT('Basic input'!$F$113,'Detailed input - Vehicles'!$E$124,-'DV small'!$M$58)-$M$58/'Detailed input - Vehicles'!$E$124,0)</f>
        <v>0</v>
      </c>
      <c r="Q110" s="246">
        <f>IF('Detailed input - Vehicles'!$E$124&gt;=(Q3-$L$3),PMT('Basic input'!$F$113,'Detailed input - Vehicles'!$E$124,-'DV small'!$M$58)-$M$58/'Detailed input - Vehicles'!$E$124,0)</f>
        <v>0</v>
      </c>
      <c r="R110" s="246">
        <f>IF('Detailed input - Vehicles'!$E$124&gt;=(R3-$L$3),PMT('Basic input'!$F$113,'Detailed input - Vehicles'!$E$124,-'DV small'!$M$58)-$M$58/'Detailed input - Vehicles'!$E$124,0)</f>
        <v>0</v>
      </c>
      <c r="S110" s="246">
        <f>IF('Detailed input - Vehicles'!$E$124&gt;=(S3-$L$3),PMT('Basic input'!$F$113,'Detailed input - Vehicles'!$E$124,-'DV small'!$M$58)-$M$58/'Detailed input - Vehicles'!$E$124,0)</f>
        <v>0</v>
      </c>
      <c r="T110" s="246">
        <f>IF('Detailed input - Vehicles'!$E$124&gt;=(T3-$L$3),PMT('Basic input'!$F$113,'Detailed input - Vehicles'!$E$124,-'DV small'!$M$58)-$M$58/'Detailed input - Vehicles'!$E$124,0)</f>
        <v>0</v>
      </c>
      <c r="U110" s="246">
        <f>IF('Detailed input - Vehicles'!$E$124&gt;=(U3-$L$3),PMT('Basic input'!$F$113,'Detailed input - Vehicles'!$E$124,-'DV small'!$M$58)-$M$58/'Detailed input - Vehicles'!$E$124,0)</f>
        <v>0</v>
      </c>
      <c r="V110" s="246">
        <f>IF('Detailed input - Vehicles'!$E$124&gt;=(V3-$L$3),PMT('Basic input'!$F$113,'Detailed input - Vehicles'!$E$124,-'DV small'!$M$58)-$M$58/'Detailed input - Vehicles'!$E$124,0)</f>
        <v>0</v>
      </c>
      <c r="W110" s="246">
        <f>IF('Detailed input - Vehicles'!$E$124&gt;=(W3-$L$3),PMT('Basic input'!$F$113,'Detailed input - Vehicles'!$E$124,-'DV small'!$M$58)-$M$58/'Detailed input - Vehicles'!$E$124,0)</f>
        <v>0</v>
      </c>
      <c r="X110" s="246">
        <f>IF('Detailed input - Vehicles'!$E$124&gt;=(X3-$L$3),PMT('Basic input'!$F$113,'Detailed input - Vehicles'!$E$124,-'DV small'!$M$58)-$M$58/'Detailed input - Vehicles'!$E$124,0)</f>
        <v>0</v>
      </c>
      <c r="Y110" s="246">
        <f>IF('Detailed input - Vehicles'!$E$124&gt;=(Y3-$L$3),PMT('Basic input'!$F$113,'Detailed input - Vehicles'!$E$124,-'DV small'!$M$58)-$M$58/'Detailed input - Vehicles'!$E$124,0)</f>
        <v>0</v>
      </c>
      <c r="Z110" s="246">
        <f>IF('Detailed input - Vehicles'!$E$124&gt;=(Z3-$L$3),PMT('Basic input'!$F$113,'Detailed input - Vehicles'!$E$124,-'DV small'!$M$58)-$M$58/'Detailed input - Vehicles'!$E$124,0)</f>
        <v>0</v>
      </c>
      <c r="AA110" s="246">
        <f>IF('Detailed input - Vehicles'!$E$124&gt;=(AA3-$L$3),PMT('Basic input'!$F$113,'Detailed input - Vehicles'!$E$124,-'DV small'!$M$58)-$M$58/'Detailed input - Vehicles'!$E$124,0)</f>
        <v>0</v>
      </c>
      <c r="AB110" s="246">
        <f>IF('Detailed input - Vehicles'!$E$124&gt;=(AB3-$L$3),PMT('Basic input'!$F$113,'Detailed input - Vehicles'!$E$124,-'DV small'!$M$58)-$M$58/'Detailed input - Vehicles'!$E$124,0)</f>
        <v>0</v>
      </c>
      <c r="AC110" s="246">
        <f>IF('Detailed input - Vehicles'!$E$124&gt;=(AC3-$L$3),PMT('Basic input'!$F$113,'Detailed input - Vehicles'!$E$124,-'DV small'!$M$58)-$M$58/'Detailed input - Vehicles'!$E$124,0)</f>
        <v>0</v>
      </c>
    </row>
    <row r="111" spans="1:29" s="45" customFormat="1" ht="20.25" customHeight="1" outlineLevel="3" x14ac:dyDescent="0.3">
      <c r="A111" s="44"/>
      <c r="B111" s="48"/>
      <c r="C111" s="146" t="s">
        <v>131</v>
      </c>
      <c r="D111" s="246"/>
      <c r="E111" s="246"/>
      <c r="F111" s="246"/>
      <c r="G111" s="246"/>
      <c r="H111" s="246"/>
      <c r="I111" s="246"/>
      <c r="J111" s="246"/>
      <c r="K111" s="246"/>
      <c r="L111" s="246"/>
      <c r="M111" s="246"/>
      <c r="N111" s="246">
        <f>IF('Detailed input - Vehicles'!$E$124&gt;=(N3-$M$3),PMT('Basic input'!$F$113,'Detailed input - Vehicles'!$E$124,-'DV small'!$N$58)-$N$58/'Detailed input - Vehicles'!$E$124,0)</f>
        <v>0</v>
      </c>
      <c r="O111" s="246">
        <f>IF('Detailed input - Vehicles'!$E$124&gt;=(O3-$M$3),PMT('Basic input'!$F$113,'Detailed input - Vehicles'!$E$124,-'DV small'!$N$58)-$N$58/'Detailed input - Vehicles'!$E$124,0)</f>
        <v>0</v>
      </c>
      <c r="P111" s="246">
        <f>IF('Detailed input - Vehicles'!$E$124&gt;=(P3-$M$3),PMT('Basic input'!$F$113,'Detailed input - Vehicles'!$E$124,-'DV small'!$N$58)-$N$58/'Detailed input - Vehicles'!$E$124,0)</f>
        <v>0</v>
      </c>
      <c r="Q111" s="246">
        <f>IF('Detailed input - Vehicles'!$E$124&gt;=(Q3-$M$3),PMT('Basic input'!$F$113,'Detailed input - Vehicles'!$E$124,-'DV small'!$N$58)-$N$58/'Detailed input - Vehicles'!$E$124,0)</f>
        <v>0</v>
      </c>
      <c r="R111" s="246">
        <f>IF('Detailed input - Vehicles'!$E$124&gt;=(R3-$M$3),PMT('Basic input'!$F$113,'Detailed input - Vehicles'!$E$124,-'DV small'!$N$58)-$N$58/'Detailed input - Vehicles'!$E$124,0)</f>
        <v>0</v>
      </c>
      <c r="S111" s="246">
        <f>IF('Detailed input - Vehicles'!$E$124&gt;=(S3-$M$3),PMT('Basic input'!$F$113,'Detailed input - Vehicles'!$E$124,-'DV small'!$N$58)-$N$58/'Detailed input - Vehicles'!$E$124,0)</f>
        <v>0</v>
      </c>
      <c r="T111" s="246">
        <f>IF('Detailed input - Vehicles'!$E$124&gt;=(T3-$M$3),PMT('Basic input'!$F$113,'Detailed input - Vehicles'!$E$124,-'DV small'!$N$58)-$N$58/'Detailed input - Vehicles'!$E$124,0)</f>
        <v>0</v>
      </c>
      <c r="U111" s="246">
        <f>IF('Detailed input - Vehicles'!$E$124&gt;=(U3-$M$3),PMT('Basic input'!$F$113,'Detailed input - Vehicles'!$E$124,-'DV small'!$N$58)-$N$58/'Detailed input - Vehicles'!$E$124,0)</f>
        <v>0</v>
      </c>
      <c r="V111" s="246">
        <f>IF('Detailed input - Vehicles'!$E$124&gt;=(V3-$M$3),PMT('Basic input'!$F$113,'Detailed input - Vehicles'!$E$124,-'DV small'!$N$58)-$N$58/'Detailed input - Vehicles'!$E$124,0)</f>
        <v>0</v>
      </c>
      <c r="W111" s="246">
        <f>IF('Detailed input - Vehicles'!$E$124&gt;=(W3-$M$3),PMT('Basic input'!$F$113,'Detailed input - Vehicles'!$E$124,-'DV small'!$N$58)-$N$58/'Detailed input - Vehicles'!$E$124,0)</f>
        <v>0</v>
      </c>
      <c r="X111" s="246">
        <f>IF('Detailed input - Vehicles'!$E$124&gt;=(X3-$M$3),PMT('Basic input'!$F$113,'Detailed input - Vehicles'!$E$124,-'DV small'!$N$58)-$N$58/'Detailed input - Vehicles'!$E$124,0)</f>
        <v>0</v>
      </c>
      <c r="Y111" s="246">
        <f>IF('Detailed input - Vehicles'!$E$124&gt;=(Y3-$M$3),PMT('Basic input'!$F$113,'Detailed input - Vehicles'!$E$124,-'DV small'!$N$58)-$N$58/'Detailed input - Vehicles'!$E$124,0)</f>
        <v>0</v>
      </c>
      <c r="Z111" s="246">
        <f>IF('Detailed input - Vehicles'!$E$124&gt;=(Z3-$M$3),PMT('Basic input'!$F$113,'Detailed input - Vehicles'!$E$124,-'DV small'!$N$58)-$N$58/'Detailed input - Vehicles'!$E$124,0)</f>
        <v>0</v>
      </c>
      <c r="AA111" s="246">
        <f>IF('Detailed input - Vehicles'!$E$124&gt;=(AA3-$M$3),PMT('Basic input'!$F$113,'Detailed input - Vehicles'!$E$124,-'DV small'!$N$58)-$N$58/'Detailed input - Vehicles'!$E$124,0)</f>
        <v>0</v>
      </c>
      <c r="AB111" s="246">
        <f>IF('Detailed input - Vehicles'!$E$124&gt;=(AB3-$M$3),PMT('Basic input'!$F$113,'Detailed input - Vehicles'!$E$124,-'DV small'!$N$58)-$N$58/'Detailed input - Vehicles'!$E$124,0)</f>
        <v>0</v>
      </c>
      <c r="AC111" s="246">
        <f>IF('Detailed input - Vehicles'!$E$124&gt;=(AC3-$M$3),PMT('Basic input'!$F$113,'Detailed input - Vehicles'!$E$124,-'DV small'!$N$58)-$N$58/'Detailed input - Vehicles'!$E$124,0)</f>
        <v>0</v>
      </c>
    </row>
    <row r="112" spans="1:29" ht="20.25" customHeight="1" outlineLevel="2" x14ac:dyDescent="0.3"/>
    <row r="113" spans="1:29" ht="20.25" customHeight="1" outlineLevel="2" x14ac:dyDescent="0.3">
      <c r="A113" s="253"/>
      <c r="B113" s="101" t="s">
        <v>88</v>
      </c>
      <c r="C113" s="101" t="s">
        <v>16</v>
      </c>
      <c r="D113" s="254">
        <f>D28*D121</f>
        <v>0</v>
      </c>
      <c r="E113" s="106">
        <f t="shared" ref="E113:N113" si="49">E28*E121</f>
        <v>0</v>
      </c>
      <c r="F113" s="106">
        <f t="shared" si="49"/>
        <v>0</v>
      </c>
      <c r="G113" s="106">
        <f t="shared" si="49"/>
        <v>0</v>
      </c>
      <c r="H113" s="106">
        <f t="shared" si="49"/>
        <v>0</v>
      </c>
      <c r="I113" s="106">
        <f t="shared" si="49"/>
        <v>0</v>
      </c>
      <c r="J113" s="106">
        <f t="shared" si="49"/>
        <v>0</v>
      </c>
      <c r="K113" s="106">
        <f t="shared" si="49"/>
        <v>0</v>
      </c>
      <c r="L113" s="106">
        <f t="shared" si="49"/>
        <v>0</v>
      </c>
      <c r="M113" s="106">
        <f t="shared" si="49"/>
        <v>0</v>
      </c>
      <c r="N113" s="106">
        <f t="shared" si="49"/>
        <v>0</v>
      </c>
      <c r="O113" s="106">
        <f t="shared" ref="O113:AC113" si="50">O28*O121</f>
        <v>0</v>
      </c>
      <c r="P113" s="106">
        <f t="shared" si="50"/>
        <v>0</v>
      </c>
      <c r="Q113" s="106">
        <f t="shared" si="50"/>
        <v>0</v>
      </c>
      <c r="R113" s="106">
        <f t="shared" si="50"/>
        <v>0</v>
      </c>
      <c r="S113" s="106">
        <f t="shared" si="50"/>
        <v>0</v>
      </c>
      <c r="T113" s="106">
        <f t="shared" si="50"/>
        <v>0</v>
      </c>
      <c r="U113" s="106">
        <f t="shared" si="50"/>
        <v>0</v>
      </c>
      <c r="V113" s="106">
        <f t="shared" si="50"/>
        <v>0</v>
      </c>
      <c r="W113" s="106">
        <f t="shared" si="50"/>
        <v>0</v>
      </c>
      <c r="X113" s="106">
        <f t="shared" si="50"/>
        <v>0</v>
      </c>
      <c r="Y113" s="106">
        <f t="shared" si="50"/>
        <v>0</v>
      </c>
      <c r="Z113" s="106">
        <f t="shared" si="50"/>
        <v>0</v>
      </c>
      <c r="AA113" s="106">
        <f t="shared" si="50"/>
        <v>0</v>
      </c>
      <c r="AB113" s="106">
        <f t="shared" si="50"/>
        <v>0</v>
      </c>
      <c r="AC113" s="106">
        <f t="shared" si="50"/>
        <v>0</v>
      </c>
    </row>
    <row r="114" spans="1:29" ht="20.25" customHeight="1" outlineLevel="2" x14ac:dyDescent="0.3">
      <c r="A114" s="85"/>
      <c r="B114" s="87"/>
      <c r="C114" s="164"/>
    </row>
    <row r="115" spans="1:29" ht="20.25" customHeight="1" outlineLevel="1" x14ac:dyDescent="0.3">
      <c r="A115" s="86"/>
      <c r="B115" s="87"/>
    </row>
    <row r="116" spans="1:29" ht="20.25" customHeight="1" x14ac:dyDescent="0.3">
      <c r="A116" s="86"/>
      <c r="B116" s="87"/>
    </row>
    <row r="117" spans="1:29" ht="20.25" customHeight="1" x14ac:dyDescent="0.3">
      <c r="A117" s="86"/>
      <c r="B117" s="87"/>
    </row>
    <row r="118" spans="1:29" ht="39.950000000000003" customHeight="1" x14ac:dyDescent="0.3">
      <c r="A118" s="85"/>
      <c r="B118" s="163" t="s">
        <v>315</v>
      </c>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row>
    <row r="119" spans="1:29" ht="20.25" customHeight="1" collapsed="1" x14ac:dyDescent="0.3">
      <c r="A119" s="86"/>
      <c r="B119" s="87"/>
    </row>
    <row r="120" spans="1:29" s="164" customFormat="1" ht="36" customHeight="1" thickBot="1" x14ac:dyDescent="0.35">
      <c r="A120" s="165"/>
      <c r="B120" s="166" t="s">
        <v>182</v>
      </c>
      <c r="C120" s="167" t="s">
        <v>181</v>
      </c>
      <c r="D120" s="171">
        <f>D178+D194</f>
        <v>0</v>
      </c>
      <c r="E120" s="171">
        <f t="shared" ref="E120:N120" si="51">E178+E194</f>
        <v>0</v>
      </c>
      <c r="F120" s="171">
        <f t="shared" si="51"/>
        <v>0</v>
      </c>
      <c r="G120" s="171">
        <f t="shared" si="51"/>
        <v>0</v>
      </c>
      <c r="H120" s="171">
        <f t="shared" si="51"/>
        <v>0</v>
      </c>
      <c r="I120" s="171">
        <f t="shared" si="51"/>
        <v>0</v>
      </c>
      <c r="J120" s="171">
        <f t="shared" si="51"/>
        <v>0</v>
      </c>
      <c r="K120" s="171">
        <f t="shared" si="51"/>
        <v>0</v>
      </c>
      <c r="L120" s="171">
        <f t="shared" si="51"/>
        <v>0</v>
      </c>
      <c r="M120" s="171">
        <f t="shared" si="51"/>
        <v>0</v>
      </c>
      <c r="N120" s="171">
        <f t="shared" si="51"/>
        <v>0</v>
      </c>
      <c r="O120" s="171">
        <f t="shared" ref="O120:AC120" si="52">O178+O194</f>
        <v>0</v>
      </c>
      <c r="P120" s="171">
        <f t="shared" si="52"/>
        <v>0</v>
      </c>
      <c r="Q120" s="171">
        <f t="shared" si="52"/>
        <v>0</v>
      </c>
      <c r="R120" s="171">
        <f t="shared" si="52"/>
        <v>0</v>
      </c>
      <c r="S120" s="171">
        <f t="shared" si="52"/>
        <v>0</v>
      </c>
      <c r="T120" s="171">
        <f t="shared" si="52"/>
        <v>0</v>
      </c>
      <c r="U120" s="171">
        <f t="shared" si="52"/>
        <v>0</v>
      </c>
      <c r="V120" s="171">
        <f t="shared" si="52"/>
        <v>0</v>
      </c>
      <c r="W120" s="171">
        <f t="shared" si="52"/>
        <v>0</v>
      </c>
      <c r="X120" s="171">
        <f t="shared" si="52"/>
        <v>0</v>
      </c>
      <c r="Y120" s="171">
        <f t="shared" si="52"/>
        <v>0</v>
      </c>
      <c r="Z120" s="171">
        <f t="shared" si="52"/>
        <v>0</v>
      </c>
      <c r="AA120" s="171">
        <f t="shared" si="52"/>
        <v>0</v>
      </c>
      <c r="AB120" s="171">
        <f t="shared" si="52"/>
        <v>0</v>
      </c>
      <c r="AC120" s="171">
        <f t="shared" si="52"/>
        <v>0</v>
      </c>
    </row>
    <row r="121" spans="1:29" s="164" customFormat="1" ht="36" customHeight="1" thickBot="1" x14ac:dyDescent="0.35">
      <c r="A121" s="165"/>
      <c r="B121" s="166" t="s">
        <v>183</v>
      </c>
      <c r="C121" s="166" t="s">
        <v>397</v>
      </c>
      <c r="D121" s="169">
        <f>IF(D141=0,0,D120/D141)</f>
        <v>0</v>
      </c>
      <c r="E121" s="169">
        <f t="shared" ref="E121:N121" si="53">IF(E141=0,0,E120/E141)</f>
        <v>0</v>
      </c>
      <c r="F121" s="169">
        <f t="shared" si="53"/>
        <v>0</v>
      </c>
      <c r="G121" s="169">
        <f t="shared" si="53"/>
        <v>0</v>
      </c>
      <c r="H121" s="169">
        <f t="shared" si="53"/>
        <v>0</v>
      </c>
      <c r="I121" s="169">
        <f t="shared" si="53"/>
        <v>0</v>
      </c>
      <c r="J121" s="169">
        <f t="shared" si="53"/>
        <v>0</v>
      </c>
      <c r="K121" s="169">
        <f t="shared" si="53"/>
        <v>0</v>
      </c>
      <c r="L121" s="169">
        <f t="shared" si="53"/>
        <v>0</v>
      </c>
      <c r="M121" s="169">
        <f t="shared" si="53"/>
        <v>0</v>
      </c>
      <c r="N121" s="169">
        <f t="shared" si="53"/>
        <v>0</v>
      </c>
      <c r="O121" s="169">
        <f t="shared" ref="O121:AC121" si="54">IF(O141=0,0,O120/O141)</f>
        <v>0</v>
      </c>
      <c r="P121" s="169">
        <f t="shared" si="54"/>
        <v>0</v>
      </c>
      <c r="Q121" s="169">
        <f t="shared" si="54"/>
        <v>0</v>
      </c>
      <c r="R121" s="169">
        <f t="shared" si="54"/>
        <v>0</v>
      </c>
      <c r="S121" s="169">
        <f t="shared" si="54"/>
        <v>0</v>
      </c>
      <c r="T121" s="169">
        <f t="shared" si="54"/>
        <v>0</v>
      </c>
      <c r="U121" s="169">
        <f t="shared" si="54"/>
        <v>0</v>
      </c>
      <c r="V121" s="169">
        <f t="shared" si="54"/>
        <v>0</v>
      </c>
      <c r="W121" s="169">
        <f t="shared" si="54"/>
        <v>0</v>
      </c>
      <c r="X121" s="169">
        <f t="shared" si="54"/>
        <v>0</v>
      </c>
      <c r="Y121" s="169">
        <f t="shared" si="54"/>
        <v>0</v>
      </c>
      <c r="Z121" s="169">
        <f t="shared" si="54"/>
        <v>0</v>
      </c>
      <c r="AA121" s="169">
        <f t="shared" si="54"/>
        <v>0</v>
      </c>
      <c r="AB121" s="169">
        <f t="shared" si="54"/>
        <v>0</v>
      </c>
      <c r="AC121" s="169">
        <f t="shared" si="54"/>
        <v>0</v>
      </c>
    </row>
    <row r="122" spans="1:29" s="164" customFormat="1" ht="36" customHeight="1" outlineLevel="1" x14ac:dyDescent="0.3">
      <c r="A122" s="165"/>
      <c r="B122" s="197"/>
      <c r="C122" s="198"/>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c r="AA122" s="199"/>
      <c r="AB122" s="199"/>
      <c r="AC122" s="199"/>
    </row>
    <row r="123" spans="1:29" s="210" customFormat="1" ht="21" customHeight="1" outlineLevel="1" x14ac:dyDescent="0.3">
      <c r="A123" s="85"/>
      <c r="B123" s="213" t="s">
        <v>139</v>
      </c>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row>
    <row r="124" spans="1:29" ht="20.25" customHeight="1" outlineLevel="2" x14ac:dyDescent="0.3">
      <c r="A124" s="85"/>
      <c r="B124" s="148" t="s">
        <v>120</v>
      </c>
      <c r="C124" s="148" t="s">
        <v>9</v>
      </c>
      <c r="D124" s="147">
        <f>'Basic input'!F25</f>
        <v>0</v>
      </c>
      <c r="E124" s="147">
        <f>'Basic input'!G25</f>
        <v>0</v>
      </c>
      <c r="F124" s="147">
        <f>'Basic input'!H25</f>
        <v>0</v>
      </c>
      <c r="G124" s="147">
        <f>'Basic input'!I25</f>
        <v>0</v>
      </c>
      <c r="H124" s="147">
        <f>'Basic input'!J25</f>
        <v>0</v>
      </c>
      <c r="I124" s="147">
        <f>'Basic input'!K25</f>
        <v>0</v>
      </c>
      <c r="J124" s="147">
        <f>'Basic input'!L25</f>
        <v>0</v>
      </c>
      <c r="K124" s="147">
        <f>'Basic input'!M25</f>
        <v>0</v>
      </c>
      <c r="L124" s="147">
        <f>'Basic input'!N25</f>
        <v>0</v>
      </c>
      <c r="M124" s="147">
        <f>'Basic input'!O25</f>
        <v>0</v>
      </c>
      <c r="N124" s="147">
        <f>'Basic input'!P25</f>
        <v>0</v>
      </c>
      <c r="O124" s="147"/>
      <c r="P124" s="147"/>
      <c r="Q124" s="147"/>
      <c r="R124" s="147"/>
      <c r="S124" s="147"/>
      <c r="T124" s="147"/>
      <c r="U124" s="147"/>
      <c r="V124" s="147"/>
      <c r="W124" s="147"/>
      <c r="X124" s="147"/>
      <c r="Y124" s="147"/>
      <c r="Z124" s="147"/>
      <c r="AA124" s="147"/>
      <c r="AB124" s="147"/>
      <c r="AC124" s="147"/>
    </row>
    <row r="125" spans="1:29" ht="20.25" customHeight="1" outlineLevel="2" x14ac:dyDescent="0.3">
      <c r="A125" s="85"/>
      <c r="B125" s="148"/>
      <c r="C125" s="148"/>
      <c r="D125" s="614">
        <v>1</v>
      </c>
      <c r="E125" s="614">
        <f>+D125+1</f>
        <v>2</v>
      </c>
      <c r="F125" s="614">
        <f t="shared" ref="F125" si="55">+E125+1</f>
        <v>3</v>
      </c>
      <c r="G125" s="614">
        <f t="shared" ref="G125" si="56">+F125+1</f>
        <v>4</v>
      </c>
      <c r="H125" s="614">
        <f t="shared" ref="H125" si="57">+G125+1</f>
        <v>5</v>
      </c>
      <c r="I125" s="614">
        <f t="shared" ref="I125" si="58">+H125+1</f>
        <v>6</v>
      </c>
      <c r="J125" s="614">
        <f t="shared" ref="J125" si="59">+I125+1</f>
        <v>7</v>
      </c>
      <c r="K125" s="614">
        <f t="shared" ref="K125" si="60">+J125+1</f>
        <v>8</v>
      </c>
      <c r="L125" s="614">
        <f t="shared" ref="L125" si="61">+K125+1</f>
        <v>9</v>
      </c>
      <c r="M125" s="614">
        <f t="shared" ref="M125" si="62">+L125+1</f>
        <v>10</v>
      </c>
      <c r="N125" s="614">
        <f t="shared" ref="N125" si="63">+M125+1</f>
        <v>11</v>
      </c>
      <c r="O125" s="614">
        <f t="shared" ref="O125" si="64">+N125+1</f>
        <v>12</v>
      </c>
      <c r="P125" s="614">
        <f t="shared" ref="P125" si="65">+O125+1</f>
        <v>13</v>
      </c>
      <c r="Q125" s="614">
        <f t="shared" ref="Q125" si="66">+P125+1</f>
        <v>14</v>
      </c>
      <c r="R125" s="614">
        <f t="shared" ref="R125" si="67">+Q125+1</f>
        <v>15</v>
      </c>
      <c r="S125" s="614">
        <f t="shared" ref="S125" si="68">+R125+1</f>
        <v>16</v>
      </c>
      <c r="T125" s="614">
        <f t="shared" ref="T125" si="69">+S125+1</f>
        <v>17</v>
      </c>
      <c r="U125" s="614">
        <f t="shared" ref="U125" si="70">+T125+1</f>
        <v>18</v>
      </c>
      <c r="V125" s="614">
        <f t="shared" ref="V125" si="71">+U125+1</f>
        <v>19</v>
      </c>
      <c r="W125" s="614">
        <f t="shared" ref="W125" si="72">+V125+1</f>
        <v>20</v>
      </c>
      <c r="X125" s="614">
        <f t="shared" ref="X125" si="73">+W125+1</f>
        <v>21</v>
      </c>
      <c r="Y125" s="614">
        <f t="shared" ref="Y125" si="74">+X125+1</f>
        <v>22</v>
      </c>
      <c r="Z125" s="614">
        <f t="shared" ref="Z125" si="75">+Y125+1</f>
        <v>23</v>
      </c>
      <c r="AA125" s="614">
        <f t="shared" ref="AA125" si="76">+Z125+1</f>
        <v>24</v>
      </c>
      <c r="AB125" s="614">
        <f t="shared" ref="AB125" si="77">+AA125+1</f>
        <v>25</v>
      </c>
      <c r="AC125" s="614">
        <f t="shared" ref="AC125" si="78">+AB125+1</f>
        <v>26</v>
      </c>
    </row>
    <row r="126" spans="1:29" s="136" customFormat="1" ht="20.25" customHeight="1" outlineLevel="2" x14ac:dyDescent="0.3">
      <c r="A126" s="135"/>
      <c r="B126" s="97" t="s">
        <v>132</v>
      </c>
      <c r="C126" s="97" t="s">
        <v>9</v>
      </c>
      <c r="D126" s="597">
        <f t="shared" ref="D126:N126" si="79">SUM(D127:D137)</f>
        <v>0</v>
      </c>
      <c r="E126" s="597">
        <f t="shared" si="79"/>
        <v>0</v>
      </c>
      <c r="F126" s="597">
        <f t="shared" si="79"/>
        <v>0</v>
      </c>
      <c r="G126" s="597">
        <f t="shared" si="79"/>
        <v>0</v>
      </c>
      <c r="H126" s="597">
        <f t="shared" si="79"/>
        <v>0</v>
      </c>
      <c r="I126" s="597">
        <f t="shared" si="79"/>
        <v>0</v>
      </c>
      <c r="J126" s="597">
        <f t="shared" si="79"/>
        <v>0</v>
      </c>
      <c r="K126" s="597">
        <f t="shared" si="79"/>
        <v>0</v>
      </c>
      <c r="L126" s="597">
        <f t="shared" si="79"/>
        <v>0</v>
      </c>
      <c r="M126" s="597">
        <f t="shared" si="79"/>
        <v>0</v>
      </c>
      <c r="N126" s="597">
        <f t="shared" si="79"/>
        <v>0</v>
      </c>
      <c r="O126" s="597">
        <f t="shared" ref="O126:AC126" si="80">SUM(O127:O137)</f>
        <v>0</v>
      </c>
      <c r="P126" s="597">
        <f t="shared" si="80"/>
        <v>0</v>
      </c>
      <c r="Q126" s="597">
        <f t="shared" si="80"/>
        <v>0</v>
      </c>
      <c r="R126" s="597">
        <f t="shared" si="80"/>
        <v>0</v>
      </c>
      <c r="S126" s="597">
        <f t="shared" si="80"/>
        <v>0</v>
      </c>
      <c r="T126" s="597">
        <f t="shared" si="80"/>
        <v>0</v>
      </c>
      <c r="U126" s="597">
        <f t="shared" si="80"/>
        <v>0</v>
      </c>
      <c r="V126" s="597">
        <f t="shared" si="80"/>
        <v>0</v>
      </c>
      <c r="W126" s="597">
        <f t="shared" si="80"/>
        <v>0</v>
      </c>
      <c r="X126" s="597">
        <f t="shared" si="80"/>
        <v>0</v>
      </c>
      <c r="Y126" s="597">
        <f t="shared" si="80"/>
        <v>0</v>
      </c>
      <c r="Z126" s="597">
        <f t="shared" si="80"/>
        <v>0</v>
      </c>
      <c r="AA126" s="597">
        <f t="shared" si="80"/>
        <v>0</v>
      </c>
      <c r="AB126" s="597">
        <f t="shared" si="80"/>
        <v>0</v>
      </c>
      <c r="AC126" s="597">
        <f t="shared" si="80"/>
        <v>0</v>
      </c>
    </row>
    <row r="127" spans="1:29" s="136" customFormat="1" ht="20.25" customHeight="1" outlineLevel="3" x14ac:dyDescent="0.3">
      <c r="A127" s="135"/>
      <c r="B127" s="103"/>
      <c r="C127" s="146" t="s">
        <v>121</v>
      </c>
      <c r="D127" s="147">
        <f>IF('Detailed input - Vehicles'!$E$124&gt;=D125,'Basic input'!$F$25,0)</f>
        <v>0</v>
      </c>
      <c r="E127" s="147">
        <f>IF('Detailed input - Vehicles'!$E$124&gt;=E125,'Basic input'!$F$25,0)</f>
        <v>0</v>
      </c>
      <c r="F127" s="147">
        <f>IF('Detailed input - Vehicles'!$E$124&gt;=F125,'Basic input'!$F$25,0)</f>
        <v>0</v>
      </c>
      <c r="G127" s="147">
        <f>IF('Detailed input - Vehicles'!$E$124&gt;=G125,'Basic input'!$F$25,0)</f>
        <v>0</v>
      </c>
      <c r="H127" s="147">
        <f>IF('Detailed input - Vehicles'!$E$124&gt;=H125,'Basic input'!$F$25,0)</f>
        <v>0</v>
      </c>
      <c r="I127" s="147">
        <f>IF('Detailed input - Vehicles'!$E$124&gt;=I125,'Basic input'!$F$25,0)</f>
        <v>0</v>
      </c>
      <c r="J127" s="147">
        <f>IF('Detailed input - Vehicles'!$E$124&gt;=J125,'Basic input'!$F$25,0)</f>
        <v>0</v>
      </c>
      <c r="K127" s="147">
        <f>IF('Detailed input - Vehicles'!$E$124&gt;=K125,'Basic input'!$F$25,0)</f>
        <v>0</v>
      </c>
      <c r="L127" s="147">
        <f>IF('Detailed input - Vehicles'!$E$124&gt;=L125,'Basic input'!$F$25,0)</f>
        <v>0</v>
      </c>
      <c r="M127" s="147">
        <f>IF('Detailed input - Vehicles'!$E$124&gt;=M125,'Basic input'!$F$25,0)</f>
        <v>0</v>
      </c>
      <c r="N127" s="147">
        <f>IF('Detailed input - Vehicles'!$E$124&gt;=N125,'Basic input'!$F$25,0)</f>
        <v>0</v>
      </c>
      <c r="O127" s="147">
        <f>IF('Detailed input - Vehicles'!$E$124&gt;=O125,'Basic input'!$F$25,0)</f>
        <v>0</v>
      </c>
      <c r="P127" s="147">
        <f>IF('Detailed input - Vehicles'!$E$124&gt;=P125,'Basic input'!$F$25,0)</f>
        <v>0</v>
      </c>
      <c r="Q127" s="147">
        <f>IF('Detailed input - Vehicles'!$E$124&gt;=Q125,'Basic input'!$F$25,0)</f>
        <v>0</v>
      </c>
      <c r="R127" s="147">
        <f>IF('Detailed input - Vehicles'!$E$124&gt;=R125,'Basic input'!$F$25,0)</f>
        <v>0</v>
      </c>
      <c r="S127" s="147">
        <f>IF('Detailed input - Vehicles'!$E$124&gt;=S125,'Basic input'!$F$25,0)</f>
        <v>0</v>
      </c>
      <c r="T127" s="147">
        <f>IF('Detailed input - Vehicles'!$E$124&gt;=T125,'Basic input'!$F$25,0)</f>
        <v>0</v>
      </c>
      <c r="U127" s="147">
        <f>IF('Detailed input - Vehicles'!$E$124&gt;=U125,'Basic input'!$F$25,0)</f>
        <v>0</v>
      </c>
      <c r="V127" s="147">
        <f>IF('Detailed input - Vehicles'!$E$124&gt;=V125,'Basic input'!$F$25,0)</f>
        <v>0</v>
      </c>
      <c r="W127" s="147">
        <f>IF('Detailed input - Vehicles'!$E$124&gt;=W125,'Basic input'!$F$25,0)</f>
        <v>0</v>
      </c>
      <c r="X127" s="147">
        <f>IF('Detailed input - Vehicles'!$E$124&gt;=X125,'Basic input'!$F$25,0)</f>
        <v>0</v>
      </c>
      <c r="Y127" s="147">
        <f>IF('Detailed input - Vehicles'!$E$124&gt;=Y125,'Basic input'!$F$25,0)</f>
        <v>0</v>
      </c>
      <c r="Z127" s="147">
        <f>IF('Detailed input - Vehicles'!$E$124&gt;=Z125,'Basic input'!$F$25,0)</f>
        <v>0</v>
      </c>
      <c r="AA127" s="147">
        <f>IF('Detailed input - Vehicles'!$E$124&gt;=AA125,'Basic input'!$F$25,0)</f>
        <v>0</v>
      </c>
      <c r="AB127" s="147">
        <f>IF('Detailed input - Vehicles'!$E$124&gt;=AB125,'Basic input'!$F$25,0)</f>
        <v>0</v>
      </c>
      <c r="AC127" s="147">
        <f>IF('Detailed input - Vehicles'!$E$124&gt;=AC125,'Basic input'!$F$25,0)</f>
        <v>0</v>
      </c>
    </row>
    <row r="128" spans="1:29" s="136" customFormat="1" ht="20.25" customHeight="1" outlineLevel="3" x14ac:dyDescent="0.3">
      <c r="A128" s="135"/>
      <c r="B128" s="148"/>
      <c r="C128" s="146" t="s">
        <v>122</v>
      </c>
      <c r="D128" s="147"/>
      <c r="E128" s="147">
        <f>IF('Detailed input - Vehicles'!$E$124&gt;=D125,'Basic input'!$G$25,0)</f>
        <v>0</v>
      </c>
      <c r="F128" s="147">
        <f>IF('Detailed input - Vehicles'!$E$124&gt;=E125,'Basic input'!$G$25,0)</f>
        <v>0</v>
      </c>
      <c r="G128" s="147">
        <f>IF('Detailed input - Vehicles'!$E$124&gt;=F125,'Basic input'!$G$25,0)</f>
        <v>0</v>
      </c>
      <c r="H128" s="147">
        <f>IF('Detailed input - Vehicles'!$E$124&gt;=G125,'Basic input'!$G$25,0)</f>
        <v>0</v>
      </c>
      <c r="I128" s="147">
        <f>IF('Detailed input - Vehicles'!$E$124&gt;=H125,'Basic input'!$G$25,0)</f>
        <v>0</v>
      </c>
      <c r="J128" s="147">
        <f>IF('Detailed input - Vehicles'!$E$124&gt;=I125,'Basic input'!$G$25,0)</f>
        <v>0</v>
      </c>
      <c r="K128" s="147">
        <f>IF('Detailed input - Vehicles'!$E$124&gt;=J125,'Basic input'!$G$25,0)</f>
        <v>0</v>
      </c>
      <c r="L128" s="147">
        <f>IF('Detailed input - Vehicles'!$E$124&gt;=K125,'Basic input'!$G$25,0)</f>
        <v>0</v>
      </c>
      <c r="M128" s="147">
        <f>IF('Detailed input - Vehicles'!$E$124&gt;=L125,'Basic input'!$G$25,0)</f>
        <v>0</v>
      </c>
      <c r="N128" s="147">
        <f>IF('Detailed input - Vehicles'!$E$124&gt;=M125,'Basic input'!$G$25,0)</f>
        <v>0</v>
      </c>
      <c r="O128" s="147">
        <f>IF('Detailed input - Vehicles'!$E$124&gt;=N125,'Basic input'!$G$25,0)</f>
        <v>0</v>
      </c>
      <c r="P128" s="147">
        <f>IF('Detailed input - Vehicles'!$E$124&gt;=O125,'Basic input'!$G$25,0)</f>
        <v>0</v>
      </c>
      <c r="Q128" s="147">
        <f>IF('Detailed input - Vehicles'!$E$124&gt;=P125,'Basic input'!$G$25,0)</f>
        <v>0</v>
      </c>
      <c r="R128" s="147">
        <f>IF('Detailed input - Vehicles'!$E$124&gt;=Q125,'Basic input'!$G$25,0)</f>
        <v>0</v>
      </c>
      <c r="S128" s="147">
        <f>IF('Detailed input - Vehicles'!$E$124&gt;=R125,'Basic input'!$G$25,0)</f>
        <v>0</v>
      </c>
      <c r="T128" s="147">
        <f>IF('Detailed input - Vehicles'!$E$124&gt;=S125,'Basic input'!$G$25,0)</f>
        <v>0</v>
      </c>
      <c r="U128" s="147">
        <f>IF('Detailed input - Vehicles'!$E$124&gt;=T125,'Basic input'!$G$25,0)</f>
        <v>0</v>
      </c>
      <c r="V128" s="147">
        <f>IF('Detailed input - Vehicles'!$E$124&gt;=U125,'Basic input'!$G$25,0)</f>
        <v>0</v>
      </c>
      <c r="W128" s="147">
        <f>IF('Detailed input - Vehicles'!$E$124&gt;=V125,'Basic input'!$G$25,0)</f>
        <v>0</v>
      </c>
      <c r="X128" s="147">
        <f>IF('Detailed input - Vehicles'!$E$124&gt;=W125,'Basic input'!$G$25,0)</f>
        <v>0</v>
      </c>
      <c r="Y128" s="147">
        <f>IF('Detailed input - Vehicles'!$E$124&gt;=X125,'Basic input'!$G$25,0)</f>
        <v>0</v>
      </c>
      <c r="Z128" s="147">
        <f>IF('Detailed input - Vehicles'!$E$124&gt;=Y125,'Basic input'!$G$25,0)</f>
        <v>0</v>
      </c>
      <c r="AA128" s="147">
        <f>IF('Detailed input - Vehicles'!$E$124&gt;=Z125,'Basic input'!$G$25,0)</f>
        <v>0</v>
      </c>
      <c r="AB128" s="147">
        <f>IF('Detailed input - Vehicles'!$E$124&gt;=AA125,'Basic input'!$G$25,0)</f>
        <v>0</v>
      </c>
      <c r="AC128" s="147">
        <f>IF('Detailed input - Vehicles'!$E$124&gt;=AB125,'Basic input'!$G$25,0)</f>
        <v>0</v>
      </c>
    </row>
    <row r="129" spans="1:29" s="136" customFormat="1" ht="20.25" customHeight="1" outlineLevel="3" x14ac:dyDescent="0.3">
      <c r="A129" s="135"/>
      <c r="B129" s="148"/>
      <c r="C129" s="146" t="s">
        <v>123</v>
      </c>
      <c r="D129" s="147"/>
      <c r="E129" s="147"/>
      <c r="F129" s="147">
        <f>IF('Detailed input - Vehicles'!$E$124&gt;=D125,'Basic input'!$H$25,0)</f>
        <v>0</v>
      </c>
      <c r="G129" s="147">
        <f>IF('Detailed input - Vehicles'!$E$124&gt;=E125,'Basic input'!$H$25,0)</f>
        <v>0</v>
      </c>
      <c r="H129" s="147">
        <f>IF('Detailed input - Vehicles'!$E$124&gt;=F125,'Basic input'!$H$25,0)</f>
        <v>0</v>
      </c>
      <c r="I129" s="147">
        <f>IF('Detailed input - Vehicles'!$E$124&gt;=G125,'Basic input'!$H$25,0)</f>
        <v>0</v>
      </c>
      <c r="J129" s="147">
        <f>IF('Detailed input - Vehicles'!$E$124&gt;=H125,'Basic input'!$H$25,0)</f>
        <v>0</v>
      </c>
      <c r="K129" s="147">
        <f>IF('Detailed input - Vehicles'!$E$124&gt;=I125,'Basic input'!$H$25,0)</f>
        <v>0</v>
      </c>
      <c r="L129" s="147">
        <f>IF('Detailed input - Vehicles'!$E$124&gt;=J125,'Basic input'!$H$25,0)</f>
        <v>0</v>
      </c>
      <c r="M129" s="147">
        <f>IF('Detailed input - Vehicles'!$E$124&gt;=K125,'Basic input'!$H$25,0)</f>
        <v>0</v>
      </c>
      <c r="N129" s="147">
        <f>IF('Detailed input - Vehicles'!$E$124&gt;=L125,'Basic input'!$H$25,0)</f>
        <v>0</v>
      </c>
      <c r="O129" s="147">
        <f>IF('Detailed input - Vehicles'!$E$124&gt;=M125,'Basic input'!$H$25,0)</f>
        <v>0</v>
      </c>
      <c r="P129" s="147">
        <f>IF('Detailed input - Vehicles'!$E$124&gt;=N125,'Basic input'!$H$25,0)</f>
        <v>0</v>
      </c>
      <c r="Q129" s="147">
        <f>IF('Detailed input - Vehicles'!$E$124&gt;=O125,'Basic input'!$H$25,0)</f>
        <v>0</v>
      </c>
      <c r="R129" s="147">
        <f>IF('Detailed input - Vehicles'!$E$124&gt;=P125,'Basic input'!$H$25,0)</f>
        <v>0</v>
      </c>
      <c r="S129" s="147">
        <f>IF('Detailed input - Vehicles'!$E$124&gt;=Q125,'Basic input'!$H$25,0)</f>
        <v>0</v>
      </c>
      <c r="T129" s="147">
        <f>IF('Detailed input - Vehicles'!$E$124&gt;=R125,'Basic input'!$H$25,0)</f>
        <v>0</v>
      </c>
      <c r="U129" s="147">
        <f>IF('Detailed input - Vehicles'!$E$124&gt;=S125,'Basic input'!$H$25,0)</f>
        <v>0</v>
      </c>
      <c r="V129" s="147">
        <f>IF('Detailed input - Vehicles'!$E$124&gt;=T125,'Basic input'!$H$25,0)</f>
        <v>0</v>
      </c>
      <c r="W129" s="147">
        <f>IF('Detailed input - Vehicles'!$E$124&gt;=U125,'Basic input'!$H$25,0)</f>
        <v>0</v>
      </c>
      <c r="X129" s="147">
        <f>IF('Detailed input - Vehicles'!$E$124&gt;=V125,'Basic input'!$H$25,0)</f>
        <v>0</v>
      </c>
      <c r="Y129" s="147">
        <f>IF('Detailed input - Vehicles'!$E$124&gt;=W125,'Basic input'!$H$25,0)</f>
        <v>0</v>
      </c>
      <c r="Z129" s="147">
        <f>IF('Detailed input - Vehicles'!$E$124&gt;=X125,'Basic input'!$H$25,0)</f>
        <v>0</v>
      </c>
      <c r="AA129" s="147">
        <f>IF('Detailed input - Vehicles'!$E$124&gt;=Y125,'Basic input'!$H$25,0)</f>
        <v>0</v>
      </c>
      <c r="AB129" s="147">
        <f>IF('Detailed input - Vehicles'!$E$124&gt;=Z125,'Basic input'!$H$25,0)</f>
        <v>0</v>
      </c>
      <c r="AC129" s="147">
        <f>IF('Detailed input - Vehicles'!$E$124&gt;=AA125,'Basic input'!$H$25,0)</f>
        <v>0</v>
      </c>
    </row>
    <row r="130" spans="1:29" s="136" customFormat="1" ht="20.25" customHeight="1" outlineLevel="3" x14ac:dyDescent="0.3">
      <c r="A130" s="135"/>
      <c r="B130" s="148"/>
      <c r="C130" s="146" t="s">
        <v>124</v>
      </c>
      <c r="D130" s="147"/>
      <c r="E130" s="147"/>
      <c r="F130" s="147"/>
      <c r="G130" s="147">
        <f>IF('Detailed input - Vehicles'!$E$124&gt;=D125,'Basic input'!$I$25,0)</f>
        <v>0</v>
      </c>
      <c r="H130" s="147">
        <f>IF('Detailed input - Vehicles'!$E$124&gt;=E125,'Basic input'!$I$25,0)</f>
        <v>0</v>
      </c>
      <c r="I130" s="147">
        <f>IF('Detailed input - Vehicles'!$E$124&gt;=F125,'Basic input'!$I$25,0)</f>
        <v>0</v>
      </c>
      <c r="J130" s="147">
        <f>IF('Detailed input - Vehicles'!$E$124&gt;=G125,'Basic input'!$I$25,0)</f>
        <v>0</v>
      </c>
      <c r="K130" s="147">
        <f>IF('Detailed input - Vehicles'!$E$124&gt;=H125,'Basic input'!$I$25,0)</f>
        <v>0</v>
      </c>
      <c r="L130" s="147">
        <f>IF('Detailed input - Vehicles'!$E$124&gt;=I125,'Basic input'!$I$25,0)</f>
        <v>0</v>
      </c>
      <c r="M130" s="147">
        <f>IF('Detailed input - Vehicles'!$E$124&gt;=J125,'Basic input'!$I$25,0)</f>
        <v>0</v>
      </c>
      <c r="N130" s="147">
        <f>IF('Detailed input - Vehicles'!$E$124&gt;=K125,'Basic input'!$I$25,0)</f>
        <v>0</v>
      </c>
      <c r="O130" s="147">
        <f>IF('Detailed input - Vehicles'!$E$124&gt;=L125,'Basic input'!$I$25,0)</f>
        <v>0</v>
      </c>
      <c r="P130" s="147">
        <f>IF('Detailed input - Vehicles'!$E$124&gt;=M125,'Basic input'!$I$25,0)</f>
        <v>0</v>
      </c>
      <c r="Q130" s="147">
        <f>IF('Detailed input - Vehicles'!$E$124&gt;=N125,'Basic input'!$I$25,0)</f>
        <v>0</v>
      </c>
      <c r="R130" s="147">
        <f>IF('Detailed input - Vehicles'!$E$124&gt;=O125,'Basic input'!$I$25,0)</f>
        <v>0</v>
      </c>
      <c r="S130" s="147">
        <f>IF('Detailed input - Vehicles'!$E$124&gt;=P125,'Basic input'!$I$25,0)</f>
        <v>0</v>
      </c>
      <c r="T130" s="147">
        <f>IF('Detailed input - Vehicles'!$E$124&gt;=Q125,'Basic input'!$I$25,0)</f>
        <v>0</v>
      </c>
      <c r="U130" s="147">
        <f>IF('Detailed input - Vehicles'!$E$124&gt;=R125,'Basic input'!$I$25,0)</f>
        <v>0</v>
      </c>
      <c r="V130" s="147">
        <f>IF('Detailed input - Vehicles'!$E$124&gt;=S125,'Basic input'!$I$25,0)</f>
        <v>0</v>
      </c>
      <c r="W130" s="147">
        <f>IF('Detailed input - Vehicles'!$E$124&gt;=T125,'Basic input'!$I$25,0)</f>
        <v>0</v>
      </c>
      <c r="X130" s="147">
        <f>IF('Detailed input - Vehicles'!$E$124&gt;=U125,'Basic input'!$I$25,0)</f>
        <v>0</v>
      </c>
      <c r="Y130" s="147">
        <f>IF('Detailed input - Vehicles'!$E$124&gt;=V125,'Basic input'!$I$25,0)</f>
        <v>0</v>
      </c>
      <c r="Z130" s="147">
        <f>IF('Detailed input - Vehicles'!$E$124&gt;=W125,'Basic input'!$I$25,0)</f>
        <v>0</v>
      </c>
      <c r="AA130" s="147">
        <f>IF('Detailed input - Vehicles'!$E$124&gt;=X125,'Basic input'!$I$25,0)</f>
        <v>0</v>
      </c>
      <c r="AB130" s="147">
        <f>IF('Detailed input - Vehicles'!$E$124&gt;=Y125,'Basic input'!$I$25,0)</f>
        <v>0</v>
      </c>
      <c r="AC130" s="147">
        <f>IF('Detailed input - Vehicles'!$E$124&gt;=Z125,'Basic input'!$I$25,0)</f>
        <v>0</v>
      </c>
    </row>
    <row r="131" spans="1:29" s="136" customFormat="1" ht="20.25" customHeight="1" outlineLevel="3" x14ac:dyDescent="0.3">
      <c r="A131" s="135"/>
      <c r="B131" s="148"/>
      <c r="C131" s="146" t="s">
        <v>125</v>
      </c>
      <c r="D131" s="147"/>
      <c r="E131" s="147"/>
      <c r="F131" s="147"/>
      <c r="G131" s="147"/>
      <c r="H131" s="147">
        <f>IF('Detailed input - Vehicles'!$E$124&gt;=D125,'Basic input'!$J$25,0)</f>
        <v>0</v>
      </c>
      <c r="I131" s="147">
        <f>IF('Detailed input - Vehicles'!$E$124&gt;=E125,'Basic input'!$J$25,0)</f>
        <v>0</v>
      </c>
      <c r="J131" s="147">
        <f>IF('Detailed input - Vehicles'!$E$124&gt;=F125,'Basic input'!$J$25,0)</f>
        <v>0</v>
      </c>
      <c r="K131" s="147">
        <f>IF('Detailed input - Vehicles'!$E$124&gt;=G125,'Basic input'!$J$25,0)</f>
        <v>0</v>
      </c>
      <c r="L131" s="147">
        <f>IF('Detailed input - Vehicles'!$E$124&gt;=H125,'Basic input'!$J$25,0)</f>
        <v>0</v>
      </c>
      <c r="M131" s="147">
        <f>IF('Detailed input - Vehicles'!$E$124&gt;=I125,'Basic input'!$J$25,0)</f>
        <v>0</v>
      </c>
      <c r="N131" s="147">
        <f>IF('Detailed input - Vehicles'!$E$124&gt;=J125,'Basic input'!$J$25,0)</f>
        <v>0</v>
      </c>
      <c r="O131" s="147">
        <f>IF('Detailed input - Vehicles'!$E$124&gt;=K125,'Basic input'!$J$25,0)</f>
        <v>0</v>
      </c>
      <c r="P131" s="147">
        <f>IF('Detailed input - Vehicles'!$E$124&gt;=L125,'Basic input'!$J$25,0)</f>
        <v>0</v>
      </c>
      <c r="Q131" s="147">
        <f>IF('Detailed input - Vehicles'!$E$124&gt;=M125,'Basic input'!$J$25,0)</f>
        <v>0</v>
      </c>
      <c r="R131" s="147">
        <f>IF('Detailed input - Vehicles'!$E$124&gt;=N125,'Basic input'!$J$25,0)</f>
        <v>0</v>
      </c>
      <c r="S131" s="147">
        <f>IF('Detailed input - Vehicles'!$E$124&gt;=O125,'Basic input'!$J$25,0)</f>
        <v>0</v>
      </c>
      <c r="T131" s="147">
        <f>IF('Detailed input - Vehicles'!$E$124&gt;=P125,'Basic input'!$J$25,0)</f>
        <v>0</v>
      </c>
      <c r="U131" s="147">
        <f>IF('Detailed input - Vehicles'!$E$124&gt;=Q125,'Basic input'!$J$25,0)</f>
        <v>0</v>
      </c>
      <c r="V131" s="147">
        <f>IF('Detailed input - Vehicles'!$E$124&gt;=R125,'Basic input'!$J$25,0)</f>
        <v>0</v>
      </c>
      <c r="W131" s="147">
        <f>IF('Detailed input - Vehicles'!$E$124&gt;=S125,'Basic input'!$J$25,0)</f>
        <v>0</v>
      </c>
      <c r="X131" s="147">
        <f>IF('Detailed input - Vehicles'!$E$124&gt;=T125,'Basic input'!$J$25,0)</f>
        <v>0</v>
      </c>
      <c r="Y131" s="147">
        <f>IF('Detailed input - Vehicles'!$E$124&gt;=U125,'Basic input'!$J$25,0)</f>
        <v>0</v>
      </c>
      <c r="Z131" s="147">
        <f>IF('Detailed input - Vehicles'!$E$124&gt;=V125,'Basic input'!$J$25,0)</f>
        <v>0</v>
      </c>
      <c r="AA131" s="147">
        <f>IF('Detailed input - Vehicles'!$E$124&gt;=W125,'Basic input'!$J$25,0)</f>
        <v>0</v>
      </c>
      <c r="AB131" s="147">
        <f>IF('Detailed input - Vehicles'!$E$124&gt;=X125,'Basic input'!$J$25,0)</f>
        <v>0</v>
      </c>
      <c r="AC131" s="147">
        <f>IF('Detailed input - Vehicles'!$E$124&gt;=Y125,'Basic input'!$J$25,0)</f>
        <v>0</v>
      </c>
    </row>
    <row r="132" spans="1:29" s="136" customFormat="1" ht="20.25" customHeight="1" outlineLevel="3" x14ac:dyDescent="0.3">
      <c r="A132" s="135"/>
      <c r="B132" s="148"/>
      <c r="C132" s="146" t="s">
        <v>126</v>
      </c>
      <c r="D132" s="147"/>
      <c r="E132" s="147"/>
      <c r="F132" s="147"/>
      <c r="G132" s="147"/>
      <c r="H132" s="147"/>
      <c r="I132" s="147">
        <f>IF('Detailed input - Vehicles'!$E$124&gt;=D125,'Basic input'!$K$25,0)</f>
        <v>0</v>
      </c>
      <c r="J132" s="147">
        <f>IF('Detailed input - Vehicles'!$E$124&gt;=E125,'Basic input'!$K$25,0)</f>
        <v>0</v>
      </c>
      <c r="K132" s="147">
        <f>IF('Detailed input - Vehicles'!$E$124&gt;=F125,'Basic input'!$K$25,0)</f>
        <v>0</v>
      </c>
      <c r="L132" s="147">
        <f>IF('Detailed input - Vehicles'!$E$124&gt;=G125,'Basic input'!$K$25,0)</f>
        <v>0</v>
      </c>
      <c r="M132" s="147">
        <f>IF('Detailed input - Vehicles'!$E$124&gt;=H125,'Basic input'!$K$25,0)</f>
        <v>0</v>
      </c>
      <c r="N132" s="147">
        <f>IF('Detailed input - Vehicles'!$E$124&gt;=I125,'Basic input'!$K$25,0)</f>
        <v>0</v>
      </c>
      <c r="O132" s="147">
        <f>IF('Detailed input - Vehicles'!$E$124&gt;=J125,'Basic input'!$K$25,0)</f>
        <v>0</v>
      </c>
      <c r="P132" s="147">
        <f>IF('Detailed input - Vehicles'!$E$124&gt;=K125,'Basic input'!$K$25,0)</f>
        <v>0</v>
      </c>
      <c r="Q132" s="147">
        <f>IF('Detailed input - Vehicles'!$E$124&gt;=L125,'Basic input'!$K$25,0)</f>
        <v>0</v>
      </c>
      <c r="R132" s="147">
        <f>IF('Detailed input - Vehicles'!$E$124&gt;=M125,'Basic input'!$K$25,0)</f>
        <v>0</v>
      </c>
      <c r="S132" s="147">
        <f>IF('Detailed input - Vehicles'!$E$124&gt;=N125,'Basic input'!$K$25,0)</f>
        <v>0</v>
      </c>
      <c r="T132" s="147">
        <f>IF('Detailed input - Vehicles'!$E$124&gt;=O125,'Basic input'!$K$25,0)</f>
        <v>0</v>
      </c>
      <c r="U132" s="147">
        <f>IF('Detailed input - Vehicles'!$E$124&gt;=P125,'Basic input'!$K$25,0)</f>
        <v>0</v>
      </c>
      <c r="V132" s="147">
        <f>IF('Detailed input - Vehicles'!$E$124&gt;=Q125,'Basic input'!$K$25,0)</f>
        <v>0</v>
      </c>
      <c r="W132" s="147">
        <f>IF('Detailed input - Vehicles'!$E$124&gt;=R125,'Basic input'!$K$25,0)</f>
        <v>0</v>
      </c>
      <c r="X132" s="147">
        <f>IF('Detailed input - Vehicles'!$E$124&gt;=S125,'Basic input'!$K$25,0)</f>
        <v>0</v>
      </c>
      <c r="Y132" s="147">
        <f>IF('Detailed input - Vehicles'!$E$124&gt;=T125,'Basic input'!$K$25,0)</f>
        <v>0</v>
      </c>
      <c r="Z132" s="147">
        <f>IF('Detailed input - Vehicles'!$E$124&gt;=U125,'Basic input'!$K$25,0)</f>
        <v>0</v>
      </c>
      <c r="AA132" s="147">
        <f>IF('Detailed input - Vehicles'!$E$124&gt;=V125,'Basic input'!$K$25,0)</f>
        <v>0</v>
      </c>
      <c r="AB132" s="147">
        <f>IF('Detailed input - Vehicles'!$E$124&gt;=W125,'Basic input'!$K$25,0)</f>
        <v>0</v>
      </c>
      <c r="AC132" s="147">
        <f>IF('Detailed input - Vehicles'!$E$124&gt;=X125,'Basic input'!$K$25,0)</f>
        <v>0</v>
      </c>
    </row>
    <row r="133" spans="1:29" s="136" customFormat="1" ht="20.25" customHeight="1" outlineLevel="3" x14ac:dyDescent="0.3">
      <c r="A133" s="135"/>
      <c r="B133" s="148"/>
      <c r="C133" s="146" t="s">
        <v>127</v>
      </c>
      <c r="D133" s="147"/>
      <c r="E133" s="147"/>
      <c r="F133" s="147"/>
      <c r="G133" s="147"/>
      <c r="H133" s="147"/>
      <c r="I133" s="147"/>
      <c r="J133" s="147">
        <f>IF('Detailed input - Vehicles'!$E$124&gt;=D125,'Basic input'!$L$25,0)</f>
        <v>0</v>
      </c>
      <c r="K133" s="147">
        <f>IF('Detailed input - Vehicles'!$E$124&gt;=E125,'Basic input'!$L$25,0)</f>
        <v>0</v>
      </c>
      <c r="L133" s="147">
        <f>IF('Detailed input - Vehicles'!$E$124&gt;=F125,'Basic input'!$L$25,0)</f>
        <v>0</v>
      </c>
      <c r="M133" s="147">
        <f>IF('Detailed input - Vehicles'!$E$124&gt;=G125,'Basic input'!$L$25,0)</f>
        <v>0</v>
      </c>
      <c r="N133" s="147">
        <f>IF('Detailed input - Vehicles'!$E$124&gt;=H125,'Basic input'!$L$25,0)</f>
        <v>0</v>
      </c>
      <c r="O133" s="147">
        <f>IF('Detailed input - Vehicles'!$E$124&gt;=I125,'Basic input'!$L$25,0)</f>
        <v>0</v>
      </c>
      <c r="P133" s="147">
        <f>IF('Detailed input - Vehicles'!$E$124&gt;=J125,'Basic input'!$L$25,0)</f>
        <v>0</v>
      </c>
      <c r="Q133" s="147">
        <f>IF('Detailed input - Vehicles'!$E$124&gt;=K125,'Basic input'!$L$25,0)</f>
        <v>0</v>
      </c>
      <c r="R133" s="147">
        <f>IF('Detailed input - Vehicles'!$E$124&gt;=L125,'Basic input'!$L$25,0)</f>
        <v>0</v>
      </c>
      <c r="S133" s="147">
        <f>IF('Detailed input - Vehicles'!$E$124&gt;=M125,'Basic input'!$L$25,0)</f>
        <v>0</v>
      </c>
      <c r="T133" s="147">
        <f>IF('Detailed input - Vehicles'!$E$124&gt;=N125,'Basic input'!$L$25,0)</f>
        <v>0</v>
      </c>
      <c r="U133" s="147">
        <f>IF('Detailed input - Vehicles'!$E$124&gt;=O125,'Basic input'!$L$25,0)</f>
        <v>0</v>
      </c>
      <c r="V133" s="147">
        <f>IF('Detailed input - Vehicles'!$E$124&gt;=P125,'Basic input'!$L$25,0)</f>
        <v>0</v>
      </c>
      <c r="W133" s="147">
        <f>IF('Detailed input - Vehicles'!$E$124&gt;=Q125,'Basic input'!$L$25,0)</f>
        <v>0</v>
      </c>
      <c r="X133" s="147">
        <f>IF('Detailed input - Vehicles'!$E$124&gt;=R125,'Basic input'!$L$25,0)</f>
        <v>0</v>
      </c>
      <c r="Y133" s="147">
        <f>IF('Detailed input - Vehicles'!$E$124&gt;=S125,'Basic input'!$L$25,0)</f>
        <v>0</v>
      </c>
      <c r="Z133" s="147">
        <f>IF('Detailed input - Vehicles'!$E$124&gt;=T125,'Basic input'!$L$25,0)</f>
        <v>0</v>
      </c>
      <c r="AA133" s="147">
        <f>IF('Detailed input - Vehicles'!$E$124&gt;=U125,'Basic input'!$L$25,0)</f>
        <v>0</v>
      </c>
      <c r="AB133" s="147">
        <f>IF('Detailed input - Vehicles'!$E$124&gt;=V125,'Basic input'!$L$25,0)</f>
        <v>0</v>
      </c>
      <c r="AC133" s="147">
        <f>IF('Detailed input - Vehicles'!$E$124&gt;=W125,'Basic input'!$L$25,0)</f>
        <v>0</v>
      </c>
    </row>
    <row r="134" spans="1:29" s="136" customFormat="1" ht="20.25" customHeight="1" outlineLevel="3" x14ac:dyDescent="0.3">
      <c r="A134" s="135"/>
      <c r="B134" s="148"/>
      <c r="C134" s="146" t="s">
        <v>128</v>
      </c>
      <c r="D134" s="147"/>
      <c r="E134" s="147"/>
      <c r="F134" s="147"/>
      <c r="G134" s="147"/>
      <c r="H134" s="147"/>
      <c r="I134" s="147"/>
      <c r="J134" s="147"/>
      <c r="K134" s="147">
        <f>IF('Detailed input - Vehicles'!$E$124&gt;=D125,'Basic input'!$M$25,0)</f>
        <v>0</v>
      </c>
      <c r="L134" s="147">
        <f>IF('Detailed input - Vehicles'!$E$124&gt;=E125,'Basic input'!$M$25,0)</f>
        <v>0</v>
      </c>
      <c r="M134" s="147">
        <f>IF('Detailed input - Vehicles'!$E$124&gt;=F125,'Basic input'!$M$25,0)</f>
        <v>0</v>
      </c>
      <c r="N134" s="147">
        <f>IF('Detailed input - Vehicles'!$E$124&gt;=G125,'Basic input'!$M$25,0)</f>
        <v>0</v>
      </c>
      <c r="O134" s="147">
        <f>IF('Detailed input - Vehicles'!$E$124&gt;=H125,'Basic input'!$M$25,0)</f>
        <v>0</v>
      </c>
      <c r="P134" s="147">
        <f>IF('Detailed input - Vehicles'!$E$124&gt;=I125,'Basic input'!$M$25,0)</f>
        <v>0</v>
      </c>
      <c r="Q134" s="147">
        <f>IF('Detailed input - Vehicles'!$E$124&gt;=J125,'Basic input'!$M$25,0)</f>
        <v>0</v>
      </c>
      <c r="R134" s="147">
        <f>IF('Detailed input - Vehicles'!$E$124&gt;=K125,'Basic input'!$M$25,0)</f>
        <v>0</v>
      </c>
      <c r="S134" s="147">
        <f>IF('Detailed input - Vehicles'!$E$124&gt;=L125,'Basic input'!$M$25,0)</f>
        <v>0</v>
      </c>
      <c r="T134" s="147">
        <f>IF('Detailed input - Vehicles'!$E$124&gt;=M125,'Basic input'!$M$25,0)</f>
        <v>0</v>
      </c>
      <c r="U134" s="147">
        <f>IF('Detailed input - Vehicles'!$E$124&gt;=N125,'Basic input'!$M$25,0)</f>
        <v>0</v>
      </c>
      <c r="V134" s="147">
        <f>IF('Detailed input - Vehicles'!$E$124&gt;=O125,'Basic input'!$M$25,0)</f>
        <v>0</v>
      </c>
      <c r="W134" s="147">
        <f>IF('Detailed input - Vehicles'!$E$124&gt;=P125,'Basic input'!$M$25,0)</f>
        <v>0</v>
      </c>
      <c r="X134" s="147">
        <f>IF('Detailed input - Vehicles'!$E$124&gt;=Q125,'Basic input'!$M$25,0)</f>
        <v>0</v>
      </c>
      <c r="Y134" s="147">
        <f>IF('Detailed input - Vehicles'!$E$124&gt;=R125,'Basic input'!$M$25,0)</f>
        <v>0</v>
      </c>
      <c r="Z134" s="147">
        <f>IF('Detailed input - Vehicles'!$E$124&gt;=S125,'Basic input'!$M$25,0)</f>
        <v>0</v>
      </c>
      <c r="AA134" s="147">
        <f>IF('Detailed input - Vehicles'!$E$124&gt;=T125,'Basic input'!$M$25,0)</f>
        <v>0</v>
      </c>
      <c r="AB134" s="147">
        <f>IF('Detailed input - Vehicles'!$E$124&gt;=U125,'Basic input'!$M$25,0)</f>
        <v>0</v>
      </c>
      <c r="AC134" s="147">
        <f>IF('Detailed input - Vehicles'!$E$124&gt;=V125,'Basic input'!$M$25,0)</f>
        <v>0</v>
      </c>
    </row>
    <row r="135" spans="1:29" s="136" customFormat="1" ht="20.25" customHeight="1" outlineLevel="3" x14ac:dyDescent="0.3">
      <c r="A135" s="135"/>
      <c r="B135" s="148"/>
      <c r="C135" s="146" t="s">
        <v>129</v>
      </c>
      <c r="D135" s="147"/>
      <c r="E135" s="147"/>
      <c r="F135" s="147"/>
      <c r="G135" s="147"/>
      <c r="H135" s="147"/>
      <c r="I135" s="147"/>
      <c r="J135" s="147"/>
      <c r="K135" s="147"/>
      <c r="L135" s="147">
        <f>IF('Detailed input - Vehicles'!$E$124&gt;=D125,'Basic input'!$N$25,0)</f>
        <v>0</v>
      </c>
      <c r="M135" s="147">
        <f>IF('Detailed input - Vehicles'!$E$124&gt;=E125,'Basic input'!$N$25,0)</f>
        <v>0</v>
      </c>
      <c r="N135" s="147">
        <f>IF('Detailed input - Vehicles'!$E$124&gt;=F125,'Basic input'!$N$25,0)</f>
        <v>0</v>
      </c>
      <c r="O135" s="147">
        <f>IF('Detailed input - Vehicles'!$E$124&gt;=G125,'Basic input'!$N$25,0)</f>
        <v>0</v>
      </c>
      <c r="P135" s="147">
        <f>IF('Detailed input - Vehicles'!$E$124&gt;=H125,'Basic input'!$N$25,0)</f>
        <v>0</v>
      </c>
      <c r="Q135" s="147">
        <f>IF('Detailed input - Vehicles'!$E$124&gt;=I125,'Basic input'!$N$25,0)</f>
        <v>0</v>
      </c>
      <c r="R135" s="147">
        <f>IF('Detailed input - Vehicles'!$E$124&gt;=J125,'Basic input'!$N$25,0)</f>
        <v>0</v>
      </c>
      <c r="S135" s="147">
        <f>IF('Detailed input - Vehicles'!$E$124&gt;=K125,'Basic input'!$N$25,0)</f>
        <v>0</v>
      </c>
      <c r="T135" s="147">
        <f>IF('Detailed input - Vehicles'!$E$124&gt;=L125,'Basic input'!$N$25,0)</f>
        <v>0</v>
      </c>
      <c r="U135" s="147">
        <f>IF('Detailed input - Vehicles'!$E$124&gt;=M125,'Basic input'!$N$25,0)</f>
        <v>0</v>
      </c>
      <c r="V135" s="147">
        <f>IF('Detailed input - Vehicles'!$E$124&gt;=N125,'Basic input'!$N$25,0)</f>
        <v>0</v>
      </c>
      <c r="W135" s="147">
        <f>IF('Detailed input - Vehicles'!$E$124&gt;=O125,'Basic input'!$N$25,0)</f>
        <v>0</v>
      </c>
      <c r="X135" s="147">
        <f>IF('Detailed input - Vehicles'!$E$124&gt;=P125,'Basic input'!$N$25,0)</f>
        <v>0</v>
      </c>
      <c r="Y135" s="147">
        <f>IF('Detailed input - Vehicles'!$E$124&gt;=Q125,'Basic input'!$N$25,0)</f>
        <v>0</v>
      </c>
      <c r="Z135" s="147">
        <f>IF('Detailed input - Vehicles'!$E$124&gt;=R125,'Basic input'!$N$25,0)</f>
        <v>0</v>
      </c>
      <c r="AA135" s="147">
        <f>IF('Detailed input - Vehicles'!$E$124&gt;=S125,'Basic input'!$N$25,0)</f>
        <v>0</v>
      </c>
      <c r="AB135" s="147">
        <f>IF('Detailed input - Vehicles'!$E$124&gt;=T125,'Basic input'!$N$25,0)</f>
        <v>0</v>
      </c>
      <c r="AC135" s="147">
        <f>IF('Detailed input - Vehicles'!$E$124&gt;=U125,'Basic input'!$N$25,0)</f>
        <v>0</v>
      </c>
    </row>
    <row r="136" spans="1:29" s="136" customFormat="1" ht="20.25" customHeight="1" outlineLevel="3" x14ac:dyDescent="0.3">
      <c r="A136" s="135"/>
      <c r="B136" s="148"/>
      <c r="C136" s="146" t="s">
        <v>130</v>
      </c>
      <c r="D136" s="147"/>
      <c r="E136" s="147"/>
      <c r="F136" s="147"/>
      <c r="G136" s="147"/>
      <c r="H136" s="147"/>
      <c r="I136" s="147"/>
      <c r="J136" s="147"/>
      <c r="K136" s="147"/>
      <c r="L136" s="147"/>
      <c r="M136" s="147">
        <f>IF('Detailed input - Vehicles'!$E$124&gt;=D125,'Basic input'!$O$25,0)</f>
        <v>0</v>
      </c>
      <c r="N136" s="147">
        <f>IF('Detailed input - Vehicles'!$E$124&gt;=E125,'Basic input'!$O$25,0)</f>
        <v>0</v>
      </c>
      <c r="O136" s="147">
        <f>IF('Detailed input - Vehicles'!$E$124&gt;=F125,'Basic input'!$O$25,0)</f>
        <v>0</v>
      </c>
      <c r="P136" s="147">
        <f>IF('Detailed input - Vehicles'!$E$124&gt;=G125,'Basic input'!$O$25,0)</f>
        <v>0</v>
      </c>
      <c r="Q136" s="147">
        <f>IF('Detailed input - Vehicles'!$E$124&gt;=H125,'Basic input'!$O$25,0)</f>
        <v>0</v>
      </c>
      <c r="R136" s="147">
        <f>IF('Detailed input - Vehicles'!$E$124&gt;=I125,'Basic input'!$O$25,0)</f>
        <v>0</v>
      </c>
      <c r="S136" s="147">
        <f>IF('Detailed input - Vehicles'!$E$124&gt;=J125,'Basic input'!$O$25,0)</f>
        <v>0</v>
      </c>
      <c r="T136" s="147">
        <f>IF('Detailed input - Vehicles'!$E$124&gt;=K125,'Basic input'!$O$25,0)</f>
        <v>0</v>
      </c>
      <c r="U136" s="147">
        <f>IF('Detailed input - Vehicles'!$E$124&gt;=L125,'Basic input'!$O$25,0)</f>
        <v>0</v>
      </c>
      <c r="V136" s="147">
        <f>IF('Detailed input - Vehicles'!$E$124&gt;=M125,'Basic input'!$O$25,0)</f>
        <v>0</v>
      </c>
      <c r="W136" s="147">
        <f>IF('Detailed input - Vehicles'!$E$124&gt;=N125,'Basic input'!$O$25,0)</f>
        <v>0</v>
      </c>
      <c r="X136" s="147">
        <f>IF('Detailed input - Vehicles'!$E$124&gt;=O125,'Basic input'!$O$25,0)</f>
        <v>0</v>
      </c>
      <c r="Y136" s="147">
        <f>IF('Detailed input - Vehicles'!$E$124&gt;=P125,'Basic input'!$O$25,0)</f>
        <v>0</v>
      </c>
      <c r="Z136" s="147">
        <f>IF('Detailed input - Vehicles'!$E$124&gt;=Q125,'Basic input'!$O$25,0)</f>
        <v>0</v>
      </c>
      <c r="AA136" s="147">
        <f>IF('Detailed input - Vehicles'!$E$124&gt;=R125,'Basic input'!$O$25,0)</f>
        <v>0</v>
      </c>
      <c r="AB136" s="147">
        <f>IF('Detailed input - Vehicles'!$E$124&gt;=S125,'Basic input'!$O$25,0)</f>
        <v>0</v>
      </c>
      <c r="AC136" s="147">
        <f>IF('Detailed input - Vehicles'!$E$124&gt;=T125,'Basic input'!$O$25,0)</f>
        <v>0</v>
      </c>
    </row>
    <row r="137" spans="1:29" s="136" customFormat="1" ht="20.25" customHeight="1" outlineLevel="3" x14ac:dyDescent="0.3">
      <c r="A137" s="135"/>
      <c r="B137" s="148"/>
      <c r="C137" s="146" t="s">
        <v>131</v>
      </c>
      <c r="D137" s="147"/>
      <c r="E137" s="147"/>
      <c r="F137" s="147"/>
      <c r="G137" s="147"/>
      <c r="H137" s="147"/>
      <c r="I137" s="147"/>
      <c r="J137" s="147"/>
      <c r="K137" s="147"/>
      <c r="L137" s="147"/>
      <c r="M137" s="147"/>
      <c r="N137" s="147">
        <f>IF('Detailed input - Vehicles'!$E$124&gt;=D125,'Basic input'!$P$25,0)</f>
        <v>0</v>
      </c>
      <c r="O137" s="147">
        <f>IF('Detailed input - Vehicles'!$E$124&gt;=E125,'Basic input'!$P$25,0)</f>
        <v>0</v>
      </c>
      <c r="P137" s="147">
        <f>IF('Detailed input - Vehicles'!$E$124&gt;=F125,'Basic input'!$P$25,0)</f>
        <v>0</v>
      </c>
      <c r="Q137" s="147">
        <f>IF('Detailed input - Vehicles'!$E$124&gt;=G125,'Basic input'!$P$25,0)</f>
        <v>0</v>
      </c>
      <c r="R137" s="147">
        <f>IF('Detailed input - Vehicles'!$E$124&gt;=H125,'Basic input'!$P$25,0)</f>
        <v>0</v>
      </c>
      <c r="S137" s="147">
        <f>IF('Detailed input - Vehicles'!$E$124&gt;=I125,'Basic input'!$P$25,0)</f>
        <v>0</v>
      </c>
      <c r="T137" s="147">
        <f>IF('Detailed input - Vehicles'!$E$124&gt;=J125,'Basic input'!$P$25,0)</f>
        <v>0</v>
      </c>
      <c r="U137" s="147">
        <f>IF('Detailed input - Vehicles'!$E$124&gt;=K125,'Basic input'!$P$25,0)</f>
        <v>0</v>
      </c>
      <c r="V137" s="147">
        <f>IF('Detailed input - Vehicles'!$E$124&gt;=L125,'Basic input'!$P$25,0)</f>
        <v>0</v>
      </c>
      <c r="W137" s="147">
        <f>IF('Detailed input - Vehicles'!$E$124&gt;=M125,'Basic input'!$P$25,0)</f>
        <v>0</v>
      </c>
      <c r="X137" s="147">
        <f>IF('Detailed input - Vehicles'!$E$124&gt;=N125,'Basic input'!$P$25,0)</f>
        <v>0</v>
      </c>
      <c r="Y137" s="147">
        <f>IF('Detailed input - Vehicles'!$E$124&gt;=O125,'Basic input'!$P$25,0)</f>
        <v>0</v>
      </c>
      <c r="Z137" s="147">
        <f>IF('Detailed input - Vehicles'!$E$124&gt;=P125,'Basic input'!$P$25,0)</f>
        <v>0</v>
      </c>
      <c r="AA137" s="147">
        <f>IF('Detailed input - Vehicles'!$E$124&gt;=Q125,'Basic input'!$P$25,0)</f>
        <v>0</v>
      </c>
      <c r="AB137" s="147">
        <f>IF('Detailed input - Vehicles'!$E$124&gt;=R125,'Basic input'!$P$25,0)</f>
        <v>0</v>
      </c>
      <c r="AC137" s="147">
        <f>IF('Detailed input - Vehicles'!$E$124&gt;=S125,'Basic input'!$P$25,0)</f>
        <v>0</v>
      </c>
    </row>
    <row r="138" spans="1:29" s="136" customFormat="1" ht="20.25" customHeight="1" outlineLevel="2" x14ac:dyDescent="0.3">
      <c r="A138" s="135"/>
      <c r="B138" s="148"/>
      <c r="C138" s="148"/>
      <c r="D138" s="147"/>
      <c r="E138" s="147"/>
      <c r="F138" s="147"/>
      <c r="G138" s="147"/>
      <c r="H138" s="147"/>
      <c r="I138" s="147"/>
      <c r="J138" s="147"/>
      <c r="K138" s="147"/>
      <c r="L138" s="147"/>
      <c r="M138" s="147"/>
      <c r="N138" s="147"/>
      <c r="O138" s="147"/>
      <c r="P138" s="147"/>
      <c r="Q138" s="147"/>
      <c r="R138" s="147"/>
      <c r="S138" s="147"/>
      <c r="T138" s="147"/>
      <c r="U138" s="147"/>
      <c r="V138" s="147"/>
      <c r="W138" s="147"/>
      <c r="X138" s="147"/>
      <c r="Y138" s="147"/>
      <c r="Z138" s="147"/>
      <c r="AA138" s="147"/>
      <c r="AB138" s="147"/>
      <c r="AC138" s="147"/>
    </row>
    <row r="139" spans="1:29" s="136" customFormat="1" ht="20.25" customHeight="1" outlineLevel="2" x14ac:dyDescent="0.3">
      <c r="A139" s="135"/>
      <c r="B139" s="148" t="s">
        <v>146</v>
      </c>
      <c r="C139" s="148" t="s">
        <v>6</v>
      </c>
      <c r="D139" s="147">
        <f>'Basic input'!$I$37*'Detailed input - Vehicles'!E160</f>
        <v>0</v>
      </c>
      <c r="E139" s="147">
        <f>'Basic input'!$I$37*'Detailed input - Vehicles'!F160</f>
        <v>0</v>
      </c>
      <c r="F139" s="147">
        <f>'Basic input'!$I$37*'Detailed input - Vehicles'!G160</f>
        <v>0</v>
      </c>
      <c r="G139" s="147">
        <f>'Basic input'!$I$37*'Detailed input - Vehicles'!H160</f>
        <v>0</v>
      </c>
      <c r="H139" s="147">
        <f>'Basic input'!$I$37*'Detailed input - Vehicles'!I160</f>
        <v>0</v>
      </c>
      <c r="I139" s="147">
        <f>'Basic input'!$I$37*'Detailed input - Vehicles'!J160</f>
        <v>0</v>
      </c>
      <c r="J139" s="147">
        <f>'Basic input'!$I$37*'Detailed input - Vehicles'!K160</f>
        <v>0</v>
      </c>
      <c r="K139" s="147">
        <f>'Basic input'!$I$37*'Detailed input - Vehicles'!L160</f>
        <v>0</v>
      </c>
      <c r="L139" s="147">
        <f>'Basic input'!$I$37*'Detailed input - Vehicles'!M160</f>
        <v>0</v>
      </c>
      <c r="M139" s="147">
        <f>'Basic input'!$I$37*'Detailed input - Vehicles'!N160</f>
        <v>0</v>
      </c>
      <c r="N139" s="147">
        <f>'Basic input'!$I$37*'Detailed input - Vehicles'!O160</f>
        <v>0</v>
      </c>
      <c r="O139" s="147">
        <f>'Basic input'!$I$37*'Detailed input - Vehicles'!P160</f>
        <v>0</v>
      </c>
      <c r="P139" s="147">
        <f>'Basic input'!$I$37*'Detailed input - Vehicles'!Q160</f>
        <v>0</v>
      </c>
      <c r="Q139" s="147">
        <f>'Basic input'!$I$37*'Detailed input - Vehicles'!R160</f>
        <v>0</v>
      </c>
      <c r="R139" s="147">
        <f>'Basic input'!$I$37*'Detailed input - Vehicles'!S160</f>
        <v>0</v>
      </c>
      <c r="S139" s="147">
        <f>'Basic input'!$I$37*'Detailed input - Vehicles'!T160</f>
        <v>0</v>
      </c>
      <c r="T139" s="147">
        <f>'Basic input'!$I$37*'Detailed input - Vehicles'!U160</f>
        <v>0</v>
      </c>
      <c r="U139" s="147">
        <f>'Basic input'!$I$37*'Detailed input - Vehicles'!V160</f>
        <v>0</v>
      </c>
      <c r="V139" s="147">
        <f>'Basic input'!$I$37*'Detailed input - Vehicles'!W160</f>
        <v>0</v>
      </c>
      <c r="W139" s="147">
        <f>'Basic input'!$I$37*'Detailed input - Vehicles'!X160</f>
        <v>0</v>
      </c>
      <c r="X139" s="147">
        <f>'Basic input'!$I$37*'Detailed input - Vehicles'!Y160</f>
        <v>0</v>
      </c>
      <c r="Y139" s="147">
        <f>'Basic input'!$I$37*'Detailed input - Vehicles'!Z160</f>
        <v>0</v>
      </c>
      <c r="Z139" s="147">
        <f>'Basic input'!$I$37*'Detailed input - Vehicles'!AA160</f>
        <v>0</v>
      </c>
      <c r="AA139" s="147">
        <f>'Basic input'!$I$37*'Detailed input - Vehicles'!AB160</f>
        <v>0</v>
      </c>
      <c r="AB139" s="147">
        <f>'Basic input'!$I$37*'Detailed input - Vehicles'!AC160</f>
        <v>0</v>
      </c>
      <c r="AC139" s="147">
        <f>'Basic input'!$I$37*'Detailed input - Vehicles'!AD160</f>
        <v>0</v>
      </c>
    </row>
    <row r="140" spans="1:29" s="136" customFormat="1" ht="20.25" customHeight="1" outlineLevel="2" x14ac:dyDescent="0.3">
      <c r="A140" s="135"/>
      <c r="B140" s="103"/>
      <c r="C140" s="148"/>
      <c r="D140" s="147"/>
      <c r="E140" s="147"/>
      <c r="F140" s="147"/>
      <c r="G140" s="147"/>
      <c r="H140" s="147"/>
      <c r="I140" s="147"/>
      <c r="J140" s="147"/>
      <c r="K140" s="147"/>
      <c r="L140" s="147"/>
      <c r="M140" s="147"/>
      <c r="N140" s="147"/>
      <c r="O140" s="147"/>
      <c r="P140" s="147"/>
      <c r="Q140" s="147"/>
      <c r="R140" s="147"/>
      <c r="S140" s="147"/>
      <c r="T140" s="147"/>
      <c r="U140" s="147"/>
      <c r="V140" s="147"/>
      <c r="W140" s="147"/>
      <c r="X140" s="147"/>
      <c r="Y140" s="147"/>
      <c r="Z140" s="147"/>
      <c r="AA140" s="147"/>
      <c r="AB140" s="147"/>
      <c r="AC140" s="147"/>
    </row>
    <row r="141" spans="1:29" ht="20.25" customHeight="1" outlineLevel="2" x14ac:dyDescent="0.3">
      <c r="A141" s="135"/>
      <c r="B141" s="148" t="s">
        <v>113</v>
      </c>
      <c r="C141" s="149" t="s">
        <v>6</v>
      </c>
      <c r="D141" s="150">
        <f t="shared" ref="D141:N141" si="81">D139*D126</f>
        <v>0</v>
      </c>
      <c r="E141" s="150">
        <f t="shared" si="81"/>
        <v>0</v>
      </c>
      <c r="F141" s="150">
        <f t="shared" si="81"/>
        <v>0</v>
      </c>
      <c r="G141" s="150">
        <f t="shared" si="81"/>
        <v>0</v>
      </c>
      <c r="H141" s="150">
        <f t="shared" si="81"/>
        <v>0</v>
      </c>
      <c r="I141" s="150">
        <f t="shared" si="81"/>
        <v>0</v>
      </c>
      <c r="J141" s="150">
        <f t="shared" si="81"/>
        <v>0</v>
      </c>
      <c r="K141" s="150">
        <f t="shared" si="81"/>
        <v>0</v>
      </c>
      <c r="L141" s="150">
        <f t="shared" si="81"/>
        <v>0</v>
      </c>
      <c r="M141" s="150">
        <f t="shared" si="81"/>
        <v>0</v>
      </c>
      <c r="N141" s="150">
        <f t="shared" si="81"/>
        <v>0</v>
      </c>
      <c r="O141" s="150">
        <f t="shared" ref="O141:AC141" si="82">O139*O126</f>
        <v>0</v>
      </c>
      <c r="P141" s="150">
        <f t="shared" si="82"/>
        <v>0</v>
      </c>
      <c r="Q141" s="150">
        <f t="shared" si="82"/>
        <v>0</v>
      </c>
      <c r="R141" s="150">
        <f t="shared" si="82"/>
        <v>0</v>
      </c>
      <c r="S141" s="150">
        <f t="shared" si="82"/>
        <v>0</v>
      </c>
      <c r="T141" s="150">
        <f t="shared" si="82"/>
        <v>0</v>
      </c>
      <c r="U141" s="150">
        <f t="shared" si="82"/>
        <v>0</v>
      </c>
      <c r="V141" s="150">
        <f t="shared" si="82"/>
        <v>0</v>
      </c>
      <c r="W141" s="150">
        <f t="shared" si="82"/>
        <v>0</v>
      </c>
      <c r="X141" s="150">
        <f t="shared" si="82"/>
        <v>0</v>
      </c>
      <c r="Y141" s="150">
        <f t="shared" si="82"/>
        <v>0</v>
      </c>
      <c r="Z141" s="150">
        <f t="shared" si="82"/>
        <v>0</v>
      </c>
      <c r="AA141" s="150">
        <f t="shared" si="82"/>
        <v>0</v>
      </c>
      <c r="AB141" s="150">
        <f t="shared" si="82"/>
        <v>0</v>
      </c>
      <c r="AC141" s="150">
        <f t="shared" si="82"/>
        <v>0</v>
      </c>
    </row>
    <row r="142" spans="1:29" s="87" customFormat="1" ht="20.25" customHeight="1" outlineLevel="2" x14ac:dyDescent="0.3">
      <c r="A142" s="86"/>
      <c r="B142" s="86"/>
      <c r="C142" s="86"/>
      <c r="D142" s="822"/>
      <c r="E142" s="822"/>
      <c r="F142" s="822"/>
      <c r="G142" s="822"/>
      <c r="H142" s="822"/>
      <c r="I142" s="822"/>
      <c r="J142" s="822"/>
      <c r="K142" s="822"/>
      <c r="L142" s="822"/>
      <c r="M142" s="822"/>
      <c r="N142" s="822"/>
      <c r="O142" s="822"/>
      <c r="P142" s="822"/>
      <c r="Q142" s="822"/>
      <c r="R142" s="822"/>
      <c r="S142" s="822"/>
      <c r="T142" s="822"/>
      <c r="U142" s="822"/>
      <c r="V142" s="822"/>
      <c r="W142" s="822"/>
      <c r="X142" s="822"/>
      <c r="Y142" s="822"/>
      <c r="Z142" s="822"/>
      <c r="AA142" s="822"/>
      <c r="AB142" s="822"/>
      <c r="AC142" s="151"/>
    </row>
    <row r="143" spans="1:29" s="136" customFormat="1" ht="20.25" customHeight="1" outlineLevel="2" x14ac:dyDescent="0.3">
      <c r="A143" s="135"/>
      <c r="B143" s="97" t="s">
        <v>147</v>
      </c>
      <c r="C143" s="97" t="s">
        <v>152</v>
      </c>
      <c r="D143" s="597">
        <f t="shared" ref="D143:N143" si="83">SUM(D144:D154)</f>
        <v>0</v>
      </c>
      <c r="E143" s="597">
        <f t="shared" si="83"/>
        <v>0</v>
      </c>
      <c r="F143" s="597">
        <f t="shared" si="83"/>
        <v>0</v>
      </c>
      <c r="G143" s="597">
        <f t="shared" si="83"/>
        <v>0</v>
      </c>
      <c r="H143" s="597">
        <f t="shared" si="83"/>
        <v>0</v>
      </c>
      <c r="I143" s="597">
        <f t="shared" si="83"/>
        <v>0</v>
      </c>
      <c r="J143" s="597">
        <f t="shared" si="83"/>
        <v>0</v>
      </c>
      <c r="K143" s="597">
        <f t="shared" si="83"/>
        <v>0</v>
      </c>
      <c r="L143" s="597">
        <f t="shared" si="83"/>
        <v>0</v>
      </c>
      <c r="M143" s="597">
        <f t="shared" si="83"/>
        <v>0</v>
      </c>
      <c r="N143" s="597">
        <f t="shared" si="83"/>
        <v>0</v>
      </c>
      <c r="O143" s="597">
        <f t="shared" ref="O143:AC143" si="84">SUM(O144:O154)</f>
        <v>0</v>
      </c>
      <c r="P143" s="597">
        <f t="shared" si="84"/>
        <v>0</v>
      </c>
      <c r="Q143" s="597">
        <f t="shared" si="84"/>
        <v>0</v>
      </c>
      <c r="R143" s="597">
        <f t="shared" si="84"/>
        <v>0</v>
      </c>
      <c r="S143" s="597">
        <f t="shared" si="84"/>
        <v>0</v>
      </c>
      <c r="T143" s="597">
        <f t="shared" si="84"/>
        <v>0</v>
      </c>
      <c r="U143" s="597">
        <f t="shared" si="84"/>
        <v>0</v>
      </c>
      <c r="V143" s="597">
        <f t="shared" si="84"/>
        <v>0</v>
      </c>
      <c r="W143" s="597">
        <f t="shared" si="84"/>
        <v>0</v>
      </c>
      <c r="X143" s="597">
        <f t="shared" si="84"/>
        <v>0</v>
      </c>
      <c r="Y143" s="597">
        <f t="shared" si="84"/>
        <v>0</v>
      </c>
      <c r="Z143" s="597">
        <f t="shared" si="84"/>
        <v>0</v>
      </c>
      <c r="AA143" s="597">
        <f t="shared" si="84"/>
        <v>0</v>
      </c>
      <c r="AB143" s="597">
        <f t="shared" si="84"/>
        <v>0</v>
      </c>
      <c r="AC143" s="597">
        <f t="shared" si="84"/>
        <v>0</v>
      </c>
    </row>
    <row r="144" spans="1:29" s="138" customFormat="1" ht="20.25" customHeight="1" outlineLevel="3" x14ac:dyDescent="0.3">
      <c r="A144" s="137"/>
      <c r="B144" s="103" t="s">
        <v>135</v>
      </c>
      <c r="C144" s="146" t="s">
        <v>121</v>
      </c>
      <c r="D144" s="147">
        <f>IF('Detailed input - Vehicles'!$E$155&lt;&gt;0,'Detailed input - Vehicles'!$E$155,'Detailed input - Vehicles'!$E$154)*D139*D127</f>
        <v>0</v>
      </c>
      <c r="E144" s="147">
        <f>IF('Detailed input - Vehicles'!$E$155&lt;&gt;0,'Detailed input - Vehicles'!$E$155,'Detailed input - Vehicles'!$E$154)*E139*E127</f>
        <v>0</v>
      </c>
      <c r="F144" s="147">
        <f>IF('Detailed input - Vehicles'!$E$155&lt;&gt;0,'Detailed input - Vehicles'!$E$155,'Detailed input - Vehicles'!$E$154)*F139*F127</f>
        <v>0</v>
      </c>
      <c r="G144" s="147">
        <f>IF('Detailed input - Vehicles'!$E$155&lt;&gt;0,'Detailed input - Vehicles'!$E$155,'Detailed input - Vehicles'!$E$154)*G139*G127</f>
        <v>0</v>
      </c>
      <c r="H144" s="147">
        <f>IF('Detailed input - Vehicles'!$E$155&lt;&gt;0,'Detailed input - Vehicles'!$E$155,'Detailed input - Vehicles'!$E$154)*H139*H127</f>
        <v>0</v>
      </c>
      <c r="I144" s="147">
        <f>IF('Detailed input - Vehicles'!$E$155&lt;&gt;0,'Detailed input - Vehicles'!$E$155,'Detailed input - Vehicles'!$E$154)*I139*I127</f>
        <v>0</v>
      </c>
      <c r="J144" s="147">
        <f>IF('Detailed input - Vehicles'!$E$155&lt;&gt;0,'Detailed input - Vehicles'!$E$155,'Detailed input - Vehicles'!$E$154)*J139*J127</f>
        <v>0</v>
      </c>
      <c r="K144" s="147">
        <f>IF('Detailed input - Vehicles'!$E$155&lt;&gt;0,'Detailed input - Vehicles'!$E$155,'Detailed input - Vehicles'!$E$154)*K139*K127</f>
        <v>0</v>
      </c>
      <c r="L144" s="147">
        <f>IF('Detailed input - Vehicles'!$E$155&lt;&gt;0,'Detailed input - Vehicles'!$E$155,'Detailed input - Vehicles'!$E$154)*L139*L127</f>
        <v>0</v>
      </c>
      <c r="M144" s="147">
        <f>IF('Detailed input - Vehicles'!$E$155&lt;&gt;0,'Detailed input - Vehicles'!$E$155,'Detailed input - Vehicles'!$E$154)*M139*M127</f>
        <v>0</v>
      </c>
      <c r="N144" s="147">
        <f>IF('Detailed input - Vehicles'!$E$42&lt;&gt;0,'Detailed input - Vehicles'!$E$42,'Detailed input - Vehicles'!$E$41)*N139*N127</f>
        <v>0</v>
      </c>
      <c r="O144" s="147">
        <f>IF('Detailed input - Vehicles'!$E$42&lt;&gt;0,'Detailed input - Vehicles'!$E$42,'Detailed input - Vehicles'!$E$41)*O139*O127</f>
        <v>0</v>
      </c>
      <c r="P144" s="147">
        <f>IF('Detailed input - Vehicles'!$E$42&lt;&gt;0,'Detailed input - Vehicles'!$E$42,'Detailed input - Vehicles'!$E$41)*P139*P127</f>
        <v>0</v>
      </c>
      <c r="Q144" s="147">
        <f>IF('Detailed input - Vehicles'!$E$42&lt;&gt;0,'Detailed input - Vehicles'!$E$42,'Detailed input - Vehicles'!$E$41)*Q139*Q127</f>
        <v>0</v>
      </c>
      <c r="R144" s="147">
        <f>IF('Detailed input - Vehicles'!$E$42&lt;&gt;0,'Detailed input - Vehicles'!$E$42,'Detailed input - Vehicles'!$E$41)*R139*R127</f>
        <v>0</v>
      </c>
      <c r="S144" s="147">
        <f>IF('Detailed input - Vehicles'!$E$42&lt;&gt;0,'Detailed input - Vehicles'!$E$42,'Detailed input - Vehicles'!$E$41)*S139*S127</f>
        <v>0</v>
      </c>
      <c r="T144" s="147">
        <f>IF('Detailed input - Vehicles'!$E$42&lt;&gt;0,'Detailed input - Vehicles'!$E$42,'Detailed input - Vehicles'!$E$41)*T139*T127</f>
        <v>0</v>
      </c>
      <c r="U144" s="147">
        <f>IF('Detailed input - Vehicles'!$E$42&lt;&gt;0,'Detailed input - Vehicles'!$E$42,'Detailed input - Vehicles'!$E$41)*U139*U127</f>
        <v>0</v>
      </c>
      <c r="V144" s="147">
        <f>IF('Detailed input - Vehicles'!$E$42&lt;&gt;0,'Detailed input - Vehicles'!$E$42,'Detailed input - Vehicles'!$E$41)*V139*V127</f>
        <v>0</v>
      </c>
      <c r="W144" s="147">
        <f>IF('Detailed input - Vehicles'!$E$42&lt;&gt;0,'Detailed input - Vehicles'!$E$42,'Detailed input - Vehicles'!$E$41)*W139*W127</f>
        <v>0</v>
      </c>
      <c r="X144" s="147">
        <f>IF('Detailed input - Vehicles'!$E$42&lt;&gt;0,'Detailed input - Vehicles'!$E$42,'Detailed input - Vehicles'!$E$41)*X139*X127</f>
        <v>0</v>
      </c>
      <c r="Y144" s="147">
        <f>IF('Detailed input - Vehicles'!$E$42&lt;&gt;0,'Detailed input - Vehicles'!$E$42,'Detailed input - Vehicles'!$E$41)*Y139*Y127</f>
        <v>0</v>
      </c>
      <c r="Z144" s="147">
        <f>IF('Detailed input - Vehicles'!$E$42&lt;&gt;0,'Detailed input - Vehicles'!$E$42,'Detailed input - Vehicles'!$E$41)*Z139*Z127</f>
        <v>0</v>
      </c>
      <c r="AA144" s="147">
        <f>IF('Detailed input - Vehicles'!$E$42&lt;&gt;0,'Detailed input - Vehicles'!$E$42,'Detailed input - Vehicles'!$E$41)*AA139*AA127</f>
        <v>0</v>
      </c>
      <c r="AB144" s="147">
        <f>IF('Detailed input - Vehicles'!$E$42&lt;&gt;0,'Detailed input - Vehicles'!$E$42,'Detailed input - Vehicles'!$E$41)*AB139*AB127</f>
        <v>0</v>
      </c>
      <c r="AC144" s="147">
        <f>IF('Detailed input - Vehicles'!$E$42&lt;&gt;0,'Detailed input - Vehicles'!$E$42,'Detailed input - Vehicles'!$E$41)*AC139*AC127</f>
        <v>0</v>
      </c>
    </row>
    <row r="145" spans="1:29" s="138" customFormat="1" ht="20.25" customHeight="1" outlineLevel="3" x14ac:dyDescent="0.3">
      <c r="A145" s="137"/>
      <c r="B145" s="97"/>
      <c r="C145" s="146" t="s">
        <v>122</v>
      </c>
      <c r="D145" s="147"/>
      <c r="E145" s="147">
        <f>IF('Detailed input - Vehicles'!$F$155&lt;&gt;0,'Detailed input - Vehicles'!$F$155,'Detailed input - Vehicles'!$F$154)*E139*E128</f>
        <v>0</v>
      </c>
      <c r="F145" s="147">
        <f>IF('Detailed input - Vehicles'!$F$155&lt;&gt;0,'Detailed input - Vehicles'!$F$155,'Detailed input - Vehicles'!$F$154)*F139*F128</f>
        <v>0</v>
      </c>
      <c r="G145" s="147">
        <f>IF('Detailed input - Vehicles'!$F$155&lt;&gt;0,'Detailed input - Vehicles'!$F$155,'Detailed input - Vehicles'!$F$154)*G139*G128</f>
        <v>0</v>
      </c>
      <c r="H145" s="147">
        <f>IF('Detailed input - Vehicles'!$F$155&lt;&gt;0,'Detailed input - Vehicles'!$F$155,'Detailed input - Vehicles'!$F$154)*H139*H128</f>
        <v>0</v>
      </c>
      <c r="I145" s="147">
        <f>IF('Detailed input - Vehicles'!$F$155&lt;&gt;0,'Detailed input - Vehicles'!$F$155,'Detailed input - Vehicles'!$F$154)*I139*I128</f>
        <v>0</v>
      </c>
      <c r="J145" s="147">
        <f>IF('Detailed input - Vehicles'!$F$155&lt;&gt;0,'Detailed input - Vehicles'!$F$155,'Detailed input - Vehicles'!$F$154)*J139*J128</f>
        <v>0</v>
      </c>
      <c r="K145" s="147">
        <f>IF('Detailed input - Vehicles'!$F$155&lt;&gt;0,'Detailed input - Vehicles'!$F$155,'Detailed input - Vehicles'!$F$154)*K139*K128</f>
        <v>0</v>
      </c>
      <c r="L145" s="147">
        <f>IF('Detailed input - Vehicles'!$F$155&lt;&gt;0,'Detailed input - Vehicles'!$F$155,'Detailed input - Vehicles'!$F$154)*L139*L128</f>
        <v>0</v>
      </c>
      <c r="M145" s="147">
        <f>IF('Detailed input - Vehicles'!$F$155&lt;&gt;0,'Detailed input - Vehicles'!$F$155,'Detailed input - Vehicles'!$F$154)*M139*M128</f>
        <v>0</v>
      </c>
      <c r="N145" s="147">
        <f>IF('Detailed input - Vehicles'!$F$155&lt;&gt;0,'Detailed input - Vehicles'!$F$155,'Detailed input - Vehicles'!$F$154)*N139*N128</f>
        <v>0</v>
      </c>
      <c r="O145" s="147">
        <f>IF('Detailed input - Vehicles'!$F$155&lt;&gt;0,'Detailed input - Vehicles'!$F$155,'Detailed input - Vehicles'!$F$154)*O139*O128</f>
        <v>0</v>
      </c>
      <c r="P145" s="147">
        <f>IF('Detailed input - Vehicles'!$F$155&lt;&gt;0,'Detailed input - Vehicles'!$F$155,'Detailed input - Vehicles'!$F$154)*P139*P128</f>
        <v>0</v>
      </c>
      <c r="Q145" s="147">
        <f>IF('Detailed input - Vehicles'!$F$155&lt;&gt;0,'Detailed input - Vehicles'!$F$155,'Detailed input - Vehicles'!$F$154)*Q139*Q128</f>
        <v>0</v>
      </c>
      <c r="R145" s="147">
        <f>IF('Detailed input - Vehicles'!$F$155&lt;&gt;0,'Detailed input - Vehicles'!$F$155,'Detailed input - Vehicles'!$F$154)*R139*R128</f>
        <v>0</v>
      </c>
      <c r="S145" s="147">
        <f>IF('Detailed input - Vehicles'!$F$155&lt;&gt;0,'Detailed input - Vehicles'!$F$155,'Detailed input - Vehicles'!$F$154)*S139*S128</f>
        <v>0</v>
      </c>
      <c r="T145" s="147">
        <f>IF('Detailed input - Vehicles'!$F$155&lt;&gt;0,'Detailed input - Vehicles'!$F$155,'Detailed input - Vehicles'!$F$154)*T139*T128</f>
        <v>0</v>
      </c>
      <c r="U145" s="147">
        <f>IF('Detailed input - Vehicles'!$F$155&lt;&gt;0,'Detailed input - Vehicles'!$F$155,'Detailed input - Vehicles'!$F$154)*U139*U128</f>
        <v>0</v>
      </c>
      <c r="V145" s="147">
        <f>IF('Detailed input - Vehicles'!$F$155&lt;&gt;0,'Detailed input - Vehicles'!$F$155,'Detailed input - Vehicles'!$F$154)*V139*V128</f>
        <v>0</v>
      </c>
      <c r="W145" s="147">
        <f>IF('Detailed input - Vehicles'!$F$155&lt;&gt;0,'Detailed input - Vehicles'!$F$155,'Detailed input - Vehicles'!$F$154)*W139*W128</f>
        <v>0</v>
      </c>
      <c r="X145" s="147">
        <f>IF('Detailed input - Vehicles'!$F$155&lt;&gt;0,'Detailed input - Vehicles'!$F$155,'Detailed input - Vehicles'!$F$154)*X139*X128</f>
        <v>0</v>
      </c>
      <c r="Y145" s="147">
        <f>IF('Detailed input - Vehicles'!$F$155&lt;&gt;0,'Detailed input - Vehicles'!$F$155,'Detailed input - Vehicles'!$F$154)*Y139*Y128</f>
        <v>0</v>
      </c>
      <c r="Z145" s="147">
        <f>IF('Detailed input - Vehicles'!$F$155&lt;&gt;0,'Detailed input - Vehicles'!$F$155,'Detailed input - Vehicles'!$F$154)*Z139*Z128</f>
        <v>0</v>
      </c>
      <c r="AA145" s="147">
        <f>IF('Detailed input - Vehicles'!$F$155&lt;&gt;0,'Detailed input - Vehicles'!$F$155,'Detailed input - Vehicles'!$F$154)*AA139*AA128</f>
        <v>0</v>
      </c>
      <c r="AB145" s="147">
        <f>IF('Detailed input - Vehicles'!$F$155&lt;&gt;0,'Detailed input - Vehicles'!$F$155,'Detailed input - Vehicles'!$F$154)*AB139*AB128</f>
        <v>0</v>
      </c>
      <c r="AC145" s="147">
        <f>IF('Detailed input - Vehicles'!$F$155&lt;&gt;0,'Detailed input - Vehicles'!$F$155,'Detailed input - Vehicles'!$F$154)*AC139*AC128</f>
        <v>0</v>
      </c>
    </row>
    <row r="146" spans="1:29" s="138" customFormat="1" ht="20.25" customHeight="1" outlineLevel="3" x14ac:dyDescent="0.3">
      <c r="A146" s="137"/>
      <c r="B146" s="97"/>
      <c r="C146" s="146" t="s">
        <v>123</v>
      </c>
      <c r="D146" s="147"/>
      <c r="E146" s="147"/>
      <c r="F146" s="147">
        <f>IF('Detailed input - Vehicles'!$G$155&lt;&gt;0,'Detailed input - Vehicles'!$G$155,'Detailed input - Vehicles'!$G$154)*F139*F129</f>
        <v>0</v>
      </c>
      <c r="G146" s="147">
        <f>IF('Detailed input - Vehicles'!$G$155&lt;&gt;0,'Detailed input - Vehicles'!$G$155,'Detailed input - Vehicles'!$G$154)*G139*G129</f>
        <v>0</v>
      </c>
      <c r="H146" s="147">
        <f>IF('Detailed input - Vehicles'!$G$155&lt;&gt;0,'Detailed input - Vehicles'!$G$155,'Detailed input - Vehicles'!$G$154)*H139*H129</f>
        <v>0</v>
      </c>
      <c r="I146" s="147">
        <f>IF('Detailed input - Vehicles'!$G$155&lt;&gt;0,'Detailed input - Vehicles'!$G$155,'Detailed input - Vehicles'!$G$154)*I139*I129</f>
        <v>0</v>
      </c>
      <c r="J146" s="147">
        <f>IF('Detailed input - Vehicles'!$G$155&lt;&gt;0,'Detailed input - Vehicles'!$G$155,'Detailed input - Vehicles'!$G$154)*J139*J129</f>
        <v>0</v>
      </c>
      <c r="K146" s="147">
        <f>IF('Detailed input - Vehicles'!$G$155&lt;&gt;0,'Detailed input - Vehicles'!$G$155,'Detailed input - Vehicles'!$G$154)*K139*K129</f>
        <v>0</v>
      </c>
      <c r="L146" s="147">
        <f>IF('Detailed input - Vehicles'!$G$155&lt;&gt;0,'Detailed input - Vehicles'!$G$155,'Detailed input - Vehicles'!$G$154)*L139*L129</f>
        <v>0</v>
      </c>
      <c r="M146" s="147">
        <f>IF('Detailed input - Vehicles'!$G$155&lt;&gt;0,'Detailed input - Vehicles'!$G$155,'Detailed input - Vehicles'!$G$154)*M139*M129</f>
        <v>0</v>
      </c>
      <c r="N146" s="147">
        <f>IF('Detailed input - Vehicles'!$G$155&lt;&gt;0,'Detailed input - Vehicles'!$G$155,'Detailed input - Vehicles'!$G$154)*N139*N129</f>
        <v>0</v>
      </c>
      <c r="O146" s="147">
        <f>IF('Detailed input - Vehicles'!$G$155&lt;&gt;0,'Detailed input - Vehicles'!$G$155,'Detailed input - Vehicles'!$G$154)*O139*O129</f>
        <v>0</v>
      </c>
      <c r="P146" s="147">
        <f>IF('Detailed input - Vehicles'!$G$155&lt;&gt;0,'Detailed input - Vehicles'!$G$155,'Detailed input - Vehicles'!$G$154)*P139*P129</f>
        <v>0</v>
      </c>
      <c r="Q146" s="147">
        <f>IF('Detailed input - Vehicles'!$G$155&lt;&gt;0,'Detailed input - Vehicles'!$G$155,'Detailed input - Vehicles'!$G$154)*Q139*Q129</f>
        <v>0</v>
      </c>
      <c r="R146" s="147">
        <f>IF('Detailed input - Vehicles'!$G$155&lt;&gt;0,'Detailed input - Vehicles'!$G$155,'Detailed input - Vehicles'!$G$154)*R139*R129</f>
        <v>0</v>
      </c>
      <c r="S146" s="147">
        <f>IF('Detailed input - Vehicles'!$G$155&lt;&gt;0,'Detailed input - Vehicles'!$G$155,'Detailed input - Vehicles'!$G$154)*S139*S129</f>
        <v>0</v>
      </c>
      <c r="T146" s="147">
        <f>IF('Detailed input - Vehicles'!$G$155&lt;&gt;0,'Detailed input - Vehicles'!$G$155,'Detailed input - Vehicles'!$G$154)*T139*T129</f>
        <v>0</v>
      </c>
      <c r="U146" s="147">
        <f>IF('Detailed input - Vehicles'!$G$155&lt;&gt;0,'Detailed input - Vehicles'!$G$155,'Detailed input - Vehicles'!$G$154)*U139*U129</f>
        <v>0</v>
      </c>
      <c r="V146" s="147">
        <f>IF('Detailed input - Vehicles'!$G$155&lt;&gt;0,'Detailed input - Vehicles'!$G$155,'Detailed input - Vehicles'!$G$154)*V139*V129</f>
        <v>0</v>
      </c>
      <c r="W146" s="147">
        <f>IF('Detailed input - Vehicles'!$G$155&lt;&gt;0,'Detailed input - Vehicles'!$G$155,'Detailed input - Vehicles'!$G$154)*W139*W129</f>
        <v>0</v>
      </c>
      <c r="X146" s="147">
        <f>IF('Detailed input - Vehicles'!$G$155&lt;&gt;0,'Detailed input - Vehicles'!$G$155,'Detailed input - Vehicles'!$G$154)*X139*X129</f>
        <v>0</v>
      </c>
      <c r="Y146" s="147">
        <f>IF('Detailed input - Vehicles'!$G$155&lt;&gt;0,'Detailed input - Vehicles'!$G$155,'Detailed input - Vehicles'!$G$154)*Y139*Y129</f>
        <v>0</v>
      </c>
      <c r="Z146" s="147">
        <f>IF('Detailed input - Vehicles'!$G$155&lt;&gt;0,'Detailed input - Vehicles'!$G$155,'Detailed input - Vehicles'!$G$154)*Z139*Z129</f>
        <v>0</v>
      </c>
      <c r="AA146" s="147">
        <f>IF('Detailed input - Vehicles'!$G$155&lt;&gt;0,'Detailed input - Vehicles'!$G$155,'Detailed input - Vehicles'!$G$154)*AA139*AA129</f>
        <v>0</v>
      </c>
      <c r="AB146" s="147">
        <f>IF('Detailed input - Vehicles'!$G$155&lt;&gt;0,'Detailed input - Vehicles'!$G$155,'Detailed input - Vehicles'!$G$154)*AB139*AB129</f>
        <v>0</v>
      </c>
      <c r="AC146" s="147">
        <f>IF('Detailed input - Vehicles'!$G$155&lt;&gt;0,'Detailed input - Vehicles'!$G$155,'Detailed input - Vehicles'!$G$154)*AC139*AC129</f>
        <v>0</v>
      </c>
    </row>
    <row r="147" spans="1:29" s="138" customFormat="1" ht="20.25" customHeight="1" outlineLevel="3" x14ac:dyDescent="0.3">
      <c r="A147" s="137"/>
      <c r="B147" s="97"/>
      <c r="C147" s="146" t="s">
        <v>124</v>
      </c>
      <c r="D147" s="147"/>
      <c r="E147" s="147"/>
      <c r="F147" s="147"/>
      <c r="G147" s="147">
        <f>IF('Detailed input - Vehicles'!$H$155&lt;&gt;0,'Detailed input - Vehicles'!$H$155,'Detailed input - Vehicles'!$H$154)*G139*G130</f>
        <v>0</v>
      </c>
      <c r="H147" s="147">
        <f>IF('Detailed input - Vehicles'!$H$155&lt;&gt;0,'Detailed input - Vehicles'!$H$155,'Detailed input - Vehicles'!$H$154)*H139*H130</f>
        <v>0</v>
      </c>
      <c r="I147" s="147">
        <f>IF('Detailed input - Vehicles'!$H$155&lt;&gt;0,'Detailed input - Vehicles'!$H$155,'Detailed input - Vehicles'!$H$154)*I139*I130</f>
        <v>0</v>
      </c>
      <c r="J147" s="147">
        <f>IF('Detailed input - Vehicles'!$H$155&lt;&gt;0,'Detailed input - Vehicles'!$H$155,'Detailed input - Vehicles'!$H$154)*J139*J130</f>
        <v>0</v>
      </c>
      <c r="K147" s="147">
        <f>IF('Detailed input - Vehicles'!$H$155&lt;&gt;0,'Detailed input - Vehicles'!$H$155,'Detailed input - Vehicles'!$H$154)*K139*K130</f>
        <v>0</v>
      </c>
      <c r="L147" s="147">
        <f>IF('Detailed input - Vehicles'!$H$155&lt;&gt;0,'Detailed input - Vehicles'!$H$155,'Detailed input - Vehicles'!$H$154)*L139*L130</f>
        <v>0</v>
      </c>
      <c r="M147" s="147">
        <f>IF('Detailed input - Vehicles'!$H$155&lt;&gt;0,'Detailed input - Vehicles'!$H$155,'Detailed input - Vehicles'!$H$154)*M139*M130</f>
        <v>0</v>
      </c>
      <c r="N147" s="147">
        <f>IF('Detailed input - Vehicles'!$H$155&lt;&gt;0,'Detailed input - Vehicles'!$H$155,'Detailed input - Vehicles'!$H$154)*N139*N130</f>
        <v>0</v>
      </c>
      <c r="O147" s="147">
        <f>IF('Detailed input - Vehicles'!$H$155&lt;&gt;0,'Detailed input - Vehicles'!$H$155,'Detailed input - Vehicles'!$H$154)*O139*O130</f>
        <v>0</v>
      </c>
      <c r="P147" s="147">
        <f>IF('Detailed input - Vehicles'!$H$155&lt;&gt;0,'Detailed input - Vehicles'!$H$155,'Detailed input - Vehicles'!$H$154)*P139*P130</f>
        <v>0</v>
      </c>
      <c r="Q147" s="147">
        <f>IF('Detailed input - Vehicles'!$H$155&lt;&gt;0,'Detailed input - Vehicles'!$H$155,'Detailed input - Vehicles'!$H$154)*Q139*Q130</f>
        <v>0</v>
      </c>
      <c r="R147" s="147">
        <f>IF('Detailed input - Vehicles'!$H$155&lt;&gt;0,'Detailed input - Vehicles'!$H$155,'Detailed input - Vehicles'!$H$154)*R139*R130</f>
        <v>0</v>
      </c>
      <c r="S147" s="147">
        <f>IF('Detailed input - Vehicles'!$H$155&lt;&gt;0,'Detailed input - Vehicles'!$H$155,'Detailed input - Vehicles'!$H$154)*S139*S130</f>
        <v>0</v>
      </c>
      <c r="T147" s="147">
        <f>IF('Detailed input - Vehicles'!$H$155&lt;&gt;0,'Detailed input - Vehicles'!$H$155,'Detailed input - Vehicles'!$H$154)*T139*T130</f>
        <v>0</v>
      </c>
      <c r="U147" s="147">
        <f>IF('Detailed input - Vehicles'!$H$155&lt;&gt;0,'Detailed input - Vehicles'!$H$155,'Detailed input - Vehicles'!$H$154)*U139*U130</f>
        <v>0</v>
      </c>
      <c r="V147" s="147">
        <f>IF('Detailed input - Vehicles'!$H$155&lt;&gt;0,'Detailed input - Vehicles'!$H$155,'Detailed input - Vehicles'!$H$154)*V139*V130</f>
        <v>0</v>
      </c>
      <c r="W147" s="147">
        <f>IF('Detailed input - Vehicles'!$H$155&lt;&gt;0,'Detailed input - Vehicles'!$H$155,'Detailed input - Vehicles'!$H$154)*W139*W130</f>
        <v>0</v>
      </c>
      <c r="X147" s="147">
        <f>IF('Detailed input - Vehicles'!$H$155&lt;&gt;0,'Detailed input - Vehicles'!$H$155,'Detailed input - Vehicles'!$H$154)*X139*X130</f>
        <v>0</v>
      </c>
      <c r="Y147" s="147">
        <f>IF('Detailed input - Vehicles'!$H$155&lt;&gt;0,'Detailed input - Vehicles'!$H$155,'Detailed input - Vehicles'!$H$154)*Y139*Y130</f>
        <v>0</v>
      </c>
      <c r="Z147" s="147">
        <f>IF('Detailed input - Vehicles'!$H$155&lt;&gt;0,'Detailed input - Vehicles'!$H$155,'Detailed input - Vehicles'!$H$154)*Z139*Z130</f>
        <v>0</v>
      </c>
      <c r="AA147" s="147">
        <f>IF('Detailed input - Vehicles'!$H$155&lt;&gt;0,'Detailed input - Vehicles'!$H$155,'Detailed input - Vehicles'!$H$154)*AA139*AA130</f>
        <v>0</v>
      </c>
      <c r="AB147" s="147">
        <f>IF('Detailed input - Vehicles'!$H$155&lt;&gt;0,'Detailed input - Vehicles'!$H$155,'Detailed input - Vehicles'!$H$154)*AB139*AB130</f>
        <v>0</v>
      </c>
      <c r="AC147" s="147">
        <f>IF('Detailed input - Vehicles'!$H$155&lt;&gt;0,'Detailed input - Vehicles'!$H$155,'Detailed input - Vehicles'!$H$154)*AC139*AC130</f>
        <v>0</v>
      </c>
    </row>
    <row r="148" spans="1:29" s="138" customFormat="1" ht="20.25" customHeight="1" outlineLevel="3" x14ac:dyDescent="0.3">
      <c r="A148" s="137"/>
      <c r="B148" s="97"/>
      <c r="C148" s="146" t="s">
        <v>125</v>
      </c>
      <c r="D148" s="147"/>
      <c r="E148" s="147"/>
      <c r="F148" s="147"/>
      <c r="G148" s="147"/>
      <c r="H148" s="147">
        <f>IF('Detailed input - Vehicles'!$I$155&lt;&gt;0,'Detailed input - Vehicles'!$I$155,'Detailed input - Vehicles'!$I$154)*H139*H131</f>
        <v>0</v>
      </c>
      <c r="I148" s="147">
        <f>IF('Detailed input - Vehicles'!$I$155&lt;&gt;0,'Detailed input - Vehicles'!$I$155,'Detailed input - Vehicles'!$I$154)*I139*I131</f>
        <v>0</v>
      </c>
      <c r="J148" s="147">
        <f>IF('Detailed input - Vehicles'!$I$155&lt;&gt;0,'Detailed input - Vehicles'!$I$155,'Detailed input - Vehicles'!$I$154)*J139*J131</f>
        <v>0</v>
      </c>
      <c r="K148" s="147">
        <f>IF('Detailed input - Vehicles'!$I$155&lt;&gt;0,'Detailed input - Vehicles'!$I$155,'Detailed input - Vehicles'!$I$154)*K139*K131</f>
        <v>0</v>
      </c>
      <c r="L148" s="147">
        <f>IF('Detailed input - Vehicles'!$I$155&lt;&gt;0,'Detailed input - Vehicles'!$I$155,'Detailed input - Vehicles'!$I$154)*L139*L131</f>
        <v>0</v>
      </c>
      <c r="M148" s="147">
        <f>IF('Detailed input - Vehicles'!$I$155&lt;&gt;0,'Detailed input - Vehicles'!$I$155,'Detailed input - Vehicles'!$I$154)*M139*M131</f>
        <v>0</v>
      </c>
      <c r="N148" s="147">
        <f>IF('Detailed input - Vehicles'!$I$155&lt;&gt;0,'Detailed input - Vehicles'!$I$155,'Detailed input - Vehicles'!$I$154)*N139*N131</f>
        <v>0</v>
      </c>
      <c r="O148" s="147">
        <f>IF('Detailed input - Vehicles'!$I$155&lt;&gt;0,'Detailed input - Vehicles'!$I$155,'Detailed input - Vehicles'!$I$154)*O139*O131</f>
        <v>0</v>
      </c>
      <c r="P148" s="147">
        <f>IF('Detailed input - Vehicles'!$I$155&lt;&gt;0,'Detailed input - Vehicles'!$I$155,'Detailed input - Vehicles'!$I$154)*P139*P131</f>
        <v>0</v>
      </c>
      <c r="Q148" s="147">
        <f>IF('Detailed input - Vehicles'!$I$155&lt;&gt;0,'Detailed input - Vehicles'!$I$155,'Detailed input - Vehicles'!$I$154)*Q139*Q131</f>
        <v>0</v>
      </c>
      <c r="R148" s="147">
        <f>IF('Detailed input - Vehicles'!$I$155&lt;&gt;0,'Detailed input - Vehicles'!$I$155,'Detailed input - Vehicles'!$I$154)*R139*R131</f>
        <v>0</v>
      </c>
      <c r="S148" s="147">
        <f>IF('Detailed input - Vehicles'!$I$155&lt;&gt;0,'Detailed input - Vehicles'!$I$155,'Detailed input - Vehicles'!$I$154)*S139*S131</f>
        <v>0</v>
      </c>
      <c r="T148" s="147">
        <f>IF('Detailed input - Vehicles'!$I$155&lt;&gt;0,'Detailed input - Vehicles'!$I$155,'Detailed input - Vehicles'!$I$154)*T139*T131</f>
        <v>0</v>
      </c>
      <c r="U148" s="147">
        <f>IF('Detailed input - Vehicles'!$I$155&lt;&gt;0,'Detailed input - Vehicles'!$I$155,'Detailed input - Vehicles'!$I$154)*U139*U131</f>
        <v>0</v>
      </c>
      <c r="V148" s="147">
        <f>IF('Detailed input - Vehicles'!$I$155&lt;&gt;0,'Detailed input - Vehicles'!$I$155,'Detailed input - Vehicles'!$I$154)*V139*V131</f>
        <v>0</v>
      </c>
      <c r="W148" s="147">
        <f>IF('Detailed input - Vehicles'!$I$155&lt;&gt;0,'Detailed input - Vehicles'!$I$155,'Detailed input - Vehicles'!$I$154)*W139*W131</f>
        <v>0</v>
      </c>
      <c r="X148" s="147">
        <f>IF('Detailed input - Vehicles'!$I$155&lt;&gt;0,'Detailed input - Vehicles'!$I$155,'Detailed input - Vehicles'!$I$154)*X139*X131</f>
        <v>0</v>
      </c>
      <c r="Y148" s="147">
        <f>IF('Detailed input - Vehicles'!$I$155&lt;&gt;0,'Detailed input - Vehicles'!$I$155,'Detailed input - Vehicles'!$I$154)*Y139*Y131</f>
        <v>0</v>
      </c>
      <c r="Z148" s="147">
        <f>IF('Detailed input - Vehicles'!$I$155&lt;&gt;0,'Detailed input - Vehicles'!$I$155,'Detailed input - Vehicles'!$I$154)*Z139*Z131</f>
        <v>0</v>
      </c>
      <c r="AA148" s="147">
        <f>IF('Detailed input - Vehicles'!$I$155&lt;&gt;0,'Detailed input - Vehicles'!$I$155,'Detailed input - Vehicles'!$I$154)*AA139*AA131</f>
        <v>0</v>
      </c>
      <c r="AB148" s="147">
        <f>IF('Detailed input - Vehicles'!$I$155&lt;&gt;0,'Detailed input - Vehicles'!$I$155,'Detailed input - Vehicles'!$I$154)*AB139*AB131</f>
        <v>0</v>
      </c>
      <c r="AC148" s="147">
        <f>IF('Detailed input - Vehicles'!$I$155&lt;&gt;0,'Detailed input - Vehicles'!$I$155,'Detailed input - Vehicles'!$I$154)*AC139*AC131</f>
        <v>0</v>
      </c>
    </row>
    <row r="149" spans="1:29" s="138" customFormat="1" ht="20.25" customHeight="1" outlineLevel="3" x14ac:dyDescent="0.3">
      <c r="A149" s="137"/>
      <c r="B149" s="97"/>
      <c r="C149" s="146" t="s">
        <v>126</v>
      </c>
      <c r="D149" s="147"/>
      <c r="E149" s="147"/>
      <c r="F149" s="147"/>
      <c r="G149" s="147"/>
      <c r="H149" s="147"/>
      <c r="I149" s="147">
        <f>IF('Detailed input - Vehicles'!$J$155&lt;&gt;0,'Detailed input - Vehicles'!$J$155,'Detailed input - Vehicles'!$J$154)*I139*I132</f>
        <v>0</v>
      </c>
      <c r="J149" s="147">
        <f>IF('Detailed input - Vehicles'!$J$155&lt;&gt;0,'Detailed input - Vehicles'!$J$155,'Detailed input - Vehicles'!$J$154)*J139*J132</f>
        <v>0</v>
      </c>
      <c r="K149" s="147">
        <f>IF('Detailed input - Vehicles'!$J$155&lt;&gt;0,'Detailed input - Vehicles'!$J$155,'Detailed input - Vehicles'!$J$154)*K139*K132</f>
        <v>0</v>
      </c>
      <c r="L149" s="147">
        <f>IF('Detailed input - Vehicles'!$J$155&lt;&gt;0,'Detailed input - Vehicles'!$J$155,'Detailed input - Vehicles'!$J$154)*L139*L132</f>
        <v>0</v>
      </c>
      <c r="M149" s="147">
        <f>IF('Detailed input - Vehicles'!$J$155&lt;&gt;0,'Detailed input - Vehicles'!$J$155,'Detailed input - Vehicles'!$J$154)*M139*M132</f>
        <v>0</v>
      </c>
      <c r="N149" s="147">
        <f>IF('Detailed input - Vehicles'!$J$155&lt;&gt;0,'Detailed input - Vehicles'!$J$155,'Detailed input - Vehicles'!$J$154)*N139*N132</f>
        <v>0</v>
      </c>
      <c r="O149" s="147">
        <f>IF('Detailed input - Vehicles'!$J$155&lt;&gt;0,'Detailed input - Vehicles'!$J$155,'Detailed input - Vehicles'!$J$154)*O139*O132</f>
        <v>0</v>
      </c>
      <c r="P149" s="147">
        <f>IF('Detailed input - Vehicles'!$J$155&lt;&gt;0,'Detailed input - Vehicles'!$J$155,'Detailed input - Vehicles'!$J$154)*P139*P132</f>
        <v>0</v>
      </c>
      <c r="Q149" s="147">
        <f>IF('Detailed input - Vehicles'!$J$155&lt;&gt;0,'Detailed input - Vehicles'!$J$155,'Detailed input - Vehicles'!$J$154)*Q139*Q132</f>
        <v>0</v>
      </c>
      <c r="R149" s="147">
        <f>IF('Detailed input - Vehicles'!$J$155&lt;&gt;0,'Detailed input - Vehicles'!$J$155,'Detailed input - Vehicles'!$J$154)*R139*R132</f>
        <v>0</v>
      </c>
      <c r="S149" s="147">
        <f>IF('Detailed input - Vehicles'!$J$155&lt;&gt;0,'Detailed input - Vehicles'!$J$155,'Detailed input - Vehicles'!$J$154)*S139*S132</f>
        <v>0</v>
      </c>
      <c r="T149" s="147">
        <f>IF('Detailed input - Vehicles'!$J$155&lt;&gt;0,'Detailed input - Vehicles'!$J$155,'Detailed input - Vehicles'!$J$154)*T139*T132</f>
        <v>0</v>
      </c>
      <c r="U149" s="147">
        <f>IF('Detailed input - Vehicles'!$J$155&lt;&gt;0,'Detailed input - Vehicles'!$J$155,'Detailed input - Vehicles'!$J$154)*U139*U132</f>
        <v>0</v>
      </c>
      <c r="V149" s="147">
        <f>IF('Detailed input - Vehicles'!$J$155&lt;&gt;0,'Detailed input - Vehicles'!$J$155,'Detailed input - Vehicles'!$J$154)*V139*V132</f>
        <v>0</v>
      </c>
      <c r="W149" s="147">
        <f>IF('Detailed input - Vehicles'!$J$155&lt;&gt;0,'Detailed input - Vehicles'!$J$155,'Detailed input - Vehicles'!$J$154)*W139*W132</f>
        <v>0</v>
      </c>
      <c r="X149" s="147">
        <f>IF('Detailed input - Vehicles'!$J$155&lt;&gt;0,'Detailed input - Vehicles'!$J$155,'Detailed input - Vehicles'!$J$154)*X139*X132</f>
        <v>0</v>
      </c>
      <c r="Y149" s="147">
        <f>IF('Detailed input - Vehicles'!$J$155&lt;&gt;0,'Detailed input - Vehicles'!$J$155,'Detailed input - Vehicles'!$J$154)*Y139*Y132</f>
        <v>0</v>
      </c>
      <c r="Z149" s="147">
        <f>IF('Detailed input - Vehicles'!$J$155&lt;&gt;0,'Detailed input - Vehicles'!$J$155,'Detailed input - Vehicles'!$J$154)*Z139*Z132</f>
        <v>0</v>
      </c>
      <c r="AA149" s="147">
        <f>IF('Detailed input - Vehicles'!$J$155&lt;&gt;0,'Detailed input - Vehicles'!$J$155,'Detailed input - Vehicles'!$J$154)*AA139*AA132</f>
        <v>0</v>
      </c>
      <c r="AB149" s="147">
        <f>IF('Detailed input - Vehicles'!$J$155&lt;&gt;0,'Detailed input - Vehicles'!$J$155,'Detailed input - Vehicles'!$J$154)*AB139*AB132</f>
        <v>0</v>
      </c>
      <c r="AC149" s="147">
        <f>IF('Detailed input - Vehicles'!$J$155&lt;&gt;0,'Detailed input - Vehicles'!$J$155,'Detailed input - Vehicles'!$J$154)*AC139*AC132</f>
        <v>0</v>
      </c>
    </row>
    <row r="150" spans="1:29" s="138" customFormat="1" ht="20.25" customHeight="1" outlineLevel="3" x14ac:dyDescent="0.3">
      <c r="A150" s="137"/>
      <c r="B150" s="97"/>
      <c r="C150" s="146" t="s">
        <v>127</v>
      </c>
      <c r="D150" s="147"/>
      <c r="E150" s="147"/>
      <c r="F150" s="147"/>
      <c r="G150" s="147"/>
      <c r="H150" s="147"/>
      <c r="I150" s="147"/>
      <c r="J150" s="147">
        <f>IF('Detailed input - Vehicles'!$K$155&lt;&gt;0,'Detailed input - Vehicles'!$K$155,'Detailed input - Vehicles'!$K$154)*J139*J133</f>
        <v>0</v>
      </c>
      <c r="K150" s="147">
        <f>IF('Detailed input - Vehicles'!$K$155&lt;&gt;0,'Detailed input - Vehicles'!$K$155,'Detailed input - Vehicles'!$K$154)*K139*K133</f>
        <v>0</v>
      </c>
      <c r="L150" s="147">
        <f>IF('Detailed input - Vehicles'!$K$155&lt;&gt;0,'Detailed input - Vehicles'!$K$155,'Detailed input - Vehicles'!$K$154)*L139*L133</f>
        <v>0</v>
      </c>
      <c r="M150" s="147">
        <f>IF('Detailed input - Vehicles'!$K$155&lt;&gt;0,'Detailed input - Vehicles'!$K$155,'Detailed input - Vehicles'!$K$154)*M139*M133</f>
        <v>0</v>
      </c>
      <c r="N150" s="147">
        <f>IF('Detailed input - Vehicles'!$K$155&lt;&gt;0,'Detailed input - Vehicles'!$K$155,'Detailed input - Vehicles'!$K$154)*N139*N133</f>
        <v>0</v>
      </c>
      <c r="O150" s="147">
        <f>IF('Detailed input - Vehicles'!$K$155&lt;&gt;0,'Detailed input - Vehicles'!$K$155,'Detailed input - Vehicles'!$K$154)*O139*O133</f>
        <v>0</v>
      </c>
      <c r="P150" s="147">
        <f>IF('Detailed input - Vehicles'!$K$155&lt;&gt;0,'Detailed input - Vehicles'!$K$155,'Detailed input - Vehicles'!$K$154)*P139*P133</f>
        <v>0</v>
      </c>
      <c r="Q150" s="147">
        <f>IF('Detailed input - Vehicles'!$K$155&lt;&gt;0,'Detailed input - Vehicles'!$K$155,'Detailed input - Vehicles'!$K$154)*Q139*Q133</f>
        <v>0</v>
      </c>
      <c r="R150" s="147">
        <f>IF('Detailed input - Vehicles'!$K$155&lt;&gt;0,'Detailed input - Vehicles'!$K$155,'Detailed input - Vehicles'!$K$154)*R139*R133</f>
        <v>0</v>
      </c>
      <c r="S150" s="147">
        <f>IF('Detailed input - Vehicles'!$K$155&lt;&gt;0,'Detailed input - Vehicles'!$K$155,'Detailed input - Vehicles'!$K$154)*S139*S133</f>
        <v>0</v>
      </c>
      <c r="T150" s="147">
        <f>IF('Detailed input - Vehicles'!$K$155&lt;&gt;0,'Detailed input - Vehicles'!$K$155,'Detailed input - Vehicles'!$K$154)*T139*T133</f>
        <v>0</v>
      </c>
      <c r="U150" s="147">
        <f>IF('Detailed input - Vehicles'!$K$155&lt;&gt;0,'Detailed input - Vehicles'!$K$155,'Detailed input - Vehicles'!$K$154)*U139*U133</f>
        <v>0</v>
      </c>
      <c r="V150" s="147">
        <f>IF('Detailed input - Vehicles'!$K$155&lt;&gt;0,'Detailed input - Vehicles'!$K$155,'Detailed input - Vehicles'!$K$154)*V139*V133</f>
        <v>0</v>
      </c>
      <c r="W150" s="147">
        <f>IF('Detailed input - Vehicles'!$K$155&lt;&gt;0,'Detailed input - Vehicles'!$K$155,'Detailed input - Vehicles'!$K$154)*W139*W133</f>
        <v>0</v>
      </c>
      <c r="X150" s="147">
        <f>IF('Detailed input - Vehicles'!$K$155&lt;&gt;0,'Detailed input - Vehicles'!$K$155,'Detailed input - Vehicles'!$K$154)*X139*X133</f>
        <v>0</v>
      </c>
      <c r="Y150" s="147">
        <f>IF('Detailed input - Vehicles'!$K$155&lt;&gt;0,'Detailed input - Vehicles'!$K$155,'Detailed input - Vehicles'!$K$154)*Y139*Y133</f>
        <v>0</v>
      </c>
      <c r="Z150" s="147">
        <f>IF('Detailed input - Vehicles'!$K$155&lt;&gt;0,'Detailed input - Vehicles'!$K$155,'Detailed input - Vehicles'!$K$154)*Z139*Z133</f>
        <v>0</v>
      </c>
      <c r="AA150" s="147">
        <f>IF('Detailed input - Vehicles'!$K$155&lt;&gt;0,'Detailed input - Vehicles'!$K$155,'Detailed input - Vehicles'!$K$154)*AA139*AA133</f>
        <v>0</v>
      </c>
      <c r="AB150" s="147">
        <f>IF('Detailed input - Vehicles'!$K$155&lt;&gt;0,'Detailed input - Vehicles'!$K$155,'Detailed input - Vehicles'!$K$154)*AB139*AB133</f>
        <v>0</v>
      </c>
      <c r="AC150" s="147">
        <f>IF('Detailed input - Vehicles'!$K$155&lt;&gt;0,'Detailed input - Vehicles'!$K$155,'Detailed input - Vehicles'!$K$154)*AC139*AC133</f>
        <v>0</v>
      </c>
    </row>
    <row r="151" spans="1:29" s="138" customFormat="1" ht="20.25" customHeight="1" outlineLevel="3" x14ac:dyDescent="0.3">
      <c r="A151" s="137"/>
      <c r="B151" s="97"/>
      <c r="C151" s="146" t="s">
        <v>128</v>
      </c>
      <c r="D151" s="147"/>
      <c r="E151" s="147"/>
      <c r="F151" s="147"/>
      <c r="G151" s="147"/>
      <c r="H151" s="147"/>
      <c r="I151" s="147"/>
      <c r="J151" s="147"/>
      <c r="K151" s="147">
        <f>IF('Detailed input - Vehicles'!$L$155&lt;&gt;0,'Detailed input - Vehicles'!$L$155,'Detailed input - Vehicles'!$L$154)*K139*K134</f>
        <v>0</v>
      </c>
      <c r="L151" s="147">
        <f>IF('Detailed input - Vehicles'!$L$155&lt;&gt;0,'Detailed input - Vehicles'!$L$155,'Detailed input - Vehicles'!$L$154)*L139*L134</f>
        <v>0</v>
      </c>
      <c r="M151" s="147">
        <f>IF('Detailed input - Vehicles'!$L$155&lt;&gt;0,'Detailed input - Vehicles'!$L$155,'Detailed input - Vehicles'!$L$154)*M139*M134</f>
        <v>0</v>
      </c>
      <c r="N151" s="147">
        <f>IF('Detailed input - Vehicles'!$L$155&lt;&gt;0,'Detailed input - Vehicles'!$L$155,'Detailed input - Vehicles'!$L$154)*N139*N134</f>
        <v>0</v>
      </c>
      <c r="O151" s="147">
        <f>IF('Detailed input - Vehicles'!$L$155&lt;&gt;0,'Detailed input - Vehicles'!$L$155,'Detailed input - Vehicles'!$L$154)*O139*O134</f>
        <v>0</v>
      </c>
      <c r="P151" s="147">
        <f>IF('Detailed input - Vehicles'!$L$155&lt;&gt;0,'Detailed input - Vehicles'!$L$155,'Detailed input - Vehicles'!$L$154)*P139*P134</f>
        <v>0</v>
      </c>
      <c r="Q151" s="147">
        <f>IF('Detailed input - Vehicles'!$L$155&lt;&gt;0,'Detailed input - Vehicles'!$L$155,'Detailed input - Vehicles'!$L$154)*Q139*Q134</f>
        <v>0</v>
      </c>
      <c r="R151" s="147">
        <f>IF('Detailed input - Vehicles'!$L$155&lt;&gt;0,'Detailed input - Vehicles'!$L$155,'Detailed input - Vehicles'!$L$154)*R139*R134</f>
        <v>0</v>
      </c>
      <c r="S151" s="147">
        <f>IF('Detailed input - Vehicles'!$L$155&lt;&gt;0,'Detailed input - Vehicles'!$L$155,'Detailed input - Vehicles'!$L$154)*S139*S134</f>
        <v>0</v>
      </c>
      <c r="T151" s="147">
        <f>IF('Detailed input - Vehicles'!$L$155&lt;&gt;0,'Detailed input - Vehicles'!$L$155,'Detailed input - Vehicles'!$L$154)*T139*T134</f>
        <v>0</v>
      </c>
      <c r="U151" s="147">
        <f>IF('Detailed input - Vehicles'!$L$155&lt;&gt;0,'Detailed input - Vehicles'!$L$155,'Detailed input - Vehicles'!$L$154)*U139*U134</f>
        <v>0</v>
      </c>
      <c r="V151" s="147">
        <f>IF('Detailed input - Vehicles'!$L$155&lt;&gt;0,'Detailed input - Vehicles'!$L$155,'Detailed input - Vehicles'!$L$154)*V139*V134</f>
        <v>0</v>
      </c>
      <c r="W151" s="147">
        <f>IF('Detailed input - Vehicles'!$L$155&lt;&gt;0,'Detailed input - Vehicles'!$L$155,'Detailed input - Vehicles'!$L$154)*W139*W134</f>
        <v>0</v>
      </c>
      <c r="X151" s="147">
        <f>IF('Detailed input - Vehicles'!$L$155&lt;&gt;0,'Detailed input - Vehicles'!$L$155,'Detailed input - Vehicles'!$L$154)*X139*X134</f>
        <v>0</v>
      </c>
      <c r="Y151" s="147">
        <f>IF('Detailed input - Vehicles'!$L$155&lt;&gt;0,'Detailed input - Vehicles'!$L$155,'Detailed input - Vehicles'!$L$154)*Y139*Y134</f>
        <v>0</v>
      </c>
      <c r="Z151" s="147">
        <f>IF('Detailed input - Vehicles'!$L$155&lt;&gt;0,'Detailed input - Vehicles'!$L$155,'Detailed input - Vehicles'!$L$154)*Z139*Z134</f>
        <v>0</v>
      </c>
      <c r="AA151" s="147">
        <f>IF('Detailed input - Vehicles'!$L$155&lt;&gt;0,'Detailed input - Vehicles'!$L$155,'Detailed input - Vehicles'!$L$154)*AA139*AA134</f>
        <v>0</v>
      </c>
      <c r="AB151" s="147">
        <f>IF('Detailed input - Vehicles'!$L$155&lt;&gt;0,'Detailed input - Vehicles'!$L$155,'Detailed input - Vehicles'!$L$154)*AB139*AB134</f>
        <v>0</v>
      </c>
      <c r="AC151" s="147">
        <f>IF('Detailed input - Vehicles'!$L$155&lt;&gt;0,'Detailed input - Vehicles'!$L$155,'Detailed input - Vehicles'!$L$154)*AC139*AC134</f>
        <v>0</v>
      </c>
    </row>
    <row r="152" spans="1:29" s="138" customFormat="1" ht="20.25" customHeight="1" outlineLevel="3" x14ac:dyDescent="0.3">
      <c r="A152" s="137"/>
      <c r="B152" s="97"/>
      <c r="C152" s="146" t="s">
        <v>129</v>
      </c>
      <c r="D152" s="147"/>
      <c r="E152" s="147"/>
      <c r="F152" s="147"/>
      <c r="G152" s="147"/>
      <c r="H152" s="147"/>
      <c r="I152" s="147"/>
      <c r="J152" s="147"/>
      <c r="K152" s="147"/>
      <c r="L152" s="147">
        <f>IF('Detailed input - Vehicles'!$M$155&lt;&gt;0,'Detailed input - Vehicles'!$M$155,'Detailed input - Vehicles'!$M$154)*L139*L135</f>
        <v>0</v>
      </c>
      <c r="M152" s="147">
        <f>IF('Detailed input - Vehicles'!$M$155&lt;&gt;0,'Detailed input - Vehicles'!$M$155,'Detailed input - Vehicles'!$M$154)*M139*M135</f>
        <v>0</v>
      </c>
      <c r="N152" s="147">
        <f>IF('Detailed input - Vehicles'!$M$155&lt;&gt;0,'Detailed input - Vehicles'!$M$155,'Detailed input - Vehicles'!$M$154)*N139*N135</f>
        <v>0</v>
      </c>
      <c r="O152" s="147">
        <f>IF('Detailed input - Vehicles'!$M$155&lt;&gt;0,'Detailed input - Vehicles'!$M$155,'Detailed input - Vehicles'!$M$154)*O139*O135</f>
        <v>0</v>
      </c>
      <c r="P152" s="147">
        <f>IF('Detailed input - Vehicles'!$M$155&lt;&gt;0,'Detailed input - Vehicles'!$M$155,'Detailed input - Vehicles'!$M$154)*P139*P135</f>
        <v>0</v>
      </c>
      <c r="Q152" s="147">
        <f>IF('Detailed input - Vehicles'!$M$155&lt;&gt;0,'Detailed input - Vehicles'!$M$155,'Detailed input - Vehicles'!$M$154)*Q139*Q135</f>
        <v>0</v>
      </c>
      <c r="R152" s="147">
        <f>IF('Detailed input - Vehicles'!$M$155&lt;&gt;0,'Detailed input - Vehicles'!$M$155,'Detailed input - Vehicles'!$M$154)*R139*R135</f>
        <v>0</v>
      </c>
      <c r="S152" s="147">
        <f>IF('Detailed input - Vehicles'!$M$155&lt;&gt;0,'Detailed input - Vehicles'!$M$155,'Detailed input - Vehicles'!$M$154)*S139*S135</f>
        <v>0</v>
      </c>
      <c r="T152" s="147">
        <f>IF('Detailed input - Vehicles'!$M$155&lt;&gt;0,'Detailed input - Vehicles'!$M$155,'Detailed input - Vehicles'!$M$154)*T139*T135</f>
        <v>0</v>
      </c>
      <c r="U152" s="147">
        <f>IF('Detailed input - Vehicles'!$M$155&lt;&gt;0,'Detailed input - Vehicles'!$M$155,'Detailed input - Vehicles'!$M$154)*U139*U135</f>
        <v>0</v>
      </c>
      <c r="V152" s="147">
        <f>IF('Detailed input - Vehicles'!$M$155&lt;&gt;0,'Detailed input - Vehicles'!$M$155,'Detailed input - Vehicles'!$M$154)*V139*V135</f>
        <v>0</v>
      </c>
      <c r="W152" s="147">
        <f>IF('Detailed input - Vehicles'!$M$155&lt;&gt;0,'Detailed input - Vehicles'!$M$155,'Detailed input - Vehicles'!$M$154)*W139*W135</f>
        <v>0</v>
      </c>
      <c r="X152" s="147">
        <f>IF('Detailed input - Vehicles'!$M$155&lt;&gt;0,'Detailed input - Vehicles'!$M$155,'Detailed input - Vehicles'!$M$154)*X139*X135</f>
        <v>0</v>
      </c>
      <c r="Y152" s="147">
        <f>IF('Detailed input - Vehicles'!$M$155&lt;&gt;0,'Detailed input - Vehicles'!$M$155,'Detailed input - Vehicles'!$M$154)*Y139*Y135</f>
        <v>0</v>
      </c>
      <c r="Z152" s="147">
        <f>IF('Detailed input - Vehicles'!$M$155&lt;&gt;0,'Detailed input - Vehicles'!$M$155,'Detailed input - Vehicles'!$M$154)*Z139*Z135</f>
        <v>0</v>
      </c>
      <c r="AA152" s="147">
        <f>IF('Detailed input - Vehicles'!$M$155&lt;&gt;0,'Detailed input - Vehicles'!$M$155,'Detailed input - Vehicles'!$M$154)*AA139*AA135</f>
        <v>0</v>
      </c>
      <c r="AB152" s="147">
        <f>IF('Detailed input - Vehicles'!$M$155&lt;&gt;0,'Detailed input - Vehicles'!$M$155,'Detailed input - Vehicles'!$M$154)*AB139*AB135</f>
        <v>0</v>
      </c>
      <c r="AC152" s="147">
        <f>IF('Detailed input - Vehicles'!$M$155&lt;&gt;0,'Detailed input - Vehicles'!$M$155,'Detailed input - Vehicles'!$M$154)*AC139*AC135</f>
        <v>0</v>
      </c>
    </row>
    <row r="153" spans="1:29" s="138" customFormat="1" ht="20.25" customHeight="1" outlineLevel="3" x14ac:dyDescent="0.3">
      <c r="A153" s="137"/>
      <c r="B153" s="97"/>
      <c r="C153" s="146" t="s">
        <v>130</v>
      </c>
      <c r="D153" s="147"/>
      <c r="E153" s="147"/>
      <c r="F153" s="147"/>
      <c r="G153" s="147"/>
      <c r="H153" s="147"/>
      <c r="I153" s="147"/>
      <c r="J153" s="147"/>
      <c r="K153" s="147"/>
      <c r="L153" s="147"/>
      <c r="M153" s="147">
        <f>IF('Detailed input - Vehicles'!$N$155&lt;&gt;0,'Detailed input - Vehicles'!$N$155,'Detailed input - Vehicles'!$N$154)*M139*M136</f>
        <v>0</v>
      </c>
      <c r="N153" s="147">
        <f>IF('Detailed input - Vehicles'!$N$155&lt;&gt;0,'Detailed input - Vehicles'!$N$155,'Detailed input - Vehicles'!$N$154)*N139*N136</f>
        <v>0</v>
      </c>
      <c r="O153" s="147">
        <f>IF('Detailed input - Vehicles'!$N$155&lt;&gt;0,'Detailed input - Vehicles'!$N$155,'Detailed input - Vehicles'!$N$154)*O139*O136</f>
        <v>0</v>
      </c>
      <c r="P153" s="147">
        <f>IF('Detailed input - Vehicles'!$N$155&lt;&gt;0,'Detailed input - Vehicles'!$N$155,'Detailed input - Vehicles'!$N$154)*P139*P136</f>
        <v>0</v>
      </c>
      <c r="Q153" s="147">
        <f>IF('Detailed input - Vehicles'!$N$155&lt;&gt;0,'Detailed input - Vehicles'!$N$155,'Detailed input - Vehicles'!$N$154)*Q139*Q136</f>
        <v>0</v>
      </c>
      <c r="R153" s="147">
        <f>IF('Detailed input - Vehicles'!$N$155&lt;&gt;0,'Detailed input - Vehicles'!$N$155,'Detailed input - Vehicles'!$N$154)*R139*R136</f>
        <v>0</v>
      </c>
      <c r="S153" s="147">
        <f>IF('Detailed input - Vehicles'!$N$155&lt;&gt;0,'Detailed input - Vehicles'!$N$155,'Detailed input - Vehicles'!$N$154)*S139*S136</f>
        <v>0</v>
      </c>
      <c r="T153" s="147">
        <f>IF('Detailed input - Vehicles'!$N$155&lt;&gt;0,'Detailed input - Vehicles'!$N$155,'Detailed input - Vehicles'!$N$154)*T139*T136</f>
        <v>0</v>
      </c>
      <c r="U153" s="147">
        <f>IF('Detailed input - Vehicles'!$N$155&lt;&gt;0,'Detailed input - Vehicles'!$N$155,'Detailed input - Vehicles'!$N$154)*U139*U136</f>
        <v>0</v>
      </c>
      <c r="V153" s="147">
        <f>IF('Detailed input - Vehicles'!$N$155&lt;&gt;0,'Detailed input - Vehicles'!$N$155,'Detailed input - Vehicles'!$N$154)*V139*V136</f>
        <v>0</v>
      </c>
      <c r="W153" s="147">
        <f>IF('Detailed input - Vehicles'!$N$155&lt;&gt;0,'Detailed input - Vehicles'!$N$155,'Detailed input - Vehicles'!$N$154)*W139*W136</f>
        <v>0</v>
      </c>
      <c r="X153" s="147">
        <f>IF('Detailed input - Vehicles'!$N$155&lt;&gt;0,'Detailed input - Vehicles'!$N$155,'Detailed input - Vehicles'!$N$154)*X139*X136</f>
        <v>0</v>
      </c>
      <c r="Y153" s="147">
        <f>IF('Detailed input - Vehicles'!$N$155&lt;&gt;0,'Detailed input - Vehicles'!$N$155,'Detailed input - Vehicles'!$N$154)*Y139*Y136</f>
        <v>0</v>
      </c>
      <c r="Z153" s="147">
        <f>IF('Detailed input - Vehicles'!$N$155&lt;&gt;0,'Detailed input - Vehicles'!$N$155,'Detailed input - Vehicles'!$N$154)*Z139*Z136</f>
        <v>0</v>
      </c>
      <c r="AA153" s="147">
        <f>IF('Detailed input - Vehicles'!$N$155&lt;&gt;0,'Detailed input - Vehicles'!$N$155,'Detailed input - Vehicles'!$N$154)*AA139*AA136</f>
        <v>0</v>
      </c>
      <c r="AB153" s="147">
        <f>IF('Detailed input - Vehicles'!$N$155&lt;&gt;0,'Detailed input - Vehicles'!$N$155,'Detailed input - Vehicles'!$N$154)*AB139*AB136</f>
        <v>0</v>
      </c>
      <c r="AC153" s="147">
        <f>IF('Detailed input - Vehicles'!$N$155&lt;&gt;0,'Detailed input - Vehicles'!$N$155,'Detailed input - Vehicles'!$N$154)*AC139*AC136</f>
        <v>0</v>
      </c>
    </row>
    <row r="154" spans="1:29" s="138" customFormat="1" ht="20.25" customHeight="1" outlineLevel="3" x14ac:dyDescent="0.3">
      <c r="A154" s="137"/>
      <c r="B154" s="97"/>
      <c r="C154" s="146" t="s">
        <v>131</v>
      </c>
      <c r="D154" s="147"/>
      <c r="E154" s="147"/>
      <c r="F154" s="147"/>
      <c r="G154" s="147"/>
      <c r="H154" s="147"/>
      <c r="I154" s="147"/>
      <c r="J154" s="147"/>
      <c r="K154" s="147"/>
      <c r="L154" s="147"/>
      <c r="M154" s="147"/>
      <c r="N154" s="147">
        <f>IF('Detailed input - Vehicles'!$O$155&lt;&gt;0,'Detailed input - Vehicles'!$O$155,'Detailed input - Vehicles'!$O$154)*N139*N137</f>
        <v>0</v>
      </c>
      <c r="O154" s="147">
        <f>IF('Detailed input - Vehicles'!$O$155&lt;&gt;0,'Detailed input - Vehicles'!$O$155,'Detailed input - Vehicles'!$O$154)*O139*O137</f>
        <v>0</v>
      </c>
      <c r="P154" s="147">
        <f>IF('Detailed input - Vehicles'!$O$155&lt;&gt;0,'Detailed input - Vehicles'!$O$155,'Detailed input - Vehicles'!$O$154)*P139*P137</f>
        <v>0</v>
      </c>
      <c r="Q154" s="147">
        <f>IF('Detailed input - Vehicles'!$O$155&lt;&gt;0,'Detailed input - Vehicles'!$O$155,'Detailed input - Vehicles'!$O$154)*Q139*Q137</f>
        <v>0</v>
      </c>
      <c r="R154" s="147">
        <f>IF('Detailed input - Vehicles'!$O$155&lt;&gt;0,'Detailed input - Vehicles'!$O$155,'Detailed input - Vehicles'!$O$154)*R139*R137</f>
        <v>0</v>
      </c>
      <c r="S154" s="147">
        <f>IF('Detailed input - Vehicles'!$O$155&lt;&gt;0,'Detailed input - Vehicles'!$O$155,'Detailed input - Vehicles'!$O$154)*S139*S137</f>
        <v>0</v>
      </c>
      <c r="T154" s="147">
        <f>IF('Detailed input - Vehicles'!$O$155&lt;&gt;0,'Detailed input - Vehicles'!$O$155,'Detailed input - Vehicles'!$O$154)*T139*T137</f>
        <v>0</v>
      </c>
      <c r="U154" s="147">
        <f>IF('Detailed input - Vehicles'!$O$155&lt;&gt;0,'Detailed input - Vehicles'!$O$155,'Detailed input - Vehicles'!$O$154)*U139*U137</f>
        <v>0</v>
      </c>
      <c r="V154" s="147">
        <f>IF('Detailed input - Vehicles'!$O$155&lt;&gt;0,'Detailed input - Vehicles'!$O$155,'Detailed input - Vehicles'!$O$154)*V139*V137</f>
        <v>0</v>
      </c>
      <c r="W154" s="147">
        <f>IF('Detailed input - Vehicles'!$O$155&lt;&gt;0,'Detailed input - Vehicles'!$O$155,'Detailed input - Vehicles'!$O$154)*W139*W137</f>
        <v>0</v>
      </c>
      <c r="X154" s="147">
        <f>IF('Detailed input - Vehicles'!$O$155&lt;&gt;0,'Detailed input - Vehicles'!$O$155,'Detailed input - Vehicles'!$O$154)*X139*X137</f>
        <v>0</v>
      </c>
      <c r="Y154" s="147">
        <f>IF('Detailed input - Vehicles'!$O$155&lt;&gt;0,'Detailed input - Vehicles'!$O$155,'Detailed input - Vehicles'!$O$154)*Y139*Y137</f>
        <v>0</v>
      </c>
      <c r="Z154" s="147">
        <f>IF('Detailed input - Vehicles'!$O$155&lt;&gt;0,'Detailed input - Vehicles'!$O$155,'Detailed input - Vehicles'!$O$154)*Z139*Z137</f>
        <v>0</v>
      </c>
      <c r="AA154" s="147">
        <f>IF('Detailed input - Vehicles'!$O$155&lt;&gt;0,'Detailed input - Vehicles'!$O$155,'Detailed input - Vehicles'!$O$154)*AA139*AA137</f>
        <v>0</v>
      </c>
      <c r="AB154" s="147">
        <f>IF('Detailed input - Vehicles'!$O$155&lt;&gt;0,'Detailed input - Vehicles'!$O$155,'Detailed input - Vehicles'!$O$154)*AB139*AB137</f>
        <v>0</v>
      </c>
      <c r="AC154" s="147">
        <f>IF('Detailed input - Vehicles'!$O$155&lt;&gt;0,'Detailed input - Vehicles'!$O$155,'Detailed input - Vehicles'!$O$154)*AC139*AC137</f>
        <v>0</v>
      </c>
    </row>
    <row r="155" spans="1:29" s="87" customFormat="1" ht="20.25" customHeight="1" outlineLevel="2" x14ac:dyDescent="0.3">
      <c r="A155" s="86"/>
      <c r="B155" s="86"/>
      <c r="C155" s="86"/>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row>
    <row r="156" spans="1:29" s="136" customFormat="1" ht="20.25" customHeight="1" outlineLevel="2" x14ac:dyDescent="0.3">
      <c r="A156" s="135"/>
      <c r="B156" s="97" t="s">
        <v>465</v>
      </c>
      <c r="C156" s="97" t="s">
        <v>152</v>
      </c>
      <c r="D156" s="597">
        <f t="shared" ref="D156:N156" si="85">SUM(D157:D167)</f>
        <v>0</v>
      </c>
      <c r="E156" s="597">
        <f t="shared" si="85"/>
        <v>0</v>
      </c>
      <c r="F156" s="597">
        <f t="shared" si="85"/>
        <v>0</v>
      </c>
      <c r="G156" s="597">
        <f t="shared" si="85"/>
        <v>0</v>
      </c>
      <c r="H156" s="597">
        <f t="shared" si="85"/>
        <v>0</v>
      </c>
      <c r="I156" s="597">
        <f t="shared" si="85"/>
        <v>0</v>
      </c>
      <c r="J156" s="597">
        <f t="shared" si="85"/>
        <v>0</v>
      </c>
      <c r="K156" s="597">
        <f t="shared" si="85"/>
        <v>0</v>
      </c>
      <c r="L156" s="597">
        <f t="shared" si="85"/>
        <v>0</v>
      </c>
      <c r="M156" s="597">
        <f t="shared" si="85"/>
        <v>0</v>
      </c>
      <c r="N156" s="597">
        <f t="shared" si="85"/>
        <v>0</v>
      </c>
      <c r="O156" s="597">
        <f t="shared" ref="O156:AC156" si="86">SUM(O157:O167)</f>
        <v>0</v>
      </c>
      <c r="P156" s="597">
        <f t="shared" si="86"/>
        <v>0</v>
      </c>
      <c r="Q156" s="597">
        <f t="shared" si="86"/>
        <v>0</v>
      </c>
      <c r="R156" s="597">
        <f t="shared" si="86"/>
        <v>0</v>
      </c>
      <c r="S156" s="597">
        <f t="shared" si="86"/>
        <v>0</v>
      </c>
      <c r="T156" s="597">
        <f t="shared" si="86"/>
        <v>0</v>
      </c>
      <c r="U156" s="597">
        <f t="shared" si="86"/>
        <v>0</v>
      </c>
      <c r="V156" s="597">
        <f t="shared" si="86"/>
        <v>0</v>
      </c>
      <c r="W156" s="597">
        <f t="shared" si="86"/>
        <v>0</v>
      </c>
      <c r="X156" s="597">
        <f t="shared" si="86"/>
        <v>0</v>
      </c>
      <c r="Y156" s="597">
        <f t="shared" si="86"/>
        <v>0</v>
      </c>
      <c r="Z156" s="597">
        <f t="shared" si="86"/>
        <v>0</v>
      </c>
      <c r="AA156" s="597">
        <f t="shared" si="86"/>
        <v>0</v>
      </c>
      <c r="AB156" s="597">
        <f t="shared" si="86"/>
        <v>0</v>
      </c>
      <c r="AC156" s="597">
        <f t="shared" si="86"/>
        <v>0</v>
      </c>
    </row>
    <row r="157" spans="1:29" s="138" customFormat="1" ht="20.25" customHeight="1" outlineLevel="3" x14ac:dyDescent="0.3">
      <c r="A157" s="137"/>
      <c r="B157" s="103" t="s">
        <v>135</v>
      </c>
      <c r="C157" s="146" t="s">
        <v>121</v>
      </c>
      <c r="D157" s="147">
        <f>IF('Detailed input - Vehicles'!$E$155&lt;&gt;0,'Detailed input - Vehicles'!$E$155,'Detailed input - Vehicles'!$E$154)*D25*D127</f>
        <v>0</v>
      </c>
      <c r="E157" s="147">
        <f>IF('Detailed input - Vehicles'!$E$155&lt;&gt;0,'Detailed input - Vehicles'!$E$155,'Detailed input - Vehicles'!$E$154)*E25*E127</f>
        <v>0</v>
      </c>
      <c r="F157" s="147">
        <f>IF('Detailed input - Vehicles'!$E$155&lt;&gt;0,'Detailed input - Vehicles'!$E$155,'Detailed input - Vehicles'!$E$154)*F25*F127</f>
        <v>0</v>
      </c>
      <c r="G157" s="147">
        <f>IF('Detailed input - Vehicles'!$E$155&lt;&gt;0,'Detailed input - Vehicles'!$E$155,'Detailed input - Vehicles'!$E$154)*G25*G127</f>
        <v>0</v>
      </c>
      <c r="H157" s="147">
        <f>IF('Detailed input - Vehicles'!$E$155&lt;&gt;0,'Detailed input - Vehicles'!$E$155,'Detailed input - Vehicles'!$E$154)*H25*H127</f>
        <v>0</v>
      </c>
      <c r="I157" s="147">
        <f>IF('Detailed input - Vehicles'!$E$155&lt;&gt;0,'Detailed input - Vehicles'!$E$155,'Detailed input - Vehicles'!$E$154)*I25*I127</f>
        <v>0</v>
      </c>
      <c r="J157" s="147">
        <f>IF('Detailed input - Vehicles'!$E$155&lt;&gt;0,'Detailed input - Vehicles'!$E$155,'Detailed input - Vehicles'!$E$154)*J25*J127</f>
        <v>0</v>
      </c>
      <c r="K157" s="147">
        <f>IF('Detailed input - Vehicles'!$E$155&lt;&gt;0,'Detailed input - Vehicles'!$E$155,'Detailed input - Vehicles'!$E$154)*K25*K127</f>
        <v>0</v>
      </c>
      <c r="L157" s="147">
        <f>IF('Detailed input - Vehicles'!$E$155&lt;&gt;0,'Detailed input - Vehicles'!$E$155,'Detailed input - Vehicles'!$E$154)*L25*L127</f>
        <v>0</v>
      </c>
      <c r="M157" s="147">
        <f>IF('Detailed input - Vehicles'!$E$155&lt;&gt;0,'Detailed input - Vehicles'!$E$155,'Detailed input - Vehicles'!$E$154)*M25*M127</f>
        <v>0</v>
      </c>
      <c r="N157" s="147">
        <f>IF('Detailed input - Vehicles'!$E$155&lt;&gt;0,'Detailed input - Vehicles'!$E$155,'Detailed input - Vehicles'!$E$154)*N25*N127</f>
        <v>0</v>
      </c>
      <c r="O157" s="147">
        <f>IF('Detailed input - Vehicles'!$E$155&lt;&gt;0,'Detailed input - Vehicles'!$E$155,'Detailed input - Vehicles'!$E$154)*O25*O127</f>
        <v>0</v>
      </c>
      <c r="P157" s="147">
        <f>IF('Detailed input - Vehicles'!$E$155&lt;&gt;0,'Detailed input - Vehicles'!$E$155,'Detailed input - Vehicles'!$E$154)*P25*P127</f>
        <v>0</v>
      </c>
      <c r="Q157" s="147">
        <f>IF('Detailed input - Vehicles'!$E$155&lt;&gt;0,'Detailed input - Vehicles'!$E$155,'Detailed input - Vehicles'!$E$154)*Q25*Q127</f>
        <v>0</v>
      </c>
      <c r="R157" s="147">
        <f>IF('Detailed input - Vehicles'!$E$155&lt;&gt;0,'Detailed input - Vehicles'!$E$155,'Detailed input - Vehicles'!$E$154)*R25*R127</f>
        <v>0</v>
      </c>
      <c r="S157" s="147">
        <f>IF('Detailed input - Vehicles'!$E$155&lt;&gt;0,'Detailed input - Vehicles'!$E$155,'Detailed input - Vehicles'!$E$154)*S25*S127</f>
        <v>0</v>
      </c>
      <c r="T157" s="147">
        <f>IF('Detailed input - Vehicles'!$E$155&lt;&gt;0,'Detailed input - Vehicles'!$E$155,'Detailed input - Vehicles'!$E$154)*T25*T127</f>
        <v>0</v>
      </c>
      <c r="U157" s="147">
        <f>IF('Detailed input - Vehicles'!$E$155&lt;&gt;0,'Detailed input - Vehicles'!$E$155,'Detailed input - Vehicles'!$E$154)*U25*U127</f>
        <v>0</v>
      </c>
      <c r="V157" s="147">
        <f>IF('Detailed input - Vehicles'!$E$155&lt;&gt;0,'Detailed input - Vehicles'!$E$155,'Detailed input - Vehicles'!$E$154)*V25*V127</f>
        <v>0</v>
      </c>
      <c r="W157" s="147">
        <f>IF('Detailed input - Vehicles'!$E$155&lt;&gt;0,'Detailed input - Vehicles'!$E$155,'Detailed input - Vehicles'!$E$154)*W25*W127</f>
        <v>0</v>
      </c>
      <c r="X157" s="147">
        <f>IF('Detailed input - Vehicles'!$E$155&lt;&gt;0,'Detailed input - Vehicles'!$E$155,'Detailed input - Vehicles'!$E$154)*X25*X127</f>
        <v>0</v>
      </c>
      <c r="Y157" s="147">
        <f>IF('Detailed input - Vehicles'!$E$155&lt;&gt;0,'Detailed input - Vehicles'!$E$155,'Detailed input - Vehicles'!$E$154)*Y25*Y127</f>
        <v>0</v>
      </c>
      <c r="Z157" s="147">
        <f>IF('Detailed input - Vehicles'!$E$155&lt;&gt;0,'Detailed input - Vehicles'!$E$155,'Detailed input - Vehicles'!$E$154)*Z25*Z127</f>
        <v>0</v>
      </c>
      <c r="AA157" s="147">
        <f>IF('Detailed input - Vehicles'!$E$155&lt;&gt;0,'Detailed input - Vehicles'!$E$155,'Detailed input - Vehicles'!$E$154)*AA25*AA127</f>
        <v>0</v>
      </c>
      <c r="AB157" s="147">
        <f>IF('Detailed input - Vehicles'!$E$155&lt;&gt;0,'Detailed input - Vehicles'!$E$155,'Detailed input - Vehicles'!$E$154)*AB25*AB127</f>
        <v>0</v>
      </c>
      <c r="AC157" s="147">
        <f>IF('Detailed input - Vehicles'!$E$155&lt;&gt;0,'Detailed input - Vehicles'!$E$155,'Detailed input - Vehicles'!$E$154)*AC25*AC127</f>
        <v>0</v>
      </c>
    </row>
    <row r="158" spans="1:29" s="138" customFormat="1" ht="20.25" customHeight="1" outlineLevel="3" x14ac:dyDescent="0.3">
      <c r="A158" s="137"/>
      <c r="B158" s="97"/>
      <c r="C158" s="146" t="s">
        <v>122</v>
      </c>
      <c r="D158" s="147"/>
      <c r="E158" s="147">
        <f>IF('Detailed input - Vehicles'!$F$155&lt;&gt;0,'Detailed input - Vehicles'!$F$155,'Detailed input - Vehicles'!$F$154)*E25*E128</f>
        <v>0</v>
      </c>
      <c r="F158" s="147">
        <f>IF('Detailed input - Vehicles'!$F$155&lt;&gt;0,'Detailed input - Vehicles'!$F$155,'Detailed input - Vehicles'!$F$154)*F25*F128</f>
        <v>0</v>
      </c>
      <c r="G158" s="147">
        <f>IF('Detailed input - Vehicles'!$F$155&lt;&gt;0,'Detailed input - Vehicles'!$F$155,'Detailed input - Vehicles'!$F$154)*G25*G128</f>
        <v>0</v>
      </c>
      <c r="H158" s="147">
        <f>IF('Detailed input - Vehicles'!$F$155&lt;&gt;0,'Detailed input - Vehicles'!$F$155,'Detailed input - Vehicles'!$F$154)*H25*H128</f>
        <v>0</v>
      </c>
      <c r="I158" s="147">
        <f>IF('Detailed input - Vehicles'!$F$155&lt;&gt;0,'Detailed input - Vehicles'!$F$155,'Detailed input - Vehicles'!$F$154)*I25*I128</f>
        <v>0</v>
      </c>
      <c r="J158" s="147">
        <f>IF('Detailed input - Vehicles'!$F$155&lt;&gt;0,'Detailed input - Vehicles'!$F$155,'Detailed input - Vehicles'!$F$154)*J25*J128</f>
        <v>0</v>
      </c>
      <c r="K158" s="147">
        <f>IF('Detailed input - Vehicles'!$F$155&lt;&gt;0,'Detailed input - Vehicles'!$F$155,'Detailed input - Vehicles'!$F$154)*K25*K128</f>
        <v>0</v>
      </c>
      <c r="L158" s="147">
        <f>IF('Detailed input - Vehicles'!$F$155&lt;&gt;0,'Detailed input - Vehicles'!$F$155,'Detailed input - Vehicles'!$F$154)*L25*L128</f>
        <v>0</v>
      </c>
      <c r="M158" s="147">
        <f>IF('Detailed input - Vehicles'!$F$155&lt;&gt;0,'Detailed input - Vehicles'!$F$155,'Detailed input - Vehicles'!$F$154)*M25*M128</f>
        <v>0</v>
      </c>
      <c r="N158" s="147">
        <f>IF('Detailed input - Vehicles'!$F$155&lt;&gt;0,'Detailed input - Vehicles'!$F$155,'Detailed input - Vehicles'!$F$154)*N25*N128</f>
        <v>0</v>
      </c>
      <c r="O158" s="147">
        <f>IF('Detailed input - Vehicles'!$F$155&lt;&gt;0,'Detailed input - Vehicles'!$F$155,'Detailed input - Vehicles'!$F$154)*O25*O128</f>
        <v>0</v>
      </c>
      <c r="P158" s="147">
        <f>IF('Detailed input - Vehicles'!$F$155&lt;&gt;0,'Detailed input - Vehicles'!$F$155,'Detailed input - Vehicles'!$F$154)*P25*P128</f>
        <v>0</v>
      </c>
      <c r="Q158" s="147">
        <f>IF('Detailed input - Vehicles'!$F$155&lt;&gt;0,'Detailed input - Vehicles'!$F$155,'Detailed input - Vehicles'!$F$154)*Q25*Q128</f>
        <v>0</v>
      </c>
      <c r="R158" s="147">
        <f>IF('Detailed input - Vehicles'!$F$155&lt;&gt;0,'Detailed input - Vehicles'!$F$155,'Detailed input - Vehicles'!$F$154)*R25*R128</f>
        <v>0</v>
      </c>
      <c r="S158" s="147">
        <f>IF('Detailed input - Vehicles'!$F$155&lt;&gt;0,'Detailed input - Vehicles'!$F$155,'Detailed input - Vehicles'!$F$154)*S25*S128</f>
        <v>0</v>
      </c>
      <c r="T158" s="147">
        <f>IF('Detailed input - Vehicles'!$F$155&lt;&gt;0,'Detailed input - Vehicles'!$F$155,'Detailed input - Vehicles'!$F$154)*T25*T128</f>
        <v>0</v>
      </c>
      <c r="U158" s="147">
        <f>IF('Detailed input - Vehicles'!$F$155&lt;&gt;0,'Detailed input - Vehicles'!$F$155,'Detailed input - Vehicles'!$F$154)*U25*U128</f>
        <v>0</v>
      </c>
      <c r="V158" s="147">
        <f>IF('Detailed input - Vehicles'!$F$155&lt;&gt;0,'Detailed input - Vehicles'!$F$155,'Detailed input - Vehicles'!$F$154)*V25*V128</f>
        <v>0</v>
      </c>
      <c r="W158" s="147">
        <f>IF('Detailed input - Vehicles'!$F$155&lt;&gt;0,'Detailed input - Vehicles'!$F$155,'Detailed input - Vehicles'!$F$154)*W25*W128</f>
        <v>0</v>
      </c>
      <c r="X158" s="147">
        <f>IF('Detailed input - Vehicles'!$F$155&lt;&gt;0,'Detailed input - Vehicles'!$F$155,'Detailed input - Vehicles'!$F$154)*X25*X128</f>
        <v>0</v>
      </c>
      <c r="Y158" s="147">
        <f>IF('Detailed input - Vehicles'!$F$155&lt;&gt;0,'Detailed input - Vehicles'!$F$155,'Detailed input - Vehicles'!$F$154)*Y25*Y128</f>
        <v>0</v>
      </c>
      <c r="Z158" s="147">
        <f>IF('Detailed input - Vehicles'!$F$155&lt;&gt;0,'Detailed input - Vehicles'!$F$155,'Detailed input - Vehicles'!$F$154)*Z25*Z128</f>
        <v>0</v>
      </c>
      <c r="AA158" s="147">
        <f>IF('Detailed input - Vehicles'!$F$155&lt;&gt;0,'Detailed input - Vehicles'!$F$155,'Detailed input - Vehicles'!$F$154)*AA25*AA128</f>
        <v>0</v>
      </c>
      <c r="AB158" s="147">
        <f>IF('Detailed input - Vehicles'!$F$155&lt;&gt;0,'Detailed input - Vehicles'!$F$155,'Detailed input - Vehicles'!$F$154)*AB25*AB128</f>
        <v>0</v>
      </c>
      <c r="AC158" s="147">
        <f>IF('Detailed input - Vehicles'!$F$155&lt;&gt;0,'Detailed input - Vehicles'!$F$155,'Detailed input - Vehicles'!$F$154)*AC25*AC128</f>
        <v>0</v>
      </c>
    </row>
    <row r="159" spans="1:29" s="138" customFormat="1" ht="20.25" customHeight="1" outlineLevel="3" x14ac:dyDescent="0.3">
      <c r="A159" s="137"/>
      <c r="B159" s="97"/>
      <c r="C159" s="146" t="s">
        <v>123</v>
      </c>
      <c r="D159" s="147"/>
      <c r="E159" s="147"/>
      <c r="F159" s="147">
        <f>IF('Detailed input - Vehicles'!$G$155&lt;&gt;0,'Detailed input - Vehicles'!$G$155,'Detailed input - Vehicles'!$G$154)*F25*F129</f>
        <v>0</v>
      </c>
      <c r="G159" s="147">
        <f>IF('Detailed input - Vehicles'!$G$155&lt;&gt;0,'Detailed input - Vehicles'!$G$155,'Detailed input - Vehicles'!$G$154)*G25*G129</f>
        <v>0</v>
      </c>
      <c r="H159" s="147">
        <f>IF('Detailed input - Vehicles'!$G$155&lt;&gt;0,'Detailed input - Vehicles'!$G$155,'Detailed input - Vehicles'!$G$154)*H25*H129</f>
        <v>0</v>
      </c>
      <c r="I159" s="147">
        <f>IF('Detailed input - Vehicles'!$G$155&lt;&gt;0,'Detailed input - Vehicles'!$G$155,'Detailed input - Vehicles'!$G$154)*I25*I129</f>
        <v>0</v>
      </c>
      <c r="J159" s="147">
        <f>IF('Detailed input - Vehicles'!$G$155&lt;&gt;0,'Detailed input - Vehicles'!$G$155,'Detailed input - Vehicles'!$G$154)*J25*J129</f>
        <v>0</v>
      </c>
      <c r="K159" s="147">
        <f>IF('Detailed input - Vehicles'!$G$155&lt;&gt;0,'Detailed input - Vehicles'!$G$155,'Detailed input - Vehicles'!$G$154)*K25*K129</f>
        <v>0</v>
      </c>
      <c r="L159" s="147">
        <f>IF('Detailed input - Vehicles'!$G$155&lt;&gt;0,'Detailed input - Vehicles'!$G$155,'Detailed input - Vehicles'!$G$154)*L25*L129</f>
        <v>0</v>
      </c>
      <c r="M159" s="147">
        <f>IF('Detailed input - Vehicles'!$G$155&lt;&gt;0,'Detailed input - Vehicles'!$G$155,'Detailed input - Vehicles'!$G$154)*M25*M129</f>
        <v>0</v>
      </c>
      <c r="N159" s="147">
        <f>IF('Detailed input - Vehicles'!$G$155&lt;&gt;0,'Detailed input - Vehicles'!$G$155,'Detailed input - Vehicles'!$G$154)*N25*N129</f>
        <v>0</v>
      </c>
      <c r="O159" s="147">
        <f>IF('Detailed input - Vehicles'!$G$155&lt;&gt;0,'Detailed input - Vehicles'!$G$155,'Detailed input - Vehicles'!$G$154)*O25*O129</f>
        <v>0</v>
      </c>
      <c r="P159" s="147">
        <f>IF('Detailed input - Vehicles'!$G$155&lt;&gt;0,'Detailed input - Vehicles'!$G$155,'Detailed input - Vehicles'!$G$154)*P25*P129</f>
        <v>0</v>
      </c>
      <c r="Q159" s="147">
        <f>IF('Detailed input - Vehicles'!$G$155&lt;&gt;0,'Detailed input - Vehicles'!$G$155,'Detailed input - Vehicles'!$G$154)*Q25*Q129</f>
        <v>0</v>
      </c>
      <c r="R159" s="147">
        <f>IF('Detailed input - Vehicles'!$G$155&lt;&gt;0,'Detailed input - Vehicles'!$G$155,'Detailed input - Vehicles'!$G$154)*R25*R129</f>
        <v>0</v>
      </c>
      <c r="S159" s="147">
        <f>IF('Detailed input - Vehicles'!$G$155&lt;&gt;0,'Detailed input - Vehicles'!$G$155,'Detailed input - Vehicles'!$G$154)*S25*S129</f>
        <v>0</v>
      </c>
      <c r="T159" s="147">
        <f>IF('Detailed input - Vehicles'!$G$155&lt;&gt;0,'Detailed input - Vehicles'!$G$155,'Detailed input - Vehicles'!$G$154)*T25*T129</f>
        <v>0</v>
      </c>
      <c r="U159" s="147">
        <f>IF('Detailed input - Vehicles'!$G$155&lt;&gt;0,'Detailed input - Vehicles'!$G$155,'Detailed input - Vehicles'!$G$154)*U25*U129</f>
        <v>0</v>
      </c>
      <c r="V159" s="147">
        <f>IF('Detailed input - Vehicles'!$G$155&lt;&gt;0,'Detailed input - Vehicles'!$G$155,'Detailed input - Vehicles'!$G$154)*V25*V129</f>
        <v>0</v>
      </c>
      <c r="W159" s="147">
        <f>IF('Detailed input - Vehicles'!$G$155&lt;&gt;0,'Detailed input - Vehicles'!$G$155,'Detailed input - Vehicles'!$G$154)*W25*W129</f>
        <v>0</v>
      </c>
      <c r="X159" s="147">
        <f>IF('Detailed input - Vehicles'!$G$155&lt;&gt;0,'Detailed input - Vehicles'!$G$155,'Detailed input - Vehicles'!$G$154)*X25*X129</f>
        <v>0</v>
      </c>
      <c r="Y159" s="147">
        <f>IF('Detailed input - Vehicles'!$G$155&lt;&gt;0,'Detailed input - Vehicles'!$G$155,'Detailed input - Vehicles'!$G$154)*Y25*Y129</f>
        <v>0</v>
      </c>
      <c r="Z159" s="147">
        <f>IF('Detailed input - Vehicles'!$G$155&lt;&gt;0,'Detailed input - Vehicles'!$G$155,'Detailed input - Vehicles'!$G$154)*Z25*Z129</f>
        <v>0</v>
      </c>
      <c r="AA159" s="147">
        <f>IF('Detailed input - Vehicles'!$G$155&lt;&gt;0,'Detailed input - Vehicles'!$G$155,'Detailed input - Vehicles'!$G$154)*AA25*AA129</f>
        <v>0</v>
      </c>
      <c r="AB159" s="147">
        <f>IF('Detailed input - Vehicles'!$G$155&lt;&gt;0,'Detailed input - Vehicles'!$G$155,'Detailed input - Vehicles'!$G$154)*AB25*AB129</f>
        <v>0</v>
      </c>
      <c r="AC159" s="147">
        <f>IF('Detailed input - Vehicles'!$G$155&lt;&gt;0,'Detailed input - Vehicles'!$G$155,'Detailed input - Vehicles'!$G$154)*AC25*AC129</f>
        <v>0</v>
      </c>
    </row>
    <row r="160" spans="1:29" s="138" customFormat="1" ht="20.25" customHeight="1" outlineLevel="3" x14ac:dyDescent="0.3">
      <c r="A160" s="137"/>
      <c r="B160" s="97"/>
      <c r="C160" s="146" t="s">
        <v>124</v>
      </c>
      <c r="D160" s="147"/>
      <c r="E160" s="147"/>
      <c r="F160" s="147"/>
      <c r="G160" s="147">
        <f>IF('Detailed input - Vehicles'!$H$155&lt;&gt;0,'Detailed input - Vehicles'!$H$155,'Detailed input - Vehicles'!$H$154)*G25*G130</f>
        <v>0</v>
      </c>
      <c r="H160" s="147">
        <f>IF('Detailed input - Vehicles'!$H$155&lt;&gt;0,'Detailed input - Vehicles'!$H$155,'Detailed input - Vehicles'!$H$154)*H25*H130</f>
        <v>0</v>
      </c>
      <c r="I160" s="147">
        <f>IF('Detailed input - Vehicles'!$H$155&lt;&gt;0,'Detailed input - Vehicles'!$H$155,'Detailed input - Vehicles'!$H$154)*I25*I130</f>
        <v>0</v>
      </c>
      <c r="J160" s="147">
        <f>IF('Detailed input - Vehicles'!$H$155&lt;&gt;0,'Detailed input - Vehicles'!$H$155,'Detailed input - Vehicles'!$H$154)*J25*J130</f>
        <v>0</v>
      </c>
      <c r="K160" s="147">
        <f>IF('Detailed input - Vehicles'!$H$155&lt;&gt;0,'Detailed input - Vehicles'!$H$155,'Detailed input - Vehicles'!$H$154)*K25*K130</f>
        <v>0</v>
      </c>
      <c r="L160" s="147">
        <f>IF('Detailed input - Vehicles'!$H$155&lt;&gt;0,'Detailed input - Vehicles'!$H$155,'Detailed input - Vehicles'!$H$154)*L25*L130</f>
        <v>0</v>
      </c>
      <c r="M160" s="147">
        <f>IF('Detailed input - Vehicles'!$H$155&lt;&gt;0,'Detailed input - Vehicles'!$H$155,'Detailed input - Vehicles'!$H$154)*M25*M130</f>
        <v>0</v>
      </c>
      <c r="N160" s="147">
        <f>IF('Detailed input - Vehicles'!$H$155&lt;&gt;0,'Detailed input - Vehicles'!$H$155,'Detailed input - Vehicles'!$H$154)*N25*N130</f>
        <v>0</v>
      </c>
      <c r="O160" s="147">
        <f>IF('Detailed input - Vehicles'!$H$155&lt;&gt;0,'Detailed input - Vehicles'!$H$155,'Detailed input - Vehicles'!$H$154)*O25*O130</f>
        <v>0</v>
      </c>
      <c r="P160" s="147">
        <f>IF('Detailed input - Vehicles'!$H$155&lt;&gt;0,'Detailed input - Vehicles'!$H$155,'Detailed input - Vehicles'!$H$154)*P25*P130</f>
        <v>0</v>
      </c>
      <c r="Q160" s="147">
        <f>IF('Detailed input - Vehicles'!$H$155&lt;&gt;0,'Detailed input - Vehicles'!$H$155,'Detailed input - Vehicles'!$H$154)*Q25*Q130</f>
        <v>0</v>
      </c>
      <c r="R160" s="147">
        <f>IF('Detailed input - Vehicles'!$H$155&lt;&gt;0,'Detailed input - Vehicles'!$H$155,'Detailed input - Vehicles'!$H$154)*R25*R130</f>
        <v>0</v>
      </c>
      <c r="S160" s="147">
        <f>IF('Detailed input - Vehicles'!$H$155&lt;&gt;0,'Detailed input - Vehicles'!$H$155,'Detailed input - Vehicles'!$H$154)*S25*S130</f>
        <v>0</v>
      </c>
      <c r="T160" s="147">
        <f>IF('Detailed input - Vehicles'!$H$155&lt;&gt;0,'Detailed input - Vehicles'!$H$155,'Detailed input - Vehicles'!$H$154)*T25*T130</f>
        <v>0</v>
      </c>
      <c r="U160" s="147">
        <f>IF('Detailed input - Vehicles'!$H$155&lt;&gt;0,'Detailed input - Vehicles'!$H$155,'Detailed input - Vehicles'!$H$154)*U25*U130</f>
        <v>0</v>
      </c>
      <c r="V160" s="147">
        <f>IF('Detailed input - Vehicles'!$H$155&lt;&gt;0,'Detailed input - Vehicles'!$H$155,'Detailed input - Vehicles'!$H$154)*V25*V130</f>
        <v>0</v>
      </c>
      <c r="W160" s="147">
        <f>IF('Detailed input - Vehicles'!$H$155&lt;&gt;0,'Detailed input - Vehicles'!$H$155,'Detailed input - Vehicles'!$H$154)*W25*W130</f>
        <v>0</v>
      </c>
      <c r="X160" s="147">
        <f>IF('Detailed input - Vehicles'!$H$155&lt;&gt;0,'Detailed input - Vehicles'!$H$155,'Detailed input - Vehicles'!$H$154)*X25*X130</f>
        <v>0</v>
      </c>
      <c r="Y160" s="147">
        <f>IF('Detailed input - Vehicles'!$H$155&lt;&gt;0,'Detailed input - Vehicles'!$H$155,'Detailed input - Vehicles'!$H$154)*Y25*Y130</f>
        <v>0</v>
      </c>
      <c r="Z160" s="147">
        <f>IF('Detailed input - Vehicles'!$H$155&lt;&gt;0,'Detailed input - Vehicles'!$H$155,'Detailed input - Vehicles'!$H$154)*Z25*Z130</f>
        <v>0</v>
      </c>
      <c r="AA160" s="147">
        <f>IF('Detailed input - Vehicles'!$H$155&lt;&gt;0,'Detailed input - Vehicles'!$H$155,'Detailed input - Vehicles'!$H$154)*AA25*AA130</f>
        <v>0</v>
      </c>
      <c r="AB160" s="147">
        <f>IF('Detailed input - Vehicles'!$H$155&lt;&gt;0,'Detailed input - Vehicles'!$H$155,'Detailed input - Vehicles'!$H$154)*AB25*AB130</f>
        <v>0</v>
      </c>
      <c r="AC160" s="147">
        <f>IF('Detailed input - Vehicles'!$H$155&lt;&gt;0,'Detailed input - Vehicles'!$H$155,'Detailed input - Vehicles'!$H$154)*AC25*AC130</f>
        <v>0</v>
      </c>
    </row>
    <row r="161" spans="1:29" s="138" customFormat="1" ht="20.25" customHeight="1" outlineLevel="3" x14ac:dyDescent="0.3">
      <c r="A161" s="137"/>
      <c r="B161" s="97"/>
      <c r="C161" s="146" t="s">
        <v>125</v>
      </c>
      <c r="D161" s="147"/>
      <c r="E161" s="147"/>
      <c r="F161" s="147"/>
      <c r="G161" s="147"/>
      <c r="H161" s="147">
        <f>IF('Detailed input - Vehicles'!$I$155&lt;&gt;0,'Detailed input - Vehicles'!$I$155,'Detailed input - Vehicles'!$I$154)*H25*H131</f>
        <v>0</v>
      </c>
      <c r="I161" s="147">
        <f>IF('Detailed input - Vehicles'!$I$155&lt;&gt;0,'Detailed input - Vehicles'!$I$155,'Detailed input - Vehicles'!$I$154)*I25*I131</f>
        <v>0</v>
      </c>
      <c r="J161" s="147">
        <f>IF('Detailed input - Vehicles'!$I$155&lt;&gt;0,'Detailed input - Vehicles'!$I$155,'Detailed input - Vehicles'!$I$154)*J25*J131</f>
        <v>0</v>
      </c>
      <c r="K161" s="147">
        <f>IF('Detailed input - Vehicles'!$I$155&lt;&gt;0,'Detailed input - Vehicles'!$I$155,'Detailed input - Vehicles'!$I$154)*K25*K131</f>
        <v>0</v>
      </c>
      <c r="L161" s="147">
        <f>IF('Detailed input - Vehicles'!$I$155&lt;&gt;0,'Detailed input - Vehicles'!$I$155,'Detailed input - Vehicles'!$I$154)*L25*L131</f>
        <v>0</v>
      </c>
      <c r="M161" s="147">
        <f>IF('Detailed input - Vehicles'!$I$155&lt;&gt;0,'Detailed input - Vehicles'!$I$155,'Detailed input - Vehicles'!$I$154)*M25*M131</f>
        <v>0</v>
      </c>
      <c r="N161" s="147">
        <f>IF('Detailed input - Vehicles'!$I$155&lt;&gt;0,'Detailed input - Vehicles'!$I$155,'Detailed input - Vehicles'!$I$154)*N25*N131</f>
        <v>0</v>
      </c>
      <c r="O161" s="147">
        <f>IF('Detailed input - Vehicles'!$I$155&lt;&gt;0,'Detailed input - Vehicles'!$I$155,'Detailed input - Vehicles'!$I$154)*O25*O131</f>
        <v>0</v>
      </c>
      <c r="P161" s="147">
        <f>IF('Detailed input - Vehicles'!$I$155&lt;&gt;0,'Detailed input - Vehicles'!$I$155,'Detailed input - Vehicles'!$I$154)*P25*P131</f>
        <v>0</v>
      </c>
      <c r="Q161" s="147">
        <f>IF('Detailed input - Vehicles'!$I$155&lt;&gt;0,'Detailed input - Vehicles'!$I$155,'Detailed input - Vehicles'!$I$154)*Q25*Q131</f>
        <v>0</v>
      </c>
      <c r="R161" s="147">
        <f>IF('Detailed input - Vehicles'!$I$155&lt;&gt;0,'Detailed input - Vehicles'!$I$155,'Detailed input - Vehicles'!$I$154)*R25*R131</f>
        <v>0</v>
      </c>
      <c r="S161" s="147">
        <f>IF('Detailed input - Vehicles'!$I$155&lt;&gt;0,'Detailed input - Vehicles'!$I$155,'Detailed input - Vehicles'!$I$154)*S25*S131</f>
        <v>0</v>
      </c>
      <c r="T161" s="147">
        <f>IF('Detailed input - Vehicles'!$I$155&lt;&gt;0,'Detailed input - Vehicles'!$I$155,'Detailed input - Vehicles'!$I$154)*T25*T131</f>
        <v>0</v>
      </c>
      <c r="U161" s="147">
        <f>IF('Detailed input - Vehicles'!$I$155&lt;&gt;0,'Detailed input - Vehicles'!$I$155,'Detailed input - Vehicles'!$I$154)*U25*U131</f>
        <v>0</v>
      </c>
      <c r="V161" s="147">
        <f>IF('Detailed input - Vehicles'!$I$155&lt;&gt;0,'Detailed input - Vehicles'!$I$155,'Detailed input - Vehicles'!$I$154)*V25*V131</f>
        <v>0</v>
      </c>
      <c r="W161" s="147">
        <f>IF('Detailed input - Vehicles'!$I$155&lt;&gt;0,'Detailed input - Vehicles'!$I$155,'Detailed input - Vehicles'!$I$154)*W25*W131</f>
        <v>0</v>
      </c>
      <c r="X161" s="147">
        <f>IF('Detailed input - Vehicles'!$I$155&lt;&gt;0,'Detailed input - Vehicles'!$I$155,'Detailed input - Vehicles'!$I$154)*X25*X131</f>
        <v>0</v>
      </c>
      <c r="Y161" s="147">
        <f>IF('Detailed input - Vehicles'!$I$155&lt;&gt;0,'Detailed input - Vehicles'!$I$155,'Detailed input - Vehicles'!$I$154)*Y25*Y131</f>
        <v>0</v>
      </c>
      <c r="Z161" s="147">
        <f>IF('Detailed input - Vehicles'!$I$155&lt;&gt;0,'Detailed input - Vehicles'!$I$155,'Detailed input - Vehicles'!$I$154)*Z25*Z131</f>
        <v>0</v>
      </c>
      <c r="AA161" s="147">
        <f>IF('Detailed input - Vehicles'!$I$155&lt;&gt;0,'Detailed input - Vehicles'!$I$155,'Detailed input - Vehicles'!$I$154)*AA25*AA131</f>
        <v>0</v>
      </c>
      <c r="AB161" s="147">
        <f>IF('Detailed input - Vehicles'!$I$155&lt;&gt;0,'Detailed input - Vehicles'!$I$155,'Detailed input - Vehicles'!$I$154)*AB25*AB131</f>
        <v>0</v>
      </c>
      <c r="AC161" s="147">
        <f>IF('Detailed input - Vehicles'!$I$155&lt;&gt;0,'Detailed input - Vehicles'!$I$155,'Detailed input - Vehicles'!$I$154)*AC25*AC131</f>
        <v>0</v>
      </c>
    </row>
    <row r="162" spans="1:29" s="138" customFormat="1" ht="20.25" customHeight="1" outlineLevel="3" x14ac:dyDescent="0.3">
      <c r="A162" s="137"/>
      <c r="B162" s="97"/>
      <c r="C162" s="146" t="s">
        <v>126</v>
      </c>
      <c r="D162" s="147"/>
      <c r="E162" s="147"/>
      <c r="F162" s="147"/>
      <c r="G162" s="147"/>
      <c r="H162" s="147"/>
      <c r="I162" s="147">
        <f>IF('Detailed input - Vehicles'!$J$155&lt;&gt;0,'Detailed input - Vehicles'!$J$155,'Detailed input - Vehicles'!$J$154)*I25*I132</f>
        <v>0</v>
      </c>
      <c r="J162" s="147">
        <f>IF('Detailed input - Vehicles'!$J$155&lt;&gt;0,'Detailed input - Vehicles'!$J$155,'Detailed input - Vehicles'!$J$154)*J25*J132</f>
        <v>0</v>
      </c>
      <c r="K162" s="147">
        <f>IF('Detailed input - Vehicles'!$J$155&lt;&gt;0,'Detailed input - Vehicles'!$J$155,'Detailed input - Vehicles'!$J$154)*K25*K132</f>
        <v>0</v>
      </c>
      <c r="L162" s="147">
        <f>IF('Detailed input - Vehicles'!$J$155&lt;&gt;0,'Detailed input - Vehicles'!$J$155,'Detailed input - Vehicles'!$J$154)*L25*L132</f>
        <v>0</v>
      </c>
      <c r="M162" s="147">
        <f>IF('Detailed input - Vehicles'!$J$155&lt;&gt;0,'Detailed input - Vehicles'!$J$155,'Detailed input - Vehicles'!$J$154)*M25*M132</f>
        <v>0</v>
      </c>
      <c r="N162" s="147">
        <f>IF('Detailed input - Vehicles'!$J$155&lt;&gt;0,'Detailed input - Vehicles'!$J$155,'Detailed input - Vehicles'!$J$154)*N25*N132</f>
        <v>0</v>
      </c>
      <c r="O162" s="147">
        <f>IF('Detailed input - Vehicles'!$J$155&lt;&gt;0,'Detailed input - Vehicles'!$J$155,'Detailed input - Vehicles'!$J$154)*O25*O132</f>
        <v>0</v>
      </c>
      <c r="P162" s="147">
        <f>IF('Detailed input - Vehicles'!$J$155&lt;&gt;0,'Detailed input - Vehicles'!$J$155,'Detailed input - Vehicles'!$J$154)*P25*P132</f>
        <v>0</v>
      </c>
      <c r="Q162" s="147">
        <f>IF('Detailed input - Vehicles'!$J$155&lt;&gt;0,'Detailed input - Vehicles'!$J$155,'Detailed input - Vehicles'!$J$154)*Q25*Q132</f>
        <v>0</v>
      </c>
      <c r="R162" s="147">
        <f>IF('Detailed input - Vehicles'!$J$155&lt;&gt;0,'Detailed input - Vehicles'!$J$155,'Detailed input - Vehicles'!$J$154)*R25*R132</f>
        <v>0</v>
      </c>
      <c r="S162" s="147">
        <f>IF('Detailed input - Vehicles'!$J$155&lt;&gt;0,'Detailed input - Vehicles'!$J$155,'Detailed input - Vehicles'!$J$154)*S25*S132</f>
        <v>0</v>
      </c>
      <c r="T162" s="147">
        <f>IF('Detailed input - Vehicles'!$J$155&lt;&gt;0,'Detailed input - Vehicles'!$J$155,'Detailed input - Vehicles'!$J$154)*T25*T132</f>
        <v>0</v>
      </c>
      <c r="U162" s="147">
        <f>IF('Detailed input - Vehicles'!$J$155&lt;&gt;0,'Detailed input - Vehicles'!$J$155,'Detailed input - Vehicles'!$J$154)*U25*U132</f>
        <v>0</v>
      </c>
      <c r="V162" s="147">
        <f>IF('Detailed input - Vehicles'!$J$155&lt;&gt;0,'Detailed input - Vehicles'!$J$155,'Detailed input - Vehicles'!$J$154)*V25*V132</f>
        <v>0</v>
      </c>
      <c r="W162" s="147">
        <f>IF('Detailed input - Vehicles'!$J$155&lt;&gt;0,'Detailed input - Vehicles'!$J$155,'Detailed input - Vehicles'!$J$154)*W25*W132</f>
        <v>0</v>
      </c>
      <c r="X162" s="147">
        <f>IF('Detailed input - Vehicles'!$J$155&lt;&gt;0,'Detailed input - Vehicles'!$J$155,'Detailed input - Vehicles'!$J$154)*X25*X132</f>
        <v>0</v>
      </c>
      <c r="Y162" s="147">
        <f>IF('Detailed input - Vehicles'!$J$155&lt;&gt;0,'Detailed input - Vehicles'!$J$155,'Detailed input - Vehicles'!$J$154)*Y25*Y132</f>
        <v>0</v>
      </c>
      <c r="Z162" s="147">
        <f>IF('Detailed input - Vehicles'!$J$155&lt;&gt;0,'Detailed input - Vehicles'!$J$155,'Detailed input - Vehicles'!$J$154)*Z25*Z132</f>
        <v>0</v>
      </c>
      <c r="AA162" s="147">
        <f>IF('Detailed input - Vehicles'!$J$155&lt;&gt;0,'Detailed input - Vehicles'!$J$155,'Detailed input - Vehicles'!$J$154)*AA25*AA132</f>
        <v>0</v>
      </c>
      <c r="AB162" s="147">
        <f>IF('Detailed input - Vehicles'!$J$155&lt;&gt;0,'Detailed input - Vehicles'!$J$155,'Detailed input - Vehicles'!$J$154)*AB25*AB132</f>
        <v>0</v>
      </c>
      <c r="AC162" s="147">
        <f>IF('Detailed input - Vehicles'!$J$155&lt;&gt;0,'Detailed input - Vehicles'!$J$155,'Detailed input - Vehicles'!$J$154)*AC25*AC132</f>
        <v>0</v>
      </c>
    </row>
    <row r="163" spans="1:29" s="138" customFormat="1" ht="20.25" customHeight="1" outlineLevel="3" x14ac:dyDescent="0.3">
      <c r="A163" s="137"/>
      <c r="B163" s="97"/>
      <c r="C163" s="146" t="s">
        <v>127</v>
      </c>
      <c r="D163" s="147"/>
      <c r="E163" s="147"/>
      <c r="F163" s="147"/>
      <c r="G163" s="147"/>
      <c r="H163" s="147"/>
      <c r="I163" s="147"/>
      <c r="J163" s="147">
        <f>IF('Detailed input - Vehicles'!$K$155&lt;&gt;0,'Detailed input - Vehicles'!$K$155,'Detailed input - Vehicles'!$K$154)*J25*J133</f>
        <v>0</v>
      </c>
      <c r="K163" s="147">
        <f>IF('Detailed input - Vehicles'!$K$155&lt;&gt;0,'Detailed input - Vehicles'!$K$155,'Detailed input - Vehicles'!$K$154)*K25*K133</f>
        <v>0</v>
      </c>
      <c r="L163" s="147">
        <f>IF('Detailed input - Vehicles'!$K$155&lt;&gt;0,'Detailed input - Vehicles'!$K$155,'Detailed input - Vehicles'!$K$154)*L25*L133</f>
        <v>0</v>
      </c>
      <c r="M163" s="147">
        <f>IF('Detailed input - Vehicles'!$K$155&lt;&gt;0,'Detailed input - Vehicles'!$K$155,'Detailed input - Vehicles'!$K$154)*M25*M133</f>
        <v>0</v>
      </c>
      <c r="N163" s="147">
        <f>IF('Detailed input - Vehicles'!$K$155&lt;&gt;0,'Detailed input - Vehicles'!$K$155,'Detailed input - Vehicles'!$K$154)*N25*N133</f>
        <v>0</v>
      </c>
      <c r="O163" s="147">
        <f>IF('Detailed input - Vehicles'!$K$155&lt;&gt;0,'Detailed input - Vehicles'!$K$155,'Detailed input - Vehicles'!$K$154)*O25*O133</f>
        <v>0</v>
      </c>
      <c r="P163" s="147">
        <f>IF('Detailed input - Vehicles'!$K$155&lt;&gt;0,'Detailed input - Vehicles'!$K$155,'Detailed input - Vehicles'!$K$154)*P25*P133</f>
        <v>0</v>
      </c>
      <c r="Q163" s="147">
        <f>IF('Detailed input - Vehicles'!$K$155&lt;&gt;0,'Detailed input - Vehicles'!$K$155,'Detailed input - Vehicles'!$K$154)*Q25*Q133</f>
        <v>0</v>
      </c>
      <c r="R163" s="147">
        <f>IF('Detailed input - Vehicles'!$K$155&lt;&gt;0,'Detailed input - Vehicles'!$K$155,'Detailed input - Vehicles'!$K$154)*R25*R133</f>
        <v>0</v>
      </c>
      <c r="S163" s="147">
        <f>IF('Detailed input - Vehicles'!$K$155&lt;&gt;0,'Detailed input - Vehicles'!$K$155,'Detailed input - Vehicles'!$K$154)*S25*S133</f>
        <v>0</v>
      </c>
      <c r="T163" s="147">
        <f>IF('Detailed input - Vehicles'!$K$155&lt;&gt;0,'Detailed input - Vehicles'!$K$155,'Detailed input - Vehicles'!$K$154)*T25*T133</f>
        <v>0</v>
      </c>
      <c r="U163" s="147">
        <f>IF('Detailed input - Vehicles'!$K$155&lt;&gt;0,'Detailed input - Vehicles'!$K$155,'Detailed input - Vehicles'!$K$154)*U25*U133</f>
        <v>0</v>
      </c>
      <c r="V163" s="147">
        <f>IF('Detailed input - Vehicles'!$K$155&lt;&gt;0,'Detailed input - Vehicles'!$K$155,'Detailed input - Vehicles'!$K$154)*V25*V133</f>
        <v>0</v>
      </c>
      <c r="W163" s="147">
        <f>IF('Detailed input - Vehicles'!$K$155&lt;&gt;0,'Detailed input - Vehicles'!$K$155,'Detailed input - Vehicles'!$K$154)*W25*W133</f>
        <v>0</v>
      </c>
      <c r="X163" s="147">
        <f>IF('Detailed input - Vehicles'!$K$155&lt;&gt;0,'Detailed input - Vehicles'!$K$155,'Detailed input - Vehicles'!$K$154)*X25*X133</f>
        <v>0</v>
      </c>
      <c r="Y163" s="147">
        <f>IF('Detailed input - Vehicles'!$K$155&lt;&gt;0,'Detailed input - Vehicles'!$K$155,'Detailed input - Vehicles'!$K$154)*Y25*Y133</f>
        <v>0</v>
      </c>
      <c r="Z163" s="147">
        <f>IF('Detailed input - Vehicles'!$K$155&lt;&gt;0,'Detailed input - Vehicles'!$K$155,'Detailed input - Vehicles'!$K$154)*Z25*Z133</f>
        <v>0</v>
      </c>
      <c r="AA163" s="147">
        <f>IF('Detailed input - Vehicles'!$K$155&lt;&gt;0,'Detailed input - Vehicles'!$K$155,'Detailed input - Vehicles'!$K$154)*AA25*AA133</f>
        <v>0</v>
      </c>
      <c r="AB163" s="147">
        <f>IF('Detailed input - Vehicles'!$K$155&lt;&gt;0,'Detailed input - Vehicles'!$K$155,'Detailed input - Vehicles'!$K$154)*AB25*AB133</f>
        <v>0</v>
      </c>
      <c r="AC163" s="147">
        <f>IF('Detailed input - Vehicles'!$K$155&lt;&gt;0,'Detailed input - Vehicles'!$K$155,'Detailed input - Vehicles'!$K$154)*AC25*AC133</f>
        <v>0</v>
      </c>
    </row>
    <row r="164" spans="1:29" s="138" customFormat="1" ht="20.25" customHeight="1" outlineLevel="3" x14ac:dyDescent="0.3">
      <c r="A164" s="137"/>
      <c r="B164" s="97"/>
      <c r="C164" s="146" t="s">
        <v>128</v>
      </c>
      <c r="D164" s="147"/>
      <c r="E164" s="147"/>
      <c r="F164" s="147"/>
      <c r="G164" s="147"/>
      <c r="H164" s="147"/>
      <c r="I164" s="147"/>
      <c r="J164" s="147"/>
      <c r="K164" s="147">
        <f>IF('Detailed input - Vehicles'!$L$155&lt;&gt;0,'Detailed input - Vehicles'!$L$155,'Detailed input - Vehicles'!$L$154)*K25*K134</f>
        <v>0</v>
      </c>
      <c r="L164" s="147">
        <f>IF('Detailed input - Vehicles'!$L$155&lt;&gt;0,'Detailed input - Vehicles'!$L$155,'Detailed input - Vehicles'!$L$154)*L25*L134</f>
        <v>0</v>
      </c>
      <c r="M164" s="147">
        <f>IF('Detailed input - Vehicles'!$L$155&lt;&gt;0,'Detailed input - Vehicles'!$L$155,'Detailed input - Vehicles'!$L$154)*M25*M134</f>
        <v>0</v>
      </c>
      <c r="N164" s="147">
        <f>IF('Detailed input - Vehicles'!$L$155&lt;&gt;0,'Detailed input - Vehicles'!$L$155,'Detailed input - Vehicles'!$L$154)*N25*N134</f>
        <v>0</v>
      </c>
      <c r="O164" s="147">
        <f>IF('Detailed input - Vehicles'!$L$155&lt;&gt;0,'Detailed input - Vehicles'!$L$155,'Detailed input - Vehicles'!$L$154)*O25*O134</f>
        <v>0</v>
      </c>
      <c r="P164" s="147">
        <f>IF('Detailed input - Vehicles'!$L$155&lt;&gt;0,'Detailed input - Vehicles'!$L$155,'Detailed input - Vehicles'!$L$154)*P25*P134</f>
        <v>0</v>
      </c>
      <c r="Q164" s="147">
        <f>IF('Detailed input - Vehicles'!$L$155&lt;&gt;0,'Detailed input - Vehicles'!$L$155,'Detailed input - Vehicles'!$L$154)*Q25*Q134</f>
        <v>0</v>
      </c>
      <c r="R164" s="147">
        <f>IF('Detailed input - Vehicles'!$L$155&lt;&gt;0,'Detailed input - Vehicles'!$L$155,'Detailed input - Vehicles'!$L$154)*R25*R134</f>
        <v>0</v>
      </c>
      <c r="S164" s="147">
        <f>IF('Detailed input - Vehicles'!$L$155&lt;&gt;0,'Detailed input - Vehicles'!$L$155,'Detailed input - Vehicles'!$L$154)*S25*S134</f>
        <v>0</v>
      </c>
      <c r="T164" s="147">
        <f>IF('Detailed input - Vehicles'!$L$155&lt;&gt;0,'Detailed input - Vehicles'!$L$155,'Detailed input - Vehicles'!$L$154)*T25*T134</f>
        <v>0</v>
      </c>
      <c r="U164" s="147">
        <f>IF('Detailed input - Vehicles'!$L$155&lt;&gt;0,'Detailed input - Vehicles'!$L$155,'Detailed input - Vehicles'!$L$154)*U25*U134</f>
        <v>0</v>
      </c>
      <c r="V164" s="147">
        <f>IF('Detailed input - Vehicles'!$L$155&lt;&gt;0,'Detailed input - Vehicles'!$L$155,'Detailed input - Vehicles'!$L$154)*V25*V134</f>
        <v>0</v>
      </c>
      <c r="W164" s="147">
        <f>IF('Detailed input - Vehicles'!$L$155&lt;&gt;0,'Detailed input - Vehicles'!$L$155,'Detailed input - Vehicles'!$L$154)*W25*W134</f>
        <v>0</v>
      </c>
      <c r="X164" s="147">
        <f>IF('Detailed input - Vehicles'!$L$155&lt;&gt;0,'Detailed input - Vehicles'!$L$155,'Detailed input - Vehicles'!$L$154)*X25*X134</f>
        <v>0</v>
      </c>
      <c r="Y164" s="147">
        <f>IF('Detailed input - Vehicles'!$L$155&lt;&gt;0,'Detailed input - Vehicles'!$L$155,'Detailed input - Vehicles'!$L$154)*Y25*Y134</f>
        <v>0</v>
      </c>
      <c r="Z164" s="147">
        <f>IF('Detailed input - Vehicles'!$L$155&lt;&gt;0,'Detailed input - Vehicles'!$L$155,'Detailed input - Vehicles'!$L$154)*Z25*Z134</f>
        <v>0</v>
      </c>
      <c r="AA164" s="147">
        <f>IF('Detailed input - Vehicles'!$L$155&lt;&gt;0,'Detailed input - Vehicles'!$L$155,'Detailed input - Vehicles'!$L$154)*AA25*AA134</f>
        <v>0</v>
      </c>
      <c r="AB164" s="147">
        <f>IF('Detailed input - Vehicles'!$L$155&lt;&gt;0,'Detailed input - Vehicles'!$L$155,'Detailed input - Vehicles'!$L$154)*AB25*AB134</f>
        <v>0</v>
      </c>
      <c r="AC164" s="147">
        <f>IF('Detailed input - Vehicles'!$L$155&lt;&gt;0,'Detailed input - Vehicles'!$L$155,'Detailed input - Vehicles'!$L$154)*AC25*AC134</f>
        <v>0</v>
      </c>
    </row>
    <row r="165" spans="1:29" s="138" customFormat="1" ht="20.25" customHeight="1" outlineLevel="3" x14ac:dyDescent="0.3">
      <c r="A165" s="137"/>
      <c r="B165" s="97"/>
      <c r="C165" s="146" t="s">
        <v>129</v>
      </c>
      <c r="D165" s="147"/>
      <c r="E165" s="147"/>
      <c r="F165" s="147"/>
      <c r="G165" s="147"/>
      <c r="H165" s="147"/>
      <c r="I165" s="147"/>
      <c r="J165" s="147"/>
      <c r="K165" s="147"/>
      <c r="L165" s="147">
        <f>IF('Detailed input - Vehicles'!$M$155&lt;&gt;0,'Detailed input - Vehicles'!$M$155,'Detailed input - Vehicles'!$M$154)*L25*L135</f>
        <v>0</v>
      </c>
      <c r="M165" s="147">
        <f>IF('Detailed input - Vehicles'!$M$155&lt;&gt;0,'Detailed input - Vehicles'!$M$155,'Detailed input - Vehicles'!$M$154)*M25*M135</f>
        <v>0</v>
      </c>
      <c r="N165" s="147">
        <f>IF('Detailed input - Vehicles'!$M$155&lt;&gt;0,'Detailed input - Vehicles'!$M$155,'Detailed input - Vehicles'!$M$154)*N25*N135</f>
        <v>0</v>
      </c>
      <c r="O165" s="147">
        <f>IF('Detailed input - Vehicles'!$M$155&lt;&gt;0,'Detailed input - Vehicles'!$M$155,'Detailed input - Vehicles'!$M$154)*O25*O135</f>
        <v>0</v>
      </c>
      <c r="P165" s="147">
        <f>IF('Detailed input - Vehicles'!$M$155&lt;&gt;0,'Detailed input - Vehicles'!$M$155,'Detailed input - Vehicles'!$M$154)*P25*P135</f>
        <v>0</v>
      </c>
      <c r="Q165" s="147">
        <f>IF('Detailed input - Vehicles'!$M$155&lt;&gt;0,'Detailed input - Vehicles'!$M$155,'Detailed input - Vehicles'!$M$154)*Q25*Q135</f>
        <v>0</v>
      </c>
      <c r="R165" s="147">
        <f>IF('Detailed input - Vehicles'!$M$155&lt;&gt;0,'Detailed input - Vehicles'!$M$155,'Detailed input - Vehicles'!$M$154)*R25*R135</f>
        <v>0</v>
      </c>
      <c r="S165" s="147">
        <f>IF('Detailed input - Vehicles'!$M$155&lt;&gt;0,'Detailed input - Vehicles'!$M$155,'Detailed input - Vehicles'!$M$154)*S25*S135</f>
        <v>0</v>
      </c>
      <c r="T165" s="147">
        <f>IF('Detailed input - Vehicles'!$M$155&lt;&gt;0,'Detailed input - Vehicles'!$M$155,'Detailed input - Vehicles'!$M$154)*T25*T135</f>
        <v>0</v>
      </c>
      <c r="U165" s="147">
        <f>IF('Detailed input - Vehicles'!$M$155&lt;&gt;0,'Detailed input - Vehicles'!$M$155,'Detailed input - Vehicles'!$M$154)*U25*U135</f>
        <v>0</v>
      </c>
      <c r="V165" s="147">
        <f>IF('Detailed input - Vehicles'!$M$155&lt;&gt;0,'Detailed input - Vehicles'!$M$155,'Detailed input - Vehicles'!$M$154)*V25*V135</f>
        <v>0</v>
      </c>
      <c r="W165" s="147">
        <f>IF('Detailed input - Vehicles'!$M$155&lt;&gt;0,'Detailed input - Vehicles'!$M$155,'Detailed input - Vehicles'!$M$154)*W25*W135</f>
        <v>0</v>
      </c>
      <c r="X165" s="147">
        <f>IF('Detailed input - Vehicles'!$M$155&lt;&gt;0,'Detailed input - Vehicles'!$M$155,'Detailed input - Vehicles'!$M$154)*X25*X135</f>
        <v>0</v>
      </c>
      <c r="Y165" s="147">
        <f>IF('Detailed input - Vehicles'!$M$155&lt;&gt;0,'Detailed input - Vehicles'!$M$155,'Detailed input - Vehicles'!$M$154)*Y25*Y135</f>
        <v>0</v>
      </c>
      <c r="Z165" s="147">
        <f>IF('Detailed input - Vehicles'!$M$155&lt;&gt;0,'Detailed input - Vehicles'!$M$155,'Detailed input - Vehicles'!$M$154)*Z25*Z135</f>
        <v>0</v>
      </c>
      <c r="AA165" s="147">
        <f>IF('Detailed input - Vehicles'!$M$155&lt;&gt;0,'Detailed input - Vehicles'!$M$155,'Detailed input - Vehicles'!$M$154)*AA25*AA135</f>
        <v>0</v>
      </c>
      <c r="AB165" s="147">
        <f>IF('Detailed input - Vehicles'!$M$155&lt;&gt;0,'Detailed input - Vehicles'!$M$155,'Detailed input - Vehicles'!$M$154)*AB25*AB135</f>
        <v>0</v>
      </c>
      <c r="AC165" s="147">
        <f>IF('Detailed input - Vehicles'!$M$155&lt;&gt;0,'Detailed input - Vehicles'!$M$155,'Detailed input - Vehicles'!$M$154)*AC25*AC135</f>
        <v>0</v>
      </c>
    </row>
    <row r="166" spans="1:29" s="138" customFormat="1" ht="20.25" customHeight="1" outlineLevel="3" x14ac:dyDescent="0.3">
      <c r="A166" s="137"/>
      <c r="B166" s="97"/>
      <c r="C166" s="146" t="s">
        <v>130</v>
      </c>
      <c r="D166" s="147"/>
      <c r="E166" s="147"/>
      <c r="F166" s="147"/>
      <c r="G166" s="147"/>
      <c r="H166" s="147"/>
      <c r="I166" s="147"/>
      <c r="J166" s="147"/>
      <c r="K166" s="147"/>
      <c r="L166" s="147"/>
      <c r="M166" s="147">
        <f>IF('Detailed input - Vehicles'!$N$155&lt;&gt;0,'Detailed input - Vehicles'!$N$155,'Detailed input - Vehicles'!$N$154)*M25*M136</f>
        <v>0</v>
      </c>
      <c r="N166" s="147">
        <f>IF('Detailed input - Vehicles'!$N$155&lt;&gt;0,'Detailed input - Vehicles'!$N$155,'Detailed input - Vehicles'!$N$154)*N25*N136</f>
        <v>0</v>
      </c>
      <c r="O166" s="147">
        <f>IF('Detailed input - Vehicles'!$N$155&lt;&gt;0,'Detailed input - Vehicles'!$N$155,'Detailed input - Vehicles'!$N$154)*O25*O136</f>
        <v>0</v>
      </c>
      <c r="P166" s="147">
        <f>IF('Detailed input - Vehicles'!$N$155&lt;&gt;0,'Detailed input - Vehicles'!$N$155,'Detailed input - Vehicles'!$N$154)*P25*P136</f>
        <v>0</v>
      </c>
      <c r="Q166" s="147">
        <f>IF('Detailed input - Vehicles'!$N$155&lt;&gt;0,'Detailed input - Vehicles'!$N$155,'Detailed input - Vehicles'!$N$154)*Q25*Q136</f>
        <v>0</v>
      </c>
      <c r="R166" s="147">
        <f>IF('Detailed input - Vehicles'!$N$155&lt;&gt;0,'Detailed input - Vehicles'!$N$155,'Detailed input - Vehicles'!$N$154)*R25*R136</f>
        <v>0</v>
      </c>
      <c r="S166" s="147">
        <f>IF('Detailed input - Vehicles'!$N$155&lt;&gt;0,'Detailed input - Vehicles'!$N$155,'Detailed input - Vehicles'!$N$154)*S25*S136</f>
        <v>0</v>
      </c>
      <c r="T166" s="147">
        <f>IF('Detailed input - Vehicles'!$N$155&lt;&gt;0,'Detailed input - Vehicles'!$N$155,'Detailed input - Vehicles'!$N$154)*T25*T136</f>
        <v>0</v>
      </c>
      <c r="U166" s="147">
        <f>IF('Detailed input - Vehicles'!$N$155&lt;&gt;0,'Detailed input - Vehicles'!$N$155,'Detailed input - Vehicles'!$N$154)*U25*U136</f>
        <v>0</v>
      </c>
      <c r="V166" s="147">
        <f>IF('Detailed input - Vehicles'!$N$155&lt;&gt;0,'Detailed input - Vehicles'!$N$155,'Detailed input - Vehicles'!$N$154)*V25*V136</f>
        <v>0</v>
      </c>
      <c r="W166" s="147">
        <f>IF('Detailed input - Vehicles'!$N$155&lt;&gt;0,'Detailed input - Vehicles'!$N$155,'Detailed input - Vehicles'!$N$154)*W25*W136</f>
        <v>0</v>
      </c>
      <c r="X166" s="147">
        <f>IF('Detailed input - Vehicles'!$N$155&lt;&gt;0,'Detailed input - Vehicles'!$N$155,'Detailed input - Vehicles'!$N$154)*X25*X136</f>
        <v>0</v>
      </c>
      <c r="Y166" s="147">
        <f>IF('Detailed input - Vehicles'!$N$155&lt;&gt;0,'Detailed input - Vehicles'!$N$155,'Detailed input - Vehicles'!$N$154)*Y25*Y136</f>
        <v>0</v>
      </c>
      <c r="Z166" s="147">
        <f>IF('Detailed input - Vehicles'!$N$155&lt;&gt;0,'Detailed input - Vehicles'!$N$155,'Detailed input - Vehicles'!$N$154)*Z25*Z136</f>
        <v>0</v>
      </c>
      <c r="AA166" s="147">
        <f>IF('Detailed input - Vehicles'!$N$155&lt;&gt;0,'Detailed input - Vehicles'!$N$155,'Detailed input - Vehicles'!$N$154)*AA25*AA136</f>
        <v>0</v>
      </c>
      <c r="AB166" s="147">
        <f>IF('Detailed input - Vehicles'!$N$155&lt;&gt;0,'Detailed input - Vehicles'!$N$155,'Detailed input - Vehicles'!$N$154)*AB25*AB136</f>
        <v>0</v>
      </c>
      <c r="AC166" s="147">
        <f>IF('Detailed input - Vehicles'!$N$155&lt;&gt;0,'Detailed input - Vehicles'!$N$155,'Detailed input - Vehicles'!$N$154)*AC25*AC136</f>
        <v>0</v>
      </c>
    </row>
    <row r="167" spans="1:29" s="138" customFormat="1" ht="20.25" customHeight="1" outlineLevel="3" x14ac:dyDescent="0.3">
      <c r="A167" s="137"/>
      <c r="B167" s="97"/>
      <c r="C167" s="146" t="s">
        <v>131</v>
      </c>
      <c r="D167" s="147"/>
      <c r="E167" s="147"/>
      <c r="F167" s="147"/>
      <c r="G167" s="147"/>
      <c r="H167" s="147"/>
      <c r="I167" s="147"/>
      <c r="J167" s="147"/>
      <c r="K167" s="147"/>
      <c r="L167" s="147"/>
      <c r="M167" s="147"/>
      <c r="N167" s="147">
        <f>IF('Detailed input - Vehicles'!$O$155&lt;&gt;0,'Detailed input - Vehicles'!$O$155,'Detailed input - Vehicles'!$O$154)*N25*N137</f>
        <v>0</v>
      </c>
      <c r="O167" s="147">
        <f>IF('Detailed input - Vehicles'!$O$155&lt;&gt;0,'Detailed input - Vehicles'!$O$155,'Detailed input - Vehicles'!$O$154)*O25*O137</f>
        <v>0</v>
      </c>
      <c r="P167" s="147">
        <f>IF('Detailed input - Vehicles'!$O$155&lt;&gt;0,'Detailed input - Vehicles'!$O$155,'Detailed input - Vehicles'!$O$154)*P25*P137</f>
        <v>0</v>
      </c>
      <c r="Q167" s="147">
        <f>IF('Detailed input - Vehicles'!$O$155&lt;&gt;0,'Detailed input - Vehicles'!$O$155,'Detailed input - Vehicles'!$O$154)*Q25*Q137</f>
        <v>0</v>
      </c>
      <c r="R167" s="147">
        <f>IF('Detailed input - Vehicles'!$O$155&lt;&gt;0,'Detailed input - Vehicles'!$O$155,'Detailed input - Vehicles'!$O$154)*R25*R137</f>
        <v>0</v>
      </c>
      <c r="S167" s="147">
        <f>IF('Detailed input - Vehicles'!$O$155&lt;&gt;0,'Detailed input - Vehicles'!$O$155,'Detailed input - Vehicles'!$O$154)*S25*S137</f>
        <v>0</v>
      </c>
      <c r="T167" s="147">
        <f>IF('Detailed input - Vehicles'!$O$155&lt;&gt;0,'Detailed input - Vehicles'!$O$155,'Detailed input - Vehicles'!$O$154)*T25*T137</f>
        <v>0</v>
      </c>
      <c r="U167" s="147">
        <f>IF('Detailed input - Vehicles'!$O$155&lt;&gt;0,'Detailed input - Vehicles'!$O$155,'Detailed input - Vehicles'!$O$154)*U25*U137</f>
        <v>0</v>
      </c>
      <c r="V167" s="147">
        <f>IF('Detailed input - Vehicles'!$O$155&lt;&gt;0,'Detailed input - Vehicles'!$O$155,'Detailed input - Vehicles'!$O$154)*V25*V137</f>
        <v>0</v>
      </c>
      <c r="W167" s="147">
        <f>IF('Detailed input - Vehicles'!$O$155&lt;&gt;0,'Detailed input - Vehicles'!$O$155,'Detailed input - Vehicles'!$O$154)*W25*W137</f>
        <v>0</v>
      </c>
      <c r="X167" s="147">
        <f>IF('Detailed input - Vehicles'!$O$155&lt;&gt;0,'Detailed input - Vehicles'!$O$155,'Detailed input - Vehicles'!$O$154)*X25*X137</f>
        <v>0</v>
      </c>
      <c r="Y167" s="147">
        <f>IF('Detailed input - Vehicles'!$O$155&lt;&gt;0,'Detailed input - Vehicles'!$O$155,'Detailed input - Vehicles'!$O$154)*Y25*Y137</f>
        <v>0</v>
      </c>
      <c r="Z167" s="147">
        <f>IF('Detailed input - Vehicles'!$O$155&lt;&gt;0,'Detailed input - Vehicles'!$O$155,'Detailed input - Vehicles'!$O$154)*Z25*Z137</f>
        <v>0</v>
      </c>
      <c r="AA167" s="147">
        <f>IF('Detailed input - Vehicles'!$O$155&lt;&gt;0,'Detailed input - Vehicles'!$O$155,'Detailed input - Vehicles'!$O$154)*AA25*AA137</f>
        <v>0</v>
      </c>
      <c r="AB167" s="147">
        <f>IF('Detailed input - Vehicles'!$O$155&lt;&gt;0,'Detailed input - Vehicles'!$O$155,'Detailed input - Vehicles'!$O$154)*AB25*AB137</f>
        <v>0</v>
      </c>
      <c r="AC167" s="147">
        <f>IF('Detailed input - Vehicles'!$O$155&lt;&gt;0,'Detailed input - Vehicles'!$O$155,'Detailed input - Vehicles'!$O$154)*AC25*AC137</f>
        <v>0</v>
      </c>
    </row>
    <row r="168" spans="1:29" s="138" customFormat="1" ht="20.25" customHeight="1" outlineLevel="2" x14ac:dyDescent="0.3">
      <c r="A168" s="137"/>
      <c r="B168" s="131"/>
      <c r="C168" s="132"/>
      <c r="D168" s="139"/>
      <c r="E168" s="139"/>
      <c r="F168" s="139"/>
      <c r="G168" s="139"/>
      <c r="H168" s="139"/>
      <c r="I168" s="139"/>
      <c r="J168" s="139"/>
      <c r="K168" s="139"/>
      <c r="L168" s="139"/>
      <c r="M168" s="139"/>
      <c r="N168" s="139"/>
      <c r="O168" s="139"/>
      <c r="P168" s="139"/>
      <c r="Q168" s="139"/>
      <c r="R168" s="139"/>
      <c r="S168" s="139"/>
      <c r="T168" s="139"/>
      <c r="U168" s="139"/>
      <c r="V168" s="139"/>
      <c r="W168" s="139"/>
      <c r="X168" s="139"/>
      <c r="Y168" s="139"/>
      <c r="Z168" s="139"/>
      <c r="AA168" s="139"/>
      <c r="AB168" s="139"/>
      <c r="AC168" s="139"/>
    </row>
    <row r="169" spans="1:29" s="138" customFormat="1" ht="20.25" customHeight="1" outlineLevel="1" x14ac:dyDescent="0.3">
      <c r="A169" s="137"/>
      <c r="B169" s="131"/>
      <c r="C169" s="132"/>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c r="AA169" s="139"/>
      <c r="AB169" s="139"/>
      <c r="AC169" s="139"/>
    </row>
    <row r="170" spans="1:29" ht="20.25" customHeight="1" outlineLevel="1" x14ac:dyDescent="0.3">
      <c r="A170" s="85"/>
      <c r="B170" s="133" t="s">
        <v>1</v>
      </c>
      <c r="C170" s="134"/>
      <c r="D170" s="134"/>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c r="AA170" s="134"/>
      <c r="AB170" s="134"/>
      <c r="AC170" s="134"/>
    </row>
    <row r="171" spans="1:29" s="136" customFormat="1" ht="20.25" customHeight="1" outlineLevel="1" x14ac:dyDescent="0.3">
      <c r="A171" s="135"/>
      <c r="B171" s="132" t="s">
        <v>58</v>
      </c>
      <c r="C171" s="132" t="s">
        <v>16</v>
      </c>
      <c r="D171" s="192">
        <f>IF('Detailed input - Vehicles'!E149&lt;&gt;0,'Detailed input - Vehicles'!E149,'Detailed input - Vehicles'!E148)*D124</f>
        <v>0</v>
      </c>
      <c r="E171" s="192">
        <f>IF('Detailed input - Vehicles'!F149&lt;&gt;0,'Detailed input - Vehicles'!F149,'Detailed input - Vehicles'!F148)*E124</f>
        <v>0</v>
      </c>
      <c r="F171" s="192">
        <f>IF('Detailed input - Vehicles'!G149&lt;&gt;0,'Detailed input - Vehicles'!G149,'Detailed input - Vehicles'!G148)*F124</f>
        <v>0</v>
      </c>
      <c r="G171" s="192">
        <f>IF('Detailed input - Vehicles'!H149&lt;&gt;0,'Detailed input - Vehicles'!H149,'Detailed input - Vehicles'!H148)*G124</f>
        <v>0</v>
      </c>
      <c r="H171" s="192">
        <f>IF('Detailed input - Vehicles'!I149&lt;&gt;0,'Detailed input - Vehicles'!I149,'Detailed input - Vehicles'!I148)*H124</f>
        <v>0</v>
      </c>
      <c r="I171" s="192">
        <f>IF('Detailed input - Vehicles'!J149&lt;&gt;0,'Detailed input - Vehicles'!J149,'Detailed input - Vehicles'!J148)*I124</f>
        <v>0</v>
      </c>
      <c r="J171" s="192">
        <f>IF('Detailed input - Vehicles'!K149&lt;&gt;0,'Detailed input - Vehicles'!K149,'Detailed input - Vehicles'!K148)*J124</f>
        <v>0</v>
      </c>
      <c r="K171" s="192">
        <f>IF('Detailed input - Vehicles'!L149&lt;&gt;0,'Detailed input - Vehicles'!L149,'Detailed input - Vehicles'!L148)*K124</f>
        <v>0</v>
      </c>
      <c r="L171" s="192">
        <f>IF('Detailed input - Vehicles'!M149&lt;&gt;0,'Detailed input - Vehicles'!M149,'Detailed input - Vehicles'!M148)*L124</f>
        <v>0</v>
      </c>
      <c r="M171" s="192">
        <f>IF('Detailed input - Vehicles'!N149&lt;&gt;0,'Detailed input - Vehicles'!N149,'Detailed input - Vehicles'!N148)*M124</f>
        <v>0</v>
      </c>
      <c r="N171" s="192">
        <f>IF('Detailed input - Vehicles'!O149&lt;&gt;0,'Detailed input - Vehicles'!O149,'Detailed input - Vehicles'!O148)*N124</f>
        <v>0</v>
      </c>
      <c r="O171" s="192">
        <f>IF('Detailed input - Vehicles'!P149&lt;&gt;0,'Detailed input - Vehicles'!P149,'Detailed input - Vehicles'!P148)*O124</f>
        <v>0</v>
      </c>
      <c r="P171" s="192">
        <f>IF('Detailed input - Vehicles'!Q149&lt;&gt;0,'Detailed input - Vehicles'!Q149,'Detailed input - Vehicles'!Q148)*P124</f>
        <v>0</v>
      </c>
      <c r="Q171" s="192">
        <f>IF('Detailed input - Vehicles'!R149&lt;&gt;0,'Detailed input - Vehicles'!R149,'Detailed input - Vehicles'!R148)*Q124</f>
        <v>0</v>
      </c>
      <c r="R171" s="192">
        <f>IF('Detailed input - Vehicles'!S149&lt;&gt;0,'Detailed input - Vehicles'!S149,'Detailed input - Vehicles'!S148)*R124</f>
        <v>0</v>
      </c>
      <c r="S171" s="192">
        <f>IF('Detailed input - Vehicles'!T149&lt;&gt;0,'Detailed input - Vehicles'!T149,'Detailed input - Vehicles'!T148)*S124</f>
        <v>0</v>
      </c>
      <c r="T171" s="192">
        <f>IF('Detailed input - Vehicles'!U149&lt;&gt;0,'Detailed input - Vehicles'!U149,'Detailed input - Vehicles'!U148)*T124</f>
        <v>0</v>
      </c>
      <c r="U171" s="192">
        <f>IF('Detailed input - Vehicles'!V149&lt;&gt;0,'Detailed input - Vehicles'!V149,'Detailed input - Vehicles'!V148)*U124</f>
        <v>0</v>
      </c>
      <c r="V171" s="192">
        <f>IF('Detailed input - Vehicles'!W149&lt;&gt;0,'Detailed input - Vehicles'!W149,'Detailed input - Vehicles'!W148)*V124</f>
        <v>0</v>
      </c>
      <c r="W171" s="192">
        <f>IF('Detailed input - Vehicles'!X149&lt;&gt;0,'Detailed input - Vehicles'!X149,'Detailed input - Vehicles'!X148)*W124</f>
        <v>0</v>
      </c>
      <c r="X171" s="192">
        <f>IF('Detailed input - Vehicles'!Y149&lt;&gt;0,'Detailed input - Vehicles'!Y149,'Detailed input - Vehicles'!Y148)*X124</f>
        <v>0</v>
      </c>
      <c r="Y171" s="192">
        <f>IF('Detailed input - Vehicles'!Z149&lt;&gt;0,'Detailed input - Vehicles'!Z149,'Detailed input - Vehicles'!Z148)*Y124</f>
        <v>0</v>
      </c>
      <c r="Z171" s="192">
        <f>IF('Detailed input - Vehicles'!AA149&lt;&gt;0,'Detailed input - Vehicles'!AA149,'Detailed input - Vehicles'!AA148)*Z124</f>
        <v>0</v>
      </c>
      <c r="AA171" s="192">
        <f>IF('Detailed input - Vehicles'!AB149&lt;&gt;0,'Detailed input - Vehicles'!AB149,'Detailed input - Vehicles'!AB148)*AA124</f>
        <v>0</v>
      </c>
      <c r="AB171" s="192">
        <f>IF('Detailed input - Vehicles'!AC149&lt;&gt;0,'Detailed input - Vehicles'!AC149,'Detailed input - Vehicles'!AC148)*AB124</f>
        <v>0</v>
      </c>
      <c r="AC171" s="192">
        <f>IF('Detailed input - Vehicles'!AD149&lt;&gt;0,'Detailed input - Vehicles'!AD149,'Detailed input - Vehicles'!AD148)*AC124</f>
        <v>0</v>
      </c>
    </row>
    <row r="172" spans="1:29" ht="20.25" customHeight="1" outlineLevel="1" x14ac:dyDescent="0.3">
      <c r="A172" s="85"/>
      <c r="B172" s="84"/>
      <c r="C172" s="84"/>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c r="AB172" s="140"/>
      <c r="AC172" s="140"/>
    </row>
    <row r="173" spans="1:29" s="102" customFormat="1" ht="20.25" customHeight="1" outlineLevel="1" thickBot="1" x14ac:dyDescent="0.35">
      <c r="A173" s="195"/>
      <c r="B173" s="185" t="s">
        <v>59</v>
      </c>
      <c r="C173" s="185" t="s">
        <v>16</v>
      </c>
      <c r="D173" s="185">
        <f>D171*(1-'Detailed input - Vehicles'!$E$126)</f>
        <v>0</v>
      </c>
      <c r="E173" s="185">
        <f>E171*(1-'Detailed input - Vehicles'!$E$126)</f>
        <v>0</v>
      </c>
      <c r="F173" s="185">
        <f>F171*(1-'Detailed input - Vehicles'!$E$126)</f>
        <v>0</v>
      </c>
      <c r="G173" s="185">
        <f>G171*(1-'Detailed input - Vehicles'!$E$126)</f>
        <v>0</v>
      </c>
      <c r="H173" s="185">
        <f>H171*(1-'Detailed input - Vehicles'!$E$126)</f>
        <v>0</v>
      </c>
      <c r="I173" s="185">
        <f>I171*(1-'Detailed input - Vehicles'!$E$126)</f>
        <v>0</v>
      </c>
      <c r="J173" s="185">
        <f>J171*(1-'Detailed input - Vehicles'!$E$126)</f>
        <v>0</v>
      </c>
      <c r="K173" s="185">
        <f>K171*(1-'Detailed input - Vehicles'!$E$126)</f>
        <v>0</v>
      </c>
      <c r="L173" s="185">
        <f>L171*(1-'Detailed input - Vehicles'!$E$126)</f>
        <v>0</v>
      </c>
      <c r="M173" s="185">
        <f>M171*(1-'Detailed input - Vehicles'!$E$126)</f>
        <v>0</v>
      </c>
      <c r="N173" s="185">
        <f>N171*(1-'Detailed input - Vehicles'!$E$126)</f>
        <v>0</v>
      </c>
      <c r="O173" s="185">
        <f>O171*(1-'Detailed input - Vehicles'!$E$126)</f>
        <v>0</v>
      </c>
      <c r="P173" s="185">
        <f>P171*(1-'Detailed input - Vehicles'!$E$126)</f>
        <v>0</v>
      </c>
      <c r="Q173" s="185">
        <f>Q171*(1-'Detailed input - Vehicles'!$E$126)</f>
        <v>0</v>
      </c>
      <c r="R173" s="185">
        <f>R171*(1-'Detailed input - Vehicles'!$E$126)</f>
        <v>0</v>
      </c>
      <c r="S173" s="185">
        <f>S171*(1-'Detailed input - Vehicles'!$E$126)</f>
        <v>0</v>
      </c>
      <c r="T173" s="185">
        <f>T171*(1-'Detailed input - Vehicles'!$E$126)</f>
        <v>0</v>
      </c>
      <c r="U173" s="185">
        <f>U171*(1-'Detailed input - Vehicles'!$E$126)</f>
        <v>0</v>
      </c>
      <c r="V173" s="185">
        <f>V171*(1-'Detailed input - Vehicles'!$E$126)</f>
        <v>0</v>
      </c>
      <c r="W173" s="185">
        <f>W171*(1-'Detailed input - Vehicles'!$E$126)</f>
        <v>0</v>
      </c>
      <c r="X173" s="185">
        <f>X171*(1-'Detailed input - Vehicles'!$E$126)</f>
        <v>0</v>
      </c>
      <c r="Y173" s="185">
        <f>Y171*(1-'Detailed input - Vehicles'!$E$126)</f>
        <v>0</v>
      </c>
      <c r="Z173" s="185">
        <f>Z171*(1-'Detailed input - Vehicles'!$E$126)</f>
        <v>0</v>
      </c>
      <c r="AA173" s="185">
        <f>AA171*(1-'Detailed input - Vehicles'!$E$126)</f>
        <v>0</v>
      </c>
      <c r="AB173" s="185">
        <f>AB171*(1-'Detailed input - Vehicles'!$E$126)</f>
        <v>0</v>
      </c>
      <c r="AC173" s="185">
        <f>AC171*(1-'Detailed input - Vehicles'!$E$126)</f>
        <v>0</v>
      </c>
    </row>
    <row r="174" spans="1:29" s="102" customFormat="1" ht="20.25" customHeight="1" outlineLevel="1" x14ac:dyDescent="0.3">
      <c r="A174" s="195"/>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209"/>
      <c r="AC174" s="209"/>
    </row>
    <row r="175" spans="1:29" s="210" customFormat="1" ht="20.25" customHeight="1" outlineLevel="1" x14ac:dyDescent="0.3">
      <c r="A175" s="85"/>
      <c r="B175" s="84"/>
      <c r="C175" s="84"/>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row>
    <row r="176" spans="1:29" ht="20.25" customHeight="1" outlineLevel="1" x14ac:dyDescent="0.3">
      <c r="A176" s="85"/>
      <c r="B176" s="133" t="s">
        <v>198</v>
      </c>
      <c r="C176" s="134"/>
      <c r="D176" s="134"/>
      <c r="E176" s="134"/>
      <c r="F176" s="134"/>
      <c r="G176" s="134"/>
      <c r="H176" s="134"/>
      <c r="I176" s="134"/>
      <c r="J176" s="134"/>
      <c r="K176" s="134"/>
      <c r="L176" s="134"/>
      <c r="M176" s="134"/>
      <c r="N176" s="134"/>
      <c r="O176" s="134"/>
      <c r="P176" s="134"/>
      <c r="Q176" s="134"/>
      <c r="R176" s="134"/>
      <c r="S176" s="134"/>
      <c r="T176" s="134"/>
      <c r="U176" s="134"/>
      <c r="V176" s="134"/>
      <c r="W176" s="134"/>
      <c r="X176" s="134"/>
      <c r="Y176" s="134"/>
      <c r="Z176" s="134"/>
      <c r="AA176" s="134"/>
      <c r="AB176" s="134"/>
      <c r="AC176" s="134"/>
    </row>
    <row r="177" spans="1:29" s="87" customFormat="1" ht="20.25" customHeight="1" outlineLevel="1" x14ac:dyDescent="0.3">
      <c r="A177" s="258"/>
      <c r="B177" s="182"/>
      <c r="C177" s="89"/>
      <c r="D177" s="614">
        <v>1</v>
      </c>
      <c r="E177" s="614">
        <f>+D177+1</f>
        <v>2</v>
      </c>
      <c r="F177" s="614">
        <f t="shared" ref="F177" si="87">+E177+1</f>
        <v>3</v>
      </c>
      <c r="G177" s="614">
        <f t="shared" ref="G177" si="88">+F177+1</f>
        <v>4</v>
      </c>
      <c r="H177" s="614">
        <f t="shared" ref="H177" si="89">+G177+1</f>
        <v>5</v>
      </c>
      <c r="I177" s="614">
        <f t="shared" ref="I177" si="90">+H177+1</f>
        <v>6</v>
      </c>
      <c r="J177" s="614">
        <f t="shared" ref="J177" si="91">+I177+1</f>
        <v>7</v>
      </c>
      <c r="K177" s="614">
        <f t="shared" ref="K177" si="92">+J177+1</f>
        <v>8</v>
      </c>
      <c r="L177" s="614">
        <f t="shared" ref="L177" si="93">+K177+1</f>
        <v>9</v>
      </c>
      <c r="M177" s="614">
        <f t="shared" ref="M177" si="94">+L177+1</f>
        <v>10</v>
      </c>
      <c r="N177" s="614">
        <f t="shared" ref="N177" si="95">+M177+1</f>
        <v>11</v>
      </c>
      <c r="O177" s="614">
        <f t="shared" ref="O177" si="96">+N177+1</f>
        <v>12</v>
      </c>
      <c r="P177" s="614">
        <f t="shared" ref="P177" si="97">+O177+1</f>
        <v>13</v>
      </c>
      <c r="Q177" s="614">
        <f t="shared" ref="Q177" si="98">+P177+1</f>
        <v>14</v>
      </c>
      <c r="R177" s="614">
        <f t="shared" ref="R177" si="99">+Q177+1</f>
        <v>15</v>
      </c>
      <c r="S177" s="614">
        <f t="shared" ref="S177" si="100">+R177+1</f>
        <v>16</v>
      </c>
      <c r="T177" s="614">
        <f t="shared" ref="T177" si="101">+S177+1</f>
        <v>17</v>
      </c>
      <c r="U177" s="614">
        <f t="shared" ref="U177" si="102">+T177+1</f>
        <v>18</v>
      </c>
      <c r="V177" s="614">
        <f t="shared" ref="V177" si="103">+U177+1</f>
        <v>19</v>
      </c>
      <c r="W177" s="614">
        <f t="shared" ref="W177" si="104">+V177+1</f>
        <v>20</v>
      </c>
      <c r="X177" s="614">
        <f t="shared" ref="X177" si="105">+W177+1</f>
        <v>21</v>
      </c>
      <c r="Y177" s="614">
        <f t="shared" ref="Y177" si="106">+X177+1</f>
        <v>22</v>
      </c>
      <c r="Z177" s="614">
        <f t="shared" ref="Z177" si="107">+Y177+1</f>
        <v>23</v>
      </c>
      <c r="AA177" s="614">
        <f t="shared" ref="AA177" si="108">+Z177+1</f>
        <v>24</v>
      </c>
      <c r="AB177" s="614">
        <f t="shared" ref="AB177" si="109">+AA177+1</f>
        <v>25</v>
      </c>
      <c r="AC177" s="614">
        <f t="shared" ref="AC177" si="110">+AB177+1</f>
        <v>26</v>
      </c>
    </row>
    <row r="178" spans="1:29" s="39" customFormat="1" ht="20.25" customHeight="1" outlineLevel="1" thickBot="1" x14ac:dyDescent="0.35">
      <c r="A178" s="258"/>
      <c r="B178" s="185" t="s">
        <v>57</v>
      </c>
      <c r="C178" s="185" t="s">
        <v>16</v>
      </c>
      <c r="D178" s="185">
        <f t="shared" ref="D178:N178" si="111">SUM(D179:D189)</f>
        <v>0</v>
      </c>
      <c r="E178" s="185">
        <f t="shared" si="111"/>
        <v>0</v>
      </c>
      <c r="F178" s="185">
        <f t="shared" si="111"/>
        <v>0</v>
      </c>
      <c r="G178" s="185">
        <f t="shared" si="111"/>
        <v>0</v>
      </c>
      <c r="H178" s="185">
        <f t="shared" si="111"/>
        <v>0</v>
      </c>
      <c r="I178" s="185">
        <f t="shared" si="111"/>
        <v>0</v>
      </c>
      <c r="J178" s="185">
        <f t="shared" si="111"/>
        <v>0</v>
      </c>
      <c r="K178" s="185">
        <f t="shared" si="111"/>
        <v>0</v>
      </c>
      <c r="L178" s="185">
        <f t="shared" si="111"/>
        <v>0</v>
      </c>
      <c r="M178" s="185">
        <f t="shared" si="111"/>
        <v>0</v>
      </c>
      <c r="N178" s="185">
        <f t="shared" si="111"/>
        <v>0</v>
      </c>
      <c r="O178" s="185">
        <f t="shared" ref="O178:AC178" si="112">SUM(O179:O189)</f>
        <v>0</v>
      </c>
      <c r="P178" s="185">
        <f t="shared" si="112"/>
        <v>0</v>
      </c>
      <c r="Q178" s="185">
        <f t="shared" si="112"/>
        <v>0</v>
      </c>
      <c r="R178" s="185">
        <f t="shared" si="112"/>
        <v>0</v>
      </c>
      <c r="S178" s="185">
        <f t="shared" si="112"/>
        <v>0</v>
      </c>
      <c r="T178" s="185">
        <f t="shared" si="112"/>
        <v>0</v>
      </c>
      <c r="U178" s="185">
        <f t="shared" si="112"/>
        <v>0</v>
      </c>
      <c r="V178" s="185">
        <f t="shared" si="112"/>
        <v>0</v>
      </c>
      <c r="W178" s="185">
        <f t="shared" si="112"/>
        <v>0</v>
      </c>
      <c r="X178" s="185">
        <f t="shared" si="112"/>
        <v>0</v>
      </c>
      <c r="Y178" s="185">
        <f t="shared" si="112"/>
        <v>0</v>
      </c>
      <c r="Z178" s="185">
        <f t="shared" si="112"/>
        <v>0</v>
      </c>
      <c r="AA178" s="185">
        <f t="shared" si="112"/>
        <v>0</v>
      </c>
      <c r="AB178" s="185">
        <f t="shared" si="112"/>
        <v>0</v>
      </c>
      <c r="AC178" s="185">
        <f t="shared" si="112"/>
        <v>0</v>
      </c>
    </row>
    <row r="179" spans="1:29" ht="20.25" customHeight="1" outlineLevel="2" x14ac:dyDescent="0.3">
      <c r="A179" s="258"/>
      <c r="B179" s="84"/>
      <c r="C179" s="146" t="s">
        <v>121</v>
      </c>
      <c r="D179" s="140">
        <f>IF('Detailed input - Vehicles'!$E$124&gt;=D177,'DV small'!$D$173/'Detailed input - Vehicles'!$E$124,0)</f>
        <v>0</v>
      </c>
      <c r="E179" s="140">
        <f>IF('Detailed input - Vehicles'!$E$124&gt;=E177,'DV small'!$D$173/'Detailed input - Vehicles'!$E$124,0)</f>
        <v>0</v>
      </c>
      <c r="F179" s="140">
        <f>IF('Detailed input - Vehicles'!$E$124&gt;=F177,'DV small'!$D$173/'Detailed input - Vehicles'!$E$124,0)</f>
        <v>0</v>
      </c>
      <c r="G179" s="140">
        <f>IF('Detailed input - Vehicles'!$E$124&gt;=G177,'DV small'!$D$173/'Detailed input - Vehicles'!$E$124,0)</f>
        <v>0</v>
      </c>
      <c r="H179" s="140">
        <f>IF('Detailed input - Vehicles'!$E$124&gt;=H177,'DV small'!$D$173/'Detailed input - Vehicles'!$E$124,0)</f>
        <v>0</v>
      </c>
      <c r="I179" s="140">
        <f>IF('Detailed input - Vehicles'!$E$124&gt;=I177,'DV small'!$D$173/'Detailed input - Vehicles'!$E$124,0)</f>
        <v>0</v>
      </c>
      <c r="J179" s="140">
        <f>IF('Detailed input - Vehicles'!$E$124&gt;=J177,'DV small'!$D$173/'Detailed input - Vehicles'!$E$124,0)</f>
        <v>0</v>
      </c>
      <c r="K179" s="140">
        <f>IF('Detailed input - Vehicles'!$E$124&gt;=K177,'DV small'!$D$173/'Detailed input - Vehicles'!$E$124,0)</f>
        <v>0</v>
      </c>
      <c r="L179" s="140">
        <f>IF('Detailed input - Vehicles'!$E$124&gt;=L177,'DV small'!$D$173/'Detailed input - Vehicles'!$E$124,0)</f>
        <v>0</v>
      </c>
      <c r="M179" s="140">
        <f>IF('Detailed input - Vehicles'!$E$124&gt;=M177,'DV small'!$D$173/'Detailed input - Vehicles'!$E$124,0)</f>
        <v>0</v>
      </c>
      <c r="N179" s="140">
        <f>IF('Detailed input - Vehicles'!$E$124&gt;=N177,'DV small'!$D$173/'Detailed input - Vehicles'!$E$124,0)</f>
        <v>0</v>
      </c>
      <c r="O179" s="140">
        <f>IF('Detailed input - Vehicles'!$E$124&gt;=O177,'DV small'!$D$173/'Detailed input - Vehicles'!$E$124,0)</f>
        <v>0</v>
      </c>
      <c r="P179" s="140">
        <f>IF('Detailed input - Vehicles'!$E$124&gt;=P177,'DV small'!$D$173/'Detailed input - Vehicles'!$E$124,0)</f>
        <v>0</v>
      </c>
      <c r="Q179" s="140">
        <f>IF('Detailed input - Vehicles'!$E$124&gt;=Q177,'DV small'!$D$173/'Detailed input - Vehicles'!$E$124,0)</f>
        <v>0</v>
      </c>
      <c r="R179" s="140">
        <f>IF('Detailed input - Vehicles'!$E$124&gt;=R177,'DV small'!$D$173/'Detailed input - Vehicles'!$E$124,0)</f>
        <v>0</v>
      </c>
      <c r="S179" s="140">
        <f>IF('Detailed input - Vehicles'!$E$124&gt;=S177,'DV small'!$D$173/'Detailed input - Vehicles'!$E$124,0)</f>
        <v>0</v>
      </c>
      <c r="T179" s="140">
        <f>IF('Detailed input - Vehicles'!$E$124&gt;=T177,'DV small'!$D$173/'Detailed input - Vehicles'!$E$124,0)</f>
        <v>0</v>
      </c>
      <c r="U179" s="140">
        <f>IF('Detailed input - Vehicles'!$E$124&gt;=U177,'DV small'!$D$173/'Detailed input - Vehicles'!$E$124,0)</f>
        <v>0</v>
      </c>
      <c r="V179" s="140">
        <f>IF('Detailed input - Vehicles'!$E$124&gt;=V177,'DV small'!$D$173/'Detailed input - Vehicles'!$E$124,0)</f>
        <v>0</v>
      </c>
      <c r="W179" s="140">
        <f>IF('Detailed input - Vehicles'!$E$124&gt;=W177,'DV small'!$D$173/'Detailed input - Vehicles'!$E$124,0)</f>
        <v>0</v>
      </c>
      <c r="X179" s="140">
        <f>IF('Detailed input - Vehicles'!$E$124&gt;=X177,'DV small'!$D$173/'Detailed input - Vehicles'!$E$124,0)</f>
        <v>0</v>
      </c>
      <c r="Y179" s="140">
        <f>IF('Detailed input - Vehicles'!$E$124&gt;=Y177,'DV small'!$D$173/'Detailed input - Vehicles'!$E$124,0)</f>
        <v>0</v>
      </c>
      <c r="Z179" s="140">
        <f>IF('Detailed input - Vehicles'!$E$124&gt;=Z177,'DV small'!$D$173/'Detailed input - Vehicles'!$E$124,0)</f>
        <v>0</v>
      </c>
      <c r="AA179" s="140">
        <f>IF('Detailed input - Vehicles'!$E$124&gt;=AA177,'DV small'!$D$173/'Detailed input - Vehicles'!$E$124,0)</f>
        <v>0</v>
      </c>
      <c r="AB179" s="140">
        <f>IF('Detailed input - Vehicles'!$E$124&gt;=AB177,'DV small'!$D$173/'Detailed input - Vehicles'!$E$124,0)</f>
        <v>0</v>
      </c>
      <c r="AC179" s="140">
        <f>IF('Detailed input - Vehicles'!$E$124&gt;=AC177,'DV small'!$D$173/'Detailed input - Vehicles'!$E$124,0)</f>
        <v>0</v>
      </c>
    </row>
    <row r="180" spans="1:29" ht="20.25" customHeight="1" outlineLevel="2" x14ac:dyDescent="0.3">
      <c r="A180" s="258"/>
      <c r="B180" s="84"/>
      <c r="C180" s="146" t="s">
        <v>122</v>
      </c>
      <c r="D180" s="140"/>
      <c r="E180" s="140">
        <f>IF('Detailed input - Vehicles'!$E$124&gt;=D177,$E$173/'Detailed input - Vehicles'!$E$124,0)</f>
        <v>0</v>
      </c>
      <c r="F180" s="140">
        <f>IF('Detailed input - Vehicles'!$E$124&gt;=E177,$E$173/'Detailed input - Vehicles'!$E$124,0)</f>
        <v>0</v>
      </c>
      <c r="G180" s="140">
        <f>IF('Detailed input - Vehicles'!$E$124&gt;=F177,$E$173/'Detailed input - Vehicles'!$E$124,0)</f>
        <v>0</v>
      </c>
      <c r="H180" s="140">
        <f>IF('Detailed input - Vehicles'!$E$124&gt;=G177,$E$173/'Detailed input - Vehicles'!$E$124,0)</f>
        <v>0</v>
      </c>
      <c r="I180" s="140">
        <f>IF('Detailed input - Vehicles'!$E$124&gt;=H177,$E$173/'Detailed input - Vehicles'!$E$124,0)</f>
        <v>0</v>
      </c>
      <c r="J180" s="140">
        <f>IF('Detailed input - Vehicles'!$E$124&gt;=I177,$E$173/'Detailed input - Vehicles'!$E$124,0)</f>
        <v>0</v>
      </c>
      <c r="K180" s="140">
        <f>IF('Detailed input - Vehicles'!$E$124&gt;=J177,$E$173/'Detailed input - Vehicles'!$E$124,0)</f>
        <v>0</v>
      </c>
      <c r="L180" s="140">
        <f>IF('Detailed input - Vehicles'!$E$124&gt;=K177,$E$173/'Detailed input - Vehicles'!$E$124,0)</f>
        <v>0</v>
      </c>
      <c r="M180" s="140">
        <f>IF('Detailed input - Vehicles'!$E$124&gt;=L177,$E$173/'Detailed input - Vehicles'!$E$124,0)</f>
        <v>0</v>
      </c>
      <c r="N180" s="140">
        <f>IF('Detailed input - Vehicles'!$E$124&gt;=M177,$E$173/'Detailed input - Vehicles'!$E$124,0)</f>
        <v>0</v>
      </c>
      <c r="O180" s="140">
        <f>IF('Detailed input - Vehicles'!$E$124&gt;=N177,$E$173/'Detailed input - Vehicles'!$E$124,0)</f>
        <v>0</v>
      </c>
      <c r="P180" s="140">
        <f>IF('Detailed input - Vehicles'!$E$124&gt;=O177,$E$173/'Detailed input - Vehicles'!$E$124,0)</f>
        <v>0</v>
      </c>
      <c r="Q180" s="140">
        <f>IF('Detailed input - Vehicles'!$E$124&gt;=P177,$E$173/'Detailed input - Vehicles'!$E$124,0)</f>
        <v>0</v>
      </c>
      <c r="R180" s="140">
        <f>IF('Detailed input - Vehicles'!$E$124&gt;=Q177,$E$173/'Detailed input - Vehicles'!$E$124,0)</f>
        <v>0</v>
      </c>
      <c r="S180" s="140">
        <f>IF('Detailed input - Vehicles'!$E$124&gt;=R177,$E$173/'Detailed input - Vehicles'!$E$124,0)</f>
        <v>0</v>
      </c>
      <c r="T180" s="140">
        <f>IF('Detailed input - Vehicles'!$E$124&gt;=S177,$E$173/'Detailed input - Vehicles'!$E$124,0)</f>
        <v>0</v>
      </c>
      <c r="U180" s="140">
        <f>IF('Detailed input - Vehicles'!$E$124&gt;=T177,$E$173/'Detailed input - Vehicles'!$E$124,0)</f>
        <v>0</v>
      </c>
      <c r="V180" s="140">
        <f>IF('Detailed input - Vehicles'!$E$124&gt;=U177,$E$173/'Detailed input - Vehicles'!$E$124,0)</f>
        <v>0</v>
      </c>
      <c r="W180" s="140">
        <f>IF('Detailed input - Vehicles'!$E$124&gt;=V177,$E$173/'Detailed input - Vehicles'!$E$124,0)</f>
        <v>0</v>
      </c>
      <c r="X180" s="140">
        <f>IF('Detailed input - Vehicles'!$E$124&gt;=W177,$E$173/'Detailed input - Vehicles'!$E$124,0)</f>
        <v>0</v>
      </c>
      <c r="Y180" s="140">
        <f>IF('Detailed input - Vehicles'!$E$124&gt;=X177,$E$173/'Detailed input - Vehicles'!$E$124,0)</f>
        <v>0</v>
      </c>
      <c r="Z180" s="140">
        <f>IF('Detailed input - Vehicles'!$E$124&gt;=Y177,$E$173/'Detailed input - Vehicles'!$E$124,0)</f>
        <v>0</v>
      </c>
      <c r="AA180" s="140">
        <f>IF('Detailed input - Vehicles'!$E$124&gt;=Z177,$E$173/'Detailed input - Vehicles'!$E$124,0)</f>
        <v>0</v>
      </c>
      <c r="AB180" s="140">
        <f>IF('Detailed input - Vehicles'!$E$124&gt;=AA177,$E$173/'Detailed input - Vehicles'!$E$124,0)</f>
        <v>0</v>
      </c>
      <c r="AC180" s="140">
        <f>IF('Detailed input - Vehicles'!$E$124&gt;=AB177,$E$173/'Detailed input - Vehicles'!$E$124,0)</f>
        <v>0</v>
      </c>
    </row>
    <row r="181" spans="1:29" ht="20.25" customHeight="1" outlineLevel="2" x14ac:dyDescent="0.3">
      <c r="A181" s="258"/>
      <c r="B181" s="84"/>
      <c r="C181" s="146" t="s">
        <v>123</v>
      </c>
      <c r="D181" s="140"/>
      <c r="E181" s="140"/>
      <c r="F181" s="140">
        <f>IF('Detailed input - Vehicles'!$E$124&gt;=D177,$F$173/'Detailed input - Vehicles'!$E$124,0)</f>
        <v>0</v>
      </c>
      <c r="G181" s="140">
        <f>IF('Detailed input - Vehicles'!$E$124&gt;=E177,$F$173/'Detailed input - Vehicles'!$E$124,0)</f>
        <v>0</v>
      </c>
      <c r="H181" s="140">
        <f>IF('Detailed input - Vehicles'!$E$124&gt;=F177,$F$173/'Detailed input - Vehicles'!$E$124,0)</f>
        <v>0</v>
      </c>
      <c r="I181" s="140">
        <f>IF('Detailed input - Vehicles'!$E$124&gt;=G177,$F$173/'Detailed input - Vehicles'!$E$124,0)</f>
        <v>0</v>
      </c>
      <c r="J181" s="140">
        <f>IF('Detailed input - Vehicles'!$E$124&gt;=H177,$F$173/'Detailed input - Vehicles'!$E$124,0)</f>
        <v>0</v>
      </c>
      <c r="K181" s="140">
        <f>IF('Detailed input - Vehicles'!$E$124&gt;=I177,$F$173/'Detailed input - Vehicles'!$E$124,0)</f>
        <v>0</v>
      </c>
      <c r="L181" s="140">
        <f>IF('Detailed input - Vehicles'!$E$124&gt;=J177,$F$173/'Detailed input - Vehicles'!$E$124,0)</f>
        <v>0</v>
      </c>
      <c r="M181" s="140">
        <f>IF('Detailed input - Vehicles'!$E$124&gt;=K177,$F$173/'Detailed input - Vehicles'!$E$124,0)</f>
        <v>0</v>
      </c>
      <c r="N181" s="140">
        <f>IF('Detailed input - Vehicles'!$E$124&gt;=L177,$F$173/'Detailed input - Vehicles'!$E$124,0)</f>
        <v>0</v>
      </c>
      <c r="O181" s="140">
        <f>IF('Detailed input - Vehicles'!$E$124&gt;=M177,$F$173/'Detailed input - Vehicles'!$E$124,0)</f>
        <v>0</v>
      </c>
      <c r="P181" s="140">
        <f>IF('Detailed input - Vehicles'!$E$124&gt;=N177,$F$173/'Detailed input - Vehicles'!$E$124,0)</f>
        <v>0</v>
      </c>
      <c r="Q181" s="140">
        <f>IF('Detailed input - Vehicles'!$E$124&gt;=O177,$F$173/'Detailed input - Vehicles'!$E$124,0)</f>
        <v>0</v>
      </c>
      <c r="R181" s="140">
        <f>IF('Detailed input - Vehicles'!$E$124&gt;=P177,$F$173/'Detailed input - Vehicles'!$E$124,0)</f>
        <v>0</v>
      </c>
      <c r="S181" s="140">
        <f>IF('Detailed input - Vehicles'!$E$124&gt;=Q177,$F$173/'Detailed input - Vehicles'!$E$124,0)</f>
        <v>0</v>
      </c>
      <c r="T181" s="140">
        <f>IF('Detailed input - Vehicles'!$E$124&gt;=R177,$F$173/'Detailed input - Vehicles'!$E$124,0)</f>
        <v>0</v>
      </c>
      <c r="U181" s="140">
        <f>IF('Detailed input - Vehicles'!$E$124&gt;=S177,$F$173/'Detailed input - Vehicles'!$E$124,0)</f>
        <v>0</v>
      </c>
      <c r="V181" s="140">
        <f>IF('Detailed input - Vehicles'!$E$124&gt;=T177,$F$173/'Detailed input - Vehicles'!$E$124,0)</f>
        <v>0</v>
      </c>
      <c r="W181" s="140">
        <f>IF('Detailed input - Vehicles'!$E$124&gt;=U177,$F$173/'Detailed input - Vehicles'!$E$124,0)</f>
        <v>0</v>
      </c>
      <c r="X181" s="140">
        <f>IF('Detailed input - Vehicles'!$E$124&gt;=V177,$F$173/'Detailed input - Vehicles'!$E$124,0)</f>
        <v>0</v>
      </c>
      <c r="Y181" s="140">
        <f>IF('Detailed input - Vehicles'!$E$124&gt;=W177,$F$173/'Detailed input - Vehicles'!$E$124,0)</f>
        <v>0</v>
      </c>
      <c r="Z181" s="140">
        <f>IF('Detailed input - Vehicles'!$E$124&gt;=X177,$F$173/'Detailed input - Vehicles'!$E$124,0)</f>
        <v>0</v>
      </c>
      <c r="AA181" s="140">
        <f>IF('Detailed input - Vehicles'!$E$124&gt;=Y177,$F$173/'Detailed input - Vehicles'!$E$124,0)</f>
        <v>0</v>
      </c>
      <c r="AB181" s="140">
        <f>IF('Detailed input - Vehicles'!$E$124&gt;=Z177,$F$173/'Detailed input - Vehicles'!$E$124,0)</f>
        <v>0</v>
      </c>
      <c r="AC181" s="140">
        <f>IF('Detailed input - Vehicles'!$E$124&gt;=AA177,$F$173/'Detailed input - Vehicles'!$E$124,0)</f>
        <v>0</v>
      </c>
    </row>
    <row r="182" spans="1:29" ht="20.25" customHeight="1" outlineLevel="2" x14ac:dyDescent="0.3">
      <c r="A182" s="258"/>
      <c r="B182" s="84"/>
      <c r="C182" s="146" t="s">
        <v>124</v>
      </c>
      <c r="D182" s="140"/>
      <c r="E182" s="140"/>
      <c r="F182" s="140"/>
      <c r="G182" s="140">
        <f>IF('Detailed input - Vehicles'!$E$124&gt;=D177,$G$173/'Detailed input - Vehicles'!$E$124,0)</f>
        <v>0</v>
      </c>
      <c r="H182" s="140">
        <f>IF('Detailed input - Vehicles'!$E$124&gt;=E177,$G$173/'Detailed input - Vehicles'!$E$124,0)</f>
        <v>0</v>
      </c>
      <c r="I182" s="140">
        <f>IF('Detailed input - Vehicles'!$E$124&gt;=F177,$G$173/'Detailed input - Vehicles'!$E$124,0)</f>
        <v>0</v>
      </c>
      <c r="J182" s="140">
        <f>IF('Detailed input - Vehicles'!$E$124&gt;=G177,$G$173/'Detailed input - Vehicles'!$E$124,0)</f>
        <v>0</v>
      </c>
      <c r="K182" s="140">
        <f>IF('Detailed input - Vehicles'!$E$124&gt;=H177,$G$173/'Detailed input - Vehicles'!$E$124,0)</f>
        <v>0</v>
      </c>
      <c r="L182" s="140">
        <f>IF('Detailed input - Vehicles'!$E$124&gt;=I177,$G$173/'Detailed input - Vehicles'!$E$124,0)</f>
        <v>0</v>
      </c>
      <c r="M182" s="140">
        <f>IF('Detailed input - Vehicles'!$E$124&gt;=J177,$G$173/'Detailed input - Vehicles'!$E$124,0)</f>
        <v>0</v>
      </c>
      <c r="N182" s="140">
        <f>IF('Detailed input - Vehicles'!$E$124&gt;=K177,$G$173/'Detailed input - Vehicles'!$E$124,0)</f>
        <v>0</v>
      </c>
      <c r="O182" s="140">
        <f>IF('Detailed input - Vehicles'!$E$124&gt;=L177,$G$173/'Detailed input - Vehicles'!$E$124,0)</f>
        <v>0</v>
      </c>
      <c r="P182" s="140">
        <f>IF('Detailed input - Vehicles'!$E$124&gt;=M177,$G$173/'Detailed input - Vehicles'!$E$124,0)</f>
        <v>0</v>
      </c>
      <c r="Q182" s="140">
        <f>IF('Detailed input - Vehicles'!$E$124&gt;=N177,$G$173/'Detailed input - Vehicles'!$E$124,0)</f>
        <v>0</v>
      </c>
      <c r="R182" s="140">
        <f>IF('Detailed input - Vehicles'!$E$124&gt;=O177,$G$173/'Detailed input - Vehicles'!$E$124,0)</f>
        <v>0</v>
      </c>
      <c r="S182" s="140">
        <f>IF('Detailed input - Vehicles'!$E$124&gt;=P177,$G$173/'Detailed input - Vehicles'!$E$124,0)</f>
        <v>0</v>
      </c>
      <c r="T182" s="140">
        <f>IF('Detailed input - Vehicles'!$E$124&gt;=Q177,$G$173/'Detailed input - Vehicles'!$E$124,0)</f>
        <v>0</v>
      </c>
      <c r="U182" s="140">
        <f>IF('Detailed input - Vehicles'!$E$124&gt;=R177,$G$173/'Detailed input - Vehicles'!$E$124,0)</f>
        <v>0</v>
      </c>
      <c r="V182" s="140">
        <f>IF('Detailed input - Vehicles'!$E$124&gt;=S177,$G$173/'Detailed input - Vehicles'!$E$124,0)</f>
        <v>0</v>
      </c>
      <c r="W182" s="140">
        <f>IF('Detailed input - Vehicles'!$E$124&gt;=T177,$G$173/'Detailed input - Vehicles'!$E$124,0)</f>
        <v>0</v>
      </c>
      <c r="X182" s="140">
        <f>IF('Detailed input - Vehicles'!$E$124&gt;=U177,$G$173/'Detailed input - Vehicles'!$E$124,0)</f>
        <v>0</v>
      </c>
      <c r="Y182" s="140">
        <f>IF('Detailed input - Vehicles'!$E$124&gt;=V177,$G$173/'Detailed input - Vehicles'!$E$124,0)</f>
        <v>0</v>
      </c>
      <c r="Z182" s="140">
        <f>IF('Detailed input - Vehicles'!$E$124&gt;=W177,$G$173/'Detailed input - Vehicles'!$E$124,0)</f>
        <v>0</v>
      </c>
      <c r="AA182" s="140">
        <f>IF('Detailed input - Vehicles'!$E$124&gt;=X177,$G$173/'Detailed input - Vehicles'!$E$124,0)</f>
        <v>0</v>
      </c>
      <c r="AB182" s="140">
        <f>IF('Detailed input - Vehicles'!$E$124&gt;=Y177,$G$173/'Detailed input - Vehicles'!$E$124,0)</f>
        <v>0</v>
      </c>
      <c r="AC182" s="140">
        <f>IF('Detailed input - Vehicles'!$E$124&gt;=Z177,$G$173/'Detailed input - Vehicles'!$E$124,0)</f>
        <v>0</v>
      </c>
    </row>
    <row r="183" spans="1:29" ht="20.25" customHeight="1" outlineLevel="2" x14ac:dyDescent="0.3">
      <c r="A183" s="258"/>
      <c r="B183" s="84"/>
      <c r="C183" s="146" t="s">
        <v>125</v>
      </c>
      <c r="D183" s="140"/>
      <c r="E183" s="140"/>
      <c r="F183" s="140"/>
      <c r="G183" s="140"/>
      <c r="H183" s="140">
        <f>IF('Detailed input - Vehicles'!$E$124&gt;=D177,$H$173/'Detailed input - Vehicles'!$E$124,0)</f>
        <v>0</v>
      </c>
      <c r="I183" s="140">
        <f>IF('Detailed input - Vehicles'!$E$124&gt;=E177,$H$173/'Detailed input - Vehicles'!$E$124,0)</f>
        <v>0</v>
      </c>
      <c r="J183" s="140">
        <f>IF('Detailed input - Vehicles'!$E$124&gt;=F177,$H$173/'Detailed input - Vehicles'!$E$124,0)</f>
        <v>0</v>
      </c>
      <c r="K183" s="140">
        <f>IF('Detailed input - Vehicles'!$E$124&gt;=G177,$H$173/'Detailed input - Vehicles'!$E$124,0)</f>
        <v>0</v>
      </c>
      <c r="L183" s="140">
        <f>IF('Detailed input - Vehicles'!$E$124&gt;=H177,$H$173/'Detailed input - Vehicles'!$E$124,0)</f>
        <v>0</v>
      </c>
      <c r="M183" s="140">
        <f>IF('Detailed input - Vehicles'!$E$124&gt;=I177,$H$173/'Detailed input - Vehicles'!$E$124,0)</f>
        <v>0</v>
      </c>
      <c r="N183" s="140">
        <f>IF('Detailed input - Vehicles'!$E$124&gt;=J177,$H$173/'Detailed input - Vehicles'!$E$124,0)</f>
        <v>0</v>
      </c>
      <c r="O183" s="140">
        <f>IF('Detailed input - Vehicles'!$E$124&gt;=K177,$H$173/'Detailed input - Vehicles'!$E$124,0)</f>
        <v>0</v>
      </c>
      <c r="P183" s="140">
        <f>IF('Detailed input - Vehicles'!$E$124&gt;=L177,$H$173/'Detailed input - Vehicles'!$E$124,0)</f>
        <v>0</v>
      </c>
      <c r="Q183" s="140">
        <f>IF('Detailed input - Vehicles'!$E$124&gt;=M177,$H$173/'Detailed input - Vehicles'!$E$124,0)</f>
        <v>0</v>
      </c>
      <c r="R183" s="140">
        <f>IF('Detailed input - Vehicles'!$E$124&gt;=N177,$H$173/'Detailed input - Vehicles'!$E$124,0)</f>
        <v>0</v>
      </c>
      <c r="S183" s="140">
        <f>IF('Detailed input - Vehicles'!$E$124&gt;=O177,$H$173/'Detailed input - Vehicles'!$E$124,0)</f>
        <v>0</v>
      </c>
      <c r="T183" s="140">
        <f>IF('Detailed input - Vehicles'!$E$124&gt;=P177,$H$173/'Detailed input - Vehicles'!$E$124,0)</f>
        <v>0</v>
      </c>
      <c r="U183" s="140">
        <f>IF('Detailed input - Vehicles'!$E$124&gt;=Q177,$H$173/'Detailed input - Vehicles'!$E$124,0)</f>
        <v>0</v>
      </c>
      <c r="V183" s="140">
        <f>IF('Detailed input - Vehicles'!$E$124&gt;=R177,$H$173/'Detailed input - Vehicles'!$E$124,0)</f>
        <v>0</v>
      </c>
      <c r="W183" s="140">
        <f>IF('Detailed input - Vehicles'!$E$124&gt;=S177,$H$173/'Detailed input - Vehicles'!$E$124,0)</f>
        <v>0</v>
      </c>
      <c r="X183" s="140">
        <f>IF('Detailed input - Vehicles'!$E$124&gt;=T177,$H$173/'Detailed input - Vehicles'!$E$124,0)</f>
        <v>0</v>
      </c>
      <c r="Y183" s="140">
        <f>IF('Detailed input - Vehicles'!$E$124&gt;=U177,$H$173/'Detailed input - Vehicles'!$E$124,0)</f>
        <v>0</v>
      </c>
      <c r="Z183" s="140">
        <f>IF('Detailed input - Vehicles'!$E$124&gt;=V177,$H$173/'Detailed input - Vehicles'!$E$124,0)</f>
        <v>0</v>
      </c>
      <c r="AA183" s="140">
        <f>IF('Detailed input - Vehicles'!$E$124&gt;=W177,$H$173/'Detailed input - Vehicles'!$E$124,0)</f>
        <v>0</v>
      </c>
      <c r="AB183" s="140">
        <f>IF('Detailed input - Vehicles'!$E$124&gt;=X177,$H$173/'Detailed input - Vehicles'!$E$124,0)</f>
        <v>0</v>
      </c>
      <c r="AC183" s="140">
        <f>IF('Detailed input - Vehicles'!$E$124&gt;=Y177,$H$173/'Detailed input - Vehicles'!$E$124,0)</f>
        <v>0</v>
      </c>
    </row>
    <row r="184" spans="1:29" ht="20.25" customHeight="1" outlineLevel="2" x14ac:dyDescent="0.3">
      <c r="A184" s="258"/>
      <c r="B184" s="84"/>
      <c r="C184" s="146" t="s">
        <v>126</v>
      </c>
      <c r="D184" s="140"/>
      <c r="E184" s="140"/>
      <c r="F184" s="140"/>
      <c r="G184" s="140"/>
      <c r="H184" s="140"/>
      <c r="I184" s="140">
        <f>IF('Detailed input - Vehicles'!$E$124&gt;=D177,$I$173/'Detailed input - Vehicles'!$E$124,0)</f>
        <v>0</v>
      </c>
      <c r="J184" s="140">
        <f>IF('Detailed input - Vehicles'!$E$124&gt;=E177,$I$173/'Detailed input - Vehicles'!$E$124,0)</f>
        <v>0</v>
      </c>
      <c r="K184" s="140">
        <f>IF('Detailed input - Vehicles'!$E$124&gt;=F177,$I$173/'Detailed input - Vehicles'!$E$124,0)</f>
        <v>0</v>
      </c>
      <c r="L184" s="140">
        <f>IF('Detailed input - Vehicles'!$E$124&gt;=G177,$I$173/'Detailed input - Vehicles'!$E$124,0)</f>
        <v>0</v>
      </c>
      <c r="M184" s="140">
        <f>IF('Detailed input - Vehicles'!$E$124&gt;=H177,$I$173/'Detailed input - Vehicles'!$E$124,0)</f>
        <v>0</v>
      </c>
      <c r="N184" s="140">
        <f>IF('Detailed input - Vehicles'!$E$124&gt;=I177,$I$173/'Detailed input - Vehicles'!$E$124,0)</f>
        <v>0</v>
      </c>
      <c r="O184" s="140">
        <f>IF('Detailed input - Vehicles'!$E$124&gt;=J177,$I$173/'Detailed input - Vehicles'!$E$124,0)</f>
        <v>0</v>
      </c>
      <c r="P184" s="140">
        <f>IF('Detailed input - Vehicles'!$E$124&gt;=K177,$I$173/'Detailed input - Vehicles'!$E$124,0)</f>
        <v>0</v>
      </c>
      <c r="Q184" s="140">
        <f>IF('Detailed input - Vehicles'!$E$124&gt;=L177,$I$173/'Detailed input - Vehicles'!$E$124,0)</f>
        <v>0</v>
      </c>
      <c r="R184" s="140">
        <f>IF('Detailed input - Vehicles'!$E$124&gt;=M177,$I$173/'Detailed input - Vehicles'!$E$124,0)</f>
        <v>0</v>
      </c>
      <c r="S184" s="140">
        <f>IF('Detailed input - Vehicles'!$E$124&gt;=N177,$I$173/'Detailed input - Vehicles'!$E$124,0)</f>
        <v>0</v>
      </c>
      <c r="T184" s="140">
        <f>IF('Detailed input - Vehicles'!$E$124&gt;=O177,$I$173/'Detailed input - Vehicles'!$E$124,0)</f>
        <v>0</v>
      </c>
      <c r="U184" s="140">
        <f>IF('Detailed input - Vehicles'!$E$124&gt;=P177,$I$173/'Detailed input - Vehicles'!$E$124,0)</f>
        <v>0</v>
      </c>
      <c r="V184" s="140">
        <f>IF('Detailed input - Vehicles'!$E$124&gt;=Q177,$I$173/'Detailed input - Vehicles'!$E$124,0)</f>
        <v>0</v>
      </c>
      <c r="W184" s="140">
        <f>IF('Detailed input - Vehicles'!$E$124&gt;=R177,$I$173/'Detailed input - Vehicles'!$E$124,0)</f>
        <v>0</v>
      </c>
      <c r="X184" s="140">
        <f>IF('Detailed input - Vehicles'!$E$124&gt;=S177,$I$173/'Detailed input - Vehicles'!$E$124,0)</f>
        <v>0</v>
      </c>
      <c r="Y184" s="140">
        <f>IF('Detailed input - Vehicles'!$E$124&gt;=T177,$I$173/'Detailed input - Vehicles'!$E$124,0)</f>
        <v>0</v>
      </c>
      <c r="Z184" s="140">
        <f>IF('Detailed input - Vehicles'!$E$124&gt;=U177,$I$173/'Detailed input - Vehicles'!$E$124,0)</f>
        <v>0</v>
      </c>
      <c r="AA184" s="140">
        <f>IF('Detailed input - Vehicles'!$E$124&gt;=V177,$I$173/'Detailed input - Vehicles'!$E$124,0)</f>
        <v>0</v>
      </c>
      <c r="AB184" s="140">
        <f>IF('Detailed input - Vehicles'!$E$124&gt;=W177,$I$173/'Detailed input - Vehicles'!$E$124,0)</f>
        <v>0</v>
      </c>
      <c r="AC184" s="140">
        <f>IF('Detailed input - Vehicles'!$E$124&gt;=X177,$I$173/'Detailed input - Vehicles'!$E$124,0)</f>
        <v>0</v>
      </c>
    </row>
    <row r="185" spans="1:29" ht="20.25" customHeight="1" outlineLevel="2" x14ac:dyDescent="0.3">
      <c r="A185" s="258"/>
      <c r="B185" s="84"/>
      <c r="C185" s="146" t="s">
        <v>127</v>
      </c>
      <c r="D185" s="140"/>
      <c r="E185" s="140"/>
      <c r="F185" s="140"/>
      <c r="G185" s="140"/>
      <c r="H185" s="140"/>
      <c r="I185" s="140"/>
      <c r="J185" s="140">
        <f>IF('Detailed input - Vehicles'!$E$124&gt;=D177,$J$173/'Detailed input - Vehicles'!$E$124,0)</f>
        <v>0</v>
      </c>
      <c r="K185" s="140">
        <f>IF('Detailed input - Vehicles'!$E$124&gt;=E177,$J$173/'Detailed input - Vehicles'!$E$124,0)</f>
        <v>0</v>
      </c>
      <c r="L185" s="140">
        <f>IF('Detailed input - Vehicles'!$E$124&gt;=F177,$J$173/'Detailed input - Vehicles'!$E$124,0)</f>
        <v>0</v>
      </c>
      <c r="M185" s="140">
        <f>IF('Detailed input - Vehicles'!$E$124&gt;=G177,$J$173/'Detailed input - Vehicles'!$E$124,0)</f>
        <v>0</v>
      </c>
      <c r="N185" s="140">
        <f>IF('Detailed input - Vehicles'!$E$124&gt;=H177,$J$173/'Detailed input - Vehicles'!$E$124,0)</f>
        <v>0</v>
      </c>
      <c r="O185" s="140">
        <f>IF('Detailed input - Vehicles'!$E$124&gt;=I177,$J$173/'Detailed input - Vehicles'!$E$124,0)</f>
        <v>0</v>
      </c>
      <c r="P185" s="140">
        <f>IF('Detailed input - Vehicles'!$E$124&gt;=J177,$J$173/'Detailed input - Vehicles'!$E$124,0)</f>
        <v>0</v>
      </c>
      <c r="Q185" s="140">
        <f>IF('Detailed input - Vehicles'!$E$124&gt;=K177,$J$173/'Detailed input - Vehicles'!$E$124,0)</f>
        <v>0</v>
      </c>
      <c r="R185" s="140">
        <f>IF('Detailed input - Vehicles'!$E$124&gt;=L177,$J$173/'Detailed input - Vehicles'!$E$124,0)</f>
        <v>0</v>
      </c>
      <c r="S185" s="140">
        <f>IF('Detailed input - Vehicles'!$E$124&gt;=M177,$J$173/'Detailed input - Vehicles'!$E$124,0)</f>
        <v>0</v>
      </c>
      <c r="T185" s="140">
        <f>IF('Detailed input - Vehicles'!$E$124&gt;=N177,$J$173/'Detailed input - Vehicles'!$E$124,0)</f>
        <v>0</v>
      </c>
      <c r="U185" s="140">
        <f>IF('Detailed input - Vehicles'!$E$124&gt;=O177,$J$173/'Detailed input - Vehicles'!$E$124,0)</f>
        <v>0</v>
      </c>
      <c r="V185" s="140">
        <f>IF('Detailed input - Vehicles'!$E$124&gt;=P177,$J$173/'Detailed input - Vehicles'!$E$124,0)</f>
        <v>0</v>
      </c>
      <c r="W185" s="140">
        <f>IF('Detailed input - Vehicles'!$E$124&gt;=Q177,$J$173/'Detailed input - Vehicles'!$E$124,0)</f>
        <v>0</v>
      </c>
      <c r="X185" s="140">
        <f>IF('Detailed input - Vehicles'!$E$124&gt;=R177,$J$173/'Detailed input - Vehicles'!$E$124,0)</f>
        <v>0</v>
      </c>
      <c r="Y185" s="140">
        <f>IF('Detailed input - Vehicles'!$E$124&gt;=S177,$J$173/'Detailed input - Vehicles'!$E$124,0)</f>
        <v>0</v>
      </c>
      <c r="Z185" s="140">
        <f>IF('Detailed input - Vehicles'!$E$124&gt;=T177,$J$173/'Detailed input - Vehicles'!$E$124,0)</f>
        <v>0</v>
      </c>
      <c r="AA185" s="140">
        <f>IF('Detailed input - Vehicles'!$E$124&gt;=U177,$J$173/'Detailed input - Vehicles'!$E$124,0)</f>
        <v>0</v>
      </c>
      <c r="AB185" s="140">
        <f>IF('Detailed input - Vehicles'!$E$124&gt;=V177,$J$173/'Detailed input - Vehicles'!$E$124,0)</f>
        <v>0</v>
      </c>
      <c r="AC185" s="140">
        <f>IF('Detailed input - Vehicles'!$E$124&gt;=W177,$J$173/'Detailed input - Vehicles'!$E$124,0)</f>
        <v>0</v>
      </c>
    </row>
    <row r="186" spans="1:29" ht="20.25" customHeight="1" outlineLevel="2" x14ac:dyDescent="0.3">
      <c r="A186" s="258"/>
      <c r="B186" s="84"/>
      <c r="C186" s="146" t="s">
        <v>128</v>
      </c>
      <c r="D186" s="140"/>
      <c r="E186" s="140"/>
      <c r="F186" s="140"/>
      <c r="G186" s="140"/>
      <c r="H186" s="140"/>
      <c r="I186" s="140"/>
      <c r="J186" s="140"/>
      <c r="K186" s="140">
        <f>IF('Detailed input - Vehicles'!$E$124&gt;=D177,$K$173/'Detailed input - Vehicles'!$E$124,0)</f>
        <v>0</v>
      </c>
      <c r="L186" s="140">
        <f>IF('Detailed input - Vehicles'!$E$124&gt;=E177,$K$173/'Detailed input - Vehicles'!$E$124,0)</f>
        <v>0</v>
      </c>
      <c r="M186" s="140">
        <f>IF('Detailed input - Vehicles'!$E$124&gt;=F177,$K$173/'Detailed input - Vehicles'!$E$124,0)</f>
        <v>0</v>
      </c>
      <c r="N186" s="140">
        <f>IF('Detailed input - Vehicles'!$E$124&gt;=G177,$K$173/'Detailed input - Vehicles'!$E$124,0)</f>
        <v>0</v>
      </c>
      <c r="O186" s="140">
        <f>IF('Detailed input - Vehicles'!$E$124&gt;=H177,$K$173/'Detailed input - Vehicles'!$E$124,0)</f>
        <v>0</v>
      </c>
      <c r="P186" s="140">
        <f>IF('Detailed input - Vehicles'!$E$124&gt;=I177,$K$173/'Detailed input - Vehicles'!$E$124,0)</f>
        <v>0</v>
      </c>
      <c r="Q186" s="140">
        <f>IF('Detailed input - Vehicles'!$E$124&gt;=J177,$K$173/'Detailed input - Vehicles'!$E$124,0)</f>
        <v>0</v>
      </c>
      <c r="R186" s="140">
        <f>IF('Detailed input - Vehicles'!$E$124&gt;=K177,$K$173/'Detailed input - Vehicles'!$E$124,0)</f>
        <v>0</v>
      </c>
      <c r="S186" s="140">
        <f>IF('Detailed input - Vehicles'!$E$124&gt;=L177,$K$173/'Detailed input - Vehicles'!$E$124,0)</f>
        <v>0</v>
      </c>
      <c r="T186" s="140">
        <f>IF('Detailed input - Vehicles'!$E$124&gt;=M177,$K$173/'Detailed input - Vehicles'!$E$124,0)</f>
        <v>0</v>
      </c>
      <c r="U186" s="140">
        <f>IF('Detailed input - Vehicles'!$E$124&gt;=N177,$K$173/'Detailed input - Vehicles'!$E$124,0)</f>
        <v>0</v>
      </c>
      <c r="V186" s="140">
        <f>IF('Detailed input - Vehicles'!$E$124&gt;=O177,$K$173/'Detailed input - Vehicles'!$E$124,0)</f>
        <v>0</v>
      </c>
      <c r="W186" s="140">
        <f>IF('Detailed input - Vehicles'!$E$124&gt;=P177,$K$173/'Detailed input - Vehicles'!$E$124,0)</f>
        <v>0</v>
      </c>
      <c r="X186" s="140">
        <f>IF('Detailed input - Vehicles'!$E$124&gt;=Q177,$K$173/'Detailed input - Vehicles'!$E$124,0)</f>
        <v>0</v>
      </c>
      <c r="Y186" s="140">
        <f>IF('Detailed input - Vehicles'!$E$124&gt;=R177,$K$173/'Detailed input - Vehicles'!$E$124,0)</f>
        <v>0</v>
      </c>
      <c r="Z186" s="140">
        <f>IF('Detailed input - Vehicles'!$E$124&gt;=S177,$K$173/'Detailed input - Vehicles'!$E$124,0)</f>
        <v>0</v>
      </c>
      <c r="AA186" s="140">
        <f>IF('Detailed input - Vehicles'!$E$124&gt;=T177,$K$173/'Detailed input - Vehicles'!$E$124,0)</f>
        <v>0</v>
      </c>
      <c r="AB186" s="140">
        <f>IF('Detailed input - Vehicles'!$E$124&gt;=U177,$K$173/'Detailed input - Vehicles'!$E$124,0)</f>
        <v>0</v>
      </c>
      <c r="AC186" s="140">
        <f>IF('Detailed input - Vehicles'!$E$124&gt;=V177,$K$173/'Detailed input - Vehicles'!$E$124,0)</f>
        <v>0</v>
      </c>
    </row>
    <row r="187" spans="1:29" ht="20.25" customHeight="1" outlineLevel="2" x14ac:dyDescent="0.3">
      <c r="A187" s="258"/>
      <c r="B187" s="84"/>
      <c r="C187" s="146" t="s">
        <v>129</v>
      </c>
      <c r="D187" s="140"/>
      <c r="E187" s="140"/>
      <c r="F187" s="140"/>
      <c r="G187" s="140"/>
      <c r="H187" s="140"/>
      <c r="I187" s="140"/>
      <c r="J187" s="140"/>
      <c r="K187" s="140"/>
      <c r="L187" s="140">
        <f>IF('Detailed input - Vehicles'!$E$124&gt;=D177,$L$173/'Detailed input - Vehicles'!$E$124,0)</f>
        <v>0</v>
      </c>
      <c r="M187" s="140">
        <f>IF('Detailed input - Vehicles'!$E$124&gt;=E177,$L$173/'Detailed input - Vehicles'!$E$124,0)</f>
        <v>0</v>
      </c>
      <c r="N187" s="140">
        <f>IF('Detailed input - Vehicles'!$E$124&gt;=F177,$L$173/'Detailed input - Vehicles'!$E$124,0)</f>
        <v>0</v>
      </c>
      <c r="O187" s="140">
        <f>IF('Detailed input - Vehicles'!$E$124&gt;=G177,$L$173/'Detailed input - Vehicles'!$E$124,0)</f>
        <v>0</v>
      </c>
      <c r="P187" s="140">
        <f>IF('Detailed input - Vehicles'!$E$124&gt;=H177,$L$173/'Detailed input - Vehicles'!$E$124,0)</f>
        <v>0</v>
      </c>
      <c r="Q187" s="140">
        <f>IF('Detailed input - Vehicles'!$E$124&gt;=I177,$L$173/'Detailed input - Vehicles'!$E$124,0)</f>
        <v>0</v>
      </c>
      <c r="R187" s="140">
        <f>IF('Detailed input - Vehicles'!$E$124&gt;=J177,$L$173/'Detailed input - Vehicles'!$E$124,0)</f>
        <v>0</v>
      </c>
      <c r="S187" s="140">
        <f>IF('Detailed input - Vehicles'!$E$124&gt;=K177,$L$173/'Detailed input - Vehicles'!$E$124,0)</f>
        <v>0</v>
      </c>
      <c r="T187" s="140">
        <f>IF('Detailed input - Vehicles'!$E$124&gt;=L177,$L$173/'Detailed input - Vehicles'!$E$124,0)</f>
        <v>0</v>
      </c>
      <c r="U187" s="140">
        <f>IF('Detailed input - Vehicles'!$E$124&gt;=M177,$L$173/'Detailed input - Vehicles'!$E$124,0)</f>
        <v>0</v>
      </c>
      <c r="V187" s="140">
        <f>IF('Detailed input - Vehicles'!$E$124&gt;=N177,$L$173/'Detailed input - Vehicles'!$E$124,0)</f>
        <v>0</v>
      </c>
      <c r="W187" s="140">
        <f>IF('Detailed input - Vehicles'!$E$124&gt;=O177,$L$173/'Detailed input - Vehicles'!$E$124,0)</f>
        <v>0</v>
      </c>
      <c r="X187" s="140">
        <f>IF('Detailed input - Vehicles'!$E$124&gt;=P177,$L$173/'Detailed input - Vehicles'!$E$124,0)</f>
        <v>0</v>
      </c>
      <c r="Y187" s="140">
        <f>IF('Detailed input - Vehicles'!$E$124&gt;=Q177,$L$173/'Detailed input - Vehicles'!$E$124,0)</f>
        <v>0</v>
      </c>
      <c r="Z187" s="140">
        <f>IF('Detailed input - Vehicles'!$E$124&gt;=R177,$L$173/'Detailed input - Vehicles'!$E$124,0)</f>
        <v>0</v>
      </c>
      <c r="AA187" s="140">
        <f>IF('Detailed input - Vehicles'!$E$124&gt;=S177,$L$173/'Detailed input - Vehicles'!$E$124,0)</f>
        <v>0</v>
      </c>
      <c r="AB187" s="140">
        <f>IF('Detailed input - Vehicles'!$E$124&gt;=T177,$L$173/'Detailed input - Vehicles'!$E$124,0)</f>
        <v>0</v>
      </c>
      <c r="AC187" s="140">
        <f>IF('Detailed input - Vehicles'!$E$124&gt;=U177,$L$173/'Detailed input - Vehicles'!$E$124,0)</f>
        <v>0</v>
      </c>
    </row>
    <row r="188" spans="1:29" ht="20.25" customHeight="1" outlineLevel="2" x14ac:dyDescent="0.3">
      <c r="A188" s="258"/>
      <c r="B188" s="84"/>
      <c r="C188" s="146" t="s">
        <v>130</v>
      </c>
      <c r="D188" s="140"/>
      <c r="E188" s="140"/>
      <c r="F188" s="140"/>
      <c r="G188" s="140"/>
      <c r="H188" s="140"/>
      <c r="I188" s="140"/>
      <c r="J188" s="140"/>
      <c r="K188" s="140"/>
      <c r="L188" s="140"/>
      <c r="M188" s="140">
        <f>IF('Detailed input - Vehicles'!$E$124&gt;=D177,$M$173/'Detailed input - Vehicles'!$E$124,0)</f>
        <v>0</v>
      </c>
      <c r="N188" s="140">
        <f>IF('Detailed input - Vehicles'!$E$124&gt;=E177,$M$173/'Detailed input - Vehicles'!$E$124,0)</f>
        <v>0</v>
      </c>
      <c r="O188" s="140">
        <f>IF('Detailed input - Vehicles'!$E$124&gt;=F177,$M$173/'Detailed input - Vehicles'!$E$124,0)</f>
        <v>0</v>
      </c>
      <c r="P188" s="140">
        <f>IF('Detailed input - Vehicles'!$E$124&gt;=G177,$M$173/'Detailed input - Vehicles'!$E$124,0)</f>
        <v>0</v>
      </c>
      <c r="Q188" s="140">
        <f>IF('Detailed input - Vehicles'!$E$124&gt;=H177,$M$173/'Detailed input - Vehicles'!$E$124,0)</f>
        <v>0</v>
      </c>
      <c r="R188" s="140">
        <f>IF('Detailed input - Vehicles'!$E$124&gt;=I177,$M$173/'Detailed input - Vehicles'!$E$124,0)</f>
        <v>0</v>
      </c>
      <c r="S188" s="140">
        <f>IF('Detailed input - Vehicles'!$E$124&gt;=J177,$M$173/'Detailed input - Vehicles'!$E$124,0)</f>
        <v>0</v>
      </c>
      <c r="T188" s="140">
        <f>IF('Detailed input - Vehicles'!$E$124&gt;=K177,$M$173/'Detailed input - Vehicles'!$E$124,0)</f>
        <v>0</v>
      </c>
      <c r="U188" s="140">
        <f>IF('Detailed input - Vehicles'!$E$124&gt;=L177,$M$173/'Detailed input - Vehicles'!$E$124,0)</f>
        <v>0</v>
      </c>
      <c r="V188" s="140">
        <f>IF('Detailed input - Vehicles'!$E$124&gt;=M177,$M$173/'Detailed input - Vehicles'!$E$124,0)</f>
        <v>0</v>
      </c>
      <c r="W188" s="140">
        <f>IF('Detailed input - Vehicles'!$E$124&gt;=N177,$M$173/'Detailed input - Vehicles'!$E$124,0)</f>
        <v>0</v>
      </c>
      <c r="X188" s="140">
        <f>IF('Detailed input - Vehicles'!$E$124&gt;=O177,$M$173/'Detailed input - Vehicles'!$E$124,0)</f>
        <v>0</v>
      </c>
      <c r="Y188" s="140">
        <f>IF('Detailed input - Vehicles'!$E$124&gt;=P177,$M$173/'Detailed input - Vehicles'!$E$124,0)</f>
        <v>0</v>
      </c>
      <c r="Z188" s="140">
        <f>IF('Detailed input - Vehicles'!$E$124&gt;=Q177,$M$173/'Detailed input - Vehicles'!$E$124,0)</f>
        <v>0</v>
      </c>
      <c r="AA188" s="140">
        <f>IF('Detailed input - Vehicles'!$E$124&gt;=R177,$M$173/'Detailed input - Vehicles'!$E$124,0)</f>
        <v>0</v>
      </c>
      <c r="AB188" s="140">
        <f>IF('Detailed input - Vehicles'!$E$124&gt;=S177,$M$173/'Detailed input - Vehicles'!$E$124,0)</f>
        <v>0</v>
      </c>
      <c r="AC188" s="140">
        <f>IF('Detailed input - Vehicles'!$E$124&gt;=T177,$M$173/'Detailed input - Vehicles'!$E$124,0)</f>
        <v>0</v>
      </c>
    </row>
    <row r="189" spans="1:29" ht="20.25" customHeight="1" outlineLevel="2" x14ac:dyDescent="0.3">
      <c r="A189" s="258"/>
      <c r="B189" s="84"/>
      <c r="C189" s="146" t="s">
        <v>131</v>
      </c>
      <c r="D189" s="140"/>
      <c r="E189" s="140"/>
      <c r="F189" s="140"/>
      <c r="G189" s="140"/>
      <c r="H189" s="140"/>
      <c r="I189" s="140"/>
      <c r="J189" s="140"/>
      <c r="K189" s="140"/>
      <c r="L189" s="140"/>
      <c r="M189" s="140"/>
      <c r="N189" s="140">
        <f>IF('Detailed input - Vehicles'!$E$124&gt;=D177,$N$173/'Detailed input - Vehicles'!$E$124,0)</f>
        <v>0</v>
      </c>
      <c r="O189" s="140">
        <f>IF('Detailed input - Vehicles'!$E$124&gt;=E177,$N$173/'Detailed input - Vehicles'!$E$124,0)</f>
        <v>0</v>
      </c>
      <c r="P189" s="140">
        <f>IF('Detailed input - Vehicles'!$E$124&gt;=F177,$N$173/'Detailed input - Vehicles'!$E$124,0)</f>
        <v>0</v>
      </c>
      <c r="Q189" s="140">
        <f>IF('Detailed input - Vehicles'!$E$124&gt;=G177,$N$173/'Detailed input - Vehicles'!$E$124,0)</f>
        <v>0</v>
      </c>
      <c r="R189" s="140">
        <f>IF('Detailed input - Vehicles'!$E$124&gt;=H177,$N$173/'Detailed input - Vehicles'!$E$124,0)</f>
        <v>0</v>
      </c>
      <c r="S189" s="140">
        <f>IF('Detailed input - Vehicles'!$E$124&gt;=I177,$N$173/'Detailed input - Vehicles'!$E$124,0)</f>
        <v>0</v>
      </c>
      <c r="T189" s="140">
        <f>IF('Detailed input - Vehicles'!$E$124&gt;=J177,$N$173/'Detailed input - Vehicles'!$E$124,0)</f>
        <v>0</v>
      </c>
      <c r="U189" s="140">
        <f>IF('Detailed input - Vehicles'!$E$124&gt;=K177,$N$173/'Detailed input - Vehicles'!$E$124,0)</f>
        <v>0</v>
      </c>
      <c r="V189" s="140">
        <f>IF('Detailed input - Vehicles'!$E$124&gt;=L177,$N$173/'Detailed input - Vehicles'!$E$124,0)</f>
        <v>0</v>
      </c>
      <c r="W189" s="140">
        <f>IF('Detailed input - Vehicles'!$E$124&gt;=M177,$N$173/'Detailed input - Vehicles'!$E$124,0)</f>
        <v>0</v>
      </c>
      <c r="X189" s="140">
        <f>IF('Detailed input - Vehicles'!$E$124&gt;=N177,$N$173/'Detailed input - Vehicles'!$E$124,0)</f>
        <v>0</v>
      </c>
      <c r="Y189" s="140">
        <f>IF('Detailed input - Vehicles'!$E$124&gt;=O177,$N$173/'Detailed input - Vehicles'!$E$124,0)</f>
        <v>0</v>
      </c>
      <c r="Z189" s="140">
        <f>IF('Detailed input - Vehicles'!$E$124&gt;=P177,$N$173/'Detailed input - Vehicles'!$E$124,0)</f>
        <v>0</v>
      </c>
      <c r="AA189" s="140">
        <f>IF('Detailed input - Vehicles'!$E$124&gt;=Q177,$N$173/'Detailed input - Vehicles'!$E$124,0)</f>
        <v>0</v>
      </c>
      <c r="AB189" s="140">
        <f>IF('Detailed input - Vehicles'!$E$124&gt;=R177,$N$173/'Detailed input - Vehicles'!$E$124,0)</f>
        <v>0</v>
      </c>
      <c r="AC189" s="140">
        <f>IF('Detailed input - Vehicles'!$E$124&gt;=S177,$N$173/'Detailed input - Vehicles'!$E$124,0)</f>
        <v>0</v>
      </c>
    </row>
    <row r="190" spans="1:29" s="87" customFormat="1" ht="20.25" customHeight="1" outlineLevel="1" x14ac:dyDescent="0.3">
      <c r="A190" s="258"/>
      <c r="B190" s="84"/>
      <c r="C190" s="84"/>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row>
    <row r="191" spans="1:29" s="87" customFormat="1" ht="20.25" customHeight="1" outlineLevel="1" x14ac:dyDescent="0.3">
      <c r="A191" s="85"/>
      <c r="B191" s="84"/>
      <c r="C191" s="84"/>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row>
    <row r="192" spans="1:29" ht="20.25" customHeight="1" outlineLevel="1" x14ac:dyDescent="0.3">
      <c r="A192" s="85"/>
      <c r="B192" s="133" t="s">
        <v>112</v>
      </c>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row>
    <row r="193" spans="1:29" s="87" customFormat="1" ht="20.25" customHeight="1" outlineLevel="1" x14ac:dyDescent="0.3">
      <c r="A193" s="85"/>
      <c r="B193" s="182"/>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row>
    <row r="194" spans="1:29" s="87" customFormat="1" ht="20.25" customHeight="1" outlineLevel="1" thickBot="1" x14ac:dyDescent="0.35">
      <c r="A194" s="85"/>
      <c r="B194" s="184" t="s">
        <v>200</v>
      </c>
      <c r="C194" s="184" t="s">
        <v>16</v>
      </c>
      <c r="D194" s="185">
        <f>D197+D210+D212</f>
        <v>0</v>
      </c>
      <c r="E194" s="185">
        <f t="shared" ref="E194:N194" si="113">E197+E210+E212</f>
        <v>0</v>
      </c>
      <c r="F194" s="185">
        <f t="shared" si="113"/>
        <v>0</v>
      </c>
      <c r="G194" s="185">
        <f t="shared" si="113"/>
        <v>0</v>
      </c>
      <c r="H194" s="185">
        <f t="shared" si="113"/>
        <v>0</v>
      </c>
      <c r="I194" s="185">
        <f t="shared" si="113"/>
        <v>0</v>
      </c>
      <c r="J194" s="185">
        <f t="shared" si="113"/>
        <v>0</v>
      </c>
      <c r="K194" s="185">
        <f t="shared" si="113"/>
        <v>0</v>
      </c>
      <c r="L194" s="185">
        <f t="shared" si="113"/>
        <v>0</v>
      </c>
      <c r="M194" s="185">
        <f t="shared" si="113"/>
        <v>0</v>
      </c>
      <c r="N194" s="185">
        <f t="shared" si="113"/>
        <v>0</v>
      </c>
      <c r="O194" s="185">
        <f t="shared" ref="O194:AC194" si="114">O197+O210+O212</f>
        <v>0</v>
      </c>
      <c r="P194" s="185">
        <f t="shared" si="114"/>
        <v>0</v>
      </c>
      <c r="Q194" s="185">
        <f t="shared" si="114"/>
        <v>0</v>
      </c>
      <c r="R194" s="185">
        <f t="shared" si="114"/>
        <v>0</v>
      </c>
      <c r="S194" s="185">
        <f t="shared" si="114"/>
        <v>0</v>
      </c>
      <c r="T194" s="185">
        <f t="shared" si="114"/>
        <v>0</v>
      </c>
      <c r="U194" s="185">
        <f t="shared" si="114"/>
        <v>0</v>
      </c>
      <c r="V194" s="185">
        <f t="shared" si="114"/>
        <v>0</v>
      </c>
      <c r="W194" s="185">
        <f t="shared" si="114"/>
        <v>0</v>
      </c>
      <c r="X194" s="185">
        <f t="shared" si="114"/>
        <v>0</v>
      </c>
      <c r="Y194" s="185">
        <f t="shared" si="114"/>
        <v>0</v>
      </c>
      <c r="Z194" s="185">
        <f t="shared" si="114"/>
        <v>0</v>
      </c>
      <c r="AA194" s="185">
        <f t="shared" si="114"/>
        <v>0</v>
      </c>
      <c r="AB194" s="185">
        <f t="shared" si="114"/>
        <v>0</v>
      </c>
      <c r="AC194" s="185">
        <f t="shared" si="114"/>
        <v>0</v>
      </c>
    </row>
    <row r="195" spans="1:29" ht="15" customHeight="1" outlineLevel="1" x14ac:dyDescent="0.3"/>
    <row r="196" spans="1:29" s="208" customFormat="1" ht="20.25" customHeight="1" outlineLevel="2" x14ac:dyDescent="0.3">
      <c r="A196" s="85"/>
      <c r="B196" s="206"/>
      <c r="C196" s="207"/>
      <c r="D196" s="207"/>
      <c r="E196" s="207"/>
      <c r="F196" s="207"/>
      <c r="G196" s="207"/>
      <c r="H196" s="207"/>
      <c r="I196" s="207"/>
      <c r="J196" s="207"/>
      <c r="K196" s="207"/>
      <c r="L196" s="207"/>
      <c r="M196" s="207"/>
      <c r="N196" s="207"/>
      <c r="O196" s="207"/>
      <c r="P196" s="207"/>
      <c r="Q196" s="207"/>
      <c r="R196" s="207"/>
      <c r="S196" s="207"/>
      <c r="T196" s="207"/>
      <c r="U196" s="207"/>
      <c r="V196" s="207"/>
      <c r="W196" s="207"/>
      <c r="X196" s="207"/>
      <c r="Y196" s="207"/>
      <c r="Z196" s="207"/>
      <c r="AA196" s="207"/>
      <c r="AB196" s="207"/>
      <c r="AC196" s="207"/>
    </row>
    <row r="197" spans="1:29" s="87" customFormat="1" ht="20.25" customHeight="1" outlineLevel="2" x14ac:dyDescent="0.3">
      <c r="A197" s="88"/>
      <c r="B197" s="101" t="s">
        <v>63</v>
      </c>
      <c r="C197" s="101" t="s">
        <v>16</v>
      </c>
      <c r="D197" s="141">
        <f t="shared" ref="D197:N197" si="115">SUM(D198:D208)</f>
        <v>0</v>
      </c>
      <c r="E197" s="141">
        <f t="shared" si="115"/>
        <v>0</v>
      </c>
      <c r="F197" s="141">
        <f t="shared" si="115"/>
        <v>0</v>
      </c>
      <c r="G197" s="141">
        <f t="shared" si="115"/>
        <v>0</v>
      </c>
      <c r="H197" s="141">
        <f t="shared" si="115"/>
        <v>0</v>
      </c>
      <c r="I197" s="141">
        <f t="shared" si="115"/>
        <v>0</v>
      </c>
      <c r="J197" s="141">
        <f t="shared" si="115"/>
        <v>0</v>
      </c>
      <c r="K197" s="141">
        <f t="shared" si="115"/>
        <v>0</v>
      </c>
      <c r="L197" s="141">
        <f t="shared" si="115"/>
        <v>0</v>
      </c>
      <c r="M197" s="141">
        <f t="shared" si="115"/>
        <v>0</v>
      </c>
      <c r="N197" s="141">
        <f t="shared" si="115"/>
        <v>0</v>
      </c>
      <c r="O197" s="141">
        <f t="shared" ref="O197:AC197" si="116">SUM(O198:O208)</f>
        <v>0</v>
      </c>
      <c r="P197" s="141">
        <f t="shared" si="116"/>
        <v>0</v>
      </c>
      <c r="Q197" s="141">
        <f t="shared" si="116"/>
        <v>0</v>
      </c>
      <c r="R197" s="141">
        <f t="shared" si="116"/>
        <v>0</v>
      </c>
      <c r="S197" s="141">
        <f t="shared" si="116"/>
        <v>0</v>
      </c>
      <c r="T197" s="141">
        <f t="shared" si="116"/>
        <v>0</v>
      </c>
      <c r="U197" s="141">
        <f t="shared" si="116"/>
        <v>0</v>
      </c>
      <c r="V197" s="141">
        <f t="shared" si="116"/>
        <v>0</v>
      </c>
      <c r="W197" s="141">
        <f t="shared" si="116"/>
        <v>0</v>
      </c>
      <c r="X197" s="141">
        <f t="shared" si="116"/>
        <v>0</v>
      </c>
      <c r="Y197" s="141">
        <f t="shared" si="116"/>
        <v>0</v>
      </c>
      <c r="Z197" s="141">
        <f t="shared" si="116"/>
        <v>0</v>
      </c>
      <c r="AA197" s="141">
        <f t="shared" si="116"/>
        <v>0</v>
      </c>
      <c r="AB197" s="141">
        <f t="shared" si="116"/>
        <v>0</v>
      </c>
      <c r="AC197" s="141">
        <f t="shared" si="116"/>
        <v>0</v>
      </c>
    </row>
    <row r="198" spans="1:29" s="87" customFormat="1" ht="20.25" customHeight="1" outlineLevel="3" x14ac:dyDescent="0.3">
      <c r="A198" s="88"/>
      <c r="B198" s="103" t="s">
        <v>136</v>
      </c>
      <c r="C198" s="146" t="s">
        <v>121</v>
      </c>
      <c r="D198" s="140">
        <f>IF('Detailed input - Vehicles'!$E$152&lt;&gt;0,'Detailed input - Vehicles'!$E$152,'Detailed input - Vehicles'!$E$151)*D127*D139</f>
        <v>0</v>
      </c>
      <c r="E198" s="140">
        <f>IF('Detailed input - Vehicles'!$E$152&lt;&gt;0,'Detailed input - Vehicles'!$E$152,'Detailed input - Vehicles'!$E$151)*E127*E139</f>
        <v>0</v>
      </c>
      <c r="F198" s="140">
        <f>IF('Detailed input - Vehicles'!$E$152&lt;&gt;0,'Detailed input - Vehicles'!$E$152,'Detailed input - Vehicles'!$E$151)*F127*F139</f>
        <v>0</v>
      </c>
      <c r="G198" s="140">
        <f>IF('Detailed input - Vehicles'!$E$152&lt;&gt;0,'Detailed input - Vehicles'!$E$152,'Detailed input - Vehicles'!$E$151)*G127*G139</f>
        <v>0</v>
      </c>
      <c r="H198" s="140">
        <f>IF('Detailed input - Vehicles'!$E$152&lt;&gt;0,'Detailed input - Vehicles'!$E$152,'Detailed input - Vehicles'!$E$151)*H127*H139</f>
        <v>0</v>
      </c>
      <c r="I198" s="140">
        <f>IF('Detailed input - Vehicles'!$E$152&lt;&gt;0,'Detailed input - Vehicles'!$E$152,'Detailed input - Vehicles'!$E$151)*I127*I139</f>
        <v>0</v>
      </c>
      <c r="J198" s="140">
        <f>IF('Detailed input - Vehicles'!$E$152&lt;&gt;0,'Detailed input - Vehicles'!$E$152,'Detailed input - Vehicles'!$E$151)*J127*J139</f>
        <v>0</v>
      </c>
      <c r="K198" s="140">
        <f>IF('Detailed input - Vehicles'!$E$152&lt;&gt;0,'Detailed input - Vehicles'!$E$152,'Detailed input - Vehicles'!$E$151)*K127*K139</f>
        <v>0</v>
      </c>
      <c r="L198" s="140">
        <f>IF('Detailed input - Vehicles'!$E$152&lt;&gt;0,'Detailed input - Vehicles'!$E$152,'Detailed input - Vehicles'!$E$151)*L127*L139</f>
        <v>0</v>
      </c>
      <c r="M198" s="140">
        <f>IF('Detailed input - Vehicles'!$E$152&lt;&gt;0,'Detailed input - Vehicles'!$E$152,'Detailed input - Vehicles'!$E$151)*M127*M139</f>
        <v>0</v>
      </c>
      <c r="N198" s="140">
        <f>IF('Detailed input - Vehicles'!$E$152&lt;&gt;0,'Detailed input - Vehicles'!$E$152,'Detailed input - Vehicles'!$E$151)*N127*N139</f>
        <v>0</v>
      </c>
      <c r="O198" s="140">
        <f>IF('Detailed input - Vehicles'!$E$152&lt;&gt;0,'Detailed input - Vehicles'!$E$152,'Detailed input - Vehicles'!$E$151)*O127*O139</f>
        <v>0</v>
      </c>
      <c r="P198" s="140">
        <f>IF('Detailed input - Vehicles'!$E$152&lt;&gt;0,'Detailed input - Vehicles'!$E$152,'Detailed input - Vehicles'!$E$151)*P127*P139</f>
        <v>0</v>
      </c>
      <c r="Q198" s="140">
        <f>IF('Detailed input - Vehicles'!$E$152&lt;&gt;0,'Detailed input - Vehicles'!$E$152,'Detailed input - Vehicles'!$E$151)*Q127*Q139</f>
        <v>0</v>
      </c>
      <c r="R198" s="140">
        <f>IF('Detailed input - Vehicles'!$E$152&lt;&gt;0,'Detailed input - Vehicles'!$E$152,'Detailed input - Vehicles'!$E$151)*R127*R139</f>
        <v>0</v>
      </c>
      <c r="S198" s="140">
        <f>IF('Detailed input - Vehicles'!$E$152&lt;&gt;0,'Detailed input - Vehicles'!$E$152,'Detailed input - Vehicles'!$E$151)*S127*S139</f>
        <v>0</v>
      </c>
      <c r="T198" s="140">
        <f>IF('Detailed input - Vehicles'!$E$152&lt;&gt;0,'Detailed input - Vehicles'!$E$152,'Detailed input - Vehicles'!$E$151)*T127*T139</f>
        <v>0</v>
      </c>
      <c r="U198" s="140">
        <f>IF('Detailed input - Vehicles'!$E$152&lt;&gt;0,'Detailed input - Vehicles'!$E$152,'Detailed input - Vehicles'!$E$151)*U127*U139</f>
        <v>0</v>
      </c>
      <c r="V198" s="140">
        <f>IF('Detailed input - Vehicles'!$E$152&lt;&gt;0,'Detailed input - Vehicles'!$E$152,'Detailed input - Vehicles'!$E$151)*V127*V139</f>
        <v>0</v>
      </c>
      <c r="W198" s="140">
        <f>IF('Detailed input - Vehicles'!$E$152&lt;&gt;0,'Detailed input - Vehicles'!$E$152,'Detailed input - Vehicles'!$E$151)*W127*W139</f>
        <v>0</v>
      </c>
      <c r="X198" s="140">
        <f>IF('Detailed input - Vehicles'!$E$152&lt;&gt;0,'Detailed input - Vehicles'!$E$152,'Detailed input - Vehicles'!$E$151)*X127*X139</f>
        <v>0</v>
      </c>
      <c r="Y198" s="140">
        <f>IF('Detailed input - Vehicles'!$E$152&lt;&gt;0,'Detailed input - Vehicles'!$E$152,'Detailed input - Vehicles'!$E$151)*Y127*Y139</f>
        <v>0</v>
      </c>
      <c r="Z198" s="140">
        <f>IF('Detailed input - Vehicles'!$E$152&lt;&gt;0,'Detailed input - Vehicles'!$E$152,'Detailed input - Vehicles'!$E$151)*Z127*Z139</f>
        <v>0</v>
      </c>
      <c r="AA198" s="140">
        <f>IF('Detailed input - Vehicles'!$E$152&lt;&gt;0,'Detailed input - Vehicles'!$E$152,'Detailed input - Vehicles'!$E$151)*AA127*AA139</f>
        <v>0</v>
      </c>
      <c r="AB198" s="140">
        <f>IF('Detailed input - Vehicles'!$E$152&lt;&gt;0,'Detailed input - Vehicles'!$E$152,'Detailed input - Vehicles'!$E$151)*AB127*AB139</f>
        <v>0</v>
      </c>
      <c r="AC198" s="140">
        <f>IF('Detailed input - Vehicles'!$E$152&lt;&gt;0,'Detailed input - Vehicles'!$E$152,'Detailed input - Vehicles'!$E$151)*AC127*AC139</f>
        <v>0</v>
      </c>
    </row>
    <row r="199" spans="1:29" s="87" customFormat="1" ht="20.25" customHeight="1" outlineLevel="3" x14ac:dyDescent="0.3">
      <c r="A199" s="88"/>
      <c r="B199" s="89"/>
      <c r="C199" s="146" t="s">
        <v>122</v>
      </c>
      <c r="D199" s="140"/>
      <c r="E199" s="140">
        <f>IF('Detailed input - Vehicles'!$F$152&lt;&gt;0,'Detailed input - Vehicles'!$F$152,'Detailed input - Vehicles'!$F$151)*E128*E139</f>
        <v>0</v>
      </c>
      <c r="F199" s="140">
        <f>IF('Detailed input - Vehicles'!$F$152&lt;&gt;0,'Detailed input - Vehicles'!$F$152,'Detailed input - Vehicles'!$F$151)*F128*F139</f>
        <v>0</v>
      </c>
      <c r="G199" s="140">
        <f>IF('Detailed input - Vehicles'!$F$152&lt;&gt;0,'Detailed input - Vehicles'!$F$152,'Detailed input - Vehicles'!$F$151)*G128*G139</f>
        <v>0</v>
      </c>
      <c r="H199" s="140">
        <f>IF('Detailed input - Vehicles'!$F$152&lt;&gt;0,'Detailed input - Vehicles'!$F$152,'Detailed input - Vehicles'!$F$151)*H128*H139</f>
        <v>0</v>
      </c>
      <c r="I199" s="140">
        <f>IF('Detailed input - Vehicles'!$F$152&lt;&gt;0,'Detailed input - Vehicles'!$F$152,'Detailed input - Vehicles'!$F$151)*I128*I139</f>
        <v>0</v>
      </c>
      <c r="J199" s="140">
        <f>IF('Detailed input - Vehicles'!$F$152&lt;&gt;0,'Detailed input - Vehicles'!$F$152,'Detailed input - Vehicles'!$F$151)*J128*J139</f>
        <v>0</v>
      </c>
      <c r="K199" s="140">
        <f>IF('Detailed input - Vehicles'!$F$152&lt;&gt;0,'Detailed input - Vehicles'!$F$152,'Detailed input - Vehicles'!$F$151)*K128*K139</f>
        <v>0</v>
      </c>
      <c r="L199" s="140">
        <f>IF('Detailed input - Vehicles'!$F$152&lt;&gt;0,'Detailed input - Vehicles'!$F$152,'Detailed input - Vehicles'!$F$151)*L128*L139</f>
        <v>0</v>
      </c>
      <c r="M199" s="140">
        <f>IF('Detailed input - Vehicles'!$F$152&lt;&gt;0,'Detailed input - Vehicles'!$F$152,'Detailed input - Vehicles'!$F$151)*M128*M139</f>
        <v>0</v>
      </c>
      <c r="N199" s="140">
        <f>IF('Detailed input - Vehicles'!$F$152&lt;&gt;0,'Detailed input - Vehicles'!$F$152,'Detailed input - Vehicles'!$F$151)*N128*N139</f>
        <v>0</v>
      </c>
      <c r="O199" s="140">
        <f>IF('Detailed input - Vehicles'!$F$152&lt;&gt;0,'Detailed input - Vehicles'!$F$152,'Detailed input - Vehicles'!$F$151)*O128*O139</f>
        <v>0</v>
      </c>
      <c r="P199" s="140">
        <f>IF('Detailed input - Vehicles'!$F$152&lt;&gt;0,'Detailed input - Vehicles'!$F$152,'Detailed input - Vehicles'!$F$151)*P128*P139</f>
        <v>0</v>
      </c>
      <c r="Q199" s="140">
        <f>IF('Detailed input - Vehicles'!$F$152&lt;&gt;0,'Detailed input - Vehicles'!$F$152,'Detailed input - Vehicles'!$F$151)*Q128*Q139</f>
        <v>0</v>
      </c>
      <c r="R199" s="140">
        <f>IF('Detailed input - Vehicles'!$F$152&lt;&gt;0,'Detailed input - Vehicles'!$F$152,'Detailed input - Vehicles'!$F$151)*R128*R139</f>
        <v>0</v>
      </c>
      <c r="S199" s="140">
        <f>IF('Detailed input - Vehicles'!$F$152&lt;&gt;0,'Detailed input - Vehicles'!$F$152,'Detailed input - Vehicles'!$F$151)*S128*S139</f>
        <v>0</v>
      </c>
      <c r="T199" s="140">
        <f>IF('Detailed input - Vehicles'!$F$152&lt;&gt;0,'Detailed input - Vehicles'!$F$152,'Detailed input - Vehicles'!$F$151)*T128*T139</f>
        <v>0</v>
      </c>
      <c r="U199" s="140">
        <f>IF('Detailed input - Vehicles'!$F$152&lt;&gt;0,'Detailed input - Vehicles'!$F$152,'Detailed input - Vehicles'!$F$151)*U128*U139</f>
        <v>0</v>
      </c>
      <c r="V199" s="140">
        <f>IF('Detailed input - Vehicles'!$F$152&lt;&gt;0,'Detailed input - Vehicles'!$F$152,'Detailed input - Vehicles'!$F$151)*V128*V139</f>
        <v>0</v>
      </c>
      <c r="W199" s="140">
        <f>IF('Detailed input - Vehicles'!$F$152&lt;&gt;0,'Detailed input - Vehicles'!$F$152,'Detailed input - Vehicles'!$F$151)*W128*W139</f>
        <v>0</v>
      </c>
      <c r="X199" s="140">
        <f>IF('Detailed input - Vehicles'!$F$152&lt;&gt;0,'Detailed input - Vehicles'!$F$152,'Detailed input - Vehicles'!$F$151)*X128*X139</f>
        <v>0</v>
      </c>
      <c r="Y199" s="140">
        <f>IF('Detailed input - Vehicles'!$F$152&lt;&gt;0,'Detailed input - Vehicles'!$F$152,'Detailed input - Vehicles'!$F$151)*Y128*Y139</f>
        <v>0</v>
      </c>
      <c r="Z199" s="140">
        <f>IF('Detailed input - Vehicles'!$F$152&lt;&gt;0,'Detailed input - Vehicles'!$F$152,'Detailed input - Vehicles'!$F$151)*Z128*Z139</f>
        <v>0</v>
      </c>
      <c r="AA199" s="140">
        <f>IF('Detailed input - Vehicles'!$F$152&lt;&gt;0,'Detailed input - Vehicles'!$F$152,'Detailed input - Vehicles'!$F$151)*AA128*AA139</f>
        <v>0</v>
      </c>
      <c r="AB199" s="140">
        <f>IF('Detailed input - Vehicles'!$F$152&lt;&gt;0,'Detailed input - Vehicles'!$F$152,'Detailed input - Vehicles'!$F$151)*AB128*AB139</f>
        <v>0</v>
      </c>
      <c r="AC199" s="140">
        <f>IF('Detailed input - Vehicles'!$F$152&lt;&gt;0,'Detailed input - Vehicles'!$F$152,'Detailed input - Vehicles'!$F$151)*AC128*AC139</f>
        <v>0</v>
      </c>
    </row>
    <row r="200" spans="1:29" s="87" customFormat="1" ht="20.25" customHeight="1" outlineLevel="3" x14ac:dyDescent="0.3">
      <c r="A200" s="88"/>
      <c r="B200" s="89"/>
      <c r="C200" s="146" t="s">
        <v>123</v>
      </c>
      <c r="D200" s="140"/>
      <c r="E200" s="140"/>
      <c r="F200" s="140">
        <f>IF('Detailed input - Vehicles'!$G$152&lt;&gt;0,'Detailed input - Vehicles'!$G$152,'Detailed input - Vehicles'!$G$151)*F129*F139</f>
        <v>0</v>
      </c>
      <c r="G200" s="140">
        <f>IF('Detailed input - Vehicles'!$G$152&lt;&gt;0,'Detailed input - Vehicles'!$G$152,'Detailed input - Vehicles'!$G$151)*G129*G139</f>
        <v>0</v>
      </c>
      <c r="H200" s="140">
        <f>IF('Detailed input - Vehicles'!$G$152&lt;&gt;0,'Detailed input - Vehicles'!$G$152,'Detailed input - Vehicles'!$G$151)*H129*H139</f>
        <v>0</v>
      </c>
      <c r="I200" s="140">
        <f>IF('Detailed input - Vehicles'!$G$152&lt;&gt;0,'Detailed input - Vehicles'!$G$152,'Detailed input - Vehicles'!$G$151)*I129*I139</f>
        <v>0</v>
      </c>
      <c r="J200" s="140">
        <f>IF('Detailed input - Vehicles'!$G$152&lt;&gt;0,'Detailed input - Vehicles'!$G$152,'Detailed input - Vehicles'!$G$151)*J129*J139</f>
        <v>0</v>
      </c>
      <c r="K200" s="140">
        <f>IF('Detailed input - Vehicles'!$G$152&lt;&gt;0,'Detailed input - Vehicles'!$G$152,'Detailed input - Vehicles'!$G$151)*K129*K139</f>
        <v>0</v>
      </c>
      <c r="L200" s="140">
        <f>IF('Detailed input - Vehicles'!$G$152&lt;&gt;0,'Detailed input - Vehicles'!$G$152,'Detailed input - Vehicles'!$G$151)*L129*L139</f>
        <v>0</v>
      </c>
      <c r="M200" s="140">
        <f>IF('Detailed input - Vehicles'!$G$152&lt;&gt;0,'Detailed input - Vehicles'!$G$152,'Detailed input - Vehicles'!$G$151)*M129*M139</f>
        <v>0</v>
      </c>
      <c r="N200" s="140">
        <f>IF('Detailed input - Vehicles'!$G$152&lt;&gt;0,'Detailed input - Vehicles'!$G$152,'Detailed input - Vehicles'!$G$151)*N129*N139</f>
        <v>0</v>
      </c>
      <c r="O200" s="140">
        <f>IF('Detailed input - Vehicles'!$G$152&lt;&gt;0,'Detailed input - Vehicles'!$G$152,'Detailed input - Vehicles'!$G$151)*O129*O139</f>
        <v>0</v>
      </c>
      <c r="P200" s="140">
        <f>IF('Detailed input - Vehicles'!$G$152&lt;&gt;0,'Detailed input - Vehicles'!$G$152,'Detailed input - Vehicles'!$G$151)*P129*P139</f>
        <v>0</v>
      </c>
      <c r="Q200" s="140">
        <f>IF('Detailed input - Vehicles'!$G$152&lt;&gt;0,'Detailed input - Vehicles'!$G$152,'Detailed input - Vehicles'!$G$151)*Q129*Q139</f>
        <v>0</v>
      </c>
      <c r="R200" s="140">
        <f>IF('Detailed input - Vehicles'!$G$152&lt;&gt;0,'Detailed input - Vehicles'!$G$152,'Detailed input - Vehicles'!$G$151)*R129*R139</f>
        <v>0</v>
      </c>
      <c r="S200" s="140">
        <f>IF('Detailed input - Vehicles'!$G$152&lt;&gt;0,'Detailed input - Vehicles'!$G$152,'Detailed input - Vehicles'!$G$151)*S129*S139</f>
        <v>0</v>
      </c>
      <c r="T200" s="140">
        <f>IF('Detailed input - Vehicles'!$G$152&lt;&gt;0,'Detailed input - Vehicles'!$G$152,'Detailed input - Vehicles'!$G$151)*T129*T139</f>
        <v>0</v>
      </c>
      <c r="U200" s="140">
        <f>IF('Detailed input - Vehicles'!$G$152&lt;&gt;0,'Detailed input - Vehicles'!$G$152,'Detailed input - Vehicles'!$G$151)*U129*U139</f>
        <v>0</v>
      </c>
      <c r="V200" s="140">
        <f>IF('Detailed input - Vehicles'!$G$152&lt;&gt;0,'Detailed input - Vehicles'!$G$152,'Detailed input - Vehicles'!$G$151)*V129*V139</f>
        <v>0</v>
      </c>
      <c r="W200" s="140">
        <f>IF('Detailed input - Vehicles'!$G$152&lt;&gt;0,'Detailed input - Vehicles'!$G$152,'Detailed input - Vehicles'!$G$151)*W129*W139</f>
        <v>0</v>
      </c>
      <c r="X200" s="140">
        <f>IF('Detailed input - Vehicles'!$G$152&lt;&gt;0,'Detailed input - Vehicles'!$G$152,'Detailed input - Vehicles'!$G$151)*X129*X139</f>
        <v>0</v>
      </c>
      <c r="Y200" s="140">
        <f>IF('Detailed input - Vehicles'!$G$152&lt;&gt;0,'Detailed input - Vehicles'!$G$152,'Detailed input - Vehicles'!$G$151)*Y129*Y139</f>
        <v>0</v>
      </c>
      <c r="Z200" s="140">
        <f>IF('Detailed input - Vehicles'!$G$152&lt;&gt;0,'Detailed input - Vehicles'!$G$152,'Detailed input - Vehicles'!$G$151)*Z129*Z139</f>
        <v>0</v>
      </c>
      <c r="AA200" s="140">
        <f>IF('Detailed input - Vehicles'!$G$152&lt;&gt;0,'Detailed input - Vehicles'!$G$152,'Detailed input - Vehicles'!$G$151)*AA129*AA139</f>
        <v>0</v>
      </c>
      <c r="AB200" s="140">
        <f>IF('Detailed input - Vehicles'!$G$152&lt;&gt;0,'Detailed input - Vehicles'!$G$152,'Detailed input - Vehicles'!$G$151)*AB129*AB139</f>
        <v>0</v>
      </c>
      <c r="AC200" s="140">
        <f>IF('Detailed input - Vehicles'!$G$152&lt;&gt;0,'Detailed input - Vehicles'!$G$152,'Detailed input - Vehicles'!$G$151)*AC129*AC139</f>
        <v>0</v>
      </c>
    </row>
    <row r="201" spans="1:29" s="87" customFormat="1" ht="20.25" customHeight="1" outlineLevel="3" x14ac:dyDescent="0.3">
      <c r="A201" s="88"/>
      <c r="B201" s="89"/>
      <c r="C201" s="146" t="s">
        <v>124</v>
      </c>
      <c r="D201" s="140"/>
      <c r="E201" s="140"/>
      <c r="F201" s="140"/>
      <c r="G201" s="140">
        <f>IF('Detailed input - Vehicles'!$G$152&lt;&gt;0,'Detailed input - Vehicles'!$G$152,'Detailed input - Vehicles'!$G$151)*G139*G130</f>
        <v>0</v>
      </c>
      <c r="H201" s="140">
        <f>IF('Detailed input - Vehicles'!$G$152&lt;&gt;0,'Detailed input - Vehicles'!$G$152,'Detailed input - Vehicles'!$G$151)*H139*H130</f>
        <v>0</v>
      </c>
      <c r="I201" s="140">
        <f>IF('Detailed input - Vehicles'!$G$152&lt;&gt;0,'Detailed input - Vehicles'!$G$152,'Detailed input - Vehicles'!$G$151)*I139*I130</f>
        <v>0</v>
      </c>
      <c r="J201" s="140">
        <f>IF('Detailed input - Vehicles'!$G$152&lt;&gt;0,'Detailed input - Vehicles'!$G$152,'Detailed input - Vehicles'!$G$151)*J139*J130</f>
        <v>0</v>
      </c>
      <c r="K201" s="140">
        <f>IF('Detailed input - Vehicles'!$G$152&lt;&gt;0,'Detailed input - Vehicles'!$G$152,'Detailed input - Vehicles'!$G$151)*K139*K130</f>
        <v>0</v>
      </c>
      <c r="L201" s="140">
        <f>IF('Detailed input - Vehicles'!$G$152&lt;&gt;0,'Detailed input - Vehicles'!$G$152,'Detailed input - Vehicles'!$G$151)*L139*L130</f>
        <v>0</v>
      </c>
      <c r="M201" s="140">
        <f>IF('Detailed input - Vehicles'!$G$152&lt;&gt;0,'Detailed input - Vehicles'!$G$152,'Detailed input - Vehicles'!$G$151)*M139*M130</f>
        <v>0</v>
      </c>
      <c r="N201" s="140">
        <f>IF('Detailed input - Vehicles'!$G$152&lt;&gt;0,'Detailed input - Vehicles'!$G$152,'Detailed input - Vehicles'!$G$151)*N139*N130</f>
        <v>0</v>
      </c>
      <c r="O201" s="140">
        <f>IF('Detailed input - Vehicles'!$G$152&lt;&gt;0,'Detailed input - Vehicles'!$G$152,'Detailed input - Vehicles'!$G$151)*O139*O130</f>
        <v>0</v>
      </c>
      <c r="P201" s="140">
        <f>IF('Detailed input - Vehicles'!$G$152&lt;&gt;0,'Detailed input - Vehicles'!$G$152,'Detailed input - Vehicles'!$G$151)*P139*P130</f>
        <v>0</v>
      </c>
      <c r="Q201" s="140">
        <f>IF('Detailed input - Vehicles'!$G$152&lt;&gt;0,'Detailed input - Vehicles'!$G$152,'Detailed input - Vehicles'!$G$151)*Q139*Q130</f>
        <v>0</v>
      </c>
      <c r="R201" s="140">
        <f>IF('Detailed input - Vehicles'!$G$152&lt;&gt;0,'Detailed input - Vehicles'!$G$152,'Detailed input - Vehicles'!$G$151)*R139*R130</f>
        <v>0</v>
      </c>
      <c r="S201" s="140">
        <f>IF('Detailed input - Vehicles'!$G$152&lt;&gt;0,'Detailed input - Vehicles'!$G$152,'Detailed input - Vehicles'!$G$151)*S139*S130</f>
        <v>0</v>
      </c>
      <c r="T201" s="140">
        <f>IF('Detailed input - Vehicles'!$G$152&lt;&gt;0,'Detailed input - Vehicles'!$G$152,'Detailed input - Vehicles'!$G$151)*T139*T130</f>
        <v>0</v>
      </c>
      <c r="U201" s="140">
        <f>IF('Detailed input - Vehicles'!$G$152&lt;&gt;0,'Detailed input - Vehicles'!$G$152,'Detailed input - Vehicles'!$G$151)*U139*U130</f>
        <v>0</v>
      </c>
      <c r="V201" s="140">
        <f>IF('Detailed input - Vehicles'!$G$152&lt;&gt;0,'Detailed input - Vehicles'!$G$152,'Detailed input - Vehicles'!$G$151)*V139*V130</f>
        <v>0</v>
      </c>
      <c r="W201" s="140">
        <f>IF('Detailed input - Vehicles'!$G$152&lt;&gt;0,'Detailed input - Vehicles'!$G$152,'Detailed input - Vehicles'!$G$151)*W139*W130</f>
        <v>0</v>
      </c>
      <c r="X201" s="140">
        <f>IF('Detailed input - Vehicles'!$G$152&lt;&gt;0,'Detailed input - Vehicles'!$G$152,'Detailed input - Vehicles'!$G$151)*X139*X130</f>
        <v>0</v>
      </c>
      <c r="Y201" s="140">
        <f>IF('Detailed input - Vehicles'!$G$152&lt;&gt;0,'Detailed input - Vehicles'!$G$152,'Detailed input - Vehicles'!$G$151)*Y139*Y130</f>
        <v>0</v>
      </c>
      <c r="Z201" s="140">
        <f>IF('Detailed input - Vehicles'!$G$152&lt;&gt;0,'Detailed input - Vehicles'!$G$152,'Detailed input - Vehicles'!$G$151)*Z139*Z130</f>
        <v>0</v>
      </c>
      <c r="AA201" s="140">
        <f>IF('Detailed input - Vehicles'!$G$152&lt;&gt;0,'Detailed input - Vehicles'!$G$152,'Detailed input - Vehicles'!$G$151)*AA139*AA130</f>
        <v>0</v>
      </c>
      <c r="AB201" s="140">
        <f>IF('Detailed input - Vehicles'!$G$152&lt;&gt;0,'Detailed input - Vehicles'!$G$152,'Detailed input - Vehicles'!$G$151)*AB139*AB130</f>
        <v>0</v>
      </c>
      <c r="AC201" s="140">
        <f>IF('Detailed input - Vehicles'!$G$152&lt;&gt;0,'Detailed input - Vehicles'!$G$152,'Detailed input - Vehicles'!$G$151)*AC139*AC130</f>
        <v>0</v>
      </c>
    </row>
    <row r="202" spans="1:29" s="87" customFormat="1" ht="20.25" customHeight="1" outlineLevel="3" x14ac:dyDescent="0.3">
      <c r="A202" s="88"/>
      <c r="B202" s="89"/>
      <c r="C202" s="146" t="s">
        <v>125</v>
      </c>
      <c r="D202" s="140"/>
      <c r="E202" s="140"/>
      <c r="F202" s="140"/>
      <c r="G202" s="140"/>
      <c r="H202" s="140">
        <f>IF('Detailed input - Vehicles'!$G$152&lt;&gt;0,'Detailed input - Vehicles'!$G$152,'Detailed input - Vehicles'!$G$151)*H131*H139</f>
        <v>0</v>
      </c>
      <c r="I202" s="140">
        <f>IF('Detailed input - Vehicles'!$G$152&lt;&gt;0,'Detailed input - Vehicles'!$G$152,'Detailed input - Vehicles'!$G$151)*I131*I139</f>
        <v>0</v>
      </c>
      <c r="J202" s="140">
        <f>IF('Detailed input - Vehicles'!$G$152&lt;&gt;0,'Detailed input - Vehicles'!$G$152,'Detailed input - Vehicles'!$G$151)*J131*J139</f>
        <v>0</v>
      </c>
      <c r="K202" s="140">
        <f>IF('Detailed input - Vehicles'!$G$152&lt;&gt;0,'Detailed input - Vehicles'!$G$152,'Detailed input - Vehicles'!$G$151)*K131*K139</f>
        <v>0</v>
      </c>
      <c r="L202" s="140">
        <f>IF('Detailed input - Vehicles'!$G$152&lt;&gt;0,'Detailed input - Vehicles'!$G$152,'Detailed input - Vehicles'!$G$151)*L131*L139</f>
        <v>0</v>
      </c>
      <c r="M202" s="140">
        <f>IF('Detailed input - Vehicles'!$G$152&lt;&gt;0,'Detailed input - Vehicles'!$G$152,'Detailed input - Vehicles'!$G$151)*M131*M139</f>
        <v>0</v>
      </c>
      <c r="N202" s="140">
        <f>IF('Detailed input - Vehicles'!$G$152&lt;&gt;0,'Detailed input - Vehicles'!$G$152,'Detailed input - Vehicles'!$G$151)*N131*N139</f>
        <v>0</v>
      </c>
      <c r="O202" s="140">
        <f>IF('Detailed input - Vehicles'!$G$152&lt;&gt;0,'Detailed input - Vehicles'!$G$152,'Detailed input - Vehicles'!$G$151)*O131*O139</f>
        <v>0</v>
      </c>
      <c r="P202" s="140">
        <f>IF('Detailed input - Vehicles'!$G$152&lt;&gt;0,'Detailed input - Vehicles'!$G$152,'Detailed input - Vehicles'!$G$151)*P131*P139</f>
        <v>0</v>
      </c>
      <c r="Q202" s="140">
        <f>IF('Detailed input - Vehicles'!$G$152&lt;&gt;0,'Detailed input - Vehicles'!$G$152,'Detailed input - Vehicles'!$G$151)*Q131*Q139</f>
        <v>0</v>
      </c>
      <c r="R202" s="140">
        <f>IF('Detailed input - Vehicles'!$G$152&lt;&gt;0,'Detailed input - Vehicles'!$G$152,'Detailed input - Vehicles'!$G$151)*R131*R139</f>
        <v>0</v>
      </c>
      <c r="S202" s="140">
        <f>IF('Detailed input - Vehicles'!$G$152&lt;&gt;0,'Detailed input - Vehicles'!$G$152,'Detailed input - Vehicles'!$G$151)*S131*S139</f>
        <v>0</v>
      </c>
      <c r="T202" s="140">
        <f>IF('Detailed input - Vehicles'!$G$152&lt;&gt;0,'Detailed input - Vehicles'!$G$152,'Detailed input - Vehicles'!$G$151)*T131*T139</f>
        <v>0</v>
      </c>
      <c r="U202" s="140">
        <f>IF('Detailed input - Vehicles'!$G$152&lt;&gt;0,'Detailed input - Vehicles'!$G$152,'Detailed input - Vehicles'!$G$151)*U131*U139</f>
        <v>0</v>
      </c>
      <c r="V202" s="140">
        <f>IF('Detailed input - Vehicles'!$G$152&lt;&gt;0,'Detailed input - Vehicles'!$G$152,'Detailed input - Vehicles'!$G$151)*V131*V139</f>
        <v>0</v>
      </c>
      <c r="W202" s="140">
        <f>IF('Detailed input - Vehicles'!$G$152&lt;&gt;0,'Detailed input - Vehicles'!$G$152,'Detailed input - Vehicles'!$G$151)*W131*W139</f>
        <v>0</v>
      </c>
      <c r="X202" s="140">
        <f>IF('Detailed input - Vehicles'!$G$152&lt;&gt;0,'Detailed input - Vehicles'!$G$152,'Detailed input - Vehicles'!$G$151)*X131*X139</f>
        <v>0</v>
      </c>
      <c r="Y202" s="140">
        <f>IF('Detailed input - Vehicles'!$G$152&lt;&gt;0,'Detailed input - Vehicles'!$G$152,'Detailed input - Vehicles'!$G$151)*Y131*Y139</f>
        <v>0</v>
      </c>
      <c r="Z202" s="140">
        <f>IF('Detailed input - Vehicles'!$G$152&lt;&gt;0,'Detailed input - Vehicles'!$G$152,'Detailed input - Vehicles'!$G$151)*Z131*Z139</f>
        <v>0</v>
      </c>
      <c r="AA202" s="140">
        <f>IF('Detailed input - Vehicles'!$G$152&lt;&gt;0,'Detailed input - Vehicles'!$G$152,'Detailed input - Vehicles'!$G$151)*AA131*AA139</f>
        <v>0</v>
      </c>
      <c r="AB202" s="140">
        <f>IF('Detailed input - Vehicles'!$G$152&lt;&gt;0,'Detailed input - Vehicles'!$G$152,'Detailed input - Vehicles'!$G$151)*AB131*AB139</f>
        <v>0</v>
      </c>
      <c r="AC202" s="140">
        <f>IF('Detailed input - Vehicles'!$G$152&lt;&gt;0,'Detailed input - Vehicles'!$G$152,'Detailed input - Vehicles'!$G$151)*AC131*AC139</f>
        <v>0</v>
      </c>
    </row>
    <row r="203" spans="1:29" s="87" customFormat="1" ht="20.25" customHeight="1" outlineLevel="3" x14ac:dyDescent="0.3">
      <c r="A203" s="88"/>
      <c r="B203" s="89"/>
      <c r="C203" s="146" t="s">
        <v>126</v>
      </c>
      <c r="D203" s="140"/>
      <c r="E203" s="140"/>
      <c r="F203" s="140"/>
      <c r="G203" s="140"/>
      <c r="H203" s="140"/>
      <c r="I203" s="140">
        <f>IF('Detailed input - Vehicles'!$G$152&lt;&gt;0,'Detailed input - Vehicles'!$G$152,'Detailed input - Vehicles'!$G$151)*I132*I139</f>
        <v>0</v>
      </c>
      <c r="J203" s="140">
        <f>IF('Detailed input - Vehicles'!$G$152&lt;&gt;0,'Detailed input - Vehicles'!$G$152,'Detailed input - Vehicles'!$G$151)*J132*J139</f>
        <v>0</v>
      </c>
      <c r="K203" s="140">
        <f>IF('Detailed input - Vehicles'!$G$152&lt;&gt;0,'Detailed input - Vehicles'!$G$152,'Detailed input - Vehicles'!$G$151)*K132*K139</f>
        <v>0</v>
      </c>
      <c r="L203" s="140">
        <f>IF('Detailed input - Vehicles'!$G$152&lt;&gt;0,'Detailed input - Vehicles'!$G$152,'Detailed input - Vehicles'!$G$151)*L132*L139</f>
        <v>0</v>
      </c>
      <c r="M203" s="140">
        <f>IF('Detailed input - Vehicles'!$G$152&lt;&gt;0,'Detailed input - Vehicles'!$G$152,'Detailed input - Vehicles'!$G$151)*M132*M139</f>
        <v>0</v>
      </c>
      <c r="N203" s="140">
        <f>IF('Detailed input - Vehicles'!$G$152&lt;&gt;0,'Detailed input - Vehicles'!$G$152,'Detailed input - Vehicles'!$G$151)*N132*N139</f>
        <v>0</v>
      </c>
      <c r="O203" s="140">
        <f>IF('Detailed input - Vehicles'!$G$152&lt;&gt;0,'Detailed input - Vehicles'!$G$152,'Detailed input - Vehicles'!$G$151)*O132*O139</f>
        <v>0</v>
      </c>
      <c r="P203" s="140">
        <f>IF('Detailed input - Vehicles'!$G$152&lt;&gt;0,'Detailed input - Vehicles'!$G$152,'Detailed input - Vehicles'!$G$151)*P132*P139</f>
        <v>0</v>
      </c>
      <c r="Q203" s="140">
        <f>IF('Detailed input - Vehicles'!$G$152&lt;&gt;0,'Detailed input - Vehicles'!$G$152,'Detailed input - Vehicles'!$G$151)*Q132*Q139</f>
        <v>0</v>
      </c>
      <c r="R203" s="140">
        <f>IF('Detailed input - Vehicles'!$G$152&lt;&gt;0,'Detailed input - Vehicles'!$G$152,'Detailed input - Vehicles'!$G$151)*R132*R139</f>
        <v>0</v>
      </c>
      <c r="S203" s="140">
        <f>IF('Detailed input - Vehicles'!$G$152&lt;&gt;0,'Detailed input - Vehicles'!$G$152,'Detailed input - Vehicles'!$G$151)*S132*S139</f>
        <v>0</v>
      </c>
      <c r="T203" s="140">
        <f>IF('Detailed input - Vehicles'!$G$152&lt;&gt;0,'Detailed input - Vehicles'!$G$152,'Detailed input - Vehicles'!$G$151)*T132*T139</f>
        <v>0</v>
      </c>
      <c r="U203" s="140">
        <f>IF('Detailed input - Vehicles'!$G$152&lt;&gt;0,'Detailed input - Vehicles'!$G$152,'Detailed input - Vehicles'!$G$151)*U132*U139</f>
        <v>0</v>
      </c>
      <c r="V203" s="140">
        <f>IF('Detailed input - Vehicles'!$G$152&lt;&gt;0,'Detailed input - Vehicles'!$G$152,'Detailed input - Vehicles'!$G$151)*V132*V139</f>
        <v>0</v>
      </c>
      <c r="W203" s="140">
        <f>IF('Detailed input - Vehicles'!$G$152&lt;&gt;0,'Detailed input - Vehicles'!$G$152,'Detailed input - Vehicles'!$G$151)*W132*W139</f>
        <v>0</v>
      </c>
      <c r="X203" s="140">
        <f>IF('Detailed input - Vehicles'!$G$152&lt;&gt;0,'Detailed input - Vehicles'!$G$152,'Detailed input - Vehicles'!$G$151)*X132*X139</f>
        <v>0</v>
      </c>
      <c r="Y203" s="140">
        <f>IF('Detailed input - Vehicles'!$G$152&lt;&gt;0,'Detailed input - Vehicles'!$G$152,'Detailed input - Vehicles'!$G$151)*Y132*Y139</f>
        <v>0</v>
      </c>
      <c r="Z203" s="140">
        <f>IF('Detailed input - Vehicles'!$G$152&lt;&gt;0,'Detailed input - Vehicles'!$G$152,'Detailed input - Vehicles'!$G$151)*Z132*Z139</f>
        <v>0</v>
      </c>
      <c r="AA203" s="140">
        <f>IF('Detailed input - Vehicles'!$G$152&lt;&gt;0,'Detailed input - Vehicles'!$G$152,'Detailed input - Vehicles'!$G$151)*AA132*AA139</f>
        <v>0</v>
      </c>
      <c r="AB203" s="140">
        <f>IF('Detailed input - Vehicles'!$G$152&lt;&gt;0,'Detailed input - Vehicles'!$G$152,'Detailed input - Vehicles'!$G$151)*AB132*AB139</f>
        <v>0</v>
      </c>
      <c r="AC203" s="140">
        <f>IF('Detailed input - Vehicles'!$G$152&lt;&gt;0,'Detailed input - Vehicles'!$G$152,'Detailed input - Vehicles'!$G$151)*AC132*AC139</f>
        <v>0</v>
      </c>
    </row>
    <row r="204" spans="1:29" s="87" customFormat="1" ht="20.25" customHeight="1" outlineLevel="3" x14ac:dyDescent="0.3">
      <c r="A204" s="88"/>
      <c r="B204" s="89"/>
      <c r="C204" s="146" t="s">
        <v>127</v>
      </c>
      <c r="D204" s="140"/>
      <c r="E204" s="140"/>
      <c r="F204" s="140"/>
      <c r="G204" s="140"/>
      <c r="H204" s="140"/>
      <c r="I204" s="140"/>
      <c r="J204" s="140">
        <f>IF('Detailed input - Vehicles'!$G$152&lt;&gt;0,'Detailed input - Vehicles'!$G$152,'Detailed input - Vehicles'!$G$151)*J133*J139</f>
        <v>0</v>
      </c>
      <c r="K204" s="140">
        <f>IF('Detailed input - Vehicles'!$G$152&lt;&gt;0,'Detailed input - Vehicles'!$G$152,'Detailed input - Vehicles'!$G$151)*K133*K139</f>
        <v>0</v>
      </c>
      <c r="L204" s="140">
        <f>IF('Detailed input - Vehicles'!$G$152&lt;&gt;0,'Detailed input - Vehicles'!$G$152,'Detailed input - Vehicles'!$G$151)*L133*L139</f>
        <v>0</v>
      </c>
      <c r="M204" s="140">
        <f>IF('Detailed input - Vehicles'!$G$152&lt;&gt;0,'Detailed input - Vehicles'!$G$152,'Detailed input - Vehicles'!$G$151)*M133*M139</f>
        <v>0</v>
      </c>
      <c r="N204" s="140">
        <f>IF('Detailed input - Vehicles'!$G$152&lt;&gt;0,'Detailed input - Vehicles'!$G$152,'Detailed input - Vehicles'!$G$151)*N133*N139</f>
        <v>0</v>
      </c>
      <c r="O204" s="140">
        <f>IF('Detailed input - Vehicles'!$G$152&lt;&gt;0,'Detailed input - Vehicles'!$G$152,'Detailed input - Vehicles'!$G$151)*O133*O139</f>
        <v>0</v>
      </c>
      <c r="P204" s="140">
        <f>IF('Detailed input - Vehicles'!$G$152&lt;&gt;0,'Detailed input - Vehicles'!$G$152,'Detailed input - Vehicles'!$G$151)*P133*P139</f>
        <v>0</v>
      </c>
      <c r="Q204" s="140">
        <f>IF('Detailed input - Vehicles'!$G$152&lt;&gt;0,'Detailed input - Vehicles'!$G$152,'Detailed input - Vehicles'!$G$151)*Q133*Q139</f>
        <v>0</v>
      </c>
      <c r="R204" s="140">
        <f>IF('Detailed input - Vehicles'!$G$152&lt;&gt;0,'Detailed input - Vehicles'!$G$152,'Detailed input - Vehicles'!$G$151)*R133*R139</f>
        <v>0</v>
      </c>
      <c r="S204" s="140">
        <f>IF('Detailed input - Vehicles'!$G$152&lt;&gt;0,'Detailed input - Vehicles'!$G$152,'Detailed input - Vehicles'!$G$151)*S133*S139</f>
        <v>0</v>
      </c>
      <c r="T204" s="140">
        <f>IF('Detailed input - Vehicles'!$G$152&lt;&gt;0,'Detailed input - Vehicles'!$G$152,'Detailed input - Vehicles'!$G$151)*T133*T139</f>
        <v>0</v>
      </c>
      <c r="U204" s="140">
        <f>IF('Detailed input - Vehicles'!$G$152&lt;&gt;0,'Detailed input - Vehicles'!$G$152,'Detailed input - Vehicles'!$G$151)*U133*U139</f>
        <v>0</v>
      </c>
      <c r="V204" s="140">
        <f>IF('Detailed input - Vehicles'!$G$152&lt;&gt;0,'Detailed input - Vehicles'!$G$152,'Detailed input - Vehicles'!$G$151)*V133*V139</f>
        <v>0</v>
      </c>
      <c r="W204" s="140">
        <f>IF('Detailed input - Vehicles'!$G$152&lt;&gt;0,'Detailed input - Vehicles'!$G$152,'Detailed input - Vehicles'!$G$151)*W133*W139</f>
        <v>0</v>
      </c>
      <c r="X204" s="140">
        <f>IF('Detailed input - Vehicles'!$G$152&lt;&gt;0,'Detailed input - Vehicles'!$G$152,'Detailed input - Vehicles'!$G$151)*X133*X139</f>
        <v>0</v>
      </c>
      <c r="Y204" s="140">
        <f>IF('Detailed input - Vehicles'!$G$152&lt;&gt;0,'Detailed input - Vehicles'!$G$152,'Detailed input - Vehicles'!$G$151)*Y133*Y139</f>
        <v>0</v>
      </c>
      <c r="Z204" s="140">
        <f>IF('Detailed input - Vehicles'!$G$152&lt;&gt;0,'Detailed input - Vehicles'!$G$152,'Detailed input - Vehicles'!$G$151)*Z133*Z139</f>
        <v>0</v>
      </c>
      <c r="AA204" s="140">
        <f>IF('Detailed input - Vehicles'!$G$152&lt;&gt;0,'Detailed input - Vehicles'!$G$152,'Detailed input - Vehicles'!$G$151)*AA133*AA139</f>
        <v>0</v>
      </c>
      <c r="AB204" s="140">
        <f>IF('Detailed input - Vehicles'!$G$152&lt;&gt;0,'Detailed input - Vehicles'!$G$152,'Detailed input - Vehicles'!$G$151)*AB133*AB139</f>
        <v>0</v>
      </c>
      <c r="AC204" s="140">
        <f>IF('Detailed input - Vehicles'!$G$152&lt;&gt;0,'Detailed input - Vehicles'!$G$152,'Detailed input - Vehicles'!$G$151)*AC133*AC139</f>
        <v>0</v>
      </c>
    </row>
    <row r="205" spans="1:29" s="87" customFormat="1" ht="20.25" customHeight="1" outlineLevel="3" x14ac:dyDescent="0.3">
      <c r="A205" s="88"/>
      <c r="B205" s="89"/>
      <c r="C205" s="146" t="s">
        <v>128</v>
      </c>
      <c r="D205" s="140"/>
      <c r="E205" s="140"/>
      <c r="F205" s="140"/>
      <c r="G205" s="140"/>
      <c r="H205" s="140"/>
      <c r="I205" s="140"/>
      <c r="J205" s="140"/>
      <c r="K205" s="140">
        <f>IF('Detailed input - Vehicles'!$G$152&lt;&gt;0,'Detailed input - Vehicles'!$G$152,'Detailed input - Vehicles'!$G$151)*K134*K139</f>
        <v>0</v>
      </c>
      <c r="L205" s="140">
        <f>IF('Detailed input - Vehicles'!$G$152&lt;&gt;0,'Detailed input - Vehicles'!$G$152,'Detailed input - Vehicles'!$G$151)*L134*L139</f>
        <v>0</v>
      </c>
      <c r="M205" s="140">
        <f>IF('Detailed input - Vehicles'!$G$152&lt;&gt;0,'Detailed input - Vehicles'!$G$152,'Detailed input - Vehicles'!$G$151)*M134*M139</f>
        <v>0</v>
      </c>
      <c r="N205" s="140">
        <f>IF('Detailed input - Vehicles'!$G$152&lt;&gt;0,'Detailed input - Vehicles'!$G$152,'Detailed input - Vehicles'!$G$151)*N134*N139</f>
        <v>0</v>
      </c>
      <c r="O205" s="140">
        <f>IF('Detailed input - Vehicles'!$G$152&lt;&gt;0,'Detailed input - Vehicles'!$G$152,'Detailed input - Vehicles'!$G$151)*O134*O139</f>
        <v>0</v>
      </c>
      <c r="P205" s="140">
        <f>IF('Detailed input - Vehicles'!$G$152&lt;&gt;0,'Detailed input - Vehicles'!$G$152,'Detailed input - Vehicles'!$G$151)*P134*P139</f>
        <v>0</v>
      </c>
      <c r="Q205" s="140">
        <f>IF('Detailed input - Vehicles'!$G$152&lt;&gt;0,'Detailed input - Vehicles'!$G$152,'Detailed input - Vehicles'!$G$151)*Q134*Q139</f>
        <v>0</v>
      </c>
      <c r="R205" s="140">
        <f>IF('Detailed input - Vehicles'!$G$152&lt;&gt;0,'Detailed input - Vehicles'!$G$152,'Detailed input - Vehicles'!$G$151)*R134*R139</f>
        <v>0</v>
      </c>
      <c r="S205" s="140">
        <f>IF('Detailed input - Vehicles'!$G$152&lt;&gt;0,'Detailed input - Vehicles'!$G$152,'Detailed input - Vehicles'!$G$151)*S134*S139</f>
        <v>0</v>
      </c>
      <c r="T205" s="140">
        <f>IF('Detailed input - Vehicles'!$G$152&lt;&gt;0,'Detailed input - Vehicles'!$G$152,'Detailed input - Vehicles'!$G$151)*T134*T139</f>
        <v>0</v>
      </c>
      <c r="U205" s="140">
        <f>IF('Detailed input - Vehicles'!$G$152&lt;&gt;0,'Detailed input - Vehicles'!$G$152,'Detailed input - Vehicles'!$G$151)*U134*U139</f>
        <v>0</v>
      </c>
      <c r="V205" s="140">
        <f>IF('Detailed input - Vehicles'!$G$152&lt;&gt;0,'Detailed input - Vehicles'!$G$152,'Detailed input - Vehicles'!$G$151)*V134*V139</f>
        <v>0</v>
      </c>
      <c r="W205" s="140">
        <f>IF('Detailed input - Vehicles'!$G$152&lt;&gt;0,'Detailed input - Vehicles'!$G$152,'Detailed input - Vehicles'!$G$151)*W134*W139</f>
        <v>0</v>
      </c>
      <c r="X205" s="140">
        <f>IF('Detailed input - Vehicles'!$G$152&lt;&gt;0,'Detailed input - Vehicles'!$G$152,'Detailed input - Vehicles'!$G$151)*X134*X139</f>
        <v>0</v>
      </c>
      <c r="Y205" s="140">
        <f>IF('Detailed input - Vehicles'!$G$152&lt;&gt;0,'Detailed input - Vehicles'!$G$152,'Detailed input - Vehicles'!$G$151)*Y134*Y139</f>
        <v>0</v>
      </c>
      <c r="Z205" s="140">
        <f>IF('Detailed input - Vehicles'!$G$152&lt;&gt;0,'Detailed input - Vehicles'!$G$152,'Detailed input - Vehicles'!$G$151)*Z134*Z139</f>
        <v>0</v>
      </c>
      <c r="AA205" s="140">
        <f>IF('Detailed input - Vehicles'!$G$152&lt;&gt;0,'Detailed input - Vehicles'!$G$152,'Detailed input - Vehicles'!$G$151)*AA134*AA139</f>
        <v>0</v>
      </c>
      <c r="AB205" s="140">
        <f>IF('Detailed input - Vehicles'!$G$152&lt;&gt;0,'Detailed input - Vehicles'!$G$152,'Detailed input - Vehicles'!$G$151)*AB134*AB139</f>
        <v>0</v>
      </c>
      <c r="AC205" s="140">
        <f>IF('Detailed input - Vehicles'!$G$152&lt;&gt;0,'Detailed input - Vehicles'!$G$152,'Detailed input - Vehicles'!$G$151)*AC134*AC139</f>
        <v>0</v>
      </c>
    </row>
    <row r="206" spans="1:29" s="87" customFormat="1" ht="20.25" customHeight="1" outlineLevel="3" x14ac:dyDescent="0.3">
      <c r="A206" s="88"/>
      <c r="B206" s="89"/>
      <c r="C206" s="146" t="s">
        <v>129</v>
      </c>
      <c r="D206" s="140"/>
      <c r="E206" s="140"/>
      <c r="F206" s="140"/>
      <c r="G206" s="140"/>
      <c r="H206" s="140"/>
      <c r="I206" s="140"/>
      <c r="J206" s="140"/>
      <c r="K206" s="140"/>
      <c r="L206" s="140">
        <f>IF('Detailed input - Vehicles'!$G$152&lt;&gt;0,'Detailed input - Vehicles'!$G$152,'Detailed input - Vehicles'!$G$151)*L135*L139</f>
        <v>0</v>
      </c>
      <c r="M206" s="140">
        <f>IF('Detailed input - Vehicles'!$G$152&lt;&gt;0,'Detailed input - Vehicles'!$G$152,'Detailed input - Vehicles'!$G$151)*M135*M139</f>
        <v>0</v>
      </c>
      <c r="N206" s="140">
        <f>IF('Detailed input - Vehicles'!$G$152&lt;&gt;0,'Detailed input - Vehicles'!$G$152,'Detailed input - Vehicles'!$G$151)*N135*N139</f>
        <v>0</v>
      </c>
      <c r="O206" s="140">
        <f>IF('Detailed input - Vehicles'!$G$152&lt;&gt;0,'Detailed input - Vehicles'!$G$152,'Detailed input - Vehicles'!$G$151)*O135*O139</f>
        <v>0</v>
      </c>
      <c r="P206" s="140">
        <f>IF('Detailed input - Vehicles'!$G$152&lt;&gt;0,'Detailed input - Vehicles'!$G$152,'Detailed input - Vehicles'!$G$151)*P135*P139</f>
        <v>0</v>
      </c>
      <c r="Q206" s="140">
        <f>IF('Detailed input - Vehicles'!$G$152&lt;&gt;0,'Detailed input - Vehicles'!$G$152,'Detailed input - Vehicles'!$G$151)*Q135*Q139</f>
        <v>0</v>
      </c>
      <c r="R206" s="140">
        <f>IF('Detailed input - Vehicles'!$G$152&lt;&gt;0,'Detailed input - Vehicles'!$G$152,'Detailed input - Vehicles'!$G$151)*R135*R139</f>
        <v>0</v>
      </c>
      <c r="S206" s="140">
        <f>IF('Detailed input - Vehicles'!$G$152&lt;&gt;0,'Detailed input - Vehicles'!$G$152,'Detailed input - Vehicles'!$G$151)*S135*S139</f>
        <v>0</v>
      </c>
      <c r="T206" s="140">
        <f>IF('Detailed input - Vehicles'!$G$152&lt;&gt;0,'Detailed input - Vehicles'!$G$152,'Detailed input - Vehicles'!$G$151)*T135*T139</f>
        <v>0</v>
      </c>
      <c r="U206" s="140">
        <f>IF('Detailed input - Vehicles'!$G$152&lt;&gt;0,'Detailed input - Vehicles'!$G$152,'Detailed input - Vehicles'!$G$151)*U135*U139</f>
        <v>0</v>
      </c>
      <c r="V206" s="140">
        <f>IF('Detailed input - Vehicles'!$G$152&lt;&gt;0,'Detailed input - Vehicles'!$G$152,'Detailed input - Vehicles'!$G$151)*V135*V139</f>
        <v>0</v>
      </c>
      <c r="W206" s="140">
        <f>IF('Detailed input - Vehicles'!$G$152&lt;&gt;0,'Detailed input - Vehicles'!$G$152,'Detailed input - Vehicles'!$G$151)*W135*W139</f>
        <v>0</v>
      </c>
      <c r="X206" s="140">
        <f>IF('Detailed input - Vehicles'!$G$152&lt;&gt;0,'Detailed input - Vehicles'!$G$152,'Detailed input - Vehicles'!$G$151)*X135*X139</f>
        <v>0</v>
      </c>
      <c r="Y206" s="140">
        <f>IF('Detailed input - Vehicles'!$G$152&lt;&gt;0,'Detailed input - Vehicles'!$G$152,'Detailed input - Vehicles'!$G$151)*Y135*Y139</f>
        <v>0</v>
      </c>
      <c r="Z206" s="140">
        <f>IF('Detailed input - Vehicles'!$G$152&lt;&gt;0,'Detailed input - Vehicles'!$G$152,'Detailed input - Vehicles'!$G$151)*Z135*Z139</f>
        <v>0</v>
      </c>
      <c r="AA206" s="140">
        <f>IF('Detailed input - Vehicles'!$G$152&lt;&gt;0,'Detailed input - Vehicles'!$G$152,'Detailed input - Vehicles'!$G$151)*AA135*AA139</f>
        <v>0</v>
      </c>
      <c r="AB206" s="140">
        <f>IF('Detailed input - Vehicles'!$G$152&lt;&gt;0,'Detailed input - Vehicles'!$G$152,'Detailed input - Vehicles'!$G$151)*AB135*AB139</f>
        <v>0</v>
      </c>
      <c r="AC206" s="140">
        <f>IF('Detailed input - Vehicles'!$G$152&lt;&gt;0,'Detailed input - Vehicles'!$G$152,'Detailed input - Vehicles'!$G$151)*AC135*AC139</f>
        <v>0</v>
      </c>
    </row>
    <row r="207" spans="1:29" s="87" customFormat="1" ht="20.25" customHeight="1" outlineLevel="3" x14ac:dyDescent="0.3">
      <c r="A207" s="88"/>
      <c r="B207" s="89"/>
      <c r="C207" s="146" t="s">
        <v>130</v>
      </c>
      <c r="D207" s="140"/>
      <c r="E207" s="140"/>
      <c r="F207" s="140"/>
      <c r="G207" s="140"/>
      <c r="H207" s="140"/>
      <c r="I207" s="140"/>
      <c r="J207" s="140"/>
      <c r="K207" s="140"/>
      <c r="L207" s="140"/>
      <c r="M207" s="140">
        <f>IF('Detailed input - Vehicles'!$G$152&lt;&gt;0,'Detailed input - Vehicles'!$G$152,'Detailed input - Vehicles'!$G$151)*M136*M139</f>
        <v>0</v>
      </c>
      <c r="N207" s="140">
        <f>IF('Detailed input - Vehicles'!$G$152&lt;&gt;0,'Detailed input - Vehicles'!$G$152,'Detailed input - Vehicles'!$G$151)*N136*N139</f>
        <v>0</v>
      </c>
      <c r="O207" s="140">
        <f>IF('Detailed input - Vehicles'!$G$152&lt;&gt;0,'Detailed input - Vehicles'!$G$152,'Detailed input - Vehicles'!$G$151)*O136*O139</f>
        <v>0</v>
      </c>
      <c r="P207" s="140">
        <f>IF('Detailed input - Vehicles'!$G$152&lt;&gt;0,'Detailed input - Vehicles'!$G$152,'Detailed input - Vehicles'!$G$151)*P136*P139</f>
        <v>0</v>
      </c>
      <c r="Q207" s="140">
        <f>IF('Detailed input - Vehicles'!$G$152&lt;&gt;0,'Detailed input - Vehicles'!$G$152,'Detailed input - Vehicles'!$G$151)*Q136*Q139</f>
        <v>0</v>
      </c>
      <c r="R207" s="140">
        <f>IF('Detailed input - Vehicles'!$G$152&lt;&gt;0,'Detailed input - Vehicles'!$G$152,'Detailed input - Vehicles'!$G$151)*R136*R139</f>
        <v>0</v>
      </c>
      <c r="S207" s="140">
        <f>IF('Detailed input - Vehicles'!$G$152&lt;&gt;0,'Detailed input - Vehicles'!$G$152,'Detailed input - Vehicles'!$G$151)*S136*S139</f>
        <v>0</v>
      </c>
      <c r="T207" s="140">
        <f>IF('Detailed input - Vehicles'!$G$152&lt;&gt;0,'Detailed input - Vehicles'!$G$152,'Detailed input - Vehicles'!$G$151)*T136*T139</f>
        <v>0</v>
      </c>
      <c r="U207" s="140">
        <f>IF('Detailed input - Vehicles'!$G$152&lt;&gt;0,'Detailed input - Vehicles'!$G$152,'Detailed input - Vehicles'!$G$151)*U136*U139</f>
        <v>0</v>
      </c>
      <c r="V207" s="140">
        <f>IF('Detailed input - Vehicles'!$G$152&lt;&gt;0,'Detailed input - Vehicles'!$G$152,'Detailed input - Vehicles'!$G$151)*V136*V139</f>
        <v>0</v>
      </c>
      <c r="W207" s="140">
        <f>IF('Detailed input - Vehicles'!$G$152&lt;&gt;0,'Detailed input - Vehicles'!$G$152,'Detailed input - Vehicles'!$G$151)*W136*W139</f>
        <v>0</v>
      </c>
      <c r="X207" s="140">
        <f>IF('Detailed input - Vehicles'!$G$152&lt;&gt;0,'Detailed input - Vehicles'!$G$152,'Detailed input - Vehicles'!$G$151)*X136*X139</f>
        <v>0</v>
      </c>
      <c r="Y207" s="140">
        <f>IF('Detailed input - Vehicles'!$G$152&lt;&gt;0,'Detailed input - Vehicles'!$G$152,'Detailed input - Vehicles'!$G$151)*Y136*Y139</f>
        <v>0</v>
      </c>
      <c r="Z207" s="140">
        <f>IF('Detailed input - Vehicles'!$G$152&lt;&gt;0,'Detailed input - Vehicles'!$G$152,'Detailed input - Vehicles'!$G$151)*Z136*Z139</f>
        <v>0</v>
      </c>
      <c r="AA207" s="140">
        <f>IF('Detailed input - Vehicles'!$G$152&lt;&gt;0,'Detailed input - Vehicles'!$G$152,'Detailed input - Vehicles'!$G$151)*AA136*AA139</f>
        <v>0</v>
      </c>
      <c r="AB207" s="140">
        <f>IF('Detailed input - Vehicles'!$G$152&lt;&gt;0,'Detailed input - Vehicles'!$G$152,'Detailed input - Vehicles'!$G$151)*AB136*AB139</f>
        <v>0</v>
      </c>
      <c r="AC207" s="140">
        <f>IF('Detailed input - Vehicles'!$G$152&lt;&gt;0,'Detailed input - Vehicles'!$G$152,'Detailed input - Vehicles'!$G$151)*AC136*AC139</f>
        <v>0</v>
      </c>
    </row>
    <row r="208" spans="1:29" s="87" customFormat="1" ht="20.25" customHeight="1" outlineLevel="3" x14ac:dyDescent="0.3">
      <c r="A208" s="88"/>
      <c r="B208" s="89"/>
      <c r="C208" s="146" t="s">
        <v>131</v>
      </c>
      <c r="D208" s="140"/>
      <c r="E208" s="140"/>
      <c r="F208" s="140"/>
      <c r="G208" s="140"/>
      <c r="H208" s="140"/>
      <c r="I208" s="140"/>
      <c r="J208" s="140"/>
      <c r="K208" s="140"/>
      <c r="L208" s="140"/>
      <c r="M208" s="140"/>
      <c r="N208" s="140">
        <f>IF('Detailed input - Vehicles'!$G$152&lt;&gt;0,'Detailed input - Vehicles'!$G$152,'Detailed input - Vehicles'!$G$151)*N137*N139</f>
        <v>0</v>
      </c>
      <c r="O208" s="140">
        <f>IF('Detailed input - Vehicles'!$G$152&lt;&gt;0,'Detailed input - Vehicles'!$G$152,'Detailed input - Vehicles'!$G$151)*O137*O139</f>
        <v>0</v>
      </c>
      <c r="P208" s="140">
        <f>IF('Detailed input - Vehicles'!$G$152&lt;&gt;0,'Detailed input - Vehicles'!$G$152,'Detailed input - Vehicles'!$G$151)*P137*P139</f>
        <v>0</v>
      </c>
      <c r="Q208" s="140">
        <f>IF('Detailed input - Vehicles'!$G$152&lt;&gt;0,'Detailed input - Vehicles'!$G$152,'Detailed input - Vehicles'!$G$151)*Q137*Q139</f>
        <v>0</v>
      </c>
      <c r="R208" s="140">
        <f>IF('Detailed input - Vehicles'!$G$152&lt;&gt;0,'Detailed input - Vehicles'!$G$152,'Detailed input - Vehicles'!$G$151)*R137*R139</f>
        <v>0</v>
      </c>
      <c r="S208" s="140">
        <f>IF('Detailed input - Vehicles'!$G$152&lt;&gt;0,'Detailed input - Vehicles'!$G$152,'Detailed input - Vehicles'!$G$151)*S137*S139</f>
        <v>0</v>
      </c>
      <c r="T208" s="140">
        <f>IF('Detailed input - Vehicles'!$G$152&lt;&gt;0,'Detailed input - Vehicles'!$G$152,'Detailed input - Vehicles'!$G$151)*T137*T139</f>
        <v>0</v>
      </c>
      <c r="U208" s="140">
        <f>IF('Detailed input - Vehicles'!$G$152&lt;&gt;0,'Detailed input - Vehicles'!$G$152,'Detailed input - Vehicles'!$G$151)*U137*U139</f>
        <v>0</v>
      </c>
      <c r="V208" s="140">
        <f>IF('Detailed input - Vehicles'!$G$152&lt;&gt;0,'Detailed input - Vehicles'!$G$152,'Detailed input - Vehicles'!$G$151)*V137*V139</f>
        <v>0</v>
      </c>
      <c r="W208" s="140">
        <f>IF('Detailed input - Vehicles'!$G$152&lt;&gt;0,'Detailed input - Vehicles'!$G$152,'Detailed input - Vehicles'!$G$151)*W137*W139</f>
        <v>0</v>
      </c>
      <c r="X208" s="140">
        <f>IF('Detailed input - Vehicles'!$G$152&lt;&gt;0,'Detailed input - Vehicles'!$G$152,'Detailed input - Vehicles'!$G$151)*X137*X139</f>
        <v>0</v>
      </c>
      <c r="Y208" s="140">
        <f>IF('Detailed input - Vehicles'!$G$152&lt;&gt;0,'Detailed input - Vehicles'!$G$152,'Detailed input - Vehicles'!$G$151)*Y137*Y139</f>
        <v>0</v>
      </c>
      <c r="Z208" s="140">
        <f>IF('Detailed input - Vehicles'!$G$152&lt;&gt;0,'Detailed input - Vehicles'!$G$152,'Detailed input - Vehicles'!$G$151)*Z137*Z139</f>
        <v>0</v>
      </c>
      <c r="AA208" s="140">
        <f>IF('Detailed input - Vehicles'!$G$152&lt;&gt;0,'Detailed input - Vehicles'!$G$152,'Detailed input - Vehicles'!$G$151)*AA137*AA139</f>
        <v>0</v>
      </c>
      <c r="AB208" s="140">
        <f>IF('Detailed input - Vehicles'!$G$152&lt;&gt;0,'Detailed input - Vehicles'!$G$152,'Detailed input - Vehicles'!$G$151)*AB137*AB139</f>
        <v>0</v>
      </c>
      <c r="AC208" s="140">
        <f>IF('Detailed input - Vehicles'!$G$152&lt;&gt;0,'Detailed input - Vehicles'!$G$152,'Detailed input - Vehicles'!$G$151)*AC137*AC139</f>
        <v>0</v>
      </c>
    </row>
    <row r="209" spans="1:29" ht="20.25" customHeight="1" outlineLevel="2" x14ac:dyDescent="0.3">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row>
    <row r="210" spans="1:29" ht="20.25" customHeight="1" outlineLevel="2" x14ac:dyDescent="0.3">
      <c r="B210" s="102" t="s">
        <v>138</v>
      </c>
      <c r="C210" s="101" t="s">
        <v>16</v>
      </c>
      <c r="D210" s="106">
        <f>IF('Detailed input - Vehicles'!E158&lt;&gt;0,'Detailed input - Vehicles'!E158,'Detailed input - Vehicles'!E157)*D143</f>
        <v>0</v>
      </c>
      <c r="E210" s="106">
        <f>IF('Detailed input - Vehicles'!F158&lt;&gt;0,'Detailed input - Vehicles'!F158,'Detailed input - Vehicles'!F157)*E143</f>
        <v>0</v>
      </c>
      <c r="F210" s="106">
        <f>IF('Detailed input - Vehicles'!G158&lt;&gt;0,'Detailed input - Vehicles'!G158,'Detailed input - Vehicles'!G157)*F143</f>
        <v>0</v>
      </c>
      <c r="G210" s="106">
        <f>IF('Detailed input - Vehicles'!H158&lt;&gt;0,'Detailed input - Vehicles'!H158,'Detailed input - Vehicles'!H157)*G143</f>
        <v>0</v>
      </c>
      <c r="H210" s="106">
        <f>IF('Detailed input - Vehicles'!I158&lt;&gt;0,'Detailed input - Vehicles'!I158,'Detailed input - Vehicles'!I157)*H143</f>
        <v>0</v>
      </c>
      <c r="I210" s="106">
        <f>IF('Detailed input - Vehicles'!J158&lt;&gt;0,'Detailed input - Vehicles'!J158,'Detailed input - Vehicles'!J157)*I143</f>
        <v>0</v>
      </c>
      <c r="J210" s="106">
        <f>IF('Detailed input - Vehicles'!K158&lt;&gt;0,'Detailed input - Vehicles'!K158,'Detailed input - Vehicles'!K157)*J143</f>
        <v>0</v>
      </c>
      <c r="K210" s="106">
        <f>IF('Detailed input - Vehicles'!L158&lt;&gt;0,'Detailed input - Vehicles'!L158,'Detailed input - Vehicles'!L157)*K143</f>
        <v>0</v>
      </c>
      <c r="L210" s="106">
        <f>IF('Detailed input - Vehicles'!M158&lt;&gt;0,'Detailed input - Vehicles'!M158,'Detailed input - Vehicles'!M157)*L143</f>
        <v>0</v>
      </c>
      <c r="M210" s="106">
        <f>IF('Detailed input - Vehicles'!N158&lt;&gt;0,'Detailed input - Vehicles'!N158,'Detailed input - Vehicles'!N157)*M143</f>
        <v>0</v>
      </c>
      <c r="N210" s="106">
        <f>IF('Detailed input - Vehicles'!O158&lt;&gt;0,'Detailed input - Vehicles'!O158,'Detailed input - Vehicles'!O157)*N143</f>
        <v>0</v>
      </c>
      <c r="O210" s="106">
        <f>IF('Detailed input - Vehicles'!P158&lt;&gt;0,'Detailed input - Vehicles'!P158,'Detailed input - Vehicles'!P157)*O143</f>
        <v>0</v>
      </c>
      <c r="P210" s="106">
        <f>IF('Detailed input - Vehicles'!Q158&lt;&gt;0,'Detailed input - Vehicles'!Q158,'Detailed input - Vehicles'!Q157)*P143</f>
        <v>0</v>
      </c>
      <c r="Q210" s="106">
        <f>IF('Detailed input - Vehicles'!R158&lt;&gt;0,'Detailed input - Vehicles'!R158,'Detailed input - Vehicles'!R157)*Q143</f>
        <v>0</v>
      </c>
      <c r="R210" s="106">
        <f>IF('Detailed input - Vehicles'!S158&lt;&gt;0,'Detailed input - Vehicles'!S158,'Detailed input - Vehicles'!S157)*R143</f>
        <v>0</v>
      </c>
      <c r="S210" s="106">
        <f>IF('Detailed input - Vehicles'!T158&lt;&gt;0,'Detailed input - Vehicles'!T158,'Detailed input - Vehicles'!T157)*S143</f>
        <v>0</v>
      </c>
      <c r="T210" s="106">
        <f>IF('Detailed input - Vehicles'!U158&lt;&gt;0,'Detailed input - Vehicles'!U158,'Detailed input - Vehicles'!U157)*T143</f>
        <v>0</v>
      </c>
      <c r="U210" s="106">
        <f>IF('Detailed input - Vehicles'!V158&lt;&gt;0,'Detailed input - Vehicles'!V158,'Detailed input - Vehicles'!V157)*U143</f>
        <v>0</v>
      </c>
      <c r="V210" s="106">
        <f>IF('Detailed input - Vehicles'!W158&lt;&gt;0,'Detailed input - Vehicles'!W158,'Detailed input - Vehicles'!W157)*V143</f>
        <v>0</v>
      </c>
      <c r="W210" s="106">
        <f>IF('Detailed input - Vehicles'!X158&lt;&gt;0,'Detailed input - Vehicles'!X158,'Detailed input - Vehicles'!X157)*W143</f>
        <v>0</v>
      </c>
      <c r="X210" s="106">
        <f>IF('Detailed input - Vehicles'!Y158&lt;&gt;0,'Detailed input - Vehicles'!Y158,'Detailed input - Vehicles'!Y157)*X143</f>
        <v>0</v>
      </c>
      <c r="Y210" s="106">
        <f>IF('Detailed input - Vehicles'!Z158&lt;&gt;0,'Detailed input - Vehicles'!Z158,'Detailed input - Vehicles'!Z157)*Y143</f>
        <v>0</v>
      </c>
      <c r="Z210" s="106">
        <f>IF('Detailed input - Vehicles'!AA158&lt;&gt;0,'Detailed input - Vehicles'!AA158,'Detailed input - Vehicles'!AA157)*Z143</f>
        <v>0</v>
      </c>
      <c r="AA210" s="106">
        <f>IF('Detailed input - Vehicles'!AB158&lt;&gt;0,'Detailed input - Vehicles'!AB158,'Detailed input - Vehicles'!AB157)*AA143</f>
        <v>0</v>
      </c>
      <c r="AB210" s="106">
        <f>IF('Detailed input - Vehicles'!AC158&lt;&gt;0,'Detailed input - Vehicles'!AC158,'Detailed input - Vehicles'!AC157)*AB143</f>
        <v>0</v>
      </c>
      <c r="AC210" s="106">
        <f>IF('Detailed input - Vehicles'!AD158&lt;&gt;0,'Detailed input - Vehicles'!AD158,'Detailed input - Vehicles'!AD157)*AC143</f>
        <v>0</v>
      </c>
    </row>
    <row r="211" spans="1:29" ht="20.25" customHeight="1" outlineLevel="2" x14ac:dyDescent="0.3">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row>
    <row r="212" spans="1:29" s="32" customFormat="1" ht="20.25" customHeight="1" outlineLevel="2" x14ac:dyDescent="0.3">
      <c r="A212" s="68"/>
      <c r="B212" s="55" t="s">
        <v>140</v>
      </c>
      <c r="C212" s="101" t="s">
        <v>16</v>
      </c>
      <c r="D212" s="143">
        <f t="shared" ref="D212:N212" si="117">SUM(D213:D223)</f>
        <v>0</v>
      </c>
      <c r="E212" s="143">
        <f t="shared" si="117"/>
        <v>0</v>
      </c>
      <c r="F212" s="143">
        <f t="shared" si="117"/>
        <v>0</v>
      </c>
      <c r="G212" s="143">
        <f t="shared" si="117"/>
        <v>0</v>
      </c>
      <c r="H212" s="143">
        <f t="shared" si="117"/>
        <v>0</v>
      </c>
      <c r="I212" s="143">
        <f t="shared" si="117"/>
        <v>0</v>
      </c>
      <c r="J212" s="143">
        <f t="shared" si="117"/>
        <v>0</v>
      </c>
      <c r="K212" s="143">
        <f t="shared" si="117"/>
        <v>0</v>
      </c>
      <c r="L212" s="143">
        <f t="shared" si="117"/>
        <v>0</v>
      </c>
      <c r="M212" s="143">
        <f t="shared" si="117"/>
        <v>0</v>
      </c>
      <c r="N212" s="143">
        <f t="shared" si="117"/>
        <v>0</v>
      </c>
      <c r="O212" s="143">
        <f t="shared" ref="O212:AC212" si="118">SUM(O213:O223)</f>
        <v>0</v>
      </c>
      <c r="P212" s="143">
        <f t="shared" si="118"/>
        <v>0</v>
      </c>
      <c r="Q212" s="143">
        <f t="shared" si="118"/>
        <v>0</v>
      </c>
      <c r="R212" s="143">
        <f t="shared" si="118"/>
        <v>0</v>
      </c>
      <c r="S212" s="143">
        <f t="shared" si="118"/>
        <v>0</v>
      </c>
      <c r="T212" s="143">
        <f t="shared" si="118"/>
        <v>0</v>
      </c>
      <c r="U212" s="143">
        <f t="shared" si="118"/>
        <v>0</v>
      </c>
      <c r="V212" s="143">
        <f t="shared" si="118"/>
        <v>0</v>
      </c>
      <c r="W212" s="143">
        <f t="shared" si="118"/>
        <v>0</v>
      </c>
      <c r="X212" s="143">
        <f t="shared" si="118"/>
        <v>0</v>
      </c>
      <c r="Y212" s="143">
        <f t="shared" si="118"/>
        <v>0</v>
      </c>
      <c r="Z212" s="143">
        <f t="shared" si="118"/>
        <v>0</v>
      </c>
      <c r="AA212" s="143">
        <f t="shared" si="118"/>
        <v>0</v>
      </c>
      <c r="AB212" s="143">
        <f t="shared" si="118"/>
        <v>0</v>
      </c>
      <c r="AC212" s="143">
        <f t="shared" si="118"/>
        <v>0</v>
      </c>
    </row>
    <row r="213" spans="1:29" s="45" customFormat="1" ht="20.25" customHeight="1" outlineLevel="3" x14ac:dyDescent="0.3">
      <c r="A213" s="44"/>
      <c r="B213" s="56" t="s">
        <v>145</v>
      </c>
      <c r="C213" s="146" t="s">
        <v>121</v>
      </c>
      <c r="D213" s="158">
        <f>IF('Detailed input - Vehicles'!$E$124&gt;=(E3-$D$3),PMT('Basic input'!$F$113,'Detailed input - Vehicles'!$E$124,-$D$171)-$D$171/'Detailed input - Vehicles'!$E$124,0)</f>
        <v>0</v>
      </c>
      <c r="E213" s="158">
        <f>IF('Detailed input - Vehicles'!$E$124&gt;=(F3-$D$3),PMT('Basic input'!$F$113,'Detailed input - Vehicles'!$E$124,-$D$171)-$D$171/'Detailed input - Vehicles'!$E$124,0)</f>
        <v>0</v>
      </c>
      <c r="F213" s="158">
        <f>IF('Detailed input - Vehicles'!$E$124&gt;=(G3-$D$3),PMT('Basic input'!$F$113,'Detailed input - Vehicles'!$E$124,-$D$171)-$D$171/'Detailed input - Vehicles'!$E$124,0)</f>
        <v>0</v>
      </c>
      <c r="G213" s="158">
        <f>IF('Detailed input - Vehicles'!$E$124&gt;=(H3-$D$3),PMT('Basic input'!$F$113,'Detailed input - Vehicles'!$E$124,-$D$171)-$D$171/'Detailed input - Vehicles'!$E$124,0)</f>
        <v>0</v>
      </c>
      <c r="H213" s="158">
        <f>IF('Detailed input - Vehicles'!$E$124&gt;=(I3-$D$3),PMT('Basic input'!$F$113,'Detailed input - Vehicles'!$E$124,-$D$171)-$D$171/'Detailed input - Vehicles'!$E$124,0)</f>
        <v>0</v>
      </c>
      <c r="I213" s="158">
        <f>IF('Detailed input - Vehicles'!$E$124&gt;=(J3-$D$3),PMT('Basic input'!$F$113,'Detailed input - Vehicles'!$E$124,-$D$171)-$D$171/'Detailed input - Vehicles'!$E$124,0)</f>
        <v>0</v>
      </c>
      <c r="J213" s="158">
        <f>IF('Detailed input - Vehicles'!$E$124&gt;=(K3-$D$3),PMT('Basic input'!$F$113,'Detailed input - Vehicles'!$E$124,-$D$171)-$D$171/'Detailed input - Vehicles'!$E$124,0)</f>
        <v>0</v>
      </c>
      <c r="K213" s="158">
        <f>IF('Detailed input - Vehicles'!$E$124&gt;=(L3-$D$3),PMT('Basic input'!$F$113,'Detailed input - Vehicles'!$E$124,-$D$171)-$D$171/'Detailed input - Vehicles'!$E$124,0)</f>
        <v>0</v>
      </c>
      <c r="L213" s="158">
        <f>IF('Detailed input - Vehicles'!$E$124&gt;=(M3-$D$3),PMT('Basic input'!$F$113,'Detailed input - Vehicles'!$E$124,-$D$171)-$D$171/'Detailed input - Vehicles'!$E$124,0)</f>
        <v>0</v>
      </c>
      <c r="M213" s="158">
        <f>IF('Detailed input - Vehicles'!$E$124&gt;=(N3-$D$3),PMT('Basic input'!$F$113,'Detailed input - Vehicles'!$E$124,-$D$171)-$D$171/'Detailed input - Vehicles'!$E$124,0)</f>
        <v>0</v>
      </c>
      <c r="N213" s="158">
        <f>IF('Detailed input - Vehicles'!$E$124&gt;=(O3-$D$3),PMT('Basic input'!$F$113,'Detailed input - Vehicles'!$E$124,-$D$171)-$D$171/'Detailed input - Vehicles'!$E$124,0)</f>
        <v>0</v>
      </c>
      <c r="O213" s="158">
        <f>IF('Detailed input - Vehicles'!$E$124&gt;=(P3-$D$3),PMT('Basic input'!$F$113,'Detailed input - Vehicles'!$E$124,-$D$171)-$D$171/'Detailed input - Vehicles'!$E$124,0)</f>
        <v>0</v>
      </c>
      <c r="P213" s="158">
        <f>IF('Detailed input - Vehicles'!$E$124&gt;=(Q3-$D$3),PMT('Basic input'!$F$113,'Detailed input - Vehicles'!$E$124,-$D$171)-$D$171/'Detailed input - Vehicles'!$E$124,0)</f>
        <v>0</v>
      </c>
      <c r="Q213" s="158">
        <f>IF('Detailed input - Vehicles'!$E$124&gt;=(R3-$D$3),PMT('Basic input'!$F$113,'Detailed input - Vehicles'!$E$124,-$D$171)-$D$171/'Detailed input - Vehicles'!$E$124,0)</f>
        <v>0</v>
      </c>
      <c r="R213" s="158">
        <f>IF('Detailed input - Vehicles'!$E$124&gt;=(S3-$D$3),PMT('Basic input'!$F$113,'Detailed input - Vehicles'!$E$124,-$D$171)-$D$171/'Detailed input - Vehicles'!$E$124,0)</f>
        <v>0</v>
      </c>
      <c r="S213" s="158">
        <f>IF('Detailed input - Vehicles'!$E$124&gt;=(T3-$D$3),PMT('Basic input'!$F$113,'Detailed input - Vehicles'!$E$124,-$D$171)-$D$171/'Detailed input - Vehicles'!$E$124,0)</f>
        <v>0</v>
      </c>
      <c r="T213" s="158">
        <f>IF('Detailed input - Vehicles'!$E$124&gt;=(U3-$D$3),PMT('Basic input'!$F$113,'Detailed input - Vehicles'!$E$124,-$D$171)-$D$171/'Detailed input - Vehicles'!$E$124,0)</f>
        <v>0</v>
      </c>
      <c r="U213" s="158">
        <f>IF('Detailed input - Vehicles'!$E$124&gt;=(V3-$D$3),PMT('Basic input'!$F$113,'Detailed input - Vehicles'!$E$124,-$D$171)-$D$171/'Detailed input - Vehicles'!$E$124,0)</f>
        <v>0</v>
      </c>
      <c r="V213" s="158">
        <f>IF('Detailed input - Vehicles'!$E$124&gt;=(W3-$D$3),PMT('Basic input'!$F$113,'Detailed input - Vehicles'!$E$124,-$D$171)-$D$171/'Detailed input - Vehicles'!$E$124,0)</f>
        <v>0</v>
      </c>
      <c r="W213" s="158">
        <f>IF('Detailed input - Vehicles'!$E$124&gt;=(X3-$D$3),PMT('Basic input'!$F$113,'Detailed input - Vehicles'!$E$124,-$D$171)-$D$171/'Detailed input - Vehicles'!$E$124,0)</f>
        <v>0</v>
      </c>
      <c r="X213" s="158">
        <f>IF('Detailed input - Vehicles'!$E$124&gt;=(Y3-$D$3),PMT('Basic input'!$F$113,'Detailed input - Vehicles'!$E$124,-$D$171)-$D$171/'Detailed input - Vehicles'!$E$124,0)</f>
        <v>0</v>
      </c>
      <c r="Y213" s="158">
        <f>IF('Detailed input - Vehicles'!$E$124&gt;=(Z3-$D$3),PMT('Basic input'!$F$113,'Detailed input - Vehicles'!$E$124,-$D$171)-$D$171/'Detailed input - Vehicles'!$E$124,0)</f>
        <v>0</v>
      </c>
      <c r="Z213" s="158">
        <f>IF('Detailed input - Vehicles'!$E$124&gt;=(AA3-$D$3),PMT('Basic input'!$F$113,'Detailed input - Vehicles'!$E$124,-$D$171)-$D$171/'Detailed input - Vehicles'!$E$124,0)</f>
        <v>0</v>
      </c>
      <c r="AA213" s="158">
        <f>IF('Detailed input - Vehicles'!$E$124&gt;=(AB3-$D$3),PMT('Basic input'!$F$113,'Detailed input - Vehicles'!$E$124,-$D$171)-$D$171/'Detailed input - Vehicles'!$E$124,0)</f>
        <v>0</v>
      </c>
      <c r="AB213" s="158">
        <f>IF('Detailed input - Vehicles'!$E$124&gt;=(AC3-$D$3),PMT('Basic input'!$F$113,'Detailed input - Vehicles'!$E$124,-$D$171)-$D$171/'Detailed input - Vehicles'!$E$124,0)</f>
        <v>0</v>
      </c>
      <c r="AC213" s="158">
        <f>IF('Detailed input - Vehicles'!$E$124&gt;=(AD3-$D$3),PMT('Basic input'!$F$113,'Detailed input - Vehicles'!$E$124,-$D$171)-$D$171/'Detailed input - Vehicles'!$E$124,0)</f>
        <v>0</v>
      </c>
    </row>
    <row r="214" spans="1:29" s="45" customFormat="1" ht="20.25" customHeight="1" outlineLevel="3" x14ac:dyDescent="0.3">
      <c r="A214" s="44"/>
      <c r="B214" s="159"/>
      <c r="C214" s="146" t="s">
        <v>122</v>
      </c>
      <c r="D214" s="160"/>
      <c r="E214" s="158">
        <f>IF('Detailed input - Vehicles'!$E$124&gt;=(E3-$D$3),PMT('Basic input'!$F$113,'Detailed input - Vehicles'!$E$124,-$E$171)-$E$171/'Detailed input - Vehicles'!$E$124,0)</f>
        <v>0</v>
      </c>
      <c r="F214" s="158">
        <f>IF('Detailed input - Vehicles'!$E$124&gt;=(F3-$D$3),PMT('Basic input'!$F$113,'Detailed input - Vehicles'!$E$124,-$E$171)-$E$171/'Detailed input - Vehicles'!$E$124,0)</f>
        <v>0</v>
      </c>
      <c r="G214" s="158">
        <f>IF('Detailed input - Vehicles'!$E$124&gt;=(G3-$D$3),PMT('Basic input'!$F$113,'Detailed input - Vehicles'!$E$124,-$E$171)-$E$171/'Detailed input - Vehicles'!$E$124,0)</f>
        <v>0</v>
      </c>
      <c r="H214" s="158">
        <f>IF('Detailed input - Vehicles'!$E$124&gt;=(H3-$D$3),PMT('Basic input'!$F$113,'Detailed input - Vehicles'!$E$124,-$E$171)-$E$171/'Detailed input - Vehicles'!$E$124,0)</f>
        <v>0</v>
      </c>
      <c r="I214" s="158">
        <f>IF('Detailed input - Vehicles'!$E$124&gt;=(I3-$D$3),PMT('Basic input'!$F$113,'Detailed input - Vehicles'!$E$124,-$E$171)-$E$171/'Detailed input - Vehicles'!$E$124,0)</f>
        <v>0</v>
      </c>
      <c r="J214" s="158">
        <f>IF('Detailed input - Vehicles'!$E$124&gt;=(J3-$D$3),PMT('Basic input'!$F$113,'Detailed input - Vehicles'!$E$124,-$E$171)-$E$171/'Detailed input - Vehicles'!$E$124,0)</f>
        <v>0</v>
      </c>
      <c r="K214" s="158">
        <f>IF('Detailed input - Vehicles'!$E$124&gt;=(K3-$D$3),PMT('Basic input'!$F$113,'Detailed input - Vehicles'!$E$124,-$E$171)-$E$171/'Detailed input - Vehicles'!$E$124,0)</f>
        <v>0</v>
      </c>
      <c r="L214" s="158">
        <f>IF('Detailed input - Vehicles'!$E$124&gt;=(L3-$D$3),PMT('Basic input'!$F$113,'Detailed input - Vehicles'!$E$124,-$E$171)-$E$171/'Detailed input - Vehicles'!$E$124,0)</f>
        <v>0</v>
      </c>
      <c r="M214" s="158">
        <f>IF('Detailed input - Vehicles'!$E$124&gt;=(M3-$D$3),PMT('Basic input'!$F$113,'Detailed input - Vehicles'!$E$124,-$E$171)-$E$171/'Detailed input - Vehicles'!$E$124,0)</f>
        <v>0</v>
      </c>
      <c r="N214" s="158">
        <f>IF('Detailed input - Vehicles'!$E$124&gt;=(N3-$D$3),PMT('Basic input'!$F$113,'Detailed input - Vehicles'!$E$124,-$E$171)-$E$171/'Detailed input - Vehicles'!$E$124,0)</f>
        <v>0</v>
      </c>
      <c r="O214" s="158">
        <f>IF('Detailed input - Vehicles'!$E$124&gt;=(O3-$D$3),PMT('Basic input'!$F$113,'Detailed input - Vehicles'!$E$124,-$E$171)-$E$171/'Detailed input - Vehicles'!$E$124,0)</f>
        <v>0</v>
      </c>
      <c r="P214" s="158">
        <f>IF('Detailed input - Vehicles'!$E$124&gt;=(P3-$D$3),PMT('Basic input'!$F$113,'Detailed input - Vehicles'!$E$124,-$E$171)-$E$171/'Detailed input - Vehicles'!$E$124,0)</f>
        <v>0</v>
      </c>
      <c r="Q214" s="158">
        <f>IF('Detailed input - Vehicles'!$E$124&gt;=(Q3-$D$3),PMT('Basic input'!$F$113,'Detailed input - Vehicles'!$E$124,-$E$171)-$E$171/'Detailed input - Vehicles'!$E$124,0)</f>
        <v>0</v>
      </c>
      <c r="R214" s="158">
        <f>IF('Detailed input - Vehicles'!$E$124&gt;=(R3-$D$3),PMT('Basic input'!$F$113,'Detailed input - Vehicles'!$E$124,-$E$171)-$E$171/'Detailed input - Vehicles'!$E$124,0)</f>
        <v>0</v>
      </c>
      <c r="S214" s="158">
        <f>IF('Detailed input - Vehicles'!$E$124&gt;=(S3-$D$3),PMT('Basic input'!$F$113,'Detailed input - Vehicles'!$E$124,-$E$171)-$E$171/'Detailed input - Vehicles'!$E$124,0)</f>
        <v>0</v>
      </c>
      <c r="T214" s="158">
        <f>IF('Detailed input - Vehicles'!$E$124&gt;=(T3-$D$3),PMT('Basic input'!$F$113,'Detailed input - Vehicles'!$E$124,-$E$171)-$E$171/'Detailed input - Vehicles'!$E$124,0)</f>
        <v>0</v>
      </c>
      <c r="U214" s="158">
        <f>IF('Detailed input - Vehicles'!$E$124&gt;=(U3-$D$3),PMT('Basic input'!$F$113,'Detailed input - Vehicles'!$E$124,-$E$171)-$E$171/'Detailed input - Vehicles'!$E$124,0)</f>
        <v>0</v>
      </c>
      <c r="V214" s="158">
        <f>IF('Detailed input - Vehicles'!$E$124&gt;=(V3-$D$3),PMT('Basic input'!$F$113,'Detailed input - Vehicles'!$E$124,-$E$171)-$E$171/'Detailed input - Vehicles'!$E$124,0)</f>
        <v>0</v>
      </c>
      <c r="W214" s="158">
        <f>IF('Detailed input - Vehicles'!$E$124&gt;=(W3-$D$3),PMT('Basic input'!$F$113,'Detailed input - Vehicles'!$E$124,-$E$171)-$E$171/'Detailed input - Vehicles'!$E$124,0)</f>
        <v>0</v>
      </c>
      <c r="X214" s="158">
        <f>IF('Detailed input - Vehicles'!$E$124&gt;=(X3-$D$3),PMT('Basic input'!$F$113,'Detailed input - Vehicles'!$E$124,-$E$171)-$E$171/'Detailed input - Vehicles'!$E$124,0)</f>
        <v>0</v>
      </c>
      <c r="Y214" s="158">
        <f>IF('Detailed input - Vehicles'!$E$124&gt;=(Y3-$D$3),PMT('Basic input'!$F$113,'Detailed input - Vehicles'!$E$124,-$E$171)-$E$171/'Detailed input - Vehicles'!$E$124,0)</f>
        <v>0</v>
      </c>
      <c r="Z214" s="158">
        <f>IF('Detailed input - Vehicles'!$E$124&gt;=(Z3-$D$3),PMT('Basic input'!$F$113,'Detailed input - Vehicles'!$E$124,-$E$171)-$E$171/'Detailed input - Vehicles'!$E$124,0)</f>
        <v>0</v>
      </c>
      <c r="AA214" s="158">
        <f>IF('Detailed input - Vehicles'!$E$124&gt;=(AA3-$D$3),PMT('Basic input'!$F$113,'Detailed input - Vehicles'!$E$124,-$E$171)-$E$171/'Detailed input - Vehicles'!$E$124,0)</f>
        <v>0</v>
      </c>
      <c r="AB214" s="158">
        <f>IF('Detailed input - Vehicles'!$E$124&gt;=(AB3-$D$3),PMT('Basic input'!$F$113,'Detailed input - Vehicles'!$E$124,-$E$171)-$E$171/'Detailed input - Vehicles'!$E$124,0)</f>
        <v>0</v>
      </c>
      <c r="AC214" s="158">
        <f>IF('Detailed input - Vehicles'!$E$124&gt;=(AC3-$D$3),PMT('Basic input'!$F$113,'Detailed input - Vehicles'!$E$124,-$E$171)-$E$171/'Detailed input - Vehicles'!$E$124,0)</f>
        <v>0</v>
      </c>
    </row>
    <row r="215" spans="1:29" s="45" customFormat="1" ht="20.25" customHeight="1" outlineLevel="3" x14ac:dyDescent="0.3">
      <c r="A215" s="44"/>
      <c r="B215" s="161"/>
      <c r="C215" s="146" t="s">
        <v>123</v>
      </c>
      <c r="D215" s="158"/>
      <c r="E215" s="158"/>
      <c r="F215" s="158">
        <f>IF('Detailed input - Vehicles'!$E$124&gt;=(F3-$E$3),PMT('Basic input'!$F$113,'Detailed input - Vehicles'!$E$124,-$F$171)-$F$171/'Detailed input - Vehicles'!$E$124,0)</f>
        <v>0</v>
      </c>
      <c r="G215" s="158">
        <f>IF('Detailed input - Vehicles'!$E$124&gt;=(G3-$E$3),PMT('Basic input'!$F$113,'Detailed input - Vehicles'!$E$124,-$F$171)-$F$171/'Detailed input - Vehicles'!$E$124,0)</f>
        <v>0</v>
      </c>
      <c r="H215" s="158">
        <f>IF('Detailed input - Vehicles'!$E$124&gt;=(H3-$E$3),PMT('Basic input'!$F$113,'Detailed input - Vehicles'!$E$124,-$F$171)-$F$171/'Detailed input - Vehicles'!$E$124,0)</f>
        <v>0</v>
      </c>
      <c r="I215" s="158">
        <f>IF('Detailed input - Vehicles'!$E$124&gt;=(I3-$E$3),PMT('Basic input'!$F$113,'Detailed input - Vehicles'!$E$124,-$F$171)-$F$171/'Detailed input - Vehicles'!$E$124,0)</f>
        <v>0</v>
      </c>
      <c r="J215" s="158">
        <f>IF('Detailed input - Vehicles'!$E$124&gt;=(J3-$E$3),PMT('Basic input'!$F$113,'Detailed input - Vehicles'!$E$124,-$F$171)-$F$171/'Detailed input - Vehicles'!$E$124,0)</f>
        <v>0</v>
      </c>
      <c r="K215" s="158">
        <f>IF('Detailed input - Vehicles'!$E$124&gt;=(K3-$E$3),PMT('Basic input'!$F$113,'Detailed input - Vehicles'!$E$124,-$F$171)-$F$171/'Detailed input - Vehicles'!$E$124,0)</f>
        <v>0</v>
      </c>
      <c r="L215" s="158">
        <f>IF('Detailed input - Vehicles'!$E$124&gt;=(L3-$E$3),PMT('Basic input'!$F$113,'Detailed input - Vehicles'!$E$124,-$F$171)-$F$171/'Detailed input - Vehicles'!$E$124,0)</f>
        <v>0</v>
      </c>
      <c r="M215" s="158">
        <f>IF('Detailed input - Vehicles'!$E$124&gt;=(M3-$E$3),PMT('Basic input'!$F$113,'Detailed input - Vehicles'!$E$124,-$F$171)-$F$171/'Detailed input - Vehicles'!$E$124,0)</f>
        <v>0</v>
      </c>
      <c r="N215" s="158">
        <f>IF('Detailed input - Vehicles'!$E$124&gt;=(N3-$E$3),PMT('Basic input'!$F$113,'Detailed input - Vehicles'!$E$124,-$F$171)-$F$171/'Detailed input - Vehicles'!$E$124,0)</f>
        <v>0</v>
      </c>
      <c r="O215" s="158">
        <f>IF('Detailed input - Vehicles'!$E$124&gt;=(O3-$E$3),PMT('Basic input'!$F$113,'Detailed input - Vehicles'!$E$124,-$F$171)-$F$171/'Detailed input - Vehicles'!$E$124,0)</f>
        <v>0</v>
      </c>
      <c r="P215" s="158">
        <f>IF('Detailed input - Vehicles'!$E$124&gt;=(P3-$E$3),PMT('Basic input'!$F$113,'Detailed input - Vehicles'!$E$124,-$F$171)-$F$171/'Detailed input - Vehicles'!$E$124,0)</f>
        <v>0</v>
      </c>
      <c r="Q215" s="158">
        <f>IF('Detailed input - Vehicles'!$E$124&gt;=(Q3-$E$3),PMT('Basic input'!$F$113,'Detailed input - Vehicles'!$E$124,-$F$171)-$F$171/'Detailed input - Vehicles'!$E$124,0)</f>
        <v>0</v>
      </c>
      <c r="R215" s="158">
        <f>IF('Detailed input - Vehicles'!$E$124&gt;=(R3-$E$3),PMT('Basic input'!$F$113,'Detailed input - Vehicles'!$E$124,-$F$171)-$F$171/'Detailed input - Vehicles'!$E$124,0)</f>
        <v>0</v>
      </c>
      <c r="S215" s="158">
        <f>IF('Detailed input - Vehicles'!$E$124&gt;=(S3-$E$3),PMT('Basic input'!$F$113,'Detailed input - Vehicles'!$E$124,-$F$171)-$F$171/'Detailed input - Vehicles'!$E$124,0)</f>
        <v>0</v>
      </c>
      <c r="T215" s="158">
        <f>IF('Detailed input - Vehicles'!$E$124&gt;=(T3-$E$3),PMT('Basic input'!$F$113,'Detailed input - Vehicles'!$E$124,-$F$171)-$F$171/'Detailed input - Vehicles'!$E$124,0)</f>
        <v>0</v>
      </c>
      <c r="U215" s="158">
        <f>IF('Detailed input - Vehicles'!$E$124&gt;=(U3-$E$3),PMT('Basic input'!$F$113,'Detailed input - Vehicles'!$E$124,-$F$171)-$F$171/'Detailed input - Vehicles'!$E$124,0)</f>
        <v>0</v>
      </c>
      <c r="V215" s="158">
        <f>IF('Detailed input - Vehicles'!$E$124&gt;=(V3-$E$3),PMT('Basic input'!$F$113,'Detailed input - Vehicles'!$E$124,-$F$171)-$F$171/'Detailed input - Vehicles'!$E$124,0)</f>
        <v>0</v>
      </c>
      <c r="W215" s="158">
        <f>IF('Detailed input - Vehicles'!$E$124&gt;=(W3-$E$3),PMT('Basic input'!$F$113,'Detailed input - Vehicles'!$E$124,-$F$171)-$F$171/'Detailed input - Vehicles'!$E$124,0)</f>
        <v>0</v>
      </c>
      <c r="X215" s="158">
        <f>IF('Detailed input - Vehicles'!$E$124&gt;=(X3-$E$3),PMT('Basic input'!$F$113,'Detailed input - Vehicles'!$E$124,-$F$171)-$F$171/'Detailed input - Vehicles'!$E$124,0)</f>
        <v>0</v>
      </c>
      <c r="Y215" s="158">
        <f>IF('Detailed input - Vehicles'!$E$124&gt;=(Y3-$E$3),PMT('Basic input'!$F$113,'Detailed input - Vehicles'!$E$124,-$F$171)-$F$171/'Detailed input - Vehicles'!$E$124,0)</f>
        <v>0</v>
      </c>
      <c r="Z215" s="158">
        <f>IF('Detailed input - Vehicles'!$E$124&gt;=(Z3-$E$3),PMT('Basic input'!$F$113,'Detailed input - Vehicles'!$E$124,-$F$171)-$F$171/'Detailed input - Vehicles'!$E$124,0)</f>
        <v>0</v>
      </c>
      <c r="AA215" s="158">
        <f>IF('Detailed input - Vehicles'!$E$124&gt;=(AA3-$E$3),PMT('Basic input'!$F$113,'Detailed input - Vehicles'!$E$124,-$F$171)-$F$171/'Detailed input - Vehicles'!$E$124,0)</f>
        <v>0</v>
      </c>
      <c r="AB215" s="158">
        <f>IF('Detailed input - Vehicles'!$E$124&gt;=(AB3-$E$3),PMT('Basic input'!$F$113,'Detailed input - Vehicles'!$E$124,-$F$171)-$F$171/'Detailed input - Vehicles'!$E$124,0)</f>
        <v>0</v>
      </c>
      <c r="AC215" s="158">
        <f>IF('Detailed input - Vehicles'!$E$124&gt;=(AC3-$E$3),PMT('Basic input'!$F$113,'Detailed input - Vehicles'!$E$124,-$F$171)-$F$171/'Detailed input - Vehicles'!$E$124,0)</f>
        <v>0</v>
      </c>
    </row>
    <row r="216" spans="1:29" s="45" customFormat="1" ht="20.25" customHeight="1" outlineLevel="3" x14ac:dyDescent="0.3">
      <c r="A216" s="44"/>
      <c r="B216" s="161"/>
      <c r="C216" s="146" t="s">
        <v>124</v>
      </c>
      <c r="D216" s="158"/>
      <c r="E216" s="158"/>
      <c r="F216" s="158"/>
      <c r="G216" s="158">
        <f>IF('Detailed input - Vehicles'!$E$124&gt;=(G3-$F$3),PMT('Basic input'!$F$113,'Detailed input - Vehicles'!$E$124,-$G$171)-$G$171/'Detailed input - Vehicles'!$E$124,0)</f>
        <v>0</v>
      </c>
      <c r="H216" s="158">
        <f>IF('Detailed input - Vehicles'!$E$124&gt;=(H3-$F$3),PMT('Basic input'!$F$113,'Detailed input - Vehicles'!$E$124,-$G$171)-$G$171/'Detailed input - Vehicles'!$E$124,0)</f>
        <v>0</v>
      </c>
      <c r="I216" s="158">
        <f>IF('Detailed input - Vehicles'!$E$124&gt;=(I3-$F$3),PMT('Basic input'!$F$113,'Detailed input - Vehicles'!$E$124,-$G$171)-$G$171/'Detailed input - Vehicles'!$E$124,0)</f>
        <v>0</v>
      </c>
      <c r="J216" s="158">
        <f>IF('Detailed input - Vehicles'!$E$124&gt;=(J3-$F$3),PMT('Basic input'!$F$113,'Detailed input - Vehicles'!$E$124,-$G$171)-$G$171/'Detailed input - Vehicles'!$E$124,0)</f>
        <v>0</v>
      </c>
      <c r="K216" s="158">
        <f>IF('Detailed input - Vehicles'!$E$124&gt;=(K3-$F$3),PMT('Basic input'!$F$113,'Detailed input - Vehicles'!$E$124,-$G$171)-$G$171/'Detailed input - Vehicles'!$E$124,0)</f>
        <v>0</v>
      </c>
      <c r="L216" s="158">
        <f>IF('Detailed input - Vehicles'!$E$124&gt;=(L3-$F$3),PMT('Basic input'!$F$113,'Detailed input - Vehicles'!$E$124,-$G$171)-$G$171/'Detailed input - Vehicles'!$E$124,0)</f>
        <v>0</v>
      </c>
      <c r="M216" s="158">
        <f>IF('Detailed input - Vehicles'!$E$124&gt;=(M3-$F$3),PMT('Basic input'!$F$113,'Detailed input - Vehicles'!$E$124,-$G$171)-$G$171/'Detailed input - Vehicles'!$E$124,0)</f>
        <v>0</v>
      </c>
      <c r="N216" s="158">
        <f>IF('Detailed input - Vehicles'!$E$124&gt;=(N3-$F$3),PMT('Basic input'!$F$113,'Detailed input - Vehicles'!$E$124,-$G$171)-$G$171/'Detailed input - Vehicles'!$E$124,0)</f>
        <v>0</v>
      </c>
      <c r="O216" s="158">
        <f>IF('Detailed input - Vehicles'!$E$124&gt;=(O3-$F$3),PMT('Basic input'!$F$113,'Detailed input - Vehicles'!$E$124,-$G$171)-$G$171/'Detailed input - Vehicles'!$E$124,0)</f>
        <v>0</v>
      </c>
      <c r="P216" s="158">
        <f>IF('Detailed input - Vehicles'!$E$124&gt;=(P3-$F$3),PMT('Basic input'!$F$113,'Detailed input - Vehicles'!$E$124,-$G$171)-$G$171/'Detailed input - Vehicles'!$E$124,0)</f>
        <v>0</v>
      </c>
      <c r="Q216" s="158">
        <f>IF('Detailed input - Vehicles'!$E$124&gt;=(Q3-$F$3),PMT('Basic input'!$F$113,'Detailed input - Vehicles'!$E$124,-$G$171)-$G$171/'Detailed input - Vehicles'!$E$124,0)</f>
        <v>0</v>
      </c>
      <c r="R216" s="158">
        <f>IF('Detailed input - Vehicles'!$E$124&gt;=(R3-$F$3),PMT('Basic input'!$F$113,'Detailed input - Vehicles'!$E$124,-$G$171)-$G$171/'Detailed input - Vehicles'!$E$124,0)</f>
        <v>0</v>
      </c>
      <c r="S216" s="158">
        <f>IF('Detailed input - Vehicles'!$E$124&gt;=(S3-$F$3),PMT('Basic input'!$F$113,'Detailed input - Vehicles'!$E$124,-$G$171)-$G$171/'Detailed input - Vehicles'!$E$124,0)</f>
        <v>0</v>
      </c>
      <c r="T216" s="158">
        <f>IF('Detailed input - Vehicles'!$E$124&gt;=(T3-$F$3),PMT('Basic input'!$F$113,'Detailed input - Vehicles'!$E$124,-$G$171)-$G$171/'Detailed input - Vehicles'!$E$124,0)</f>
        <v>0</v>
      </c>
      <c r="U216" s="158">
        <f>IF('Detailed input - Vehicles'!$E$124&gt;=(U3-$F$3),PMT('Basic input'!$F$113,'Detailed input - Vehicles'!$E$124,-$G$171)-$G$171/'Detailed input - Vehicles'!$E$124,0)</f>
        <v>0</v>
      </c>
      <c r="V216" s="158">
        <f>IF('Detailed input - Vehicles'!$E$124&gt;=(V3-$F$3),PMT('Basic input'!$F$113,'Detailed input - Vehicles'!$E$124,-$G$171)-$G$171/'Detailed input - Vehicles'!$E$124,0)</f>
        <v>0</v>
      </c>
      <c r="W216" s="158">
        <f>IF('Detailed input - Vehicles'!$E$124&gt;=(W3-$F$3),PMT('Basic input'!$F$113,'Detailed input - Vehicles'!$E$124,-$G$171)-$G$171/'Detailed input - Vehicles'!$E$124,0)</f>
        <v>0</v>
      </c>
      <c r="X216" s="158">
        <f>IF('Detailed input - Vehicles'!$E$124&gt;=(X3-$F$3),PMT('Basic input'!$F$113,'Detailed input - Vehicles'!$E$124,-$G$171)-$G$171/'Detailed input - Vehicles'!$E$124,0)</f>
        <v>0</v>
      </c>
      <c r="Y216" s="158">
        <f>IF('Detailed input - Vehicles'!$E$124&gt;=(Y3-$F$3),PMT('Basic input'!$F$113,'Detailed input - Vehicles'!$E$124,-$G$171)-$G$171/'Detailed input - Vehicles'!$E$124,0)</f>
        <v>0</v>
      </c>
      <c r="Z216" s="158">
        <f>IF('Detailed input - Vehicles'!$E$124&gt;=(Z3-$F$3),PMT('Basic input'!$F$113,'Detailed input - Vehicles'!$E$124,-$G$171)-$G$171/'Detailed input - Vehicles'!$E$124,0)</f>
        <v>0</v>
      </c>
      <c r="AA216" s="158">
        <f>IF('Detailed input - Vehicles'!$E$124&gt;=(AA3-$F$3),PMT('Basic input'!$F$113,'Detailed input - Vehicles'!$E$124,-$G$171)-$G$171/'Detailed input - Vehicles'!$E$124,0)</f>
        <v>0</v>
      </c>
      <c r="AB216" s="158">
        <f>IF('Detailed input - Vehicles'!$E$124&gt;=(AB3-$F$3),PMT('Basic input'!$F$113,'Detailed input - Vehicles'!$E$124,-$G$171)-$G$171/'Detailed input - Vehicles'!$E$124,0)</f>
        <v>0</v>
      </c>
      <c r="AC216" s="158">
        <f>IF('Detailed input - Vehicles'!$E$124&gt;=(AC3-$F$3),PMT('Basic input'!$F$113,'Detailed input - Vehicles'!$E$124,-$G$171)-$G$171/'Detailed input - Vehicles'!$E$124,0)</f>
        <v>0</v>
      </c>
    </row>
    <row r="217" spans="1:29" s="45" customFormat="1" ht="20.25" customHeight="1" outlineLevel="3" x14ac:dyDescent="0.3">
      <c r="A217" s="44"/>
      <c r="B217" s="161"/>
      <c r="C217" s="146" t="s">
        <v>125</v>
      </c>
      <c r="D217" s="158"/>
      <c r="E217" s="158"/>
      <c r="F217" s="158"/>
      <c r="G217" s="158"/>
      <c r="H217" s="158">
        <f>IF('Detailed input - Vehicles'!$E$124&gt;=(H3-$G$3),PMT('Basic input'!$F$113,'Detailed input - Vehicles'!$E$124,-$H$171)-$H$171/'Detailed input - Vehicles'!$E$124,0)</f>
        <v>0</v>
      </c>
      <c r="I217" s="158">
        <f>IF('Detailed input - Vehicles'!$E$124&gt;=(I3-$G$3),PMT('Basic input'!$F$113,'Detailed input - Vehicles'!$E$124,-$H$171)-$H$171/'Detailed input - Vehicles'!$E$124,0)</f>
        <v>0</v>
      </c>
      <c r="J217" s="158">
        <f>IF('Detailed input - Vehicles'!$E$124&gt;=(J3-$G$3),PMT('Basic input'!$F$113,'Detailed input - Vehicles'!$E$124,-$H$171)-$H$171/'Detailed input - Vehicles'!$E$124,0)</f>
        <v>0</v>
      </c>
      <c r="K217" s="158">
        <f>IF('Detailed input - Vehicles'!$E$124&gt;=(K3-$G$3),PMT('Basic input'!$F$113,'Detailed input - Vehicles'!$E$124,-$H$171)-$H$171/'Detailed input - Vehicles'!$E$124,0)</f>
        <v>0</v>
      </c>
      <c r="L217" s="158">
        <f>IF('Detailed input - Vehicles'!$E$124&gt;=(L3-$G$3),PMT('Basic input'!$F$113,'Detailed input - Vehicles'!$E$124,-$H$171)-$H$171/'Detailed input - Vehicles'!$E$124,0)</f>
        <v>0</v>
      </c>
      <c r="M217" s="158">
        <f>IF('Detailed input - Vehicles'!$E$124&gt;=(M3-$G$3),PMT('Basic input'!$F$113,'Detailed input - Vehicles'!$E$124,-$H$171)-$H$171/'Detailed input - Vehicles'!$E$124,0)</f>
        <v>0</v>
      </c>
      <c r="N217" s="158">
        <f>IF('Detailed input - Vehicles'!$E$124&gt;=(N3-$G$3),PMT('Basic input'!$F$113,'Detailed input - Vehicles'!$E$124,-$H$171)-$H$171/'Detailed input - Vehicles'!$E$124,0)</f>
        <v>0</v>
      </c>
      <c r="O217" s="158">
        <f>IF('Detailed input - Vehicles'!$E$124&gt;=(O3-$G$3),PMT('Basic input'!$F$113,'Detailed input - Vehicles'!$E$124,-$H$171)-$H$171/'Detailed input - Vehicles'!$E$124,0)</f>
        <v>0</v>
      </c>
      <c r="P217" s="158">
        <f>IF('Detailed input - Vehicles'!$E$124&gt;=(P3-$G$3),PMT('Basic input'!$F$113,'Detailed input - Vehicles'!$E$124,-$H$171)-$H$171/'Detailed input - Vehicles'!$E$124,0)</f>
        <v>0</v>
      </c>
      <c r="Q217" s="158">
        <f>IF('Detailed input - Vehicles'!$E$124&gt;=(Q3-$G$3),PMT('Basic input'!$F$113,'Detailed input - Vehicles'!$E$124,-$H$171)-$H$171/'Detailed input - Vehicles'!$E$124,0)</f>
        <v>0</v>
      </c>
      <c r="R217" s="158">
        <f>IF('Detailed input - Vehicles'!$E$124&gt;=(R3-$G$3),PMT('Basic input'!$F$113,'Detailed input - Vehicles'!$E$124,-$H$171)-$H$171/'Detailed input - Vehicles'!$E$124,0)</f>
        <v>0</v>
      </c>
      <c r="S217" s="158">
        <f>IF('Detailed input - Vehicles'!$E$124&gt;=(S3-$G$3),PMT('Basic input'!$F$113,'Detailed input - Vehicles'!$E$124,-$H$171)-$H$171/'Detailed input - Vehicles'!$E$124,0)</f>
        <v>0</v>
      </c>
      <c r="T217" s="158">
        <f>IF('Detailed input - Vehicles'!$E$124&gt;=(T3-$G$3),PMT('Basic input'!$F$113,'Detailed input - Vehicles'!$E$124,-$H$171)-$H$171/'Detailed input - Vehicles'!$E$124,0)</f>
        <v>0</v>
      </c>
      <c r="U217" s="158">
        <f>IF('Detailed input - Vehicles'!$E$124&gt;=(U3-$G$3),PMT('Basic input'!$F$113,'Detailed input - Vehicles'!$E$124,-$H$171)-$H$171/'Detailed input - Vehicles'!$E$124,0)</f>
        <v>0</v>
      </c>
      <c r="V217" s="158">
        <f>IF('Detailed input - Vehicles'!$E$124&gt;=(V3-$G$3),PMT('Basic input'!$F$113,'Detailed input - Vehicles'!$E$124,-$H$171)-$H$171/'Detailed input - Vehicles'!$E$124,0)</f>
        <v>0</v>
      </c>
      <c r="W217" s="158">
        <f>IF('Detailed input - Vehicles'!$E$124&gt;=(W3-$G$3),PMT('Basic input'!$F$113,'Detailed input - Vehicles'!$E$124,-$H$171)-$H$171/'Detailed input - Vehicles'!$E$124,0)</f>
        <v>0</v>
      </c>
      <c r="X217" s="158">
        <f>IF('Detailed input - Vehicles'!$E$124&gt;=(X3-$G$3),PMT('Basic input'!$F$113,'Detailed input - Vehicles'!$E$124,-$H$171)-$H$171/'Detailed input - Vehicles'!$E$124,0)</f>
        <v>0</v>
      </c>
      <c r="Y217" s="158">
        <f>IF('Detailed input - Vehicles'!$E$124&gt;=(Y3-$G$3),PMT('Basic input'!$F$113,'Detailed input - Vehicles'!$E$124,-$H$171)-$H$171/'Detailed input - Vehicles'!$E$124,0)</f>
        <v>0</v>
      </c>
      <c r="Z217" s="158">
        <f>IF('Detailed input - Vehicles'!$E$124&gt;=(Z3-$G$3),PMT('Basic input'!$F$113,'Detailed input - Vehicles'!$E$124,-$H$171)-$H$171/'Detailed input - Vehicles'!$E$124,0)</f>
        <v>0</v>
      </c>
      <c r="AA217" s="158">
        <f>IF('Detailed input - Vehicles'!$E$124&gt;=(AA3-$G$3),PMT('Basic input'!$F$113,'Detailed input - Vehicles'!$E$124,-$H$171)-$H$171/'Detailed input - Vehicles'!$E$124,0)</f>
        <v>0</v>
      </c>
      <c r="AB217" s="158">
        <f>IF('Detailed input - Vehicles'!$E$124&gt;=(AB3-$G$3),PMT('Basic input'!$F$113,'Detailed input - Vehicles'!$E$124,-$H$171)-$H$171/'Detailed input - Vehicles'!$E$124,0)</f>
        <v>0</v>
      </c>
      <c r="AC217" s="158">
        <f>IF('Detailed input - Vehicles'!$E$124&gt;=(AC3-$G$3),PMT('Basic input'!$F$113,'Detailed input - Vehicles'!$E$124,-$H$171)-$H$171/'Detailed input - Vehicles'!$E$124,0)</f>
        <v>0</v>
      </c>
    </row>
    <row r="218" spans="1:29" s="45" customFormat="1" ht="20.25" customHeight="1" outlineLevel="3" x14ac:dyDescent="0.3">
      <c r="A218" s="44"/>
      <c r="B218" s="161"/>
      <c r="C218" s="146" t="s">
        <v>126</v>
      </c>
      <c r="D218" s="158"/>
      <c r="E218" s="158"/>
      <c r="F218" s="158"/>
      <c r="G218" s="158"/>
      <c r="H218" s="158"/>
      <c r="I218" s="158">
        <f>IF('Detailed input - Vehicles'!$E$124&gt;=(I3-H$3),PMT('Basic input'!$F$113,'Detailed input - Vehicles'!$E$124,-$I$171)-$I$171/'Detailed input - Vehicles'!$E$124,0)</f>
        <v>0</v>
      </c>
      <c r="J218" s="158">
        <f>IF('Detailed input - Vehicles'!$E$124&gt;=(J3-I$3),PMT('Basic input'!$F$113,'Detailed input - Vehicles'!$E$124,-$I$171)-$I$171/'Detailed input - Vehicles'!$E$124,0)</f>
        <v>0</v>
      </c>
      <c r="K218" s="158">
        <f>IF('Detailed input - Vehicles'!$E$124&gt;=(K3-J$3),PMT('Basic input'!$F$113,'Detailed input - Vehicles'!$E$124,-$I$171)-$I$171/'Detailed input - Vehicles'!$E$124,0)</f>
        <v>0</v>
      </c>
      <c r="L218" s="158">
        <f>IF('Detailed input - Vehicles'!$E$124&gt;=(L3-K$3),PMT('Basic input'!$F$113,'Detailed input - Vehicles'!$E$124,-$I$171)-$I$171/'Detailed input - Vehicles'!$E$124,0)</f>
        <v>0</v>
      </c>
      <c r="M218" s="158">
        <f>IF('Detailed input - Vehicles'!$E$124&gt;=(M3-L$3),PMT('Basic input'!$F$113,'Detailed input - Vehicles'!$E$124,-$I$171)-$I$171/'Detailed input - Vehicles'!$E$124,0)</f>
        <v>0</v>
      </c>
      <c r="N218" s="158">
        <f>IF('Detailed input - Vehicles'!$E$124&gt;=(N3-M$3),PMT('Basic input'!$F$113,'Detailed input - Vehicles'!$E$124,-$I$171)-$I$171/'Detailed input - Vehicles'!$E$124,0)</f>
        <v>0</v>
      </c>
      <c r="O218" s="158">
        <f>IF('Detailed input - Vehicles'!$E$124&gt;=(O3-N$3),PMT('Basic input'!$F$113,'Detailed input - Vehicles'!$E$124,-$I$171)-$I$171/'Detailed input - Vehicles'!$E$124,0)</f>
        <v>0</v>
      </c>
      <c r="P218" s="158">
        <f>IF('Detailed input - Vehicles'!$E$124&gt;=(P3-O$3),PMT('Basic input'!$F$113,'Detailed input - Vehicles'!$E$124,-$I$171)-$I$171/'Detailed input - Vehicles'!$E$124,0)</f>
        <v>0</v>
      </c>
      <c r="Q218" s="158">
        <f>IF('Detailed input - Vehicles'!$E$124&gt;=(Q3-P$3),PMT('Basic input'!$F$113,'Detailed input - Vehicles'!$E$124,-$I$171)-$I$171/'Detailed input - Vehicles'!$E$124,0)</f>
        <v>0</v>
      </c>
      <c r="R218" s="158">
        <f>IF('Detailed input - Vehicles'!$E$124&gt;=(R3-Q$3),PMT('Basic input'!$F$113,'Detailed input - Vehicles'!$E$124,-$I$171)-$I$171/'Detailed input - Vehicles'!$E$124,0)</f>
        <v>0</v>
      </c>
      <c r="S218" s="158">
        <f>IF('Detailed input - Vehicles'!$E$124&gt;=(S3-R$3),PMT('Basic input'!$F$113,'Detailed input - Vehicles'!$E$124,-$I$171)-$I$171/'Detailed input - Vehicles'!$E$124,0)</f>
        <v>0</v>
      </c>
      <c r="T218" s="158">
        <f>IF('Detailed input - Vehicles'!$E$124&gt;=(T3-S$3),PMT('Basic input'!$F$113,'Detailed input - Vehicles'!$E$124,-$I$171)-$I$171/'Detailed input - Vehicles'!$E$124,0)</f>
        <v>0</v>
      </c>
      <c r="U218" s="158">
        <f>IF('Detailed input - Vehicles'!$E$124&gt;=(U3-T$3),PMT('Basic input'!$F$113,'Detailed input - Vehicles'!$E$124,-$I$171)-$I$171/'Detailed input - Vehicles'!$E$124,0)</f>
        <v>0</v>
      </c>
      <c r="V218" s="158">
        <f>IF('Detailed input - Vehicles'!$E$124&gt;=(V3-U$3),PMT('Basic input'!$F$113,'Detailed input - Vehicles'!$E$124,-$I$171)-$I$171/'Detailed input - Vehicles'!$E$124,0)</f>
        <v>0</v>
      </c>
      <c r="W218" s="158">
        <f>IF('Detailed input - Vehicles'!$E$124&gt;=(W3-V$3),PMT('Basic input'!$F$113,'Detailed input - Vehicles'!$E$124,-$I$171)-$I$171/'Detailed input - Vehicles'!$E$124,0)</f>
        <v>0</v>
      </c>
      <c r="X218" s="158">
        <f>IF('Detailed input - Vehicles'!$E$124&gt;=(X3-W$3),PMT('Basic input'!$F$113,'Detailed input - Vehicles'!$E$124,-$I$171)-$I$171/'Detailed input - Vehicles'!$E$124,0)</f>
        <v>0</v>
      </c>
      <c r="Y218" s="158">
        <f>IF('Detailed input - Vehicles'!$E$124&gt;=(Y3-X$3),PMT('Basic input'!$F$113,'Detailed input - Vehicles'!$E$124,-$I$171)-$I$171/'Detailed input - Vehicles'!$E$124,0)</f>
        <v>0</v>
      </c>
      <c r="Z218" s="158">
        <f>IF('Detailed input - Vehicles'!$E$124&gt;=(Z3-Y$3),PMT('Basic input'!$F$113,'Detailed input - Vehicles'!$E$124,-$I$171)-$I$171/'Detailed input - Vehicles'!$E$124,0)</f>
        <v>0</v>
      </c>
      <c r="AA218" s="158">
        <f>IF('Detailed input - Vehicles'!$E$124&gt;=(AA3-Z$3),PMT('Basic input'!$F$113,'Detailed input - Vehicles'!$E$124,-$I$171)-$I$171/'Detailed input - Vehicles'!$E$124,0)</f>
        <v>0</v>
      </c>
      <c r="AB218" s="158">
        <f>IF('Detailed input - Vehicles'!$E$124&gt;=(AB3-AA$3),PMT('Basic input'!$F$113,'Detailed input - Vehicles'!$E$124,-$I$171)-$I$171/'Detailed input - Vehicles'!$E$124,0)</f>
        <v>0</v>
      </c>
      <c r="AC218" s="158">
        <f>IF('Detailed input - Vehicles'!$E$124&gt;=(AC3-AB$3),PMT('Basic input'!$F$113,'Detailed input - Vehicles'!$E$124,-$I$171)-$I$171/'Detailed input - Vehicles'!$E$124,0)</f>
        <v>0</v>
      </c>
    </row>
    <row r="219" spans="1:29" s="45" customFormat="1" ht="20.25" customHeight="1" outlineLevel="3" x14ac:dyDescent="0.3">
      <c r="A219" s="44"/>
      <c r="B219" s="161"/>
      <c r="C219" s="146" t="s">
        <v>127</v>
      </c>
      <c r="D219" s="158"/>
      <c r="E219" s="158"/>
      <c r="F219" s="158"/>
      <c r="G219" s="158"/>
      <c r="H219" s="158"/>
      <c r="I219" s="158"/>
      <c r="J219" s="158">
        <f>IF('Detailed input - Vehicles'!$E$124&gt;=(J3-$I$3),PMT('Basic input'!$F$113,'Detailed input - Vehicles'!$E$124,-$J$171)-$J$171/'Detailed input - Vehicles'!$E$124,0)</f>
        <v>0</v>
      </c>
      <c r="K219" s="158">
        <f>IF('Detailed input - Vehicles'!$E$124&gt;=(K3-$I$3),PMT('Basic input'!$F$113,'Detailed input - Vehicles'!$E$124,-$J$171)-$J$171/'Detailed input - Vehicles'!$E$124,0)</f>
        <v>0</v>
      </c>
      <c r="L219" s="158">
        <f>IF('Detailed input - Vehicles'!$E$124&gt;=(L3-$I$3),PMT('Basic input'!$F$113,'Detailed input - Vehicles'!$E$124,-$J$171)-$J$171/'Detailed input - Vehicles'!$E$124,0)</f>
        <v>0</v>
      </c>
      <c r="M219" s="158">
        <f>IF('Detailed input - Vehicles'!$E$124&gt;=(M3-$I$3),PMT('Basic input'!$F$113,'Detailed input - Vehicles'!$E$124,-$J$171)-$J$171/'Detailed input - Vehicles'!$E$124,0)</f>
        <v>0</v>
      </c>
      <c r="N219" s="158">
        <f>IF('Detailed input - Vehicles'!$E$124&gt;=(N3-$I$3),PMT('Basic input'!$F$113,'Detailed input - Vehicles'!$E$124,-$J$171)-$J$171/'Detailed input - Vehicles'!$E$124,0)</f>
        <v>0</v>
      </c>
      <c r="O219" s="158">
        <f>IF('Detailed input - Vehicles'!$E$124&gt;=(O3-$I$3),PMT('Basic input'!$F$113,'Detailed input - Vehicles'!$E$124,-$J$171)-$J$171/'Detailed input - Vehicles'!$E$124,0)</f>
        <v>0</v>
      </c>
      <c r="P219" s="158">
        <f>IF('Detailed input - Vehicles'!$E$124&gt;=(P3-$I$3),PMT('Basic input'!$F$113,'Detailed input - Vehicles'!$E$124,-$J$171)-$J$171/'Detailed input - Vehicles'!$E$124,0)</f>
        <v>0</v>
      </c>
      <c r="Q219" s="158">
        <f>IF('Detailed input - Vehicles'!$E$124&gt;=(Q3-$I$3),PMT('Basic input'!$F$113,'Detailed input - Vehicles'!$E$124,-$J$171)-$J$171/'Detailed input - Vehicles'!$E$124,0)</f>
        <v>0</v>
      </c>
      <c r="R219" s="158">
        <f>IF('Detailed input - Vehicles'!$E$124&gt;=(R3-$I$3),PMT('Basic input'!$F$113,'Detailed input - Vehicles'!$E$124,-$J$171)-$J$171/'Detailed input - Vehicles'!$E$124,0)</f>
        <v>0</v>
      </c>
      <c r="S219" s="158">
        <f>IF('Detailed input - Vehicles'!$E$124&gt;=(S3-$I$3),PMT('Basic input'!$F$113,'Detailed input - Vehicles'!$E$124,-$J$171)-$J$171/'Detailed input - Vehicles'!$E$124,0)</f>
        <v>0</v>
      </c>
      <c r="T219" s="158">
        <f>IF('Detailed input - Vehicles'!$E$124&gt;=(T3-$I$3),PMT('Basic input'!$F$113,'Detailed input - Vehicles'!$E$124,-$J$171)-$J$171/'Detailed input - Vehicles'!$E$124,0)</f>
        <v>0</v>
      </c>
      <c r="U219" s="158">
        <f>IF('Detailed input - Vehicles'!$E$124&gt;=(U3-$I$3),PMT('Basic input'!$F$113,'Detailed input - Vehicles'!$E$124,-$J$171)-$J$171/'Detailed input - Vehicles'!$E$124,0)</f>
        <v>0</v>
      </c>
      <c r="V219" s="158">
        <f>IF('Detailed input - Vehicles'!$E$124&gt;=(V3-$I$3),PMT('Basic input'!$F$113,'Detailed input - Vehicles'!$E$124,-$J$171)-$J$171/'Detailed input - Vehicles'!$E$124,0)</f>
        <v>0</v>
      </c>
      <c r="W219" s="158">
        <f>IF('Detailed input - Vehicles'!$E$124&gt;=(W3-$I$3),PMT('Basic input'!$F$113,'Detailed input - Vehicles'!$E$124,-$J$171)-$J$171/'Detailed input - Vehicles'!$E$124,0)</f>
        <v>0</v>
      </c>
      <c r="X219" s="158">
        <f>IF('Detailed input - Vehicles'!$E$124&gt;=(X3-$I$3),PMT('Basic input'!$F$113,'Detailed input - Vehicles'!$E$124,-$J$171)-$J$171/'Detailed input - Vehicles'!$E$124,0)</f>
        <v>0</v>
      </c>
      <c r="Y219" s="158">
        <f>IF('Detailed input - Vehicles'!$E$124&gt;=(Y3-$I$3),PMT('Basic input'!$F$113,'Detailed input - Vehicles'!$E$124,-$J$171)-$J$171/'Detailed input - Vehicles'!$E$124,0)</f>
        <v>0</v>
      </c>
      <c r="Z219" s="158">
        <f>IF('Detailed input - Vehicles'!$E$124&gt;=(Z3-$I$3),PMT('Basic input'!$F$113,'Detailed input - Vehicles'!$E$124,-$J$171)-$J$171/'Detailed input - Vehicles'!$E$124,0)</f>
        <v>0</v>
      </c>
      <c r="AA219" s="158">
        <f>IF('Detailed input - Vehicles'!$E$124&gt;=(AA3-$I$3),PMT('Basic input'!$F$113,'Detailed input - Vehicles'!$E$124,-$J$171)-$J$171/'Detailed input - Vehicles'!$E$124,0)</f>
        <v>0</v>
      </c>
      <c r="AB219" s="158">
        <f>IF('Detailed input - Vehicles'!$E$124&gt;=(AB3-$I$3),PMT('Basic input'!$F$113,'Detailed input - Vehicles'!$E$124,-$J$171)-$J$171/'Detailed input - Vehicles'!$E$124,0)</f>
        <v>0</v>
      </c>
      <c r="AC219" s="158">
        <f>IF('Detailed input - Vehicles'!$E$124&gt;=(AC3-$I$3),PMT('Basic input'!$F$113,'Detailed input - Vehicles'!$E$124,-$J$171)-$J$171/'Detailed input - Vehicles'!$E$124,0)</f>
        <v>0</v>
      </c>
    </row>
    <row r="220" spans="1:29" s="45" customFormat="1" ht="20.25" customHeight="1" outlineLevel="3" x14ac:dyDescent="0.3">
      <c r="A220" s="44"/>
      <c r="B220" s="161"/>
      <c r="C220" s="146" t="s">
        <v>128</v>
      </c>
      <c r="D220" s="158"/>
      <c r="E220" s="158"/>
      <c r="F220" s="158"/>
      <c r="G220" s="158"/>
      <c r="H220" s="158"/>
      <c r="I220" s="158"/>
      <c r="J220" s="158"/>
      <c r="K220" s="158">
        <f>IF('Detailed input - Vehicles'!$E$124&gt;=(K3-$J$3),PMT('Basic input'!$F$113,'Detailed input - Vehicles'!$E$124,-$K$171)-$K$171/'Detailed input - Vehicles'!$E$124,0)</f>
        <v>0</v>
      </c>
      <c r="L220" s="158">
        <f>IF('Detailed input - Vehicles'!$E$124&gt;=(L3-$J$3),PMT('Basic input'!$F$113,'Detailed input - Vehicles'!$E$124,-$K$171)-$K$171/'Detailed input - Vehicles'!$E$124,0)</f>
        <v>0</v>
      </c>
      <c r="M220" s="158">
        <f>IF('Detailed input - Vehicles'!$E$124&gt;=(M3-$J$3),PMT('Basic input'!$F$113,'Detailed input - Vehicles'!$E$124,-$K$171)-$K$171/'Detailed input - Vehicles'!$E$124,0)</f>
        <v>0</v>
      </c>
      <c r="N220" s="158">
        <f>IF('Detailed input - Vehicles'!$E$124&gt;=(N3-$J$3),PMT('Basic input'!$F$113,'Detailed input - Vehicles'!$E$124,-$K$171)-$K$171/'Detailed input - Vehicles'!$E$124,0)</f>
        <v>0</v>
      </c>
      <c r="O220" s="158">
        <f>IF('Detailed input - Vehicles'!$E$124&gt;=(O3-$J$3),PMT('Basic input'!$F$113,'Detailed input - Vehicles'!$E$124,-$K$171)-$K$171/'Detailed input - Vehicles'!$E$124,0)</f>
        <v>0</v>
      </c>
      <c r="P220" s="158">
        <f>IF('Detailed input - Vehicles'!$E$124&gt;=(P3-$J$3),PMT('Basic input'!$F$113,'Detailed input - Vehicles'!$E$124,-$K$171)-$K$171/'Detailed input - Vehicles'!$E$124,0)</f>
        <v>0</v>
      </c>
      <c r="Q220" s="158">
        <f>IF('Detailed input - Vehicles'!$E$124&gt;=(Q3-$J$3),PMT('Basic input'!$F$113,'Detailed input - Vehicles'!$E$124,-$K$171)-$K$171/'Detailed input - Vehicles'!$E$124,0)</f>
        <v>0</v>
      </c>
      <c r="R220" s="158">
        <f>IF('Detailed input - Vehicles'!$E$124&gt;=(R3-$J$3),PMT('Basic input'!$F$113,'Detailed input - Vehicles'!$E$124,-$K$171)-$K$171/'Detailed input - Vehicles'!$E$124,0)</f>
        <v>0</v>
      </c>
      <c r="S220" s="158">
        <f>IF('Detailed input - Vehicles'!$E$124&gt;=(S3-$J$3),PMT('Basic input'!$F$113,'Detailed input - Vehicles'!$E$124,-$K$171)-$K$171/'Detailed input - Vehicles'!$E$124,0)</f>
        <v>0</v>
      </c>
      <c r="T220" s="158">
        <f>IF('Detailed input - Vehicles'!$E$124&gt;=(T3-$J$3),PMT('Basic input'!$F$113,'Detailed input - Vehicles'!$E$124,-$K$171)-$K$171/'Detailed input - Vehicles'!$E$124,0)</f>
        <v>0</v>
      </c>
      <c r="U220" s="158">
        <f>IF('Detailed input - Vehicles'!$E$124&gt;=(U3-$J$3),PMT('Basic input'!$F$113,'Detailed input - Vehicles'!$E$124,-$K$171)-$K$171/'Detailed input - Vehicles'!$E$124,0)</f>
        <v>0</v>
      </c>
      <c r="V220" s="158">
        <f>IF('Detailed input - Vehicles'!$E$124&gt;=(V3-$J$3),PMT('Basic input'!$F$113,'Detailed input - Vehicles'!$E$124,-$K$171)-$K$171/'Detailed input - Vehicles'!$E$124,0)</f>
        <v>0</v>
      </c>
      <c r="W220" s="158">
        <f>IF('Detailed input - Vehicles'!$E$124&gt;=(W3-$J$3),PMT('Basic input'!$F$113,'Detailed input - Vehicles'!$E$124,-$K$171)-$K$171/'Detailed input - Vehicles'!$E$124,0)</f>
        <v>0</v>
      </c>
      <c r="X220" s="158">
        <f>IF('Detailed input - Vehicles'!$E$124&gt;=(X3-$J$3),PMT('Basic input'!$F$113,'Detailed input - Vehicles'!$E$124,-$K$171)-$K$171/'Detailed input - Vehicles'!$E$124,0)</f>
        <v>0</v>
      </c>
      <c r="Y220" s="158">
        <f>IF('Detailed input - Vehicles'!$E$124&gt;=(Y3-$J$3),PMT('Basic input'!$F$113,'Detailed input - Vehicles'!$E$124,-$K$171)-$K$171/'Detailed input - Vehicles'!$E$124,0)</f>
        <v>0</v>
      </c>
      <c r="Z220" s="158">
        <f>IF('Detailed input - Vehicles'!$E$124&gt;=(Z3-$J$3),PMT('Basic input'!$F$113,'Detailed input - Vehicles'!$E$124,-$K$171)-$K$171/'Detailed input - Vehicles'!$E$124,0)</f>
        <v>0</v>
      </c>
      <c r="AA220" s="158">
        <f>IF('Detailed input - Vehicles'!$E$124&gt;=(AA3-$J$3),PMT('Basic input'!$F$113,'Detailed input - Vehicles'!$E$124,-$K$171)-$K$171/'Detailed input - Vehicles'!$E$124,0)</f>
        <v>0</v>
      </c>
      <c r="AB220" s="158">
        <f>IF('Detailed input - Vehicles'!$E$124&gt;=(AB3-$J$3),PMT('Basic input'!$F$113,'Detailed input - Vehicles'!$E$124,-$K$171)-$K$171/'Detailed input - Vehicles'!$E$124,0)</f>
        <v>0</v>
      </c>
      <c r="AC220" s="158">
        <f>IF('Detailed input - Vehicles'!$E$124&gt;=(AC3-$J$3),PMT('Basic input'!$F$113,'Detailed input - Vehicles'!$E$124,-$K$171)-$K$171/'Detailed input - Vehicles'!$E$124,0)</f>
        <v>0</v>
      </c>
    </row>
    <row r="221" spans="1:29" s="45" customFormat="1" ht="20.25" customHeight="1" outlineLevel="3" x14ac:dyDescent="0.3">
      <c r="A221" s="44"/>
      <c r="B221" s="161"/>
      <c r="C221" s="146" t="s">
        <v>129</v>
      </c>
      <c r="D221" s="158"/>
      <c r="E221" s="158"/>
      <c r="F221" s="158"/>
      <c r="G221" s="158"/>
      <c r="H221" s="158"/>
      <c r="I221" s="158"/>
      <c r="J221" s="158"/>
      <c r="K221" s="158"/>
      <c r="L221" s="158">
        <f>IF('Detailed input - Vehicles'!$E$124&gt;=(L3-$K$3),PMT('Basic input'!$F$113,'Detailed input - Vehicles'!$E$124,-$L$171)-$L$171/'Detailed input - Vehicles'!$E$124,0)</f>
        <v>0</v>
      </c>
      <c r="M221" s="158">
        <f>IF('Detailed input - Vehicles'!$E$124&gt;=(M3-$K$3),PMT('Basic input'!$F$113,'Detailed input - Vehicles'!$E$124,-$L$171)-$L$171/'Detailed input - Vehicles'!$E$124,0)</f>
        <v>0</v>
      </c>
      <c r="N221" s="158">
        <f>IF('Detailed input - Vehicles'!$E$124&gt;=(N3-$K$3),PMT('Basic input'!$F$113,'Detailed input - Vehicles'!$E$124,-$L$171)-$L$171/'Detailed input - Vehicles'!$E$124,0)</f>
        <v>0</v>
      </c>
      <c r="O221" s="158">
        <f>IF('Detailed input - Vehicles'!$E$124&gt;=(O3-$K$3),PMT('Basic input'!$F$113,'Detailed input - Vehicles'!$E$124,-$L$171)-$L$171/'Detailed input - Vehicles'!$E$124,0)</f>
        <v>0</v>
      </c>
      <c r="P221" s="158">
        <f>IF('Detailed input - Vehicles'!$E$124&gt;=(P3-$K$3),PMT('Basic input'!$F$113,'Detailed input - Vehicles'!$E$124,-$L$171)-$L$171/'Detailed input - Vehicles'!$E$124,0)</f>
        <v>0</v>
      </c>
      <c r="Q221" s="158">
        <f>IF('Detailed input - Vehicles'!$E$124&gt;=(Q3-$K$3),PMT('Basic input'!$F$113,'Detailed input - Vehicles'!$E$124,-$L$171)-$L$171/'Detailed input - Vehicles'!$E$124,0)</f>
        <v>0</v>
      </c>
      <c r="R221" s="158">
        <f>IF('Detailed input - Vehicles'!$E$124&gt;=(R3-$K$3),PMT('Basic input'!$F$113,'Detailed input - Vehicles'!$E$124,-$L$171)-$L$171/'Detailed input - Vehicles'!$E$124,0)</f>
        <v>0</v>
      </c>
      <c r="S221" s="158">
        <f>IF('Detailed input - Vehicles'!$E$124&gt;=(S3-$K$3),PMT('Basic input'!$F$113,'Detailed input - Vehicles'!$E$124,-$L$171)-$L$171/'Detailed input - Vehicles'!$E$124,0)</f>
        <v>0</v>
      </c>
      <c r="T221" s="158">
        <f>IF('Detailed input - Vehicles'!$E$124&gt;=(T3-$K$3),PMT('Basic input'!$F$113,'Detailed input - Vehicles'!$E$124,-$L$171)-$L$171/'Detailed input - Vehicles'!$E$124,0)</f>
        <v>0</v>
      </c>
      <c r="U221" s="158">
        <f>IF('Detailed input - Vehicles'!$E$124&gt;=(U3-$K$3),PMT('Basic input'!$F$113,'Detailed input - Vehicles'!$E$124,-$L$171)-$L$171/'Detailed input - Vehicles'!$E$124,0)</f>
        <v>0</v>
      </c>
      <c r="V221" s="158">
        <f>IF('Detailed input - Vehicles'!$E$124&gt;=(V3-$K$3),PMT('Basic input'!$F$113,'Detailed input - Vehicles'!$E$124,-$L$171)-$L$171/'Detailed input - Vehicles'!$E$124,0)</f>
        <v>0</v>
      </c>
      <c r="W221" s="158">
        <f>IF('Detailed input - Vehicles'!$E$124&gt;=(W3-$K$3),PMT('Basic input'!$F$113,'Detailed input - Vehicles'!$E$124,-$L$171)-$L$171/'Detailed input - Vehicles'!$E$124,0)</f>
        <v>0</v>
      </c>
      <c r="X221" s="158">
        <f>IF('Detailed input - Vehicles'!$E$124&gt;=(X3-$K$3),PMT('Basic input'!$F$113,'Detailed input - Vehicles'!$E$124,-$L$171)-$L$171/'Detailed input - Vehicles'!$E$124,0)</f>
        <v>0</v>
      </c>
      <c r="Y221" s="158">
        <f>IF('Detailed input - Vehicles'!$E$124&gt;=(Y3-$K$3),PMT('Basic input'!$F$113,'Detailed input - Vehicles'!$E$124,-$L$171)-$L$171/'Detailed input - Vehicles'!$E$124,0)</f>
        <v>0</v>
      </c>
      <c r="Z221" s="158">
        <f>IF('Detailed input - Vehicles'!$E$124&gt;=(Z3-$K$3),PMT('Basic input'!$F$113,'Detailed input - Vehicles'!$E$124,-$L$171)-$L$171/'Detailed input - Vehicles'!$E$124,0)</f>
        <v>0</v>
      </c>
      <c r="AA221" s="158">
        <f>IF('Detailed input - Vehicles'!$E$124&gt;=(AA3-$K$3),PMT('Basic input'!$F$113,'Detailed input - Vehicles'!$E$124,-$L$171)-$L$171/'Detailed input - Vehicles'!$E$124,0)</f>
        <v>0</v>
      </c>
      <c r="AB221" s="158">
        <f>IF('Detailed input - Vehicles'!$E$124&gt;=(AB3-$K$3),PMT('Basic input'!$F$113,'Detailed input - Vehicles'!$E$124,-$L$171)-$L$171/'Detailed input - Vehicles'!$E$124,0)</f>
        <v>0</v>
      </c>
      <c r="AC221" s="158">
        <f>IF('Detailed input - Vehicles'!$E$124&gt;=(AC3-$K$3),PMT('Basic input'!$F$113,'Detailed input - Vehicles'!$E$124,-$L$171)-$L$171/'Detailed input - Vehicles'!$E$124,0)</f>
        <v>0</v>
      </c>
    </row>
    <row r="222" spans="1:29" s="45" customFormat="1" ht="20.25" customHeight="1" outlineLevel="3" x14ac:dyDescent="0.3">
      <c r="A222" s="44"/>
      <c r="B222" s="161"/>
      <c r="C222" s="146" t="s">
        <v>130</v>
      </c>
      <c r="D222" s="158"/>
      <c r="E222" s="158"/>
      <c r="F222" s="158"/>
      <c r="G222" s="158"/>
      <c r="H222" s="158"/>
      <c r="I222" s="158"/>
      <c r="J222" s="158"/>
      <c r="K222" s="158"/>
      <c r="L222" s="158"/>
      <c r="M222" s="158">
        <f>IF('Detailed input - Vehicles'!$E$124&gt;=(M3-$L$3),PMT('Basic input'!$F$113,'Detailed input - Vehicles'!$E$124,-$M$171)-$M$171/'Detailed input - Vehicles'!$E$124,0)</f>
        <v>0</v>
      </c>
      <c r="N222" s="158">
        <f>IF('Detailed input - Vehicles'!$E$124&gt;=(N3-$L$3),PMT('Basic input'!$F$113,'Detailed input - Vehicles'!$E$124,-$M$171)-$M$171/'Detailed input - Vehicles'!$E$124,0)</f>
        <v>0</v>
      </c>
      <c r="O222" s="158">
        <f>IF('Detailed input - Vehicles'!$E$124&gt;=(O3-$L$3),PMT('Basic input'!$F$113,'Detailed input - Vehicles'!$E$124,-$M$171)-$M$171/'Detailed input - Vehicles'!$E$124,0)</f>
        <v>0</v>
      </c>
      <c r="P222" s="158">
        <f>IF('Detailed input - Vehicles'!$E$124&gt;=(P3-$L$3),PMT('Basic input'!$F$113,'Detailed input - Vehicles'!$E$124,-$M$171)-$M$171/'Detailed input - Vehicles'!$E$124,0)</f>
        <v>0</v>
      </c>
      <c r="Q222" s="158">
        <f>IF('Detailed input - Vehicles'!$E$124&gt;=(Q3-$L$3),PMT('Basic input'!$F$113,'Detailed input - Vehicles'!$E$124,-$M$171)-$M$171/'Detailed input - Vehicles'!$E$124,0)</f>
        <v>0</v>
      </c>
      <c r="R222" s="158">
        <f>IF('Detailed input - Vehicles'!$E$124&gt;=(R3-$L$3),PMT('Basic input'!$F$113,'Detailed input - Vehicles'!$E$124,-$M$171)-$M$171/'Detailed input - Vehicles'!$E$124,0)</f>
        <v>0</v>
      </c>
      <c r="S222" s="158">
        <f>IF('Detailed input - Vehicles'!$E$124&gt;=(S3-$L$3),PMT('Basic input'!$F$113,'Detailed input - Vehicles'!$E$124,-$M$171)-$M$171/'Detailed input - Vehicles'!$E$124,0)</f>
        <v>0</v>
      </c>
      <c r="T222" s="158">
        <f>IF('Detailed input - Vehicles'!$E$124&gt;=(T3-$L$3),PMT('Basic input'!$F$113,'Detailed input - Vehicles'!$E$124,-$M$171)-$M$171/'Detailed input - Vehicles'!$E$124,0)</f>
        <v>0</v>
      </c>
      <c r="U222" s="158">
        <f>IF('Detailed input - Vehicles'!$E$124&gt;=(U3-$L$3),PMT('Basic input'!$F$113,'Detailed input - Vehicles'!$E$124,-$M$171)-$M$171/'Detailed input - Vehicles'!$E$124,0)</f>
        <v>0</v>
      </c>
      <c r="V222" s="158">
        <f>IF('Detailed input - Vehicles'!$E$124&gt;=(V3-$L$3),PMT('Basic input'!$F$113,'Detailed input - Vehicles'!$E$124,-$M$171)-$M$171/'Detailed input - Vehicles'!$E$124,0)</f>
        <v>0</v>
      </c>
      <c r="W222" s="158">
        <f>IF('Detailed input - Vehicles'!$E$124&gt;=(W3-$L$3),PMT('Basic input'!$F$113,'Detailed input - Vehicles'!$E$124,-$M$171)-$M$171/'Detailed input - Vehicles'!$E$124,0)</f>
        <v>0</v>
      </c>
      <c r="X222" s="158">
        <f>IF('Detailed input - Vehicles'!$E$124&gt;=(X3-$L$3),PMT('Basic input'!$F$113,'Detailed input - Vehicles'!$E$124,-$M$171)-$M$171/'Detailed input - Vehicles'!$E$124,0)</f>
        <v>0</v>
      </c>
      <c r="Y222" s="158">
        <f>IF('Detailed input - Vehicles'!$E$124&gt;=(Y3-$L$3),PMT('Basic input'!$F$113,'Detailed input - Vehicles'!$E$124,-$M$171)-$M$171/'Detailed input - Vehicles'!$E$124,0)</f>
        <v>0</v>
      </c>
      <c r="Z222" s="158">
        <f>IF('Detailed input - Vehicles'!$E$124&gt;=(Z3-$L$3),PMT('Basic input'!$F$113,'Detailed input - Vehicles'!$E$124,-$M$171)-$M$171/'Detailed input - Vehicles'!$E$124,0)</f>
        <v>0</v>
      </c>
      <c r="AA222" s="158">
        <f>IF('Detailed input - Vehicles'!$E$124&gt;=(AA3-$L$3),PMT('Basic input'!$F$113,'Detailed input - Vehicles'!$E$124,-$M$171)-$M$171/'Detailed input - Vehicles'!$E$124,0)</f>
        <v>0</v>
      </c>
      <c r="AB222" s="158">
        <f>IF('Detailed input - Vehicles'!$E$124&gt;=(AB3-$L$3),PMT('Basic input'!$F$113,'Detailed input - Vehicles'!$E$124,-$M$171)-$M$171/'Detailed input - Vehicles'!$E$124,0)</f>
        <v>0</v>
      </c>
      <c r="AC222" s="158">
        <f>IF('Detailed input - Vehicles'!$E$124&gt;=(AC3-$L$3),PMT('Basic input'!$F$113,'Detailed input - Vehicles'!$E$124,-$M$171)-$M$171/'Detailed input - Vehicles'!$E$124,0)</f>
        <v>0</v>
      </c>
    </row>
    <row r="223" spans="1:29" s="45" customFormat="1" ht="20.25" customHeight="1" outlineLevel="3" x14ac:dyDescent="0.3">
      <c r="A223" s="44"/>
      <c r="B223" s="161"/>
      <c r="C223" s="146" t="s">
        <v>131</v>
      </c>
      <c r="D223" s="158"/>
      <c r="E223" s="158"/>
      <c r="F223" s="158"/>
      <c r="G223" s="158"/>
      <c r="H223" s="158"/>
      <c r="I223" s="158"/>
      <c r="J223" s="158"/>
      <c r="K223" s="158"/>
      <c r="L223" s="158"/>
      <c r="M223" s="158"/>
      <c r="N223" s="158">
        <f>IF('Detailed input - Vehicles'!$E$124&gt;=(N3-$M$3),PMT('Basic input'!$F$113,'Detailed input - Vehicles'!$E$124,-$N$171)-$N$171/'Detailed input - Vehicles'!$E$124,0)</f>
        <v>0</v>
      </c>
      <c r="O223" s="158">
        <f>IF('Detailed input - Vehicles'!$E$124&gt;=(O3-$M$3),PMT('Basic input'!$F$113,'Detailed input - Vehicles'!$E$124,-$N$171)-$N$171/'Detailed input - Vehicles'!$E$124,0)</f>
        <v>0</v>
      </c>
      <c r="P223" s="158">
        <f>IF('Detailed input - Vehicles'!$E$124&gt;=(P3-$M$3),PMT('Basic input'!$F$113,'Detailed input - Vehicles'!$E$124,-$N$171)-$N$171/'Detailed input - Vehicles'!$E$124,0)</f>
        <v>0</v>
      </c>
      <c r="Q223" s="158">
        <f>IF('Detailed input - Vehicles'!$E$124&gt;=(Q3-$M$3),PMT('Basic input'!$F$113,'Detailed input - Vehicles'!$E$124,-$N$171)-$N$171/'Detailed input - Vehicles'!$E$124,0)</f>
        <v>0</v>
      </c>
      <c r="R223" s="158">
        <f>IF('Detailed input - Vehicles'!$E$124&gt;=(R3-$M$3),PMT('Basic input'!$F$113,'Detailed input - Vehicles'!$E$124,-$N$171)-$N$171/'Detailed input - Vehicles'!$E$124,0)</f>
        <v>0</v>
      </c>
      <c r="S223" s="158">
        <f>IF('Detailed input - Vehicles'!$E$124&gt;=(S3-$M$3),PMT('Basic input'!$F$113,'Detailed input - Vehicles'!$E$124,-$N$171)-$N$171/'Detailed input - Vehicles'!$E$124,0)</f>
        <v>0</v>
      </c>
      <c r="T223" s="158">
        <f>IF('Detailed input - Vehicles'!$E$124&gt;=(T3-$M$3),PMT('Basic input'!$F$113,'Detailed input - Vehicles'!$E$124,-$N$171)-$N$171/'Detailed input - Vehicles'!$E$124,0)</f>
        <v>0</v>
      </c>
      <c r="U223" s="158">
        <f>IF('Detailed input - Vehicles'!$E$124&gt;=(U3-$M$3),PMT('Basic input'!$F$113,'Detailed input - Vehicles'!$E$124,-$N$171)-$N$171/'Detailed input - Vehicles'!$E$124,0)</f>
        <v>0</v>
      </c>
      <c r="V223" s="158">
        <f>IF('Detailed input - Vehicles'!$E$124&gt;=(V3-$M$3),PMT('Basic input'!$F$113,'Detailed input - Vehicles'!$E$124,-$N$171)-$N$171/'Detailed input - Vehicles'!$E$124,0)</f>
        <v>0</v>
      </c>
      <c r="W223" s="158">
        <f>IF('Detailed input - Vehicles'!$E$124&gt;=(W3-$M$3),PMT('Basic input'!$F$113,'Detailed input - Vehicles'!$E$124,-$N$171)-$N$171/'Detailed input - Vehicles'!$E$124,0)</f>
        <v>0</v>
      </c>
      <c r="X223" s="158">
        <f>IF('Detailed input - Vehicles'!$E$124&gt;=(X3-$M$3),PMT('Basic input'!$F$113,'Detailed input - Vehicles'!$E$124,-$N$171)-$N$171/'Detailed input - Vehicles'!$E$124,0)</f>
        <v>0</v>
      </c>
      <c r="Y223" s="158">
        <f>IF('Detailed input - Vehicles'!$E$124&gt;=(Y3-$M$3),PMT('Basic input'!$F$113,'Detailed input - Vehicles'!$E$124,-$N$171)-$N$171/'Detailed input - Vehicles'!$E$124,0)</f>
        <v>0</v>
      </c>
      <c r="Z223" s="158">
        <f>IF('Detailed input - Vehicles'!$E$124&gt;=(Z3-$M$3),PMT('Basic input'!$F$113,'Detailed input - Vehicles'!$E$124,-$N$171)-$N$171/'Detailed input - Vehicles'!$E$124,0)</f>
        <v>0</v>
      </c>
      <c r="AA223" s="158">
        <f>IF('Detailed input - Vehicles'!$E$124&gt;=(AA3-$M$3),PMT('Basic input'!$F$113,'Detailed input - Vehicles'!$E$124,-$N$171)-$N$171/'Detailed input - Vehicles'!$E$124,0)</f>
        <v>0</v>
      </c>
      <c r="AB223" s="158">
        <f>IF('Detailed input - Vehicles'!$E$124&gt;=(AB3-$M$3),PMT('Basic input'!$F$113,'Detailed input - Vehicles'!$E$124,-$N$171)-$N$171/'Detailed input - Vehicles'!$E$124,0)</f>
        <v>0</v>
      </c>
      <c r="AC223" s="158">
        <f>IF('Detailed input - Vehicles'!$E$124&gt;=(AC3-$M$3),PMT('Basic input'!$F$113,'Detailed input - Vehicles'!$E$124,-$N$171)-$N$171/'Detailed input - Vehicles'!$E$124,0)</f>
        <v>0</v>
      </c>
    </row>
    <row r="224" spans="1:29" ht="20.25" customHeight="1" outlineLevel="2" x14ac:dyDescent="0.3">
      <c r="A224" s="86"/>
    </row>
    <row r="225" spans="1:31" ht="15" customHeight="1" outlineLevel="1" x14ac:dyDescent="0.3">
      <c r="A225" s="86"/>
    </row>
    <row r="226" spans="1:31" ht="15" customHeight="1" x14ac:dyDescent="0.3">
      <c r="B226" s="87"/>
    </row>
    <row r="227" spans="1:31" ht="15" customHeight="1" x14ac:dyDescent="0.3">
      <c r="B227" s="87"/>
    </row>
    <row r="228" spans="1:31" ht="15" customHeight="1" x14ac:dyDescent="0.3">
      <c r="B228" s="87"/>
    </row>
    <row r="229" spans="1:31" ht="39.75" customHeight="1" x14ac:dyDescent="0.3">
      <c r="A229" s="266"/>
      <c r="B229" s="163" t="s">
        <v>583</v>
      </c>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62"/>
      <c r="AC229" s="162"/>
    </row>
    <row r="230" spans="1:31" ht="15" customHeight="1" thickBot="1" x14ac:dyDescent="0.35"/>
    <row r="231" spans="1:31" ht="15" customHeight="1" thickBot="1" x14ac:dyDescent="0.35">
      <c r="B231" s="600" t="s">
        <v>557</v>
      </c>
      <c r="C231" s="601"/>
      <c r="D231" s="619">
        <f>+D233</f>
        <v>0</v>
      </c>
      <c r="E231" s="619">
        <f t="shared" ref="E231:AC231" si="119">+E233</f>
        <v>0</v>
      </c>
      <c r="F231" s="619">
        <f t="shared" si="119"/>
        <v>0</v>
      </c>
      <c r="G231" s="619">
        <f t="shared" si="119"/>
        <v>0</v>
      </c>
      <c r="H231" s="619">
        <f t="shared" si="119"/>
        <v>0</v>
      </c>
      <c r="I231" s="619">
        <f t="shared" si="119"/>
        <v>0</v>
      </c>
      <c r="J231" s="619">
        <f t="shared" si="119"/>
        <v>0</v>
      </c>
      <c r="K231" s="619">
        <f t="shared" si="119"/>
        <v>0</v>
      </c>
      <c r="L231" s="619">
        <f t="shared" si="119"/>
        <v>0</v>
      </c>
      <c r="M231" s="619">
        <f t="shared" si="119"/>
        <v>0</v>
      </c>
      <c r="N231" s="619">
        <f t="shared" si="119"/>
        <v>0</v>
      </c>
      <c r="O231" s="619">
        <f t="shared" si="119"/>
        <v>0</v>
      </c>
      <c r="P231" s="619">
        <f t="shared" si="119"/>
        <v>0</v>
      </c>
      <c r="Q231" s="619">
        <f t="shared" si="119"/>
        <v>0</v>
      </c>
      <c r="R231" s="619">
        <f t="shared" si="119"/>
        <v>0</v>
      </c>
      <c r="S231" s="619">
        <f t="shared" si="119"/>
        <v>0</v>
      </c>
      <c r="T231" s="619">
        <f t="shared" si="119"/>
        <v>0</v>
      </c>
      <c r="U231" s="619">
        <f t="shared" si="119"/>
        <v>0</v>
      </c>
      <c r="V231" s="619">
        <f t="shared" si="119"/>
        <v>0</v>
      </c>
      <c r="W231" s="619">
        <f t="shared" si="119"/>
        <v>0</v>
      </c>
      <c r="X231" s="619">
        <f t="shared" si="119"/>
        <v>0</v>
      </c>
      <c r="Y231" s="619">
        <f t="shared" si="119"/>
        <v>0</v>
      </c>
      <c r="Z231" s="619">
        <f t="shared" si="119"/>
        <v>0</v>
      </c>
      <c r="AA231" s="619">
        <f t="shared" si="119"/>
        <v>0</v>
      </c>
      <c r="AB231" s="619">
        <f t="shared" si="119"/>
        <v>0</v>
      </c>
      <c r="AC231" s="619">
        <f t="shared" si="119"/>
        <v>0</v>
      </c>
    </row>
    <row r="232" spans="1:31" ht="15" customHeight="1" x14ac:dyDescent="0.3">
      <c r="B232" s="196"/>
      <c r="AE232" s="211" t="s">
        <v>539</v>
      </c>
    </row>
    <row r="233" spans="1:31" ht="15" customHeight="1" x14ac:dyDescent="0.3">
      <c r="B233" s="55" t="s">
        <v>558</v>
      </c>
      <c r="C233" s="101" t="s">
        <v>16</v>
      </c>
      <c r="D233" s="143">
        <f>SUM(D234:D244)</f>
        <v>0</v>
      </c>
      <c r="E233" s="143">
        <f t="shared" ref="E233:AC233" si="120">SUM(E234:E244)</f>
        <v>0</v>
      </c>
      <c r="F233" s="143">
        <f t="shared" si="120"/>
        <v>0</v>
      </c>
      <c r="G233" s="143">
        <f t="shared" si="120"/>
        <v>0</v>
      </c>
      <c r="H233" s="143">
        <f t="shared" si="120"/>
        <v>0</v>
      </c>
      <c r="I233" s="143">
        <f t="shared" si="120"/>
        <v>0</v>
      </c>
      <c r="J233" s="143">
        <f t="shared" si="120"/>
        <v>0</v>
      </c>
      <c r="K233" s="143">
        <f t="shared" si="120"/>
        <v>0</v>
      </c>
      <c r="L233" s="143">
        <f t="shared" si="120"/>
        <v>0</v>
      </c>
      <c r="M233" s="143">
        <f t="shared" si="120"/>
        <v>0</v>
      </c>
      <c r="N233" s="143">
        <f t="shared" si="120"/>
        <v>0</v>
      </c>
      <c r="O233" s="143">
        <f t="shared" si="120"/>
        <v>0</v>
      </c>
      <c r="P233" s="143">
        <f t="shared" si="120"/>
        <v>0</v>
      </c>
      <c r="Q233" s="143">
        <f t="shared" si="120"/>
        <v>0</v>
      </c>
      <c r="R233" s="143">
        <f t="shared" si="120"/>
        <v>0</v>
      </c>
      <c r="S233" s="143">
        <f t="shared" si="120"/>
        <v>0</v>
      </c>
      <c r="T233" s="143">
        <f t="shared" si="120"/>
        <v>0</v>
      </c>
      <c r="U233" s="143">
        <f t="shared" si="120"/>
        <v>0</v>
      </c>
      <c r="V233" s="143">
        <f t="shared" si="120"/>
        <v>0</v>
      </c>
      <c r="W233" s="143">
        <f t="shared" si="120"/>
        <v>0</v>
      </c>
      <c r="X233" s="143">
        <f t="shared" si="120"/>
        <v>0</v>
      </c>
      <c r="Y233" s="143">
        <f t="shared" si="120"/>
        <v>0</v>
      </c>
      <c r="Z233" s="143">
        <f t="shared" si="120"/>
        <v>0</v>
      </c>
      <c r="AA233" s="143">
        <f t="shared" si="120"/>
        <v>0</v>
      </c>
      <c r="AB233" s="143">
        <f t="shared" si="120"/>
        <v>0</v>
      </c>
      <c r="AC233" s="143">
        <f t="shared" si="120"/>
        <v>0</v>
      </c>
    </row>
    <row r="234" spans="1:31" ht="15" customHeight="1" x14ac:dyDescent="0.3">
      <c r="B234" s="56"/>
      <c r="C234" s="146" t="s">
        <v>121</v>
      </c>
      <c r="D234" s="154">
        <f>IF('Detailed input - Vehicles'!$E$124&gt;=(E3-$D$3),$D$58/'Detailed input - Vehicles'!$E$124,0)</f>
        <v>0</v>
      </c>
      <c r="E234" s="154">
        <f>IF('Detailed input - Vehicles'!$E$124&gt;=(F3-$D$3),$D$58/'Detailed input - Vehicles'!$E$124,0)</f>
        <v>0</v>
      </c>
      <c r="F234" s="154">
        <f>IF('Detailed input - Vehicles'!$E$124&gt;=(G3-$D$3),$D$58/'Detailed input - Vehicles'!$E$124,0)</f>
        <v>0</v>
      </c>
      <c r="G234" s="154">
        <f>IF('Detailed input - Vehicles'!$E$124&gt;=(H3-$D$3),$D$58/'Detailed input - Vehicles'!$E$124,0)</f>
        <v>0</v>
      </c>
      <c r="H234" s="154">
        <f>IF('Detailed input - Vehicles'!$E$124&gt;=(I3-$D$3),$D$58/'Detailed input - Vehicles'!$E$124,0)</f>
        <v>0</v>
      </c>
      <c r="I234" s="154">
        <f>IF('Detailed input - Vehicles'!$E$124&gt;=(J3-$D$3),$D$58/'Detailed input - Vehicles'!$E$124,0)</f>
        <v>0</v>
      </c>
      <c r="J234" s="154">
        <f>IF('Detailed input - Vehicles'!$E$124&gt;=(K3-$D$3),$D$58/'Detailed input - Vehicles'!$E$124,0)</f>
        <v>0</v>
      </c>
      <c r="K234" s="154">
        <f>IF('Detailed input - Vehicles'!$E$124&gt;=(L3-$D$3),$D$58/'Detailed input - Vehicles'!$E$124,0)</f>
        <v>0</v>
      </c>
      <c r="L234" s="154">
        <f>IF('Detailed input - Vehicles'!$E$124&gt;=(M3-$D$3),$D$58/'Detailed input - Vehicles'!$E$124,0)</f>
        <v>0</v>
      </c>
      <c r="M234" s="154">
        <f>IF('Detailed input - Vehicles'!$E$124&gt;=(N3-$D$3),$D$58/'Detailed input - Vehicles'!$E$124,0)</f>
        <v>0</v>
      </c>
      <c r="N234" s="154">
        <f>IF('Detailed input - Vehicles'!$E$124&gt;=(O3-$D$3),$D$58/'Detailed input - Vehicles'!$E$124,0)</f>
        <v>0</v>
      </c>
      <c r="O234" s="154">
        <f>IF('Detailed input - Vehicles'!$E$124&gt;=(P3-$D$3),$D$58/'Detailed input - Vehicles'!$E$124,0)</f>
        <v>0</v>
      </c>
      <c r="P234" s="154">
        <f>IF('Detailed input - Vehicles'!$E$124&gt;=(Q3-$D$3),$D$58/'Detailed input - Vehicles'!$E$124,0)</f>
        <v>0</v>
      </c>
      <c r="Q234" s="154">
        <f>IF('Detailed input - Vehicles'!$E$124&gt;=(R3-$D$3),$D$58/'Detailed input - Vehicles'!$E$124,0)</f>
        <v>0</v>
      </c>
      <c r="R234" s="154">
        <f>IF('Detailed input - Vehicles'!$E$124&gt;=(S3-$D$3),$D$58/'Detailed input - Vehicles'!$E$124,0)</f>
        <v>0</v>
      </c>
      <c r="S234" s="154">
        <f>IF('Detailed input - Vehicles'!$E$124&gt;=(T3-$D$3),$D$58/'Detailed input - Vehicles'!$E$124,0)</f>
        <v>0</v>
      </c>
      <c r="T234" s="154">
        <f>IF('Detailed input - Vehicles'!$E$124&gt;=(U3-$D$3),$D$58/'Detailed input - Vehicles'!$E$124,0)</f>
        <v>0</v>
      </c>
      <c r="U234" s="154">
        <f>IF('Detailed input - Vehicles'!$E$124&gt;=(V3-$D$3),$D$58/'Detailed input - Vehicles'!$E$124,0)</f>
        <v>0</v>
      </c>
      <c r="V234" s="154">
        <f>IF('Detailed input - Vehicles'!$E$124&gt;=(W3-$D$3),$D$58/'Detailed input - Vehicles'!$E$124,0)</f>
        <v>0</v>
      </c>
      <c r="W234" s="154">
        <f>IF('Detailed input - Vehicles'!$E$124&gt;=(X3-$D$3),$D$58/'Detailed input - Vehicles'!$E$124,0)</f>
        <v>0</v>
      </c>
      <c r="X234" s="154">
        <f>IF('Detailed input - Vehicles'!$E$124&gt;=(Y3-$D$3),$D$58/'Detailed input - Vehicles'!$E$124,0)</f>
        <v>0</v>
      </c>
      <c r="Y234" s="154">
        <f>IF('Detailed input - Vehicles'!$E$124&gt;=(Z3-$D$3),$D$58/'Detailed input - Vehicles'!$E$124,0)</f>
        <v>0</v>
      </c>
      <c r="Z234" s="154">
        <f>IF('Detailed input - Vehicles'!$E$124&gt;=(AA3-$D$3),$D$58/'Detailed input - Vehicles'!$E$124,0)</f>
        <v>0</v>
      </c>
      <c r="AA234" s="154">
        <f>IF('Detailed input - Vehicles'!$E$124&gt;=(AB3-$D$3),$D$58/'Detailed input - Vehicles'!$E$124,0)</f>
        <v>0</v>
      </c>
      <c r="AB234" s="154">
        <f>IF('Detailed input - Vehicles'!$E$124&gt;=(AC3-$D$3),$D$58/'Detailed input - Vehicles'!$E$124,0)</f>
        <v>0</v>
      </c>
      <c r="AC234" s="154">
        <f>IF('Detailed input - Vehicles'!$E$124&gt;=(AD3-$D$3),$D$58/'Detailed input - Vehicles'!$E$124,0)</f>
        <v>0</v>
      </c>
      <c r="AE234" s="602">
        <f>+SUM(D234:AC234)-$D$58</f>
        <v>0</v>
      </c>
    </row>
    <row r="235" spans="1:31" ht="15" customHeight="1" x14ac:dyDescent="0.3">
      <c r="B235" s="92"/>
      <c r="C235" s="146" t="s">
        <v>122</v>
      </c>
      <c r="D235" s="155"/>
      <c r="E235" s="154">
        <f>IF('Detailed input - Vehicles'!$E$124&gt;=(E3-$D$3),$E$58/'Detailed input - Vehicles'!$E$124,0)</f>
        <v>0</v>
      </c>
      <c r="F235" s="154">
        <f>IF('Detailed input - Vehicles'!$E$124&gt;=(F3-$D$3),$E$58/'Detailed input - Vehicles'!$E$124,0)</f>
        <v>0</v>
      </c>
      <c r="G235" s="154">
        <f>IF('Detailed input - Vehicles'!$E$124&gt;=(G3-$D$3),$E$58/'Detailed input - Vehicles'!$E$124,0)</f>
        <v>0</v>
      </c>
      <c r="H235" s="154">
        <f>IF('Detailed input - Vehicles'!$E$124&gt;=(H3-$D$3),$E$58/'Detailed input - Vehicles'!$E$124,0)</f>
        <v>0</v>
      </c>
      <c r="I235" s="154">
        <f>IF('Detailed input - Vehicles'!$E$124&gt;=(I3-$D$3),$E$58/'Detailed input - Vehicles'!$E$124,0)</f>
        <v>0</v>
      </c>
      <c r="J235" s="154">
        <f>IF('Detailed input - Vehicles'!$E$124&gt;=(J3-$D$3),$E$58/'Detailed input - Vehicles'!$E$124,0)</f>
        <v>0</v>
      </c>
      <c r="K235" s="154">
        <f>IF('Detailed input - Vehicles'!$E$124&gt;=(K3-$D$3),$E$58/'Detailed input - Vehicles'!$E$124,0)</f>
        <v>0</v>
      </c>
      <c r="L235" s="154">
        <f>IF('Detailed input - Vehicles'!$E$124&gt;=(L3-$D$3),$E$58/'Detailed input - Vehicles'!$E$124,0)</f>
        <v>0</v>
      </c>
      <c r="M235" s="154">
        <f>IF('Detailed input - Vehicles'!$E$124&gt;=(M3-$D$3),$E$58/'Detailed input - Vehicles'!$E$124,0)</f>
        <v>0</v>
      </c>
      <c r="N235" s="154">
        <f>IF('Detailed input - Vehicles'!$E$124&gt;=(N3-$D$3),$E$58/'Detailed input - Vehicles'!$E$124,0)</f>
        <v>0</v>
      </c>
      <c r="O235" s="154">
        <f>IF('Detailed input - Vehicles'!$E$124&gt;=(O3-$D$3),$E$58/'Detailed input - Vehicles'!$E$124,0)</f>
        <v>0</v>
      </c>
      <c r="P235" s="154">
        <f>IF('Detailed input - Vehicles'!$E$124&gt;=(P3-$D$3),$E$58/'Detailed input - Vehicles'!$E$124,0)</f>
        <v>0</v>
      </c>
      <c r="Q235" s="154">
        <f>IF('Detailed input - Vehicles'!$E$124&gt;=(Q3-$D$3),$E$58/'Detailed input - Vehicles'!$E$124,0)</f>
        <v>0</v>
      </c>
      <c r="R235" s="154">
        <f>IF('Detailed input - Vehicles'!$E$124&gt;=(R3-$D$3),$E$58/'Detailed input - Vehicles'!$E$124,0)</f>
        <v>0</v>
      </c>
      <c r="S235" s="154">
        <f>IF('Detailed input - Vehicles'!$E$124&gt;=(S3-$D$3),$E$58/'Detailed input - Vehicles'!$E$124,0)</f>
        <v>0</v>
      </c>
      <c r="T235" s="154">
        <f>IF('Detailed input - Vehicles'!$E$124&gt;=(T3-$D$3),$E$58/'Detailed input - Vehicles'!$E$124,0)</f>
        <v>0</v>
      </c>
      <c r="U235" s="154">
        <f>IF('Detailed input - Vehicles'!$E$124&gt;=(U3-$D$3),$E$58/'Detailed input - Vehicles'!$E$124,0)</f>
        <v>0</v>
      </c>
      <c r="V235" s="154">
        <f>IF('Detailed input - Vehicles'!$E$124&gt;=(V3-$D$3),$E$58/'Detailed input - Vehicles'!$E$124,0)</f>
        <v>0</v>
      </c>
      <c r="W235" s="154">
        <f>IF('Detailed input - Vehicles'!$E$124&gt;=(W3-$D$3),$E$58/'Detailed input - Vehicles'!$E$124,0)</f>
        <v>0</v>
      </c>
      <c r="X235" s="154">
        <f>IF('Detailed input - Vehicles'!$E$124&gt;=(X3-$D$3),$E$58/'Detailed input - Vehicles'!$E$124,0)</f>
        <v>0</v>
      </c>
      <c r="Y235" s="154">
        <f>IF('Detailed input - Vehicles'!$E$124&gt;=(Y3-$D$3),$E$58/'Detailed input - Vehicles'!$E$124,0)</f>
        <v>0</v>
      </c>
      <c r="Z235" s="154">
        <f>IF('Detailed input - Vehicles'!$E$124&gt;=(Z3-$D$3),$E$58/'Detailed input - Vehicles'!$E$124,0)</f>
        <v>0</v>
      </c>
      <c r="AA235" s="154">
        <f>IF('Detailed input - Vehicles'!$E$124&gt;=(AA3-$D$3),$E$58/'Detailed input - Vehicles'!$E$124,0)</f>
        <v>0</v>
      </c>
      <c r="AB235" s="154">
        <f>IF('Detailed input - Vehicles'!$E$124&gt;=(AB3-$D$3),$E$58/'Detailed input - Vehicles'!$E$124,0)</f>
        <v>0</v>
      </c>
      <c r="AC235" s="154">
        <f>IF('Detailed input - Vehicles'!$E$124&gt;=(AC3-$D$3),$E$58/'Detailed input - Vehicles'!$E$124,0)</f>
        <v>0</v>
      </c>
      <c r="AE235" s="602">
        <f>+SUM(D235:AC235)-$E$58</f>
        <v>0</v>
      </c>
    </row>
    <row r="236" spans="1:31" ht="15" customHeight="1" x14ac:dyDescent="0.3">
      <c r="B236" s="48"/>
      <c r="C236" s="146" t="s">
        <v>123</v>
      </c>
      <c r="D236" s="154"/>
      <c r="E236" s="154"/>
      <c r="F236" s="154">
        <f>IF('Detailed input - Vehicles'!$E$124&gt;=(F3-$E$3),$F$58/'Detailed input - Vehicles'!$E$124,0)</f>
        <v>0</v>
      </c>
      <c r="G236" s="154">
        <f>IF('Detailed input - Vehicles'!$E$124&gt;=(G3-$E$3),$F$58/'Detailed input - Vehicles'!$E$124,0)</f>
        <v>0</v>
      </c>
      <c r="H236" s="154">
        <f>IF('Detailed input - Vehicles'!$E$124&gt;=(H3-$E$3),$F$58/'Detailed input - Vehicles'!$E$124,0)</f>
        <v>0</v>
      </c>
      <c r="I236" s="154">
        <f>IF('Detailed input - Vehicles'!$E$124&gt;=(I3-$E$3),$F$58/'Detailed input - Vehicles'!$E$124,0)</f>
        <v>0</v>
      </c>
      <c r="J236" s="154">
        <f>IF('Detailed input - Vehicles'!$E$124&gt;=(J3-$E$3),$F$58/'Detailed input - Vehicles'!$E$124,0)</f>
        <v>0</v>
      </c>
      <c r="K236" s="154">
        <f>IF('Detailed input - Vehicles'!$E$124&gt;=(K3-$E$3),$F$58/'Detailed input - Vehicles'!$E$124,0)</f>
        <v>0</v>
      </c>
      <c r="L236" s="154">
        <f>IF('Detailed input - Vehicles'!$E$124&gt;=(L3-$E$3),$F$58/'Detailed input - Vehicles'!$E$124,0)</f>
        <v>0</v>
      </c>
      <c r="M236" s="154">
        <f>IF('Detailed input - Vehicles'!$E$124&gt;=(M3-$E$3),$F$58/'Detailed input - Vehicles'!$E$124,0)</f>
        <v>0</v>
      </c>
      <c r="N236" s="154">
        <f>IF('Detailed input - Vehicles'!$E$124&gt;=(N3-$E$3),$F$58/'Detailed input - Vehicles'!$E$124,0)</f>
        <v>0</v>
      </c>
      <c r="O236" s="154">
        <f>IF('Detailed input - Vehicles'!$E$124&gt;=(O3-$E$3),$F$58/'Detailed input - Vehicles'!$E$124,0)</f>
        <v>0</v>
      </c>
      <c r="P236" s="154">
        <f>IF('Detailed input - Vehicles'!$E$124&gt;=(P3-$E$3),$F$58/'Detailed input - Vehicles'!$E$124,0)</f>
        <v>0</v>
      </c>
      <c r="Q236" s="154">
        <f>IF('Detailed input - Vehicles'!$E$124&gt;=(Q3-$E$3),$F$58/'Detailed input - Vehicles'!$E$124,0)</f>
        <v>0</v>
      </c>
      <c r="R236" s="154">
        <f>IF('Detailed input - Vehicles'!$E$124&gt;=(R3-$E$3),$F$58/'Detailed input - Vehicles'!$E$124,0)</f>
        <v>0</v>
      </c>
      <c r="S236" s="154">
        <f>IF('Detailed input - Vehicles'!$E$124&gt;=(S3-$E$3),$F$58/'Detailed input - Vehicles'!$E$124,0)</f>
        <v>0</v>
      </c>
      <c r="T236" s="154">
        <f>IF('Detailed input - Vehicles'!$E$124&gt;=(T3-$E$3),$F$58/'Detailed input - Vehicles'!$E$124,0)</f>
        <v>0</v>
      </c>
      <c r="U236" s="154">
        <f>IF('Detailed input - Vehicles'!$E$124&gt;=(U3-$E$3),$F$58/'Detailed input - Vehicles'!$E$124,0)</f>
        <v>0</v>
      </c>
      <c r="V236" s="154">
        <f>IF('Detailed input - Vehicles'!$E$124&gt;=(V3-$E$3),$F$58/'Detailed input - Vehicles'!$E$124,0)</f>
        <v>0</v>
      </c>
      <c r="W236" s="154">
        <f>IF('Detailed input - Vehicles'!$E$124&gt;=(W3-$E$3),$F$58/'Detailed input - Vehicles'!$E$124,0)</f>
        <v>0</v>
      </c>
      <c r="X236" s="154">
        <f>IF('Detailed input - Vehicles'!$E$124&gt;=(X3-$E$3),$F$58/'Detailed input - Vehicles'!$E$124,0)</f>
        <v>0</v>
      </c>
      <c r="Y236" s="154">
        <f>IF('Detailed input - Vehicles'!$E$124&gt;=(Y3-$E$3),$F$58/'Detailed input - Vehicles'!$E$124,0)</f>
        <v>0</v>
      </c>
      <c r="Z236" s="154">
        <f>IF('Detailed input - Vehicles'!$E$124&gt;=(Z3-$E$3),$F$58/'Detailed input - Vehicles'!$E$124,0)</f>
        <v>0</v>
      </c>
      <c r="AA236" s="154">
        <f>IF('Detailed input - Vehicles'!$E$124&gt;=(AA3-$E$3),$F$58/'Detailed input - Vehicles'!$E$124,0)</f>
        <v>0</v>
      </c>
      <c r="AB236" s="154">
        <f>IF('Detailed input - Vehicles'!$E$124&gt;=(AB3-$E$3),$F$58/'Detailed input - Vehicles'!$E$124,0)</f>
        <v>0</v>
      </c>
      <c r="AC236" s="154">
        <f>IF('Detailed input - Vehicles'!$E$124&gt;=(AC3-$E$3),$F$58/'Detailed input - Vehicles'!$E$124,0)</f>
        <v>0</v>
      </c>
      <c r="AE236" s="602">
        <f>+SUM(D236:AC236)-$F$58</f>
        <v>0</v>
      </c>
    </row>
    <row r="237" spans="1:31" ht="15" customHeight="1" x14ac:dyDescent="0.3">
      <c r="B237" s="48"/>
      <c r="C237" s="146" t="s">
        <v>124</v>
      </c>
      <c r="D237" s="154"/>
      <c r="E237" s="154"/>
      <c r="F237" s="154"/>
      <c r="G237" s="154">
        <f>IF('Detailed input - Vehicles'!$E$124&gt;=(G3-$F$3),$G$58/'Detailed input - Vehicles'!$E$124,0)</f>
        <v>0</v>
      </c>
      <c r="H237" s="154">
        <f>IF('Detailed input - Vehicles'!$E$124&gt;=(H3-$F$3),$G$58/'Detailed input - Vehicles'!$E$124,0)</f>
        <v>0</v>
      </c>
      <c r="I237" s="154">
        <f>IF('Detailed input - Vehicles'!$E$124&gt;=(I3-$F$3),$G$58/'Detailed input - Vehicles'!$E$124,0)</f>
        <v>0</v>
      </c>
      <c r="J237" s="154">
        <f>IF('Detailed input - Vehicles'!$E$124&gt;=(J3-$F$3),$G$58/'Detailed input - Vehicles'!$E$124,0)</f>
        <v>0</v>
      </c>
      <c r="K237" s="154">
        <f>IF('Detailed input - Vehicles'!$E$124&gt;=(K3-$F$3),$G$58/'Detailed input - Vehicles'!$E$124,0)</f>
        <v>0</v>
      </c>
      <c r="L237" s="154">
        <f>IF('Detailed input - Vehicles'!$E$124&gt;=(L3-$F$3),$G$58/'Detailed input - Vehicles'!$E$124,0)</f>
        <v>0</v>
      </c>
      <c r="M237" s="154">
        <f>IF('Detailed input - Vehicles'!$E$124&gt;=(M3-$F$3),$G$58/'Detailed input - Vehicles'!$E$124,0)</f>
        <v>0</v>
      </c>
      <c r="N237" s="154">
        <f>IF('Detailed input - Vehicles'!$E$124&gt;=(N3-$F$3),$G$58/'Detailed input - Vehicles'!$E$124,0)</f>
        <v>0</v>
      </c>
      <c r="O237" s="154">
        <f>IF('Detailed input - Vehicles'!$E$124&gt;=(O3-$F$3),$G$58/'Detailed input - Vehicles'!$E$124,0)</f>
        <v>0</v>
      </c>
      <c r="P237" s="154">
        <f>IF('Detailed input - Vehicles'!$E$124&gt;=(P3-$F$3),$G$58/'Detailed input - Vehicles'!$E$124,0)</f>
        <v>0</v>
      </c>
      <c r="Q237" s="154">
        <f>IF('Detailed input - Vehicles'!$E$124&gt;=(Q3-$F$3),$G$58/'Detailed input - Vehicles'!$E$124,0)</f>
        <v>0</v>
      </c>
      <c r="R237" s="154">
        <f>IF('Detailed input - Vehicles'!$E$124&gt;=(R3-$F$3),$G$58/'Detailed input - Vehicles'!$E$124,0)</f>
        <v>0</v>
      </c>
      <c r="S237" s="154">
        <f>IF('Detailed input - Vehicles'!$E$124&gt;=(S3-$F$3),$G$58/'Detailed input - Vehicles'!$E$124,0)</f>
        <v>0</v>
      </c>
      <c r="T237" s="154">
        <f>IF('Detailed input - Vehicles'!$E$124&gt;=(T3-$F$3),$G$58/'Detailed input - Vehicles'!$E$124,0)</f>
        <v>0</v>
      </c>
      <c r="U237" s="154">
        <f>IF('Detailed input - Vehicles'!$E$124&gt;=(U3-$F$3),$G$58/'Detailed input - Vehicles'!$E$124,0)</f>
        <v>0</v>
      </c>
      <c r="V237" s="154">
        <f>IF('Detailed input - Vehicles'!$E$124&gt;=(V3-$F$3),$G$58/'Detailed input - Vehicles'!$E$124,0)</f>
        <v>0</v>
      </c>
      <c r="W237" s="154">
        <f>IF('Detailed input - Vehicles'!$E$124&gt;=(W3-$F$3),$G$58/'Detailed input - Vehicles'!$E$124,0)</f>
        <v>0</v>
      </c>
      <c r="X237" s="154">
        <f>IF('Detailed input - Vehicles'!$E$124&gt;=(X3-$F$3),$G$58/'Detailed input - Vehicles'!$E$124,0)</f>
        <v>0</v>
      </c>
      <c r="Y237" s="154">
        <f>IF('Detailed input - Vehicles'!$E$124&gt;=(Y3-$F$3),$G$58/'Detailed input - Vehicles'!$E$124,0)</f>
        <v>0</v>
      </c>
      <c r="Z237" s="154">
        <f>IF('Detailed input - Vehicles'!$E$124&gt;=(Z3-$F$3),$G$58/'Detailed input - Vehicles'!$E$124,0)</f>
        <v>0</v>
      </c>
      <c r="AA237" s="154">
        <f>IF('Detailed input - Vehicles'!$E$124&gt;=(AA3-$F$3),$G$58/'Detailed input - Vehicles'!$E$124,0)</f>
        <v>0</v>
      </c>
      <c r="AB237" s="154">
        <f>IF('Detailed input - Vehicles'!$E$124&gt;=(AB3-$F$3),$G$58/'Detailed input - Vehicles'!$E$124,0)</f>
        <v>0</v>
      </c>
      <c r="AC237" s="154">
        <f>IF('Detailed input - Vehicles'!$E$124&gt;=(AC3-$F$3),$G$58/'Detailed input - Vehicles'!$E$124,0)</f>
        <v>0</v>
      </c>
      <c r="AE237" s="602">
        <f>+SUM(D237:AC237)-$G$58</f>
        <v>0</v>
      </c>
    </row>
    <row r="238" spans="1:31" ht="15" customHeight="1" x14ac:dyDescent="0.3">
      <c r="B238" s="48"/>
      <c r="C238" s="146" t="s">
        <v>125</v>
      </c>
      <c r="D238" s="154"/>
      <c r="E238" s="154"/>
      <c r="F238" s="154"/>
      <c r="G238" s="154"/>
      <c r="H238" s="154">
        <f>IF('Detailed input - Vehicles'!$E$124&gt;=(H3-$G$3),$H$58/'Detailed input - Vehicles'!$E$124,0)</f>
        <v>0</v>
      </c>
      <c r="I238" s="154">
        <f>IF('Detailed input - Vehicles'!$E$124&gt;=(I3-$G$3),$H$58/'Detailed input - Vehicles'!$E$124,0)</f>
        <v>0</v>
      </c>
      <c r="J238" s="154">
        <f>IF('Detailed input - Vehicles'!$E$124&gt;=(J3-$G$3),$H$58/'Detailed input - Vehicles'!$E$124,0)</f>
        <v>0</v>
      </c>
      <c r="K238" s="154">
        <f>IF('Detailed input - Vehicles'!$E$124&gt;=(K3-$G$3),$H$58/'Detailed input - Vehicles'!$E$124,0)</f>
        <v>0</v>
      </c>
      <c r="L238" s="154">
        <f>IF('Detailed input - Vehicles'!$E$124&gt;=(L3-$G$3),$H$58/'Detailed input - Vehicles'!$E$124,0)</f>
        <v>0</v>
      </c>
      <c r="M238" s="154">
        <f>IF('Detailed input - Vehicles'!$E$124&gt;=(M3-$G$3),$H$58/'Detailed input - Vehicles'!$E$124,0)</f>
        <v>0</v>
      </c>
      <c r="N238" s="154">
        <f>IF('Detailed input - Vehicles'!$E$124&gt;=(N3-$G$3),$H$58/'Detailed input - Vehicles'!$E$124,0)</f>
        <v>0</v>
      </c>
      <c r="O238" s="154">
        <f>IF('Detailed input - Vehicles'!$E$124&gt;=(O3-$G$3),$H$58/'Detailed input - Vehicles'!$E$124,0)</f>
        <v>0</v>
      </c>
      <c r="P238" s="154">
        <f>IF('Detailed input - Vehicles'!$E$124&gt;=(P3-$G$3),$H$58/'Detailed input - Vehicles'!$E$124,0)</f>
        <v>0</v>
      </c>
      <c r="Q238" s="154">
        <f>IF('Detailed input - Vehicles'!$E$124&gt;=(Q3-$G$3),$H$58/'Detailed input - Vehicles'!$E$124,0)</f>
        <v>0</v>
      </c>
      <c r="R238" s="154">
        <f>IF('Detailed input - Vehicles'!$E$124&gt;=(R3-$G$3),$H$58/'Detailed input - Vehicles'!$E$124,0)</f>
        <v>0</v>
      </c>
      <c r="S238" s="154">
        <f>IF('Detailed input - Vehicles'!$E$124&gt;=(S3-$G$3),$H$58/'Detailed input - Vehicles'!$E$124,0)</f>
        <v>0</v>
      </c>
      <c r="T238" s="154">
        <f>IF('Detailed input - Vehicles'!$E$124&gt;=(T3-$G$3),$H$58/'Detailed input - Vehicles'!$E$124,0)</f>
        <v>0</v>
      </c>
      <c r="U238" s="154">
        <f>IF('Detailed input - Vehicles'!$E$124&gt;=(U3-$G$3),$H$58/'Detailed input - Vehicles'!$E$124,0)</f>
        <v>0</v>
      </c>
      <c r="V238" s="154">
        <f>IF('Detailed input - Vehicles'!$E$124&gt;=(V3-$G$3),$H$58/'Detailed input - Vehicles'!$E$124,0)</f>
        <v>0</v>
      </c>
      <c r="W238" s="154">
        <f>IF('Detailed input - Vehicles'!$E$124&gt;=(W3-$G$3),$H$58/'Detailed input - Vehicles'!$E$124,0)</f>
        <v>0</v>
      </c>
      <c r="X238" s="154">
        <f>IF('Detailed input - Vehicles'!$E$124&gt;=(X3-$G$3),$H$58/'Detailed input - Vehicles'!$E$124,0)</f>
        <v>0</v>
      </c>
      <c r="Y238" s="154">
        <f>IF('Detailed input - Vehicles'!$E$124&gt;=(Y3-$G$3),$H$58/'Detailed input - Vehicles'!$E$124,0)</f>
        <v>0</v>
      </c>
      <c r="Z238" s="154">
        <f>IF('Detailed input - Vehicles'!$E$124&gt;=(Z3-$G$3),$H$58/'Detailed input - Vehicles'!$E$124,0)</f>
        <v>0</v>
      </c>
      <c r="AA238" s="154">
        <f>IF('Detailed input - Vehicles'!$E$124&gt;=(AA3-$G$3),$H$58/'Detailed input - Vehicles'!$E$124,0)</f>
        <v>0</v>
      </c>
      <c r="AB238" s="154">
        <f>IF('Detailed input - Vehicles'!$E$124&gt;=(AB3-$G$3),$H$58/'Detailed input - Vehicles'!$E$124,0)</f>
        <v>0</v>
      </c>
      <c r="AC238" s="154">
        <f>IF('Detailed input - Vehicles'!$E$124&gt;=(AC3-$G$3),$H$58/'Detailed input - Vehicles'!$E$124,0)</f>
        <v>0</v>
      </c>
      <c r="AE238" s="602">
        <f>+SUM(D238:AC238)-$H$58</f>
        <v>0</v>
      </c>
    </row>
    <row r="239" spans="1:31" ht="15" customHeight="1" x14ac:dyDescent="0.3">
      <c r="B239" s="48"/>
      <c r="C239" s="146" t="s">
        <v>126</v>
      </c>
      <c r="D239" s="154"/>
      <c r="E239" s="154"/>
      <c r="F239" s="154"/>
      <c r="G239" s="154"/>
      <c r="H239" s="154"/>
      <c r="I239" s="154">
        <f>IF('Detailed input - Vehicles'!$E$124&gt;=(I3-$H$3),$I$58/'Detailed input - Vehicles'!$E$124,0)</f>
        <v>0</v>
      </c>
      <c r="J239" s="154">
        <f>IF('Detailed input - Vehicles'!$E$124&gt;=(J3-$H$3),$I$58/'Detailed input - Vehicles'!$E$124,0)</f>
        <v>0</v>
      </c>
      <c r="K239" s="154">
        <f>IF('Detailed input - Vehicles'!$E$124&gt;=(K3-$H$3),$I$58/'Detailed input - Vehicles'!$E$124,0)</f>
        <v>0</v>
      </c>
      <c r="L239" s="154">
        <f>IF('Detailed input - Vehicles'!$E$124&gt;=(L3-$H$3),$I$58/'Detailed input - Vehicles'!$E$124,0)</f>
        <v>0</v>
      </c>
      <c r="M239" s="154">
        <f>IF('Detailed input - Vehicles'!$E$124&gt;=(M3-$H$3),$I$58/'Detailed input - Vehicles'!$E$124,0)</f>
        <v>0</v>
      </c>
      <c r="N239" s="154">
        <f>IF('Detailed input - Vehicles'!$E$124&gt;=(N3-$H$3),$I$58/'Detailed input - Vehicles'!$E$124,0)</f>
        <v>0</v>
      </c>
      <c r="O239" s="154">
        <f>IF('Detailed input - Vehicles'!$E$124&gt;=(O3-$H$3),$I$58/'Detailed input - Vehicles'!$E$124,0)</f>
        <v>0</v>
      </c>
      <c r="P239" s="154">
        <f>IF('Detailed input - Vehicles'!$E$124&gt;=(P3-$H$3),$I$58/'Detailed input - Vehicles'!$E$124,0)</f>
        <v>0</v>
      </c>
      <c r="Q239" s="154">
        <f>IF('Detailed input - Vehicles'!$E$124&gt;=(Q3-$H$3),$I$58/'Detailed input - Vehicles'!$E$124,0)</f>
        <v>0</v>
      </c>
      <c r="R239" s="154">
        <f>IF('Detailed input - Vehicles'!$E$124&gt;=(R3-$H$3),$I$58/'Detailed input - Vehicles'!$E$124,0)</f>
        <v>0</v>
      </c>
      <c r="S239" s="154">
        <f>IF('Detailed input - Vehicles'!$E$124&gt;=(S3-$H$3),$I$58/'Detailed input - Vehicles'!$E$124,0)</f>
        <v>0</v>
      </c>
      <c r="T239" s="154">
        <f>IF('Detailed input - Vehicles'!$E$124&gt;=(T3-$H$3),$I$58/'Detailed input - Vehicles'!$E$124,0)</f>
        <v>0</v>
      </c>
      <c r="U239" s="154">
        <f>IF('Detailed input - Vehicles'!$E$124&gt;=(U3-$H$3),$I$58/'Detailed input - Vehicles'!$E$124,0)</f>
        <v>0</v>
      </c>
      <c r="V239" s="154">
        <f>IF('Detailed input - Vehicles'!$E$124&gt;=(V3-$H$3),$I$58/'Detailed input - Vehicles'!$E$124,0)</f>
        <v>0</v>
      </c>
      <c r="W239" s="154">
        <f>IF('Detailed input - Vehicles'!$E$124&gt;=(W3-$H$3),$I$58/'Detailed input - Vehicles'!$E$124,0)</f>
        <v>0</v>
      </c>
      <c r="X239" s="154">
        <f>IF('Detailed input - Vehicles'!$E$124&gt;=(X3-$H$3),$I$58/'Detailed input - Vehicles'!$E$124,0)</f>
        <v>0</v>
      </c>
      <c r="Y239" s="154">
        <f>IF('Detailed input - Vehicles'!$E$124&gt;=(Y3-$H$3),$I$58/'Detailed input - Vehicles'!$E$124,0)</f>
        <v>0</v>
      </c>
      <c r="Z239" s="154">
        <f>IF('Detailed input - Vehicles'!$E$124&gt;=(Z3-$H$3),$I$58/'Detailed input - Vehicles'!$E$124,0)</f>
        <v>0</v>
      </c>
      <c r="AA239" s="154">
        <f>IF('Detailed input - Vehicles'!$E$124&gt;=(AA3-$H$3),$I$58/'Detailed input - Vehicles'!$E$124,0)</f>
        <v>0</v>
      </c>
      <c r="AB239" s="154">
        <f>IF('Detailed input - Vehicles'!$E$124&gt;=(AB3-$H$3),$I$58/'Detailed input - Vehicles'!$E$124,0)</f>
        <v>0</v>
      </c>
      <c r="AC239" s="154">
        <f>IF('Detailed input - Vehicles'!$E$124&gt;=(AC3-$H$3),$I$58/'Detailed input - Vehicles'!$E$124,0)</f>
        <v>0</v>
      </c>
      <c r="AE239" s="602">
        <f>+SUM(D239:AC239)-$I$58</f>
        <v>0</v>
      </c>
    </row>
    <row r="240" spans="1:31" ht="15" customHeight="1" x14ac:dyDescent="0.3">
      <c r="B240" s="48"/>
      <c r="C240" s="146" t="s">
        <v>127</v>
      </c>
      <c r="D240" s="154"/>
      <c r="E240" s="154"/>
      <c r="F240" s="154"/>
      <c r="G240" s="154"/>
      <c r="H240" s="154"/>
      <c r="I240" s="154"/>
      <c r="J240" s="154">
        <f>IF('Detailed input - Vehicles'!$E$124&gt;=(J3-$I$3),$J$58/'Detailed input - Vehicles'!$E$124,0)</f>
        <v>0</v>
      </c>
      <c r="K240" s="154">
        <f>IF('Detailed input - Vehicles'!$E$124&gt;=(K3-$I$3),$J$58/'Detailed input - Vehicles'!$E$124,0)</f>
        <v>0</v>
      </c>
      <c r="L240" s="154">
        <f>IF('Detailed input - Vehicles'!$E$124&gt;=(L3-$I$3),$J$58/'Detailed input - Vehicles'!$E$124,0)</f>
        <v>0</v>
      </c>
      <c r="M240" s="154">
        <f>IF('Detailed input - Vehicles'!$E$124&gt;=(M3-$I$3),$J$58/'Detailed input - Vehicles'!$E$124,0)</f>
        <v>0</v>
      </c>
      <c r="N240" s="154">
        <f>IF('Detailed input - Vehicles'!$E$124&gt;=(N3-$I$3),$J$58/'Detailed input - Vehicles'!$E$124,0)</f>
        <v>0</v>
      </c>
      <c r="O240" s="154">
        <f>IF('Detailed input - Vehicles'!$E$124&gt;=(O3-$I$3),$J$58/'Detailed input - Vehicles'!$E$124,0)</f>
        <v>0</v>
      </c>
      <c r="P240" s="154">
        <f>IF('Detailed input - Vehicles'!$E$124&gt;=(P3-$I$3),$J$58/'Detailed input - Vehicles'!$E$124,0)</f>
        <v>0</v>
      </c>
      <c r="Q240" s="154">
        <f>IF('Detailed input - Vehicles'!$E$124&gt;=(Q3-$I$3),$J$58/'Detailed input - Vehicles'!$E$124,0)</f>
        <v>0</v>
      </c>
      <c r="R240" s="154">
        <f>IF('Detailed input - Vehicles'!$E$124&gt;=(R3-$I$3),$J$58/'Detailed input - Vehicles'!$E$124,0)</f>
        <v>0</v>
      </c>
      <c r="S240" s="154">
        <f>IF('Detailed input - Vehicles'!$E$124&gt;=(S3-$I$3),$J$58/'Detailed input - Vehicles'!$E$124,0)</f>
        <v>0</v>
      </c>
      <c r="T240" s="154">
        <f>IF('Detailed input - Vehicles'!$E$124&gt;=(T3-$I$3),$J$58/'Detailed input - Vehicles'!$E$124,0)</f>
        <v>0</v>
      </c>
      <c r="U240" s="154">
        <f>IF('Detailed input - Vehicles'!$E$124&gt;=(U3-$I$3),$J$58/'Detailed input - Vehicles'!$E$124,0)</f>
        <v>0</v>
      </c>
      <c r="V240" s="154">
        <f>IF('Detailed input - Vehicles'!$E$124&gt;=(V3-$I$3),$J$58/'Detailed input - Vehicles'!$E$124,0)</f>
        <v>0</v>
      </c>
      <c r="W240" s="154">
        <f>IF('Detailed input - Vehicles'!$E$124&gt;=(W3-$I$3),$J$58/'Detailed input - Vehicles'!$E$124,0)</f>
        <v>0</v>
      </c>
      <c r="X240" s="154">
        <f>IF('Detailed input - Vehicles'!$E$124&gt;=(X3-$I$3),$J$58/'Detailed input - Vehicles'!$E$124,0)</f>
        <v>0</v>
      </c>
      <c r="Y240" s="154">
        <f>IF('Detailed input - Vehicles'!$E$124&gt;=(Y3-$I$3),$J$58/'Detailed input - Vehicles'!$E$124,0)</f>
        <v>0</v>
      </c>
      <c r="Z240" s="154">
        <f>IF('Detailed input - Vehicles'!$E$124&gt;=(Z3-$I$3),$J$58/'Detailed input - Vehicles'!$E$124,0)</f>
        <v>0</v>
      </c>
      <c r="AA240" s="154">
        <f>IF('Detailed input - Vehicles'!$E$124&gt;=(AA3-$I$3),$J$58/'Detailed input - Vehicles'!$E$124,0)</f>
        <v>0</v>
      </c>
      <c r="AB240" s="154">
        <f>IF('Detailed input - Vehicles'!$E$124&gt;=(AB3-$I$3),$J$58/'Detailed input - Vehicles'!$E$124,0)</f>
        <v>0</v>
      </c>
      <c r="AC240" s="154">
        <f>IF('Detailed input - Vehicles'!$E$124&gt;=(AC3-$I$3),$J$58/'Detailed input - Vehicles'!$E$124,0)</f>
        <v>0</v>
      </c>
      <c r="AE240" s="602">
        <f>+SUM(D240:AC240)-$J$58</f>
        <v>0</v>
      </c>
    </row>
    <row r="241" spans="2:31" ht="15" customHeight="1" x14ac:dyDescent="0.3">
      <c r="B241" s="48"/>
      <c r="C241" s="146" t="s">
        <v>128</v>
      </c>
      <c r="D241" s="154"/>
      <c r="E241" s="154"/>
      <c r="F241" s="154"/>
      <c r="G241" s="154"/>
      <c r="H241" s="154"/>
      <c r="I241" s="154"/>
      <c r="J241" s="154"/>
      <c r="K241" s="154">
        <f>IF('Detailed input - Vehicles'!$E$124&gt;=(K3-$J$3),$K$58/'Detailed input - Vehicles'!$E$124,0)</f>
        <v>0</v>
      </c>
      <c r="L241" s="154">
        <f>IF('Detailed input - Vehicles'!$E$124&gt;=(L3-$J$3),$K$58/'Detailed input - Vehicles'!$E$124,0)</f>
        <v>0</v>
      </c>
      <c r="M241" s="154">
        <f>IF('Detailed input - Vehicles'!$E$124&gt;=(M3-$J$3),$K$58/'Detailed input - Vehicles'!$E$124,0)</f>
        <v>0</v>
      </c>
      <c r="N241" s="154">
        <f>IF('Detailed input - Vehicles'!$E$124&gt;=(N3-$J$3),$K$58/'Detailed input - Vehicles'!$E$124,0)</f>
        <v>0</v>
      </c>
      <c r="O241" s="154">
        <f>IF('Detailed input - Vehicles'!$E$124&gt;=(O3-$J$3),$K$58/'Detailed input - Vehicles'!$E$124,0)</f>
        <v>0</v>
      </c>
      <c r="P241" s="154">
        <f>IF('Detailed input - Vehicles'!$E$124&gt;=(P3-$J$3),$K$58/'Detailed input - Vehicles'!$E$124,0)</f>
        <v>0</v>
      </c>
      <c r="Q241" s="154">
        <f>IF('Detailed input - Vehicles'!$E$124&gt;=(Q3-$J$3),$K$58/'Detailed input - Vehicles'!$E$124,0)</f>
        <v>0</v>
      </c>
      <c r="R241" s="154">
        <f>IF('Detailed input - Vehicles'!$E$124&gt;=(R3-$J$3),$K$58/'Detailed input - Vehicles'!$E$124,0)</f>
        <v>0</v>
      </c>
      <c r="S241" s="154">
        <f>IF('Detailed input - Vehicles'!$E$124&gt;=(S3-$J$3),$K$58/'Detailed input - Vehicles'!$E$124,0)</f>
        <v>0</v>
      </c>
      <c r="T241" s="154">
        <f>IF('Detailed input - Vehicles'!$E$124&gt;=(T3-$J$3),$K$58/'Detailed input - Vehicles'!$E$124,0)</f>
        <v>0</v>
      </c>
      <c r="U241" s="154">
        <f>IF('Detailed input - Vehicles'!$E$124&gt;=(U3-$J$3),$K$58/'Detailed input - Vehicles'!$E$124,0)</f>
        <v>0</v>
      </c>
      <c r="V241" s="154">
        <f>IF('Detailed input - Vehicles'!$E$124&gt;=(V3-$J$3),$K$58/'Detailed input - Vehicles'!$E$124,0)</f>
        <v>0</v>
      </c>
      <c r="W241" s="154">
        <f>IF('Detailed input - Vehicles'!$E$124&gt;=(W3-$J$3),$K$58/'Detailed input - Vehicles'!$E$124,0)</f>
        <v>0</v>
      </c>
      <c r="X241" s="154">
        <f>IF('Detailed input - Vehicles'!$E$124&gt;=(X3-$J$3),$K$58/'Detailed input - Vehicles'!$E$124,0)</f>
        <v>0</v>
      </c>
      <c r="Y241" s="154">
        <f>IF('Detailed input - Vehicles'!$E$124&gt;=(Y3-$J$3),$K$58/'Detailed input - Vehicles'!$E$124,0)</f>
        <v>0</v>
      </c>
      <c r="Z241" s="154">
        <f>IF('Detailed input - Vehicles'!$E$124&gt;=(Z3-$J$3),$K$58/'Detailed input - Vehicles'!$E$124,0)</f>
        <v>0</v>
      </c>
      <c r="AA241" s="154">
        <f>IF('Detailed input - Vehicles'!$E$124&gt;=(AA3-$J$3),$K$58/'Detailed input - Vehicles'!$E$124,0)</f>
        <v>0</v>
      </c>
      <c r="AB241" s="154">
        <f>IF('Detailed input - Vehicles'!$E$124&gt;=(AB3-$J$3),$K$58/'Detailed input - Vehicles'!$E$124,0)</f>
        <v>0</v>
      </c>
      <c r="AC241" s="154">
        <f>IF('Detailed input - Vehicles'!$E$124&gt;=(AC3-$J$3),$K$58/'Detailed input - Vehicles'!$E$124,0)</f>
        <v>0</v>
      </c>
      <c r="AE241" s="602">
        <f>+SUM(D241:AC241)-$K$58</f>
        <v>0</v>
      </c>
    </row>
    <row r="242" spans="2:31" ht="15" customHeight="1" x14ac:dyDescent="0.3">
      <c r="B242" s="48"/>
      <c r="C242" s="146" t="s">
        <v>129</v>
      </c>
      <c r="D242" s="154"/>
      <c r="E242" s="154"/>
      <c r="F242" s="154"/>
      <c r="G242" s="154"/>
      <c r="H242" s="154"/>
      <c r="I242" s="154"/>
      <c r="J242" s="154"/>
      <c r="K242" s="154"/>
      <c r="L242" s="154">
        <f>IF('Detailed input - Vehicles'!$E$124&gt;=(L3-$K$3),$L$58/'Detailed input - Vehicles'!$E$124,0)</f>
        <v>0</v>
      </c>
      <c r="M242" s="154">
        <f>IF('Detailed input - Vehicles'!$E$124&gt;=(M3-$K$3),$L$58/'Detailed input - Vehicles'!$E$124,0)</f>
        <v>0</v>
      </c>
      <c r="N242" s="154">
        <f>IF('Detailed input - Vehicles'!$E$124&gt;=(N3-$K$3),$L$58/'Detailed input - Vehicles'!$E$124,0)</f>
        <v>0</v>
      </c>
      <c r="O242" s="154">
        <f>IF('Detailed input - Vehicles'!$E$124&gt;=(O3-$K$3),$L$58/'Detailed input - Vehicles'!$E$124,0)</f>
        <v>0</v>
      </c>
      <c r="P242" s="154">
        <f>IF('Detailed input - Vehicles'!$E$124&gt;=(P3-$K$3),$L$58/'Detailed input - Vehicles'!$E$124,0)</f>
        <v>0</v>
      </c>
      <c r="Q242" s="154">
        <f>IF('Detailed input - Vehicles'!$E$124&gt;=(Q3-$K$3),$L$58/'Detailed input - Vehicles'!$E$124,0)</f>
        <v>0</v>
      </c>
      <c r="R242" s="154">
        <f>IF('Detailed input - Vehicles'!$E$124&gt;=(R3-$K$3),$L$58/'Detailed input - Vehicles'!$E$124,0)</f>
        <v>0</v>
      </c>
      <c r="S242" s="154">
        <f>IF('Detailed input - Vehicles'!$E$124&gt;=(S3-$K$3),$L$58/'Detailed input - Vehicles'!$E$124,0)</f>
        <v>0</v>
      </c>
      <c r="T242" s="154">
        <f>IF('Detailed input - Vehicles'!$E$124&gt;=(T3-$K$3),$L$58/'Detailed input - Vehicles'!$E$124,0)</f>
        <v>0</v>
      </c>
      <c r="U242" s="154">
        <f>IF('Detailed input - Vehicles'!$E$124&gt;=(U3-$K$3),$L$58/'Detailed input - Vehicles'!$E$124,0)</f>
        <v>0</v>
      </c>
      <c r="V242" s="154">
        <f>IF('Detailed input - Vehicles'!$E$124&gt;=(V3-$K$3),$L$58/'Detailed input - Vehicles'!$E$124,0)</f>
        <v>0</v>
      </c>
      <c r="W242" s="154">
        <f>IF('Detailed input - Vehicles'!$E$124&gt;=(W3-$K$3),$L$58/'Detailed input - Vehicles'!$E$124,0)</f>
        <v>0</v>
      </c>
      <c r="X242" s="154">
        <f>IF('Detailed input - Vehicles'!$E$124&gt;=(X3-$K$3),$L$58/'Detailed input - Vehicles'!$E$124,0)</f>
        <v>0</v>
      </c>
      <c r="Y242" s="154">
        <f>IF('Detailed input - Vehicles'!$E$124&gt;=(Y3-$K$3),$L$58/'Detailed input - Vehicles'!$E$124,0)</f>
        <v>0</v>
      </c>
      <c r="Z242" s="154">
        <f>IF('Detailed input - Vehicles'!$E$124&gt;=(Z3-$K$3),$L$58/'Detailed input - Vehicles'!$E$124,0)</f>
        <v>0</v>
      </c>
      <c r="AA242" s="154">
        <f>IF('Detailed input - Vehicles'!$E$124&gt;=(AA3-$K$3),$L$58/'Detailed input - Vehicles'!$E$124,0)</f>
        <v>0</v>
      </c>
      <c r="AB242" s="154">
        <f>IF('Detailed input - Vehicles'!$E$124&gt;=(AB3-$K$3),$L$58/'Detailed input - Vehicles'!$E$124,0)</f>
        <v>0</v>
      </c>
      <c r="AC242" s="154">
        <f>IF('Detailed input - Vehicles'!$E$124&gt;=(AC3-$K$3),$L$58/'Detailed input - Vehicles'!$E$124,0)</f>
        <v>0</v>
      </c>
      <c r="AE242" s="602">
        <f>+SUM(D242:AC242)-$L$58</f>
        <v>0</v>
      </c>
    </row>
    <row r="243" spans="2:31" ht="15" customHeight="1" x14ac:dyDescent="0.3">
      <c r="B243" s="48"/>
      <c r="C243" s="146" t="s">
        <v>130</v>
      </c>
      <c r="D243" s="154"/>
      <c r="E243" s="154"/>
      <c r="F243" s="154"/>
      <c r="G243" s="154"/>
      <c r="H243" s="154"/>
      <c r="I243" s="154"/>
      <c r="J243" s="154"/>
      <c r="K243" s="154"/>
      <c r="L243" s="154"/>
      <c r="M243" s="154">
        <f>IF('Detailed input - Vehicles'!$E$124&gt;=(M3-$L$3),$M$58/'Detailed input - Vehicles'!$E$124,0)</f>
        <v>0</v>
      </c>
      <c r="N243" s="154">
        <f>IF('Detailed input - Vehicles'!$E$124&gt;=(N3-$L$3),$M$58/'Detailed input - Vehicles'!$E$124,0)</f>
        <v>0</v>
      </c>
      <c r="O243" s="154">
        <f>IF('Detailed input - Vehicles'!$E$124&gt;=(O3-$L$3),$M$58/'Detailed input - Vehicles'!$E$124,0)</f>
        <v>0</v>
      </c>
      <c r="P243" s="154">
        <f>IF('Detailed input - Vehicles'!$E$124&gt;=(P3-$L$3),$M$58/'Detailed input - Vehicles'!$E$124,0)</f>
        <v>0</v>
      </c>
      <c r="Q243" s="154">
        <f>IF('Detailed input - Vehicles'!$E$124&gt;=(Q3-$L$3),$M$58/'Detailed input - Vehicles'!$E$124,0)</f>
        <v>0</v>
      </c>
      <c r="R243" s="154">
        <f>IF('Detailed input - Vehicles'!$E$124&gt;=(R3-$L$3),$M$58/'Detailed input - Vehicles'!$E$124,0)</f>
        <v>0</v>
      </c>
      <c r="S243" s="154">
        <f>IF('Detailed input - Vehicles'!$E$124&gt;=(S3-$L$3),$M$58/'Detailed input - Vehicles'!$E$124,0)</f>
        <v>0</v>
      </c>
      <c r="T243" s="154">
        <f>IF('Detailed input - Vehicles'!$E$124&gt;=(T3-$L$3),$M$58/'Detailed input - Vehicles'!$E$124,0)</f>
        <v>0</v>
      </c>
      <c r="U243" s="154">
        <f>IF('Detailed input - Vehicles'!$E$124&gt;=(U3-$L$3),$M$58/'Detailed input - Vehicles'!$E$124,0)</f>
        <v>0</v>
      </c>
      <c r="V243" s="154">
        <f>IF('Detailed input - Vehicles'!$E$124&gt;=(V3-$L$3),$M$58/'Detailed input - Vehicles'!$E$124,0)</f>
        <v>0</v>
      </c>
      <c r="W243" s="154">
        <f>IF('Detailed input - Vehicles'!$E$124&gt;=(W3-$L$3),$M$58/'Detailed input - Vehicles'!$E$124,0)</f>
        <v>0</v>
      </c>
      <c r="X243" s="154">
        <f>IF('Detailed input - Vehicles'!$E$124&gt;=(X3-$L$3),$M$58/'Detailed input - Vehicles'!$E$124,0)</f>
        <v>0</v>
      </c>
      <c r="Y243" s="154">
        <f>IF('Detailed input - Vehicles'!$E$124&gt;=(Y3-$L$3),$M$58/'Detailed input - Vehicles'!$E$124,0)</f>
        <v>0</v>
      </c>
      <c r="Z243" s="154">
        <f>IF('Detailed input - Vehicles'!$E$124&gt;=(Z3-$L$3),$M$58/'Detailed input - Vehicles'!$E$124,0)</f>
        <v>0</v>
      </c>
      <c r="AA243" s="154">
        <f>IF('Detailed input - Vehicles'!$E$124&gt;=(AA3-$L$3),$M$58/'Detailed input - Vehicles'!$E$124,0)</f>
        <v>0</v>
      </c>
      <c r="AB243" s="154">
        <f>IF('Detailed input - Vehicles'!$E$124&gt;=(AB3-$L$3),$M$58/'Detailed input - Vehicles'!$E$124,0)</f>
        <v>0</v>
      </c>
      <c r="AC243" s="154">
        <f>IF('Detailed input - Vehicles'!$E$124&gt;=(AC3-$L$3),$M$58/'Detailed input - Vehicles'!$E$124,0)</f>
        <v>0</v>
      </c>
      <c r="AE243" s="602">
        <f>+SUM(D243:AC243)-$M$58</f>
        <v>0</v>
      </c>
    </row>
    <row r="244" spans="2:31" ht="15" customHeight="1" x14ac:dyDescent="0.3">
      <c r="B244" s="48"/>
      <c r="C244" s="146" t="s">
        <v>131</v>
      </c>
      <c r="D244" s="154"/>
      <c r="E244" s="154"/>
      <c r="F244" s="154"/>
      <c r="G244" s="154"/>
      <c r="H244" s="154"/>
      <c r="I244" s="154"/>
      <c r="J244" s="154"/>
      <c r="K244" s="154"/>
      <c r="L244" s="154"/>
      <c r="M244" s="154"/>
      <c r="N244" s="154">
        <f>IF('Detailed input - Vehicles'!$E$124&gt;=(N3-$M$3),$N$58/'Detailed input - Vehicles'!$E$124,0)</f>
        <v>0</v>
      </c>
      <c r="O244" s="154">
        <f>IF('Detailed input - Vehicles'!$E$124&gt;=(O3-$M$3),$N$58/'Detailed input - Vehicles'!$E$124,0)</f>
        <v>0</v>
      </c>
      <c r="P244" s="154">
        <f>IF('Detailed input - Vehicles'!$E$124&gt;=(P3-$M$3),$N$58/'Detailed input - Vehicles'!$E$124,0)</f>
        <v>0</v>
      </c>
      <c r="Q244" s="154">
        <f>IF('Detailed input - Vehicles'!$E$124&gt;=(Q3-$M$3),$N$58/'Detailed input - Vehicles'!$E$124,0)</f>
        <v>0</v>
      </c>
      <c r="R244" s="154">
        <f>IF('Detailed input - Vehicles'!$E$124&gt;=(R3-$M$3),$N$58/'Detailed input - Vehicles'!$E$124,0)</f>
        <v>0</v>
      </c>
      <c r="S244" s="154">
        <f>IF('Detailed input - Vehicles'!$E$124&gt;=(S3-$M$3),$N$58/'Detailed input - Vehicles'!$E$124,0)</f>
        <v>0</v>
      </c>
      <c r="T244" s="154">
        <f>IF('Detailed input - Vehicles'!$E$124&gt;=(T3-$M$3),$N$58/'Detailed input - Vehicles'!$E$124,0)</f>
        <v>0</v>
      </c>
      <c r="U244" s="154">
        <f>IF('Detailed input - Vehicles'!$E$124&gt;=(U3-$M$3),$N$58/'Detailed input - Vehicles'!$E$124,0)</f>
        <v>0</v>
      </c>
      <c r="V244" s="154">
        <f>IF('Detailed input - Vehicles'!$E$124&gt;=(V3-$M$3),$N$58/'Detailed input - Vehicles'!$E$124,0)</f>
        <v>0</v>
      </c>
      <c r="W244" s="154">
        <f>IF('Detailed input - Vehicles'!$E$124&gt;=(W3-$M$3),$N$58/'Detailed input - Vehicles'!$E$124,0)</f>
        <v>0</v>
      </c>
      <c r="X244" s="154">
        <f>IF('Detailed input - Vehicles'!$E$124&gt;=(X3-$M$3),$N$58/'Detailed input - Vehicles'!$E$124,0)</f>
        <v>0</v>
      </c>
      <c r="Y244" s="154">
        <f>IF('Detailed input - Vehicles'!$E$124&gt;=(Y3-$M$3),$N$58/'Detailed input - Vehicles'!$E$124,0)</f>
        <v>0</v>
      </c>
      <c r="Z244" s="154">
        <f>IF('Detailed input - Vehicles'!$E$124&gt;=(Z3-$M$3),$N$58/'Detailed input - Vehicles'!$E$124,0)</f>
        <v>0</v>
      </c>
      <c r="AA244" s="154">
        <f>IF('Detailed input - Vehicles'!$E$124&gt;=(AA3-$M$3),$N$58/'Detailed input - Vehicles'!$E$124,0)</f>
        <v>0</v>
      </c>
      <c r="AB244" s="154">
        <f>IF('Detailed input - Vehicles'!$E$124&gt;=(AB3-$M$3),$N$58/'Detailed input - Vehicles'!$E$124,0)</f>
        <v>0</v>
      </c>
      <c r="AC244" s="154">
        <f>IF('Detailed input - Vehicles'!$E$124&gt;=(AC3-$M$3),$N$58/'Detailed input - Vehicles'!$E$124,0)</f>
        <v>0</v>
      </c>
      <c r="AE244" s="602">
        <f>+SUM(D244:AC244)-$N$58</f>
        <v>0</v>
      </c>
    </row>
    <row r="247" spans="2:31" ht="15" customHeight="1" thickBot="1" x14ac:dyDescent="0.35">
      <c r="B247" s="129"/>
      <c r="C247" s="124"/>
      <c r="D247" s="615">
        <v>1</v>
      </c>
      <c r="E247" s="615">
        <v>2</v>
      </c>
      <c r="F247" s="615">
        <v>3</v>
      </c>
      <c r="G247" s="615">
        <v>4</v>
      </c>
      <c r="H247" s="615">
        <v>5</v>
      </c>
      <c r="I247" s="615">
        <v>6</v>
      </c>
      <c r="J247" s="615">
        <v>7</v>
      </c>
      <c r="K247" s="615">
        <v>8</v>
      </c>
      <c r="L247" s="615">
        <v>9</v>
      </c>
      <c r="M247" s="615">
        <v>10</v>
      </c>
      <c r="N247" s="615">
        <v>11</v>
      </c>
      <c r="O247" s="615">
        <v>12</v>
      </c>
      <c r="P247" s="615">
        <v>13</v>
      </c>
      <c r="Q247" s="615">
        <v>14</v>
      </c>
      <c r="R247" s="615">
        <v>15</v>
      </c>
      <c r="S247" s="615">
        <v>16</v>
      </c>
      <c r="T247" s="615">
        <v>17</v>
      </c>
      <c r="U247" s="615">
        <v>18</v>
      </c>
      <c r="V247" s="615">
        <v>19</v>
      </c>
      <c r="W247" s="615">
        <v>20</v>
      </c>
      <c r="X247" s="615">
        <v>21</v>
      </c>
      <c r="Y247" s="615">
        <v>22</v>
      </c>
      <c r="Z247" s="615">
        <v>23</v>
      </c>
      <c r="AA247" s="615">
        <v>24</v>
      </c>
      <c r="AB247" s="615">
        <v>25</v>
      </c>
      <c r="AC247" s="615">
        <v>26</v>
      </c>
      <c r="AD247" s="55"/>
    </row>
    <row r="248" spans="2:31" ht="15" customHeight="1" thickBot="1" x14ac:dyDescent="0.35">
      <c r="B248" s="600" t="s">
        <v>582</v>
      </c>
      <c r="C248" s="601" t="s">
        <v>16</v>
      </c>
      <c r="D248" s="619">
        <f>SUM(D249:D259)</f>
        <v>0</v>
      </c>
      <c r="E248" s="619">
        <f t="shared" ref="E248:AC248" si="121">SUM(E249:E259)</f>
        <v>0</v>
      </c>
      <c r="F248" s="619">
        <f t="shared" si="121"/>
        <v>0</v>
      </c>
      <c r="G248" s="619">
        <f t="shared" si="121"/>
        <v>0</v>
      </c>
      <c r="H248" s="619">
        <f t="shared" si="121"/>
        <v>0</v>
      </c>
      <c r="I248" s="619">
        <f t="shared" si="121"/>
        <v>0</v>
      </c>
      <c r="J248" s="619">
        <f t="shared" si="121"/>
        <v>0</v>
      </c>
      <c r="K248" s="619">
        <f t="shared" si="121"/>
        <v>0</v>
      </c>
      <c r="L248" s="619">
        <f t="shared" si="121"/>
        <v>0</v>
      </c>
      <c r="M248" s="619">
        <f t="shared" si="121"/>
        <v>0</v>
      </c>
      <c r="N248" s="619">
        <f t="shared" si="121"/>
        <v>0</v>
      </c>
      <c r="O248" s="619">
        <f t="shared" si="121"/>
        <v>0</v>
      </c>
      <c r="P248" s="619">
        <f t="shared" si="121"/>
        <v>0</v>
      </c>
      <c r="Q248" s="619">
        <f t="shared" si="121"/>
        <v>0</v>
      </c>
      <c r="R248" s="619">
        <f t="shared" si="121"/>
        <v>0</v>
      </c>
      <c r="S248" s="619">
        <f t="shared" si="121"/>
        <v>0</v>
      </c>
      <c r="T248" s="619">
        <f t="shared" si="121"/>
        <v>0</v>
      </c>
      <c r="U248" s="619">
        <f t="shared" si="121"/>
        <v>0</v>
      </c>
      <c r="V248" s="619">
        <f t="shared" si="121"/>
        <v>0</v>
      </c>
      <c r="W248" s="619">
        <f t="shared" si="121"/>
        <v>0</v>
      </c>
      <c r="X248" s="619">
        <f t="shared" si="121"/>
        <v>0</v>
      </c>
      <c r="Y248" s="619">
        <f t="shared" si="121"/>
        <v>0</v>
      </c>
      <c r="Z248" s="619">
        <f t="shared" si="121"/>
        <v>0</v>
      </c>
      <c r="AA248" s="619">
        <f t="shared" si="121"/>
        <v>0</v>
      </c>
      <c r="AB248" s="619">
        <f t="shared" si="121"/>
        <v>0</v>
      </c>
      <c r="AC248" s="619">
        <f t="shared" si="121"/>
        <v>0</v>
      </c>
      <c r="AD248" s="34"/>
    </row>
    <row r="249" spans="2:31" ht="15" customHeight="1" x14ac:dyDescent="0.3">
      <c r="B249" s="56"/>
      <c r="C249" s="146" t="s">
        <v>121</v>
      </c>
      <c r="D249" s="154">
        <f>IF('Detailed input - Vehicles'!$E$124=D247,$D$61,0)</f>
        <v>0</v>
      </c>
      <c r="E249" s="154">
        <f>IF('Detailed input - Vehicles'!$E$124=E247,$D$61,0)</f>
        <v>0</v>
      </c>
      <c r="F249" s="154">
        <f>IF('Detailed input - Vehicles'!$E$124=F247,$D$61,0)</f>
        <v>0</v>
      </c>
      <c r="G249" s="154">
        <f>IF('Detailed input - Vehicles'!$E$124=G247,$D$61,0)</f>
        <v>0</v>
      </c>
      <c r="H249" s="154">
        <f>IF('Detailed input - Vehicles'!$E$124=H247,$D$61,0)</f>
        <v>0</v>
      </c>
      <c r="I249" s="154">
        <f>IF('Detailed input - Vehicles'!$E$124=I247,$D$61,0)</f>
        <v>0</v>
      </c>
      <c r="J249" s="154">
        <f>IF('Detailed input - Vehicles'!$E$124=J247,$D$61,0)</f>
        <v>0</v>
      </c>
      <c r="K249" s="154">
        <f>IF('Detailed input - Vehicles'!$E$124=K247,$D$61,0)</f>
        <v>0</v>
      </c>
      <c r="L249" s="154">
        <f>IF('Detailed input - Vehicles'!$E$124=L247,$D$61,0)</f>
        <v>0</v>
      </c>
      <c r="M249" s="154">
        <f>IF('Detailed input - Vehicles'!$E$124=M247,$D$61,0)</f>
        <v>0</v>
      </c>
      <c r="N249" s="154">
        <f>IF('Detailed input - Vehicles'!$E$124=N247,$D$61,0)</f>
        <v>0</v>
      </c>
      <c r="O249" s="154">
        <f>IF('Detailed input - Vehicles'!$E$124=O247,$D$61,0)</f>
        <v>0</v>
      </c>
      <c r="P249" s="154">
        <f>IF('Detailed input - Vehicles'!$E$124=P247,$D$61,0)</f>
        <v>0</v>
      </c>
      <c r="Q249" s="154">
        <f>IF('Detailed input - Vehicles'!$E$124=Q247,$D$61,0)</f>
        <v>0</v>
      </c>
      <c r="R249" s="154">
        <f>IF('Detailed input - Vehicles'!$E$124=R247,$D$61,0)</f>
        <v>0</v>
      </c>
      <c r="S249" s="154">
        <f>IF('Detailed input - Vehicles'!$E$124=S247,$D$61,0)</f>
        <v>0</v>
      </c>
      <c r="T249" s="154">
        <f>IF('Detailed input - Vehicles'!$E$124=T247,$D$61,0)</f>
        <v>0</v>
      </c>
      <c r="U249" s="154">
        <f>IF('Detailed input - Vehicles'!$E$124=U247,$D$61,0)</f>
        <v>0</v>
      </c>
      <c r="V249" s="154">
        <f>IF('Detailed input - Vehicles'!$E$124=V247,$D$61,0)</f>
        <v>0</v>
      </c>
      <c r="W249" s="154">
        <f>IF('Detailed input - Vehicles'!$E$124=W247,$D$61,0)</f>
        <v>0</v>
      </c>
      <c r="X249" s="154">
        <f>IF('Detailed input - Vehicles'!$E$124=X247,$D$61,0)</f>
        <v>0</v>
      </c>
      <c r="Y249" s="154">
        <f>IF('Detailed input - Vehicles'!$E$124=Y247,$D$61,0)</f>
        <v>0</v>
      </c>
      <c r="Z249" s="154">
        <f>IF('Detailed input - Vehicles'!$E$124=Z247,$D$61,0)</f>
        <v>0</v>
      </c>
      <c r="AA249" s="154">
        <f>IF('Detailed input - Vehicles'!$E$124=AA247,$D$61,0)</f>
        <v>0</v>
      </c>
      <c r="AB249" s="154">
        <f>IF('Detailed input - Vehicles'!$E$124=AB247,$D$61,0)</f>
        <v>0</v>
      </c>
      <c r="AC249" s="154">
        <f>IF('Detailed input - Vehicles'!$E$124=AC247,$D$61,0)</f>
        <v>0</v>
      </c>
      <c r="AE249" s="623">
        <f>SUM(D249:AC249)-$D$61</f>
        <v>0</v>
      </c>
    </row>
    <row r="250" spans="2:31" ht="15" customHeight="1" x14ac:dyDescent="0.3">
      <c r="B250" s="225"/>
      <c r="C250" s="146" t="s">
        <v>122</v>
      </c>
      <c r="D250" s="155"/>
      <c r="E250" s="154">
        <f>IF('Detailed input - Vehicles'!$E$124=D247,$E$61,0)</f>
        <v>0</v>
      </c>
      <c r="F250" s="154">
        <f>IF('Detailed input - Vehicles'!$E$124=E247,$E$61,0)</f>
        <v>0</v>
      </c>
      <c r="G250" s="154">
        <f>IF('Detailed input - Vehicles'!$E$124=F247,$E$61,0)</f>
        <v>0</v>
      </c>
      <c r="H250" s="154">
        <f>IF('Detailed input - Vehicles'!$E$124=G247,$E$61,0)</f>
        <v>0</v>
      </c>
      <c r="I250" s="154">
        <f>IF('Detailed input - Vehicles'!$E$124=H247,$E$61,0)</f>
        <v>0</v>
      </c>
      <c r="J250" s="154">
        <f>IF('Detailed input - Vehicles'!$E$124=I247,$E$61,0)</f>
        <v>0</v>
      </c>
      <c r="K250" s="154">
        <f>IF('Detailed input - Vehicles'!$E$124=J247,$E$61,0)</f>
        <v>0</v>
      </c>
      <c r="L250" s="154">
        <f>IF('Detailed input - Vehicles'!$E$124=K247,$E$61,0)</f>
        <v>0</v>
      </c>
      <c r="M250" s="154">
        <f>IF('Detailed input - Vehicles'!$E$124=L247,$E$61,0)</f>
        <v>0</v>
      </c>
      <c r="N250" s="154">
        <f>IF('Detailed input - Vehicles'!$E$124=M247,$E$61,0)</f>
        <v>0</v>
      </c>
      <c r="O250" s="154">
        <f>IF('Detailed input - Vehicles'!$E$124=N247,$E$61,0)</f>
        <v>0</v>
      </c>
      <c r="P250" s="154">
        <f>IF('Detailed input - Vehicles'!$E$124=O247,$E$61,0)</f>
        <v>0</v>
      </c>
      <c r="Q250" s="154">
        <f>IF('Detailed input - Vehicles'!$E$124=P247,$E$61,0)</f>
        <v>0</v>
      </c>
      <c r="R250" s="154">
        <f>IF('Detailed input - Vehicles'!$E$124=Q247,$E$61,0)</f>
        <v>0</v>
      </c>
      <c r="S250" s="154">
        <f>IF('Detailed input - Vehicles'!$E$124=R247,$E$61,0)</f>
        <v>0</v>
      </c>
      <c r="T250" s="154">
        <f>IF('Detailed input - Vehicles'!$E$124=S247,$E$61,0)</f>
        <v>0</v>
      </c>
      <c r="U250" s="154">
        <f>IF('Detailed input - Vehicles'!$E$124=T247,$E$61,0)</f>
        <v>0</v>
      </c>
      <c r="V250" s="154">
        <f>IF('Detailed input - Vehicles'!$E$124=U247,$E$61,0)</f>
        <v>0</v>
      </c>
      <c r="W250" s="154">
        <f>IF('Detailed input - Vehicles'!$E$124=V247,$E$61,0)</f>
        <v>0</v>
      </c>
      <c r="X250" s="154">
        <f>IF('Detailed input - Vehicles'!$E$124=W247,$E$61,0)</f>
        <v>0</v>
      </c>
      <c r="Y250" s="154">
        <f>IF('Detailed input - Vehicles'!$E$124=X247,$E$61,0)</f>
        <v>0</v>
      </c>
      <c r="Z250" s="154">
        <f>IF('Detailed input - Vehicles'!$E$124=Y247,$E$61,0)</f>
        <v>0</v>
      </c>
      <c r="AA250" s="154">
        <f>IF('Detailed input - Vehicles'!$E$124=Z247,$E$61,0)</f>
        <v>0</v>
      </c>
      <c r="AB250" s="154">
        <f>IF('Detailed input - Vehicles'!$E$124=AA247,$E$61,0)</f>
        <v>0</v>
      </c>
      <c r="AC250" s="154">
        <f>IF('Detailed input - Vehicles'!$E$124=AB247,$E$61,0)</f>
        <v>0</v>
      </c>
      <c r="AE250" s="623">
        <f>SUM(D250:AC250)-$E$61</f>
        <v>0</v>
      </c>
    </row>
    <row r="251" spans="2:31" ht="15" customHeight="1" x14ac:dyDescent="0.3">
      <c r="B251" s="226"/>
      <c r="C251" s="146" t="s">
        <v>123</v>
      </c>
      <c r="D251" s="154"/>
      <c r="E251" s="154"/>
      <c r="F251" s="154">
        <f>IF('Detailed input - Vehicles'!$E$124=D247,$F$61,0)</f>
        <v>0</v>
      </c>
      <c r="G251" s="154">
        <f>IF('Detailed input - Vehicles'!$E$124=E247,$F$61,0)</f>
        <v>0</v>
      </c>
      <c r="H251" s="154">
        <f>IF('Detailed input - Vehicles'!$E$124=F247,$F$61,0)</f>
        <v>0</v>
      </c>
      <c r="I251" s="154">
        <f>IF('Detailed input - Vehicles'!$E$124=G247,$F$61,0)</f>
        <v>0</v>
      </c>
      <c r="J251" s="154">
        <f>IF('Detailed input - Vehicles'!$E$124=H247,$F$61,0)</f>
        <v>0</v>
      </c>
      <c r="K251" s="154">
        <f>IF('Detailed input - Vehicles'!$E$124=I247,$F$61,0)</f>
        <v>0</v>
      </c>
      <c r="L251" s="154">
        <f>IF('Detailed input - Vehicles'!$E$124=J247,$F$61,0)</f>
        <v>0</v>
      </c>
      <c r="M251" s="154">
        <f>IF('Detailed input - Vehicles'!$E$124=K247,$F$61,0)</f>
        <v>0</v>
      </c>
      <c r="N251" s="154">
        <f>IF('Detailed input - Vehicles'!$E$124=L247,$F$61,0)</f>
        <v>0</v>
      </c>
      <c r="O251" s="154">
        <f>IF('Detailed input - Vehicles'!$E$124=M247,$F$61,0)</f>
        <v>0</v>
      </c>
      <c r="P251" s="154">
        <f>IF('Detailed input - Vehicles'!$E$124=N247,$F$61,0)</f>
        <v>0</v>
      </c>
      <c r="Q251" s="154">
        <f>IF('Detailed input - Vehicles'!$E$124=O247,$F$61,0)</f>
        <v>0</v>
      </c>
      <c r="R251" s="154">
        <f>IF('Detailed input - Vehicles'!$E$124=P247,$F$61,0)</f>
        <v>0</v>
      </c>
      <c r="S251" s="154">
        <f>IF('Detailed input - Vehicles'!$E$124=Q247,$F$61,0)</f>
        <v>0</v>
      </c>
      <c r="T251" s="154">
        <f>IF('Detailed input - Vehicles'!$E$124=R247,$F$61,0)</f>
        <v>0</v>
      </c>
      <c r="U251" s="154">
        <f>IF('Detailed input - Vehicles'!$E$124=S247,$F$61,0)</f>
        <v>0</v>
      </c>
      <c r="V251" s="154">
        <f>IF('Detailed input - Vehicles'!$E$124=T247,$F$61,0)</f>
        <v>0</v>
      </c>
      <c r="W251" s="154">
        <f>IF('Detailed input - Vehicles'!$E$124=U247,$F$61,0)</f>
        <v>0</v>
      </c>
      <c r="X251" s="154">
        <f>IF('Detailed input - Vehicles'!$E$124=V247,$F$61,0)</f>
        <v>0</v>
      </c>
      <c r="Y251" s="154">
        <f>IF('Detailed input - Vehicles'!$E$124=W247,$F$61,0)</f>
        <v>0</v>
      </c>
      <c r="Z251" s="154">
        <f>IF('Detailed input - Vehicles'!$E$124=X247,$F$61,0)</f>
        <v>0</v>
      </c>
      <c r="AA251" s="154">
        <f>IF('Detailed input - Vehicles'!$E$124=Y247,$F$61,0)</f>
        <v>0</v>
      </c>
      <c r="AB251" s="154">
        <f>IF('Detailed input - Vehicles'!$E$124=Z247,$F$61,0)</f>
        <v>0</v>
      </c>
      <c r="AC251" s="154">
        <f>IF('Detailed input - Vehicles'!$E$124=AA247,$F$61,0)</f>
        <v>0</v>
      </c>
      <c r="AE251" s="623">
        <f>SUM(D251:AC251)-$F$61</f>
        <v>0</v>
      </c>
    </row>
    <row r="252" spans="2:31" ht="15" customHeight="1" x14ac:dyDescent="0.3">
      <c r="B252" s="226"/>
      <c r="C252" s="146" t="s">
        <v>124</v>
      </c>
      <c r="D252" s="154"/>
      <c r="E252" s="154"/>
      <c r="F252" s="154"/>
      <c r="G252" s="154">
        <f>IF('Detailed input - Vehicles'!$E$124=D247,$G$61,0)</f>
        <v>0</v>
      </c>
      <c r="H252" s="154">
        <f>IF('Detailed input - Vehicles'!$E$124=E247,$G$61,0)</f>
        <v>0</v>
      </c>
      <c r="I252" s="154">
        <f>IF('Detailed input - Vehicles'!$E$124=F247,$G$61,0)</f>
        <v>0</v>
      </c>
      <c r="J252" s="154">
        <f>IF('Detailed input - Vehicles'!$E$124=G247,$G$61,0)</f>
        <v>0</v>
      </c>
      <c r="K252" s="154">
        <f>IF('Detailed input - Vehicles'!$E$124=H247,$G$61,0)</f>
        <v>0</v>
      </c>
      <c r="L252" s="154">
        <f>IF('Detailed input - Vehicles'!$E$124=I247,$G$61,0)</f>
        <v>0</v>
      </c>
      <c r="M252" s="154">
        <f>IF('Detailed input - Vehicles'!$E$124=J247,$G$61,0)</f>
        <v>0</v>
      </c>
      <c r="N252" s="154">
        <f>IF('Detailed input - Vehicles'!$E$124=K247,$G$61,0)</f>
        <v>0</v>
      </c>
      <c r="O252" s="154">
        <f>IF('Detailed input - Vehicles'!$E$124=L247,$G$61,0)</f>
        <v>0</v>
      </c>
      <c r="P252" s="154">
        <f>IF('Detailed input - Vehicles'!$E$124=M247,$G$61,0)</f>
        <v>0</v>
      </c>
      <c r="Q252" s="154">
        <f>IF('Detailed input - Vehicles'!$E$124=N247,$G$61,0)</f>
        <v>0</v>
      </c>
      <c r="R252" s="154">
        <f>IF('Detailed input - Vehicles'!$E$124=O247,$G$61,0)</f>
        <v>0</v>
      </c>
      <c r="S252" s="154">
        <f>IF('Detailed input - Vehicles'!$E$124=P247,$G$61,0)</f>
        <v>0</v>
      </c>
      <c r="T252" s="154">
        <f>IF('Detailed input - Vehicles'!$E$124=Q247,$G$61,0)</f>
        <v>0</v>
      </c>
      <c r="U252" s="154">
        <f>IF('Detailed input - Vehicles'!$E$124=R247,$G$61,0)</f>
        <v>0</v>
      </c>
      <c r="V252" s="154">
        <f>IF('Detailed input - Vehicles'!$E$124=S247,$G$61,0)</f>
        <v>0</v>
      </c>
      <c r="W252" s="154">
        <f>IF('Detailed input - Vehicles'!$E$124=T247,$G$61,0)</f>
        <v>0</v>
      </c>
      <c r="X252" s="154">
        <f>IF('Detailed input - Vehicles'!$E$124=U247,$G$61,0)</f>
        <v>0</v>
      </c>
      <c r="Y252" s="154">
        <f>IF('Detailed input - Vehicles'!$E$124=V247,$G$61,0)</f>
        <v>0</v>
      </c>
      <c r="Z252" s="154">
        <f>IF('Detailed input - Vehicles'!$E$124=W247,$G$61,0)</f>
        <v>0</v>
      </c>
      <c r="AA252" s="154">
        <f>IF('Detailed input - Vehicles'!$E$124=X247,$G$61,0)</f>
        <v>0</v>
      </c>
      <c r="AB252" s="154">
        <f>IF('Detailed input - Vehicles'!$E$124=Y247,$G$61,0)</f>
        <v>0</v>
      </c>
      <c r="AC252" s="154">
        <f>IF('Detailed input - Vehicles'!$E$124=Z247,$G$61,0)</f>
        <v>0</v>
      </c>
      <c r="AE252" s="623">
        <f>SUM(D252:AC252)-$G$61</f>
        <v>0</v>
      </c>
    </row>
    <row r="253" spans="2:31" ht="15" customHeight="1" x14ac:dyDescent="0.3">
      <c r="B253" s="226"/>
      <c r="C253" s="146" t="s">
        <v>125</v>
      </c>
      <c r="D253" s="154"/>
      <c r="E253" s="154"/>
      <c r="F253" s="154"/>
      <c r="G253" s="154"/>
      <c r="H253" s="154">
        <f>IF('Detailed input - Vehicles'!$E$124=D247,$H$61,0)</f>
        <v>0</v>
      </c>
      <c r="I253" s="154">
        <f>IF('Detailed input - Vehicles'!$E$124=E247,$H$61,0)</f>
        <v>0</v>
      </c>
      <c r="J253" s="154">
        <f>IF('Detailed input - Vehicles'!$E$124=F247,$H$61,0)</f>
        <v>0</v>
      </c>
      <c r="K253" s="154">
        <f>IF('Detailed input - Vehicles'!$E$124=G247,$H$61,0)</f>
        <v>0</v>
      </c>
      <c r="L253" s="154">
        <f>IF('Detailed input - Vehicles'!$E$124=H247,$H$61,0)</f>
        <v>0</v>
      </c>
      <c r="M253" s="154">
        <f>IF('Detailed input - Vehicles'!$E$124=I247,$H$61,0)</f>
        <v>0</v>
      </c>
      <c r="N253" s="154">
        <f>IF('Detailed input - Vehicles'!$E$124=J247,$H$61,0)</f>
        <v>0</v>
      </c>
      <c r="O253" s="154">
        <f>IF('Detailed input - Vehicles'!$E$124=K247,$H$61,0)</f>
        <v>0</v>
      </c>
      <c r="P253" s="154">
        <f>IF('Detailed input - Vehicles'!$E$124=L247,$H$61,0)</f>
        <v>0</v>
      </c>
      <c r="Q253" s="154">
        <f>IF('Detailed input - Vehicles'!$E$124=M247,$H$61,0)</f>
        <v>0</v>
      </c>
      <c r="R253" s="154">
        <f>IF('Detailed input - Vehicles'!$E$124=N247,$H$61,0)</f>
        <v>0</v>
      </c>
      <c r="S253" s="154">
        <f>IF('Detailed input - Vehicles'!$E$124=O247,$H$61,0)</f>
        <v>0</v>
      </c>
      <c r="T253" s="154">
        <f>IF('Detailed input - Vehicles'!$E$124=P247,$H$61,0)</f>
        <v>0</v>
      </c>
      <c r="U253" s="154">
        <f>IF('Detailed input - Vehicles'!$E$124=Q247,$H$61,0)</f>
        <v>0</v>
      </c>
      <c r="V253" s="154">
        <f>IF('Detailed input - Vehicles'!$E$124=R247,$H$61,0)</f>
        <v>0</v>
      </c>
      <c r="W253" s="154">
        <f>IF('Detailed input - Vehicles'!$E$124=S247,$H$61,0)</f>
        <v>0</v>
      </c>
      <c r="X253" s="154">
        <f>IF('Detailed input - Vehicles'!$E$124=T247,$H$61,0)</f>
        <v>0</v>
      </c>
      <c r="Y253" s="154">
        <f>IF('Detailed input - Vehicles'!$E$124=U247,$H$61,0)</f>
        <v>0</v>
      </c>
      <c r="Z253" s="154">
        <f>IF('Detailed input - Vehicles'!$E$124=V247,$H$61,0)</f>
        <v>0</v>
      </c>
      <c r="AA253" s="154">
        <f>IF('Detailed input - Vehicles'!$E$124=W247,$H$61,0)</f>
        <v>0</v>
      </c>
      <c r="AB253" s="154">
        <f>IF('Detailed input - Vehicles'!$E$124=X247,$H$61,0)</f>
        <v>0</v>
      </c>
      <c r="AC253" s="154">
        <f>IF('Detailed input - Vehicles'!$E$124=Y247,$H$61,0)</f>
        <v>0</v>
      </c>
      <c r="AE253" s="623">
        <f>SUM(D253:AC253)-$H$61</f>
        <v>0</v>
      </c>
    </row>
    <row r="254" spans="2:31" ht="15" customHeight="1" x14ac:dyDescent="0.3">
      <c r="B254" s="226"/>
      <c r="C254" s="146" t="s">
        <v>126</v>
      </c>
      <c r="D254" s="154"/>
      <c r="E254" s="154"/>
      <c r="F254" s="154"/>
      <c r="G254" s="154"/>
      <c r="H254" s="154"/>
      <c r="I254" s="154">
        <f>IF('Detailed input - Vehicles'!$E$124=D247,$I$61,0)</f>
        <v>0</v>
      </c>
      <c r="J254" s="154">
        <f>IF('Detailed input - Vehicles'!$E$124=E247,$I$61,0)</f>
        <v>0</v>
      </c>
      <c r="K254" s="154">
        <f>IF('Detailed input - Vehicles'!$E$124=F247,$I$61,0)</f>
        <v>0</v>
      </c>
      <c r="L254" s="154">
        <f>IF('Detailed input - Vehicles'!$E$124=G247,$I$61,0)</f>
        <v>0</v>
      </c>
      <c r="M254" s="154">
        <f>IF('Detailed input - Vehicles'!$E$124=H247,$I$61,0)</f>
        <v>0</v>
      </c>
      <c r="N254" s="154">
        <f>IF('Detailed input - Vehicles'!$E$124=I247,$I$61,0)</f>
        <v>0</v>
      </c>
      <c r="O254" s="154">
        <f>IF('Detailed input - Vehicles'!$E$124=J247,$I$61,0)</f>
        <v>0</v>
      </c>
      <c r="P254" s="154">
        <f>IF('Detailed input - Vehicles'!$E$124=K247,$I$61,0)</f>
        <v>0</v>
      </c>
      <c r="Q254" s="154">
        <f>IF('Detailed input - Vehicles'!$E$124=L247,$I$61,0)</f>
        <v>0</v>
      </c>
      <c r="R254" s="154">
        <f>IF('Detailed input - Vehicles'!$E$124=M247,$I$61,0)</f>
        <v>0</v>
      </c>
      <c r="S254" s="154">
        <f>IF('Detailed input - Vehicles'!$E$124=N247,$I$61,0)</f>
        <v>0</v>
      </c>
      <c r="T254" s="154">
        <f>IF('Detailed input - Vehicles'!$E$124=O247,$I$61,0)</f>
        <v>0</v>
      </c>
      <c r="U254" s="154">
        <f>IF('Detailed input - Vehicles'!$E$124=P247,$I$61,0)</f>
        <v>0</v>
      </c>
      <c r="V254" s="154">
        <f>IF('Detailed input - Vehicles'!$E$124=Q247,$I$61,0)</f>
        <v>0</v>
      </c>
      <c r="W254" s="154">
        <f>IF('Detailed input - Vehicles'!$E$124=R247,$I$61,0)</f>
        <v>0</v>
      </c>
      <c r="X254" s="154">
        <f>IF('Detailed input - Vehicles'!$E$124=S247,$I$61,0)</f>
        <v>0</v>
      </c>
      <c r="Y254" s="154">
        <f>IF('Detailed input - Vehicles'!$E$124=T247,$I$61,0)</f>
        <v>0</v>
      </c>
      <c r="Z254" s="154">
        <f>IF('Detailed input - Vehicles'!$E$124=U247,$I$61,0)</f>
        <v>0</v>
      </c>
      <c r="AA254" s="154">
        <f>IF('Detailed input - Vehicles'!$E$124=V247,$I$61,0)</f>
        <v>0</v>
      </c>
      <c r="AB254" s="154">
        <f>IF('Detailed input - Vehicles'!$E$124=W247,$I$61,0)</f>
        <v>0</v>
      </c>
      <c r="AC254" s="154">
        <f>IF('Detailed input - Vehicles'!$E$124=X247,$I$61,0)</f>
        <v>0</v>
      </c>
      <c r="AE254" s="623">
        <f>SUM(D254:AC254)-$I$61</f>
        <v>0</v>
      </c>
    </row>
    <row r="255" spans="2:31" ht="15" customHeight="1" x14ac:dyDescent="0.3">
      <c r="B255" s="226"/>
      <c r="C255" s="146" t="s">
        <v>127</v>
      </c>
      <c r="D255" s="154"/>
      <c r="E255" s="154"/>
      <c r="F255" s="154"/>
      <c r="G255" s="154"/>
      <c r="H255" s="154"/>
      <c r="I255" s="154"/>
      <c r="J255" s="154">
        <f>IF('Detailed input - Vehicles'!$E$124=D247,$J$61,0)</f>
        <v>0</v>
      </c>
      <c r="K255" s="154">
        <f>IF('Detailed input - Vehicles'!$E$124=E247,$J$61,0)</f>
        <v>0</v>
      </c>
      <c r="L255" s="154">
        <f>IF('Detailed input - Vehicles'!$E$124=F247,$J$61,0)</f>
        <v>0</v>
      </c>
      <c r="M255" s="154">
        <f>IF('Detailed input - Vehicles'!$E$124=G247,$J$61,0)</f>
        <v>0</v>
      </c>
      <c r="N255" s="154">
        <f>IF('Detailed input - Vehicles'!$E$124=H247,$J$61,0)</f>
        <v>0</v>
      </c>
      <c r="O255" s="154">
        <f>IF('Detailed input - Vehicles'!$E$124=I247,$J$61,0)</f>
        <v>0</v>
      </c>
      <c r="P255" s="154">
        <f>IF('Detailed input - Vehicles'!$E$124=J247,$J$61,0)</f>
        <v>0</v>
      </c>
      <c r="Q255" s="154">
        <f>IF('Detailed input - Vehicles'!$E$124=K247,$J$61,0)</f>
        <v>0</v>
      </c>
      <c r="R255" s="154">
        <f>IF('Detailed input - Vehicles'!$E$124=L247,$J$61,0)</f>
        <v>0</v>
      </c>
      <c r="S255" s="154">
        <f>IF('Detailed input - Vehicles'!$E$124=M247,$J$61,0)</f>
        <v>0</v>
      </c>
      <c r="T255" s="154">
        <f>IF('Detailed input - Vehicles'!$E$124=N247,$J$61,0)</f>
        <v>0</v>
      </c>
      <c r="U255" s="154">
        <f>IF('Detailed input - Vehicles'!$E$124=O247,$J$61,0)</f>
        <v>0</v>
      </c>
      <c r="V255" s="154">
        <f>IF('Detailed input - Vehicles'!$E$124=P247,$J$61,0)</f>
        <v>0</v>
      </c>
      <c r="W255" s="154">
        <f>IF('Detailed input - Vehicles'!$E$124=Q247,$J$61,0)</f>
        <v>0</v>
      </c>
      <c r="X255" s="154">
        <f>IF('Detailed input - Vehicles'!$E$124=R247,$J$61,0)</f>
        <v>0</v>
      </c>
      <c r="Y255" s="154">
        <f>IF('Detailed input - Vehicles'!$E$124=S247,$J$61,0)</f>
        <v>0</v>
      </c>
      <c r="Z255" s="154">
        <f>IF('Detailed input - Vehicles'!$E$124=T247,$J$61,0)</f>
        <v>0</v>
      </c>
      <c r="AA255" s="154">
        <f>IF('Detailed input - Vehicles'!$E$124=U247,$J$61,0)</f>
        <v>0</v>
      </c>
      <c r="AB255" s="154">
        <f>IF('Detailed input - Vehicles'!$E$124=V247,$J$61,0)</f>
        <v>0</v>
      </c>
      <c r="AC255" s="154">
        <f>IF('Detailed input - Vehicles'!$E$124=W247,$J$61,0)</f>
        <v>0</v>
      </c>
      <c r="AE255" s="623">
        <f>SUM(D255:AC255)-$J$61</f>
        <v>0</v>
      </c>
    </row>
    <row r="256" spans="2:31" ht="15" customHeight="1" x14ac:dyDescent="0.3">
      <c r="B256" s="226"/>
      <c r="C256" s="146" t="s">
        <v>128</v>
      </c>
      <c r="D256" s="154"/>
      <c r="E256" s="154"/>
      <c r="F256" s="154"/>
      <c r="G256" s="154"/>
      <c r="H256" s="154"/>
      <c r="I256" s="154"/>
      <c r="J256" s="154"/>
      <c r="K256" s="154">
        <f>IF('Detailed input - Vehicles'!$E$124=D247,$K$61,0)</f>
        <v>0</v>
      </c>
      <c r="L256" s="154">
        <f>IF('Detailed input - Vehicles'!$E$124=E247,$K$61,0)</f>
        <v>0</v>
      </c>
      <c r="M256" s="154">
        <f>IF('Detailed input - Vehicles'!$E$124=F247,$K$61,0)</f>
        <v>0</v>
      </c>
      <c r="N256" s="154">
        <f>IF('Detailed input - Vehicles'!$E$124=G247,$K$61,0)</f>
        <v>0</v>
      </c>
      <c r="O256" s="154">
        <f>IF('Detailed input - Vehicles'!$E$124=H247,$K$61,0)</f>
        <v>0</v>
      </c>
      <c r="P256" s="154">
        <f>IF('Detailed input - Vehicles'!$E$124=I247,$K$61,0)</f>
        <v>0</v>
      </c>
      <c r="Q256" s="154">
        <f>IF('Detailed input - Vehicles'!$E$124=J247,$K$61,0)</f>
        <v>0</v>
      </c>
      <c r="R256" s="154">
        <f>IF('Detailed input - Vehicles'!$E$124=K247,$K$61,0)</f>
        <v>0</v>
      </c>
      <c r="S256" s="154">
        <f>IF('Detailed input - Vehicles'!$E$124=L247,$K$61,0)</f>
        <v>0</v>
      </c>
      <c r="T256" s="154">
        <f>IF('Detailed input - Vehicles'!$E$124=M247,$K$61,0)</f>
        <v>0</v>
      </c>
      <c r="U256" s="154">
        <f>IF('Detailed input - Vehicles'!$E$124=N247,$K$61,0)</f>
        <v>0</v>
      </c>
      <c r="V256" s="154">
        <f>IF('Detailed input - Vehicles'!$E$124=O247,$K$61,0)</f>
        <v>0</v>
      </c>
      <c r="W256" s="154">
        <f>IF('Detailed input - Vehicles'!$E$124=P247,$K$61,0)</f>
        <v>0</v>
      </c>
      <c r="X256" s="154">
        <f>IF('Detailed input - Vehicles'!$E$124=Q247,$K$61,0)</f>
        <v>0</v>
      </c>
      <c r="Y256" s="154">
        <f>IF('Detailed input - Vehicles'!$E$124=R247,$K$61,0)</f>
        <v>0</v>
      </c>
      <c r="Z256" s="154">
        <f>IF('Detailed input - Vehicles'!$E$124=S247,$K$61,0)</f>
        <v>0</v>
      </c>
      <c r="AA256" s="154">
        <f>IF('Detailed input - Vehicles'!$E$124=T247,$K$61,0)</f>
        <v>0</v>
      </c>
      <c r="AB256" s="154">
        <f>IF('Detailed input - Vehicles'!$E$124=U247,$K$61,0)</f>
        <v>0</v>
      </c>
      <c r="AC256" s="154">
        <f>IF('Detailed input - Vehicles'!$E$124=V247,$K$61,0)</f>
        <v>0</v>
      </c>
      <c r="AE256" s="623">
        <f>SUM(D256:AC256)-$K$61</f>
        <v>0</v>
      </c>
    </row>
    <row r="257" spans="2:31" ht="15" customHeight="1" x14ac:dyDescent="0.3">
      <c r="B257" s="226"/>
      <c r="C257" s="146" t="s">
        <v>129</v>
      </c>
      <c r="D257" s="154"/>
      <c r="E257" s="154"/>
      <c r="F257" s="154"/>
      <c r="G257" s="154"/>
      <c r="H257" s="154"/>
      <c r="I257" s="154"/>
      <c r="J257" s="154"/>
      <c r="K257" s="154"/>
      <c r="L257" s="154">
        <f>IF('Detailed input - Vehicles'!$E$124=D247,$L$61,0)</f>
        <v>0</v>
      </c>
      <c r="M257" s="154">
        <f>IF('Detailed input - Vehicles'!$E$124=E247,$L$61,0)</f>
        <v>0</v>
      </c>
      <c r="N257" s="154">
        <f>IF('Detailed input - Vehicles'!$E$124=F247,$L$61,0)</f>
        <v>0</v>
      </c>
      <c r="O257" s="154">
        <f>IF('Detailed input - Vehicles'!$E$124=G247,$L$61,0)</f>
        <v>0</v>
      </c>
      <c r="P257" s="154">
        <f>IF('Detailed input - Vehicles'!$E$124=H247,$L$61,0)</f>
        <v>0</v>
      </c>
      <c r="Q257" s="154">
        <f>IF('Detailed input - Vehicles'!$E$124=I247,$L$61,0)</f>
        <v>0</v>
      </c>
      <c r="R257" s="154">
        <f>IF('Detailed input - Vehicles'!$E$124=J247,$L$61,0)</f>
        <v>0</v>
      </c>
      <c r="S257" s="154">
        <f>IF('Detailed input - Vehicles'!$E$124=K247,$L$61,0)</f>
        <v>0</v>
      </c>
      <c r="T257" s="154">
        <f>IF('Detailed input - Vehicles'!$E$124=L247,$L$61,0)</f>
        <v>0</v>
      </c>
      <c r="U257" s="154">
        <f>IF('Detailed input - Vehicles'!$E$124=M247,$L$61,0)</f>
        <v>0</v>
      </c>
      <c r="V257" s="154">
        <f>IF('Detailed input - Vehicles'!$E$124=N247,$L$61,0)</f>
        <v>0</v>
      </c>
      <c r="W257" s="154">
        <f>IF('Detailed input - Vehicles'!$E$124=O247,$L$61,0)</f>
        <v>0</v>
      </c>
      <c r="X257" s="154">
        <f>IF('Detailed input - Vehicles'!$E$124=P247,$L$61,0)</f>
        <v>0</v>
      </c>
      <c r="Y257" s="154">
        <f>IF('Detailed input - Vehicles'!$E$124=Q247,$L$61,0)</f>
        <v>0</v>
      </c>
      <c r="Z257" s="154">
        <f>IF('Detailed input - Vehicles'!$E$124=R247,$L$61,0)</f>
        <v>0</v>
      </c>
      <c r="AA257" s="154">
        <f>IF('Detailed input - Vehicles'!$E$124=S247,$L$61,0)</f>
        <v>0</v>
      </c>
      <c r="AB257" s="154">
        <f>IF('Detailed input - Vehicles'!$E$124=T247,$L$61,0)</f>
        <v>0</v>
      </c>
      <c r="AC257" s="154">
        <f>IF('Detailed input - Vehicles'!$E$124=U247,$L$61,0)</f>
        <v>0</v>
      </c>
      <c r="AE257" s="623">
        <f>SUM(D257:AC257)-$L$61</f>
        <v>0</v>
      </c>
    </row>
    <row r="258" spans="2:31" ht="15" customHeight="1" x14ac:dyDescent="0.3">
      <c r="B258" s="226"/>
      <c r="C258" s="146" t="s">
        <v>130</v>
      </c>
      <c r="D258" s="154"/>
      <c r="E258" s="154"/>
      <c r="F258" s="154"/>
      <c r="G258" s="154"/>
      <c r="H258" s="154"/>
      <c r="I258" s="154"/>
      <c r="J258" s="154"/>
      <c r="K258" s="154"/>
      <c r="L258" s="154"/>
      <c r="M258" s="154">
        <f>IF('Detailed input - Vehicles'!$E$124=D247,$M$61,0)</f>
        <v>0</v>
      </c>
      <c r="N258" s="154">
        <f>IF('Detailed input - Vehicles'!$E$124=E247,$M$61,0)</f>
        <v>0</v>
      </c>
      <c r="O258" s="154">
        <f>IF('Detailed input - Vehicles'!$E$124=F247,$M$61,0)</f>
        <v>0</v>
      </c>
      <c r="P258" s="154">
        <f>IF('Detailed input - Vehicles'!$E$124=G247,$M$61,0)</f>
        <v>0</v>
      </c>
      <c r="Q258" s="154">
        <f>IF('Detailed input - Vehicles'!$E$124=H247,$M$61,0)</f>
        <v>0</v>
      </c>
      <c r="R258" s="154">
        <f>IF('Detailed input - Vehicles'!$E$124=I247,$M$61,0)</f>
        <v>0</v>
      </c>
      <c r="S258" s="154">
        <f>IF('Detailed input - Vehicles'!$E$124=J247,$M$61,0)</f>
        <v>0</v>
      </c>
      <c r="T258" s="154">
        <f>IF('Detailed input - Vehicles'!$E$124=K247,$M$61,0)</f>
        <v>0</v>
      </c>
      <c r="U258" s="154">
        <f>IF('Detailed input - Vehicles'!$E$124=L247,$M$61,0)</f>
        <v>0</v>
      </c>
      <c r="V258" s="154">
        <f>IF('Detailed input - Vehicles'!$E$124=M247,$M$61,0)</f>
        <v>0</v>
      </c>
      <c r="W258" s="154">
        <f>IF('Detailed input - Vehicles'!$E$124=N247,$M$61,0)</f>
        <v>0</v>
      </c>
      <c r="X258" s="154">
        <f>IF('Detailed input - Vehicles'!$E$124=O247,$M$61,0)</f>
        <v>0</v>
      </c>
      <c r="Y258" s="154">
        <f>IF('Detailed input - Vehicles'!$E$124=P247,$M$61,0)</f>
        <v>0</v>
      </c>
      <c r="Z258" s="154">
        <f>IF('Detailed input - Vehicles'!$E$124=Q247,$M$61,0)</f>
        <v>0</v>
      </c>
      <c r="AA258" s="154">
        <f>IF('Detailed input - Vehicles'!$E$124=R247,$M$61,0)</f>
        <v>0</v>
      </c>
      <c r="AB258" s="154">
        <f>IF('Detailed input - Vehicles'!$E$124=S247,$M$61,0)</f>
        <v>0</v>
      </c>
      <c r="AC258" s="154">
        <f>IF('Detailed input - Vehicles'!$E$124=T247,$M$61,0)</f>
        <v>0</v>
      </c>
      <c r="AE258" s="623">
        <f>SUM(D258:AC258)-$M$61</f>
        <v>0</v>
      </c>
    </row>
    <row r="259" spans="2:31" ht="15" customHeight="1" x14ac:dyDescent="0.3">
      <c r="B259" s="226"/>
      <c r="C259" s="146" t="s">
        <v>131</v>
      </c>
      <c r="D259" s="154"/>
      <c r="E259" s="154"/>
      <c r="F259" s="154"/>
      <c r="G259" s="154"/>
      <c r="H259" s="154"/>
      <c r="I259" s="154"/>
      <c r="J259" s="154"/>
      <c r="K259" s="154"/>
      <c r="L259" s="154"/>
      <c r="M259" s="154"/>
      <c r="N259" s="154">
        <f>IF('Detailed input - Vehicles'!$E$124=D247,$N$61,0)</f>
        <v>0</v>
      </c>
      <c r="O259" s="154">
        <f>IF('Detailed input - Vehicles'!$E$124=E247,$N$61,0)</f>
        <v>0</v>
      </c>
      <c r="P259" s="154">
        <f>IF('Detailed input - Vehicles'!$E$124=F247,$N$61,0)</f>
        <v>0</v>
      </c>
      <c r="Q259" s="154">
        <f>IF('Detailed input - Vehicles'!$E$124=G247,$N$61,0)</f>
        <v>0</v>
      </c>
      <c r="R259" s="154">
        <f>IF('Detailed input - Vehicles'!$E$124=H247,$N$61,0)</f>
        <v>0</v>
      </c>
      <c r="S259" s="154">
        <f>IF('Detailed input - Vehicles'!$E$124=I247,$N$61,0)</f>
        <v>0</v>
      </c>
      <c r="T259" s="154">
        <f>IF('Detailed input - Vehicles'!$E$124=J247,$N$61,0)</f>
        <v>0</v>
      </c>
      <c r="U259" s="154">
        <f>IF('Detailed input - Vehicles'!$E$124=K247,$N$61,0)</f>
        <v>0</v>
      </c>
      <c r="V259" s="154">
        <f>IF('Detailed input - Vehicles'!$E$124=L247,$N$61,0)</f>
        <v>0</v>
      </c>
      <c r="W259" s="154">
        <f>IF('Detailed input - Vehicles'!$E$124=M247,$N$61,0)</f>
        <v>0</v>
      </c>
      <c r="X259" s="154">
        <f>IF('Detailed input - Vehicles'!$E$124=N247,$N$61,0)</f>
        <v>0</v>
      </c>
      <c r="Y259" s="154">
        <f>IF('Detailed input - Vehicles'!$E$124=O247,$N$61,0)</f>
        <v>0</v>
      </c>
      <c r="Z259" s="154">
        <f>IF('Detailed input - Vehicles'!$E$124=P247,$N$61,0)</f>
        <v>0</v>
      </c>
      <c r="AA259" s="154">
        <f>IF('Detailed input - Vehicles'!$E$124=Q247,$N$61,0)</f>
        <v>0</v>
      </c>
      <c r="AB259" s="154">
        <f>IF('Detailed input - Vehicles'!$E$124=R247,$N$61,0)</f>
        <v>0</v>
      </c>
      <c r="AC259" s="154">
        <f>IF('Detailed input - Vehicles'!$E$124=S247,$N$61,0)</f>
        <v>0</v>
      </c>
      <c r="AE259" s="623">
        <f>SUM(D259:AC259)-$N$61</f>
        <v>0</v>
      </c>
    </row>
    <row r="263" spans="2:31" ht="15" customHeight="1" x14ac:dyDescent="0.3">
      <c r="B263" s="211" t="s">
        <v>664</v>
      </c>
      <c r="D263" s="853">
        <f>+'Basic input'!I37</f>
        <v>0</v>
      </c>
      <c r="E263" s="853">
        <f>+D263</f>
        <v>0</v>
      </c>
      <c r="F263" s="853">
        <f t="shared" ref="F263:AC263" si="122">+E263</f>
        <v>0</v>
      </c>
      <c r="G263" s="853">
        <f t="shared" si="122"/>
        <v>0</v>
      </c>
      <c r="H263" s="853">
        <f t="shared" si="122"/>
        <v>0</v>
      </c>
      <c r="I263" s="853">
        <f t="shared" si="122"/>
        <v>0</v>
      </c>
      <c r="J263" s="853">
        <f t="shared" si="122"/>
        <v>0</v>
      </c>
      <c r="K263" s="853">
        <f t="shared" si="122"/>
        <v>0</v>
      </c>
      <c r="L263" s="853">
        <f t="shared" si="122"/>
        <v>0</v>
      </c>
      <c r="M263" s="853">
        <f t="shared" si="122"/>
        <v>0</v>
      </c>
      <c r="N263" s="853">
        <f t="shared" si="122"/>
        <v>0</v>
      </c>
      <c r="O263" s="853">
        <f t="shared" si="122"/>
        <v>0</v>
      </c>
      <c r="P263" s="853">
        <f t="shared" si="122"/>
        <v>0</v>
      </c>
      <c r="Q263" s="853">
        <f t="shared" si="122"/>
        <v>0</v>
      </c>
      <c r="R263" s="853">
        <f t="shared" si="122"/>
        <v>0</v>
      </c>
      <c r="S263" s="853">
        <f t="shared" si="122"/>
        <v>0</v>
      </c>
      <c r="T263" s="853">
        <f t="shared" si="122"/>
        <v>0</v>
      </c>
      <c r="U263" s="853">
        <f t="shared" si="122"/>
        <v>0</v>
      </c>
      <c r="V263" s="853">
        <f t="shared" si="122"/>
        <v>0</v>
      </c>
      <c r="W263" s="853">
        <f t="shared" si="122"/>
        <v>0</v>
      </c>
      <c r="X263" s="853">
        <f t="shared" si="122"/>
        <v>0</v>
      </c>
      <c r="Y263" s="853">
        <f t="shared" si="122"/>
        <v>0</v>
      </c>
      <c r="Z263" s="853">
        <f t="shared" si="122"/>
        <v>0</v>
      </c>
      <c r="AA263" s="853">
        <f t="shared" si="122"/>
        <v>0</v>
      </c>
      <c r="AB263" s="853">
        <f t="shared" si="122"/>
        <v>0</v>
      </c>
      <c r="AC263" s="853">
        <f t="shared" si="122"/>
        <v>0</v>
      </c>
    </row>
    <row r="264" spans="2:31" ht="15" customHeight="1" x14ac:dyDescent="0.3">
      <c r="B264" s="97" t="s">
        <v>137</v>
      </c>
      <c r="C264" s="97" t="s">
        <v>78</v>
      </c>
      <c r="D264" s="597">
        <f t="shared" ref="D264:N264" si="123">SUM(D265:D275)</f>
        <v>0</v>
      </c>
      <c r="E264" s="597">
        <f t="shared" si="123"/>
        <v>0</v>
      </c>
      <c r="F264" s="597">
        <f t="shared" si="123"/>
        <v>0</v>
      </c>
      <c r="G264" s="597">
        <f t="shared" si="123"/>
        <v>0</v>
      </c>
      <c r="H264" s="597">
        <f t="shared" si="123"/>
        <v>0</v>
      </c>
      <c r="I264" s="597">
        <f t="shared" si="123"/>
        <v>0</v>
      </c>
      <c r="J264" s="597">
        <f t="shared" si="123"/>
        <v>0</v>
      </c>
      <c r="K264" s="597">
        <f t="shared" si="123"/>
        <v>0</v>
      </c>
      <c r="L264" s="597">
        <f t="shared" si="123"/>
        <v>0</v>
      </c>
      <c r="M264" s="597">
        <f t="shared" si="123"/>
        <v>0</v>
      </c>
      <c r="N264" s="597">
        <f t="shared" si="123"/>
        <v>0</v>
      </c>
      <c r="O264" s="597">
        <f t="shared" ref="O264:AC264" si="124">SUM(O265:O275)</f>
        <v>0</v>
      </c>
      <c r="P264" s="597">
        <f t="shared" si="124"/>
        <v>0</v>
      </c>
      <c r="Q264" s="597">
        <f t="shared" si="124"/>
        <v>0</v>
      </c>
      <c r="R264" s="597">
        <f t="shared" si="124"/>
        <v>0</v>
      </c>
      <c r="S264" s="597">
        <f t="shared" si="124"/>
        <v>0</v>
      </c>
      <c r="T264" s="597">
        <f t="shared" si="124"/>
        <v>0</v>
      </c>
      <c r="U264" s="597">
        <f t="shared" si="124"/>
        <v>0</v>
      </c>
      <c r="V264" s="597">
        <f t="shared" si="124"/>
        <v>0</v>
      </c>
      <c r="W264" s="597">
        <f t="shared" si="124"/>
        <v>0</v>
      </c>
      <c r="X264" s="597">
        <f t="shared" si="124"/>
        <v>0</v>
      </c>
      <c r="Y264" s="597">
        <f t="shared" si="124"/>
        <v>0</v>
      </c>
      <c r="Z264" s="597">
        <f t="shared" si="124"/>
        <v>0</v>
      </c>
      <c r="AA264" s="597">
        <f t="shared" si="124"/>
        <v>0</v>
      </c>
      <c r="AB264" s="597">
        <f t="shared" si="124"/>
        <v>0</v>
      </c>
      <c r="AC264" s="597">
        <f t="shared" si="124"/>
        <v>0</v>
      </c>
    </row>
    <row r="265" spans="2:31" ht="15" customHeight="1" x14ac:dyDescent="0.3">
      <c r="B265" s="103" t="s">
        <v>135</v>
      </c>
      <c r="C265" s="146" t="s">
        <v>121</v>
      </c>
      <c r="D265" s="147">
        <f>IF('Detailed input - Vehicles'!$E$139&lt;&gt;0,'Detailed input - Vehicles'!$E$139,'Detailed input - Vehicles'!$E$138)*'DV small'!D263*'DV small'!D$13</f>
        <v>0</v>
      </c>
      <c r="E265" s="147">
        <f>IF('Detailed input - Vehicles'!$E$139&lt;&gt;0,'Detailed input - Vehicles'!$E$139,'Detailed input - Vehicles'!$E$138)*'DV small'!E263*'DV small'!E$13</f>
        <v>0</v>
      </c>
      <c r="F265" s="147">
        <f>IF('Detailed input - Vehicles'!$E$139&lt;&gt;0,'Detailed input - Vehicles'!$E$139,'Detailed input - Vehicles'!$E$138)*'DV small'!F263*'DV small'!F$13</f>
        <v>0</v>
      </c>
      <c r="G265" s="147">
        <f>IF('Detailed input - Vehicles'!$E$139&lt;&gt;0,'Detailed input - Vehicles'!$E$139,'Detailed input - Vehicles'!$E$138)*'DV small'!G263*'DV small'!G$13</f>
        <v>0</v>
      </c>
      <c r="H265" s="147">
        <f>IF('Detailed input - Vehicles'!$E$139&lt;&gt;0,'Detailed input - Vehicles'!$E$139,'Detailed input - Vehicles'!$E$138)*'DV small'!H263*'DV small'!H$13</f>
        <v>0</v>
      </c>
      <c r="I265" s="147">
        <f>IF('Detailed input - Vehicles'!$E$139&lt;&gt;0,'Detailed input - Vehicles'!$E$139,'Detailed input - Vehicles'!$E$138)*'DV small'!I263*'DV small'!I$13</f>
        <v>0</v>
      </c>
      <c r="J265" s="147">
        <f>IF('Detailed input - Vehicles'!$E$139&lt;&gt;0,'Detailed input - Vehicles'!$E$139,'Detailed input - Vehicles'!$E$138)*'DV small'!J263*'DV small'!J$13</f>
        <v>0</v>
      </c>
      <c r="K265" s="147">
        <f>IF('Detailed input - Vehicles'!$E$139&lt;&gt;0,'Detailed input - Vehicles'!$E$139,'Detailed input - Vehicles'!$E$138)*'DV small'!K263*'DV small'!K$13</f>
        <v>0</v>
      </c>
      <c r="L265" s="147">
        <f>IF('Detailed input - Vehicles'!$E$139&lt;&gt;0,'Detailed input - Vehicles'!$E$139,'Detailed input - Vehicles'!$E$138)*'DV small'!L263*'DV small'!L$13</f>
        <v>0</v>
      </c>
      <c r="M265" s="147">
        <f>IF('Detailed input - Vehicles'!$E$139&lt;&gt;0,'Detailed input - Vehicles'!$E$139,'Detailed input - Vehicles'!$E$138)*'DV small'!M263*'DV small'!M$13</f>
        <v>0</v>
      </c>
      <c r="N265" s="147">
        <f>IF('Detailed input - Vehicles'!$E$139&lt;&gt;0,'Detailed input - Vehicles'!$E$139,'Detailed input - Vehicles'!$E$138)*'DV small'!N263*'DV small'!N$13</f>
        <v>0</v>
      </c>
      <c r="O265" s="147">
        <f>IF('Detailed input - Vehicles'!$E$139&lt;&gt;0,'Detailed input - Vehicles'!$E$139,'Detailed input - Vehicles'!$E$138)*'DV small'!O263*'DV small'!O$13</f>
        <v>0</v>
      </c>
      <c r="P265" s="147">
        <f>IF('Detailed input - Vehicles'!$E$139&lt;&gt;0,'Detailed input - Vehicles'!$E$139,'Detailed input - Vehicles'!$E$138)*'DV small'!P263*'DV small'!P$13</f>
        <v>0</v>
      </c>
      <c r="Q265" s="147">
        <f>IF('Detailed input - Vehicles'!$E$139&lt;&gt;0,'Detailed input - Vehicles'!$E$139,'Detailed input - Vehicles'!$E$138)*'DV small'!Q263*'DV small'!Q$13</f>
        <v>0</v>
      </c>
      <c r="R265" s="147">
        <f>IF('Detailed input - Vehicles'!$E$139&lt;&gt;0,'Detailed input - Vehicles'!$E$139,'Detailed input - Vehicles'!$E$138)*'DV small'!R263*'DV small'!R$13</f>
        <v>0</v>
      </c>
      <c r="S265" s="147">
        <f>IF('Detailed input - Vehicles'!$E$139&lt;&gt;0,'Detailed input - Vehicles'!$E$139,'Detailed input - Vehicles'!$E$138)*'DV small'!S263*'DV small'!S$13</f>
        <v>0</v>
      </c>
      <c r="T265" s="147">
        <f>IF('Detailed input - Vehicles'!$E$139&lt;&gt;0,'Detailed input - Vehicles'!$E$139,'Detailed input - Vehicles'!$E$138)*'DV small'!T263*'DV small'!T$13</f>
        <v>0</v>
      </c>
      <c r="U265" s="147">
        <f>IF('Detailed input - Vehicles'!$E$139&lt;&gt;0,'Detailed input - Vehicles'!$E$139,'Detailed input - Vehicles'!$E$138)*'DV small'!U263*'DV small'!U$13</f>
        <v>0</v>
      </c>
      <c r="V265" s="147">
        <f>IF('Detailed input - Vehicles'!$E$139&lt;&gt;0,'Detailed input - Vehicles'!$E$139,'Detailed input - Vehicles'!$E$138)*'DV small'!V263*'DV small'!V$13</f>
        <v>0</v>
      </c>
      <c r="W265" s="147">
        <f>IF('Detailed input - Vehicles'!$E$139&lt;&gt;0,'Detailed input - Vehicles'!$E$139,'Detailed input - Vehicles'!$E$138)*'DV small'!W263*'DV small'!W$13</f>
        <v>0</v>
      </c>
      <c r="X265" s="147">
        <f>IF('Detailed input - Vehicles'!$E$139&lt;&gt;0,'Detailed input - Vehicles'!$E$139,'Detailed input - Vehicles'!$E$138)*'DV small'!X263*'DV small'!X$13</f>
        <v>0</v>
      </c>
      <c r="Y265" s="147">
        <f>IF('Detailed input - Vehicles'!$E$139&lt;&gt;0,'Detailed input - Vehicles'!$E$139,'Detailed input - Vehicles'!$E$138)*'DV small'!Y263*'DV small'!Y$13</f>
        <v>0</v>
      </c>
      <c r="Z265" s="147">
        <f>IF('Detailed input - Vehicles'!$E$139&lt;&gt;0,'Detailed input - Vehicles'!$E$139,'Detailed input - Vehicles'!$E$138)*'DV small'!Z263*'DV small'!Z$13</f>
        <v>0</v>
      </c>
      <c r="AA265" s="147">
        <f>IF('Detailed input - Vehicles'!$E$139&lt;&gt;0,'Detailed input - Vehicles'!$E$139,'Detailed input - Vehicles'!$E$138)*'DV small'!AA263*'DV small'!AA$13</f>
        <v>0</v>
      </c>
      <c r="AB265" s="147">
        <f>IF('Detailed input - Vehicles'!$E$139&lt;&gt;0,'Detailed input - Vehicles'!$E$139,'Detailed input - Vehicles'!$E$138)*'DV small'!AB263*'DV small'!AB$13</f>
        <v>0</v>
      </c>
      <c r="AC265" s="147">
        <f>IF('Detailed input - Vehicles'!$E$139&lt;&gt;0,'Detailed input - Vehicles'!$E$139,'Detailed input - Vehicles'!$E$138)*'DV small'!AC263*'DV small'!AC$13</f>
        <v>0</v>
      </c>
    </row>
    <row r="266" spans="2:31" ht="15" customHeight="1" x14ac:dyDescent="0.3">
      <c r="B266" s="97"/>
      <c r="C266" s="146" t="s">
        <v>122</v>
      </c>
      <c r="D266" s="147"/>
      <c r="E266" s="147">
        <f>IF('Detailed input - Vehicles'!$F$139&lt;&gt;0,'Detailed input - Vehicles'!$F$139,'Detailed input - Vehicles'!$F$138)*'DV small'!E263*'DV small'!E$14</f>
        <v>0</v>
      </c>
      <c r="F266" s="147">
        <f>IF('Detailed input - Vehicles'!$F$139&lt;&gt;0,'Detailed input - Vehicles'!$F$139,'Detailed input - Vehicles'!$F$138)*'DV small'!F263*'DV small'!F$14</f>
        <v>0</v>
      </c>
      <c r="G266" s="147">
        <f>IF('Detailed input - Vehicles'!$F$139&lt;&gt;0,'Detailed input - Vehicles'!$F$139,'Detailed input - Vehicles'!$F$138)*'DV small'!G263*'DV small'!G$14</f>
        <v>0</v>
      </c>
      <c r="H266" s="147">
        <f>IF('Detailed input - Vehicles'!$F$139&lt;&gt;0,'Detailed input - Vehicles'!$F$139,'Detailed input - Vehicles'!$F$138)*'DV small'!H263*'DV small'!H$14</f>
        <v>0</v>
      </c>
      <c r="I266" s="147">
        <f>IF('Detailed input - Vehicles'!$F$139&lt;&gt;0,'Detailed input - Vehicles'!$F$139,'Detailed input - Vehicles'!$F$138)*'DV small'!I263*'DV small'!I$14</f>
        <v>0</v>
      </c>
      <c r="J266" s="147">
        <f>IF('Detailed input - Vehicles'!$F$139&lt;&gt;0,'Detailed input - Vehicles'!$F$139,'Detailed input - Vehicles'!$F$138)*'DV small'!J263*'DV small'!J$14</f>
        <v>0</v>
      </c>
      <c r="K266" s="147">
        <f>IF('Detailed input - Vehicles'!$F$139&lt;&gt;0,'Detailed input - Vehicles'!$F$139,'Detailed input - Vehicles'!$F$138)*'DV small'!K263*'DV small'!K$14</f>
        <v>0</v>
      </c>
      <c r="L266" s="147">
        <f>IF('Detailed input - Vehicles'!$F$139&lt;&gt;0,'Detailed input - Vehicles'!$F$139,'Detailed input - Vehicles'!$F$138)*'DV small'!L263*'DV small'!L$14</f>
        <v>0</v>
      </c>
      <c r="M266" s="147">
        <f>IF('Detailed input - Vehicles'!$F$139&lt;&gt;0,'Detailed input - Vehicles'!$F$139,'Detailed input - Vehicles'!$F$138)*'DV small'!M263*'DV small'!M$14</f>
        <v>0</v>
      </c>
      <c r="N266" s="147">
        <f>IF('Detailed input - Vehicles'!$F$139&lt;&gt;0,'Detailed input - Vehicles'!$F$139,'Detailed input - Vehicles'!$F$138)*'DV small'!N263*'DV small'!N$14</f>
        <v>0</v>
      </c>
      <c r="O266" s="147">
        <f>IF('Detailed input - Vehicles'!$F$139&lt;&gt;0,'Detailed input - Vehicles'!$F$139,'Detailed input - Vehicles'!$F$138)*'DV small'!O263*'DV small'!O$14</f>
        <v>0</v>
      </c>
      <c r="P266" s="147">
        <f>IF('Detailed input - Vehicles'!$F$139&lt;&gt;0,'Detailed input - Vehicles'!$F$139,'Detailed input - Vehicles'!$F$138)*'DV small'!P263*'DV small'!P$14</f>
        <v>0</v>
      </c>
      <c r="Q266" s="147">
        <f>IF('Detailed input - Vehicles'!$F$139&lt;&gt;0,'Detailed input - Vehicles'!$F$139,'Detailed input - Vehicles'!$F$138)*'DV small'!Q263*'DV small'!Q$14</f>
        <v>0</v>
      </c>
      <c r="R266" s="147">
        <f>IF('Detailed input - Vehicles'!$F$139&lt;&gt;0,'Detailed input - Vehicles'!$F$139,'Detailed input - Vehicles'!$F$138)*'DV small'!R263*'DV small'!R$14</f>
        <v>0</v>
      </c>
      <c r="S266" s="147">
        <f>IF('Detailed input - Vehicles'!$F$139&lt;&gt;0,'Detailed input - Vehicles'!$F$139,'Detailed input - Vehicles'!$F$138)*'DV small'!S263*'DV small'!S$14</f>
        <v>0</v>
      </c>
      <c r="T266" s="147">
        <f>IF('Detailed input - Vehicles'!$F$139&lt;&gt;0,'Detailed input - Vehicles'!$F$139,'Detailed input - Vehicles'!$F$138)*'DV small'!T263*'DV small'!T$14</f>
        <v>0</v>
      </c>
      <c r="U266" s="147">
        <f>IF('Detailed input - Vehicles'!$F$139&lt;&gt;0,'Detailed input - Vehicles'!$F$139,'Detailed input - Vehicles'!$F$138)*'DV small'!U263*'DV small'!U$14</f>
        <v>0</v>
      </c>
      <c r="V266" s="147">
        <f>IF('Detailed input - Vehicles'!$F$139&lt;&gt;0,'Detailed input - Vehicles'!$F$139,'Detailed input - Vehicles'!$F$138)*'DV small'!V263*'DV small'!V$14</f>
        <v>0</v>
      </c>
      <c r="W266" s="147">
        <f>IF('Detailed input - Vehicles'!$F$139&lt;&gt;0,'Detailed input - Vehicles'!$F$139,'Detailed input - Vehicles'!$F$138)*'DV small'!W263*'DV small'!W$14</f>
        <v>0</v>
      </c>
      <c r="X266" s="147">
        <f>IF('Detailed input - Vehicles'!$F$139&lt;&gt;0,'Detailed input - Vehicles'!$F$139,'Detailed input - Vehicles'!$F$138)*'DV small'!X263*'DV small'!X$14</f>
        <v>0</v>
      </c>
      <c r="Y266" s="147">
        <f>IF('Detailed input - Vehicles'!$F$139&lt;&gt;0,'Detailed input - Vehicles'!$F$139,'Detailed input - Vehicles'!$F$138)*'DV small'!Y263*'DV small'!Y$14</f>
        <v>0</v>
      </c>
      <c r="Z266" s="147">
        <f>IF('Detailed input - Vehicles'!$F$139&lt;&gt;0,'Detailed input - Vehicles'!$F$139,'Detailed input - Vehicles'!$F$138)*'DV small'!Z263*'DV small'!Z$14</f>
        <v>0</v>
      </c>
      <c r="AA266" s="147">
        <f>IF('Detailed input - Vehicles'!$F$139&lt;&gt;0,'Detailed input - Vehicles'!$F$139,'Detailed input - Vehicles'!$F$138)*'DV small'!AA263*'DV small'!AA$14</f>
        <v>0</v>
      </c>
      <c r="AB266" s="147">
        <f>IF('Detailed input - Vehicles'!$F$139&lt;&gt;0,'Detailed input - Vehicles'!$F$139,'Detailed input - Vehicles'!$F$138)*'DV small'!AB263*'DV small'!AB$14</f>
        <v>0</v>
      </c>
      <c r="AC266" s="147">
        <f>IF('Detailed input - Vehicles'!$F$139&lt;&gt;0,'Detailed input - Vehicles'!$F$139,'Detailed input - Vehicles'!$F$138)*'DV small'!AC263*'DV small'!AC$14</f>
        <v>0</v>
      </c>
    </row>
    <row r="267" spans="2:31" ht="15" customHeight="1" x14ac:dyDescent="0.3">
      <c r="B267" s="97"/>
      <c r="C267" s="146" t="s">
        <v>123</v>
      </c>
      <c r="D267" s="147"/>
      <c r="E267" s="147"/>
      <c r="F267" s="147">
        <f>IF('Detailed input - Vehicles'!$G$139&lt;&gt;0,'Detailed input - Vehicles'!$G$139,'Detailed input - Vehicles'!$G$138)*'DV small'!F$15*'DV small'!F263</f>
        <v>0</v>
      </c>
      <c r="G267" s="147">
        <f>IF('Detailed input - Vehicles'!$G$139&lt;&gt;0,'Detailed input - Vehicles'!$G$139,'Detailed input - Vehicles'!$G$138)*'DV small'!G$15*'DV small'!G263</f>
        <v>0</v>
      </c>
      <c r="H267" s="147">
        <f>IF('Detailed input - Vehicles'!$G$139&lt;&gt;0,'Detailed input - Vehicles'!$G$139,'Detailed input - Vehicles'!$G$138)*'DV small'!H$15*'DV small'!H263</f>
        <v>0</v>
      </c>
      <c r="I267" s="147">
        <f>IF('Detailed input - Vehicles'!$G$139&lt;&gt;0,'Detailed input - Vehicles'!$G$139,'Detailed input - Vehicles'!$G$138)*'DV small'!I$15*'DV small'!I263</f>
        <v>0</v>
      </c>
      <c r="J267" s="147">
        <f>IF('Detailed input - Vehicles'!$G$139&lt;&gt;0,'Detailed input - Vehicles'!$G$139,'Detailed input - Vehicles'!$G$138)*'DV small'!J$15*'DV small'!J263</f>
        <v>0</v>
      </c>
      <c r="K267" s="147">
        <f>IF('Detailed input - Vehicles'!$G$139&lt;&gt;0,'Detailed input - Vehicles'!$G$139,'Detailed input - Vehicles'!$G$138)*'DV small'!K$15*'DV small'!K263</f>
        <v>0</v>
      </c>
      <c r="L267" s="147">
        <f>IF('Detailed input - Vehicles'!$G$139&lt;&gt;0,'Detailed input - Vehicles'!$G$139,'Detailed input - Vehicles'!$G$138)*'DV small'!L$15*'DV small'!L263</f>
        <v>0</v>
      </c>
      <c r="M267" s="147">
        <f>IF('Detailed input - Vehicles'!$G$139&lt;&gt;0,'Detailed input - Vehicles'!$G$139,'Detailed input - Vehicles'!$G$138)*'DV small'!M$15*'DV small'!M263</f>
        <v>0</v>
      </c>
      <c r="N267" s="147">
        <f>IF('Detailed input - Vehicles'!$G$139&lt;&gt;0,'Detailed input - Vehicles'!$G$139,'Detailed input - Vehicles'!$G$138)*'DV small'!N$15*'DV small'!N263</f>
        <v>0</v>
      </c>
      <c r="O267" s="147">
        <f>IF('Detailed input - Vehicles'!$G$139&lt;&gt;0,'Detailed input - Vehicles'!$G$139,'Detailed input - Vehicles'!$G$138)*'DV small'!O$15*'DV small'!O263</f>
        <v>0</v>
      </c>
      <c r="P267" s="147">
        <f>IF('Detailed input - Vehicles'!$G$139&lt;&gt;0,'Detailed input - Vehicles'!$G$139,'Detailed input - Vehicles'!$G$138)*'DV small'!P$15*'DV small'!P263</f>
        <v>0</v>
      </c>
      <c r="Q267" s="147">
        <f>IF('Detailed input - Vehicles'!$G$139&lt;&gt;0,'Detailed input - Vehicles'!$G$139,'Detailed input - Vehicles'!$G$138)*'DV small'!Q$15*'DV small'!Q263</f>
        <v>0</v>
      </c>
      <c r="R267" s="147">
        <f>IF('Detailed input - Vehicles'!$G$139&lt;&gt;0,'Detailed input - Vehicles'!$G$139,'Detailed input - Vehicles'!$G$138)*'DV small'!R$15*'DV small'!R263</f>
        <v>0</v>
      </c>
      <c r="S267" s="147">
        <f>IF('Detailed input - Vehicles'!$G$139&lt;&gt;0,'Detailed input - Vehicles'!$G$139,'Detailed input - Vehicles'!$G$138)*'DV small'!S$15*'DV small'!S263</f>
        <v>0</v>
      </c>
      <c r="T267" s="147">
        <f>IF('Detailed input - Vehicles'!$G$139&lt;&gt;0,'Detailed input - Vehicles'!$G$139,'Detailed input - Vehicles'!$G$138)*'DV small'!T$15*'DV small'!T263</f>
        <v>0</v>
      </c>
      <c r="U267" s="147">
        <f>IF('Detailed input - Vehicles'!$G$139&lt;&gt;0,'Detailed input - Vehicles'!$G$139,'Detailed input - Vehicles'!$G$138)*'DV small'!U$15*'DV small'!U263</f>
        <v>0</v>
      </c>
      <c r="V267" s="147">
        <f>IF('Detailed input - Vehicles'!$G$139&lt;&gt;0,'Detailed input - Vehicles'!$G$139,'Detailed input - Vehicles'!$G$138)*'DV small'!V$15*'DV small'!V263</f>
        <v>0</v>
      </c>
      <c r="W267" s="147">
        <f>IF('Detailed input - Vehicles'!$G$139&lt;&gt;0,'Detailed input - Vehicles'!$G$139,'Detailed input - Vehicles'!$G$138)*'DV small'!W$15*'DV small'!W263</f>
        <v>0</v>
      </c>
      <c r="X267" s="147">
        <f>IF('Detailed input - Vehicles'!$G$139&lt;&gt;0,'Detailed input - Vehicles'!$G$139,'Detailed input - Vehicles'!$G$138)*'DV small'!X$15*'DV small'!X263</f>
        <v>0</v>
      </c>
      <c r="Y267" s="147">
        <f>IF('Detailed input - Vehicles'!$G$139&lt;&gt;0,'Detailed input - Vehicles'!$G$139,'Detailed input - Vehicles'!$G$138)*'DV small'!Y$15*'DV small'!Y263</f>
        <v>0</v>
      </c>
      <c r="Z267" s="147">
        <f>IF('Detailed input - Vehicles'!$G$139&lt;&gt;0,'Detailed input - Vehicles'!$G$139,'Detailed input - Vehicles'!$G$138)*'DV small'!Z$15*'DV small'!Z263</f>
        <v>0</v>
      </c>
      <c r="AA267" s="147">
        <f>IF('Detailed input - Vehicles'!$G$139&lt;&gt;0,'Detailed input - Vehicles'!$G$139,'Detailed input - Vehicles'!$G$138)*'DV small'!AA$15*'DV small'!AA263</f>
        <v>0</v>
      </c>
      <c r="AB267" s="147">
        <f>IF('Detailed input - Vehicles'!$G$139&lt;&gt;0,'Detailed input - Vehicles'!$G$139,'Detailed input - Vehicles'!$G$138)*'DV small'!AB$15*'DV small'!AB263</f>
        <v>0</v>
      </c>
      <c r="AC267" s="147">
        <f>IF('Detailed input - Vehicles'!$G$139&lt;&gt;0,'Detailed input - Vehicles'!$G$139,'Detailed input - Vehicles'!$G$138)*'DV small'!AC$15*'DV small'!AC263</f>
        <v>0</v>
      </c>
    </row>
    <row r="268" spans="2:31" ht="15" customHeight="1" x14ac:dyDescent="0.3">
      <c r="B268" s="97"/>
      <c r="C268" s="146" t="s">
        <v>124</v>
      </c>
      <c r="D268" s="147"/>
      <c r="E268" s="147"/>
      <c r="F268" s="147"/>
      <c r="G268" s="147">
        <f>IF('Detailed input - Vehicles'!$H$139&lt;&gt;0,'Detailed input - Vehicles'!$H$139,'Detailed input - Vehicles'!$H$138)*'DV small'!G$16*'DV small'!G263</f>
        <v>0</v>
      </c>
      <c r="H268" s="147">
        <f>IF('Detailed input - Vehicles'!$H$139&lt;&gt;0,'Detailed input - Vehicles'!$H$139,'Detailed input - Vehicles'!$H$138)*'DV small'!H$16*'DV small'!H263</f>
        <v>0</v>
      </c>
      <c r="I268" s="147">
        <f>IF('Detailed input - Vehicles'!$H$139&lt;&gt;0,'Detailed input - Vehicles'!$H$139,'Detailed input - Vehicles'!$H$138)*'DV small'!I$16*'DV small'!I263</f>
        <v>0</v>
      </c>
      <c r="J268" s="147">
        <f>IF('Detailed input - Vehicles'!$H$139&lt;&gt;0,'Detailed input - Vehicles'!$H$139,'Detailed input - Vehicles'!$H$138)*'DV small'!J$16*'DV small'!J263</f>
        <v>0</v>
      </c>
      <c r="K268" s="147">
        <f>IF('Detailed input - Vehicles'!$H$139&lt;&gt;0,'Detailed input - Vehicles'!$H$139,'Detailed input - Vehicles'!$H$138)*'DV small'!K$16*'DV small'!K263</f>
        <v>0</v>
      </c>
      <c r="L268" s="147">
        <f>IF('Detailed input - Vehicles'!$H$139&lt;&gt;0,'Detailed input - Vehicles'!$H$139,'Detailed input - Vehicles'!$H$138)*'DV small'!L$16*'DV small'!L263</f>
        <v>0</v>
      </c>
      <c r="M268" s="147">
        <f>IF('Detailed input - Vehicles'!$H$139&lt;&gt;0,'Detailed input - Vehicles'!$H$139,'Detailed input - Vehicles'!$H$138)*'DV small'!M$16*'DV small'!M263</f>
        <v>0</v>
      </c>
      <c r="N268" s="147">
        <f>IF('Detailed input - Vehicles'!$H$139&lt;&gt;0,'Detailed input - Vehicles'!$H$139,'Detailed input - Vehicles'!$H$138)*'DV small'!N$16*'DV small'!N263</f>
        <v>0</v>
      </c>
      <c r="O268" s="147">
        <f>IF('Detailed input - Vehicles'!$H$139&lt;&gt;0,'Detailed input - Vehicles'!$H$139,'Detailed input - Vehicles'!$H$138)*'DV small'!O$16*'DV small'!O263</f>
        <v>0</v>
      </c>
      <c r="P268" s="147">
        <f>IF('Detailed input - Vehicles'!$H$139&lt;&gt;0,'Detailed input - Vehicles'!$H$139,'Detailed input - Vehicles'!$H$138)*'DV small'!P$16*'DV small'!P263</f>
        <v>0</v>
      </c>
      <c r="Q268" s="147">
        <f>IF('Detailed input - Vehicles'!$H$139&lt;&gt;0,'Detailed input - Vehicles'!$H$139,'Detailed input - Vehicles'!$H$138)*'DV small'!Q$16*'DV small'!Q263</f>
        <v>0</v>
      </c>
      <c r="R268" s="147">
        <f>IF('Detailed input - Vehicles'!$H$139&lt;&gt;0,'Detailed input - Vehicles'!$H$139,'Detailed input - Vehicles'!$H$138)*'DV small'!R$16*'DV small'!R263</f>
        <v>0</v>
      </c>
      <c r="S268" s="147">
        <f>IF('Detailed input - Vehicles'!$H$139&lt;&gt;0,'Detailed input - Vehicles'!$H$139,'Detailed input - Vehicles'!$H$138)*'DV small'!S$16*'DV small'!S263</f>
        <v>0</v>
      </c>
      <c r="T268" s="147">
        <f>IF('Detailed input - Vehicles'!$H$139&lt;&gt;0,'Detailed input - Vehicles'!$H$139,'Detailed input - Vehicles'!$H$138)*'DV small'!T$16*'DV small'!T263</f>
        <v>0</v>
      </c>
      <c r="U268" s="147">
        <f>IF('Detailed input - Vehicles'!$H$139&lt;&gt;0,'Detailed input - Vehicles'!$H$139,'Detailed input - Vehicles'!$H$138)*'DV small'!U$16*'DV small'!U263</f>
        <v>0</v>
      </c>
      <c r="V268" s="147">
        <f>IF('Detailed input - Vehicles'!$H$139&lt;&gt;0,'Detailed input - Vehicles'!$H$139,'Detailed input - Vehicles'!$H$138)*'DV small'!V$16*'DV small'!V263</f>
        <v>0</v>
      </c>
      <c r="W268" s="147">
        <f>IF('Detailed input - Vehicles'!$H$139&lt;&gt;0,'Detailed input - Vehicles'!$H$139,'Detailed input - Vehicles'!$H$138)*'DV small'!W$16*'DV small'!W263</f>
        <v>0</v>
      </c>
      <c r="X268" s="147">
        <f>IF('Detailed input - Vehicles'!$H$139&lt;&gt;0,'Detailed input - Vehicles'!$H$139,'Detailed input - Vehicles'!$H$138)*'DV small'!X$16*'DV small'!X263</f>
        <v>0</v>
      </c>
      <c r="Y268" s="147">
        <f>IF('Detailed input - Vehicles'!$H$139&lt;&gt;0,'Detailed input - Vehicles'!$H$139,'Detailed input - Vehicles'!$H$138)*'DV small'!Y$16*'DV small'!Y263</f>
        <v>0</v>
      </c>
      <c r="Z268" s="147">
        <f>IF('Detailed input - Vehicles'!$H$139&lt;&gt;0,'Detailed input - Vehicles'!$H$139,'Detailed input - Vehicles'!$H$138)*'DV small'!Z$16*'DV small'!Z263</f>
        <v>0</v>
      </c>
      <c r="AA268" s="147">
        <f>IF('Detailed input - Vehicles'!$H$139&lt;&gt;0,'Detailed input - Vehicles'!$H$139,'Detailed input - Vehicles'!$H$138)*'DV small'!AA$16*'DV small'!AA263</f>
        <v>0</v>
      </c>
      <c r="AB268" s="147">
        <f>IF('Detailed input - Vehicles'!$H$139&lt;&gt;0,'Detailed input - Vehicles'!$H$139,'Detailed input - Vehicles'!$H$138)*'DV small'!AB$16*'DV small'!AB263</f>
        <v>0</v>
      </c>
      <c r="AC268" s="147">
        <f>IF('Detailed input - Vehicles'!$H$139&lt;&gt;0,'Detailed input - Vehicles'!$H$139,'Detailed input - Vehicles'!$H$138)*'DV small'!AC$16*'DV small'!AC263</f>
        <v>0</v>
      </c>
    </row>
    <row r="269" spans="2:31" ht="15" customHeight="1" x14ac:dyDescent="0.3">
      <c r="B269" s="97"/>
      <c r="C269" s="146" t="s">
        <v>125</v>
      </c>
      <c r="D269" s="147"/>
      <c r="E269" s="147"/>
      <c r="F269" s="147"/>
      <c r="G269" s="147"/>
      <c r="H269" s="147">
        <f>IF('Detailed input - Vehicles'!$I$139&lt;&gt;0,'Detailed input - Vehicles'!$I$139,'Detailed input - Vehicles'!$I$138)*'DV small'!H$17*'DV small'!H263</f>
        <v>0</v>
      </c>
      <c r="I269" s="147">
        <f>IF('Detailed input - Vehicles'!$I$139&lt;&gt;0,'Detailed input - Vehicles'!$I$139,'Detailed input - Vehicles'!$I$138)*'DV small'!I$17*'DV small'!I263</f>
        <v>0</v>
      </c>
      <c r="J269" s="147">
        <f>IF('Detailed input - Vehicles'!$I$139&lt;&gt;0,'Detailed input - Vehicles'!$I$139,'Detailed input - Vehicles'!$I$138)*'DV small'!J$17*'DV small'!J263</f>
        <v>0</v>
      </c>
      <c r="K269" s="147">
        <f>IF('Detailed input - Vehicles'!$I$139&lt;&gt;0,'Detailed input - Vehicles'!$I$139,'Detailed input - Vehicles'!$I$138)*'DV small'!K$17*'DV small'!K263</f>
        <v>0</v>
      </c>
      <c r="L269" s="147">
        <f>IF('Detailed input - Vehicles'!$I$139&lt;&gt;0,'Detailed input - Vehicles'!$I$139,'Detailed input - Vehicles'!$I$138)*'DV small'!L$17*'DV small'!L263</f>
        <v>0</v>
      </c>
      <c r="M269" s="147">
        <f>IF('Detailed input - Vehicles'!$I$139&lt;&gt;0,'Detailed input - Vehicles'!$I$139,'Detailed input - Vehicles'!$I$138)*'DV small'!M$17*'DV small'!M263</f>
        <v>0</v>
      </c>
      <c r="N269" s="147">
        <f>IF('Detailed input - Vehicles'!$I$139&lt;&gt;0,'Detailed input - Vehicles'!$I$139,'Detailed input - Vehicles'!$I$138)*'DV small'!N$17*'DV small'!N263</f>
        <v>0</v>
      </c>
      <c r="O269" s="147">
        <f>IF('Detailed input - Vehicles'!$I$139&lt;&gt;0,'Detailed input - Vehicles'!$I$139,'Detailed input - Vehicles'!$I$138)*'DV small'!O$17*'DV small'!O263</f>
        <v>0</v>
      </c>
      <c r="P269" s="147">
        <f>IF('Detailed input - Vehicles'!$I$139&lt;&gt;0,'Detailed input - Vehicles'!$I$139,'Detailed input - Vehicles'!$I$138)*'DV small'!P$17*'DV small'!P263</f>
        <v>0</v>
      </c>
      <c r="Q269" s="147">
        <f>IF('Detailed input - Vehicles'!$I$139&lt;&gt;0,'Detailed input - Vehicles'!$I$139,'Detailed input - Vehicles'!$I$138)*'DV small'!Q$17*'DV small'!Q263</f>
        <v>0</v>
      </c>
      <c r="R269" s="147">
        <f>IF('Detailed input - Vehicles'!$I$139&lt;&gt;0,'Detailed input - Vehicles'!$I$139,'Detailed input - Vehicles'!$I$138)*'DV small'!R$17*'DV small'!R263</f>
        <v>0</v>
      </c>
      <c r="S269" s="147">
        <f>IF('Detailed input - Vehicles'!$I$139&lt;&gt;0,'Detailed input - Vehicles'!$I$139,'Detailed input - Vehicles'!$I$138)*'DV small'!S$17*'DV small'!S263</f>
        <v>0</v>
      </c>
      <c r="T269" s="147">
        <f>IF('Detailed input - Vehicles'!$I$139&lt;&gt;0,'Detailed input - Vehicles'!$I$139,'Detailed input - Vehicles'!$I$138)*'DV small'!T$17*'DV small'!T263</f>
        <v>0</v>
      </c>
      <c r="U269" s="147">
        <f>IF('Detailed input - Vehicles'!$I$139&lt;&gt;0,'Detailed input - Vehicles'!$I$139,'Detailed input - Vehicles'!$I$138)*'DV small'!U$17*'DV small'!U263</f>
        <v>0</v>
      </c>
      <c r="V269" s="147">
        <f>IF('Detailed input - Vehicles'!$I$139&lt;&gt;0,'Detailed input - Vehicles'!$I$139,'Detailed input - Vehicles'!$I$138)*'DV small'!V$17*'DV small'!V263</f>
        <v>0</v>
      </c>
      <c r="W269" s="147">
        <f>IF('Detailed input - Vehicles'!$I$139&lt;&gt;0,'Detailed input - Vehicles'!$I$139,'Detailed input - Vehicles'!$I$138)*'DV small'!W$17*'DV small'!W263</f>
        <v>0</v>
      </c>
      <c r="X269" s="147">
        <f>IF('Detailed input - Vehicles'!$I$139&lt;&gt;0,'Detailed input - Vehicles'!$I$139,'Detailed input - Vehicles'!$I$138)*'DV small'!X$17*'DV small'!X263</f>
        <v>0</v>
      </c>
      <c r="Y269" s="147">
        <f>IF('Detailed input - Vehicles'!$I$139&lt;&gt;0,'Detailed input - Vehicles'!$I$139,'Detailed input - Vehicles'!$I$138)*'DV small'!Y$17*'DV small'!Y263</f>
        <v>0</v>
      </c>
      <c r="Z269" s="147">
        <f>IF('Detailed input - Vehicles'!$I$139&lt;&gt;0,'Detailed input - Vehicles'!$I$139,'Detailed input - Vehicles'!$I$138)*'DV small'!Z$17*'DV small'!Z263</f>
        <v>0</v>
      </c>
      <c r="AA269" s="147">
        <f>IF('Detailed input - Vehicles'!$I$139&lt;&gt;0,'Detailed input - Vehicles'!$I$139,'Detailed input - Vehicles'!$I$138)*'DV small'!AA$17*'DV small'!AA263</f>
        <v>0</v>
      </c>
      <c r="AB269" s="147">
        <f>IF('Detailed input - Vehicles'!$I$139&lt;&gt;0,'Detailed input - Vehicles'!$I$139,'Detailed input - Vehicles'!$I$138)*'DV small'!AB$17*'DV small'!AB263</f>
        <v>0</v>
      </c>
      <c r="AC269" s="147">
        <f>IF('Detailed input - Vehicles'!$I$139&lt;&gt;0,'Detailed input - Vehicles'!$I$139,'Detailed input - Vehicles'!$I$138)*'DV small'!AC$17*'DV small'!AC263</f>
        <v>0</v>
      </c>
    </row>
    <row r="270" spans="2:31" ht="15" customHeight="1" x14ac:dyDescent="0.3">
      <c r="B270" s="97"/>
      <c r="C270" s="146" t="s">
        <v>126</v>
      </c>
      <c r="D270" s="147"/>
      <c r="E270" s="147"/>
      <c r="F270" s="147"/>
      <c r="G270" s="147"/>
      <c r="H270" s="147"/>
      <c r="I270" s="147">
        <f>IF('Detailed input - Vehicles'!$J$139&lt;&gt;0,'Detailed input - Vehicles'!$J$139,'Detailed input - Vehicles'!$J$138)*'DV small'!I$18*'DV small'!I263</f>
        <v>0</v>
      </c>
      <c r="J270" s="147">
        <f>IF('Detailed input - Vehicles'!$J$139&lt;&gt;0,'Detailed input - Vehicles'!$J$139,'Detailed input - Vehicles'!$J$138)*'DV small'!J$18*'DV small'!J263</f>
        <v>0</v>
      </c>
      <c r="K270" s="147">
        <f>IF('Detailed input - Vehicles'!$J$139&lt;&gt;0,'Detailed input - Vehicles'!$J$139,'Detailed input - Vehicles'!$J$138)*'DV small'!K$18*'DV small'!K263</f>
        <v>0</v>
      </c>
      <c r="L270" s="147">
        <f>IF('Detailed input - Vehicles'!$J$139&lt;&gt;0,'Detailed input - Vehicles'!$J$139,'Detailed input - Vehicles'!$J$138)*'DV small'!L$18*'DV small'!L263</f>
        <v>0</v>
      </c>
      <c r="M270" s="147">
        <f>IF('Detailed input - Vehicles'!$J$139&lt;&gt;0,'Detailed input - Vehicles'!$J$139,'Detailed input - Vehicles'!$J$138)*'DV small'!M$18*'DV small'!M263</f>
        <v>0</v>
      </c>
      <c r="N270" s="147">
        <f>IF('Detailed input - Vehicles'!$J$139&lt;&gt;0,'Detailed input - Vehicles'!$J$139,'Detailed input - Vehicles'!$J$138)*'DV small'!N$18*'DV small'!N263</f>
        <v>0</v>
      </c>
      <c r="O270" s="147">
        <f>IF('Detailed input - Vehicles'!$J$139&lt;&gt;0,'Detailed input - Vehicles'!$J$139,'Detailed input - Vehicles'!$J$138)*'DV small'!O$18*'DV small'!O263</f>
        <v>0</v>
      </c>
      <c r="P270" s="147">
        <f>IF('Detailed input - Vehicles'!$J$139&lt;&gt;0,'Detailed input - Vehicles'!$J$139,'Detailed input - Vehicles'!$J$138)*'DV small'!P$18*'DV small'!P263</f>
        <v>0</v>
      </c>
      <c r="Q270" s="147">
        <f>IF('Detailed input - Vehicles'!$J$139&lt;&gt;0,'Detailed input - Vehicles'!$J$139,'Detailed input - Vehicles'!$J$138)*'DV small'!Q$18*'DV small'!Q263</f>
        <v>0</v>
      </c>
      <c r="R270" s="147">
        <f>IF('Detailed input - Vehicles'!$J$139&lt;&gt;0,'Detailed input - Vehicles'!$J$139,'Detailed input - Vehicles'!$J$138)*'DV small'!R$18*'DV small'!R263</f>
        <v>0</v>
      </c>
      <c r="S270" s="147">
        <f>IF('Detailed input - Vehicles'!$J$139&lt;&gt;0,'Detailed input - Vehicles'!$J$139,'Detailed input - Vehicles'!$J$138)*'DV small'!S$18*'DV small'!S263</f>
        <v>0</v>
      </c>
      <c r="T270" s="147">
        <f>IF('Detailed input - Vehicles'!$J$139&lt;&gt;0,'Detailed input - Vehicles'!$J$139,'Detailed input - Vehicles'!$J$138)*'DV small'!T$18*'DV small'!T263</f>
        <v>0</v>
      </c>
      <c r="U270" s="147">
        <f>IF('Detailed input - Vehicles'!$J$139&lt;&gt;0,'Detailed input - Vehicles'!$J$139,'Detailed input - Vehicles'!$J$138)*'DV small'!U$18*'DV small'!U263</f>
        <v>0</v>
      </c>
      <c r="V270" s="147">
        <f>IF('Detailed input - Vehicles'!$J$139&lt;&gt;0,'Detailed input - Vehicles'!$J$139,'Detailed input - Vehicles'!$J$138)*'DV small'!V$18*'DV small'!V263</f>
        <v>0</v>
      </c>
      <c r="W270" s="147">
        <f>IF('Detailed input - Vehicles'!$J$139&lt;&gt;0,'Detailed input - Vehicles'!$J$139,'Detailed input - Vehicles'!$J$138)*'DV small'!W$18*'DV small'!W263</f>
        <v>0</v>
      </c>
      <c r="X270" s="147">
        <f>IF('Detailed input - Vehicles'!$J$139&lt;&gt;0,'Detailed input - Vehicles'!$J$139,'Detailed input - Vehicles'!$J$138)*'DV small'!X$18*'DV small'!X263</f>
        <v>0</v>
      </c>
      <c r="Y270" s="147">
        <f>IF('Detailed input - Vehicles'!$J$139&lt;&gt;0,'Detailed input - Vehicles'!$J$139,'Detailed input - Vehicles'!$J$138)*'DV small'!Y$18*'DV small'!Y263</f>
        <v>0</v>
      </c>
      <c r="Z270" s="147">
        <f>IF('Detailed input - Vehicles'!$J$139&lt;&gt;0,'Detailed input - Vehicles'!$J$139,'Detailed input - Vehicles'!$J$138)*'DV small'!Z$18*'DV small'!Z263</f>
        <v>0</v>
      </c>
      <c r="AA270" s="147">
        <f>IF('Detailed input - Vehicles'!$J$139&lt;&gt;0,'Detailed input - Vehicles'!$J$139,'Detailed input - Vehicles'!$J$138)*'DV small'!AA$18*'DV small'!AA263</f>
        <v>0</v>
      </c>
      <c r="AB270" s="147">
        <f>IF('Detailed input - Vehicles'!$J$139&lt;&gt;0,'Detailed input - Vehicles'!$J$139,'Detailed input - Vehicles'!$J$138)*'DV small'!AB$18*'DV small'!AB263</f>
        <v>0</v>
      </c>
      <c r="AC270" s="147">
        <f>IF('Detailed input - Vehicles'!$J$139&lt;&gt;0,'Detailed input - Vehicles'!$J$139,'Detailed input - Vehicles'!$J$138)*'DV small'!AC$18*'DV small'!AC263</f>
        <v>0</v>
      </c>
    </row>
    <row r="271" spans="2:31" ht="15" customHeight="1" x14ac:dyDescent="0.3">
      <c r="B271" s="97"/>
      <c r="C271" s="146" t="s">
        <v>127</v>
      </c>
      <c r="D271" s="147"/>
      <c r="E271" s="147"/>
      <c r="F271" s="147"/>
      <c r="G271" s="147"/>
      <c r="H271" s="147"/>
      <c r="I271" s="147"/>
      <c r="J271" s="147">
        <f>IF('Detailed input - Vehicles'!$K$139&lt;&gt;0,'Detailed input - Vehicles'!$K$139,'Detailed input - Vehicles'!$K$138)*'DV small'!J$19*'DV small'!J263</f>
        <v>0</v>
      </c>
      <c r="K271" s="147">
        <f>IF('Detailed input - Vehicles'!$K$139&lt;&gt;0,'Detailed input - Vehicles'!$K$139,'Detailed input - Vehicles'!$K$138)*'DV small'!K$19*'DV small'!K263</f>
        <v>0</v>
      </c>
      <c r="L271" s="147">
        <f>IF('Detailed input - Vehicles'!$K$139&lt;&gt;0,'Detailed input - Vehicles'!$K$139,'Detailed input - Vehicles'!$K$138)*'DV small'!L$19*'DV small'!L263</f>
        <v>0</v>
      </c>
      <c r="M271" s="147">
        <f>IF('Detailed input - Vehicles'!$K$139&lt;&gt;0,'Detailed input - Vehicles'!$K$139,'Detailed input - Vehicles'!$K$138)*'DV small'!M$19*'DV small'!M263</f>
        <v>0</v>
      </c>
      <c r="N271" s="147">
        <f>IF('Detailed input - Vehicles'!$K$139&lt;&gt;0,'Detailed input - Vehicles'!$K$139,'Detailed input - Vehicles'!$K$138)*'DV small'!N$19*'DV small'!N263</f>
        <v>0</v>
      </c>
      <c r="O271" s="147">
        <f>IF('Detailed input - Vehicles'!$K$139&lt;&gt;0,'Detailed input - Vehicles'!$K$139,'Detailed input - Vehicles'!$K$138)*'DV small'!O$19*'DV small'!O263</f>
        <v>0</v>
      </c>
      <c r="P271" s="147">
        <f>IF('Detailed input - Vehicles'!$K$139&lt;&gt;0,'Detailed input - Vehicles'!$K$139,'Detailed input - Vehicles'!$K$138)*'DV small'!P$19*'DV small'!P263</f>
        <v>0</v>
      </c>
      <c r="Q271" s="147">
        <f>IF('Detailed input - Vehicles'!$K$139&lt;&gt;0,'Detailed input - Vehicles'!$K$139,'Detailed input - Vehicles'!$K$138)*'DV small'!Q$19*'DV small'!Q263</f>
        <v>0</v>
      </c>
      <c r="R271" s="147">
        <f>IF('Detailed input - Vehicles'!$K$139&lt;&gt;0,'Detailed input - Vehicles'!$K$139,'Detailed input - Vehicles'!$K$138)*'DV small'!R$19*'DV small'!R263</f>
        <v>0</v>
      </c>
      <c r="S271" s="147">
        <f>IF('Detailed input - Vehicles'!$K$139&lt;&gt;0,'Detailed input - Vehicles'!$K$139,'Detailed input - Vehicles'!$K$138)*'DV small'!S$19*'DV small'!S263</f>
        <v>0</v>
      </c>
      <c r="T271" s="147">
        <f>IF('Detailed input - Vehicles'!$K$139&lt;&gt;0,'Detailed input - Vehicles'!$K$139,'Detailed input - Vehicles'!$K$138)*'DV small'!T$19*'DV small'!T263</f>
        <v>0</v>
      </c>
      <c r="U271" s="147">
        <f>IF('Detailed input - Vehicles'!$K$139&lt;&gt;0,'Detailed input - Vehicles'!$K$139,'Detailed input - Vehicles'!$K$138)*'DV small'!U$19*'DV small'!U263</f>
        <v>0</v>
      </c>
      <c r="V271" s="147">
        <f>IF('Detailed input - Vehicles'!$K$139&lt;&gt;0,'Detailed input - Vehicles'!$K$139,'Detailed input - Vehicles'!$K$138)*'DV small'!V$19*'DV small'!V263</f>
        <v>0</v>
      </c>
      <c r="W271" s="147">
        <f>IF('Detailed input - Vehicles'!$K$139&lt;&gt;0,'Detailed input - Vehicles'!$K$139,'Detailed input - Vehicles'!$K$138)*'DV small'!W$19*'DV small'!W263</f>
        <v>0</v>
      </c>
      <c r="X271" s="147">
        <f>IF('Detailed input - Vehicles'!$K$139&lt;&gt;0,'Detailed input - Vehicles'!$K$139,'Detailed input - Vehicles'!$K$138)*'DV small'!X$19*'DV small'!X263</f>
        <v>0</v>
      </c>
      <c r="Y271" s="147">
        <f>IF('Detailed input - Vehicles'!$K$139&lt;&gt;0,'Detailed input - Vehicles'!$K$139,'Detailed input - Vehicles'!$K$138)*'DV small'!Y$19*'DV small'!Y263</f>
        <v>0</v>
      </c>
      <c r="Z271" s="147">
        <f>IF('Detailed input - Vehicles'!$K$139&lt;&gt;0,'Detailed input - Vehicles'!$K$139,'Detailed input - Vehicles'!$K$138)*'DV small'!Z$19*'DV small'!Z263</f>
        <v>0</v>
      </c>
      <c r="AA271" s="147">
        <f>IF('Detailed input - Vehicles'!$K$139&lt;&gt;0,'Detailed input - Vehicles'!$K$139,'Detailed input - Vehicles'!$K$138)*'DV small'!AA$19*'DV small'!AA263</f>
        <v>0</v>
      </c>
      <c r="AB271" s="147">
        <f>IF('Detailed input - Vehicles'!$K$139&lt;&gt;0,'Detailed input - Vehicles'!$K$139,'Detailed input - Vehicles'!$K$138)*'DV small'!AB$19*'DV small'!AB263</f>
        <v>0</v>
      </c>
      <c r="AC271" s="147">
        <f>IF('Detailed input - Vehicles'!$K$139&lt;&gt;0,'Detailed input - Vehicles'!$K$139,'Detailed input - Vehicles'!$K$138)*'DV small'!AC$19*'DV small'!AC263</f>
        <v>0</v>
      </c>
    </row>
    <row r="272" spans="2:31" ht="15" customHeight="1" x14ac:dyDescent="0.3">
      <c r="B272" s="97"/>
      <c r="C272" s="146" t="s">
        <v>128</v>
      </c>
      <c r="D272" s="147"/>
      <c r="E272" s="147"/>
      <c r="F272" s="147"/>
      <c r="G272" s="147"/>
      <c r="H272" s="147"/>
      <c r="I272" s="147"/>
      <c r="J272" s="147"/>
      <c r="K272" s="147">
        <f>IF('Detailed input - Vehicles'!$L$139&lt;&gt;0,'Detailed input - Vehicles'!$L$139,'Detailed input - Vehicles'!$L$138)*K$20*K263</f>
        <v>0</v>
      </c>
      <c r="L272" s="147">
        <f>IF('Detailed input - Vehicles'!$L$139&lt;&gt;0,'Detailed input - Vehicles'!$L$139,'Detailed input - Vehicles'!$L$138)*L$20*L263</f>
        <v>0</v>
      </c>
      <c r="M272" s="147">
        <f>IF('Detailed input - Vehicles'!$L$139&lt;&gt;0,'Detailed input - Vehicles'!$L$139,'Detailed input - Vehicles'!$L$138)*M$20*M263</f>
        <v>0</v>
      </c>
      <c r="N272" s="147">
        <f>IF('Detailed input - Vehicles'!$L$139&lt;&gt;0,'Detailed input - Vehicles'!$L$139,'Detailed input - Vehicles'!$L$138)*N$20*N263</f>
        <v>0</v>
      </c>
      <c r="O272" s="147">
        <f>IF('Detailed input - Vehicles'!$L$139&lt;&gt;0,'Detailed input - Vehicles'!$L$139,'Detailed input - Vehicles'!$L$138)*O$20*O263</f>
        <v>0</v>
      </c>
      <c r="P272" s="147">
        <f>IF('Detailed input - Vehicles'!$L$139&lt;&gt;0,'Detailed input - Vehicles'!$L$139,'Detailed input - Vehicles'!$L$138)*P$20*P263</f>
        <v>0</v>
      </c>
      <c r="Q272" s="147">
        <f>IF('Detailed input - Vehicles'!$L$139&lt;&gt;0,'Detailed input - Vehicles'!$L$139,'Detailed input - Vehicles'!$L$138)*Q$20*Q263</f>
        <v>0</v>
      </c>
      <c r="R272" s="147">
        <f>IF('Detailed input - Vehicles'!$L$139&lt;&gt;0,'Detailed input - Vehicles'!$L$139,'Detailed input - Vehicles'!$L$138)*R$20*R263</f>
        <v>0</v>
      </c>
      <c r="S272" s="147">
        <f>IF('Detailed input - Vehicles'!$L$139&lt;&gt;0,'Detailed input - Vehicles'!$L$139,'Detailed input - Vehicles'!$L$138)*S$20*S263</f>
        <v>0</v>
      </c>
      <c r="T272" s="147">
        <f>IF('Detailed input - Vehicles'!$L$139&lt;&gt;0,'Detailed input - Vehicles'!$L$139,'Detailed input - Vehicles'!$L$138)*T$20*T263</f>
        <v>0</v>
      </c>
      <c r="U272" s="147">
        <f>IF('Detailed input - Vehicles'!$L$139&lt;&gt;0,'Detailed input - Vehicles'!$L$139,'Detailed input - Vehicles'!$L$138)*U$20*U263</f>
        <v>0</v>
      </c>
      <c r="V272" s="147">
        <f>IF('Detailed input - Vehicles'!$L$139&lt;&gt;0,'Detailed input - Vehicles'!$L$139,'Detailed input - Vehicles'!$L$138)*V$20*V263</f>
        <v>0</v>
      </c>
      <c r="W272" s="147">
        <f>IF('Detailed input - Vehicles'!$L$139&lt;&gt;0,'Detailed input - Vehicles'!$L$139,'Detailed input - Vehicles'!$L$138)*W$20*W263</f>
        <v>0</v>
      </c>
      <c r="X272" s="147">
        <f>IF('Detailed input - Vehicles'!$L$139&lt;&gt;0,'Detailed input - Vehicles'!$L$139,'Detailed input - Vehicles'!$L$138)*X$20*X263</f>
        <v>0</v>
      </c>
      <c r="Y272" s="147">
        <f>IF('Detailed input - Vehicles'!$L$139&lt;&gt;0,'Detailed input - Vehicles'!$L$139,'Detailed input - Vehicles'!$L$138)*Y$20*Y263</f>
        <v>0</v>
      </c>
      <c r="Z272" s="147">
        <f>IF('Detailed input - Vehicles'!$L$139&lt;&gt;0,'Detailed input - Vehicles'!$L$139,'Detailed input - Vehicles'!$L$138)*Z$20*Z263</f>
        <v>0</v>
      </c>
      <c r="AA272" s="147">
        <f>IF('Detailed input - Vehicles'!$L$139&lt;&gt;0,'Detailed input - Vehicles'!$L$139,'Detailed input - Vehicles'!$L$138)*AA$20*AA263</f>
        <v>0</v>
      </c>
      <c r="AB272" s="147">
        <f>IF('Detailed input - Vehicles'!$L$139&lt;&gt;0,'Detailed input - Vehicles'!$L$139,'Detailed input - Vehicles'!$L$138)*AB$20*AB263</f>
        <v>0</v>
      </c>
      <c r="AC272" s="147">
        <f>IF('Detailed input - Vehicles'!$L$139&lt;&gt;0,'Detailed input - Vehicles'!$L$139,'Detailed input - Vehicles'!$L$138)*AC$20*AC263</f>
        <v>0</v>
      </c>
    </row>
    <row r="273" spans="2:29" ht="15" customHeight="1" x14ac:dyDescent="0.3">
      <c r="B273" s="97"/>
      <c r="C273" s="146" t="s">
        <v>129</v>
      </c>
      <c r="D273" s="147"/>
      <c r="E273" s="147"/>
      <c r="F273" s="147"/>
      <c r="G273" s="147"/>
      <c r="H273" s="147"/>
      <c r="I273" s="147"/>
      <c r="J273" s="147"/>
      <c r="K273" s="147"/>
      <c r="L273" s="147">
        <f>IF('Detailed input - Vehicles'!$M$139&lt;&gt;0,'Detailed input - Vehicles'!$M$139,'Detailed input - Vehicles'!$M$138)*'DV small'!L$21*'DV small'!L263</f>
        <v>0</v>
      </c>
      <c r="M273" s="147">
        <f>IF('Detailed input - Vehicles'!$M$139&lt;&gt;0,'Detailed input - Vehicles'!$M$139,'Detailed input - Vehicles'!$M$138)*'DV small'!M$21*'DV small'!M263</f>
        <v>0</v>
      </c>
      <c r="N273" s="147">
        <f>IF('Detailed input - Vehicles'!$M$139&lt;&gt;0,'Detailed input - Vehicles'!$M$139,'Detailed input - Vehicles'!$M$138)*'DV small'!N$21*'DV small'!N263</f>
        <v>0</v>
      </c>
      <c r="O273" s="147">
        <f>IF('Detailed input - Vehicles'!$M$139&lt;&gt;0,'Detailed input - Vehicles'!$M$139,'Detailed input - Vehicles'!$M$138)*'DV small'!O$21*'DV small'!O263</f>
        <v>0</v>
      </c>
      <c r="P273" s="147">
        <f>IF('Detailed input - Vehicles'!$M$139&lt;&gt;0,'Detailed input - Vehicles'!$M$139,'Detailed input - Vehicles'!$M$138)*'DV small'!P$21*'DV small'!P263</f>
        <v>0</v>
      </c>
      <c r="Q273" s="147">
        <f>IF('Detailed input - Vehicles'!$M$139&lt;&gt;0,'Detailed input - Vehicles'!$M$139,'Detailed input - Vehicles'!$M$138)*'DV small'!Q$21*'DV small'!Q263</f>
        <v>0</v>
      </c>
      <c r="R273" s="147">
        <f>IF('Detailed input - Vehicles'!$M$139&lt;&gt;0,'Detailed input - Vehicles'!$M$139,'Detailed input - Vehicles'!$M$138)*'DV small'!R$21*'DV small'!R263</f>
        <v>0</v>
      </c>
      <c r="S273" s="147">
        <f>IF('Detailed input - Vehicles'!$M$139&lt;&gt;0,'Detailed input - Vehicles'!$M$139,'Detailed input - Vehicles'!$M$138)*'DV small'!S$21*'DV small'!S263</f>
        <v>0</v>
      </c>
      <c r="T273" s="147">
        <f>IF('Detailed input - Vehicles'!$M$139&lt;&gt;0,'Detailed input - Vehicles'!$M$139,'Detailed input - Vehicles'!$M$138)*'DV small'!T$21*'DV small'!T263</f>
        <v>0</v>
      </c>
      <c r="U273" s="147">
        <f>IF('Detailed input - Vehicles'!$M$139&lt;&gt;0,'Detailed input - Vehicles'!$M$139,'Detailed input - Vehicles'!$M$138)*'DV small'!U$21*'DV small'!U263</f>
        <v>0</v>
      </c>
      <c r="V273" s="147">
        <f>IF('Detailed input - Vehicles'!$M$139&lt;&gt;0,'Detailed input - Vehicles'!$M$139,'Detailed input - Vehicles'!$M$138)*'DV small'!V$21*'DV small'!V263</f>
        <v>0</v>
      </c>
      <c r="W273" s="147">
        <f>IF('Detailed input - Vehicles'!$M$139&lt;&gt;0,'Detailed input - Vehicles'!$M$139,'Detailed input - Vehicles'!$M$138)*'DV small'!W$21*'DV small'!W263</f>
        <v>0</v>
      </c>
      <c r="X273" s="147">
        <f>IF('Detailed input - Vehicles'!$M$139&lt;&gt;0,'Detailed input - Vehicles'!$M$139,'Detailed input - Vehicles'!$M$138)*'DV small'!X$21*'DV small'!X263</f>
        <v>0</v>
      </c>
      <c r="Y273" s="147">
        <f>IF('Detailed input - Vehicles'!$M$139&lt;&gt;0,'Detailed input - Vehicles'!$M$139,'Detailed input - Vehicles'!$M$138)*'DV small'!Y$21*'DV small'!Y263</f>
        <v>0</v>
      </c>
      <c r="Z273" s="147">
        <f>IF('Detailed input - Vehicles'!$M$139&lt;&gt;0,'Detailed input - Vehicles'!$M$139,'Detailed input - Vehicles'!$M$138)*'DV small'!Z$21*'DV small'!Z263</f>
        <v>0</v>
      </c>
      <c r="AA273" s="147">
        <f>IF('Detailed input - Vehicles'!$M$139&lt;&gt;0,'Detailed input - Vehicles'!$M$139,'Detailed input - Vehicles'!$M$138)*'DV small'!AA$21*'DV small'!AA263</f>
        <v>0</v>
      </c>
      <c r="AB273" s="147">
        <f>IF('Detailed input - Vehicles'!$M$139&lt;&gt;0,'Detailed input - Vehicles'!$M$139,'Detailed input - Vehicles'!$M$138)*'DV small'!AB$21*'DV small'!AB263</f>
        <v>0</v>
      </c>
      <c r="AC273" s="147">
        <f>IF('Detailed input - Vehicles'!$M$139&lt;&gt;0,'Detailed input - Vehicles'!$M$139,'Detailed input - Vehicles'!$M$138)*'DV small'!AC$21*'DV small'!AC263</f>
        <v>0</v>
      </c>
    </row>
    <row r="274" spans="2:29" ht="15" customHeight="1" x14ac:dyDescent="0.3">
      <c r="B274" s="97"/>
      <c r="C274" s="146" t="s">
        <v>130</v>
      </c>
      <c r="D274" s="147"/>
      <c r="E274" s="147"/>
      <c r="F274" s="147"/>
      <c r="G274" s="147"/>
      <c r="H274" s="147"/>
      <c r="I274" s="147"/>
      <c r="J274" s="147"/>
      <c r="K274" s="147"/>
      <c r="L274" s="147"/>
      <c r="M274" s="147">
        <f>IF('Detailed input - Vehicles'!$N$139&lt;&gt;0,'Detailed input - Vehicles'!$N$139,'Detailed input - Vehicles'!$N$138)*'DV small'!M$22*'DV small'!M263</f>
        <v>0</v>
      </c>
      <c r="N274" s="147">
        <f>IF('Detailed input - Vehicles'!$N$139&lt;&gt;0,'Detailed input - Vehicles'!$N$139,'Detailed input - Vehicles'!$N$138)*'DV small'!N$22*'DV small'!N263</f>
        <v>0</v>
      </c>
      <c r="O274" s="147">
        <f>IF('Detailed input - Vehicles'!$N$139&lt;&gt;0,'Detailed input - Vehicles'!$N$139,'Detailed input - Vehicles'!$N$138)*'DV small'!O$22*'DV small'!O263</f>
        <v>0</v>
      </c>
      <c r="P274" s="147">
        <f>IF('Detailed input - Vehicles'!$N$139&lt;&gt;0,'Detailed input - Vehicles'!$N$139,'Detailed input - Vehicles'!$N$138)*'DV small'!P$22*'DV small'!P263</f>
        <v>0</v>
      </c>
      <c r="Q274" s="147">
        <f>IF('Detailed input - Vehicles'!$N$139&lt;&gt;0,'Detailed input - Vehicles'!$N$139,'Detailed input - Vehicles'!$N$138)*'DV small'!Q$22*'DV small'!Q263</f>
        <v>0</v>
      </c>
      <c r="R274" s="147">
        <f>IF('Detailed input - Vehicles'!$N$139&lt;&gt;0,'Detailed input - Vehicles'!$N$139,'Detailed input - Vehicles'!$N$138)*'DV small'!R$22*'DV small'!R263</f>
        <v>0</v>
      </c>
      <c r="S274" s="147">
        <f>IF('Detailed input - Vehicles'!$N$139&lt;&gt;0,'Detailed input - Vehicles'!$N$139,'Detailed input - Vehicles'!$N$138)*'DV small'!S$22*'DV small'!S263</f>
        <v>0</v>
      </c>
      <c r="T274" s="147">
        <f>IF('Detailed input - Vehicles'!$N$139&lt;&gt;0,'Detailed input - Vehicles'!$N$139,'Detailed input - Vehicles'!$N$138)*'DV small'!T$22*'DV small'!T263</f>
        <v>0</v>
      </c>
      <c r="U274" s="147">
        <f>IF('Detailed input - Vehicles'!$N$139&lt;&gt;0,'Detailed input - Vehicles'!$N$139,'Detailed input - Vehicles'!$N$138)*'DV small'!U$22*'DV small'!U263</f>
        <v>0</v>
      </c>
      <c r="V274" s="147">
        <f>IF('Detailed input - Vehicles'!$N$139&lt;&gt;0,'Detailed input - Vehicles'!$N$139,'Detailed input - Vehicles'!$N$138)*'DV small'!V$22*'DV small'!V263</f>
        <v>0</v>
      </c>
      <c r="W274" s="147">
        <f>IF('Detailed input - Vehicles'!$N$139&lt;&gt;0,'Detailed input - Vehicles'!$N$139,'Detailed input - Vehicles'!$N$138)*'DV small'!W$22*'DV small'!W263</f>
        <v>0</v>
      </c>
      <c r="X274" s="147">
        <f>IF('Detailed input - Vehicles'!$N$139&lt;&gt;0,'Detailed input - Vehicles'!$N$139,'Detailed input - Vehicles'!$N$138)*'DV small'!X$22*'DV small'!X263</f>
        <v>0</v>
      </c>
      <c r="Y274" s="147">
        <f>IF('Detailed input - Vehicles'!$N$139&lt;&gt;0,'Detailed input - Vehicles'!$N$139,'Detailed input - Vehicles'!$N$138)*'DV small'!Y$22*'DV small'!Y263</f>
        <v>0</v>
      </c>
      <c r="Z274" s="147">
        <f>IF('Detailed input - Vehicles'!$N$139&lt;&gt;0,'Detailed input - Vehicles'!$N$139,'Detailed input - Vehicles'!$N$138)*'DV small'!Z$22*'DV small'!Z263</f>
        <v>0</v>
      </c>
      <c r="AA274" s="147">
        <f>IF('Detailed input - Vehicles'!$N$139&lt;&gt;0,'Detailed input - Vehicles'!$N$139,'Detailed input - Vehicles'!$N$138)*'DV small'!AA$22*'DV small'!AA263</f>
        <v>0</v>
      </c>
      <c r="AB274" s="147">
        <f>IF('Detailed input - Vehicles'!$N$139&lt;&gt;0,'Detailed input - Vehicles'!$N$139,'Detailed input - Vehicles'!$N$138)*'DV small'!AB$22*'DV small'!AB263</f>
        <v>0</v>
      </c>
      <c r="AC274" s="147">
        <f>IF('Detailed input - Vehicles'!$N$139&lt;&gt;0,'Detailed input - Vehicles'!$N$139,'Detailed input - Vehicles'!$N$138)*'DV small'!AC$22*'DV small'!AC263</f>
        <v>0</v>
      </c>
    </row>
    <row r="275" spans="2:29" ht="15" customHeight="1" x14ac:dyDescent="0.3">
      <c r="B275" s="97"/>
      <c r="C275" s="146" t="s">
        <v>131</v>
      </c>
      <c r="D275" s="147"/>
      <c r="E275" s="147"/>
      <c r="F275" s="147"/>
      <c r="G275" s="147"/>
      <c r="H275" s="147"/>
      <c r="I275" s="147"/>
      <c r="J275" s="147"/>
      <c r="K275" s="147"/>
      <c r="L275" s="147"/>
      <c r="M275" s="147"/>
      <c r="N275" s="147">
        <f>IF('Detailed input - Vehicles'!$O$139&lt;&gt;0,'Detailed input - Vehicles'!$O$139,'Detailed input - Vehicles'!$O$138)*'DV small'!N$23*'DV small'!N263</f>
        <v>0</v>
      </c>
      <c r="O275" s="147">
        <f>IF('Detailed input - Vehicles'!$O$139&lt;&gt;0,'Detailed input - Vehicles'!$O$139,'Detailed input - Vehicles'!$O$138)*'DV small'!O$23*'DV small'!O263</f>
        <v>0</v>
      </c>
      <c r="P275" s="147">
        <f>IF('Detailed input - Vehicles'!$O$139&lt;&gt;0,'Detailed input - Vehicles'!$O$139,'Detailed input - Vehicles'!$O$138)*'DV small'!P$23*'DV small'!P263</f>
        <v>0</v>
      </c>
      <c r="Q275" s="147">
        <f>IF('Detailed input - Vehicles'!$O$139&lt;&gt;0,'Detailed input - Vehicles'!$O$139,'Detailed input - Vehicles'!$O$138)*'DV small'!Q$23*'DV small'!Q263</f>
        <v>0</v>
      </c>
      <c r="R275" s="147">
        <f>IF('Detailed input - Vehicles'!$O$139&lt;&gt;0,'Detailed input - Vehicles'!$O$139,'Detailed input - Vehicles'!$O$138)*'DV small'!R$23*'DV small'!R263</f>
        <v>0</v>
      </c>
      <c r="S275" s="147">
        <f>IF('Detailed input - Vehicles'!$O$139&lt;&gt;0,'Detailed input - Vehicles'!$O$139,'Detailed input - Vehicles'!$O$138)*'DV small'!S$23*'DV small'!S263</f>
        <v>0</v>
      </c>
      <c r="T275" s="147">
        <f>IF('Detailed input - Vehicles'!$O$139&lt;&gt;0,'Detailed input - Vehicles'!$O$139,'Detailed input - Vehicles'!$O$138)*'DV small'!T$23*'DV small'!T263</f>
        <v>0</v>
      </c>
      <c r="U275" s="147">
        <f>IF('Detailed input - Vehicles'!$O$139&lt;&gt;0,'Detailed input - Vehicles'!$O$139,'Detailed input - Vehicles'!$O$138)*'DV small'!U$23*'DV small'!U263</f>
        <v>0</v>
      </c>
      <c r="V275" s="147">
        <f>IF('Detailed input - Vehicles'!$O$139&lt;&gt;0,'Detailed input - Vehicles'!$O$139,'Detailed input - Vehicles'!$O$138)*'DV small'!V$23*'DV small'!V263</f>
        <v>0</v>
      </c>
      <c r="W275" s="147">
        <f>IF('Detailed input - Vehicles'!$O$139&lt;&gt;0,'Detailed input - Vehicles'!$O$139,'Detailed input - Vehicles'!$O$138)*'DV small'!W$23*'DV small'!W263</f>
        <v>0</v>
      </c>
      <c r="X275" s="147">
        <f>IF('Detailed input - Vehicles'!$O$139&lt;&gt;0,'Detailed input - Vehicles'!$O$139,'Detailed input - Vehicles'!$O$138)*'DV small'!X$23*'DV small'!X263</f>
        <v>0</v>
      </c>
      <c r="Y275" s="147">
        <f>IF('Detailed input - Vehicles'!$O$139&lt;&gt;0,'Detailed input - Vehicles'!$O$139,'Detailed input - Vehicles'!$O$138)*'DV small'!Y$23*'DV small'!Y263</f>
        <v>0</v>
      </c>
      <c r="Z275" s="147">
        <f>IF('Detailed input - Vehicles'!$O$139&lt;&gt;0,'Detailed input - Vehicles'!$O$139,'Detailed input - Vehicles'!$O$138)*'DV small'!Z$23*'DV small'!Z263</f>
        <v>0</v>
      </c>
      <c r="AA275" s="147">
        <f>IF('Detailed input - Vehicles'!$O$139&lt;&gt;0,'Detailed input - Vehicles'!$O$139,'Detailed input - Vehicles'!$O$138)*'DV small'!AA$23*'DV small'!AA263</f>
        <v>0</v>
      </c>
      <c r="AB275" s="147">
        <f>IF('Detailed input - Vehicles'!$O$139&lt;&gt;0,'Detailed input - Vehicles'!$O$139,'Detailed input - Vehicles'!$O$138)*'DV small'!AB$23*'DV small'!AB263</f>
        <v>0</v>
      </c>
      <c r="AC275" s="147">
        <f>IF('Detailed input - Vehicles'!$O$139&lt;&gt;0,'Detailed input - Vehicles'!$O$139,'Detailed input - Vehicles'!$O$138)*'DV small'!AC$23*'DV small'!AC263</f>
        <v>0</v>
      </c>
    </row>
  </sheetData>
  <pageMargins left="0.70866141732283472" right="0.70866141732283472" top="0.74803149606299213" bottom="0.74803149606299213" header="0.31496062992125984" footer="0.31496062992125984"/>
  <pageSetup paperSize="9" scale="17"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3"/>
    <pageSetUpPr fitToPage="1"/>
  </sheetPr>
  <dimension ref="A1:AE276"/>
  <sheetViews>
    <sheetView showGridLines="0" zoomScale="90" zoomScaleNormal="90" zoomScaleSheetLayoutView="40" workbookViewId="0">
      <pane xSplit="3" ySplit="3" topLeftCell="D258" activePane="bottomRight" state="frozen"/>
      <selection activeCell="I61" sqref="I61"/>
      <selection pane="topRight" activeCell="I61" sqref="I61"/>
      <selection pane="bottomLeft" activeCell="I61" sqref="I61"/>
      <selection pane="bottomRight" activeCell="I61" sqref="I61"/>
    </sheetView>
  </sheetViews>
  <sheetFormatPr defaultColWidth="10.7109375" defaultRowHeight="15" customHeight="1" outlineLevelRow="3" x14ac:dyDescent="0.3"/>
  <cols>
    <col min="1" max="1" width="3.7109375" style="87" customWidth="1"/>
    <col min="2" max="2" width="60.7109375" style="80" customWidth="1"/>
    <col min="3" max="3" width="25.140625" style="80" bestFit="1" customWidth="1"/>
    <col min="4" max="29" width="15.7109375" style="80" customWidth="1"/>
    <col min="30" max="16384" width="10.7109375" style="80"/>
  </cols>
  <sheetData>
    <row r="1" spans="1:30" ht="15" customHeight="1" x14ac:dyDescent="0.3">
      <c r="A1" s="8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30" ht="65.25" customHeight="1" x14ac:dyDescent="0.3">
      <c r="A2" s="85"/>
      <c r="B2" s="81" t="s">
        <v>141</v>
      </c>
      <c r="C2" s="259"/>
      <c r="D2" s="82"/>
      <c r="E2" s="82"/>
      <c r="F2" s="82"/>
      <c r="G2" s="83"/>
      <c r="H2" s="82"/>
      <c r="I2" s="82"/>
      <c r="J2" s="82"/>
      <c r="K2" s="82"/>
      <c r="L2" s="82"/>
      <c r="M2" s="82"/>
      <c r="N2" s="82"/>
      <c r="O2" s="82"/>
      <c r="P2" s="82"/>
      <c r="Q2" s="82"/>
      <c r="R2" s="82"/>
      <c r="S2" s="82"/>
      <c r="T2" s="82"/>
      <c r="U2" s="82"/>
      <c r="V2" s="82"/>
      <c r="W2" s="82"/>
      <c r="X2" s="82"/>
      <c r="Y2" s="82"/>
      <c r="Z2" s="82"/>
      <c r="AA2" s="82"/>
      <c r="AB2" s="82"/>
      <c r="AC2" s="82"/>
    </row>
    <row r="3" spans="1:30" ht="39.950000000000003" customHeight="1" x14ac:dyDescent="0.3">
      <c r="A3" s="85"/>
      <c r="B3" s="153" t="str">
        <f ca="1">MID(CELL("filename",B3),FIND("]",CELL("filename",B3))+1,256)</f>
        <v>DV large</v>
      </c>
      <c r="C3" s="152" t="s">
        <v>32</v>
      </c>
      <c r="D3" s="152">
        <v>2018</v>
      </c>
      <c r="E3" s="152">
        <v>2019</v>
      </c>
      <c r="F3" s="152">
        <v>2020</v>
      </c>
      <c r="G3" s="152">
        <v>2021</v>
      </c>
      <c r="H3" s="152">
        <v>2022</v>
      </c>
      <c r="I3" s="152">
        <v>2023</v>
      </c>
      <c r="J3" s="152">
        <v>2024</v>
      </c>
      <c r="K3" s="152">
        <v>2025</v>
      </c>
      <c r="L3" s="152">
        <v>2026</v>
      </c>
      <c r="M3" s="152">
        <v>2027</v>
      </c>
      <c r="N3" s="152">
        <v>2028</v>
      </c>
      <c r="O3" s="152">
        <f>+N3+1</f>
        <v>2029</v>
      </c>
      <c r="P3" s="152">
        <f t="shared" ref="P3:AD3" si="0">+O3+1</f>
        <v>2030</v>
      </c>
      <c r="Q3" s="152">
        <f t="shared" si="0"/>
        <v>2031</v>
      </c>
      <c r="R3" s="152">
        <f t="shared" si="0"/>
        <v>2032</v>
      </c>
      <c r="S3" s="152">
        <f t="shared" si="0"/>
        <v>2033</v>
      </c>
      <c r="T3" s="152">
        <f t="shared" si="0"/>
        <v>2034</v>
      </c>
      <c r="U3" s="152">
        <f t="shared" si="0"/>
        <v>2035</v>
      </c>
      <c r="V3" s="152">
        <f t="shared" si="0"/>
        <v>2036</v>
      </c>
      <c r="W3" s="152">
        <f t="shared" si="0"/>
        <v>2037</v>
      </c>
      <c r="X3" s="152">
        <f t="shared" si="0"/>
        <v>2038</v>
      </c>
      <c r="Y3" s="152">
        <f t="shared" si="0"/>
        <v>2039</v>
      </c>
      <c r="Z3" s="152">
        <f t="shared" si="0"/>
        <v>2040</v>
      </c>
      <c r="AA3" s="152">
        <f t="shared" si="0"/>
        <v>2041</v>
      </c>
      <c r="AB3" s="152">
        <f t="shared" si="0"/>
        <v>2042</v>
      </c>
      <c r="AC3" s="152">
        <f t="shared" si="0"/>
        <v>2043</v>
      </c>
      <c r="AD3" s="152">
        <f t="shared" si="0"/>
        <v>2044</v>
      </c>
    </row>
    <row r="4" spans="1:30" ht="39.75" customHeight="1" x14ac:dyDescent="0.3">
      <c r="A4" s="85"/>
      <c r="B4" s="163" t="s">
        <v>359</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211" t="s">
        <v>539</v>
      </c>
    </row>
    <row r="5" spans="1:30" ht="20.25" customHeight="1" collapsed="1" x14ac:dyDescent="0.3">
      <c r="A5" s="86"/>
      <c r="B5" s="87"/>
    </row>
    <row r="6" spans="1:30" s="164" customFormat="1" ht="36" customHeight="1" thickBot="1" x14ac:dyDescent="0.35">
      <c r="A6" s="165"/>
      <c r="B6" s="166" t="s">
        <v>179</v>
      </c>
      <c r="C6" s="167" t="s">
        <v>181</v>
      </c>
      <c r="D6" s="171">
        <f>D65+D83+D96+D100+D113</f>
        <v>0</v>
      </c>
      <c r="E6" s="171">
        <f t="shared" ref="E6:N6" si="1">E65+E83+E96+E100+E113</f>
        <v>0</v>
      </c>
      <c r="F6" s="171">
        <f t="shared" si="1"/>
        <v>0</v>
      </c>
      <c r="G6" s="171">
        <f t="shared" si="1"/>
        <v>0</v>
      </c>
      <c r="H6" s="171">
        <f t="shared" si="1"/>
        <v>0</v>
      </c>
      <c r="I6" s="171">
        <f t="shared" si="1"/>
        <v>0</v>
      </c>
      <c r="J6" s="171">
        <f t="shared" si="1"/>
        <v>0</v>
      </c>
      <c r="K6" s="171">
        <f t="shared" si="1"/>
        <v>0</v>
      </c>
      <c r="L6" s="171">
        <f t="shared" si="1"/>
        <v>0</v>
      </c>
      <c r="M6" s="171">
        <f t="shared" si="1"/>
        <v>0</v>
      </c>
      <c r="N6" s="171">
        <f t="shared" si="1"/>
        <v>0</v>
      </c>
      <c r="O6" s="171">
        <f t="shared" ref="O6:AC6" si="2">O65+O83+O96+O100+O113</f>
        <v>0</v>
      </c>
      <c r="P6" s="171">
        <f t="shared" si="2"/>
        <v>0</v>
      </c>
      <c r="Q6" s="171">
        <f t="shared" si="2"/>
        <v>0</v>
      </c>
      <c r="R6" s="171">
        <f t="shared" si="2"/>
        <v>0</v>
      </c>
      <c r="S6" s="171">
        <f t="shared" si="2"/>
        <v>0</v>
      </c>
      <c r="T6" s="171">
        <f t="shared" si="2"/>
        <v>0</v>
      </c>
      <c r="U6" s="171">
        <f t="shared" si="2"/>
        <v>0</v>
      </c>
      <c r="V6" s="171">
        <f t="shared" si="2"/>
        <v>0</v>
      </c>
      <c r="W6" s="171">
        <f t="shared" si="2"/>
        <v>0</v>
      </c>
      <c r="X6" s="171">
        <f t="shared" si="2"/>
        <v>0</v>
      </c>
      <c r="Y6" s="171">
        <f t="shared" si="2"/>
        <v>0</v>
      </c>
      <c r="Z6" s="171">
        <f t="shared" si="2"/>
        <v>0</v>
      </c>
      <c r="AA6" s="171">
        <f t="shared" si="2"/>
        <v>0</v>
      </c>
      <c r="AB6" s="171">
        <f t="shared" si="2"/>
        <v>0</v>
      </c>
      <c r="AC6" s="171">
        <f t="shared" si="2"/>
        <v>0</v>
      </c>
    </row>
    <row r="7" spans="1:30" s="164" customFormat="1" ht="36" customHeight="1" x14ac:dyDescent="0.3">
      <c r="A7" s="165"/>
      <c r="B7" s="197" t="s">
        <v>180</v>
      </c>
      <c r="C7" s="197" t="s">
        <v>397</v>
      </c>
      <c r="D7" s="199">
        <f>IF(D27=0,0,D6/(D27+D28))</f>
        <v>0</v>
      </c>
      <c r="E7" s="199">
        <f t="shared" ref="E7:N7" si="3">IF(E27=0,0,E6/(E27+E28))</f>
        <v>0</v>
      </c>
      <c r="F7" s="199">
        <f t="shared" si="3"/>
        <v>0</v>
      </c>
      <c r="G7" s="199">
        <f t="shared" si="3"/>
        <v>0</v>
      </c>
      <c r="H7" s="199">
        <f t="shared" si="3"/>
        <v>0</v>
      </c>
      <c r="I7" s="199">
        <f t="shared" si="3"/>
        <v>0</v>
      </c>
      <c r="J7" s="199">
        <f t="shared" si="3"/>
        <v>0</v>
      </c>
      <c r="K7" s="199">
        <f t="shared" si="3"/>
        <v>0</v>
      </c>
      <c r="L7" s="199">
        <f t="shared" si="3"/>
        <v>0</v>
      </c>
      <c r="M7" s="199">
        <f t="shared" si="3"/>
        <v>0</v>
      </c>
      <c r="N7" s="199">
        <f t="shared" si="3"/>
        <v>0</v>
      </c>
      <c r="O7" s="199">
        <f t="shared" ref="O7:AC7" si="4">IF(O27=0,0,O6/(O27+O28))</f>
        <v>0</v>
      </c>
      <c r="P7" s="199">
        <f t="shared" si="4"/>
        <v>0</v>
      </c>
      <c r="Q7" s="199">
        <f t="shared" si="4"/>
        <v>0</v>
      </c>
      <c r="R7" s="199">
        <f t="shared" si="4"/>
        <v>0</v>
      </c>
      <c r="S7" s="199">
        <f t="shared" si="4"/>
        <v>0</v>
      </c>
      <c r="T7" s="199">
        <f t="shared" si="4"/>
        <v>0</v>
      </c>
      <c r="U7" s="199">
        <f t="shared" si="4"/>
        <v>0</v>
      </c>
      <c r="V7" s="199">
        <f t="shared" si="4"/>
        <v>0</v>
      </c>
      <c r="W7" s="199">
        <f t="shared" si="4"/>
        <v>0</v>
      </c>
      <c r="X7" s="199">
        <f t="shared" si="4"/>
        <v>0</v>
      </c>
      <c r="Y7" s="199">
        <f t="shared" si="4"/>
        <v>0</v>
      </c>
      <c r="Z7" s="199">
        <f t="shared" si="4"/>
        <v>0</v>
      </c>
      <c r="AA7" s="199">
        <f t="shared" si="4"/>
        <v>0</v>
      </c>
      <c r="AB7" s="199">
        <f t="shared" si="4"/>
        <v>0</v>
      </c>
      <c r="AC7" s="199">
        <f t="shared" si="4"/>
        <v>0</v>
      </c>
    </row>
    <row r="8" spans="1:30" s="205" customFormat="1" ht="36" customHeight="1" x14ac:dyDescent="0.3">
      <c r="A8" s="200"/>
      <c r="B8" s="201"/>
      <c r="C8" s="202"/>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30" ht="20.25" customHeight="1" outlineLevel="1" x14ac:dyDescent="0.3">
      <c r="A9" s="85"/>
      <c r="B9" s="170" t="s">
        <v>139</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row>
    <row r="10" spans="1:30" ht="20.25" customHeight="1" outlineLevel="2" x14ac:dyDescent="0.3">
      <c r="A10" s="85"/>
      <c r="B10" s="148" t="s">
        <v>120</v>
      </c>
      <c r="C10" s="148" t="s">
        <v>9</v>
      </c>
      <c r="D10" s="147">
        <f>'Basic input'!F26</f>
        <v>0</v>
      </c>
      <c r="E10" s="147">
        <f>'Basic input'!G26</f>
        <v>0</v>
      </c>
      <c r="F10" s="147">
        <f>'Basic input'!H26</f>
        <v>0</v>
      </c>
      <c r="G10" s="147">
        <f>'Basic input'!I26</f>
        <v>0</v>
      </c>
      <c r="H10" s="147">
        <f>'Basic input'!J26</f>
        <v>0</v>
      </c>
      <c r="I10" s="147">
        <f>'Basic input'!K26</f>
        <v>0</v>
      </c>
      <c r="J10" s="147">
        <f>'Basic input'!L26</f>
        <v>0</v>
      </c>
      <c r="K10" s="147">
        <f>'Basic input'!M26</f>
        <v>0</v>
      </c>
      <c r="L10" s="147">
        <f>'Basic input'!N26</f>
        <v>0</v>
      </c>
      <c r="M10" s="147">
        <f>'Basic input'!O26</f>
        <v>0</v>
      </c>
      <c r="N10" s="147">
        <f>'Basic input'!P26</f>
        <v>0</v>
      </c>
      <c r="O10" s="147"/>
      <c r="P10" s="147"/>
      <c r="Q10" s="147"/>
      <c r="R10" s="147"/>
      <c r="S10" s="147"/>
      <c r="T10" s="147"/>
      <c r="U10" s="147"/>
      <c r="V10" s="147"/>
      <c r="W10" s="147"/>
      <c r="X10" s="147"/>
      <c r="Y10" s="147"/>
      <c r="Z10" s="147"/>
      <c r="AA10" s="147"/>
      <c r="AB10" s="147"/>
      <c r="AC10" s="147"/>
    </row>
    <row r="11" spans="1:30" ht="20.25" customHeight="1" outlineLevel="2" x14ac:dyDescent="0.3">
      <c r="A11" s="85"/>
      <c r="B11" s="148"/>
      <c r="C11" s="148"/>
      <c r="D11" s="614">
        <v>1</v>
      </c>
      <c r="E11" s="614">
        <f>+D11+1</f>
        <v>2</v>
      </c>
      <c r="F11" s="614">
        <f t="shared" ref="F11:AC11" si="5">+E11+1</f>
        <v>3</v>
      </c>
      <c r="G11" s="614">
        <f t="shared" si="5"/>
        <v>4</v>
      </c>
      <c r="H11" s="614">
        <f t="shared" si="5"/>
        <v>5</v>
      </c>
      <c r="I11" s="614">
        <f t="shared" si="5"/>
        <v>6</v>
      </c>
      <c r="J11" s="614">
        <f t="shared" si="5"/>
        <v>7</v>
      </c>
      <c r="K11" s="614">
        <f t="shared" si="5"/>
        <v>8</v>
      </c>
      <c r="L11" s="614">
        <f t="shared" si="5"/>
        <v>9</v>
      </c>
      <c r="M11" s="614">
        <f t="shared" si="5"/>
        <v>10</v>
      </c>
      <c r="N11" s="614">
        <f t="shared" si="5"/>
        <v>11</v>
      </c>
      <c r="O11" s="614">
        <f t="shared" si="5"/>
        <v>12</v>
      </c>
      <c r="P11" s="614">
        <f t="shared" si="5"/>
        <v>13</v>
      </c>
      <c r="Q11" s="614">
        <f t="shared" si="5"/>
        <v>14</v>
      </c>
      <c r="R11" s="614">
        <f t="shared" si="5"/>
        <v>15</v>
      </c>
      <c r="S11" s="614">
        <f t="shared" si="5"/>
        <v>16</v>
      </c>
      <c r="T11" s="614">
        <f t="shared" si="5"/>
        <v>17</v>
      </c>
      <c r="U11" s="614">
        <f t="shared" si="5"/>
        <v>18</v>
      </c>
      <c r="V11" s="614">
        <f t="shared" si="5"/>
        <v>19</v>
      </c>
      <c r="W11" s="614">
        <f t="shared" si="5"/>
        <v>20</v>
      </c>
      <c r="X11" s="614">
        <f t="shared" si="5"/>
        <v>21</v>
      </c>
      <c r="Y11" s="614">
        <f t="shared" si="5"/>
        <v>22</v>
      </c>
      <c r="Z11" s="614">
        <f t="shared" si="5"/>
        <v>23</v>
      </c>
      <c r="AA11" s="614">
        <f t="shared" si="5"/>
        <v>24</v>
      </c>
      <c r="AB11" s="614">
        <f t="shared" si="5"/>
        <v>25</v>
      </c>
      <c r="AC11" s="614">
        <f t="shared" si="5"/>
        <v>26</v>
      </c>
    </row>
    <row r="12" spans="1:30" s="136" customFormat="1" ht="20.25" customHeight="1" outlineLevel="2" x14ac:dyDescent="0.3">
      <c r="A12" s="135"/>
      <c r="B12" s="97" t="s">
        <v>132</v>
      </c>
      <c r="C12" s="97" t="s">
        <v>9</v>
      </c>
      <c r="D12" s="597">
        <f>SUM(D13:D23)</f>
        <v>0</v>
      </c>
      <c r="E12" s="597">
        <f t="shared" ref="E12:N12" si="6">SUM(E13:E23)</f>
        <v>0</v>
      </c>
      <c r="F12" s="597">
        <f t="shared" si="6"/>
        <v>0</v>
      </c>
      <c r="G12" s="597">
        <f t="shared" si="6"/>
        <v>0</v>
      </c>
      <c r="H12" s="597">
        <f t="shared" si="6"/>
        <v>0</v>
      </c>
      <c r="I12" s="597">
        <f t="shared" si="6"/>
        <v>0</v>
      </c>
      <c r="J12" s="597">
        <f t="shared" si="6"/>
        <v>0</v>
      </c>
      <c r="K12" s="597">
        <f t="shared" si="6"/>
        <v>0</v>
      </c>
      <c r="L12" s="597">
        <f t="shared" si="6"/>
        <v>0</v>
      </c>
      <c r="M12" s="597">
        <f t="shared" si="6"/>
        <v>0</v>
      </c>
      <c r="N12" s="597">
        <f t="shared" si="6"/>
        <v>0</v>
      </c>
      <c r="O12" s="597">
        <f t="shared" ref="O12:AC12" si="7">SUM(O13:O23)</f>
        <v>0</v>
      </c>
      <c r="P12" s="597">
        <f t="shared" si="7"/>
        <v>0</v>
      </c>
      <c r="Q12" s="597">
        <f t="shared" si="7"/>
        <v>0</v>
      </c>
      <c r="R12" s="597">
        <f t="shared" si="7"/>
        <v>0</v>
      </c>
      <c r="S12" s="597">
        <f t="shared" si="7"/>
        <v>0</v>
      </c>
      <c r="T12" s="597">
        <f t="shared" si="7"/>
        <v>0</v>
      </c>
      <c r="U12" s="597">
        <f t="shared" si="7"/>
        <v>0</v>
      </c>
      <c r="V12" s="597">
        <f t="shared" si="7"/>
        <v>0</v>
      </c>
      <c r="W12" s="597">
        <f t="shared" si="7"/>
        <v>0</v>
      </c>
      <c r="X12" s="597">
        <f t="shared" si="7"/>
        <v>0</v>
      </c>
      <c r="Y12" s="597">
        <f t="shared" si="7"/>
        <v>0</v>
      </c>
      <c r="Z12" s="597">
        <f t="shared" si="7"/>
        <v>0</v>
      </c>
      <c r="AA12" s="597">
        <f t="shared" si="7"/>
        <v>0</v>
      </c>
      <c r="AB12" s="597">
        <f t="shared" si="7"/>
        <v>0</v>
      </c>
      <c r="AC12" s="597">
        <f t="shared" si="7"/>
        <v>0</v>
      </c>
    </row>
    <row r="13" spans="1:30" s="136" customFormat="1" ht="20.25" customHeight="1" outlineLevel="3" x14ac:dyDescent="0.3">
      <c r="A13" s="135"/>
      <c r="B13" s="103"/>
      <c r="C13" s="146" t="s">
        <v>121</v>
      </c>
      <c r="D13" s="147">
        <f>IF('Detailed input - Vehicles'!$E$124&gt;=D11,'Basic input'!$F$26,0)</f>
        <v>0</v>
      </c>
      <c r="E13" s="147">
        <f>IF('Detailed input - Vehicles'!$E$124&gt;=E11,'Basic input'!$F$26,0)</f>
        <v>0</v>
      </c>
      <c r="F13" s="147">
        <f>IF('Detailed input - Vehicles'!$E$124&gt;=F11,'Basic input'!$F$26,0)</f>
        <v>0</v>
      </c>
      <c r="G13" s="147">
        <f>IF('Detailed input - Vehicles'!$E$124&gt;=G11,'Basic input'!$F$26,0)</f>
        <v>0</v>
      </c>
      <c r="H13" s="147">
        <f>IF('Detailed input - Vehicles'!$E$124&gt;=H11,'Basic input'!$F$26,0)</f>
        <v>0</v>
      </c>
      <c r="I13" s="147">
        <f>IF('Detailed input - Vehicles'!$E$124&gt;=I11,'Basic input'!$F$26,0)</f>
        <v>0</v>
      </c>
      <c r="J13" s="147">
        <f>IF('Detailed input - Vehicles'!$E$124&gt;=J11,'Basic input'!$F$26,0)</f>
        <v>0</v>
      </c>
      <c r="K13" s="147">
        <f>IF('Detailed input - Vehicles'!$E$124&gt;=K11,'Basic input'!$F$26,0)</f>
        <v>0</v>
      </c>
      <c r="L13" s="147">
        <f>IF('Detailed input - Vehicles'!$E$124&gt;=L11,'Basic input'!$F$26,0)</f>
        <v>0</v>
      </c>
      <c r="M13" s="147">
        <f>IF('Detailed input - Vehicles'!$E$124&gt;=M11,'Basic input'!$F$26,0)</f>
        <v>0</v>
      </c>
      <c r="N13" s="147">
        <f>IF('Detailed input - Vehicles'!$E$124&gt;=N11,'Basic input'!$F$26,0)</f>
        <v>0</v>
      </c>
      <c r="O13" s="147">
        <f>IF('Detailed input - Vehicles'!$E$124&gt;=O11,'Basic input'!$F$26,0)</f>
        <v>0</v>
      </c>
      <c r="P13" s="147">
        <f>IF('Detailed input - Vehicles'!$E$124&gt;=P11,'Basic input'!$F$26,0)</f>
        <v>0</v>
      </c>
      <c r="Q13" s="147">
        <f>IF('Detailed input - Vehicles'!$E$124&gt;=Q11,'Basic input'!$F$26,0)</f>
        <v>0</v>
      </c>
      <c r="R13" s="147">
        <f>IF('Detailed input - Vehicles'!$E$124&gt;=R11,'Basic input'!$F$26,0)</f>
        <v>0</v>
      </c>
      <c r="S13" s="147">
        <f>IF('Detailed input - Vehicles'!$E$124&gt;=S11,'Basic input'!$F$26,0)</f>
        <v>0</v>
      </c>
      <c r="T13" s="147">
        <f>IF('Detailed input - Vehicles'!$E$124&gt;=T11,'Basic input'!$F$26,0)</f>
        <v>0</v>
      </c>
      <c r="U13" s="147">
        <f>IF('Detailed input - Vehicles'!$E$124&gt;=U11,'Basic input'!$F$26,0)</f>
        <v>0</v>
      </c>
      <c r="V13" s="147">
        <f>IF('Detailed input - Vehicles'!$E$124&gt;=V11,'Basic input'!$F$26,0)</f>
        <v>0</v>
      </c>
      <c r="W13" s="147">
        <f>IF('Detailed input - Vehicles'!$E$124&gt;=W11,'Basic input'!$F$26,0)</f>
        <v>0</v>
      </c>
      <c r="X13" s="147">
        <f>IF('Detailed input - Vehicles'!$E$124&gt;=X11,'Basic input'!$F$26,0)</f>
        <v>0</v>
      </c>
      <c r="Y13" s="147">
        <f>IF('Detailed input - Vehicles'!$E$124&gt;=Y11,'Basic input'!$F$26,0)</f>
        <v>0</v>
      </c>
      <c r="Z13" s="147">
        <f>IF('Detailed input - Vehicles'!$E$124&gt;=Z11,'Basic input'!$F$26,0)</f>
        <v>0</v>
      </c>
      <c r="AA13" s="147">
        <f>IF('Detailed input - Vehicles'!$E$124&gt;=AA11,'Basic input'!$F$26,0)</f>
        <v>0</v>
      </c>
      <c r="AB13" s="147">
        <f>IF('Detailed input - Vehicles'!$E$124&gt;=AB11,'Basic input'!$F$26,0)</f>
        <v>0</v>
      </c>
      <c r="AC13" s="147">
        <f>IF('Detailed input - Vehicles'!$E$124&gt;=AC11,'Basic input'!$F$26,0)</f>
        <v>0</v>
      </c>
    </row>
    <row r="14" spans="1:30" s="136" customFormat="1" ht="20.25" customHeight="1" outlineLevel="3" x14ac:dyDescent="0.3">
      <c r="A14" s="135"/>
      <c r="B14" s="148"/>
      <c r="C14" s="146" t="s">
        <v>122</v>
      </c>
      <c r="D14" s="147"/>
      <c r="E14" s="147">
        <f>IF('Detailed input - Vehicles'!$E$124&gt;=D11,'Basic input'!$G$26,0)</f>
        <v>0</v>
      </c>
      <c r="F14" s="147">
        <f>IF('Detailed input - Vehicles'!$E$124&gt;=E11,'Basic input'!$G$26,0)</f>
        <v>0</v>
      </c>
      <c r="G14" s="147">
        <f>IF('Detailed input - Vehicles'!$E$124&gt;=F11,'Basic input'!$G$26,0)</f>
        <v>0</v>
      </c>
      <c r="H14" s="147">
        <f>IF('Detailed input - Vehicles'!$E$124&gt;=G11,'Basic input'!$G$26,0)</f>
        <v>0</v>
      </c>
      <c r="I14" s="147">
        <f>IF('Detailed input - Vehicles'!$E$124&gt;=H11,'Basic input'!$G$26,0)</f>
        <v>0</v>
      </c>
      <c r="J14" s="147">
        <f>IF('Detailed input - Vehicles'!$E$124&gt;=I11,'Basic input'!$G$26,0)</f>
        <v>0</v>
      </c>
      <c r="K14" s="147">
        <f>IF('Detailed input - Vehicles'!$E$124&gt;=J11,'Basic input'!$G$26,0)</f>
        <v>0</v>
      </c>
      <c r="L14" s="147">
        <f>IF('Detailed input - Vehicles'!$E$124&gt;=K11,'Basic input'!$G$26,0)</f>
        <v>0</v>
      </c>
      <c r="M14" s="147">
        <f>IF('Detailed input - Vehicles'!$E$124&gt;=L11,'Basic input'!$G$26,0)</f>
        <v>0</v>
      </c>
      <c r="N14" s="147">
        <f>IF('Detailed input - Vehicles'!$E$124&gt;=M11,'Basic input'!$G$26,0)</f>
        <v>0</v>
      </c>
      <c r="O14" s="147">
        <f>IF('Detailed input - Vehicles'!$E$124&gt;=N11,'Basic input'!$G$26,0)</f>
        <v>0</v>
      </c>
      <c r="P14" s="147">
        <f>IF('Detailed input - Vehicles'!$E$124&gt;=O11,'Basic input'!$G$26,0)</f>
        <v>0</v>
      </c>
      <c r="Q14" s="147">
        <f>IF('Detailed input - Vehicles'!$E$124&gt;=P11,'Basic input'!$G$26,0)</f>
        <v>0</v>
      </c>
      <c r="R14" s="147">
        <f>IF('Detailed input - Vehicles'!$E$124&gt;=Q11,'Basic input'!$G$26,0)</f>
        <v>0</v>
      </c>
      <c r="S14" s="147">
        <f>IF('Detailed input - Vehicles'!$E$124&gt;=R11,'Basic input'!$G$26,0)</f>
        <v>0</v>
      </c>
      <c r="T14" s="147">
        <f>IF('Detailed input - Vehicles'!$E$124&gt;=S11,'Basic input'!$G$26,0)</f>
        <v>0</v>
      </c>
      <c r="U14" s="147">
        <f>IF('Detailed input - Vehicles'!$E$124&gt;=T11,'Basic input'!$G$26,0)</f>
        <v>0</v>
      </c>
      <c r="V14" s="147">
        <f>IF('Detailed input - Vehicles'!$E$124&gt;=U11,'Basic input'!$G$26,0)</f>
        <v>0</v>
      </c>
      <c r="W14" s="147">
        <f>IF('Detailed input - Vehicles'!$E$124&gt;=V11,'Basic input'!$G$26,0)</f>
        <v>0</v>
      </c>
      <c r="X14" s="147">
        <f>IF('Detailed input - Vehicles'!$E$124&gt;=W11,'Basic input'!$G$26,0)</f>
        <v>0</v>
      </c>
      <c r="Y14" s="147">
        <f>IF('Detailed input - Vehicles'!$E$124&gt;=X11,'Basic input'!$G$26,0)</f>
        <v>0</v>
      </c>
      <c r="Z14" s="147">
        <f>IF('Detailed input - Vehicles'!$E$124&gt;=Y11,'Basic input'!$G$26,0)</f>
        <v>0</v>
      </c>
      <c r="AA14" s="147">
        <f>IF('Detailed input - Vehicles'!$E$124&gt;=Z11,'Basic input'!$G$26,0)</f>
        <v>0</v>
      </c>
      <c r="AB14" s="147">
        <f>IF('Detailed input - Vehicles'!$E$124&gt;=AA11,'Basic input'!$G$26,0)</f>
        <v>0</v>
      </c>
      <c r="AC14" s="147">
        <f>IF('Detailed input - Vehicles'!$E$124&gt;=AB11,'Basic input'!$G$26,0)</f>
        <v>0</v>
      </c>
    </row>
    <row r="15" spans="1:30" s="136" customFormat="1" ht="20.25" customHeight="1" outlineLevel="3" x14ac:dyDescent="0.3">
      <c r="A15" s="135"/>
      <c r="B15" s="148"/>
      <c r="C15" s="146" t="s">
        <v>123</v>
      </c>
      <c r="D15" s="147"/>
      <c r="E15" s="147"/>
      <c r="F15" s="147">
        <f>IF('Detailed input - Vehicles'!$E$124&gt;=D11,'Basic input'!$H$26,0)</f>
        <v>0</v>
      </c>
      <c r="G15" s="147">
        <f>IF('Detailed input - Vehicles'!$E$124&gt;=E11,'Basic input'!$H$26,0)</f>
        <v>0</v>
      </c>
      <c r="H15" s="147">
        <f>IF('Detailed input - Vehicles'!$E$124&gt;=F11,'Basic input'!$H$26,0)</f>
        <v>0</v>
      </c>
      <c r="I15" s="147">
        <f>IF('Detailed input - Vehicles'!$E$124&gt;=G11,'Basic input'!$H$26,0)</f>
        <v>0</v>
      </c>
      <c r="J15" s="147">
        <f>IF('Detailed input - Vehicles'!$E$124&gt;=H11,'Basic input'!$H$26,0)</f>
        <v>0</v>
      </c>
      <c r="K15" s="147">
        <f>IF('Detailed input - Vehicles'!$E$124&gt;=I11,'Basic input'!$H$26,0)</f>
        <v>0</v>
      </c>
      <c r="L15" s="147">
        <f>IF('Detailed input - Vehicles'!$E$124&gt;=J11,'Basic input'!$H$26,0)</f>
        <v>0</v>
      </c>
      <c r="M15" s="147">
        <f>IF('Detailed input - Vehicles'!$E$124&gt;=K11,'Basic input'!$H$26,0)</f>
        <v>0</v>
      </c>
      <c r="N15" s="147">
        <f>IF('Detailed input - Vehicles'!$E$124&gt;=L11,'Basic input'!$H$26,0)</f>
        <v>0</v>
      </c>
      <c r="O15" s="147">
        <f>IF('Detailed input - Vehicles'!$E$124&gt;=M11,'Basic input'!$H$26,0)</f>
        <v>0</v>
      </c>
      <c r="P15" s="147">
        <f>IF('Detailed input - Vehicles'!$E$124&gt;=N11,'Basic input'!$H$26,0)</f>
        <v>0</v>
      </c>
      <c r="Q15" s="147">
        <f>IF('Detailed input - Vehicles'!$E$124&gt;=O11,'Basic input'!$H$26,0)</f>
        <v>0</v>
      </c>
      <c r="R15" s="147">
        <f>IF('Detailed input - Vehicles'!$E$124&gt;=P11,'Basic input'!$H$26,0)</f>
        <v>0</v>
      </c>
      <c r="S15" s="147">
        <f>IF('Detailed input - Vehicles'!$E$124&gt;=Q11,'Basic input'!$H$26,0)</f>
        <v>0</v>
      </c>
      <c r="T15" s="147">
        <f>IF('Detailed input - Vehicles'!$E$124&gt;=R11,'Basic input'!$H$26,0)</f>
        <v>0</v>
      </c>
      <c r="U15" s="147">
        <f>IF('Detailed input - Vehicles'!$E$124&gt;=S11,'Basic input'!$H$26,0)</f>
        <v>0</v>
      </c>
      <c r="V15" s="147">
        <f>IF('Detailed input - Vehicles'!$E$124&gt;=T11,'Basic input'!$H$26,0)</f>
        <v>0</v>
      </c>
      <c r="W15" s="147">
        <f>IF('Detailed input - Vehicles'!$E$124&gt;=U11,'Basic input'!$H$26,0)</f>
        <v>0</v>
      </c>
      <c r="X15" s="147">
        <f>IF('Detailed input - Vehicles'!$E$124&gt;=V11,'Basic input'!$H$26,0)</f>
        <v>0</v>
      </c>
      <c r="Y15" s="147">
        <f>IF('Detailed input - Vehicles'!$E$124&gt;=W11,'Basic input'!$H$26,0)</f>
        <v>0</v>
      </c>
      <c r="Z15" s="147">
        <f>IF('Detailed input - Vehicles'!$E$124&gt;=X11,'Basic input'!$H$26,0)</f>
        <v>0</v>
      </c>
      <c r="AA15" s="147">
        <f>IF('Detailed input - Vehicles'!$E$124&gt;=Y11,'Basic input'!$H$26,0)</f>
        <v>0</v>
      </c>
      <c r="AB15" s="147">
        <f>IF('Detailed input - Vehicles'!$E$124&gt;=Z11,'Basic input'!$H$26,0)</f>
        <v>0</v>
      </c>
      <c r="AC15" s="147">
        <f>IF('Detailed input - Vehicles'!$E$124&gt;=AA11,'Basic input'!$H$26,0)</f>
        <v>0</v>
      </c>
    </row>
    <row r="16" spans="1:30" s="136" customFormat="1" ht="20.25" customHeight="1" outlineLevel="3" x14ac:dyDescent="0.3">
      <c r="A16" s="135"/>
      <c r="B16" s="148"/>
      <c r="C16" s="146" t="s">
        <v>124</v>
      </c>
      <c r="D16" s="147"/>
      <c r="E16" s="147"/>
      <c r="F16" s="147"/>
      <c r="G16" s="147">
        <f>IF('Detailed input - Vehicles'!$E$124&gt;=D11,'Basic input'!$I$26,0)</f>
        <v>0</v>
      </c>
      <c r="H16" s="147">
        <f>IF('Detailed input - Vehicles'!$E$124&gt;=E11,'Basic input'!$I$26,0)</f>
        <v>0</v>
      </c>
      <c r="I16" s="147">
        <f>IF('Detailed input - Vehicles'!$E$124&gt;=F11,'Basic input'!$I$26,0)</f>
        <v>0</v>
      </c>
      <c r="J16" s="147">
        <f>IF('Detailed input - Vehicles'!$E$124&gt;=G11,'Basic input'!$I$26,0)</f>
        <v>0</v>
      </c>
      <c r="K16" s="147">
        <f>IF('Detailed input - Vehicles'!$E$124&gt;=H11,'Basic input'!$I$26,0)</f>
        <v>0</v>
      </c>
      <c r="L16" s="147">
        <f>IF('Detailed input - Vehicles'!$E$124&gt;=I11,'Basic input'!$I$26,0)</f>
        <v>0</v>
      </c>
      <c r="M16" s="147">
        <f>IF('Detailed input - Vehicles'!$E$124&gt;=J11,'Basic input'!$I$26,0)</f>
        <v>0</v>
      </c>
      <c r="N16" s="147">
        <f>IF('Detailed input - Vehicles'!$E$124&gt;=K11,'Basic input'!$I$26,0)</f>
        <v>0</v>
      </c>
      <c r="O16" s="147">
        <f>IF('Detailed input - Vehicles'!$E$124&gt;=L11,'Basic input'!$I$26,0)</f>
        <v>0</v>
      </c>
      <c r="P16" s="147">
        <f>IF('Detailed input - Vehicles'!$E$124&gt;=M11,'Basic input'!$I$26,0)</f>
        <v>0</v>
      </c>
      <c r="Q16" s="147">
        <f>IF('Detailed input - Vehicles'!$E$124&gt;=N11,'Basic input'!$I$26,0)</f>
        <v>0</v>
      </c>
      <c r="R16" s="147">
        <f>IF('Detailed input - Vehicles'!$E$124&gt;=O11,'Basic input'!$I$26,0)</f>
        <v>0</v>
      </c>
      <c r="S16" s="147">
        <f>IF('Detailed input - Vehicles'!$E$124&gt;=P11,'Basic input'!$I$26,0)</f>
        <v>0</v>
      </c>
      <c r="T16" s="147">
        <f>IF('Detailed input - Vehicles'!$E$124&gt;=Q11,'Basic input'!$I$26,0)</f>
        <v>0</v>
      </c>
      <c r="U16" s="147">
        <f>IF('Detailed input - Vehicles'!$E$124&gt;=R11,'Basic input'!$I$26,0)</f>
        <v>0</v>
      </c>
      <c r="V16" s="147">
        <f>IF('Detailed input - Vehicles'!$E$124&gt;=S11,'Basic input'!$I$26,0)</f>
        <v>0</v>
      </c>
      <c r="W16" s="147">
        <f>IF('Detailed input - Vehicles'!$E$124&gt;=T11,'Basic input'!$I$26,0)</f>
        <v>0</v>
      </c>
      <c r="X16" s="147">
        <f>IF('Detailed input - Vehicles'!$E$124&gt;=U11,'Basic input'!$I$26,0)</f>
        <v>0</v>
      </c>
      <c r="Y16" s="147">
        <f>IF('Detailed input - Vehicles'!$E$124&gt;=V11,'Basic input'!$I$26,0)</f>
        <v>0</v>
      </c>
      <c r="Z16" s="147">
        <f>IF('Detailed input - Vehicles'!$E$124&gt;=W11,'Basic input'!$I$26,0)</f>
        <v>0</v>
      </c>
      <c r="AA16" s="147">
        <f>IF('Detailed input - Vehicles'!$E$124&gt;=X11,'Basic input'!$I$26,0)</f>
        <v>0</v>
      </c>
      <c r="AB16" s="147">
        <f>IF('Detailed input - Vehicles'!$E$124&gt;=Y11,'Basic input'!$I$26,0)</f>
        <v>0</v>
      </c>
      <c r="AC16" s="147">
        <f>IF('Detailed input - Vehicles'!$E$124&gt;=Z11,'Basic input'!$I$26,0)</f>
        <v>0</v>
      </c>
    </row>
    <row r="17" spans="1:29" s="136" customFormat="1" ht="20.25" customHeight="1" outlineLevel="3" x14ac:dyDescent="0.3">
      <c r="A17" s="135"/>
      <c r="B17" s="148"/>
      <c r="C17" s="146" t="s">
        <v>125</v>
      </c>
      <c r="D17" s="147"/>
      <c r="E17" s="147"/>
      <c r="F17" s="147"/>
      <c r="G17" s="147"/>
      <c r="H17" s="147">
        <f>IF('Detailed input - Vehicles'!$E$124&gt;=D11,'Basic input'!$J$26,0)</f>
        <v>0</v>
      </c>
      <c r="I17" s="147">
        <f>IF('Detailed input - Vehicles'!$E$124&gt;=E11,'Basic input'!$J$26,0)</f>
        <v>0</v>
      </c>
      <c r="J17" s="147">
        <f>IF('Detailed input - Vehicles'!$E$124&gt;=F11,'Basic input'!$J$26,0)</f>
        <v>0</v>
      </c>
      <c r="K17" s="147">
        <f>IF('Detailed input - Vehicles'!$E$124&gt;=G11,'Basic input'!$J$26,0)</f>
        <v>0</v>
      </c>
      <c r="L17" s="147">
        <f>IF('Detailed input - Vehicles'!$E$124&gt;=H11,'Basic input'!$J$26,0)</f>
        <v>0</v>
      </c>
      <c r="M17" s="147">
        <f>IF('Detailed input - Vehicles'!$E$124&gt;=I11,'Basic input'!$J$26,0)</f>
        <v>0</v>
      </c>
      <c r="N17" s="147">
        <f>IF('Detailed input - Vehicles'!$E$124&gt;=J11,'Basic input'!$J$26,0)</f>
        <v>0</v>
      </c>
      <c r="O17" s="147">
        <f>IF('Detailed input - Vehicles'!$E$124&gt;=K11,'Basic input'!$J$26,0)</f>
        <v>0</v>
      </c>
      <c r="P17" s="147">
        <f>IF('Detailed input - Vehicles'!$E$124&gt;=L11,'Basic input'!$J$26,0)</f>
        <v>0</v>
      </c>
      <c r="Q17" s="147">
        <f>IF('Detailed input - Vehicles'!$E$124&gt;=M11,'Basic input'!$J$26,0)</f>
        <v>0</v>
      </c>
      <c r="R17" s="147">
        <f>IF('Detailed input - Vehicles'!$E$124&gt;=N11,'Basic input'!$J$26,0)</f>
        <v>0</v>
      </c>
      <c r="S17" s="147">
        <f>IF('Detailed input - Vehicles'!$E$124&gt;=O11,'Basic input'!$J$26,0)</f>
        <v>0</v>
      </c>
      <c r="T17" s="147">
        <f>IF('Detailed input - Vehicles'!$E$124&gt;=P11,'Basic input'!$J$26,0)</f>
        <v>0</v>
      </c>
      <c r="U17" s="147">
        <f>IF('Detailed input - Vehicles'!$E$124&gt;=Q11,'Basic input'!$J$26,0)</f>
        <v>0</v>
      </c>
      <c r="V17" s="147">
        <f>IF('Detailed input - Vehicles'!$E$124&gt;=R11,'Basic input'!$J$26,0)</f>
        <v>0</v>
      </c>
      <c r="W17" s="147">
        <f>IF('Detailed input - Vehicles'!$E$124&gt;=S11,'Basic input'!$J$26,0)</f>
        <v>0</v>
      </c>
      <c r="X17" s="147">
        <f>IF('Detailed input - Vehicles'!$E$124&gt;=T11,'Basic input'!$J$26,0)</f>
        <v>0</v>
      </c>
      <c r="Y17" s="147">
        <f>IF('Detailed input - Vehicles'!$E$124&gt;=U11,'Basic input'!$J$26,0)</f>
        <v>0</v>
      </c>
      <c r="Z17" s="147">
        <f>IF('Detailed input - Vehicles'!$E$124&gt;=V11,'Basic input'!$J$26,0)</f>
        <v>0</v>
      </c>
      <c r="AA17" s="147">
        <f>IF('Detailed input - Vehicles'!$E$124&gt;=W11,'Basic input'!$J$26,0)</f>
        <v>0</v>
      </c>
      <c r="AB17" s="147">
        <f>IF('Detailed input - Vehicles'!$E$124&gt;=X11,'Basic input'!$J$26,0)</f>
        <v>0</v>
      </c>
      <c r="AC17" s="147">
        <f>IF('Detailed input - Vehicles'!$E$124&gt;=Y11,'Basic input'!$J$26,0)</f>
        <v>0</v>
      </c>
    </row>
    <row r="18" spans="1:29" s="136" customFormat="1" ht="20.25" customHeight="1" outlineLevel="3" x14ac:dyDescent="0.3">
      <c r="A18" s="135"/>
      <c r="B18" s="148"/>
      <c r="C18" s="146" t="s">
        <v>126</v>
      </c>
      <c r="D18" s="147"/>
      <c r="E18" s="147"/>
      <c r="F18" s="147"/>
      <c r="G18" s="147"/>
      <c r="H18" s="147"/>
      <c r="I18" s="147">
        <f>IF('Detailed input - Vehicles'!$E$124&gt;=D11,'Basic input'!$K$26,0)</f>
        <v>0</v>
      </c>
      <c r="J18" s="147">
        <f>IF('Detailed input - Vehicles'!$E$124&gt;=E11,'Basic input'!$K$26,0)</f>
        <v>0</v>
      </c>
      <c r="K18" s="147">
        <f>IF('Detailed input - Vehicles'!$E$124&gt;=F11,'Basic input'!$K$26,0)</f>
        <v>0</v>
      </c>
      <c r="L18" s="147">
        <f>IF('Detailed input - Vehicles'!$E$124&gt;=G11,'Basic input'!$K$26,0)</f>
        <v>0</v>
      </c>
      <c r="M18" s="147">
        <f>IF('Detailed input - Vehicles'!$E$124&gt;=H11,'Basic input'!$K$26,0)</f>
        <v>0</v>
      </c>
      <c r="N18" s="147">
        <f>IF('Detailed input - Vehicles'!$E$124&gt;=I11,'Basic input'!$K$26,0)</f>
        <v>0</v>
      </c>
      <c r="O18" s="147">
        <f>IF('Detailed input - Vehicles'!$E$124&gt;=J11,'Basic input'!$K$26,0)</f>
        <v>0</v>
      </c>
      <c r="P18" s="147">
        <f>IF('Detailed input - Vehicles'!$E$124&gt;=K11,'Basic input'!$K$26,0)</f>
        <v>0</v>
      </c>
      <c r="Q18" s="147">
        <f>IF('Detailed input - Vehicles'!$E$124&gt;=L11,'Basic input'!$K$26,0)</f>
        <v>0</v>
      </c>
      <c r="R18" s="147">
        <f>IF('Detailed input - Vehicles'!$E$124&gt;=M11,'Basic input'!$K$26,0)</f>
        <v>0</v>
      </c>
      <c r="S18" s="147">
        <f>IF('Detailed input - Vehicles'!$E$124&gt;=N11,'Basic input'!$K$26,0)</f>
        <v>0</v>
      </c>
      <c r="T18" s="147">
        <f>IF('Detailed input - Vehicles'!$E$124&gt;=O11,'Basic input'!$K$26,0)</f>
        <v>0</v>
      </c>
      <c r="U18" s="147">
        <f>IF('Detailed input - Vehicles'!$E$124&gt;=P11,'Basic input'!$K$26,0)</f>
        <v>0</v>
      </c>
      <c r="V18" s="147">
        <f>IF('Detailed input - Vehicles'!$E$124&gt;=Q11,'Basic input'!$K$26,0)</f>
        <v>0</v>
      </c>
      <c r="W18" s="147">
        <f>IF('Detailed input - Vehicles'!$E$124&gt;=R11,'Basic input'!$K$26,0)</f>
        <v>0</v>
      </c>
      <c r="X18" s="147">
        <f>IF('Detailed input - Vehicles'!$E$124&gt;=S11,'Basic input'!$K$26,0)</f>
        <v>0</v>
      </c>
      <c r="Y18" s="147">
        <f>IF('Detailed input - Vehicles'!$E$124&gt;=T11,'Basic input'!$K$26,0)</f>
        <v>0</v>
      </c>
      <c r="Z18" s="147">
        <f>IF('Detailed input - Vehicles'!$E$124&gt;=U11,'Basic input'!$K$26,0)</f>
        <v>0</v>
      </c>
      <c r="AA18" s="147">
        <f>IF('Detailed input - Vehicles'!$E$124&gt;=V11,'Basic input'!$K$26,0)</f>
        <v>0</v>
      </c>
      <c r="AB18" s="147">
        <f>IF('Detailed input - Vehicles'!$E$124&gt;=W11,'Basic input'!$K$26,0)</f>
        <v>0</v>
      </c>
      <c r="AC18" s="147">
        <f>IF('Detailed input - Vehicles'!$E$124&gt;=X11,'Basic input'!$K$26,0)</f>
        <v>0</v>
      </c>
    </row>
    <row r="19" spans="1:29" s="136" customFormat="1" ht="20.25" customHeight="1" outlineLevel="3" x14ac:dyDescent="0.3">
      <c r="A19" s="135"/>
      <c r="B19" s="148"/>
      <c r="C19" s="146" t="s">
        <v>127</v>
      </c>
      <c r="D19" s="147"/>
      <c r="E19" s="147"/>
      <c r="F19" s="147"/>
      <c r="G19" s="147"/>
      <c r="H19" s="147"/>
      <c r="I19" s="147"/>
      <c r="J19" s="147">
        <f>IF('Detailed input - Vehicles'!$E$124&gt;=D11,'Basic input'!$L$26,0)</f>
        <v>0</v>
      </c>
      <c r="K19" s="147">
        <f>IF('Detailed input - Vehicles'!$E$124&gt;=E11,'Basic input'!$L$26,0)</f>
        <v>0</v>
      </c>
      <c r="L19" s="147">
        <f>IF('Detailed input - Vehicles'!$E$124&gt;=F11,'Basic input'!$L$26,0)</f>
        <v>0</v>
      </c>
      <c r="M19" s="147">
        <f>IF('Detailed input - Vehicles'!$E$124&gt;=G11,'Basic input'!$L$26,0)</f>
        <v>0</v>
      </c>
      <c r="N19" s="147">
        <f>IF('Detailed input - Vehicles'!$E$124&gt;=H11,'Basic input'!$L$26,0)</f>
        <v>0</v>
      </c>
      <c r="O19" s="147">
        <f>IF('Detailed input - Vehicles'!$E$124&gt;=I11,'Basic input'!$L$26,0)</f>
        <v>0</v>
      </c>
      <c r="P19" s="147">
        <f>IF('Detailed input - Vehicles'!$E$124&gt;=J11,'Basic input'!$L$26,0)</f>
        <v>0</v>
      </c>
      <c r="Q19" s="147">
        <f>IF('Detailed input - Vehicles'!$E$124&gt;=K11,'Basic input'!$L$26,0)</f>
        <v>0</v>
      </c>
      <c r="R19" s="147">
        <f>IF('Detailed input - Vehicles'!$E$124&gt;=L11,'Basic input'!$L$26,0)</f>
        <v>0</v>
      </c>
      <c r="S19" s="147">
        <f>IF('Detailed input - Vehicles'!$E$124&gt;=M11,'Basic input'!$L$26,0)</f>
        <v>0</v>
      </c>
      <c r="T19" s="147">
        <f>IF('Detailed input - Vehicles'!$E$124&gt;=N11,'Basic input'!$L$26,0)</f>
        <v>0</v>
      </c>
      <c r="U19" s="147">
        <f>IF('Detailed input - Vehicles'!$E$124&gt;=O11,'Basic input'!$L$26,0)</f>
        <v>0</v>
      </c>
      <c r="V19" s="147">
        <f>IF('Detailed input - Vehicles'!$E$124&gt;=P11,'Basic input'!$L$26,0)</f>
        <v>0</v>
      </c>
      <c r="W19" s="147">
        <f>IF('Detailed input - Vehicles'!$E$124&gt;=Q11,'Basic input'!$L$26,0)</f>
        <v>0</v>
      </c>
      <c r="X19" s="147">
        <f>IF('Detailed input - Vehicles'!$E$124&gt;=R11,'Basic input'!$L$26,0)</f>
        <v>0</v>
      </c>
      <c r="Y19" s="147">
        <f>IF('Detailed input - Vehicles'!$E$124&gt;=S11,'Basic input'!$L$26,0)</f>
        <v>0</v>
      </c>
      <c r="Z19" s="147">
        <f>IF('Detailed input - Vehicles'!$E$124&gt;=T11,'Basic input'!$L$26,0)</f>
        <v>0</v>
      </c>
      <c r="AA19" s="147">
        <f>IF('Detailed input - Vehicles'!$E$124&gt;=U11,'Basic input'!$L$26,0)</f>
        <v>0</v>
      </c>
      <c r="AB19" s="147">
        <f>IF('Detailed input - Vehicles'!$E$124&gt;=V11,'Basic input'!$L$26,0)</f>
        <v>0</v>
      </c>
      <c r="AC19" s="147">
        <f>IF('Detailed input - Vehicles'!$E$124&gt;=W11,'Basic input'!$L$26,0)</f>
        <v>0</v>
      </c>
    </row>
    <row r="20" spans="1:29" s="136" customFormat="1" ht="20.25" customHeight="1" outlineLevel="3" x14ac:dyDescent="0.3">
      <c r="A20" s="135"/>
      <c r="B20" s="148"/>
      <c r="C20" s="146" t="s">
        <v>128</v>
      </c>
      <c r="D20" s="147"/>
      <c r="E20" s="147"/>
      <c r="F20" s="147"/>
      <c r="G20" s="147"/>
      <c r="H20" s="147"/>
      <c r="I20" s="147"/>
      <c r="J20" s="147"/>
      <c r="K20" s="147">
        <f>IF('Detailed input - Vehicles'!$E$124&gt;=D11,'Basic input'!$M$26,0)</f>
        <v>0</v>
      </c>
      <c r="L20" s="147">
        <f>IF('Detailed input - Vehicles'!$E$124&gt;=E11,'Basic input'!$M$26,0)</f>
        <v>0</v>
      </c>
      <c r="M20" s="147">
        <f>IF('Detailed input - Vehicles'!$E$124&gt;=F11,'Basic input'!$M$26,0)</f>
        <v>0</v>
      </c>
      <c r="N20" s="147">
        <f>IF('Detailed input - Vehicles'!$E$124&gt;=G11,'Basic input'!$M$26,0)</f>
        <v>0</v>
      </c>
      <c r="O20" s="147">
        <f>IF('Detailed input - Vehicles'!$E$124&gt;=H11,'Basic input'!$M$26,0)</f>
        <v>0</v>
      </c>
      <c r="P20" s="147">
        <f>IF('Detailed input - Vehicles'!$E$124&gt;=I11,'Basic input'!$M$26,0)</f>
        <v>0</v>
      </c>
      <c r="Q20" s="147">
        <f>IF('Detailed input - Vehicles'!$E$124&gt;=J11,'Basic input'!$M$26,0)</f>
        <v>0</v>
      </c>
      <c r="R20" s="147">
        <f>IF('Detailed input - Vehicles'!$E$124&gt;=K11,'Basic input'!$M$26,0)</f>
        <v>0</v>
      </c>
      <c r="S20" s="147">
        <f>IF('Detailed input - Vehicles'!$E$124&gt;=L11,'Basic input'!$M$26,0)</f>
        <v>0</v>
      </c>
      <c r="T20" s="147">
        <f>IF('Detailed input - Vehicles'!$E$124&gt;=M11,'Basic input'!$M$26,0)</f>
        <v>0</v>
      </c>
      <c r="U20" s="147">
        <f>IF('Detailed input - Vehicles'!$E$124&gt;=N11,'Basic input'!$M$26,0)</f>
        <v>0</v>
      </c>
      <c r="V20" s="147">
        <f>IF('Detailed input - Vehicles'!$E$124&gt;=O11,'Basic input'!$M$26,0)</f>
        <v>0</v>
      </c>
      <c r="W20" s="147">
        <f>IF('Detailed input - Vehicles'!$E$124&gt;=P11,'Basic input'!$M$26,0)</f>
        <v>0</v>
      </c>
      <c r="X20" s="147">
        <f>IF('Detailed input - Vehicles'!$E$124&gt;=Q11,'Basic input'!$M$26,0)</f>
        <v>0</v>
      </c>
      <c r="Y20" s="147">
        <f>IF('Detailed input - Vehicles'!$E$124&gt;=R11,'Basic input'!$M$26,0)</f>
        <v>0</v>
      </c>
      <c r="Z20" s="147">
        <f>IF('Detailed input - Vehicles'!$E$124&gt;=S11,'Basic input'!$M$26,0)</f>
        <v>0</v>
      </c>
      <c r="AA20" s="147">
        <f>IF('Detailed input - Vehicles'!$E$124&gt;=T11,'Basic input'!$M$26,0)</f>
        <v>0</v>
      </c>
      <c r="AB20" s="147">
        <f>IF('Detailed input - Vehicles'!$E$124&gt;=U11,'Basic input'!$M$26,0)</f>
        <v>0</v>
      </c>
      <c r="AC20" s="147">
        <f>IF('Detailed input - Vehicles'!$E$124&gt;=V11,'Basic input'!$M$26,0)</f>
        <v>0</v>
      </c>
    </row>
    <row r="21" spans="1:29" s="136" customFormat="1" ht="20.25" customHeight="1" outlineLevel="3" x14ac:dyDescent="0.3">
      <c r="A21" s="135"/>
      <c r="B21" s="148"/>
      <c r="C21" s="146" t="s">
        <v>129</v>
      </c>
      <c r="D21" s="147"/>
      <c r="E21" s="147"/>
      <c r="F21" s="147"/>
      <c r="G21" s="147"/>
      <c r="H21" s="147"/>
      <c r="I21" s="147"/>
      <c r="J21" s="147"/>
      <c r="K21" s="147"/>
      <c r="L21" s="147">
        <f>IF('Detailed input - Vehicles'!$E$124&gt;=D11,'Basic input'!$N$26,0)</f>
        <v>0</v>
      </c>
      <c r="M21" s="147">
        <f>IF('Detailed input - Vehicles'!$E$124&gt;=E11,'Basic input'!$N$26,0)</f>
        <v>0</v>
      </c>
      <c r="N21" s="147">
        <f>IF('Detailed input - Vehicles'!$E$124&gt;=F11,'Basic input'!$N$26,0)</f>
        <v>0</v>
      </c>
      <c r="O21" s="147">
        <f>IF('Detailed input - Vehicles'!$E$124&gt;=G11,'Basic input'!$N$26,0)</f>
        <v>0</v>
      </c>
      <c r="P21" s="147">
        <f>IF('Detailed input - Vehicles'!$E$124&gt;=H11,'Basic input'!$N$26,0)</f>
        <v>0</v>
      </c>
      <c r="Q21" s="147">
        <f>IF('Detailed input - Vehicles'!$E$124&gt;=I11,'Basic input'!$N$26,0)</f>
        <v>0</v>
      </c>
      <c r="R21" s="147">
        <f>IF('Detailed input - Vehicles'!$E$124&gt;=J11,'Basic input'!$N$26,0)</f>
        <v>0</v>
      </c>
      <c r="S21" s="147">
        <f>IF('Detailed input - Vehicles'!$E$124&gt;=K11,'Basic input'!$N$26,0)</f>
        <v>0</v>
      </c>
      <c r="T21" s="147">
        <f>IF('Detailed input - Vehicles'!$E$124&gt;=L11,'Basic input'!$N$26,0)</f>
        <v>0</v>
      </c>
      <c r="U21" s="147">
        <f>IF('Detailed input - Vehicles'!$E$124&gt;=M11,'Basic input'!$N$26,0)</f>
        <v>0</v>
      </c>
      <c r="V21" s="147">
        <f>IF('Detailed input - Vehicles'!$E$124&gt;=N11,'Basic input'!$N$26,0)</f>
        <v>0</v>
      </c>
      <c r="W21" s="147">
        <f>IF('Detailed input - Vehicles'!$E$124&gt;=O11,'Basic input'!$N$26,0)</f>
        <v>0</v>
      </c>
      <c r="X21" s="147">
        <f>IF('Detailed input - Vehicles'!$E$124&gt;=P11,'Basic input'!$N$26,0)</f>
        <v>0</v>
      </c>
      <c r="Y21" s="147">
        <f>IF('Detailed input - Vehicles'!$E$124&gt;=Q11,'Basic input'!$N$26,0)</f>
        <v>0</v>
      </c>
      <c r="Z21" s="147">
        <f>IF('Detailed input - Vehicles'!$E$124&gt;=R11,'Basic input'!$N$26,0)</f>
        <v>0</v>
      </c>
      <c r="AA21" s="147">
        <f>IF('Detailed input - Vehicles'!$E$124&gt;=S11,'Basic input'!$N$26,0)</f>
        <v>0</v>
      </c>
      <c r="AB21" s="147">
        <f>IF('Detailed input - Vehicles'!$E$124&gt;=T11,'Basic input'!$N$26,0)</f>
        <v>0</v>
      </c>
      <c r="AC21" s="147">
        <f>IF('Detailed input - Vehicles'!$E$124&gt;=U11,'Basic input'!$N$26,0)</f>
        <v>0</v>
      </c>
    </row>
    <row r="22" spans="1:29" s="136" customFormat="1" ht="20.25" customHeight="1" outlineLevel="3" x14ac:dyDescent="0.3">
      <c r="A22" s="135"/>
      <c r="B22" s="148"/>
      <c r="C22" s="146" t="s">
        <v>130</v>
      </c>
      <c r="D22" s="147"/>
      <c r="E22" s="147"/>
      <c r="F22" s="147"/>
      <c r="G22" s="147"/>
      <c r="H22" s="147"/>
      <c r="I22" s="147"/>
      <c r="J22" s="147"/>
      <c r="K22" s="147"/>
      <c r="L22" s="147"/>
      <c r="M22" s="147">
        <f>IF('Detailed input - Vehicles'!$E$124&gt;=D11,'Basic input'!$O$26,0)</f>
        <v>0</v>
      </c>
      <c r="N22" s="147">
        <f>IF('Detailed input - Vehicles'!$E$124&gt;=E11,'Basic input'!$O$26,0)</f>
        <v>0</v>
      </c>
      <c r="O22" s="147">
        <f>IF('Detailed input - Vehicles'!$E$124&gt;=F11,'Basic input'!$O$26,0)</f>
        <v>0</v>
      </c>
      <c r="P22" s="147">
        <f>IF('Detailed input - Vehicles'!$E$124&gt;=G11,'Basic input'!$O$26,0)</f>
        <v>0</v>
      </c>
      <c r="Q22" s="147">
        <f>IF('Detailed input - Vehicles'!$E$124&gt;=H11,'Basic input'!$O$26,0)</f>
        <v>0</v>
      </c>
      <c r="R22" s="147">
        <f>IF('Detailed input - Vehicles'!$E$124&gt;=I11,'Basic input'!$O$26,0)</f>
        <v>0</v>
      </c>
      <c r="S22" s="147">
        <f>IF('Detailed input - Vehicles'!$E$124&gt;=J11,'Basic input'!$O$26,0)</f>
        <v>0</v>
      </c>
      <c r="T22" s="147">
        <f>IF('Detailed input - Vehicles'!$E$124&gt;=K11,'Basic input'!$O$26,0)</f>
        <v>0</v>
      </c>
      <c r="U22" s="147">
        <f>IF('Detailed input - Vehicles'!$E$124&gt;=L11,'Basic input'!$O$26,0)</f>
        <v>0</v>
      </c>
      <c r="V22" s="147">
        <f>IF('Detailed input - Vehicles'!$E$124&gt;=M11,'Basic input'!$O$26,0)</f>
        <v>0</v>
      </c>
      <c r="W22" s="147">
        <f>IF('Detailed input - Vehicles'!$E$124&gt;=N11,'Basic input'!$O$26,0)</f>
        <v>0</v>
      </c>
      <c r="X22" s="147">
        <f>IF('Detailed input - Vehicles'!$E$124&gt;=O11,'Basic input'!$O$26,0)</f>
        <v>0</v>
      </c>
      <c r="Y22" s="147">
        <f>IF('Detailed input - Vehicles'!$E$124&gt;=P11,'Basic input'!$O$26,0)</f>
        <v>0</v>
      </c>
      <c r="Z22" s="147">
        <f>IF('Detailed input - Vehicles'!$E$124&gt;=Q11,'Basic input'!$O$26,0)</f>
        <v>0</v>
      </c>
      <c r="AA22" s="147">
        <f>IF('Detailed input - Vehicles'!$E$124&gt;=R11,'Basic input'!$O$26,0)</f>
        <v>0</v>
      </c>
      <c r="AB22" s="147">
        <f>IF('Detailed input - Vehicles'!$E$124&gt;=S11,'Basic input'!$O$26,0)</f>
        <v>0</v>
      </c>
      <c r="AC22" s="147">
        <f>IF('Detailed input - Vehicles'!$E$124&gt;=T11,'Basic input'!$O$26,0)</f>
        <v>0</v>
      </c>
    </row>
    <row r="23" spans="1:29" s="136" customFormat="1" ht="20.25" customHeight="1" outlineLevel="3" x14ac:dyDescent="0.3">
      <c r="A23" s="135"/>
      <c r="B23" s="148"/>
      <c r="C23" s="146" t="s">
        <v>131</v>
      </c>
      <c r="D23" s="147"/>
      <c r="E23" s="147"/>
      <c r="F23" s="147"/>
      <c r="G23" s="147"/>
      <c r="H23" s="147"/>
      <c r="I23" s="147"/>
      <c r="J23" s="147"/>
      <c r="K23" s="147"/>
      <c r="L23" s="147"/>
      <c r="M23" s="147"/>
      <c r="N23" s="147">
        <f>IF('Detailed input - Vehicles'!$E$124&gt;=D11,'Basic input'!$P$26,0)</f>
        <v>0</v>
      </c>
      <c r="O23" s="147">
        <f>IF('Detailed input - Vehicles'!$E$124&gt;=E11,'Basic input'!$P$26,0)</f>
        <v>0</v>
      </c>
      <c r="P23" s="147">
        <f>IF('Detailed input - Vehicles'!$E$124&gt;=F11,'Basic input'!$P$26,0)</f>
        <v>0</v>
      </c>
      <c r="Q23" s="147">
        <f>IF('Detailed input - Vehicles'!$E$124&gt;=G11,'Basic input'!$P$26,0)</f>
        <v>0</v>
      </c>
      <c r="R23" s="147">
        <f>IF('Detailed input - Vehicles'!$E$124&gt;=H11,'Basic input'!$P$26,0)</f>
        <v>0</v>
      </c>
      <c r="S23" s="147">
        <f>IF('Detailed input - Vehicles'!$E$124&gt;=I11,'Basic input'!$P$26,0)</f>
        <v>0</v>
      </c>
      <c r="T23" s="147">
        <f>IF('Detailed input - Vehicles'!$E$124&gt;=J11,'Basic input'!$P$26,0)</f>
        <v>0</v>
      </c>
      <c r="U23" s="147">
        <f>IF('Detailed input - Vehicles'!$E$124&gt;=K11,'Basic input'!$P$26,0)</f>
        <v>0</v>
      </c>
      <c r="V23" s="147">
        <f>IF('Detailed input - Vehicles'!$E$124&gt;=L11,'Basic input'!$P$26,0)</f>
        <v>0</v>
      </c>
      <c r="W23" s="147">
        <f>IF('Detailed input - Vehicles'!$E$124&gt;=M11,'Basic input'!$P$26,0)</f>
        <v>0</v>
      </c>
      <c r="X23" s="147">
        <f>IF('Detailed input - Vehicles'!$E$124&gt;=N11,'Basic input'!$P$26,0)</f>
        <v>0</v>
      </c>
      <c r="Y23" s="147">
        <f>IF('Detailed input - Vehicles'!$E$124&gt;=O11,'Basic input'!$P$26,0)</f>
        <v>0</v>
      </c>
      <c r="Z23" s="147">
        <f>IF('Detailed input - Vehicles'!$E$124&gt;=P11,'Basic input'!$P$26,0)</f>
        <v>0</v>
      </c>
      <c r="AA23" s="147">
        <f>IF('Detailed input - Vehicles'!$E$124&gt;=Q11,'Basic input'!$P$26,0)</f>
        <v>0</v>
      </c>
      <c r="AB23" s="147">
        <f>IF('Detailed input - Vehicles'!$E$124&gt;=R11,'Basic input'!$P$26,0)</f>
        <v>0</v>
      </c>
      <c r="AC23" s="147">
        <f>IF('Detailed input - Vehicles'!$E$124&gt;=S11,'Basic input'!$P$26,0)</f>
        <v>0</v>
      </c>
    </row>
    <row r="24" spans="1:29" s="136" customFormat="1" ht="20.25" customHeight="1" outlineLevel="2" x14ac:dyDescent="0.3">
      <c r="A24" s="135"/>
      <c r="B24" s="148"/>
      <c r="C24" s="148"/>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row>
    <row r="25" spans="1:29" s="136" customFormat="1" ht="20.25" customHeight="1" outlineLevel="2" x14ac:dyDescent="0.3">
      <c r="A25" s="135"/>
      <c r="B25" s="148" t="s">
        <v>133</v>
      </c>
      <c r="C25" s="148" t="s">
        <v>6</v>
      </c>
      <c r="D25" s="147">
        <f>'Basic input'!$J$37*IF('Detailed input - Vehicles'!E186&lt;&gt;0,'Detailed input - Vehicles'!E186,'Detailed input - Vehicles'!E185)</f>
        <v>0</v>
      </c>
      <c r="E25" s="147">
        <f>'Basic input'!$J$37*IF('Detailed input - Vehicles'!F186&lt;&gt;0,'Detailed input - Vehicles'!F186,'Detailed input - Vehicles'!F185)</f>
        <v>0</v>
      </c>
      <c r="F25" s="147">
        <f>'Basic input'!$J$37*IF('Detailed input - Vehicles'!G186&lt;&gt;0,'Detailed input - Vehicles'!G186,'Detailed input - Vehicles'!G185)</f>
        <v>0</v>
      </c>
      <c r="G25" s="147">
        <f>'Basic input'!$J$37*IF('Detailed input - Vehicles'!H186&lt;&gt;0,'Detailed input - Vehicles'!H186,'Detailed input - Vehicles'!H185)</f>
        <v>0</v>
      </c>
      <c r="H25" s="147">
        <f>'Basic input'!$J$37*IF('Detailed input - Vehicles'!I186&lt;&gt;0,'Detailed input - Vehicles'!I186,'Detailed input - Vehicles'!I185)</f>
        <v>0</v>
      </c>
      <c r="I25" s="147">
        <f>'Basic input'!$J$37*IF('Detailed input - Vehicles'!J186&lt;&gt;0,'Detailed input - Vehicles'!J186,'Detailed input - Vehicles'!J185)</f>
        <v>0</v>
      </c>
      <c r="J25" s="147">
        <f>'Basic input'!$J$37*IF('Detailed input - Vehicles'!K186&lt;&gt;0,'Detailed input - Vehicles'!K186,'Detailed input - Vehicles'!K185)</f>
        <v>0</v>
      </c>
      <c r="K25" s="147">
        <f>'Basic input'!$J$37*IF('Detailed input - Vehicles'!L186&lt;&gt;0,'Detailed input - Vehicles'!L186,'Detailed input - Vehicles'!L185)</f>
        <v>0</v>
      </c>
      <c r="L25" s="147">
        <f>'Basic input'!$J$37*IF('Detailed input - Vehicles'!M186&lt;&gt;0,'Detailed input - Vehicles'!M186,'Detailed input - Vehicles'!M185)</f>
        <v>0</v>
      </c>
      <c r="M25" s="147">
        <f>'Basic input'!$J$37*IF('Detailed input - Vehicles'!N186&lt;&gt;0,'Detailed input - Vehicles'!N186,'Detailed input - Vehicles'!N185)</f>
        <v>0</v>
      </c>
      <c r="N25" s="147">
        <f>'Basic input'!$J$37*IF('Detailed input - Vehicles'!O186&lt;&gt;0,'Detailed input - Vehicles'!O186,'Detailed input - Vehicles'!O185)</f>
        <v>0</v>
      </c>
      <c r="O25" s="147">
        <f>'Basic input'!$J$37*IF('Detailed input - Vehicles'!P186&lt;&gt;0,'Detailed input - Vehicles'!P186,'Detailed input - Vehicles'!P185)</f>
        <v>0</v>
      </c>
      <c r="P25" s="147">
        <f>'Basic input'!$J$37*IF('Detailed input - Vehicles'!Q186&lt;&gt;0,'Detailed input - Vehicles'!Q186,'Detailed input - Vehicles'!Q185)</f>
        <v>0</v>
      </c>
      <c r="Q25" s="147">
        <f>'Basic input'!$J$37*IF('Detailed input - Vehicles'!R186&lt;&gt;0,'Detailed input - Vehicles'!R186,'Detailed input - Vehicles'!R185)</f>
        <v>0</v>
      </c>
      <c r="R25" s="147">
        <f>'Basic input'!$J$37*IF('Detailed input - Vehicles'!S186&lt;&gt;0,'Detailed input - Vehicles'!S186,'Detailed input - Vehicles'!S185)</f>
        <v>0</v>
      </c>
      <c r="S25" s="147">
        <f>'Basic input'!$J$37*IF('Detailed input - Vehicles'!T186&lt;&gt;0,'Detailed input - Vehicles'!T186,'Detailed input - Vehicles'!T185)</f>
        <v>0</v>
      </c>
      <c r="T25" s="147">
        <f>'Basic input'!$J$37*IF('Detailed input - Vehicles'!U186&lt;&gt;0,'Detailed input - Vehicles'!U186,'Detailed input - Vehicles'!U185)</f>
        <v>0</v>
      </c>
      <c r="U25" s="147">
        <f>'Basic input'!$J$37*IF('Detailed input - Vehicles'!V186&lt;&gt;0,'Detailed input - Vehicles'!V186,'Detailed input - Vehicles'!V185)</f>
        <v>0</v>
      </c>
      <c r="V25" s="147">
        <f>'Basic input'!$J$37*IF('Detailed input - Vehicles'!W186&lt;&gt;0,'Detailed input - Vehicles'!W186,'Detailed input - Vehicles'!W185)</f>
        <v>0</v>
      </c>
      <c r="W25" s="147">
        <f>'Basic input'!$J$37*IF('Detailed input - Vehicles'!X186&lt;&gt;0,'Detailed input - Vehicles'!X186,'Detailed input - Vehicles'!X185)</f>
        <v>0</v>
      </c>
      <c r="X25" s="147">
        <f>'Basic input'!$J$37*IF('Detailed input - Vehicles'!Y186&lt;&gt;0,'Detailed input - Vehicles'!Y186,'Detailed input - Vehicles'!Y185)</f>
        <v>0</v>
      </c>
      <c r="Y25" s="147">
        <f>'Basic input'!$J$37*IF('Detailed input - Vehicles'!Z186&lt;&gt;0,'Detailed input - Vehicles'!Z186,'Detailed input - Vehicles'!Z185)</f>
        <v>0</v>
      </c>
      <c r="Z25" s="147">
        <f>'Basic input'!$J$37*IF('Detailed input - Vehicles'!AA186&lt;&gt;0,'Detailed input - Vehicles'!AA186,'Detailed input - Vehicles'!AA185)</f>
        <v>0</v>
      </c>
      <c r="AA25" s="147">
        <f>'Basic input'!$J$37*IF('Detailed input - Vehicles'!AB186&lt;&gt;0,'Detailed input - Vehicles'!AB186,'Detailed input - Vehicles'!AB185)</f>
        <v>0</v>
      </c>
      <c r="AB25" s="147">
        <f>'Basic input'!$J$37*IF('Detailed input - Vehicles'!AC186&lt;&gt;0,'Detailed input - Vehicles'!AC186,'Detailed input - Vehicles'!AC185)</f>
        <v>0</v>
      </c>
      <c r="AC25" s="147">
        <f>'Basic input'!$J$37*IF('Detailed input - Vehicles'!AD186&lt;&gt;0,'Detailed input - Vehicles'!AD186,'Detailed input - Vehicles'!AD185)</f>
        <v>0</v>
      </c>
    </row>
    <row r="26" spans="1:29" s="136" customFormat="1" ht="20.25" customHeight="1" outlineLevel="2" x14ac:dyDescent="0.3">
      <c r="A26" s="135"/>
      <c r="B26" s="103" t="s">
        <v>82</v>
      </c>
      <c r="C26" s="148"/>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row>
    <row r="27" spans="1:29" ht="20.25" customHeight="1" outlineLevel="2" x14ac:dyDescent="0.3">
      <c r="B27" s="148" t="s">
        <v>113</v>
      </c>
      <c r="C27" s="149" t="s">
        <v>6</v>
      </c>
      <c r="D27" s="150">
        <f>D25*D12</f>
        <v>0</v>
      </c>
      <c r="E27" s="150">
        <f>E25*E12</f>
        <v>0</v>
      </c>
      <c r="F27" s="150">
        <f>F25*F12</f>
        <v>0</v>
      </c>
      <c r="G27" s="150">
        <f>G25*G12</f>
        <v>0</v>
      </c>
      <c r="H27" s="150">
        <f t="shared" ref="H27:N27" si="8">H25*H12</f>
        <v>0</v>
      </c>
      <c r="I27" s="150">
        <f t="shared" si="8"/>
        <v>0</v>
      </c>
      <c r="J27" s="150">
        <f t="shared" si="8"/>
        <v>0</v>
      </c>
      <c r="K27" s="150">
        <f t="shared" si="8"/>
        <v>0</v>
      </c>
      <c r="L27" s="150">
        <f t="shared" si="8"/>
        <v>0</v>
      </c>
      <c r="M27" s="150">
        <f t="shared" si="8"/>
        <v>0</v>
      </c>
      <c r="N27" s="150">
        <f t="shared" si="8"/>
        <v>0</v>
      </c>
      <c r="O27" s="150">
        <f t="shared" ref="O27:AC27" si="9">O25*O12</f>
        <v>0</v>
      </c>
      <c r="P27" s="150">
        <f t="shared" si="9"/>
        <v>0</v>
      </c>
      <c r="Q27" s="150">
        <f t="shared" si="9"/>
        <v>0</v>
      </c>
      <c r="R27" s="150">
        <f t="shared" si="9"/>
        <v>0</v>
      </c>
      <c r="S27" s="150">
        <f t="shared" si="9"/>
        <v>0</v>
      </c>
      <c r="T27" s="150">
        <f t="shared" si="9"/>
        <v>0</v>
      </c>
      <c r="U27" s="150">
        <f t="shared" si="9"/>
        <v>0</v>
      </c>
      <c r="V27" s="150">
        <f t="shared" si="9"/>
        <v>0</v>
      </c>
      <c r="W27" s="150">
        <f t="shared" si="9"/>
        <v>0</v>
      </c>
      <c r="X27" s="150">
        <f t="shared" si="9"/>
        <v>0</v>
      </c>
      <c r="Y27" s="150">
        <f t="shared" si="9"/>
        <v>0</v>
      </c>
      <c r="Z27" s="150">
        <f t="shared" si="9"/>
        <v>0</v>
      </c>
      <c r="AA27" s="150">
        <f t="shared" si="9"/>
        <v>0</v>
      </c>
      <c r="AB27" s="150">
        <f t="shared" si="9"/>
        <v>0</v>
      </c>
      <c r="AC27" s="150">
        <f t="shared" si="9"/>
        <v>0</v>
      </c>
    </row>
    <row r="28" spans="1:29" s="87" customFormat="1" ht="20.25" customHeight="1" outlineLevel="2" x14ac:dyDescent="0.3">
      <c r="A28" s="86"/>
      <c r="B28" s="86" t="s">
        <v>134</v>
      </c>
      <c r="C28" s="86" t="s">
        <v>6</v>
      </c>
      <c r="D28" s="151">
        <f>('Basic input'!$J$37*'DV large'!D12)-D27</f>
        <v>0</v>
      </c>
      <c r="E28" s="151">
        <f>('Basic input'!$J$37*'DV large'!E12)-E27</f>
        <v>0</v>
      </c>
      <c r="F28" s="151">
        <f>('Basic input'!$J$37*'DV large'!F12)-F27</f>
        <v>0</v>
      </c>
      <c r="G28" s="151">
        <f>('Basic input'!$J$37*'DV large'!G12)-G27</f>
        <v>0</v>
      </c>
      <c r="H28" s="151">
        <f>('Basic input'!$J$37*'DV large'!H12)-H27</f>
        <v>0</v>
      </c>
      <c r="I28" s="151">
        <f>('Basic input'!$J$37*'DV large'!I12)-I27</f>
        <v>0</v>
      </c>
      <c r="J28" s="151">
        <f>('Basic input'!$J$37*'DV large'!J12)-J27</f>
        <v>0</v>
      </c>
      <c r="K28" s="151">
        <f>('Basic input'!$J$37*'DV large'!K12)-K27</f>
        <v>0</v>
      </c>
      <c r="L28" s="151">
        <f>('Basic input'!$J$37*'DV large'!L12)-L27</f>
        <v>0</v>
      </c>
      <c r="M28" s="151">
        <f>('Basic input'!$J$37*'DV large'!M12)-M27</f>
        <v>0</v>
      </c>
      <c r="N28" s="151">
        <f>('Basic input'!$J$37*'DV large'!N12)-N27</f>
        <v>0</v>
      </c>
      <c r="O28" s="151">
        <f>('Basic input'!$J$37*'DV large'!O12)-O27</f>
        <v>0</v>
      </c>
      <c r="P28" s="151">
        <f>('Basic input'!$J$37*'DV large'!P12)-P27</f>
        <v>0</v>
      </c>
      <c r="Q28" s="151">
        <f>('Basic input'!$J$37*'DV large'!Q12)-Q27</f>
        <v>0</v>
      </c>
      <c r="R28" s="151">
        <f>('Basic input'!$J$37*'DV large'!R12)-R27</f>
        <v>0</v>
      </c>
      <c r="S28" s="151">
        <f>('Basic input'!$J$37*'DV large'!S12)-S27</f>
        <v>0</v>
      </c>
      <c r="T28" s="151">
        <f>('Basic input'!$J$37*'DV large'!T12)-T27</f>
        <v>0</v>
      </c>
      <c r="U28" s="151">
        <f>('Basic input'!$J$37*'DV large'!U12)-U27</f>
        <v>0</v>
      </c>
      <c r="V28" s="151">
        <f>('Basic input'!$J$37*'DV large'!V12)-V27</f>
        <v>0</v>
      </c>
      <c r="W28" s="151">
        <f>('Basic input'!$J$37*'DV large'!W12)-W27</f>
        <v>0</v>
      </c>
      <c r="X28" s="151">
        <f>('Basic input'!$J$37*'DV large'!X12)-X27</f>
        <v>0</v>
      </c>
      <c r="Y28" s="151">
        <f>('Basic input'!$J$37*'DV large'!Y12)-Y27</f>
        <v>0</v>
      </c>
      <c r="Z28" s="151">
        <f>('Basic input'!$J$37*'DV large'!Z12)-Z27</f>
        <v>0</v>
      </c>
      <c r="AA28" s="151">
        <f>('Basic input'!$J$37*'DV large'!AA12)-AA27</f>
        <v>0</v>
      </c>
      <c r="AB28" s="151">
        <f>('Basic input'!$J$37*'DV large'!AB12)-AB27</f>
        <v>0</v>
      </c>
      <c r="AC28" s="151">
        <f>('Basic input'!$J$37*'DV large'!AC12)-AC27</f>
        <v>0</v>
      </c>
    </row>
    <row r="29" spans="1:29" s="87" customFormat="1" ht="20.25" customHeight="1" outlineLevel="2" x14ac:dyDescent="0.3">
      <c r="A29" s="86"/>
      <c r="B29" s="86"/>
      <c r="C29" s="86"/>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row>
    <row r="30" spans="1:29" s="136" customFormat="1" ht="20.25" customHeight="1" outlineLevel="2" x14ac:dyDescent="0.3">
      <c r="A30" s="135"/>
      <c r="B30" s="97" t="s">
        <v>137</v>
      </c>
      <c r="C30" s="97" t="s">
        <v>78</v>
      </c>
      <c r="D30" s="597">
        <f t="shared" ref="D30:N30" si="10">SUM(D31:D41)</f>
        <v>0</v>
      </c>
      <c r="E30" s="597">
        <f t="shared" si="10"/>
        <v>0</v>
      </c>
      <c r="F30" s="597">
        <f t="shared" si="10"/>
        <v>0</v>
      </c>
      <c r="G30" s="597">
        <f t="shared" si="10"/>
        <v>0</v>
      </c>
      <c r="H30" s="597">
        <f t="shared" si="10"/>
        <v>0</v>
      </c>
      <c r="I30" s="597">
        <f t="shared" si="10"/>
        <v>0</v>
      </c>
      <c r="J30" s="597">
        <f t="shared" si="10"/>
        <v>0</v>
      </c>
      <c r="K30" s="597">
        <f t="shared" si="10"/>
        <v>0</v>
      </c>
      <c r="L30" s="597">
        <f t="shared" si="10"/>
        <v>0</v>
      </c>
      <c r="M30" s="597">
        <f t="shared" si="10"/>
        <v>0</v>
      </c>
      <c r="N30" s="597">
        <f t="shared" si="10"/>
        <v>0</v>
      </c>
      <c r="O30" s="597">
        <f t="shared" ref="O30:AC30" si="11">SUM(O31:O41)</f>
        <v>0</v>
      </c>
      <c r="P30" s="597">
        <f t="shared" si="11"/>
        <v>0</v>
      </c>
      <c r="Q30" s="597">
        <f t="shared" si="11"/>
        <v>0</v>
      </c>
      <c r="R30" s="597">
        <f t="shared" si="11"/>
        <v>0</v>
      </c>
      <c r="S30" s="597">
        <f t="shared" si="11"/>
        <v>0</v>
      </c>
      <c r="T30" s="597">
        <f t="shared" si="11"/>
        <v>0</v>
      </c>
      <c r="U30" s="597">
        <f t="shared" si="11"/>
        <v>0</v>
      </c>
      <c r="V30" s="597">
        <f t="shared" si="11"/>
        <v>0</v>
      </c>
      <c r="W30" s="597">
        <f t="shared" si="11"/>
        <v>0</v>
      </c>
      <c r="X30" s="597">
        <f t="shared" si="11"/>
        <v>0</v>
      </c>
      <c r="Y30" s="597">
        <f t="shared" si="11"/>
        <v>0</v>
      </c>
      <c r="Z30" s="597">
        <f t="shared" si="11"/>
        <v>0</v>
      </c>
      <c r="AA30" s="597">
        <f t="shared" si="11"/>
        <v>0</v>
      </c>
      <c r="AB30" s="597">
        <f t="shared" si="11"/>
        <v>0</v>
      </c>
      <c r="AC30" s="597">
        <f t="shared" si="11"/>
        <v>0</v>
      </c>
    </row>
    <row r="31" spans="1:29" s="138" customFormat="1" ht="20.25" customHeight="1" outlineLevel="3" x14ac:dyDescent="0.3">
      <c r="A31" s="137"/>
      <c r="B31" s="103" t="s">
        <v>135</v>
      </c>
      <c r="C31" s="146" t="s">
        <v>121</v>
      </c>
      <c r="D31" s="147">
        <f>IF('Detailed input - Vehicles'!$E$181&lt;&gt;0,'Detailed input - Vehicles'!$E$181,'Detailed input - Vehicles'!$E$180)*'DV large'!D25*'DV large'!D$13</f>
        <v>0</v>
      </c>
      <c r="E31" s="147">
        <f>IF('Detailed input - Vehicles'!$E$181&lt;&gt;0,'Detailed input - Vehicles'!$E$181,'Detailed input - Vehicles'!$E$180)*'DV large'!E25*'DV large'!E13</f>
        <v>0</v>
      </c>
      <c r="F31" s="147">
        <f>IF('Detailed input - Vehicles'!$E$181&lt;&gt;0,'Detailed input - Vehicles'!$E$181,'Detailed input - Vehicles'!$E$180)*'DV large'!F25*'DV large'!F13</f>
        <v>0</v>
      </c>
      <c r="G31" s="147">
        <f>IF('Detailed input - Vehicles'!$E$181&lt;&gt;0,'Detailed input - Vehicles'!$E$181,'Detailed input - Vehicles'!$E$180)*'DV large'!G25*'DV large'!G13</f>
        <v>0</v>
      </c>
      <c r="H31" s="147">
        <f>IF('Detailed input - Vehicles'!$E$181&lt;&gt;0,'Detailed input - Vehicles'!$E$181,'Detailed input - Vehicles'!$E$180)*'DV large'!H25*'DV large'!H13</f>
        <v>0</v>
      </c>
      <c r="I31" s="147">
        <f>IF('Detailed input - Vehicles'!$E$181&lt;&gt;0,'Detailed input - Vehicles'!$E$181,'Detailed input - Vehicles'!$E$180)*'DV large'!I25*'DV large'!I13</f>
        <v>0</v>
      </c>
      <c r="J31" s="147">
        <f>IF('Detailed input - Vehicles'!$E$181&lt;&gt;0,'Detailed input - Vehicles'!$E$181,'Detailed input - Vehicles'!$E$180)*'DV large'!J25*'DV large'!J13</f>
        <v>0</v>
      </c>
      <c r="K31" s="147">
        <f>IF('Detailed input - Vehicles'!$E$181&lt;&gt;0,'Detailed input - Vehicles'!$E$181,'Detailed input - Vehicles'!$E$180)*'DV large'!K25*'DV large'!K13</f>
        <v>0</v>
      </c>
      <c r="L31" s="147">
        <f>IF('Detailed input - Vehicles'!$E$181&lt;&gt;0,'Detailed input - Vehicles'!$E$181,'Detailed input - Vehicles'!$E$180)*'DV large'!L25*'DV large'!L13</f>
        <v>0</v>
      </c>
      <c r="M31" s="147">
        <f>IF('Detailed input - Vehicles'!$E$181&lt;&gt;0,'Detailed input - Vehicles'!$E$181,'Detailed input - Vehicles'!$E$180)*'DV large'!M25*'DV large'!M13</f>
        <v>0</v>
      </c>
      <c r="N31" s="147">
        <f>IF('Detailed input - Vehicles'!$E$181&lt;&gt;0,'Detailed input - Vehicles'!$E$181,'Detailed input - Vehicles'!$E$180)*'DV large'!N25*'DV large'!N13</f>
        <v>0</v>
      </c>
      <c r="O31" s="147">
        <f>IF('Detailed input - Vehicles'!$E$181&lt;&gt;0,'Detailed input - Vehicles'!$E$181,'Detailed input - Vehicles'!$E$180)*'DV large'!O25*'DV large'!O13</f>
        <v>0</v>
      </c>
      <c r="P31" s="147">
        <f>IF('Detailed input - Vehicles'!$E$181&lt;&gt;0,'Detailed input - Vehicles'!$E$181,'Detailed input - Vehicles'!$E$180)*'DV large'!P25*'DV large'!P13</f>
        <v>0</v>
      </c>
      <c r="Q31" s="147">
        <f>IF('Detailed input - Vehicles'!$E$181&lt;&gt;0,'Detailed input - Vehicles'!$E$181,'Detailed input - Vehicles'!$E$180)*'DV large'!Q25*'DV large'!Q13</f>
        <v>0</v>
      </c>
      <c r="R31" s="147">
        <f>IF('Detailed input - Vehicles'!$E$181&lt;&gt;0,'Detailed input - Vehicles'!$E$181,'Detailed input - Vehicles'!$E$180)*'DV large'!R25*'DV large'!R13</f>
        <v>0</v>
      </c>
      <c r="S31" s="147">
        <f>IF('Detailed input - Vehicles'!$E$181&lt;&gt;0,'Detailed input - Vehicles'!$E$181,'Detailed input - Vehicles'!$E$180)*'DV large'!S25*'DV large'!S13</f>
        <v>0</v>
      </c>
      <c r="T31" s="147">
        <f>IF('Detailed input - Vehicles'!$E$181&lt;&gt;0,'Detailed input - Vehicles'!$E$181,'Detailed input - Vehicles'!$E$180)*'DV large'!T25*'DV large'!T13</f>
        <v>0</v>
      </c>
      <c r="U31" s="147">
        <f>IF('Detailed input - Vehicles'!$E$181&lt;&gt;0,'Detailed input - Vehicles'!$E$181,'Detailed input - Vehicles'!$E$180)*'DV large'!U25*'DV large'!U13</f>
        <v>0</v>
      </c>
      <c r="V31" s="147">
        <f>IF('Detailed input - Vehicles'!$E$181&lt;&gt;0,'Detailed input - Vehicles'!$E$181,'Detailed input - Vehicles'!$E$180)*'DV large'!V25*'DV large'!V13</f>
        <v>0</v>
      </c>
      <c r="W31" s="147">
        <f>IF('Detailed input - Vehicles'!$E$181&lt;&gt;0,'Detailed input - Vehicles'!$E$181,'Detailed input - Vehicles'!$E$180)*'DV large'!W25*'DV large'!W13</f>
        <v>0</v>
      </c>
      <c r="X31" s="147">
        <f>IF('Detailed input - Vehicles'!$E$181&lt;&gt;0,'Detailed input - Vehicles'!$E$181,'Detailed input - Vehicles'!$E$180)*'DV large'!X25*'DV large'!X13</f>
        <v>0</v>
      </c>
      <c r="Y31" s="147">
        <f>IF('Detailed input - Vehicles'!$E$181&lt;&gt;0,'Detailed input - Vehicles'!$E$181,'Detailed input - Vehicles'!$E$180)*'DV large'!Y25*'DV large'!Y13</f>
        <v>0</v>
      </c>
      <c r="Z31" s="147">
        <f>IF('Detailed input - Vehicles'!$E$181&lt;&gt;0,'Detailed input - Vehicles'!$E$181,'Detailed input - Vehicles'!$E$180)*'DV large'!Z25*'DV large'!Z13</f>
        <v>0</v>
      </c>
      <c r="AA31" s="147">
        <f>IF('Detailed input - Vehicles'!$E$181&lt;&gt;0,'Detailed input - Vehicles'!$E$181,'Detailed input - Vehicles'!$E$180)*'DV large'!AA25*'DV large'!AA13</f>
        <v>0</v>
      </c>
      <c r="AB31" s="147">
        <f>IF('Detailed input - Vehicles'!$E$181&lt;&gt;0,'Detailed input - Vehicles'!$E$181,'Detailed input - Vehicles'!$E$180)*'DV large'!AB25*'DV large'!AB13</f>
        <v>0</v>
      </c>
      <c r="AC31" s="147">
        <f>IF('Detailed input - Vehicles'!$E$181&lt;&gt;0,'Detailed input - Vehicles'!$E$181,'Detailed input - Vehicles'!$E$180)*'DV large'!AC25*'DV large'!AC13</f>
        <v>0</v>
      </c>
    </row>
    <row r="32" spans="1:29" s="138" customFormat="1" ht="20.25" customHeight="1" outlineLevel="3" x14ac:dyDescent="0.3">
      <c r="A32" s="137"/>
      <c r="B32" s="97"/>
      <c r="C32" s="146" t="s">
        <v>122</v>
      </c>
      <c r="D32" s="147"/>
      <c r="E32" s="147">
        <f>IF('Detailed input - Vehicles'!$F$181&lt;&gt;0,'Detailed input - Vehicles'!$F$181,'Detailed input - Vehicles'!$F$180)*'DV large'!E25*'DV large'!E$14</f>
        <v>0</v>
      </c>
      <c r="F32" s="147">
        <f>IF('Detailed input - Vehicles'!$F$181&lt;&gt;0,'Detailed input - Vehicles'!$F$181,'Detailed input - Vehicles'!$F$180)*'DV large'!F25*'DV large'!F14</f>
        <v>0</v>
      </c>
      <c r="G32" s="147">
        <f>IF('Detailed input - Vehicles'!$F$181&lt;&gt;0,'Detailed input - Vehicles'!$F$181,'Detailed input - Vehicles'!$F$180)*'DV large'!G25*'DV large'!G14</f>
        <v>0</v>
      </c>
      <c r="H32" s="147">
        <f>IF('Detailed input - Vehicles'!$F$181&lt;&gt;0,'Detailed input - Vehicles'!$F$181,'Detailed input - Vehicles'!$F$180)*'DV large'!H25*'DV large'!H14</f>
        <v>0</v>
      </c>
      <c r="I32" s="147">
        <f>IF('Detailed input - Vehicles'!$F$181&lt;&gt;0,'Detailed input - Vehicles'!$F$181,'Detailed input - Vehicles'!$F$180)*'DV large'!I25*'DV large'!I14</f>
        <v>0</v>
      </c>
      <c r="J32" s="147">
        <f>IF('Detailed input - Vehicles'!$F$181&lt;&gt;0,'Detailed input - Vehicles'!$F$181,'Detailed input - Vehicles'!$F$180)*'DV large'!J25*'DV large'!J14</f>
        <v>0</v>
      </c>
      <c r="K32" s="147">
        <f>IF('Detailed input - Vehicles'!$F$181&lt;&gt;0,'Detailed input - Vehicles'!$F$181,'Detailed input - Vehicles'!$F$180)*'DV large'!K25*'DV large'!K14</f>
        <v>0</v>
      </c>
      <c r="L32" s="147">
        <f>IF('Detailed input - Vehicles'!$F$181&lt;&gt;0,'Detailed input - Vehicles'!$F$181,'Detailed input - Vehicles'!$F$180)*'DV large'!L25*'DV large'!L14</f>
        <v>0</v>
      </c>
      <c r="M32" s="147">
        <f>IF('Detailed input - Vehicles'!$F$181&lt;&gt;0,'Detailed input - Vehicles'!$F$181,'Detailed input - Vehicles'!$F$180)*'DV large'!M25*'DV large'!M14</f>
        <v>0</v>
      </c>
      <c r="N32" s="147">
        <f>IF('Detailed input - Vehicles'!$F$181&lt;&gt;0,'Detailed input - Vehicles'!$F$181,'Detailed input - Vehicles'!$F$180)*'DV large'!N25*'DV large'!N14</f>
        <v>0</v>
      </c>
      <c r="O32" s="147">
        <f>IF('Detailed input - Vehicles'!$F$181&lt;&gt;0,'Detailed input - Vehicles'!$F$181,'Detailed input - Vehicles'!$F$180)*'DV large'!O25*'DV large'!O14</f>
        <v>0</v>
      </c>
      <c r="P32" s="147">
        <f>IF('Detailed input - Vehicles'!$F$181&lt;&gt;0,'Detailed input - Vehicles'!$F$181,'Detailed input - Vehicles'!$F$180)*'DV large'!P25*'DV large'!P14</f>
        <v>0</v>
      </c>
      <c r="Q32" s="147">
        <f>IF('Detailed input - Vehicles'!$F$181&lt;&gt;0,'Detailed input - Vehicles'!$F$181,'Detailed input - Vehicles'!$F$180)*'DV large'!Q25*'DV large'!Q14</f>
        <v>0</v>
      </c>
      <c r="R32" s="147">
        <f>IF('Detailed input - Vehicles'!$F$181&lt;&gt;0,'Detailed input - Vehicles'!$F$181,'Detailed input - Vehicles'!$F$180)*'DV large'!R25*'DV large'!R14</f>
        <v>0</v>
      </c>
      <c r="S32" s="147">
        <f>IF('Detailed input - Vehicles'!$F$181&lt;&gt;0,'Detailed input - Vehicles'!$F$181,'Detailed input - Vehicles'!$F$180)*'DV large'!S25*'DV large'!S14</f>
        <v>0</v>
      </c>
      <c r="T32" s="147">
        <f>IF('Detailed input - Vehicles'!$F$181&lt;&gt;0,'Detailed input - Vehicles'!$F$181,'Detailed input - Vehicles'!$F$180)*'DV large'!T25*'DV large'!T14</f>
        <v>0</v>
      </c>
      <c r="U32" s="147">
        <f>IF('Detailed input - Vehicles'!$F$181&lt;&gt;0,'Detailed input - Vehicles'!$F$181,'Detailed input - Vehicles'!$F$180)*'DV large'!U25*'DV large'!U14</f>
        <v>0</v>
      </c>
      <c r="V32" s="147">
        <f>IF('Detailed input - Vehicles'!$F$181&lt;&gt;0,'Detailed input - Vehicles'!$F$181,'Detailed input - Vehicles'!$F$180)*'DV large'!V25*'DV large'!V14</f>
        <v>0</v>
      </c>
      <c r="W32" s="147">
        <f>IF('Detailed input - Vehicles'!$F$181&lt;&gt;0,'Detailed input - Vehicles'!$F$181,'Detailed input - Vehicles'!$F$180)*'DV large'!W25*'DV large'!W14</f>
        <v>0</v>
      </c>
      <c r="X32" s="147">
        <f>IF('Detailed input - Vehicles'!$F$181&lt;&gt;0,'Detailed input - Vehicles'!$F$181,'Detailed input - Vehicles'!$F$180)*'DV large'!X25*'DV large'!X14</f>
        <v>0</v>
      </c>
      <c r="Y32" s="147">
        <f>IF('Detailed input - Vehicles'!$F$181&lt;&gt;0,'Detailed input - Vehicles'!$F$181,'Detailed input - Vehicles'!$F$180)*'DV large'!Y25*'DV large'!Y14</f>
        <v>0</v>
      </c>
      <c r="Z32" s="147">
        <f>IF('Detailed input - Vehicles'!$F$181&lt;&gt;0,'Detailed input - Vehicles'!$F$181,'Detailed input - Vehicles'!$F$180)*'DV large'!Z25*'DV large'!Z14</f>
        <v>0</v>
      </c>
      <c r="AA32" s="147">
        <f>IF('Detailed input - Vehicles'!$F$181&lt;&gt;0,'Detailed input - Vehicles'!$F$181,'Detailed input - Vehicles'!$F$180)*'DV large'!AA25*'DV large'!AA14</f>
        <v>0</v>
      </c>
      <c r="AB32" s="147">
        <f>IF('Detailed input - Vehicles'!$F$181&lt;&gt;0,'Detailed input - Vehicles'!$F$181,'Detailed input - Vehicles'!$F$180)*'DV large'!AB25*'DV large'!AB14</f>
        <v>0</v>
      </c>
      <c r="AC32" s="147">
        <f>IF('Detailed input - Vehicles'!$F$181&lt;&gt;0,'Detailed input - Vehicles'!$F$181,'Detailed input - Vehicles'!$F$180)*'DV large'!AC25*'DV large'!AC14</f>
        <v>0</v>
      </c>
    </row>
    <row r="33" spans="1:29" s="138" customFormat="1" ht="20.25" customHeight="1" outlineLevel="3" x14ac:dyDescent="0.3">
      <c r="A33" s="137"/>
      <c r="B33" s="97"/>
      <c r="C33" s="146" t="s">
        <v>123</v>
      </c>
      <c r="D33" s="147"/>
      <c r="E33" s="147"/>
      <c r="F33" s="147">
        <f>IF('Detailed input - Vehicles'!$G$181&lt;&gt;0,'Detailed input - Vehicles'!$G$181,'Detailed input - Vehicles'!$G$180)*'DV large'!F$15*'DV large'!F25</f>
        <v>0</v>
      </c>
      <c r="G33" s="147">
        <f>IF('Detailed input - Vehicles'!$G$181&lt;&gt;0,'Detailed input - Vehicles'!$G$181,'Detailed input - Vehicles'!$G$180)*'DV large'!G15*'DV large'!G25</f>
        <v>0</v>
      </c>
      <c r="H33" s="147">
        <f>IF('Detailed input - Vehicles'!$G$181&lt;&gt;0,'Detailed input - Vehicles'!$G$181,'Detailed input - Vehicles'!$G$180)*'DV large'!H15*'DV large'!H25</f>
        <v>0</v>
      </c>
      <c r="I33" s="147">
        <f>IF('Detailed input - Vehicles'!$G$181&lt;&gt;0,'Detailed input - Vehicles'!$G$181,'Detailed input - Vehicles'!$G$180)*'DV large'!I15*'DV large'!I25</f>
        <v>0</v>
      </c>
      <c r="J33" s="147">
        <f>IF('Detailed input - Vehicles'!$G$181&lt;&gt;0,'Detailed input - Vehicles'!$G$181,'Detailed input - Vehicles'!$G$180)*'DV large'!J15*'DV large'!J25</f>
        <v>0</v>
      </c>
      <c r="K33" s="147">
        <f>IF('Detailed input - Vehicles'!$G$181&lt;&gt;0,'Detailed input - Vehicles'!$G$181,'Detailed input - Vehicles'!$G$180)*'DV large'!K15*'DV large'!K25</f>
        <v>0</v>
      </c>
      <c r="L33" s="147">
        <f>IF('Detailed input - Vehicles'!$G$181&lt;&gt;0,'Detailed input - Vehicles'!$G$181,'Detailed input - Vehicles'!$G$180)*'DV large'!L15*'DV large'!L25</f>
        <v>0</v>
      </c>
      <c r="M33" s="147">
        <f>IF('Detailed input - Vehicles'!$G$181&lt;&gt;0,'Detailed input - Vehicles'!$G$181,'Detailed input - Vehicles'!$G$180)*'DV large'!M15*'DV large'!M25</f>
        <v>0</v>
      </c>
      <c r="N33" s="147">
        <f>IF('Detailed input - Vehicles'!$G$181&lt;&gt;0,'Detailed input - Vehicles'!$G$181,'Detailed input - Vehicles'!$G$180)*'DV large'!N15*'DV large'!N25</f>
        <v>0</v>
      </c>
      <c r="O33" s="147">
        <f>IF('Detailed input - Vehicles'!$G$181&lt;&gt;0,'Detailed input - Vehicles'!$G$181,'Detailed input - Vehicles'!$G$180)*'DV large'!O15*'DV large'!O25</f>
        <v>0</v>
      </c>
      <c r="P33" s="147">
        <f>IF('Detailed input - Vehicles'!$G$181&lt;&gt;0,'Detailed input - Vehicles'!$G$181,'Detailed input - Vehicles'!$G$180)*'DV large'!P15*'DV large'!P25</f>
        <v>0</v>
      </c>
      <c r="Q33" s="147">
        <f>IF('Detailed input - Vehicles'!$G$181&lt;&gt;0,'Detailed input - Vehicles'!$G$181,'Detailed input - Vehicles'!$G$180)*'DV large'!Q15*'DV large'!Q25</f>
        <v>0</v>
      </c>
      <c r="R33" s="147">
        <f>IF('Detailed input - Vehicles'!$G$181&lt;&gt;0,'Detailed input - Vehicles'!$G$181,'Detailed input - Vehicles'!$G$180)*'DV large'!R15*'DV large'!R25</f>
        <v>0</v>
      </c>
      <c r="S33" s="147">
        <f>IF('Detailed input - Vehicles'!$G$181&lt;&gt;0,'Detailed input - Vehicles'!$G$181,'Detailed input - Vehicles'!$G$180)*'DV large'!S15*'DV large'!S25</f>
        <v>0</v>
      </c>
      <c r="T33" s="147">
        <f>IF('Detailed input - Vehicles'!$G$181&lt;&gt;0,'Detailed input - Vehicles'!$G$181,'Detailed input - Vehicles'!$G$180)*'DV large'!T15*'DV large'!T25</f>
        <v>0</v>
      </c>
      <c r="U33" s="147">
        <f>IF('Detailed input - Vehicles'!$G$181&lt;&gt;0,'Detailed input - Vehicles'!$G$181,'Detailed input - Vehicles'!$G$180)*'DV large'!U15*'DV large'!U25</f>
        <v>0</v>
      </c>
      <c r="V33" s="147">
        <f>IF('Detailed input - Vehicles'!$G$181&lt;&gt;0,'Detailed input - Vehicles'!$G$181,'Detailed input - Vehicles'!$G$180)*'DV large'!V15*'DV large'!V25</f>
        <v>0</v>
      </c>
      <c r="W33" s="147">
        <f>IF('Detailed input - Vehicles'!$G$181&lt;&gt;0,'Detailed input - Vehicles'!$G$181,'Detailed input - Vehicles'!$G$180)*'DV large'!W15*'DV large'!W25</f>
        <v>0</v>
      </c>
      <c r="X33" s="147">
        <f>IF('Detailed input - Vehicles'!$G$181&lt;&gt;0,'Detailed input - Vehicles'!$G$181,'Detailed input - Vehicles'!$G$180)*'DV large'!X15*'DV large'!X25</f>
        <v>0</v>
      </c>
      <c r="Y33" s="147">
        <f>IF('Detailed input - Vehicles'!$G$181&lt;&gt;0,'Detailed input - Vehicles'!$G$181,'Detailed input - Vehicles'!$G$180)*'DV large'!Y15*'DV large'!Y25</f>
        <v>0</v>
      </c>
      <c r="Z33" s="147">
        <f>IF('Detailed input - Vehicles'!$G$181&lt;&gt;0,'Detailed input - Vehicles'!$G$181,'Detailed input - Vehicles'!$G$180)*'DV large'!Z15*'DV large'!Z25</f>
        <v>0</v>
      </c>
      <c r="AA33" s="147">
        <f>IF('Detailed input - Vehicles'!$G$181&lt;&gt;0,'Detailed input - Vehicles'!$G$181,'Detailed input - Vehicles'!$G$180)*'DV large'!AA15*'DV large'!AA25</f>
        <v>0</v>
      </c>
      <c r="AB33" s="147">
        <f>IF('Detailed input - Vehicles'!$G$181&lt;&gt;0,'Detailed input - Vehicles'!$G$181,'Detailed input - Vehicles'!$G$180)*'DV large'!AB15*'DV large'!AB25</f>
        <v>0</v>
      </c>
      <c r="AC33" s="147">
        <f>IF('Detailed input - Vehicles'!$G$181&lt;&gt;0,'Detailed input - Vehicles'!$G$181,'Detailed input - Vehicles'!$G$180)*'DV large'!AC15*'DV large'!AC25</f>
        <v>0</v>
      </c>
    </row>
    <row r="34" spans="1:29" s="138" customFormat="1" ht="20.25" customHeight="1" outlineLevel="3" x14ac:dyDescent="0.3">
      <c r="A34" s="137"/>
      <c r="B34" s="97"/>
      <c r="C34" s="146" t="s">
        <v>124</v>
      </c>
      <c r="D34" s="147"/>
      <c r="E34" s="147"/>
      <c r="F34" s="147"/>
      <c r="G34" s="147">
        <f>IF('Detailed input - Vehicles'!$H$181&lt;&gt;0,'Detailed input - Vehicles'!$H$181,'Detailed input - Vehicles'!$H$180)*'DV large'!G$16*'DV large'!G25</f>
        <v>0</v>
      </c>
      <c r="H34" s="147">
        <f>IF('Detailed input - Vehicles'!$H$181&lt;&gt;0,'Detailed input - Vehicles'!$H$181,'Detailed input - Vehicles'!$H$180)*'DV large'!H16*'DV large'!H25</f>
        <v>0</v>
      </c>
      <c r="I34" s="147">
        <f>IF('Detailed input - Vehicles'!$H$181&lt;&gt;0,'Detailed input - Vehicles'!$H$181,'Detailed input - Vehicles'!$H$180)*'DV large'!I16*'DV large'!I25</f>
        <v>0</v>
      </c>
      <c r="J34" s="147">
        <f>IF('Detailed input - Vehicles'!$H$181&lt;&gt;0,'Detailed input - Vehicles'!$H$181,'Detailed input - Vehicles'!$H$180)*'DV large'!J16*'DV large'!J25</f>
        <v>0</v>
      </c>
      <c r="K34" s="147">
        <f>IF('Detailed input - Vehicles'!$H$181&lt;&gt;0,'Detailed input - Vehicles'!$H$181,'Detailed input - Vehicles'!$H$180)*'DV large'!K16*'DV large'!K25</f>
        <v>0</v>
      </c>
      <c r="L34" s="147">
        <f>IF('Detailed input - Vehicles'!$H$181&lt;&gt;0,'Detailed input - Vehicles'!$H$181,'Detailed input - Vehicles'!$H$180)*'DV large'!L16*'DV large'!L25</f>
        <v>0</v>
      </c>
      <c r="M34" s="147">
        <f>IF('Detailed input - Vehicles'!$H$181&lt;&gt;0,'Detailed input - Vehicles'!$H$181,'Detailed input - Vehicles'!$H$180)*'DV large'!M16*'DV large'!M25</f>
        <v>0</v>
      </c>
      <c r="N34" s="147">
        <f>IF('Detailed input - Vehicles'!$H$181&lt;&gt;0,'Detailed input - Vehicles'!$H$181,'Detailed input - Vehicles'!$H$180)*'DV large'!N16*'DV large'!N25</f>
        <v>0</v>
      </c>
      <c r="O34" s="147">
        <f>IF('Detailed input - Vehicles'!$H$181&lt;&gt;0,'Detailed input - Vehicles'!$H$181,'Detailed input - Vehicles'!$H$180)*'DV large'!O16*'DV large'!O25</f>
        <v>0</v>
      </c>
      <c r="P34" s="147">
        <f>IF('Detailed input - Vehicles'!$H$181&lt;&gt;0,'Detailed input - Vehicles'!$H$181,'Detailed input - Vehicles'!$H$180)*'DV large'!P16*'DV large'!P25</f>
        <v>0</v>
      </c>
      <c r="Q34" s="147">
        <f>IF('Detailed input - Vehicles'!$H$181&lt;&gt;0,'Detailed input - Vehicles'!$H$181,'Detailed input - Vehicles'!$H$180)*'DV large'!Q16*'DV large'!Q25</f>
        <v>0</v>
      </c>
      <c r="R34" s="147">
        <f>IF('Detailed input - Vehicles'!$H$181&lt;&gt;0,'Detailed input - Vehicles'!$H$181,'Detailed input - Vehicles'!$H$180)*'DV large'!R16*'DV large'!R25</f>
        <v>0</v>
      </c>
      <c r="S34" s="147">
        <f>IF('Detailed input - Vehicles'!$H$181&lt;&gt;0,'Detailed input - Vehicles'!$H$181,'Detailed input - Vehicles'!$H$180)*'DV large'!S16*'DV large'!S25</f>
        <v>0</v>
      </c>
      <c r="T34" s="147">
        <f>IF('Detailed input - Vehicles'!$H$181&lt;&gt;0,'Detailed input - Vehicles'!$H$181,'Detailed input - Vehicles'!$H$180)*'DV large'!T16*'DV large'!T25</f>
        <v>0</v>
      </c>
      <c r="U34" s="147">
        <f>IF('Detailed input - Vehicles'!$H$181&lt;&gt;0,'Detailed input - Vehicles'!$H$181,'Detailed input - Vehicles'!$H$180)*'DV large'!U16*'DV large'!U25</f>
        <v>0</v>
      </c>
      <c r="V34" s="147">
        <f>IF('Detailed input - Vehicles'!$H$181&lt;&gt;0,'Detailed input - Vehicles'!$H$181,'Detailed input - Vehicles'!$H$180)*'DV large'!V16*'DV large'!V25</f>
        <v>0</v>
      </c>
      <c r="W34" s="147">
        <f>IF('Detailed input - Vehicles'!$H$181&lt;&gt;0,'Detailed input - Vehicles'!$H$181,'Detailed input - Vehicles'!$H$180)*'DV large'!W16*'DV large'!W25</f>
        <v>0</v>
      </c>
      <c r="X34" s="147">
        <f>IF('Detailed input - Vehicles'!$H$181&lt;&gt;0,'Detailed input - Vehicles'!$H$181,'Detailed input - Vehicles'!$H$180)*'DV large'!X16*'DV large'!X25</f>
        <v>0</v>
      </c>
      <c r="Y34" s="147">
        <f>IF('Detailed input - Vehicles'!$H$181&lt;&gt;0,'Detailed input - Vehicles'!$H$181,'Detailed input - Vehicles'!$H$180)*'DV large'!Y16*'DV large'!Y25</f>
        <v>0</v>
      </c>
      <c r="Z34" s="147">
        <f>IF('Detailed input - Vehicles'!$H$181&lt;&gt;0,'Detailed input - Vehicles'!$H$181,'Detailed input - Vehicles'!$H$180)*'DV large'!Z16*'DV large'!Z25</f>
        <v>0</v>
      </c>
      <c r="AA34" s="147">
        <f>IF('Detailed input - Vehicles'!$H$181&lt;&gt;0,'Detailed input - Vehicles'!$H$181,'Detailed input - Vehicles'!$H$180)*'DV large'!AA16*'DV large'!AA25</f>
        <v>0</v>
      </c>
      <c r="AB34" s="147">
        <f>IF('Detailed input - Vehicles'!$H$181&lt;&gt;0,'Detailed input - Vehicles'!$H$181,'Detailed input - Vehicles'!$H$180)*'DV large'!AB16*'DV large'!AB25</f>
        <v>0</v>
      </c>
      <c r="AC34" s="147">
        <f>IF('Detailed input - Vehicles'!$H$181&lt;&gt;0,'Detailed input - Vehicles'!$H$181,'Detailed input - Vehicles'!$H$180)*'DV large'!AC16*'DV large'!AC25</f>
        <v>0</v>
      </c>
    </row>
    <row r="35" spans="1:29" s="138" customFormat="1" ht="20.25" customHeight="1" outlineLevel="3" x14ac:dyDescent="0.3">
      <c r="A35" s="137"/>
      <c r="B35" s="97"/>
      <c r="C35" s="146" t="s">
        <v>125</v>
      </c>
      <c r="D35" s="147"/>
      <c r="E35" s="147"/>
      <c r="F35" s="147"/>
      <c r="G35" s="147"/>
      <c r="H35" s="147">
        <f>IF('Detailed input - Vehicles'!$I$181&lt;&gt;0,'Detailed input - Vehicles'!$I$181,'Detailed input - Vehicles'!$I$180)*'DV large'!H$17*'DV large'!H25</f>
        <v>0</v>
      </c>
      <c r="I35" s="147">
        <f>IF('Detailed input - Vehicles'!$I$181&lt;&gt;0,'Detailed input - Vehicles'!$I$181,'Detailed input - Vehicles'!$I$180)*'DV large'!I17*'DV large'!I25</f>
        <v>0</v>
      </c>
      <c r="J35" s="147">
        <f>IF('Detailed input - Vehicles'!$I$181&lt;&gt;0,'Detailed input - Vehicles'!$I$181,'Detailed input - Vehicles'!$I$180)*'DV large'!J17*'DV large'!J25</f>
        <v>0</v>
      </c>
      <c r="K35" s="147">
        <f>IF('Detailed input - Vehicles'!$I$181&lt;&gt;0,'Detailed input - Vehicles'!$I$181,'Detailed input - Vehicles'!$I$180)*'DV large'!K17*'DV large'!K25</f>
        <v>0</v>
      </c>
      <c r="L35" s="147">
        <f>IF('Detailed input - Vehicles'!$I$181&lt;&gt;0,'Detailed input - Vehicles'!$I$181,'Detailed input - Vehicles'!$I$180)*'DV large'!L17*'DV large'!L25</f>
        <v>0</v>
      </c>
      <c r="M35" s="147">
        <f>IF('Detailed input - Vehicles'!$I$181&lt;&gt;0,'Detailed input - Vehicles'!$I$181,'Detailed input - Vehicles'!$I$180)*'DV large'!M17*'DV large'!M25</f>
        <v>0</v>
      </c>
      <c r="N35" s="147">
        <f>IF('Detailed input - Vehicles'!$I$181&lt;&gt;0,'Detailed input - Vehicles'!$I$181,'Detailed input - Vehicles'!$I$180)*'DV large'!N17*'DV large'!N25</f>
        <v>0</v>
      </c>
      <c r="O35" s="147">
        <f>IF('Detailed input - Vehicles'!$I$181&lt;&gt;0,'Detailed input - Vehicles'!$I$181,'Detailed input - Vehicles'!$I$180)*'DV large'!O17*'DV large'!O25</f>
        <v>0</v>
      </c>
      <c r="P35" s="147">
        <f>IF('Detailed input - Vehicles'!$I$181&lt;&gt;0,'Detailed input - Vehicles'!$I$181,'Detailed input - Vehicles'!$I$180)*'DV large'!P17*'DV large'!P25</f>
        <v>0</v>
      </c>
      <c r="Q35" s="147">
        <f>IF('Detailed input - Vehicles'!$I$181&lt;&gt;0,'Detailed input - Vehicles'!$I$181,'Detailed input - Vehicles'!$I$180)*'DV large'!Q17*'DV large'!Q25</f>
        <v>0</v>
      </c>
      <c r="R35" s="147">
        <f>IF('Detailed input - Vehicles'!$I$181&lt;&gt;0,'Detailed input - Vehicles'!$I$181,'Detailed input - Vehicles'!$I$180)*'DV large'!R17*'DV large'!R25</f>
        <v>0</v>
      </c>
      <c r="S35" s="147">
        <f>IF('Detailed input - Vehicles'!$I$181&lt;&gt;0,'Detailed input - Vehicles'!$I$181,'Detailed input - Vehicles'!$I$180)*'DV large'!S17*'DV large'!S25</f>
        <v>0</v>
      </c>
      <c r="T35" s="147">
        <f>IF('Detailed input - Vehicles'!$I$181&lt;&gt;0,'Detailed input - Vehicles'!$I$181,'Detailed input - Vehicles'!$I$180)*'DV large'!T17*'DV large'!T25</f>
        <v>0</v>
      </c>
      <c r="U35" s="147">
        <f>IF('Detailed input - Vehicles'!$I$181&lt;&gt;0,'Detailed input - Vehicles'!$I$181,'Detailed input - Vehicles'!$I$180)*'DV large'!U17*'DV large'!U25</f>
        <v>0</v>
      </c>
      <c r="V35" s="147">
        <f>IF('Detailed input - Vehicles'!$I$181&lt;&gt;0,'Detailed input - Vehicles'!$I$181,'Detailed input - Vehicles'!$I$180)*'DV large'!V17*'DV large'!V25</f>
        <v>0</v>
      </c>
      <c r="W35" s="147">
        <f>IF('Detailed input - Vehicles'!$I$181&lt;&gt;0,'Detailed input - Vehicles'!$I$181,'Detailed input - Vehicles'!$I$180)*'DV large'!W17*'DV large'!W25</f>
        <v>0</v>
      </c>
      <c r="X35" s="147">
        <f>IF('Detailed input - Vehicles'!$I$181&lt;&gt;0,'Detailed input - Vehicles'!$I$181,'Detailed input - Vehicles'!$I$180)*'DV large'!X17*'DV large'!X25</f>
        <v>0</v>
      </c>
      <c r="Y35" s="147">
        <f>IF('Detailed input - Vehicles'!$I$181&lt;&gt;0,'Detailed input - Vehicles'!$I$181,'Detailed input - Vehicles'!$I$180)*'DV large'!Y17*'DV large'!Y25</f>
        <v>0</v>
      </c>
      <c r="Z35" s="147">
        <f>IF('Detailed input - Vehicles'!$I$181&lt;&gt;0,'Detailed input - Vehicles'!$I$181,'Detailed input - Vehicles'!$I$180)*'DV large'!Z17*'DV large'!Z25</f>
        <v>0</v>
      </c>
      <c r="AA35" s="147">
        <f>IF('Detailed input - Vehicles'!$I$181&lt;&gt;0,'Detailed input - Vehicles'!$I$181,'Detailed input - Vehicles'!$I$180)*'DV large'!AA17*'DV large'!AA25</f>
        <v>0</v>
      </c>
      <c r="AB35" s="147">
        <f>IF('Detailed input - Vehicles'!$I$181&lt;&gt;0,'Detailed input - Vehicles'!$I$181,'Detailed input - Vehicles'!$I$180)*'DV large'!AB17*'DV large'!AB25</f>
        <v>0</v>
      </c>
      <c r="AC35" s="147">
        <f>IF('Detailed input - Vehicles'!$I$181&lt;&gt;0,'Detailed input - Vehicles'!$I$181,'Detailed input - Vehicles'!$I$180)*'DV large'!AC17*'DV large'!AC25</f>
        <v>0</v>
      </c>
    </row>
    <row r="36" spans="1:29" s="138" customFormat="1" ht="20.25" customHeight="1" outlineLevel="3" x14ac:dyDescent="0.3">
      <c r="A36" s="137"/>
      <c r="B36" s="97"/>
      <c r="C36" s="146" t="s">
        <v>126</v>
      </c>
      <c r="D36" s="147"/>
      <c r="E36" s="147"/>
      <c r="F36" s="147"/>
      <c r="G36" s="147"/>
      <c r="H36" s="147"/>
      <c r="I36" s="147">
        <f>IF('Detailed input - Vehicles'!$J$181&lt;&gt;0,'Detailed input - Vehicles'!$J$181,'Detailed input - Vehicles'!$J$180)*'DV large'!I$18*'DV large'!I25</f>
        <v>0</v>
      </c>
      <c r="J36" s="147">
        <f>IF('Detailed input - Vehicles'!$J$181&lt;&gt;0,'Detailed input - Vehicles'!$J$181,'Detailed input - Vehicles'!$J$180)*'DV large'!J18*'DV large'!J25</f>
        <v>0</v>
      </c>
      <c r="K36" s="147">
        <f>IF('Detailed input - Vehicles'!$J$181&lt;&gt;0,'Detailed input - Vehicles'!$J$181,'Detailed input - Vehicles'!$J$180)*'DV large'!K18*'DV large'!K25</f>
        <v>0</v>
      </c>
      <c r="L36" s="147">
        <f>IF('Detailed input - Vehicles'!$J$181&lt;&gt;0,'Detailed input - Vehicles'!$J$181,'Detailed input - Vehicles'!$J$180)*'DV large'!L18*'DV large'!L25</f>
        <v>0</v>
      </c>
      <c r="M36" s="147">
        <f>IF('Detailed input - Vehicles'!$J$181&lt;&gt;0,'Detailed input - Vehicles'!$J$181,'Detailed input - Vehicles'!$J$180)*'DV large'!M18*'DV large'!M25</f>
        <v>0</v>
      </c>
      <c r="N36" s="147">
        <f>IF('Detailed input - Vehicles'!$J$181&lt;&gt;0,'Detailed input - Vehicles'!$J$181,'Detailed input - Vehicles'!$J$180)*'DV large'!N18*'DV large'!N25</f>
        <v>0</v>
      </c>
      <c r="O36" s="147">
        <f>IF('Detailed input - Vehicles'!$J$181&lt;&gt;0,'Detailed input - Vehicles'!$J$181,'Detailed input - Vehicles'!$J$180)*'DV large'!O18*'DV large'!O25</f>
        <v>0</v>
      </c>
      <c r="P36" s="147">
        <f>IF('Detailed input - Vehicles'!$J$181&lt;&gt;0,'Detailed input - Vehicles'!$J$181,'Detailed input - Vehicles'!$J$180)*'DV large'!P18*'DV large'!P25</f>
        <v>0</v>
      </c>
      <c r="Q36" s="147">
        <f>IF('Detailed input - Vehicles'!$J$181&lt;&gt;0,'Detailed input - Vehicles'!$J$181,'Detailed input - Vehicles'!$J$180)*'DV large'!Q18*'DV large'!Q25</f>
        <v>0</v>
      </c>
      <c r="R36" s="147">
        <f>IF('Detailed input - Vehicles'!$J$181&lt;&gt;0,'Detailed input - Vehicles'!$J$181,'Detailed input - Vehicles'!$J$180)*'DV large'!R18*'DV large'!R25</f>
        <v>0</v>
      </c>
      <c r="S36" s="147">
        <f>IF('Detailed input - Vehicles'!$J$181&lt;&gt;0,'Detailed input - Vehicles'!$J$181,'Detailed input - Vehicles'!$J$180)*'DV large'!S18*'DV large'!S25</f>
        <v>0</v>
      </c>
      <c r="T36" s="147">
        <f>IF('Detailed input - Vehicles'!$J$181&lt;&gt;0,'Detailed input - Vehicles'!$J$181,'Detailed input - Vehicles'!$J$180)*'DV large'!T18*'DV large'!T25</f>
        <v>0</v>
      </c>
      <c r="U36" s="147">
        <f>IF('Detailed input - Vehicles'!$J$181&lt;&gt;0,'Detailed input - Vehicles'!$J$181,'Detailed input - Vehicles'!$J$180)*'DV large'!U18*'DV large'!U25</f>
        <v>0</v>
      </c>
      <c r="V36" s="147">
        <f>IF('Detailed input - Vehicles'!$J$181&lt;&gt;0,'Detailed input - Vehicles'!$J$181,'Detailed input - Vehicles'!$J$180)*'DV large'!V18*'DV large'!V25</f>
        <v>0</v>
      </c>
      <c r="W36" s="147">
        <f>IF('Detailed input - Vehicles'!$J$181&lt;&gt;0,'Detailed input - Vehicles'!$J$181,'Detailed input - Vehicles'!$J$180)*'DV large'!W18*'DV large'!W25</f>
        <v>0</v>
      </c>
      <c r="X36" s="147">
        <f>IF('Detailed input - Vehicles'!$J$181&lt;&gt;0,'Detailed input - Vehicles'!$J$181,'Detailed input - Vehicles'!$J$180)*'DV large'!X18*'DV large'!X25</f>
        <v>0</v>
      </c>
      <c r="Y36" s="147">
        <f>IF('Detailed input - Vehicles'!$J$181&lt;&gt;0,'Detailed input - Vehicles'!$J$181,'Detailed input - Vehicles'!$J$180)*'DV large'!Y18*'DV large'!Y25</f>
        <v>0</v>
      </c>
      <c r="Z36" s="147">
        <f>IF('Detailed input - Vehicles'!$J$181&lt;&gt;0,'Detailed input - Vehicles'!$J$181,'Detailed input - Vehicles'!$J$180)*'DV large'!Z18*'DV large'!Z25</f>
        <v>0</v>
      </c>
      <c r="AA36" s="147">
        <f>IF('Detailed input - Vehicles'!$J$181&lt;&gt;0,'Detailed input - Vehicles'!$J$181,'Detailed input - Vehicles'!$J$180)*'DV large'!AA18*'DV large'!AA25</f>
        <v>0</v>
      </c>
      <c r="AB36" s="147">
        <f>IF('Detailed input - Vehicles'!$J$181&lt;&gt;0,'Detailed input - Vehicles'!$J$181,'Detailed input - Vehicles'!$J$180)*'DV large'!AB18*'DV large'!AB25</f>
        <v>0</v>
      </c>
      <c r="AC36" s="147">
        <f>IF('Detailed input - Vehicles'!$J$181&lt;&gt;0,'Detailed input - Vehicles'!$J$181,'Detailed input - Vehicles'!$J$180)*'DV large'!AC18*'DV large'!AC25</f>
        <v>0</v>
      </c>
    </row>
    <row r="37" spans="1:29" s="138" customFormat="1" ht="20.25" customHeight="1" outlineLevel="3" x14ac:dyDescent="0.3">
      <c r="A37" s="137"/>
      <c r="B37" s="97"/>
      <c r="C37" s="146" t="s">
        <v>127</v>
      </c>
      <c r="D37" s="147"/>
      <c r="E37" s="147"/>
      <c r="F37" s="147"/>
      <c r="G37" s="147"/>
      <c r="H37" s="147"/>
      <c r="I37" s="147"/>
      <c r="J37" s="147">
        <f>IF('Detailed input - Vehicles'!$K$181&lt;&gt;0,'Detailed input - Vehicles'!$K$181,'Detailed input - Vehicles'!$K$180)*'DV large'!J$19*'DV large'!J25</f>
        <v>0</v>
      </c>
      <c r="K37" s="147">
        <f>IF('Detailed input - Vehicles'!$K$181&lt;&gt;0,'Detailed input - Vehicles'!$K$181,'Detailed input - Vehicles'!$K$180)*'DV large'!K19*'DV large'!K25</f>
        <v>0</v>
      </c>
      <c r="L37" s="147">
        <f>IF('Detailed input - Vehicles'!$K$181&lt;&gt;0,'Detailed input - Vehicles'!$K$181,'Detailed input - Vehicles'!$K$180)*'DV large'!L19*'DV large'!L25</f>
        <v>0</v>
      </c>
      <c r="M37" s="147">
        <f>IF('Detailed input - Vehicles'!$K$181&lt;&gt;0,'Detailed input - Vehicles'!$K$181,'Detailed input - Vehicles'!$K$180)*'DV large'!M19*'DV large'!M25</f>
        <v>0</v>
      </c>
      <c r="N37" s="147">
        <f>IF('Detailed input - Vehicles'!$K$181&lt;&gt;0,'Detailed input - Vehicles'!$K$181,'Detailed input - Vehicles'!$K$180)*'DV large'!N19*'DV large'!N25</f>
        <v>0</v>
      </c>
      <c r="O37" s="147">
        <f>IF('Detailed input - Vehicles'!$K$181&lt;&gt;0,'Detailed input - Vehicles'!$K$181,'Detailed input - Vehicles'!$K$180)*'DV large'!O19*'DV large'!O25</f>
        <v>0</v>
      </c>
      <c r="P37" s="147">
        <f>IF('Detailed input - Vehicles'!$K$181&lt;&gt;0,'Detailed input - Vehicles'!$K$181,'Detailed input - Vehicles'!$K$180)*'DV large'!P19*'DV large'!P25</f>
        <v>0</v>
      </c>
      <c r="Q37" s="147">
        <f>IF('Detailed input - Vehicles'!$K$181&lt;&gt;0,'Detailed input - Vehicles'!$K$181,'Detailed input - Vehicles'!$K$180)*'DV large'!Q19*'DV large'!Q25</f>
        <v>0</v>
      </c>
      <c r="R37" s="147">
        <f>IF('Detailed input - Vehicles'!$K$181&lt;&gt;0,'Detailed input - Vehicles'!$K$181,'Detailed input - Vehicles'!$K$180)*'DV large'!R19*'DV large'!R25</f>
        <v>0</v>
      </c>
      <c r="S37" s="147">
        <f>IF('Detailed input - Vehicles'!$K$181&lt;&gt;0,'Detailed input - Vehicles'!$K$181,'Detailed input - Vehicles'!$K$180)*'DV large'!S19*'DV large'!S25</f>
        <v>0</v>
      </c>
      <c r="T37" s="147">
        <f>IF('Detailed input - Vehicles'!$K$181&lt;&gt;0,'Detailed input - Vehicles'!$K$181,'Detailed input - Vehicles'!$K$180)*'DV large'!T19*'DV large'!T25</f>
        <v>0</v>
      </c>
      <c r="U37" s="147">
        <f>IF('Detailed input - Vehicles'!$K$181&lt;&gt;0,'Detailed input - Vehicles'!$K$181,'Detailed input - Vehicles'!$K$180)*'DV large'!U19*'DV large'!U25</f>
        <v>0</v>
      </c>
      <c r="V37" s="147">
        <f>IF('Detailed input - Vehicles'!$K$181&lt;&gt;0,'Detailed input - Vehicles'!$K$181,'Detailed input - Vehicles'!$K$180)*'DV large'!V19*'DV large'!V25</f>
        <v>0</v>
      </c>
      <c r="W37" s="147">
        <f>IF('Detailed input - Vehicles'!$K$181&lt;&gt;0,'Detailed input - Vehicles'!$K$181,'Detailed input - Vehicles'!$K$180)*'DV large'!W19*'DV large'!W25</f>
        <v>0</v>
      </c>
      <c r="X37" s="147">
        <f>IF('Detailed input - Vehicles'!$K$181&lt;&gt;0,'Detailed input - Vehicles'!$K$181,'Detailed input - Vehicles'!$K$180)*'DV large'!X19*'DV large'!X25</f>
        <v>0</v>
      </c>
      <c r="Y37" s="147">
        <f>IF('Detailed input - Vehicles'!$K$181&lt;&gt;0,'Detailed input - Vehicles'!$K$181,'Detailed input - Vehicles'!$K$180)*'DV large'!Y19*'DV large'!Y25</f>
        <v>0</v>
      </c>
      <c r="Z37" s="147">
        <f>IF('Detailed input - Vehicles'!$K$181&lt;&gt;0,'Detailed input - Vehicles'!$K$181,'Detailed input - Vehicles'!$K$180)*'DV large'!Z19*'DV large'!Z25</f>
        <v>0</v>
      </c>
      <c r="AA37" s="147">
        <f>IF('Detailed input - Vehicles'!$K$181&lt;&gt;0,'Detailed input - Vehicles'!$K$181,'Detailed input - Vehicles'!$K$180)*'DV large'!AA19*'DV large'!AA25</f>
        <v>0</v>
      </c>
      <c r="AB37" s="147">
        <f>IF('Detailed input - Vehicles'!$K$181&lt;&gt;0,'Detailed input - Vehicles'!$K$181,'Detailed input - Vehicles'!$K$180)*'DV large'!AB19*'DV large'!AB25</f>
        <v>0</v>
      </c>
      <c r="AC37" s="147">
        <f>IF('Detailed input - Vehicles'!$K$181&lt;&gt;0,'Detailed input - Vehicles'!$K$181,'Detailed input - Vehicles'!$K$180)*'DV large'!AC19*'DV large'!AC25</f>
        <v>0</v>
      </c>
    </row>
    <row r="38" spans="1:29" s="138" customFormat="1" ht="20.25" customHeight="1" outlineLevel="3" x14ac:dyDescent="0.3">
      <c r="A38" s="137"/>
      <c r="B38" s="97"/>
      <c r="C38" s="146" t="s">
        <v>128</v>
      </c>
      <c r="D38" s="147"/>
      <c r="E38" s="147"/>
      <c r="F38" s="147"/>
      <c r="G38" s="147"/>
      <c r="H38" s="147"/>
      <c r="I38" s="147"/>
      <c r="J38" s="147"/>
      <c r="K38" s="147">
        <f>IF('Detailed input - Vehicles'!$L$181&lt;&gt;0,'Detailed input - Vehicles'!$L$181,'Detailed input - Vehicles'!$L$180)*K$20*K25</f>
        <v>0</v>
      </c>
      <c r="L38" s="147">
        <f>IF('Detailed input - Vehicles'!$L$181&lt;&gt;0,'Detailed input - Vehicles'!$L$181,'Detailed input - Vehicles'!$L$180)*L20*L25</f>
        <v>0</v>
      </c>
      <c r="M38" s="147">
        <f>IF('Detailed input - Vehicles'!$L$181&lt;&gt;0,'Detailed input - Vehicles'!$L$181,'Detailed input - Vehicles'!$L$180)*M20*M25</f>
        <v>0</v>
      </c>
      <c r="N38" s="147">
        <f>IF('Detailed input - Vehicles'!$L$181&lt;&gt;0,'Detailed input - Vehicles'!$L$181,'Detailed input - Vehicles'!$L$180)*N20*N25</f>
        <v>0</v>
      </c>
      <c r="O38" s="147">
        <f>IF('Detailed input - Vehicles'!$L$181&lt;&gt;0,'Detailed input - Vehicles'!$L$181,'Detailed input - Vehicles'!$L$180)*O20*O25</f>
        <v>0</v>
      </c>
      <c r="P38" s="147">
        <f>IF('Detailed input - Vehicles'!$L$181&lt;&gt;0,'Detailed input - Vehicles'!$L$181,'Detailed input - Vehicles'!$L$180)*P20*P25</f>
        <v>0</v>
      </c>
      <c r="Q38" s="147">
        <f>IF('Detailed input - Vehicles'!$L$181&lt;&gt;0,'Detailed input - Vehicles'!$L$181,'Detailed input - Vehicles'!$L$180)*Q20*Q25</f>
        <v>0</v>
      </c>
      <c r="R38" s="147">
        <f>IF('Detailed input - Vehicles'!$L$181&lt;&gt;0,'Detailed input - Vehicles'!$L$181,'Detailed input - Vehicles'!$L$180)*R20*R25</f>
        <v>0</v>
      </c>
      <c r="S38" s="147">
        <f>IF('Detailed input - Vehicles'!$L$181&lt;&gt;0,'Detailed input - Vehicles'!$L$181,'Detailed input - Vehicles'!$L$180)*S20*S25</f>
        <v>0</v>
      </c>
      <c r="T38" s="147">
        <f>IF('Detailed input - Vehicles'!$L$181&lt;&gt;0,'Detailed input - Vehicles'!$L$181,'Detailed input - Vehicles'!$L$180)*T20*T25</f>
        <v>0</v>
      </c>
      <c r="U38" s="147">
        <f>IF('Detailed input - Vehicles'!$L$181&lt;&gt;0,'Detailed input - Vehicles'!$L$181,'Detailed input - Vehicles'!$L$180)*U20*U25</f>
        <v>0</v>
      </c>
      <c r="V38" s="147">
        <f>IF('Detailed input - Vehicles'!$L$181&lt;&gt;0,'Detailed input - Vehicles'!$L$181,'Detailed input - Vehicles'!$L$180)*V20*V25</f>
        <v>0</v>
      </c>
      <c r="W38" s="147">
        <f>IF('Detailed input - Vehicles'!$L$181&lt;&gt;0,'Detailed input - Vehicles'!$L$181,'Detailed input - Vehicles'!$L$180)*W20*W25</f>
        <v>0</v>
      </c>
      <c r="X38" s="147">
        <f>IF('Detailed input - Vehicles'!$L$181&lt;&gt;0,'Detailed input - Vehicles'!$L$181,'Detailed input - Vehicles'!$L$180)*X20*X25</f>
        <v>0</v>
      </c>
      <c r="Y38" s="147">
        <f>IF('Detailed input - Vehicles'!$L$181&lt;&gt;0,'Detailed input - Vehicles'!$L$181,'Detailed input - Vehicles'!$L$180)*Y20*Y25</f>
        <v>0</v>
      </c>
      <c r="Z38" s="147">
        <f>IF('Detailed input - Vehicles'!$L$181&lt;&gt;0,'Detailed input - Vehicles'!$L$181,'Detailed input - Vehicles'!$L$180)*Z20*Z25</f>
        <v>0</v>
      </c>
      <c r="AA38" s="147">
        <f>IF('Detailed input - Vehicles'!$L$181&lt;&gt;0,'Detailed input - Vehicles'!$L$181,'Detailed input - Vehicles'!$L$180)*AA20*AA25</f>
        <v>0</v>
      </c>
      <c r="AB38" s="147">
        <f>IF('Detailed input - Vehicles'!$L$181&lt;&gt;0,'Detailed input - Vehicles'!$L$181,'Detailed input - Vehicles'!$L$180)*AB20*AB25</f>
        <v>0</v>
      </c>
      <c r="AC38" s="147">
        <f>IF('Detailed input - Vehicles'!$L$181&lt;&gt;0,'Detailed input - Vehicles'!$L$181,'Detailed input - Vehicles'!$L$180)*AC20*AC25</f>
        <v>0</v>
      </c>
    </row>
    <row r="39" spans="1:29" s="138" customFormat="1" ht="20.25" customHeight="1" outlineLevel="3" x14ac:dyDescent="0.3">
      <c r="A39" s="137"/>
      <c r="B39" s="97"/>
      <c r="C39" s="146" t="s">
        <v>129</v>
      </c>
      <c r="D39" s="147"/>
      <c r="E39" s="147"/>
      <c r="F39" s="147"/>
      <c r="G39" s="147"/>
      <c r="H39" s="147"/>
      <c r="I39" s="147"/>
      <c r="J39" s="147"/>
      <c r="K39" s="147"/>
      <c r="L39" s="147">
        <f>IF('Detailed input - Vehicles'!$M$181&lt;&gt;0,'Detailed input - Vehicles'!$M$181,'Detailed input - Vehicles'!$M$180)*'DV large'!L$21*'DV large'!L25</f>
        <v>0</v>
      </c>
      <c r="M39" s="147">
        <f>IF('Detailed input - Vehicles'!$M$181&lt;&gt;0,'Detailed input - Vehicles'!$M$181,'Detailed input - Vehicles'!$M$180)*'DV large'!M21*'DV large'!M25</f>
        <v>0</v>
      </c>
      <c r="N39" s="147">
        <f>IF('Detailed input - Vehicles'!$M$181&lt;&gt;0,'Detailed input - Vehicles'!$M$181,'Detailed input - Vehicles'!$M$180)*'DV large'!N21*'DV large'!N25</f>
        <v>0</v>
      </c>
      <c r="O39" s="147">
        <f>IF('Detailed input - Vehicles'!$M$181&lt;&gt;0,'Detailed input - Vehicles'!$M$181,'Detailed input - Vehicles'!$M$180)*'DV large'!O21*'DV large'!O25</f>
        <v>0</v>
      </c>
      <c r="P39" s="147">
        <f>IF('Detailed input - Vehicles'!$M$181&lt;&gt;0,'Detailed input - Vehicles'!$M$181,'Detailed input - Vehicles'!$M$180)*'DV large'!P21*'DV large'!P25</f>
        <v>0</v>
      </c>
      <c r="Q39" s="147">
        <f>IF('Detailed input - Vehicles'!$M$181&lt;&gt;0,'Detailed input - Vehicles'!$M$181,'Detailed input - Vehicles'!$M$180)*'DV large'!Q21*'DV large'!Q25</f>
        <v>0</v>
      </c>
      <c r="R39" s="147">
        <f>IF('Detailed input - Vehicles'!$M$181&lt;&gt;0,'Detailed input - Vehicles'!$M$181,'Detailed input - Vehicles'!$M$180)*'DV large'!R21*'DV large'!R25</f>
        <v>0</v>
      </c>
      <c r="S39" s="147">
        <f>IF('Detailed input - Vehicles'!$M$181&lt;&gt;0,'Detailed input - Vehicles'!$M$181,'Detailed input - Vehicles'!$M$180)*'DV large'!S21*'DV large'!S25</f>
        <v>0</v>
      </c>
      <c r="T39" s="147">
        <f>IF('Detailed input - Vehicles'!$M$181&lt;&gt;0,'Detailed input - Vehicles'!$M$181,'Detailed input - Vehicles'!$M$180)*'DV large'!T21*'DV large'!T25</f>
        <v>0</v>
      </c>
      <c r="U39" s="147">
        <f>IF('Detailed input - Vehicles'!$M$181&lt;&gt;0,'Detailed input - Vehicles'!$M$181,'Detailed input - Vehicles'!$M$180)*'DV large'!U21*'DV large'!U25</f>
        <v>0</v>
      </c>
      <c r="V39" s="147">
        <f>IF('Detailed input - Vehicles'!$M$181&lt;&gt;0,'Detailed input - Vehicles'!$M$181,'Detailed input - Vehicles'!$M$180)*'DV large'!V21*'DV large'!V25</f>
        <v>0</v>
      </c>
      <c r="W39" s="147">
        <f>IF('Detailed input - Vehicles'!$M$181&lt;&gt;0,'Detailed input - Vehicles'!$M$181,'Detailed input - Vehicles'!$M$180)*'DV large'!W21*'DV large'!W25</f>
        <v>0</v>
      </c>
      <c r="X39" s="147">
        <f>IF('Detailed input - Vehicles'!$M$181&lt;&gt;0,'Detailed input - Vehicles'!$M$181,'Detailed input - Vehicles'!$M$180)*'DV large'!X21*'DV large'!X25</f>
        <v>0</v>
      </c>
      <c r="Y39" s="147">
        <f>IF('Detailed input - Vehicles'!$M$181&lt;&gt;0,'Detailed input - Vehicles'!$M$181,'Detailed input - Vehicles'!$M$180)*'DV large'!Y21*'DV large'!Y25</f>
        <v>0</v>
      </c>
      <c r="Z39" s="147">
        <f>IF('Detailed input - Vehicles'!$M$181&lt;&gt;0,'Detailed input - Vehicles'!$M$181,'Detailed input - Vehicles'!$M$180)*'DV large'!Z21*'DV large'!Z25</f>
        <v>0</v>
      </c>
      <c r="AA39" s="147">
        <f>IF('Detailed input - Vehicles'!$M$181&lt;&gt;0,'Detailed input - Vehicles'!$M$181,'Detailed input - Vehicles'!$M$180)*'DV large'!AA21*'DV large'!AA25</f>
        <v>0</v>
      </c>
      <c r="AB39" s="147">
        <f>IF('Detailed input - Vehicles'!$M$181&lt;&gt;0,'Detailed input - Vehicles'!$M$181,'Detailed input - Vehicles'!$M$180)*'DV large'!AB21*'DV large'!AB25</f>
        <v>0</v>
      </c>
      <c r="AC39" s="147">
        <f>IF('Detailed input - Vehicles'!$M$181&lt;&gt;0,'Detailed input - Vehicles'!$M$181,'Detailed input - Vehicles'!$M$180)*'DV large'!AC21*'DV large'!AC25</f>
        <v>0</v>
      </c>
    </row>
    <row r="40" spans="1:29" s="138" customFormat="1" ht="20.25" customHeight="1" outlineLevel="3" x14ac:dyDescent="0.3">
      <c r="A40" s="137"/>
      <c r="B40" s="97"/>
      <c r="C40" s="146" t="s">
        <v>130</v>
      </c>
      <c r="D40" s="147"/>
      <c r="E40" s="147"/>
      <c r="F40" s="147"/>
      <c r="G40" s="147"/>
      <c r="H40" s="147"/>
      <c r="I40" s="147"/>
      <c r="J40" s="147"/>
      <c r="K40" s="147"/>
      <c r="L40" s="147"/>
      <c r="M40" s="147">
        <f>IF('Detailed input - Vehicles'!$N$181&lt;&gt;0,'Detailed input - Vehicles'!$N$181,'Detailed input - Vehicles'!$N$180)*'DV large'!M$22*'DV large'!M25</f>
        <v>0</v>
      </c>
      <c r="N40" s="147">
        <f>IF('Detailed input - Vehicles'!$N$181&lt;&gt;0,'Detailed input - Vehicles'!$N$181,'Detailed input - Vehicles'!$N$180)*'DV large'!N22*'DV large'!N25</f>
        <v>0</v>
      </c>
      <c r="O40" s="147">
        <f>IF('Detailed input - Vehicles'!$N$181&lt;&gt;0,'Detailed input - Vehicles'!$N$181,'Detailed input - Vehicles'!$N$180)*'DV large'!O22*'DV large'!O25</f>
        <v>0</v>
      </c>
      <c r="P40" s="147">
        <f>IF('Detailed input - Vehicles'!$N$181&lt;&gt;0,'Detailed input - Vehicles'!$N$181,'Detailed input - Vehicles'!$N$180)*'DV large'!P22*'DV large'!P25</f>
        <v>0</v>
      </c>
      <c r="Q40" s="147">
        <f>IF('Detailed input - Vehicles'!$N$181&lt;&gt;0,'Detailed input - Vehicles'!$N$181,'Detailed input - Vehicles'!$N$180)*'DV large'!Q22*'DV large'!Q25</f>
        <v>0</v>
      </c>
      <c r="R40" s="147">
        <f>IF('Detailed input - Vehicles'!$N$181&lt;&gt;0,'Detailed input - Vehicles'!$N$181,'Detailed input - Vehicles'!$N$180)*'DV large'!R22*'DV large'!R25</f>
        <v>0</v>
      </c>
      <c r="S40" s="147">
        <f>IF('Detailed input - Vehicles'!$N$181&lt;&gt;0,'Detailed input - Vehicles'!$N$181,'Detailed input - Vehicles'!$N$180)*'DV large'!S22*'DV large'!S25</f>
        <v>0</v>
      </c>
      <c r="T40" s="147">
        <f>IF('Detailed input - Vehicles'!$N$181&lt;&gt;0,'Detailed input - Vehicles'!$N$181,'Detailed input - Vehicles'!$N$180)*'DV large'!T22*'DV large'!T25</f>
        <v>0</v>
      </c>
      <c r="U40" s="147">
        <f>IF('Detailed input - Vehicles'!$N$181&lt;&gt;0,'Detailed input - Vehicles'!$N$181,'Detailed input - Vehicles'!$N$180)*'DV large'!U22*'DV large'!U25</f>
        <v>0</v>
      </c>
      <c r="V40" s="147">
        <f>IF('Detailed input - Vehicles'!$N$181&lt;&gt;0,'Detailed input - Vehicles'!$N$181,'Detailed input - Vehicles'!$N$180)*'DV large'!V22*'DV large'!V25</f>
        <v>0</v>
      </c>
      <c r="W40" s="147">
        <f>IF('Detailed input - Vehicles'!$N$181&lt;&gt;0,'Detailed input - Vehicles'!$N$181,'Detailed input - Vehicles'!$N$180)*'DV large'!W22*'DV large'!W25</f>
        <v>0</v>
      </c>
      <c r="X40" s="147">
        <f>IF('Detailed input - Vehicles'!$N$181&lt;&gt;0,'Detailed input - Vehicles'!$N$181,'Detailed input - Vehicles'!$N$180)*'DV large'!X22*'DV large'!X25</f>
        <v>0</v>
      </c>
      <c r="Y40" s="147">
        <f>IF('Detailed input - Vehicles'!$N$181&lt;&gt;0,'Detailed input - Vehicles'!$N$181,'Detailed input - Vehicles'!$N$180)*'DV large'!Y22*'DV large'!Y25</f>
        <v>0</v>
      </c>
      <c r="Z40" s="147">
        <f>IF('Detailed input - Vehicles'!$N$181&lt;&gt;0,'Detailed input - Vehicles'!$N$181,'Detailed input - Vehicles'!$N$180)*'DV large'!Z22*'DV large'!Z25</f>
        <v>0</v>
      </c>
      <c r="AA40" s="147">
        <f>IF('Detailed input - Vehicles'!$N$181&lt;&gt;0,'Detailed input - Vehicles'!$N$181,'Detailed input - Vehicles'!$N$180)*'DV large'!AA22*'DV large'!AA25</f>
        <v>0</v>
      </c>
      <c r="AB40" s="147">
        <f>IF('Detailed input - Vehicles'!$N$181&lt;&gt;0,'Detailed input - Vehicles'!$N$181,'Detailed input - Vehicles'!$N$180)*'DV large'!AB22*'DV large'!AB25</f>
        <v>0</v>
      </c>
      <c r="AC40" s="147">
        <f>IF('Detailed input - Vehicles'!$N$181&lt;&gt;0,'Detailed input - Vehicles'!$N$181,'Detailed input - Vehicles'!$N$180)*'DV large'!AC22*'DV large'!AC25</f>
        <v>0</v>
      </c>
    </row>
    <row r="41" spans="1:29" s="138" customFormat="1" ht="20.25" customHeight="1" outlineLevel="3" x14ac:dyDescent="0.3">
      <c r="A41" s="137"/>
      <c r="B41" s="97"/>
      <c r="C41" s="146" t="s">
        <v>131</v>
      </c>
      <c r="D41" s="147"/>
      <c r="E41" s="147"/>
      <c r="F41" s="147"/>
      <c r="G41" s="147"/>
      <c r="H41" s="147"/>
      <c r="I41" s="147"/>
      <c r="J41" s="147"/>
      <c r="K41" s="147"/>
      <c r="L41" s="147"/>
      <c r="M41" s="147"/>
      <c r="N41" s="147">
        <f>IF('Detailed input - Vehicles'!$O$181&lt;&gt;0,'Detailed input - Vehicles'!$O$181,'Detailed input - Vehicles'!$O$180)*'DV large'!N$23*'DV large'!N25</f>
        <v>0</v>
      </c>
      <c r="O41" s="147">
        <f>IF('Detailed input - Vehicles'!$O$181&lt;&gt;0,'Detailed input - Vehicles'!$O$181,'Detailed input - Vehicles'!$O$180)*'DV large'!O23*'DV large'!O25</f>
        <v>0</v>
      </c>
      <c r="P41" s="147">
        <f>IF('Detailed input - Vehicles'!$O$181&lt;&gt;0,'Detailed input - Vehicles'!$O$181,'Detailed input - Vehicles'!$O$180)*'DV large'!P23*'DV large'!P25</f>
        <v>0</v>
      </c>
      <c r="Q41" s="147">
        <f>IF('Detailed input - Vehicles'!$O$181&lt;&gt;0,'Detailed input - Vehicles'!$O$181,'Detailed input - Vehicles'!$O$180)*'DV large'!Q23*'DV large'!Q25</f>
        <v>0</v>
      </c>
      <c r="R41" s="147">
        <f>IF('Detailed input - Vehicles'!$O$181&lt;&gt;0,'Detailed input - Vehicles'!$O$181,'Detailed input - Vehicles'!$O$180)*'DV large'!R23*'DV large'!R25</f>
        <v>0</v>
      </c>
      <c r="S41" s="147">
        <f>IF('Detailed input - Vehicles'!$O$181&lt;&gt;0,'Detailed input - Vehicles'!$O$181,'Detailed input - Vehicles'!$O$180)*'DV large'!S23*'DV large'!S25</f>
        <v>0</v>
      </c>
      <c r="T41" s="147">
        <f>IF('Detailed input - Vehicles'!$O$181&lt;&gt;0,'Detailed input - Vehicles'!$O$181,'Detailed input - Vehicles'!$O$180)*'DV large'!T23*'DV large'!T25</f>
        <v>0</v>
      </c>
      <c r="U41" s="147">
        <f>IF('Detailed input - Vehicles'!$O$181&lt;&gt;0,'Detailed input - Vehicles'!$O$181,'Detailed input - Vehicles'!$O$180)*'DV large'!U23*'DV large'!U25</f>
        <v>0</v>
      </c>
      <c r="V41" s="147">
        <f>IF('Detailed input - Vehicles'!$O$181&lt;&gt;0,'Detailed input - Vehicles'!$O$181,'Detailed input - Vehicles'!$O$180)*'DV large'!V23*'DV large'!V25</f>
        <v>0</v>
      </c>
      <c r="W41" s="147">
        <f>IF('Detailed input - Vehicles'!$O$181&lt;&gt;0,'Detailed input - Vehicles'!$O$181,'Detailed input - Vehicles'!$O$180)*'DV large'!W23*'DV large'!W25</f>
        <v>0</v>
      </c>
      <c r="X41" s="147">
        <f>IF('Detailed input - Vehicles'!$O$181&lt;&gt;0,'Detailed input - Vehicles'!$O$181,'Detailed input - Vehicles'!$O$180)*'DV large'!X23*'DV large'!X25</f>
        <v>0</v>
      </c>
      <c r="Y41" s="147">
        <f>IF('Detailed input - Vehicles'!$O$181&lt;&gt;0,'Detailed input - Vehicles'!$O$181,'Detailed input - Vehicles'!$O$180)*'DV large'!Y23*'DV large'!Y25</f>
        <v>0</v>
      </c>
      <c r="Z41" s="147">
        <f>IF('Detailed input - Vehicles'!$O$181&lt;&gt;0,'Detailed input - Vehicles'!$O$181,'Detailed input - Vehicles'!$O$180)*'DV large'!Z23*'DV large'!Z25</f>
        <v>0</v>
      </c>
      <c r="AA41" s="147">
        <f>IF('Detailed input - Vehicles'!$O$181&lt;&gt;0,'Detailed input - Vehicles'!$O$181,'Detailed input - Vehicles'!$O$180)*'DV large'!AA23*'DV large'!AA25</f>
        <v>0</v>
      </c>
      <c r="AB41" s="147">
        <f>IF('Detailed input - Vehicles'!$O$181&lt;&gt;0,'Detailed input - Vehicles'!$O$181,'Detailed input - Vehicles'!$O$180)*'DV large'!AB23*'DV large'!AB25</f>
        <v>0</v>
      </c>
      <c r="AC41" s="147">
        <f>IF('Detailed input - Vehicles'!$O$181&lt;&gt;0,'Detailed input - Vehicles'!$O$181,'Detailed input - Vehicles'!$O$180)*'DV large'!AC23*'DV large'!AC25</f>
        <v>0</v>
      </c>
    </row>
    <row r="42" spans="1:29" s="138" customFormat="1" ht="20.25" customHeight="1" outlineLevel="2" x14ac:dyDescent="0.3">
      <c r="A42" s="137"/>
      <c r="B42" s="131"/>
      <c r="C42" s="132"/>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row>
    <row r="43" spans="1:29" s="136" customFormat="1" ht="20.25" customHeight="1" outlineLevel="2" x14ac:dyDescent="0.3">
      <c r="A43" s="135"/>
      <c r="B43" s="97" t="s">
        <v>365</v>
      </c>
      <c r="C43" s="97" t="s">
        <v>366</v>
      </c>
      <c r="D43" s="597">
        <f t="shared" ref="D43:N43" si="12">SUM(D44:D54)</f>
        <v>0</v>
      </c>
      <c r="E43" s="597">
        <f t="shared" si="12"/>
        <v>0</v>
      </c>
      <c r="F43" s="597">
        <f t="shared" si="12"/>
        <v>0</v>
      </c>
      <c r="G43" s="597">
        <f t="shared" si="12"/>
        <v>0</v>
      </c>
      <c r="H43" s="597">
        <f t="shared" si="12"/>
        <v>0</v>
      </c>
      <c r="I43" s="597">
        <f t="shared" si="12"/>
        <v>0</v>
      </c>
      <c r="J43" s="597">
        <f t="shared" si="12"/>
        <v>0</v>
      </c>
      <c r="K43" s="597">
        <f t="shared" si="12"/>
        <v>0</v>
      </c>
      <c r="L43" s="597">
        <f t="shared" si="12"/>
        <v>0</v>
      </c>
      <c r="M43" s="597">
        <f t="shared" si="12"/>
        <v>0</v>
      </c>
      <c r="N43" s="597">
        <f t="shared" si="12"/>
        <v>0</v>
      </c>
      <c r="O43" s="597">
        <f t="shared" ref="O43:AC43" si="13">SUM(O44:O54)</f>
        <v>0</v>
      </c>
      <c r="P43" s="597">
        <f t="shared" si="13"/>
        <v>0</v>
      </c>
      <c r="Q43" s="597">
        <f t="shared" si="13"/>
        <v>0</v>
      </c>
      <c r="R43" s="597">
        <f t="shared" si="13"/>
        <v>0</v>
      </c>
      <c r="S43" s="597">
        <f t="shared" si="13"/>
        <v>0</v>
      </c>
      <c r="T43" s="597">
        <f t="shared" si="13"/>
        <v>0</v>
      </c>
      <c r="U43" s="597">
        <f t="shared" si="13"/>
        <v>0</v>
      </c>
      <c r="V43" s="597">
        <f t="shared" si="13"/>
        <v>0</v>
      </c>
      <c r="W43" s="597">
        <f t="shared" si="13"/>
        <v>0</v>
      </c>
      <c r="X43" s="597">
        <f t="shared" si="13"/>
        <v>0</v>
      </c>
      <c r="Y43" s="597">
        <f t="shared" si="13"/>
        <v>0</v>
      </c>
      <c r="Z43" s="597">
        <f t="shared" si="13"/>
        <v>0</v>
      </c>
      <c r="AA43" s="597">
        <f t="shared" si="13"/>
        <v>0</v>
      </c>
      <c r="AB43" s="597">
        <f t="shared" si="13"/>
        <v>0</v>
      </c>
      <c r="AC43" s="597">
        <f t="shared" si="13"/>
        <v>0</v>
      </c>
    </row>
    <row r="44" spans="1:29" s="138" customFormat="1" ht="20.25" customHeight="1" outlineLevel="3" x14ac:dyDescent="0.3">
      <c r="A44" s="137"/>
      <c r="B44" s="103" t="s">
        <v>135</v>
      </c>
      <c r="C44" s="146" t="s">
        <v>121</v>
      </c>
      <c r="D44" s="147">
        <f>IF('Detailed input - Vehicles'!$E$183&lt;&gt;0,'Detailed input - Vehicles'!$E$183,'Detailed input - Vehicles'!$E$182)*'DV large'!D13*'DV large'!D25</f>
        <v>0</v>
      </c>
      <c r="E44" s="147">
        <f>IF('Detailed input - Vehicles'!$E$183&lt;&gt;0,'Detailed input - Vehicles'!$E$183,'Detailed input - Vehicles'!$E$182)*'DV large'!E13*'DV large'!E25</f>
        <v>0</v>
      </c>
      <c r="F44" s="147">
        <f>IF('Detailed input - Vehicles'!$E$183&lt;&gt;0,'Detailed input - Vehicles'!$E$183,'Detailed input - Vehicles'!$E$182)*'DV large'!F13*'DV large'!F25</f>
        <v>0</v>
      </c>
      <c r="G44" s="147">
        <f>IF('Detailed input - Vehicles'!$E$183&lt;&gt;0,'Detailed input - Vehicles'!$E$183,'Detailed input - Vehicles'!$E$182)*'DV large'!G13*'DV large'!G25</f>
        <v>0</v>
      </c>
      <c r="H44" s="147">
        <f>IF('Detailed input - Vehicles'!$E$183&lt;&gt;0,'Detailed input - Vehicles'!$E$183,'Detailed input - Vehicles'!$E$182)*'DV large'!H13*'DV large'!H25</f>
        <v>0</v>
      </c>
      <c r="I44" s="147">
        <f>IF('Detailed input - Vehicles'!$E$183&lt;&gt;0,'Detailed input - Vehicles'!$E$183,'Detailed input - Vehicles'!$E$182)*'DV large'!I13*'DV large'!I25</f>
        <v>0</v>
      </c>
      <c r="J44" s="147">
        <f>IF('Detailed input - Vehicles'!$E$183&lt;&gt;0,'Detailed input - Vehicles'!$E$183,'Detailed input - Vehicles'!$E$182)*'DV large'!J13*'DV large'!J25</f>
        <v>0</v>
      </c>
      <c r="K44" s="147">
        <f>IF('Detailed input - Vehicles'!$E$183&lt;&gt;0,'Detailed input - Vehicles'!$E$183,'Detailed input - Vehicles'!$E$182)*'DV large'!K13*'DV large'!K25</f>
        <v>0</v>
      </c>
      <c r="L44" s="147">
        <f>IF('Detailed input - Vehicles'!$E$183&lt;&gt;0,'Detailed input - Vehicles'!$E$183,'Detailed input - Vehicles'!$E$182)*'DV large'!L13*'DV large'!L25</f>
        <v>0</v>
      </c>
      <c r="M44" s="147">
        <f>IF('Detailed input - Vehicles'!$E$183&lt;&gt;0,'Detailed input - Vehicles'!$E$183,'Detailed input - Vehicles'!$E$182)*'DV large'!M13*'DV large'!M25</f>
        <v>0</v>
      </c>
      <c r="N44" s="147">
        <f>IF('Detailed input - Vehicles'!$E$183&lt;&gt;0,'Detailed input - Vehicles'!$E$183,'Detailed input - Vehicles'!$E$182)*'DV large'!N13*'DV large'!N25</f>
        <v>0</v>
      </c>
      <c r="O44" s="147">
        <f>IF('Detailed input - Vehicles'!$E$183&lt;&gt;0,'Detailed input - Vehicles'!$E$183,'Detailed input - Vehicles'!$E$182)*'DV large'!O13*'DV large'!O25</f>
        <v>0</v>
      </c>
      <c r="P44" s="147">
        <f>IF('Detailed input - Vehicles'!$E$183&lt;&gt;0,'Detailed input - Vehicles'!$E$183,'Detailed input - Vehicles'!$E$182)*'DV large'!P13*'DV large'!P25</f>
        <v>0</v>
      </c>
      <c r="Q44" s="147">
        <f>IF('Detailed input - Vehicles'!$E$183&lt;&gt;0,'Detailed input - Vehicles'!$E$183,'Detailed input - Vehicles'!$E$182)*'DV large'!Q13*'DV large'!Q25</f>
        <v>0</v>
      </c>
      <c r="R44" s="147">
        <f>IF('Detailed input - Vehicles'!$E$183&lt;&gt;0,'Detailed input - Vehicles'!$E$183,'Detailed input - Vehicles'!$E$182)*'DV large'!R13*'DV large'!R25</f>
        <v>0</v>
      </c>
      <c r="S44" s="147">
        <f>IF('Detailed input - Vehicles'!$E$183&lt;&gt;0,'Detailed input - Vehicles'!$E$183,'Detailed input - Vehicles'!$E$182)*'DV large'!S13*'DV large'!S25</f>
        <v>0</v>
      </c>
      <c r="T44" s="147">
        <f>IF('Detailed input - Vehicles'!$E$183&lt;&gt;0,'Detailed input - Vehicles'!$E$183,'Detailed input - Vehicles'!$E$182)*'DV large'!T13*'DV large'!T25</f>
        <v>0</v>
      </c>
      <c r="U44" s="147">
        <f>IF('Detailed input - Vehicles'!$E$183&lt;&gt;0,'Detailed input - Vehicles'!$E$183,'Detailed input - Vehicles'!$E$182)*'DV large'!U13*'DV large'!U25</f>
        <v>0</v>
      </c>
      <c r="V44" s="147">
        <f>IF('Detailed input - Vehicles'!$E$183&lt;&gt;0,'Detailed input - Vehicles'!$E$183,'Detailed input - Vehicles'!$E$182)*'DV large'!V13*'DV large'!V25</f>
        <v>0</v>
      </c>
      <c r="W44" s="147">
        <f>IF('Detailed input - Vehicles'!$E$183&lt;&gt;0,'Detailed input - Vehicles'!$E$183,'Detailed input - Vehicles'!$E$182)*'DV large'!W13*'DV large'!W25</f>
        <v>0</v>
      </c>
      <c r="X44" s="147">
        <f>IF('Detailed input - Vehicles'!$E$183&lt;&gt;0,'Detailed input - Vehicles'!$E$183,'Detailed input - Vehicles'!$E$182)*'DV large'!X13*'DV large'!X25</f>
        <v>0</v>
      </c>
      <c r="Y44" s="147">
        <f>IF('Detailed input - Vehicles'!$E$183&lt;&gt;0,'Detailed input - Vehicles'!$E$183,'Detailed input - Vehicles'!$E$182)*'DV large'!Y13*'DV large'!Y25</f>
        <v>0</v>
      </c>
      <c r="Z44" s="147">
        <f>IF('Detailed input - Vehicles'!$E$183&lt;&gt;0,'Detailed input - Vehicles'!$E$183,'Detailed input - Vehicles'!$E$182)*'DV large'!Z13*'DV large'!Z25</f>
        <v>0</v>
      </c>
      <c r="AA44" s="147">
        <f>IF('Detailed input - Vehicles'!$E$183&lt;&gt;0,'Detailed input - Vehicles'!$E$183,'Detailed input - Vehicles'!$E$182)*'DV large'!AA13*'DV large'!AA25</f>
        <v>0</v>
      </c>
      <c r="AB44" s="147">
        <f>IF('Detailed input - Vehicles'!$E$183&lt;&gt;0,'Detailed input - Vehicles'!$E$183,'Detailed input - Vehicles'!$E$182)*'DV large'!AB13*'DV large'!AB25</f>
        <v>0</v>
      </c>
      <c r="AC44" s="147">
        <f>IF('Detailed input - Vehicles'!$E$183&lt;&gt;0,'Detailed input - Vehicles'!$E$183,'Detailed input - Vehicles'!$E$182)*'DV large'!AC13*'DV large'!AC25</f>
        <v>0</v>
      </c>
    </row>
    <row r="45" spans="1:29" s="138" customFormat="1" ht="20.25" customHeight="1" outlineLevel="3" x14ac:dyDescent="0.3">
      <c r="A45" s="137"/>
      <c r="B45" s="97"/>
      <c r="C45" s="146" t="s">
        <v>122</v>
      </c>
      <c r="D45" s="147"/>
      <c r="E45" s="147">
        <f>IF('Detailed input - Vehicles'!$F$183&lt;&gt;0,'Detailed input - Vehicles'!$F$183,'Detailed input - Vehicles'!$F$182)*'DV large'!E14*'DV large'!E25</f>
        <v>0</v>
      </c>
      <c r="F45" s="147">
        <f>IF('Detailed input - Vehicles'!$F$183&lt;&gt;0,'Detailed input - Vehicles'!$F$183,'Detailed input - Vehicles'!$F$182)*'DV large'!F14*'DV large'!F25</f>
        <v>0</v>
      </c>
      <c r="G45" s="147">
        <f>IF('Detailed input - Vehicles'!$F$183&lt;&gt;0,'Detailed input - Vehicles'!$F$183,'Detailed input - Vehicles'!$F$182)*'DV large'!G14*'DV large'!G25</f>
        <v>0</v>
      </c>
      <c r="H45" s="147">
        <f>IF('Detailed input - Vehicles'!$F$183&lt;&gt;0,'Detailed input - Vehicles'!$F$183,'Detailed input - Vehicles'!$F$182)*'DV large'!H14*'DV large'!H25</f>
        <v>0</v>
      </c>
      <c r="I45" s="147">
        <f>IF('Detailed input - Vehicles'!$F$183&lt;&gt;0,'Detailed input - Vehicles'!$F$183,'Detailed input - Vehicles'!$F$182)*'DV large'!I14*'DV large'!I25</f>
        <v>0</v>
      </c>
      <c r="J45" s="147">
        <f>IF('Detailed input - Vehicles'!$F$183&lt;&gt;0,'Detailed input - Vehicles'!$F$183,'Detailed input - Vehicles'!$F$182)*'DV large'!J14*'DV large'!J25</f>
        <v>0</v>
      </c>
      <c r="K45" s="147">
        <f>IF('Detailed input - Vehicles'!$F$183&lt;&gt;0,'Detailed input - Vehicles'!$F$183,'Detailed input - Vehicles'!$F$182)*'DV large'!K14*'DV large'!K25</f>
        <v>0</v>
      </c>
      <c r="L45" s="147">
        <f>IF('Detailed input - Vehicles'!$F$183&lt;&gt;0,'Detailed input - Vehicles'!$F$183,'Detailed input - Vehicles'!$F$182)*'DV large'!L14*'DV large'!L25</f>
        <v>0</v>
      </c>
      <c r="M45" s="147">
        <f>IF('Detailed input - Vehicles'!$F$183&lt;&gt;0,'Detailed input - Vehicles'!$F$183,'Detailed input - Vehicles'!$F$182)*'DV large'!M14*'DV large'!M25</f>
        <v>0</v>
      </c>
      <c r="N45" s="147">
        <f>IF('Detailed input - Vehicles'!$F$183&lt;&gt;0,'Detailed input - Vehicles'!$F$183,'Detailed input - Vehicles'!$F$182)*'DV large'!N14*'DV large'!N25</f>
        <v>0</v>
      </c>
      <c r="O45" s="147">
        <f>IF('Detailed input - Vehicles'!$F$183&lt;&gt;0,'Detailed input - Vehicles'!$F$183,'Detailed input - Vehicles'!$F$182)*'DV large'!O14*'DV large'!O25</f>
        <v>0</v>
      </c>
      <c r="P45" s="147">
        <f>IF('Detailed input - Vehicles'!$F$183&lt;&gt;0,'Detailed input - Vehicles'!$F$183,'Detailed input - Vehicles'!$F$182)*'DV large'!P14*'DV large'!P25</f>
        <v>0</v>
      </c>
      <c r="Q45" s="147">
        <f>IF('Detailed input - Vehicles'!$F$183&lt;&gt;0,'Detailed input - Vehicles'!$F$183,'Detailed input - Vehicles'!$F$182)*'DV large'!Q14*'DV large'!Q25</f>
        <v>0</v>
      </c>
      <c r="R45" s="147">
        <f>IF('Detailed input - Vehicles'!$F$183&lt;&gt;0,'Detailed input - Vehicles'!$F$183,'Detailed input - Vehicles'!$F$182)*'DV large'!R14*'DV large'!R25</f>
        <v>0</v>
      </c>
      <c r="S45" s="147">
        <f>IF('Detailed input - Vehicles'!$F$183&lt;&gt;0,'Detailed input - Vehicles'!$F$183,'Detailed input - Vehicles'!$F$182)*'DV large'!S14*'DV large'!S25</f>
        <v>0</v>
      </c>
      <c r="T45" s="147">
        <f>IF('Detailed input - Vehicles'!$F$183&lt;&gt;0,'Detailed input - Vehicles'!$F$183,'Detailed input - Vehicles'!$F$182)*'DV large'!T14*'DV large'!T25</f>
        <v>0</v>
      </c>
      <c r="U45" s="147">
        <f>IF('Detailed input - Vehicles'!$F$183&lt;&gt;0,'Detailed input - Vehicles'!$F$183,'Detailed input - Vehicles'!$F$182)*'DV large'!U14*'DV large'!U25</f>
        <v>0</v>
      </c>
      <c r="V45" s="147">
        <f>IF('Detailed input - Vehicles'!$F$183&lt;&gt;0,'Detailed input - Vehicles'!$F$183,'Detailed input - Vehicles'!$F$182)*'DV large'!V14*'DV large'!V25</f>
        <v>0</v>
      </c>
      <c r="W45" s="147">
        <f>IF('Detailed input - Vehicles'!$F$183&lt;&gt;0,'Detailed input - Vehicles'!$F$183,'Detailed input - Vehicles'!$F$182)*'DV large'!W14*'DV large'!W25</f>
        <v>0</v>
      </c>
      <c r="X45" s="147">
        <f>IF('Detailed input - Vehicles'!$F$183&lt;&gt;0,'Detailed input - Vehicles'!$F$183,'Detailed input - Vehicles'!$F$182)*'DV large'!X14*'DV large'!X25</f>
        <v>0</v>
      </c>
      <c r="Y45" s="147">
        <f>IF('Detailed input - Vehicles'!$F$183&lt;&gt;0,'Detailed input - Vehicles'!$F$183,'Detailed input - Vehicles'!$F$182)*'DV large'!Y14*'DV large'!Y25</f>
        <v>0</v>
      </c>
      <c r="Z45" s="147">
        <f>IF('Detailed input - Vehicles'!$F$183&lt;&gt;0,'Detailed input - Vehicles'!$F$183,'Detailed input - Vehicles'!$F$182)*'DV large'!Z14*'DV large'!Z25</f>
        <v>0</v>
      </c>
      <c r="AA45" s="147">
        <f>IF('Detailed input - Vehicles'!$F$183&lt;&gt;0,'Detailed input - Vehicles'!$F$183,'Detailed input - Vehicles'!$F$182)*'DV large'!AA14*'DV large'!AA25</f>
        <v>0</v>
      </c>
      <c r="AB45" s="147">
        <f>IF('Detailed input - Vehicles'!$F$183&lt;&gt;0,'Detailed input - Vehicles'!$F$183,'Detailed input - Vehicles'!$F$182)*'DV large'!AB14*'DV large'!AB25</f>
        <v>0</v>
      </c>
      <c r="AC45" s="147">
        <f>IF('Detailed input - Vehicles'!$F$183&lt;&gt;0,'Detailed input - Vehicles'!$F$183,'Detailed input - Vehicles'!$F$182)*'DV large'!AC14*'DV large'!AC25</f>
        <v>0</v>
      </c>
    </row>
    <row r="46" spans="1:29" s="138" customFormat="1" ht="20.25" customHeight="1" outlineLevel="3" x14ac:dyDescent="0.3">
      <c r="A46" s="137"/>
      <c r="B46" s="97"/>
      <c r="C46" s="146" t="s">
        <v>123</v>
      </c>
      <c r="D46" s="147"/>
      <c r="E46" s="147"/>
      <c r="F46" s="147">
        <f>IF('Detailed input - Vehicles'!$G$183&lt;&gt;0,'Detailed input - Vehicles'!$G$183,'Detailed input - Vehicles'!$G$182)*'DV large'!F25*'DV large'!F15</f>
        <v>0</v>
      </c>
      <c r="G46" s="147">
        <f>IF('Detailed input - Vehicles'!$G$183&lt;&gt;0,'Detailed input - Vehicles'!$G$183,'Detailed input - Vehicles'!$G$182)*'DV large'!G25*'DV large'!G15</f>
        <v>0</v>
      </c>
      <c r="H46" s="147">
        <f>IF('Detailed input - Vehicles'!$G$183&lt;&gt;0,'Detailed input - Vehicles'!$G$183,'Detailed input - Vehicles'!$G$182)*'DV large'!H25*'DV large'!H15</f>
        <v>0</v>
      </c>
      <c r="I46" s="147">
        <f>IF('Detailed input - Vehicles'!$G$183&lt;&gt;0,'Detailed input - Vehicles'!$G$183,'Detailed input - Vehicles'!$G$182)*'DV large'!I25*'DV large'!I15</f>
        <v>0</v>
      </c>
      <c r="J46" s="147">
        <f>IF('Detailed input - Vehicles'!$G$183&lt;&gt;0,'Detailed input - Vehicles'!$G$183,'Detailed input - Vehicles'!$G$182)*'DV large'!J25*'DV large'!J15</f>
        <v>0</v>
      </c>
      <c r="K46" s="147">
        <f>IF('Detailed input - Vehicles'!$G$183&lt;&gt;0,'Detailed input - Vehicles'!$G$183,'Detailed input - Vehicles'!$G$182)*'DV large'!K25*'DV large'!K15</f>
        <v>0</v>
      </c>
      <c r="L46" s="147">
        <f>IF('Detailed input - Vehicles'!$G$183&lt;&gt;0,'Detailed input - Vehicles'!$G$183,'Detailed input - Vehicles'!$G$182)*'DV large'!L25*'DV large'!L15</f>
        <v>0</v>
      </c>
      <c r="M46" s="147">
        <f>IF('Detailed input - Vehicles'!$G$183&lt;&gt;0,'Detailed input - Vehicles'!$G$183,'Detailed input - Vehicles'!$G$182)*'DV large'!M25*'DV large'!M15</f>
        <v>0</v>
      </c>
      <c r="N46" s="147">
        <f>IF('Detailed input - Vehicles'!$G$183&lt;&gt;0,'Detailed input - Vehicles'!$G$183,'Detailed input - Vehicles'!$G$182)*'DV large'!N25*'DV large'!N15</f>
        <v>0</v>
      </c>
      <c r="O46" s="147">
        <f>IF('Detailed input - Vehicles'!$G$183&lt;&gt;0,'Detailed input - Vehicles'!$G$183,'Detailed input - Vehicles'!$G$182)*'DV large'!O25*'DV large'!O15</f>
        <v>0</v>
      </c>
      <c r="P46" s="147">
        <f>IF('Detailed input - Vehicles'!$G$183&lt;&gt;0,'Detailed input - Vehicles'!$G$183,'Detailed input - Vehicles'!$G$182)*'DV large'!P25*'DV large'!P15</f>
        <v>0</v>
      </c>
      <c r="Q46" s="147">
        <f>IF('Detailed input - Vehicles'!$G$183&lt;&gt;0,'Detailed input - Vehicles'!$G$183,'Detailed input - Vehicles'!$G$182)*'DV large'!Q25*'DV large'!Q15</f>
        <v>0</v>
      </c>
      <c r="R46" s="147">
        <f>IF('Detailed input - Vehicles'!$G$183&lt;&gt;0,'Detailed input - Vehicles'!$G$183,'Detailed input - Vehicles'!$G$182)*'DV large'!R25*'DV large'!R15</f>
        <v>0</v>
      </c>
      <c r="S46" s="147">
        <f>IF('Detailed input - Vehicles'!$G$183&lt;&gt;0,'Detailed input - Vehicles'!$G$183,'Detailed input - Vehicles'!$G$182)*'DV large'!S25*'DV large'!S15</f>
        <v>0</v>
      </c>
      <c r="T46" s="147">
        <f>IF('Detailed input - Vehicles'!$G$183&lt;&gt;0,'Detailed input - Vehicles'!$G$183,'Detailed input - Vehicles'!$G$182)*'DV large'!T25*'DV large'!T15</f>
        <v>0</v>
      </c>
      <c r="U46" s="147">
        <f>IF('Detailed input - Vehicles'!$G$183&lt;&gt;0,'Detailed input - Vehicles'!$G$183,'Detailed input - Vehicles'!$G$182)*'DV large'!U25*'DV large'!U15</f>
        <v>0</v>
      </c>
      <c r="V46" s="147">
        <f>IF('Detailed input - Vehicles'!$G$183&lt;&gt;0,'Detailed input - Vehicles'!$G$183,'Detailed input - Vehicles'!$G$182)*'DV large'!V25*'DV large'!V15</f>
        <v>0</v>
      </c>
      <c r="W46" s="147">
        <f>IF('Detailed input - Vehicles'!$G$183&lt;&gt;0,'Detailed input - Vehicles'!$G$183,'Detailed input - Vehicles'!$G$182)*'DV large'!W25*'DV large'!W15</f>
        <v>0</v>
      </c>
      <c r="X46" s="147">
        <f>IF('Detailed input - Vehicles'!$G$183&lt;&gt;0,'Detailed input - Vehicles'!$G$183,'Detailed input - Vehicles'!$G$182)*'DV large'!X25*'DV large'!X15</f>
        <v>0</v>
      </c>
      <c r="Y46" s="147">
        <f>IF('Detailed input - Vehicles'!$G$183&lt;&gt;0,'Detailed input - Vehicles'!$G$183,'Detailed input - Vehicles'!$G$182)*'DV large'!Y25*'DV large'!Y15</f>
        <v>0</v>
      </c>
      <c r="Z46" s="147">
        <f>IF('Detailed input - Vehicles'!$G$183&lt;&gt;0,'Detailed input - Vehicles'!$G$183,'Detailed input - Vehicles'!$G$182)*'DV large'!Z25*'DV large'!Z15</f>
        <v>0</v>
      </c>
      <c r="AA46" s="147">
        <f>IF('Detailed input - Vehicles'!$G$183&lt;&gt;0,'Detailed input - Vehicles'!$G$183,'Detailed input - Vehicles'!$G$182)*'DV large'!AA25*'DV large'!AA15</f>
        <v>0</v>
      </c>
      <c r="AB46" s="147">
        <f>IF('Detailed input - Vehicles'!$G$183&lt;&gt;0,'Detailed input - Vehicles'!$G$183,'Detailed input - Vehicles'!$G$182)*'DV large'!AB25*'DV large'!AB15</f>
        <v>0</v>
      </c>
      <c r="AC46" s="147">
        <f>IF('Detailed input - Vehicles'!$G$183&lt;&gt;0,'Detailed input - Vehicles'!$G$183,'Detailed input - Vehicles'!$G$182)*'DV large'!AC25*'DV large'!AC15</f>
        <v>0</v>
      </c>
    </row>
    <row r="47" spans="1:29" s="138" customFormat="1" ht="20.25" customHeight="1" outlineLevel="3" x14ac:dyDescent="0.3">
      <c r="A47" s="137"/>
      <c r="B47" s="97"/>
      <c r="C47" s="146" t="s">
        <v>124</v>
      </c>
      <c r="D47" s="147"/>
      <c r="E47" s="147"/>
      <c r="F47" s="147"/>
      <c r="G47" s="147">
        <f>IF('Detailed input - Vehicles'!$H$183&lt;&gt;0,'Detailed input - Vehicles'!$H$183,'Detailed input - Vehicles'!$H$182)*'DV large'!G16*'DV large'!G25</f>
        <v>0</v>
      </c>
      <c r="H47" s="147">
        <f>IF('Detailed input - Vehicles'!$H$183&lt;&gt;0,'Detailed input - Vehicles'!$H$183,'Detailed input - Vehicles'!$H$182)*'DV large'!H16*'DV large'!H25</f>
        <v>0</v>
      </c>
      <c r="I47" s="147">
        <f>IF('Detailed input - Vehicles'!$H$183&lt;&gt;0,'Detailed input - Vehicles'!$H$183,'Detailed input - Vehicles'!$H$182)*'DV large'!I16*'DV large'!I25</f>
        <v>0</v>
      </c>
      <c r="J47" s="147">
        <f>IF('Detailed input - Vehicles'!$H$183&lt;&gt;0,'Detailed input - Vehicles'!$H$183,'Detailed input - Vehicles'!$H$182)*'DV large'!J16*'DV large'!J25</f>
        <v>0</v>
      </c>
      <c r="K47" s="147">
        <f>IF('Detailed input - Vehicles'!$H$183&lt;&gt;0,'Detailed input - Vehicles'!$H$183,'Detailed input - Vehicles'!$H$182)*'DV large'!K16*'DV large'!K25</f>
        <v>0</v>
      </c>
      <c r="L47" s="147">
        <f>IF('Detailed input - Vehicles'!$H$183&lt;&gt;0,'Detailed input - Vehicles'!$H$183,'Detailed input - Vehicles'!$H$182)*'DV large'!L16*'DV large'!L25</f>
        <v>0</v>
      </c>
      <c r="M47" s="147">
        <f>IF('Detailed input - Vehicles'!$H$183&lt;&gt;0,'Detailed input - Vehicles'!$H$183,'Detailed input - Vehicles'!$H$182)*'DV large'!M16*'DV large'!M25</f>
        <v>0</v>
      </c>
      <c r="N47" s="147">
        <f>IF('Detailed input - Vehicles'!$H$183&lt;&gt;0,'Detailed input - Vehicles'!$H$183,'Detailed input - Vehicles'!$H$182)*'DV large'!N16*'DV large'!N25</f>
        <v>0</v>
      </c>
      <c r="O47" s="147">
        <f>IF('Detailed input - Vehicles'!$H$183&lt;&gt;0,'Detailed input - Vehicles'!$H$183,'Detailed input - Vehicles'!$H$182)*'DV large'!O16*'DV large'!O25</f>
        <v>0</v>
      </c>
      <c r="P47" s="147">
        <f>IF('Detailed input - Vehicles'!$H$183&lt;&gt;0,'Detailed input - Vehicles'!$H$183,'Detailed input - Vehicles'!$H$182)*'DV large'!P16*'DV large'!P25</f>
        <v>0</v>
      </c>
      <c r="Q47" s="147">
        <f>IF('Detailed input - Vehicles'!$H$183&lt;&gt;0,'Detailed input - Vehicles'!$H$183,'Detailed input - Vehicles'!$H$182)*'DV large'!Q16*'DV large'!Q25</f>
        <v>0</v>
      </c>
      <c r="R47" s="147">
        <f>IF('Detailed input - Vehicles'!$H$183&lt;&gt;0,'Detailed input - Vehicles'!$H$183,'Detailed input - Vehicles'!$H$182)*'DV large'!R16*'DV large'!R25</f>
        <v>0</v>
      </c>
      <c r="S47" s="147">
        <f>IF('Detailed input - Vehicles'!$H$183&lt;&gt;0,'Detailed input - Vehicles'!$H$183,'Detailed input - Vehicles'!$H$182)*'DV large'!S16*'DV large'!S25</f>
        <v>0</v>
      </c>
      <c r="T47" s="147">
        <f>IF('Detailed input - Vehicles'!$H$183&lt;&gt;0,'Detailed input - Vehicles'!$H$183,'Detailed input - Vehicles'!$H$182)*'DV large'!T16*'DV large'!T25</f>
        <v>0</v>
      </c>
      <c r="U47" s="147">
        <f>IF('Detailed input - Vehicles'!$H$183&lt;&gt;0,'Detailed input - Vehicles'!$H$183,'Detailed input - Vehicles'!$H$182)*'DV large'!U16*'DV large'!U25</f>
        <v>0</v>
      </c>
      <c r="V47" s="147">
        <f>IF('Detailed input - Vehicles'!$H$183&lt;&gt;0,'Detailed input - Vehicles'!$H$183,'Detailed input - Vehicles'!$H$182)*'DV large'!V16*'DV large'!V25</f>
        <v>0</v>
      </c>
      <c r="W47" s="147">
        <f>IF('Detailed input - Vehicles'!$H$183&lt;&gt;0,'Detailed input - Vehicles'!$H$183,'Detailed input - Vehicles'!$H$182)*'DV large'!W16*'DV large'!W25</f>
        <v>0</v>
      </c>
      <c r="X47" s="147">
        <f>IF('Detailed input - Vehicles'!$H$183&lt;&gt;0,'Detailed input - Vehicles'!$H$183,'Detailed input - Vehicles'!$H$182)*'DV large'!X16*'DV large'!X25</f>
        <v>0</v>
      </c>
      <c r="Y47" s="147">
        <f>IF('Detailed input - Vehicles'!$H$183&lt;&gt;0,'Detailed input - Vehicles'!$H$183,'Detailed input - Vehicles'!$H$182)*'DV large'!Y16*'DV large'!Y25</f>
        <v>0</v>
      </c>
      <c r="Z47" s="147">
        <f>IF('Detailed input - Vehicles'!$H$183&lt;&gt;0,'Detailed input - Vehicles'!$H$183,'Detailed input - Vehicles'!$H$182)*'DV large'!Z16*'DV large'!Z25</f>
        <v>0</v>
      </c>
      <c r="AA47" s="147">
        <f>IF('Detailed input - Vehicles'!$H$183&lt;&gt;0,'Detailed input - Vehicles'!$H$183,'Detailed input - Vehicles'!$H$182)*'DV large'!AA16*'DV large'!AA25</f>
        <v>0</v>
      </c>
      <c r="AB47" s="147">
        <f>IF('Detailed input - Vehicles'!$H$183&lt;&gt;0,'Detailed input - Vehicles'!$H$183,'Detailed input - Vehicles'!$H$182)*'DV large'!AB16*'DV large'!AB25</f>
        <v>0</v>
      </c>
      <c r="AC47" s="147">
        <f>IF('Detailed input - Vehicles'!$H$183&lt;&gt;0,'Detailed input - Vehicles'!$H$183,'Detailed input - Vehicles'!$H$182)*'DV large'!AC16*'DV large'!AC25</f>
        <v>0</v>
      </c>
    </row>
    <row r="48" spans="1:29" s="138" customFormat="1" ht="20.25" customHeight="1" outlineLevel="3" x14ac:dyDescent="0.3">
      <c r="A48" s="137"/>
      <c r="B48" s="97"/>
      <c r="C48" s="146" t="s">
        <v>125</v>
      </c>
      <c r="D48" s="147"/>
      <c r="E48" s="147"/>
      <c r="F48" s="147"/>
      <c r="G48" s="147"/>
      <c r="H48" s="147">
        <f>IF('Detailed input - Vehicles'!$I$183&lt;&gt;0,'Detailed input - Vehicles'!$I$183,'Detailed input - Vehicles'!$I$182)*'DV large'!H17*'DV large'!H25</f>
        <v>0</v>
      </c>
      <c r="I48" s="147">
        <f>IF('Detailed input - Vehicles'!$I$183&lt;&gt;0,'Detailed input - Vehicles'!$I$183,'Detailed input - Vehicles'!$I$182)*'DV large'!I17*'DV large'!I25</f>
        <v>0</v>
      </c>
      <c r="J48" s="147">
        <f>IF('Detailed input - Vehicles'!$I$183&lt;&gt;0,'Detailed input - Vehicles'!$I$183,'Detailed input - Vehicles'!$I$182)*'DV large'!J17*'DV large'!J25</f>
        <v>0</v>
      </c>
      <c r="K48" s="147">
        <f>IF('Detailed input - Vehicles'!$I$183&lt;&gt;0,'Detailed input - Vehicles'!$I$183,'Detailed input - Vehicles'!$I$182)*'DV large'!K17*'DV large'!K25</f>
        <v>0</v>
      </c>
      <c r="L48" s="147">
        <f>IF('Detailed input - Vehicles'!$I$183&lt;&gt;0,'Detailed input - Vehicles'!$I$183,'Detailed input - Vehicles'!$I$182)*'DV large'!L17*'DV large'!L25</f>
        <v>0</v>
      </c>
      <c r="M48" s="147">
        <f>IF('Detailed input - Vehicles'!$I$183&lt;&gt;0,'Detailed input - Vehicles'!$I$183,'Detailed input - Vehicles'!$I$182)*'DV large'!M17*'DV large'!M25</f>
        <v>0</v>
      </c>
      <c r="N48" s="147">
        <f>IF('Detailed input - Vehicles'!$I$183&lt;&gt;0,'Detailed input - Vehicles'!$I$183,'Detailed input - Vehicles'!$I$182)*'DV large'!N17*'DV large'!N25</f>
        <v>0</v>
      </c>
      <c r="O48" s="147">
        <f>IF('Detailed input - Vehicles'!$I$183&lt;&gt;0,'Detailed input - Vehicles'!$I$183,'Detailed input - Vehicles'!$I$182)*'DV large'!O17*'DV large'!O25</f>
        <v>0</v>
      </c>
      <c r="P48" s="147">
        <f>IF('Detailed input - Vehicles'!$I$183&lt;&gt;0,'Detailed input - Vehicles'!$I$183,'Detailed input - Vehicles'!$I$182)*'DV large'!P17*'DV large'!P25</f>
        <v>0</v>
      </c>
      <c r="Q48" s="147">
        <f>IF('Detailed input - Vehicles'!$I$183&lt;&gt;0,'Detailed input - Vehicles'!$I$183,'Detailed input - Vehicles'!$I$182)*'DV large'!Q17*'DV large'!Q25</f>
        <v>0</v>
      </c>
      <c r="R48" s="147">
        <f>IF('Detailed input - Vehicles'!$I$183&lt;&gt;0,'Detailed input - Vehicles'!$I$183,'Detailed input - Vehicles'!$I$182)*'DV large'!R17*'DV large'!R25</f>
        <v>0</v>
      </c>
      <c r="S48" s="147">
        <f>IF('Detailed input - Vehicles'!$I$183&lt;&gt;0,'Detailed input - Vehicles'!$I$183,'Detailed input - Vehicles'!$I$182)*'DV large'!S17*'DV large'!S25</f>
        <v>0</v>
      </c>
      <c r="T48" s="147">
        <f>IF('Detailed input - Vehicles'!$I$183&lt;&gt;0,'Detailed input - Vehicles'!$I$183,'Detailed input - Vehicles'!$I$182)*'DV large'!T17*'DV large'!T25</f>
        <v>0</v>
      </c>
      <c r="U48" s="147">
        <f>IF('Detailed input - Vehicles'!$I$183&lt;&gt;0,'Detailed input - Vehicles'!$I$183,'Detailed input - Vehicles'!$I$182)*'DV large'!U17*'DV large'!U25</f>
        <v>0</v>
      </c>
      <c r="V48" s="147">
        <f>IF('Detailed input - Vehicles'!$I$183&lt;&gt;0,'Detailed input - Vehicles'!$I$183,'Detailed input - Vehicles'!$I$182)*'DV large'!V17*'DV large'!V25</f>
        <v>0</v>
      </c>
      <c r="W48" s="147">
        <f>IF('Detailed input - Vehicles'!$I$183&lt;&gt;0,'Detailed input - Vehicles'!$I$183,'Detailed input - Vehicles'!$I$182)*'DV large'!W17*'DV large'!W25</f>
        <v>0</v>
      </c>
      <c r="X48" s="147">
        <f>IF('Detailed input - Vehicles'!$I$183&lt;&gt;0,'Detailed input - Vehicles'!$I$183,'Detailed input - Vehicles'!$I$182)*'DV large'!X17*'DV large'!X25</f>
        <v>0</v>
      </c>
      <c r="Y48" s="147">
        <f>IF('Detailed input - Vehicles'!$I$183&lt;&gt;0,'Detailed input - Vehicles'!$I$183,'Detailed input - Vehicles'!$I$182)*'DV large'!Y17*'DV large'!Y25</f>
        <v>0</v>
      </c>
      <c r="Z48" s="147">
        <f>IF('Detailed input - Vehicles'!$I$183&lt;&gt;0,'Detailed input - Vehicles'!$I$183,'Detailed input - Vehicles'!$I$182)*'DV large'!Z17*'DV large'!Z25</f>
        <v>0</v>
      </c>
      <c r="AA48" s="147">
        <f>IF('Detailed input - Vehicles'!$I$183&lt;&gt;0,'Detailed input - Vehicles'!$I$183,'Detailed input - Vehicles'!$I$182)*'DV large'!AA17*'DV large'!AA25</f>
        <v>0</v>
      </c>
      <c r="AB48" s="147">
        <f>IF('Detailed input - Vehicles'!$I$183&lt;&gt;0,'Detailed input - Vehicles'!$I$183,'Detailed input - Vehicles'!$I$182)*'DV large'!AB17*'DV large'!AB25</f>
        <v>0</v>
      </c>
      <c r="AC48" s="147">
        <f>IF('Detailed input - Vehicles'!$I$183&lt;&gt;0,'Detailed input - Vehicles'!$I$183,'Detailed input - Vehicles'!$I$182)*'DV large'!AC17*'DV large'!AC25</f>
        <v>0</v>
      </c>
    </row>
    <row r="49" spans="1:29" s="138" customFormat="1" ht="20.25" customHeight="1" outlineLevel="3" x14ac:dyDescent="0.3">
      <c r="A49" s="137"/>
      <c r="B49" s="97"/>
      <c r="C49" s="146" t="s">
        <v>126</v>
      </c>
      <c r="D49" s="147"/>
      <c r="E49" s="147"/>
      <c r="F49" s="147"/>
      <c r="G49" s="147"/>
      <c r="H49" s="147"/>
      <c r="I49" s="147">
        <f>IF('Detailed input - Vehicles'!$J$183&lt;&gt;0,'Detailed input - Vehicles'!$J$183,'Detailed input - Vehicles'!$J$182)*'DV large'!I18*'DV large'!I25</f>
        <v>0</v>
      </c>
      <c r="J49" s="147">
        <f>IF('Detailed input - Vehicles'!$J$183&lt;&gt;0,'Detailed input - Vehicles'!$J$183,'Detailed input - Vehicles'!$J$182)*'DV large'!J18*'DV large'!J25</f>
        <v>0</v>
      </c>
      <c r="K49" s="147">
        <f>IF('Detailed input - Vehicles'!$J$183&lt;&gt;0,'Detailed input - Vehicles'!$J$183,'Detailed input - Vehicles'!$J$182)*'DV large'!K18*'DV large'!K25</f>
        <v>0</v>
      </c>
      <c r="L49" s="147">
        <f>IF('Detailed input - Vehicles'!$J$183&lt;&gt;0,'Detailed input - Vehicles'!$J$183,'Detailed input - Vehicles'!$J$182)*'DV large'!L18*'DV large'!L25</f>
        <v>0</v>
      </c>
      <c r="M49" s="147">
        <f>IF('Detailed input - Vehicles'!$J$183&lt;&gt;0,'Detailed input - Vehicles'!$J$183,'Detailed input - Vehicles'!$J$182)*'DV large'!M18*'DV large'!M25</f>
        <v>0</v>
      </c>
      <c r="N49" s="147">
        <f>IF('Detailed input - Vehicles'!$J$183&lt;&gt;0,'Detailed input - Vehicles'!$J$183,'Detailed input - Vehicles'!$J$182)*'DV large'!N18*'DV large'!N25</f>
        <v>0</v>
      </c>
      <c r="O49" s="147">
        <f>IF('Detailed input - Vehicles'!$J$183&lt;&gt;0,'Detailed input - Vehicles'!$J$183,'Detailed input - Vehicles'!$J$182)*'DV large'!O18*'DV large'!O25</f>
        <v>0</v>
      </c>
      <c r="P49" s="147">
        <f>IF('Detailed input - Vehicles'!$J$183&lt;&gt;0,'Detailed input - Vehicles'!$J$183,'Detailed input - Vehicles'!$J$182)*'DV large'!P18*'DV large'!P25</f>
        <v>0</v>
      </c>
      <c r="Q49" s="147">
        <f>IF('Detailed input - Vehicles'!$J$183&lt;&gt;0,'Detailed input - Vehicles'!$J$183,'Detailed input - Vehicles'!$J$182)*'DV large'!Q18*'DV large'!Q25</f>
        <v>0</v>
      </c>
      <c r="R49" s="147">
        <f>IF('Detailed input - Vehicles'!$J$183&lt;&gt;0,'Detailed input - Vehicles'!$J$183,'Detailed input - Vehicles'!$J$182)*'DV large'!R18*'DV large'!R25</f>
        <v>0</v>
      </c>
      <c r="S49" s="147">
        <f>IF('Detailed input - Vehicles'!$J$183&lt;&gt;0,'Detailed input - Vehicles'!$J$183,'Detailed input - Vehicles'!$J$182)*'DV large'!S18*'DV large'!S25</f>
        <v>0</v>
      </c>
      <c r="T49" s="147">
        <f>IF('Detailed input - Vehicles'!$J$183&lt;&gt;0,'Detailed input - Vehicles'!$J$183,'Detailed input - Vehicles'!$J$182)*'DV large'!T18*'DV large'!T25</f>
        <v>0</v>
      </c>
      <c r="U49" s="147">
        <f>IF('Detailed input - Vehicles'!$J$183&lt;&gt;0,'Detailed input - Vehicles'!$J$183,'Detailed input - Vehicles'!$J$182)*'DV large'!U18*'DV large'!U25</f>
        <v>0</v>
      </c>
      <c r="V49" s="147">
        <f>IF('Detailed input - Vehicles'!$J$183&lt;&gt;0,'Detailed input - Vehicles'!$J$183,'Detailed input - Vehicles'!$J$182)*'DV large'!V18*'DV large'!V25</f>
        <v>0</v>
      </c>
      <c r="W49" s="147">
        <f>IF('Detailed input - Vehicles'!$J$183&lt;&gt;0,'Detailed input - Vehicles'!$J$183,'Detailed input - Vehicles'!$J$182)*'DV large'!W18*'DV large'!W25</f>
        <v>0</v>
      </c>
      <c r="X49" s="147">
        <f>IF('Detailed input - Vehicles'!$J$183&lt;&gt;0,'Detailed input - Vehicles'!$J$183,'Detailed input - Vehicles'!$J$182)*'DV large'!X18*'DV large'!X25</f>
        <v>0</v>
      </c>
      <c r="Y49" s="147">
        <f>IF('Detailed input - Vehicles'!$J$183&lt;&gt;0,'Detailed input - Vehicles'!$J$183,'Detailed input - Vehicles'!$J$182)*'DV large'!Y18*'DV large'!Y25</f>
        <v>0</v>
      </c>
      <c r="Z49" s="147">
        <f>IF('Detailed input - Vehicles'!$J$183&lt;&gt;0,'Detailed input - Vehicles'!$J$183,'Detailed input - Vehicles'!$J$182)*'DV large'!Z18*'DV large'!Z25</f>
        <v>0</v>
      </c>
      <c r="AA49" s="147">
        <f>IF('Detailed input - Vehicles'!$J$183&lt;&gt;0,'Detailed input - Vehicles'!$J$183,'Detailed input - Vehicles'!$J$182)*'DV large'!AA18*'DV large'!AA25</f>
        <v>0</v>
      </c>
      <c r="AB49" s="147">
        <f>IF('Detailed input - Vehicles'!$J$183&lt;&gt;0,'Detailed input - Vehicles'!$J$183,'Detailed input - Vehicles'!$J$182)*'DV large'!AB18*'DV large'!AB25</f>
        <v>0</v>
      </c>
      <c r="AC49" s="147">
        <f>IF('Detailed input - Vehicles'!$J$183&lt;&gt;0,'Detailed input - Vehicles'!$J$183,'Detailed input - Vehicles'!$J$182)*'DV large'!AC18*'DV large'!AC25</f>
        <v>0</v>
      </c>
    </row>
    <row r="50" spans="1:29" s="138" customFormat="1" ht="20.25" customHeight="1" outlineLevel="3" x14ac:dyDescent="0.3">
      <c r="A50" s="137"/>
      <c r="B50" s="97"/>
      <c r="C50" s="146" t="s">
        <v>127</v>
      </c>
      <c r="D50" s="147"/>
      <c r="E50" s="147"/>
      <c r="F50" s="147"/>
      <c r="G50" s="147"/>
      <c r="H50" s="147"/>
      <c r="I50" s="147"/>
      <c r="J50" s="147">
        <f>IF('Detailed input - Vehicles'!$K$183&lt;&gt;0,'Detailed input - Vehicles'!$K$183,'Detailed input - Vehicles'!$K$182)*'DV large'!J19*'DV large'!J25</f>
        <v>0</v>
      </c>
      <c r="K50" s="147">
        <f>IF('Detailed input - Vehicles'!$K$183&lt;&gt;0,'Detailed input - Vehicles'!$K$183,'Detailed input - Vehicles'!$K$182)*'DV large'!K19*'DV large'!K25</f>
        <v>0</v>
      </c>
      <c r="L50" s="147">
        <f>IF('Detailed input - Vehicles'!$K$183&lt;&gt;0,'Detailed input - Vehicles'!$K$183,'Detailed input - Vehicles'!$K$182)*'DV large'!L19*'DV large'!L25</f>
        <v>0</v>
      </c>
      <c r="M50" s="147">
        <f>IF('Detailed input - Vehicles'!$K$183&lt;&gt;0,'Detailed input - Vehicles'!$K$183,'Detailed input - Vehicles'!$K$182)*'DV large'!M19*'DV large'!M25</f>
        <v>0</v>
      </c>
      <c r="N50" s="147">
        <f>IF('Detailed input - Vehicles'!$K$183&lt;&gt;0,'Detailed input - Vehicles'!$K$183,'Detailed input - Vehicles'!$K$182)*'DV large'!N19*'DV large'!N25</f>
        <v>0</v>
      </c>
      <c r="O50" s="147">
        <f>IF('Detailed input - Vehicles'!$K$183&lt;&gt;0,'Detailed input - Vehicles'!$K$183,'Detailed input - Vehicles'!$K$182)*'DV large'!O19*'DV large'!O25</f>
        <v>0</v>
      </c>
      <c r="P50" s="147">
        <f>IF('Detailed input - Vehicles'!$K$183&lt;&gt;0,'Detailed input - Vehicles'!$K$183,'Detailed input - Vehicles'!$K$182)*'DV large'!P19*'DV large'!P25</f>
        <v>0</v>
      </c>
      <c r="Q50" s="147">
        <f>IF('Detailed input - Vehicles'!$K$183&lt;&gt;0,'Detailed input - Vehicles'!$K$183,'Detailed input - Vehicles'!$K$182)*'DV large'!Q19*'DV large'!Q25</f>
        <v>0</v>
      </c>
      <c r="R50" s="147">
        <f>IF('Detailed input - Vehicles'!$K$183&lt;&gt;0,'Detailed input - Vehicles'!$K$183,'Detailed input - Vehicles'!$K$182)*'DV large'!R19*'DV large'!R25</f>
        <v>0</v>
      </c>
      <c r="S50" s="147">
        <f>IF('Detailed input - Vehicles'!$K$183&lt;&gt;0,'Detailed input - Vehicles'!$K$183,'Detailed input - Vehicles'!$K$182)*'DV large'!S19*'DV large'!S25</f>
        <v>0</v>
      </c>
      <c r="T50" s="147">
        <f>IF('Detailed input - Vehicles'!$K$183&lt;&gt;0,'Detailed input - Vehicles'!$K$183,'Detailed input - Vehicles'!$K$182)*'DV large'!T19*'DV large'!T25</f>
        <v>0</v>
      </c>
      <c r="U50" s="147">
        <f>IF('Detailed input - Vehicles'!$K$183&lt;&gt;0,'Detailed input - Vehicles'!$K$183,'Detailed input - Vehicles'!$K$182)*'DV large'!U19*'DV large'!U25</f>
        <v>0</v>
      </c>
      <c r="V50" s="147">
        <f>IF('Detailed input - Vehicles'!$K$183&lt;&gt;0,'Detailed input - Vehicles'!$K$183,'Detailed input - Vehicles'!$K$182)*'DV large'!V19*'DV large'!V25</f>
        <v>0</v>
      </c>
      <c r="W50" s="147">
        <f>IF('Detailed input - Vehicles'!$K$183&lt;&gt;0,'Detailed input - Vehicles'!$K$183,'Detailed input - Vehicles'!$K$182)*'DV large'!W19*'DV large'!W25</f>
        <v>0</v>
      </c>
      <c r="X50" s="147">
        <f>IF('Detailed input - Vehicles'!$K$183&lt;&gt;0,'Detailed input - Vehicles'!$K$183,'Detailed input - Vehicles'!$K$182)*'DV large'!X19*'DV large'!X25</f>
        <v>0</v>
      </c>
      <c r="Y50" s="147">
        <f>IF('Detailed input - Vehicles'!$K$183&lt;&gt;0,'Detailed input - Vehicles'!$K$183,'Detailed input - Vehicles'!$K$182)*'DV large'!Y19*'DV large'!Y25</f>
        <v>0</v>
      </c>
      <c r="Z50" s="147">
        <f>IF('Detailed input - Vehicles'!$K$183&lt;&gt;0,'Detailed input - Vehicles'!$K$183,'Detailed input - Vehicles'!$K$182)*'DV large'!Z19*'DV large'!Z25</f>
        <v>0</v>
      </c>
      <c r="AA50" s="147">
        <f>IF('Detailed input - Vehicles'!$K$183&lt;&gt;0,'Detailed input - Vehicles'!$K$183,'Detailed input - Vehicles'!$K$182)*'DV large'!AA19*'DV large'!AA25</f>
        <v>0</v>
      </c>
      <c r="AB50" s="147">
        <f>IF('Detailed input - Vehicles'!$K$183&lt;&gt;0,'Detailed input - Vehicles'!$K$183,'Detailed input - Vehicles'!$K$182)*'DV large'!AB19*'DV large'!AB25</f>
        <v>0</v>
      </c>
      <c r="AC50" s="147">
        <f>IF('Detailed input - Vehicles'!$K$183&lt;&gt;0,'Detailed input - Vehicles'!$K$183,'Detailed input - Vehicles'!$K$182)*'DV large'!AC19*'DV large'!AC25</f>
        <v>0</v>
      </c>
    </row>
    <row r="51" spans="1:29" s="138" customFormat="1" ht="20.25" customHeight="1" outlineLevel="3" x14ac:dyDescent="0.3">
      <c r="A51" s="137"/>
      <c r="B51" s="97"/>
      <c r="C51" s="146" t="s">
        <v>128</v>
      </c>
      <c r="D51" s="147"/>
      <c r="E51" s="147"/>
      <c r="F51" s="147"/>
      <c r="G51" s="147"/>
      <c r="H51" s="147"/>
      <c r="I51" s="147"/>
      <c r="J51" s="147"/>
      <c r="K51" s="147">
        <f>IF('Detailed input - Vehicles'!$L$183&lt;&gt;0,'Detailed input - Vehicles'!$L$183,'Detailed input - Vehicles'!$L$182)*K20*K25</f>
        <v>0</v>
      </c>
      <c r="L51" s="147">
        <f>IF('Detailed input - Vehicles'!$L$183&lt;&gt;0,'Detailed input - Vehicles'!$L$183,'Detailed input - Vehicles'!$L$182)*L20*L25</f>
        <v>0</v>
      </c>
      <c r="M51" s="147">
        <f>IF('Detailed input - Vehicles'!$L$183&lt;&gt;0,'Detailed input - Vehicles'!$L$183,'Detailed input - Vehicles'!$L$182)*M20*M25</f>
        <v>0</v>
      </c>
      <c r="N51" s="147">
        <f>IF('Detailed input - Vehicles'!$L$183&lt;&gt;0,'Detailed input - Vehicles'!$L$183,'Detailed input - Vehicles'!$L$182)*N20*N25</f>
        <v>0</v>
      </c>
      <c r="O51" s="147">
        <f>IF('Detailed input - Vehicles'!$L$183&lt;&gt;0,'Detailed input - Vehicles'!$L$183,'Detailed input - Vehicles'!$L$182)*O20*O25</f>
        <v>0</v>
      </c>
      <c r="P51" s="147">
        <f>IF('Detailed input - Vehicles'!$L$183&lt;&gt;0,'Detailed input - Vehicles'!$L$183,'Detailed input - Vehicles'!$L$182)*P20*P25</f>
        <v>0</v>
      </c>
      <c r="Q51" s="147">
        <f>IF('Detailed input - Vehicles'!$L$183&lt;&gt;0,'Detailed input - Vehicles'!$L$183,'Detailed input - Vehicles'!$L$182)*Q20*Q25</f>
        <v>0</v>
      </c>
      <c r="R51" s="147">
        <f>IF('Detailed input - Vehicles'!$L$183&lt;&gt;0,'Detailed input - Vehicles'!$L$183,'Detailed input - Vehicles'!$L$182)*R20*R25</f>
        <v>0</v>
      </c>
      <c r="S51" s="147">
        <f>IF('Detailed input - Vehicles'!$L$183&lt;&gt;0,'Detailed input - Vehicles'!$L$183,'Detailed input - Vehicles'!$L$182)*S20*S25</f>
        <v>0</v>
      </c>
      <c r="T51" s="147">
        <f>IF('Detailed input - Vehicles'!$L$183&lt;&gt;0,'Detailed input - Vehicles'!$L$183,'Detailed input - Vehicles'!$L$182)*T20*T25</f>
        <v>0</v>
      </c>
      <c r="U51" s="147">
        <f>IF('Detailed input - Vehicles'!$L$183&lt;&gt;0,'Detailed input - Vehicles'!$L$183,'Detailed input - Vehicles'!$L$182)*U20*U25</f>
        <v>0</v>
      </c>
      <c r="V51" s="147">
        <f>IF('Detailed input - Vehicles'!$L$183&lt;&gt;0,'Detailed input - Vehicles'!$L$183,'Detailed input - Vehicles'!$L$182)*V20*V25</f>
        <v>0</v>
      </c>
      <c r="W51" s="147">
        <f>IF('Detailed input - Vehicles'!$L$183&lt;&gt;0,'Detailed input - Vehicles'!$L$183,'Detailed input - Vehicles'!$L$182)*W20*W25</f>
        <v>0</v>
      </c>
      <c r="X51" s="147">
        <f>IF('Detailed input - Vehicles'!$L$183&lt;&gt;0,'Detailed input - Vehicles'!$L$183,'Detailed input - Vehicles'!$L$182)*X20*X25</f>
        <v>0</v>
      </c>
      <c r="Y51" s="147">
        <f>IF('Detailed input - Vehicles'!$L$183&lt;&gt;0,'Detailed input - Vehicles'!$L$183,'Detailed input - Vehicles'!$L$182)*Y20*Y25</f>
        <v>0</v>
      </c>
      <c r="Z51" s="147">
        <f>IF('Detailed input - Vehicles'!$L$183&lt;&gt;0,'Detailed input - Vehicles'!$L$183,'Detailed input - Vehicles'!$L$182)*Z20*Z25</f>
        <v>0</v>
      </c>
      <c r="AA51" s="147">
        <f>IF('Detailed input - Vehicles'!$L$183&lt;&gt;0,'Detailed input - Vehicles'!$L$183,'Detailed input - Vehicles'!$L$182)*AA20*AA25</f>
        <v>0</v>
      </c>
      <c r="AB51" s="147">
        <f>IF('Detailed input - Vehicles'!$L$183&lt;&gt;0,'Detailed input - Vehicles'!$L$183,'Detailed input - Vehicles'!$L$182)*AB20*AB25</f>
        <v>0</v>
      </c>
      <c r="AC51" s="147">
        <f>IF('Detailed input - Vehicles'!$L$183&lt;&gt;0,'Detailed input - Vehicles'!$L$183,'Detailed input - Vehicles'!$L$182)*AC20*AC25</f>
        <v>0</v>
      </c>
    </row>
    <row r="52" spans="1:29" s="138" customFormat="1" ht="20.25" customHeight="1" outlineLevel="3" x14ac:dyDescent="0.3">
      <c r="A52" s="137"/>
      <c r="B52" s="97"/>
      <c r="C52" s="146" t="s">
        <v>129</v>
      </c>
      <c r="D52" s="147"/>
      <c r="E52" s="147"/>
      <c r="F52" s="147"/>
      <c r="G52" s="147"/>
      <c r="H52" s="147"/>
      <c r="I52" s="147"/>
      <c r="J52" s="147"/>
      <c r="K52" s="147"/>
      <c r="L52" s="147">
        <f>IF('Detailed input - Vehicles'!$M$183&lt;&gt;0,'Detailed input - Vehicles'!$M$183,'Detailed input - Vehicles'!$M$182)*'DV large'!L21*'DV large'!L25</f>
        <v>0</v>
      </c>
      <c r="M52" s="147">
        <f>IF('Detailed input - Vehicles'!$M$183&lt;&gt;0,'Detailed input - Vehicles'!$M$183,'Detailed input - Vehicles'!$M$182)*'DV large'!M21*'DV large'!M25</f>
        <v>0</v>
      </c>
      <c r="N52" s="147">
        <f>IF('Detailed input - Vehicles'!$M$183&lt;&gt;0,'Detailed input - Vehicles'!$M$183,'Detailed input - Vehicles'!$M$182)*'DV large'!N21*'DV large'!N25</f>
        <v>0</v>
      </c>
      <c r="O52" s="147">
        <f>IF('Detailed input - Vehicles'!$M$183&lt;&gt;0,'Detailed input - Vehicles'!$M$183,'Detailed input - Vehicles'!$M$182)*'DV large'!O21*'DV large'!O25</f>
        <v>0</v>
      </c>
      <c r="P52" s="147">
        <f>IF('Detailed input - Vehicles'!$M$183&lt;&gt;0,'Detailed input - Vehicles'!$M$183,'Detailed input - Vehicles'!$M$182)*'DV large'!P21*'DV large'!P25</f>
        <v>0</v>
      </c>
      <c r="Q52" s="147">
        <f>IF('Detailed input - Vehicles'!$M$183&lt;&gt;0,'Detailed input - Vehicles'!$M$183,'Detailed input - Vehicles'!$M$182)*'DV large'!Q21*'DV large'!Q25</f>
        <v>0</v>
      </c>
      <c r="R52" s="147">
        <f>IF('Detailed input - Vehicles'!$M$183&lt;&gt;0,'Detailed input - Vehicles'!$M$183,'Detailed input - Vehicles'!$M$182)*'DV large'!R21*'DV large'!R25</f>
        <v>0</v>
      </c>
      <c r="S52" s="147">
        <f>IF('Detailed input - Vehicles'!$M$183&lt;&gt;0,'Detailed input - Vehicles'!$M$183,'Detailed input - Vehicles'!$M$182)*'DV large'!S21*'DV large'!S25</f>
        <v>0</v>
      </c>
      <c r="T52" s="147">
        <f>IF('Detailed input - Vehicles'!$M$183&lt;&gt;0,'Detailed input - Vehicles'!$M$183,'Detailed input - Vehicles'!$M$182)*'DV large'!T21*'DV large'!T25</f>
        <v>0</v>
      </c>
      <c r="U52" s="147">
        <f>IF('Detailed input - Vehicles'!$M$183&lt;&gt;0,'Detailed input - Vehicles'!$M$183,'Detailed input - Vehicles'!$M$182)*'DV large'!U21*'DV large'!U25</f>
        <v>0</v>
      </c>
      <c r="V52" s="147">
        <f>IF('Detailed input - Vehicles'!$M$183&lt;&gt;0,'Detailed input - Vehicles'!$M$183,'Detailed input - Vehicles'!$M$182)*'DV large'!V21*'DV large'!V25</f>
        <v>0</v>
      </c>
      <c r="W52" s="147">
        <f>IF('Detailed input - Vehicles'!$M$183&lt;&gt;0,'Detailed input - Vehicles'!$M$183,'Detailed input - Vehicles'!$M$182)*'DV large'!W21*'DV large'!W25</f>
        <v>0</v>
      </c>
      <c r="X52" s="147">
        <f>IF('Detailed input - Vehicles'!$M$183&lt;&gt;0,'Detailed input - Vehicles'!$M$183,'Detailed input - Vehicles'!$M$182)*'DV large'!X21*'DV large'!X25</f>
        <v>0</v>
      </c>
      <c r="Y52" s="147">
        <f>IF('Detailed input - Vehicles'!$M$183&lt;&gt;0,'Detailed input - Vehicles'!$M$183,'Detailed input - Vehicles'!$M$182)*'DV large'!Y21*'DV large'!Y25</f>
        <v>0</v>
      </c>
      <c r="Z52" s="147">
        <f>IF('Detailed input - Vehicles'!$M$183&lt;&gt;0,'Detailed input - Vehicles'!$M$183,'Detailed input - Vehicles'!$M$182)*'DV large'!Z21*'DV large'!Z25</f>
        <v>0</v>
      </c>
      <c r="AA52" s="147">
        <f>IF('Detailed input - Vehicles'!$M$183&lt;&gt;0,'Detailed input - Vehicles'!$M$183,'Detailed input - Vehicles'!$M$182)*'DV large'!AA21*'DV large'!AA25</f>
        <v>0</v>
      </c>
      <c r="AB52" s="147">
        <f>IF('Detailed input - Vehicles'!$M$183&lt;&gt;0,'Detailed input - Vehicles'!$M$183,'Detailed input - Vehicles'!$M$182)*'DV large'!AB21*'DV large'!AB25</f>
        <v>0</v>
      </c>
      <c r="AC52" s="147">
        <f>IF('Detailed input - Vehicles'!$M$183&lt;&gt;0,'Detailed input - Vehicles'!$M$183,'Detailed input - Vehicles'!$M$182)*'DV large'!AC21*'DV large'!AC25</f>
        <v>0</v>
      </c>
    </row>
    <row r="53" spans="1:29" s="138" customFormat="1" ht="20.25" customHeight="1" outlineLevel="3" x14ac:dyDescent="0.3">
      <c r="A53" s="137"/>
      <c r="B53" s="97"/>
      <c r="C53" s="146" t="s">
        <v>130</v>
      </c>
      <c r="D53" s="147"/>
      <c r="E53" s="147"/>
      <c r="F53" s="147"/>
      <c r="G53" s="147"/>
      <c r="H53" s="147"/>
      <c r="I53" s="147"/>
      <c r="J53" s="147"/>
      <c r="K53" s="147"/>
      <c r="L53" s="147"/>
      <c r="M53" s="147">
        <f>IF('Detailed input - Vehicles'!$N$183&lt;&gt;0,'Detailed input - Vehicles'!$N$183,'Detailed input - Vehicles'!$N$182)*'DV large'!M22*'DV large'!M25</f>
        <v>0</v>
      </c>
      <c r="N53" s="147">
        <f>IF('Detailed input - Vehicles'!$N$183&lt;&gt;0,'Detailed input - Vehicles'!$N$183,'Detailed input - Vehicles'!$N$182)*'DV large'!N22*'DV large'!N25</f>
        <v>0</v>
      </c>
      <c r="O53" s="147">
        <f>IF('Detailed input - Vehicles'!$N$183&lt;&gt;0,'Detailed input - Vehicles'!$N$183,'Detailed input - Vehicles'!$N$182)*'DV large'!O22*'DV large'!O25</f>
        <v>0</v>
      </c>
      <c r="P53" s="147">
        <f>IF('Detailed input - Vehicles'!$N$183&lt;&gt;0,'Detailed input - Vehicles'!$N$183,'Detailed input - Vehicles'!$N$182)*'DV large'!P22*'DV large'!P25</f>
        <v>0</v>
      </c>
      <c r="Q53" s="147">
        <f>IF('Detailed input - Vehicles'!$N$183&lt;&gt;0,'Detailed input - Vehicles'!$N$183,'Detailed input - Vehicles'!$N$182)*'DV large'!Q22*'DV large'!Q25</f>
        <v>0</v>
      </c>
      <c r="R53" s="147">
        <f>IF('Detailed input - Vehicles'!$N$183&lt;&gt;0,'Detailed input - Vehicles'!$N$183,'Detailed input - Vehicles'!$N$182)*'DV large'!R22*'DV large'!R25</f>
        <v>0</v>
      </c>
      <c r="S53" s="147">
        <f>IF('Detailed input - Vehicles'!$N$183&lt;&gt;0,'Detailed input - Vehicles'!$N$183,'Detailed input - Vehicles'!$N$182)*'DV large'!S22*'DV large'!S25</f>
        <v>0</v>
      </c>
      <c r="T53" s="147">
        <f>IF('Detailed input - Vehicles'!$N$183&lt;&gt;0,'Detailed input - Vehicles'!$N$183,'Detailed input - Vehicles'!$N$182)*'DV large'!T22*'DV large'!T25</f>
        <v>0</v>
      </c>
      <c r="U53" s="147">
        <f>IF('Detailed input - Vehicles'!$N$183&lt;&gt;0,'Detailed input - Vehicles'!$N$183,'Detailed input - Vehicles'!$N$182)*'DV large'!U22*'DV large'!U25</f>
        <v>0</v>
      </c>
      <c r="V53" s="147">
        <f>IF('Detailed input - Vehicles'!$N$183&lt;&gt;0,'Detailed input - Vehicles'!$N$183,'Detailed input - Vehicles'!$N$182)*'DV large'!V22*'DV large'!V25</f>
        <v>0</v>
      </c>
      <c r="W53" s="147">
        <f>IF('Detailed input - Vehicles'!$N$183&lt;&gt;0,'Detailed input - Vehicles'!$N$183,'Detailed input - Vehicles'!$N$182)*'DV large'!W22*'DV large'!W25</f>
        <v>0</v>
      </c>
      <c r="X53" s="147">
        <f>IF('Detailed input - Vehicles'!$N$183&lt;&gt;0,'Detailed input - Vehicles'!$N$183,'Detailed input - Vehicles'!$N$182)*'DV large'!X22*'DV large'!X25</f>
        <v>0</v>
      </c>
      <c r="Y53" s="147">
        <f>IF('Detailed input - Vehicles'!$N$183&lt;&gt;0,'Detailed input - Vehicles'!$N$183,'Detailed input - Vehicles'!$N$182)*'DV large'!Y22*'DV large'!Y25</f>
        <v>0</v>
      </c>
      <c r="Z53" s="147">
        <f>IF('Detailed input - Vehicles'!$N$183&lt;&gt;0,'Detailed input - Vehicles'!$N$183,'Detailed input - Vehicles'!$N$182)*'DV large'!Z22*'DV large'!Z25</f>
        <v>0</v>
      </c>
      <c r="AA53" s="147">
        <f>IF('Detailed input - Vehicles'!$N$183&lt;&gt;0,'Detailed input - Vehicles'!$N$183,'Detailed input - Vehicles'!$N$182)*'DV large'!AA22*'DV large'!AA25</f>
        <v>0</v>
      </c>
      <c r="AB53" s="147">
        <f>IF('Detailed input - Vehicles'!$N$183&lt;&gt;0,'Detailed input - Vehicles'!$N$183,'Detailed input - Vehicles'!$N$182)*'DV large'!AB22*'DV large'!AB25</f>
        <v>0</v>
      </c>
      <c r="AC53" s="147">
        <f>IF('Detailed input - Vehicles'!$N$183&lt;&gt;0,'Detailed input - Vehicles'!$N$183,'Detailed input - Vehicles'!$N$182)*'DV large'!AC22*'DV large'!AC25</f>
        <v>0</v>
      </c>
    </row>
    <row r="54" spans="1:29" s="138" customFormat="1" ht="20.25" customHeight="1" outlineLevel="3" x14ac:dyDescent="0.3">
      <c r="A54" s="137"/>
      <c r="B54" s="97"/>
      <c r="C54" s="146" t="s">
        <v>131</v>
      </c>
      <c r="D54" s="147"/>
      <c r="E54" s="147"/>
      <c r="F54" s="147"/>
      <c r="G54" s="147"/>
      <c r="H54" s="147"/>
      <c r="I54" s="147"/>
      <c r="J54" s="147"/>
      <c r="K54" s="147"/>
      <c r="L54" s="147"/>
      <c r="M54" s="147"/>
      <c r="N54" s="147">
        <f>IF('Detailed input - Vehicles'!O183&lt;&gt;0,'Detailed input - Vehicles'!O183,'Detailed input - Vehicles'!O182)*'DV large'!N23*'DV large'!N25</f>
        <v>0</v>
      </c>
      <c r="O54" s="147">
        <f>IF('Detailed input - Vehicles'!P183&lt;&gt;0,'Detailed input - Vehicles'!P183,'Detailed input - Vehicles'!P182)*'DV large'!O23*'DV large'!O25</f>
        <v>0</v>
      </c>
      <c r="P54" s="147">
        <f>IF('Detailed input - Vehicles'!Q183&lt;&gt;0,'Detailed input - Vehicles'!Q183,'Detailed input - Vehicles'!Q182)*'DV large'!P23*'DV large'!P25</f>
        <v>0</v>
      </c>
      <c r="Q54" s="147">
        <f>IF('Detailed input - Vehicles'!R183&lt;&gt;0,'Detailed input - Vehicles'!R183,'Detailed input - Vehicles'!R182)*'DV large'!Q23*'DV large'!Q25</f>
        <v>0</v>
      </c>
      <c r="R54" s="147">
        <f>IF('Detailed input - Vehicles'!S183&lt;&gt;0,'Detailed input - Vehicles'!S183,'Detailed input - Vehicles'!S182)*'DV large'!R23*'DV large'!R25</f>
        <v>0</v>
      </c>
      <c r="S54" s="147">
        <f>IF('Detailed input - Vehicles'!T183&lt;&gt;0,'Detailed input - Vehicles'!T183,'Detailed input - Vehicles'!T182)*'DV large'!S23*'DV large'!S25</f>
        <v>0</v>
      </c>
      <c r="T54" s="147">
        <f>IF('Detailed input - Vehicles'!U183&lt;&gt;0,'Detailed input - Vehicles'!U183,'Detailed input - Vehicles'!U182)*'DV large'!T23*'DV large'!T25</f>
        <v>0</v>
      </c>
      <c r="U54" s="147">
        <f>IF('Detailed input - Vehicles'!V183&lt;&gt;0,'Detailed input - Vehicles'!V183,'Detailed input - Vehicles'!V182)*'DV large'!U23*'DV large'!U25</f>
        <v>0</v>
      </c>
      <c r="V54" s="147">
        <f>IF('Detailed input - Vehicles'!W183&lt;&gt;0,'Detailed input - Vehicles'!W183,'Detailed input - Vehicles'!W182)*'DV large'!V23*'DV large'!V25</f>
        <v>0</v>
      </c>
      <c r="W54" s="147">
        <f>IF('Detailed input - Vehicles'!X183&lt;&gt;0,'Detailed input - Vehicles'!X183,'Detailed input - Vehicles'!X182)*'DV large'!W23*'DV large'!W25</f>
        <v>0</v>
      </c>
      <c r="X54" s="147">
        <f>IF('Detailed input - Vehicles'!Y183&lt;&gt;0,'Detailed input - Vehicles'!Y183,'Detailed input - Vehicles'!Y182)*'DV large'!X23*'DV large'!X25</f>
        <v>0</v>
      </c>
      <c r="Y54" s="147">
        <f>IF('Detailed input - Vehicles'!Z183&lt;&gt;0,'Detailed input - Vehicles'!Z183,'Detailed input - Vehicles'!Z182)*'DV large'!Y23*'DV large'!Y25</f>
        <v>0</v>
      </c>
      <c r="Z54" s="147">
        <f>IF('Detailed input - Vehicles'!AA183&lt;&gt;0,'Detailed input - Vehicles'!AA183,'Detailed input - Vehicles'!AA182)*'DV large'!Z23*'DV large'!Z25</f>
        <v>0</v>
      </c>
      <c r="AA54" s="147">
        <f>IF('Detailed input - Vehicles'!AB183&lt;&gt;0,'Detailed input - Vehicles'!AB183,'Detailed input - Vehicles'!AB182)*'DV large'!AA23*'DV large'!AA25</f>
        <v>0</v>
      </c>
      <c r="AB54" s="147">
        <f>IF('Detailed input - Vehicles'!AC183&lt;&gt;0,'Detailed input - Vehicles'!AC183,'Detailed input - Vehicles'!AC182)*'DV large'!AB23*'DV large'!AB25</f>
        <v>0</v>
      </c>
      <c r="AC54" s="147">
        <f>IF('Detailed input - Vehicles'!AD183&lt;&gt;0,'Detailed input - Vehicles'!AD183,'Detailed input - Vehicles'!AD182)*'DV large'!AC23*'DV large'!AC25</f>
        <v>0</v>
      </c>
    </row>
    <row r="55" spans="1:29" s="138" customFormat="1" ht="20.25" customHeight="1" outlineLevel="2" x14ac:dyDescent="0.3">
      <c r="A55" s="137"/>
      <c r="B55" s="131"/>
      <c r="C55" s="132"/>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row>
    <row r="56" spans="1:29" s="138" customFormat="1" ht="20.25" customHeight="1" outlineLevel="1" x14ac:dyDescent="0.3">
      <c r="A56" s="137"/>
      <c r="B56" s="131"/>
      <c r="C56" s="132"/>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row>
    <row r="57" spans="1:29" ht="20.25" customHeight="1" outlineLevel="1" x14ac:dyDescent="0.3">
      <c r="A57" s="85"/>
      <c r="B57" s="133" t="s">
        <v>1</v>
      </c>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1:29" s="136" customFormat="1" ht="20.25" customHeight="1" outlineLevel="1" x14ac:dyDescent="0.3">
      <c r="A58" s="135"/>
      <c r="B58" s="132" t="s">
        <v>58</v>
      </c>
      <c r="C58" s="132" t="s">
        <v>16</v>
      </c>
      <c r="D58" s="192">
        <f>IF('Detailed input - Vehicles'!E175&lt;&gt;0,'Detailed input - Vehicles'!E175,IF('Detailed input - Vehicles'!$E$5='Detailed input - Vehicles'!$C$172,'Detailed input - Vehicles'!E172,IF('Detailed input - Vehicles'!$E$5='Detailed input - Vehicles'!$C$173,'Detailed input - Vehicles'!E173,'Detailed input - Vehicles'!E174)))*'DV large'!D10</f>
        <v>0</v>
      </c>
      <c r="E58" s="192">
        <f>IF('Detailed input - Vehicles'!F175&lt;&gt;0,'Detailed input - Vehicles'!F175,IF('Detailed input - Vehicles'!$E$5='Detailed input - Vehicles'!$C$172,'Detailed input - Vehicles'!F172,IF('Detailed input - Vehicles'!$E$5='Detailed input - Vehicles'!$C$173,'Detailed input - Vehicles'!F173,'Detailed input - Vehicles'!F174)))*'DV large'!E10</f>
        <v>0</v>
      </c>
      <c r="F58" s="192">
        <f>IF('Detailed input - Vehicles'!G175&lt;&gt;0,'Detailed input - Vehicles'!G175,IF('Detailed input - Vehicles'!$E$5='Detailed input - Vehicles'!$C$172,'Detailed input - Vehicles'!G172,IF('Detailed input - Vehicles'!$E$5='Detailed input - Vehicles'!$C$173,'Detailed input - Vehicles'!G173,'Detailed input - Vehicles'!G174)))*'DV large'!F10</f>
        <v>0</v>
      </c>
      <c r="G58" s="192">
        <f>IF('Detailed input - Vehicles'!H175&lt;&gt;0,'Detailed input - Vehicles'!H175,IF('Detailed input - Vehicles'!$E$5='Detailed input - Vehicles'!$C$172,'Detailed input - Vehicles'!H172,IF('Detailed input - Vehicles'!$E$5='Detailed input - Vehicles'!$C$173,'Detailed input - Vehicles'!H173,'Detailed input - Vehicles'!H174)))*'DV large'!G10</f>
        <v>0</v>
      </c>
      <c r="H58" s="192">
        <f>IF('Detailed input - Vehicles'!I175&lt;&gt;0,'Detailed input - Vehicles'!I175,IF('Detailed input - Vehicles'!$E$5='Detailed input - Vehicles'!$C$172,'Detailed input - Vehicles'!I172,IF('Detailed input - Vehicles'!$E$5='Detailed input - Vehicles'!$C$173,'Detailed input - Vehicles'!I173,'Detailed input - Vehicles'!I174)))*'DV large'!H10</f>
        <v>0</v>
      </c>
      <c r="I58" s="192">
        <f>IF('Detailed input - Vehicles'!J175&lt;&gt;0,'Detailed input - Vehicles'!J175,IF('Detailed input - Vehicles'!$E$5='Detailed input - Vehicles'!$C$172,'Detailed input - Vehicles'!J172,IF('Detailed input - Vehicles'!$E$5='Detailed input - Vehicles'!$C$173,'Detailed input - Vehicles'!J173,'Detailed input - Vehicles'!J174)))*'DV large'!I10</f>
        <v>0</v>
      </c>
      <c r="J58" s="192">
        <f>IF('Detailed input - Vehicles'!K175&lt;&gt;0,'Detailed input - Vehicles'!K175,IF('Detailed input - Vehicles'!$E$5='Detailed input - Vehicles'!$C$172,'Detailed input - Vehicles'!K172,IF('Detailed input - Vehicles'!$E$5='Detailed input - Vehicles'!$C$173,'Detailed input - Vehicles'!K173,'Detailed input - Vehicles'!K174)))*'DV large'!J10</f>
        <v>0</v>
      </c>
      <c r="K58" s="192">
        <f>IF('Detailed input - Vehicles'!L175&lt;&gt;0,'Detailed input - Vehicles'!L175,IF('Detailed input - Vehicles'!$E$5='Detailed input - Vehicles'!$C$172,'Detailed input - Vehicles'!L172,IF('Detailed input - Vehicles'!$E$5='Detailed input - Vehicles'!$C$173,'Detailed input - Vehicles'!L173,'Detailed input - Vehicles'!L174)))*'DV large'!K10</f>
        <v>0</v>
      </c>
      <c r="L58" s="192">
        <f>IF('Detailed input - Vehicles'!M175&lt;&gt;0,'Detailed input - Vehicles'!M175,IF('Detailed input - Vehicles'!$E$5='Detailed input - Vehicles'!$C$172,'Detailed input - Vehicles'!M172,IF('Detailed input - Vehicles'!$E$5='Detailed input - Vehicles'!$C$173,'Detailed input - Vehicles'!M173,'Detailed input - Vehicles'!M174)))*'DV large'!L10</f>
        <v>0</v>
      </c>
      <c r="M58" s="192">
        <f>IF('Detailed input - Vehicles'!N175&lt;&gt;0,'Detailed input - Vehicles'!N175,IF('Detailed input - Vehicles'!$E$5='Detailed input - Vehicles'!$C$172,'Detailed input - Vehicles'!N172,IF('Detailed input - Vehicles'!$E$5='Detailed input - Vehicles'!$C$173,'Detailed input - Vehicles'!N173,'Detailed input - Vehicles'!N174)))*'DV large'!M10</f>
        <v>0</v>
      </c>
      <c r="N58" s="192">
        <f>IF('Detailed input - Vehicles'!O175&lt;&gt;0,'Detailed input - Vehicles'!O175,IF('Detailed input - Vehicles'!$E$5='Detailed input - Vehicles'!$C$172,'Detailed input - Vehicles'!O172,IF('Detailed input - Vehicles'!$E$5='Detailed input - Vehicles'!$C$173,'Detailed input - Vehicles'!O173,'Detailed input - Vehicles'!O174)))*'DV large'!N10</f>
        <v>0</v>
      </c>
      <c r="O58" s="192">
        <f>IF('Detailed input - Vehicles'!P175&lt;&gt;0,'Detailed input - Vehicles'!P175,IF('Detailed input - Vehicles'!$E$5='Detailed input - Vehicles'!$C$172,'Detailed input - Vehicles'!P172,IF('Detailed input - Vehicles'!$E$5='Detailed input - Vehicles'!$C$173,'Detailed input - Vehicles'!P173,'Detailed input - Vehicles'!P174)))*'DV large'!O10</f>
        <v>0</v>
      </c>
      <c r="P58" s="192">
        <f>IF('Detailed input - Vehicles'!Q175&lt;&gt;0,'Detailed input - Vehicles'!Q175,IF('Detailed input - Vehicles'!$E$5='Detailed input - Vehicles'!$C$172,'Detailed input - Vehicles'!Q172,IF('Detailed input - Vehicles'!$E$5='Detailed input - Vehicles'!$C$173,'Detailed input - Vehicles'!Q173,'Detailed input - Vehicles'!Q174)))*'DV large'!P10</f>
        <v>0</v>
      </c>
      <c r="Q58" s="192">
        <f>IF('Detailed input - Vehicles'!R175&lt;&gt;0,'Detailed input - Vehicles'!R175,IF('Detailed input - Vehicles'!$E$5='Detailed input - Vehicles'!$C$172,'Detailed input - Vehicles'!R172,IF('Detailed input - Vehicles'!$E$5='Detailed input - Vehicles'!$C$173,'Detailed input - Vehicles'!R173,'Detailed input - Vehicles'!R174)))*'DV large'!Q10</f>
        <v>0</v>
      </c>
      <c r="R58" s="192">
        <f>IF('Detailed input - Vehicles'!S175&lt;&gt;0,'Detailed input - Vehicles'!S175,IF('Detailed input - Vehicles'!$E$5='Detailed input - Vehicles'!$C$172,'Detailed input - Vehicles'!S172,IF('Detailed input - Vehicles'!$E$5='Detailed input - Vehicles'!$C$173,'Detailed input - Vehicles'!S173,'Detailed input - Vehicles'!S174)))*'DV large'!R10</f>
        <v>0</v>
      </c>
      <c r="S58" s="192">
        <f>IF('Detailed input - Vehicles'!T175&lt;&gt;0,'Detailed input - Vehicles'!T175,IF('Detailed input - Vehicles'!$E$5='Detailed input - Vehicles'!$C$172,'Detailed input - Vehicles'!T172,IF('Detailed input - Vehicles'!$E$5='Detailed input - Vehicles'!$C$173,'Detailed input - Vehicles'!T173,'Detailed input - Vehicles'!T174)))*'DV large'!S10</f>
        <v>0</v>
      </c>
      <c r="T58" s="192">
        <f>IF('Detailed input - Vehicles'!U175&lt;&gt;0,'Detailed input - Vehicles'!U175,IF('Detailed input - Vehicles'!$E$5='Detailed input - Vehicles'!$C$172,'Detailed input - Vehicles'!U172,IF('Detailed input - Vehicles'!$E$5='Detailed input - Vehicles'!$C$173,'Detailed input - Vehicles'!U173,'Detailed input - Vehicles'!U174)))*'DV large'!T10</f>
        <v>0</v>
      </c>
      <c r="U58" s="192">
        <f>IF('Detailed input - Vehicles'!V175&lt;&gt;0,'Detailed input - Vehicles'!V175,IF('Detailed input - Vehicles'!$E$5='Detailed input - Vehicles'!$C$172,'Detailed input - Vehicles'!V172,IF('Detailed input - Vehicles'!$E$5='Detailed input - Vehicles'!$C$173,'Detailed input - Vehicles'!V173,'Detailed input - Vehicles'!V174)))*'DV large'!U10</f>
        <v>0</v>
      </c>
      <c r="V58" s="192">
        <f>IF('Detailed input - Vehicles'!W175&lt;&gt;0,'Detailed input - Vehicles'!W175,IF('Detailed input - Vehicles'!$E$5='Detailed input - Vehicles'!$C$172,'Detailed input - Vehicles'!W172,IF('Detailed input - Vehicles'!$E$5='Detailed input - Vehicles'!$C$173,'Detailed input - Vehicles'!W173,'Detailed input - Vehicles'!W174)))*'DV large'!V10</f>
        <v>0</v>
      </c>
      <c r="W58" s="192">
        <f>IF('Detailed input - Vehicles'!X175&lt;&gt;0,'Detailed input - Vehicles'!X175,IF('Detailed input - Vehicles'!$E$5='Detailed input - Vehicles'!$C$172,'Detailed input - Vehicles'!X172,IF('Detailed input - Vehicles'!$E$5='Detailed input - Vehicles'!$C$173,'Detailed input - Vehicles'!X173,'Detailed input - Vehicles'!X174)))*'DV large'!W10</f>
        <v>0</v>
      </c>
      <c r="X58" s="192">
        <f>IF('Detailed input - Vehicles'!Y175&lt;&gt;0,'Detailed input - Vehicles'!Y175,IF('Detailed input - Vehicles'!$E$5='Detailed input - Vehicles'!$C$172,'Detailed input - Vehicles'!Y172,IF('Detailed input - Vehicles'!$E$5='Detailed input - Vehicles'!$C$173,'Detailed input - Vehicles'!Y173,'Detailed input - Vehicles'!Y174)))*'DV large'!X10</f>
        <v>0</v>
      </c>
      <c r="Y58" s="192">
        <f>IF('Detailed input - Vehicles'!Z175&lt;&gt;0,'Detailed input - Vehicles'!Z175,IF('Detailed input - Vehicles'!$E$5='Detailed input - Vehicles'!$C$172,'Detailed input - Vehicles'!Z172,IF('Detailed input - Vehicles'!$E$5='Detailed input - Vehicles'!$C$173,'Detailed input - Vehicles'!Z173,'Detailed input - Vehicles'!Z174)))*'DV large'!Y10</f>
        <v>0</v>
      </c>
      <c r="Z58" s="192">
        <f>IF('Detailed input - Vehicles'!AA175&lt;&gt;0,'Detailed input - Vehicles'!AA175,IF('Detailed input - Vehicles'!$E$5='Detailed input - Vehicles'!$C$172,'Detailed input - Vehicles'!AA172,IF('Detailed input - Vehicles'!$E$5='Detailed input - Vehicles'!$C$173,'Detailed input - Vehicles'!AA173,'Detailed input - Vehicles'!AA174)))*'DV large'!Z10</f>
        <v>0</v>
      </c>
      <c r="AA58" s="192">
        <f>IF('Detailed input - Vehicles'!AB175&lt;&gt;0,'Detailed input - Vehicles'!AB175,IF('Detailed input - Vehicles'!$E$5='Detailed input - Vehicles'!$C$172,'Detailed input - Vehicles'!AB172,IF('Detailed input - Vehicles'!$E$5='Detailed input - Vehicles'!$C$173,'Detailed input - Vehicles'!AB173,'Detailed input - Vehicles'!AB174)))*'DV large'!AA10</f>
        <v>0</v>
      </c>
      <c r="AB58" s="192">
        <f>IF('Detailed input - Vehicles'!AC175&lt;&gt;0,'Detailed input - Vehicles'!AC175,IF('Detailed input - Vehicles'!$E$5='Detailed input - Vehicles'!$C$172,'Detailed input - Vehicles'!AC172,IF('Detailed input - Vehicles'!$E$5='Detailed input - Vehicles'!$C$173,'Detailed input - Vehicles'!AC173,'Detailed input - Vehicles'!AC174)))*'DV large'!AB10</f>
        <v>0</v>
      </c>
      <c r="AC58" s="192">
        <f>IF('Detailed input - Vehicles'!AD175&lt;&gt;0,'Detailed input - Vehicles'!AD175,IF('Detailed input - Vehicles'!$E$5='Detailed input - Vehicles'!$C$172,'Detailed input - Vehicles'!AD172,IF('Detailed input - Vehicles'!$E$5='Detailed input - Vehicles'!$C$173,'Detailed input - Vehicles'!AD173,'Detailed input - Vehicles'!AD174)))*'DV large'!AC10</f>
        <v>0</v>
      </c>
    </row>
    <row r="59" spans="1:29" ht="20.25" customHeight="1" outlineLevel="1" x14ac:dyDescent="0.3">
      <c r="A59" s="85"/>
      <c r="B59" s="84"/>
      <c r="C59" s="84"/>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row>
    <row r="60" spans="1:29" s="102" customFormat="1" ht="20.25" customHeight="1" outlineLevel="1" thickBot="1" x14ac:dyDescent="0.35">
      <c r="A60" s="195"/>
      <c r="B60" s="185" t="s">
        <v>59</v>
      </c>
      <c r="C60" s="185" t="s">
        <v>16</v>
      </c>
      <c r="D60" s="185">
        <f>D58*(1-'Detailed input - Vehicles'!$E$168)</f>
        <v>0</v>
      </c>
      <c r="E60" s="185">
        <f>E58*(1-'Detailed input - Vehicles'!$E$168)</f>
        <v>0</v>
      </c>
      <c r="F60" s="185">
        <f>F58*(1-'Detailed input - Vehicles'!$E$168)</f>
        <v>0</v>
      </c>
      <c r="G60" s="185">
        <f>G58*(1-'Detailed input - Vehicles'!$E$168)</f>
        <v>0</v>
      </c>
      <c r="H60" s="185">
        <f>H58*(1-'Detailed input - Vehicles'!$E$168)</f>
        <v>0</v>
      </c>
      <c r="I60" s="185">
        <f>I58*(1-'Detailed input - Vehicles'!$E$168)</f>
        <v>0</v>
      </c>
      <c r="J60" s="185">
        <f>J58*(1-'Detailed input - Vehicles'!$E$168)</f>
        <v>0</v>
      </c>
      <c r="K60" s="185">
        <f>K58*(1-'Detailed input - Vehicles'!$E$168)</f>
        <v>0</v>
      </c>
      <c r="L60" s="185">
        <f>L58*(1-'Detailed input - Vehicles'!$E$168)</f>
        <v>0</v>
      </c>
      <c r="M60" s="185">
        <f>M58*(1-'Detailed input - Vehicles'!$E$168)</f>
        <v>0</v>
      </c>
      <c r="N60" s="185">
        <f>N58*(1-'Detailed input - Vehicles'!$E$168)</f>
        <v>0</v>
      </c>
      <c r="O60" s="185">
        <f>O58*(1-'Detailed input - Vehicles'!$E$168)</f>
        <v>0</v>
      </c>
      <c r="P60" s="185">
        <f>P58*(1-'Detailed input - Vehicles'!$E$168)</f>
        <v>0</v>
      </c>
      <c r="Q60" s="185">
        <f>Q58*(1-'Detailed input - Vehicles'!$E$168)</f>
        <v>0</v>
      </c>
      <c r="R60" s="185">
        <f>R58*(1-'Detailed input - Vehicles'!$E$168)</f>
        <v>0</v>
      </c>
      <c r="S60" s="185">
        <f>S58*(1-'Detailed input - Vehicles'!$E$168)</f>
        <v>0</v>
      </c>
      <c r="T60" s="185">
        <f>T58*(1-'Detailed input - Vehicles'!$E$168)</f>
        <v>0</v>
      </c>
      <c r="U60" s="185">
        <f>U58*(1-'Detailed input - Vehicles'!$E$168)</f>
        <v>0</v>
      </c>
      <c r="V60" s="185">
        <f>V58*(1-'Detailed input - Vehicles'!$E$168)</f>
        <v>0</v>
      </c>
      <c r="W60" s="185">
        <f>W58*(1-'Detailed input - Vehicles'!$E$168)</f>
        <v>0</v>
      </c>
      <c r="X60" s="185">
        <f>X58*(1-'Detailed input - Vehicles'!$E$168)</f>
        <v>0</v>
      </c>
      <c r="Y60" s="185">
        <f>Y58*(1-'Detailed input - Vehicles'!$E$168)</f>
        <v>0</v>
      </c>
      <c r="Z60" s="185">
        <f>Z58*(1-'Detailed input - Vehicles'!$E$168)</f>
        <v>0</v>
      </c>
      <c r="AA60" s="185">
        <f>AA58*(1-'Detailed input - Vehicles'!$E$168)</f>
        <v>0</v>
      </c>
      <c r="AB60" s="185">
        <f>AB58*(1-'Detailed input - Vehicles'!$E$168)</f>
        <v>0</v>
      </c>
      <c r="AC60" s="185">
        <f>AC58*(1-'Detailed input - Vehicles'!$E$168)</f>
        <v>0</v>
      </c>
    </row>
    <row r="61" spans="1:29" ht="20.25" customHeight="1" outlineLevel="1" thickBot="1" x14ac:dyDescent="0.35">
      <c r="A61" s="85"/>
      <c r="B61" s="185" t="s">
        <v>570</v>
      </c>
      <c r="C61" s="185"/>
      <c r="D61" s="185">
        <f>+D60-D58</f>
        <v>0</v>
      </c>
      <c r="E61" s="185">
        <f t="shared" ref="E61:AC61" si="14">+E60-E58</f>
        <v>0</v>
      </c>
      <c r="F61" s="185">
        <f t="shared" si="14"/>
        <v>0</v>
      </c>
      <c r="G61" s="185">
        <f t="shared" si="14"/>
        <v>0</v>
      </c>
      <c r="H61" s="185">
        <f t="shared" si="14"/>
        <v>0</v>
      </c>
      <c r="I61" s="185">
        <f t="shared" si="14"/>
        <v>0</v>
      </c>
      <c r="J61" s="185">
        <f t="shared" si="14"/>
        <v>0</v>
      </c>
      <c r="K61" s="185">
        <f t="shared" si="14"/>
        <v>0</v>
      </c>
      <c r="L61" s="185">
        <f t="shared" si="14"/>
        <v>0</v>
      </c>
      <c r="M61" s="185">
        <f t="shared" si="14"/>
        <v>0</v>
      </c>
      <c r="N61" s="185">
        <f t="shared" si="14"/>
        <v>0</v>
      </c>
      <c r="O61" s="185">
        <f t="shared" si="14"/>
        <v>0</v>
      </c>
      <c r="P61" s="185">
        <f t="shared" si="14"/>
        <v>0</v>
      </c>
      <c r="Q61" s="185">
        <f t="shared" si="14"/>
        <v>0</v>
      </c>
      <c r="R61" s="185">
        <f t="shared" si="14"/>
        <v>0</v>
      </c>
      <c r="S61" s="185">
        <f t="shared" si="14"/>
        <v>0</v>
      </c>
      <c r="T61" s="185">
        <f t="shared" si="14"/>
        <v>0</v>
      </c>
      <c r="U61" s="185">
        <f t="shared" si="14"/>
        <v>0</v>
      </c>
      <c r="V61" s="185">
        <f t="shared" si="14"/>
        <v>0</v>
      </c>
      <c r="W61" s="185">
        <f t="shared" si="14"/>
        <v>0</v>
      </c>
      <c r="X61" s="185">
        <f t="shared" si="14"/>
        <v>0</v>
      </c>
      <c r="Y61" s="185">
        <f t="shared" si="14"/>
        <v>0</v>
      </c>
      <c r="Z61" s="185">
        <f t="shared" si="14"/>
        <v>0</v>
      </c>
      <c r="AA61" s="185">
        <f t="shared" si="14"/>
        <v>0</v>
      </c>
      <c r="AB61" s="185">
        <f t="shared" si="14"/>
        <v>0</v>
      </c>
      <c r="AC61" s="185">
        <f t="shared" si="14"/>
        <v>0</v>
      </c>
    </row>
    <row r="62" spans="1:29" s="87" customFormat="1" ht="20.25" customHeight="1" outlineLevel="1" x14ac:dyDescent="0.3">
      <c r="A62" s="85"/>
      <c r="B62" s="84"/>
      <c r="C62" s="84"/>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row>
    <row r="63" spans="1:29" ht="20.25" customHeight="1" outlineLevel="1" x14ac:dyDescent="0.3">
      <c r="A63" s="85"/>
      <c r="B63" s="133" t="s">
        <v>198</v>
      </c>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1:29" s="87" customFormat="1" ht="20.25" customHeight="1" outlineLevel="1" x14ac:dyDescent="0.3">
      <c r="A64" s="85"/>
      <c r="B64" s="182"/>
      <c r="C64" s="89"/>
      <c r="D64" s="614">
        <v>1</v>
      </c>
      <c r="E64" s="614">
        <f>+D64+1</f>
        <v>2</v>
      </c>
      <c r="F64" s="614">
        <f t="shared" ref="F64" si="15">+E64+1</f>
        <v>3</v>
      </c>
      <c r="G64" s="614">
        <f t="shared" ref="G64" si="16">+F64+1</f>
        <v>4</v>
      </c>
      <c r="H64" s="614">
        <f t="shared" ref="H64" si="17">+G64+1</f>
        <v>5</v>
      </c>
      <c r="I64" s="614">
        <f t="shared" ref="I64" si="18">+H64+1</f>
        <v>6</v>
      </c>
      <c r="J64" s="614">
        <f t="shared" ref="J64" si="19">+I64+1</f>
        <v>7</v>
      </c>
      <c r="K64" s="614">
        <f t="shared" ref="K64" si="20">+J64+1</f>
        <v>8</v>
      </c>
      <c r="L64" s="614">
        <f t="shared" ref="L64" si="21">+K64+1</f>
        <v>9</v>
      </c>
      <c r="M64" s="614">
        <f t="shared" ref="M64" si="22">+L64+1</f>
        <v>10</v>
      </c>
      <c r="N64" s="614">
        <f t="shared" ref="N64" si="23">+M64+1</f>
        <v>11</v>
      </c>
      <c r="O64" s="614">
        <f t="shared" ref="O64" si="24">+N64+1</f>
        <v>12</v>
      </c>
      <c r="P64" s="614">
        <f t="shared" ref="P64" si="25">+O64+1</f>
        <v>13</v>
      </c>
      <c r="Q64" s="614">
        <f t="shared" ref="Q64" si="26">+P64+1</f>
        <v>14</v>
      </c>
      <c r="R64" s="614">
        <f t="shared" ref="R64" si="27">+Q64+1</f>
        <v>15</v>
      </c>
      <c r="S64" s="614">
        <f t="shared" ref="S64" si="28">+R64+1</f>
        <v>16</v>
      </c>
      <c r="T64" s="614">
        <f t="shared" ref="T64" si="29">+S64+1</f>
        <v>17</v>
      </c>
      <c r="U64" s="614">
        <f t="shared" ref="U64" si="30">+T64+1</f>
        <v>18</v>
      </c>
      <c r="V64" s="614">
        <f t="shared" ref="V64" si="31">+U64+1</f>
        <v>19</v>
      </c>
      <c r="W64" s="614">
        <f t="shared" ref="W64" si="32">+V64+1</f>
        <v>20</v>
      </c>
      <c r="X64" s="614">
        <f t="shared" ref="X64" si="33">+W64+1</f>
        <v>21</v>
      </c>
      <c r="Y64" s="614">
        <f t="shared" ref="Y64" si="34">+X64+1</f>
        <v>22</v>
      </c>
      <c r="Z64" s="614">
        <f t="shared" ref="Z64" si="35">+Y64+1</f>
        <v>23</v>
      </c>
      <c r="AA64" s="614">
        <f t="shared" ref="AA64" si="36">+Z64+1</f>
        <v>24</v>
      </c>
      <c r="AB64" s="614">
        <f t="shared" ref="AB64" si="37">+AA64+1</f>
        <v>25</v>
      </c>
      <c r="AC64" s="614">
        <f t="shared" ref="AC64" si="38">+AB64+1</f>
        <v>26</v>
      </c>
    </row>
    <row r="65" spans="1:29" s="194" customFormat="1" ht="20.25" customHeight="1" outlineLevel="1" x14ac:dyDescent="0.3">
      <c r="A65" s="85"/>
      <c r="B65" s="18" t="s">
        <v>107</v>
      </c>
      <c r="C65" s="18" t="s">
        <v>16</v>
      </c>
      <c r="D65" s="243">
        <f>SUM(D66:D76)</f>
        <v>0</v>
      </c>
      <c r="E65" s="243">
        <f t="shared" ref="E65:N65" si="39">SUM(E66:E76)</f>
        <v>0</v>
      </c>
      <c r="F65" s="243">
        <f t="shared" si="39"/>
        <v>0</v>
      </c>
      <c r="G65" s="243">
        <f t="shared" si="39"/>
        <v>0</v>
      </c>
      <c r="H65" s="243">
        <f t="shared" si="39"/>
        <v>0</v>
      </c>
      <c r="I65" s="243">
        <f t="shared" si="39"/>
        <v>0</v>
      </c>
      <c r="J65" s="243">
        <f t="shared" si="39"/>
        <v>0</v>
      </c>
      <c r="K65" s="243">
        <f t="shared" si="39"/>
        <v>0</v>
      </c>
      <c r="L65" s="243">
        <f t="shared" si="39"/>
        <v>0</v>
      </c>
      <c r="M65" s="243">
        <f t="shared" si="39"/>
        <v>0</v>
      </c>
      <c r="N65" s="243">
        <f t="shared" si="39"/>
        <v>0</v>
      </c>
      <c r="O65" s="243">
        <f t="shared" ref="O65:AC65" si="40">SUM(O66:O76)</f>
        <v>0</v>
      </c>
      <c r="P65" s="243">
        <f t="shared" si="40"/>
        <v>0</v>
      </c>
      <c r="Q65" s="243">
        <f t="shared" si="40"/>
        <v>0</v>
      </c>
      <c r="R65" s="243">
        <f t="shared" si="40"/>
        <v>0</v>
      </c>
      <c r="S65" s="243">
        <f t="shared" si="40"/>
        <v>0</v>
      </c>
      <c r="T65" s="243">
        <f t="shared" si="40"/>
        <v>0</v>
      </c>
      <c r="U65" s="243">
        <f t="shared" si="40"/>
        <v>0</v>
      </c>
      <c r="V65" s="243">
        <f t="shared" si="40"/>
        <v>0</v>
      </c>
      <c r="W65" s="243">
        <f t="shared" si="40"/>
        <v>0</v>
      </c>
      <c r="X65" s="243">
        <f t="shared" si="40"/>
        <v>0</v>
      </c>
      <c r="Y65" s="243">
        <f t="shared" si="40"/>
        <v>0</v>
      </c>
      <c r="Z65" s="243">
        <f t="shared" si="40"/>
        <v>0</v>
      </c>
      <c r="AA65" s="243">
        <f t="shared" si="40"/>
        <v>0</v>
      </c>
      <c r="AB65" s="243">
        <f t="shared" si="40"/>
        <v>0</v>
      </c>
      <c r="AC65" s="243">
        <f t="shared" si="40"/>
        <v>0</v>
      </c>
    </row>
    <row r="66" spans="1:29" ht="20.25" customHeight="1" outlineLevel="2" x14ac:dyDescent="0.3">
      <c r="A66" s="85"/>
      <c r="B66" s="84"/>
      <c r="C66" s="146" t="s">
        <v>121</v>
      </c>
      <c r="D66" s="140">
        <f>IF('Detailed input - Vehicles'!$E$166&gt;=D64,'DV large'!$D$60/'Detailed input - Vehicles'!$E$166,0)</f>
        <v>0</v>
      </c>
      <c r="E66" s="140">
        <f>IF('Detailed input - Vehicles'!$E$166&gt;=E64,'DV large'!$D$60/'Detailed input - Vehicles'!$E$166,0)</f>
        <v>0</v>
      </c>
      <c r="F66" s="140">
        <f>IF('Detailed input - Vehicles'!$E$166&gt;=F64,'DV large'!$D$60/'Detailed input - Vehicles'!$E$166,0)</f>
        <v>0</v>
      </c>
      <c r="G66" s="140">
        <f>IF('Detailed input - Vehicles'!$E$166&gt;=G64,'DV large'!$D$60/'Detailed input - Vehicles'!$E$166,0)</f>
        <v>0</v>
      </c>
      <c r="H66" s="140">
        <f>IF('Detailed input - Vehicles'!$E$166&gt;=H64,'DV large'!$D$60/'Detailed input - Vehicles'!$E$166,0)</f>
        <v>0</v>
      </c>
      <c r="I66" s="140">
        <f>IF('Detailed input - Vehicles'!$E$166&gt;=I64,'DV large'!$D$60/'Detailed input - Vehicles'!$E$166,0)</f>
        <v>0</v>
      </c>
      <c r="J66" s="140">
        <f>IF('Detailed input - Vehicles'!$E$166&gt;=J64,'DV large'!$D$60/'Detailed input - Vehicles'!$E$166,0)</f>
        <v>0</v>
      </c>
      <c r="K66" s="140">
        <f>IF('Detailed input - Vehicles'!$E$166&gt;=K64,'DV large'!$D$60/'Detailed input - Vehicles'!$E$166,0)</f>
        <v>0</v>
      </c>
      <c r="L66" s="140">
        <f>IF('Detailed input - Vehicles'!$E$166&gt;=L64,'DV large'!$D$60/'Detailed input - Vehicles'!$E$166,0)</f>
        <v>0</v>
      </c>
      <c r="M66" s="140">
        <f>IF('Detailed input - Vehicles'!$E$166&gt;=M64,'DV large'!$D$60/'Detailed input - Vehicles'!$E$166,0)</f>
        <v>0</v>
      </c>
      <c r="N66" s="140">
        <f>IF('Detailed input - Vehicles'!$E$166&gt;=N64,'DV large'!$D$60/'Detailed input - Vehicles'!$E$166,0)</f>
        <v>0</v>
      </c>
      <c r="O66" s="140">
        <f>IF('Detailed input - Vehicles'!$E$166&gt;=O64,'DV large'!$D$60/'Detailed input - Vehicles'!$E$166,0)</f>
        <v>0</v>
      </c>
      <c r="P66" s="140">
        <f>IF('Detailed input - Vehicles'!$E$166&gt;=P64,'DV large'!$D$60/'Detailed input - Vehicles'!$E$166,0)</f>
        <v>0</v>
      </c>
      <c r="Q66" s="140">
        <f>IF('Detailed input - Vehicles'!$E$166&gt;=Q64,'DV large'!$D$60/'Detailed input - Vehicles'!$E$166,0)</f>
        <v>0</v>
      </c>
      <c r="R66" s="140">
        <f>IF('Detailed input - Vehicles'!$E$166&gt;=R64,'DV large'!$D$60/'Detailed input - Vehicles'!$E$166,0)</f>
        <v>0</v>
      </c>
      <c r="S66" s="140">
        <f>IF('Detailed input - Vehicles'!$E$166&gt;=S64,'DV large'!$D$60/'Detailed input - Vehicles'!$E$166,0)</f>
        <v>0</v>
      </c>
      <c r="T66" s="140">
        <f>IF('Detailed input - Vehicles'!$E$166&gt;=T64,'DV large'!$D$60/'Detailed input - Vehicles'!$E$166,0)</f>
        <v>0</v>
      </c>
      <c r="U66" s="140">
        <f>IF('Detailed input - Vehicles'!$E$166&gt;=U64,'DV large'!$D$60/'Detailed input - Vehicles'!$E$166,0)</f>
        <v>0</v>
      </c>
      <c r="V66" s="140">
        <f>IF('Detailed input - Vehicles'!$E$166&gt;=V64,'DV large'!$D$60/'Detailed input - Vehicles'!$E$166,0)</f>
        <v>0</v>
      </c>
      <c r="W66" s="140">
        <f>IF('Detailed input - Vehicles'!$E$166&gt;=W64,'DV large'!$D$60/'Detailed input - Vehicles'!$E$166,0)</f>
        <v>0</v>
      </c>
      <c r="X66" s="140">
        <f>IF('Detailed input - Vehicles'!$E$166&gt;=X64,'DV large'!$D$60/'Detailed input - Vehicles'!$E$166,0)</f>
        <v>0</v>
      </c>
      <c r="Y66" s="140">
        <f>IF('Detailed input - Vehicles'!$E$166&gt;=Y64,'DV large'!$D$60/'Detailed input - Vehicles'!$E$166,0)</f>
        <v>0</v>
      </c>
      <c r="Z66" s="140">
        <f>IF('Detailed input - Vehicles'!$E$166&gt;=Z64,'DV large'!$D$60/'Detailed input - Vehicles'!$E$166,0)</f>
        <v>0</v>
      </c>
      <c r="AA66" s="140">
        <f>IF('Detailed input - Vehicles'!$E$166&gt;=AA64,'DV large'!$D$60/'Detailed input - Vehicles'!$E$166,0)</f>
        <v>0</v>
      </c>
      <c r="AB66" s="140">
        <f>IF('Detailed input - Vehicles'!$E$166&gt;=AB64,'DV large'!$D$60/'Detailed input - Vehicles'!$E$166,0)</f>
        <v>0</v>
      </c>
      <c r="AC66" s="140">
        <f>IF('Detailed input - Vehicles'!$E$166&gt;=AC64,'DV large'!$D$60/'Detailed input - Vehicles'!$E$166,0)</f>
        <v>0</v>
      </c>
    </row>
    <row r="67" spans="1:29" ht="20.25" customHeight="1" outlineLevel="2" x14ac:dyDescent="0.3">
      <c r="A67" s="85"/>
      <c r="B67" s="84"/>
      <c r="C67" s="146" t="s">
        <v>122</v>
      </c>
      <c r="D67" s="140"/>
      <c r="E67" s="140">
        <f>IF('Detailed input - Vehicles'!$E$166&gt;=D64,'DV large'!$E$60/'Detailed input - Vehicles'!$E$166,0)</f>
        <v>0</v>
      </c>
      <c r="F67" s="140">
        <f>IF('Detailed input - Vehicles'!$E$166&gt;=E64,'DV large'!$E$60/'Detailed input - Vehicles'!$E$166,0)</f>
        <v>0</v>
      </c>
      <c r="G67" s="140">
        <f>IF('Detailed input - Vehicles'!$E$166&gt;=F64,'DV large'!$E$60/'Detailed input - Vehicles'!$E$166,0)</f>
        <v>0</v>
      </c>
      <c r="H67" s="140">
        <f>IF('Detailed input - Vehicles'!$E$166&gt;=G64,'DV large'!$E$60/'Detailed input - Vehicles'!$E$166,0)</f>
        <v>0</v>
      </c>
      <c r="I67" s="140">
        <f>IF('Detailed input - Vehicles'!$E$166&gt;=H64,'DV large'!$E$60/'Detailed input - Vehicles'!$E$166,0)</f>
        <v>0</v>
      </c>
      <c r="J67" s="140">
        <f>IF('Detailed input - Vehicles'!$E$166&gt;=I64,'DV large'!$E$60/'Detailed input - Vehicles'!$E$166,0)</f>
        <v>0</v>
      </c>
      <c r="K67" s="140">
        <f>IF('Detailed input - Vehicles'!$E$166&gt;=J64,'DV large'!$E$60/'Detailed input - Vehicles'!$E$166,0)</f>
        <v>0</v>
      </c>
      <c r="L67" s="140">
        <f>IF('Detailed input - Vehicles'!$E$166&gt;=K64,'DV large'!$E$60/'Detailed input - Vehicles'!$E$166,0)</f>
        <v>0</v>
      </c>
      <c r="M67" s="140">
        <f>IF('Detailed input - Vehicles'!$E$166&gt;=L64,'DV large'!$E$60/'Detailed input - Vehicles'!$E$166,0)</f>
        <v>0</v>
      </c>
      <c r="N67" s="140">
        <f>IF('Detailed input - Vehicles'!$E$166&gt;=M64,'DV large'!$E$60/'Detailed input - Vehicles'!$E$166,0)</f>
        <v>0</v>
      </c>
      <c r="O67" s="140">
        <f>IF('Detailed input - Vehicles'!$E$166&gt;=N64,'DV large'!$E$60/'Detailed input - Vehicles'!$E$166,0)</f>
        <v>0</v>
      </c>
      <c r="P67" s="140">
        <f>IF('Detailed input - Vehicles'!$E$166&gt;=O64,'DV large'!$E$60/'Detailed input - Vehicles'!$E$166,0)</f>
        <v>0</v>
      </c>
      <c r="Q67" s="140">
        <f>IF('Detailed input - Vehicles'!$E$166&gt;=P64,'DV large'!$E$60/'Detailed input - Vehicles'!$E$166,0)</f>
        <v>0</v>
      </c>
      <c r="R67" s="140">
        <f>IF('Detailed input - Vehicles'!$E$166&gt;=Q64,'DV large'!$E$60/'Detailed input - Vehicles'!$E$166,0)</f>
        <v>0</v>
      </c>
      <c r="S67" s="140">
        <f>IF('Detailed input - Vehicles'!$E$166&gt;=R64,'DV large'!$E$60/'Detailed input - Vehicles'!$E$166,0)</f>
        <v>0</v>
      </c>
      <c r="T67" s="140">
        <f>IF('Detailed input - Vehicles'!$E$166&gt;=S64,'DV large'!$E$60/'Detailed input - Vehicles'!$E$166,0)</f>
        <v>0</v>
      </c>
      <c r="U67" s="140">
        <f>IF('Detailed input - Vehicles'!$E$166&gt;=T64,'DV large'!$E$60/'Detailed input - Vehicles'!$E$166,0)</f>
        <v>0</v>
      </c>
      <c r="V67" s="140">
        <f>IF('Detailed input - Vehicles'!$E$166&gt;=U64,'DV large'!$E$60/'Detailed input - Vehicles'!$E$166,0)</f>
        <v>0</v>
      </c>
      <c r="W67" s="140">
        <f>IF('Detailed input - Vehicles'!$E$166&gt;=V64,'DV large'!$E$60/'Detailed input - Vehicles'!$E$166,0)</f>
        <v>0</v>
      </c>
      <c r="X67" s="140">
        <f>IF('Detailed input - Vehicles'!$E$166&gt;=W64,'DV large'!$E$60/'Detailed input - Vehicles'!$E$166,0)</f>
        <v>0</v>
      </c>
      <c r="Y67" s="140">
        <f>IF('Detailed input - Vehicles'!$E$166&gt;=X64,'DV large'!$E$60/'Detailed input - Vehicles'!$E$166,0)</f>
        <v>0</v>
      </c>
      <c r="Z67" s="140">
        <f>IF('Detailed input - Vehicles'!$E$166&gt;=Y64,'DV large'!$E$60/'Detailed input - Vehicles'!$E$166,0)</f>
        <v>0</v>
      </c>
      <c r="AA67" s="140">
        <f>IF('Detailed input - Vehicles'!$E$166&gt;=Z64,'DV large'!$E$60/'Detailed input - Vehicles'!$E$166,0)</f>
        <v>0</v>
      </c>
      <c r="AB67" s="140">
        <f>IF('Detailed input - Vehicles'!$E$166&gt;=AA64,'DV large'!$E$60/'Detailed input - Vehicles'!$E$166,0)</f>
        <v>0</v>
      </c>
      <c r="AC67" s="140">
        <f>IF('Detailed input - Vehicles'!$E$166&gt;=AB64,'DV large'!$E$60/'Detailed input - Vehicles'!$E$166,0)</f>
        <v>0</v>
      </c>
    </row>
    <row r="68" spans="1:29" ht="20.25" customHeight="1" outlineLevel="2" x14ac:dyDescent="0.3">
      <c r="A68" s="85"/>
      <c r="B68" s="84"/>
      <c r="C68" s="146" t="s">
        <v>123</v>
      </c>
      <c r="D68" s="140"/>
      <c r="E68" s="140"/>
      <c r="F68" s="140">
        <f>IF('Detailed input - Vehicles'!$E$166&gt;=D64,'DV large'!$F$60/'Detailed input - Vehicles'!$E$166,0)</f>
        <v>0</v>
      </c>
      <c r="G68" s="140">
        <f>IF('Detailed input - Vehicles'!$E$166&gt;=E64,'DV large'!$F$60/'Detailed input - Vehicles'!$E$166,0)</f>
        <v>0</v>
      </c>
      <c r="H68" s="140">
        <f>IF('Detailed input - Vehicles'!$E$166&gt;=F64,'DV large'!$F$60/'Detailed input - Vehicles'!$E$166,0)</f>
        <v>0</v>
      </c>
      <c r="I68" s="140">
        <f>IF('Detailed input - Vehicles'!$E$166&gt;=G64,'DV large'!$F$60/'Detailed input - Vehicles'!$E$166,0)</f>
        <v>0</v>
      </c>
      <c r="J68" s="140">
        <f>IF('Detailed input - Vehicles'!$E$166&gt;=H64,'DV large'!$F$60/'Detailed input - Vehicles'!$E$166,0)</f>
        <v>0</v>
      </c>
      <c r="K68" s="140">
        <f>IF('Detailed input - Vehicles'!$E$166&gt;=I64,'DV large'!$F$60/'Detailed input - Vehicles'!$E$166,0)</f>
        <v>0</v>
      </c>
      <c r="L68" s="140">
        <f>IF('Detailed input - Vehicles'!$E$166&gt;=J64,'DV large'!$F$60/'Detailed input - Vehicles'!$E$166,0)</f>
        <v>0</v>
      </c>
      <c r="M68" s="140">
        <f>IF('Detailed input - Vehicles'!$E$166&gt;=K64,'DV large'!$F$60/'Detailed input - Vehicles'!$E$166,0)</f>
        <v>0</v>
      </c>
      <c r="N68" s="140">
        <f>IF('Detailed input - Vehicles'!$E$166&gt;=L64,'DV large'!$F$60/'Detailed input - Vehicles'!$E$166,0)</f>
        <v>0</v>
      </c>
      <c r="O68" s="140">
        <f>IF('Detailed input - Vehicles'!$E$166&gt;=M64,'DV large'!$F$60/'Detailed input - Vehicles'!$E$166,0)</f>
        <v>0</v>
      </c>
      <c r="P68" s="140">
        <f>IF('Detailed input - Vehicles'!$E$166&gt;=N64,'DV large'!$F$60/'Detailed input - Vehicles'!$E$166,0)</f>
        <v>0</v>
      </c>
      <c r="Q68" s="140">
        <f>IF('Detailed input - Vehicles'!$E$166&gt;=O64,'DV large'!$F$60/'Detailed input - Vehicles'!$E$166,0)</f>
        <v>0</v>
      </c>
      <c r="R68" s="140">
        <f>IF('Detailed input - Vehicles'!$E$166&gt;=P64,'DV large'!$F$60/'Detailed input - Vehicles'!$E$166,0)</f>
        <v>0</v>
      </c>
      <c r="S68" s="140">
        <f>IF('Detailed input - Vehicles'!$E$166&gt;=Q64,'DV large'!$F$60/'Detailed input - Vehicles'!$E$166,0)</f>
        <v>0</v>
      </c>
      <c r="T68" s="140">
        <f>IF('Detailed input - Vehicles'!$E$166&gt;=R64,'DV large'!$F$60/'Detailed input - Vehicles'!$E$166,0)</f>
        <v>0</v>
      </c>
      <c r="U68" s="140">
        <f>IF('Detailed input - Vehicles'!$E$166&gt;=S64,'DV large'!$F$60/'Detailed input - Vehicles'!$E$166,0)</f>
        <v>0</v>
      </c>
      <c r="V68" s="140">
        <f>IF('Detailed input - Vehicles'!$E$166&gt;=T64,'DV large'!$F$60/'Detailed input - Vehicles'!$E$166,0)</f>
        <v>0</v>
      </c>
      <c r="W68" s="140">
        <f>IF('Detailed input - Vehicles'!$E$166&gt;=U64,'DV large'!$F$60/'Detailed input - Vehicles'!$E$166,0)</f>
        <v>0</v>
      </c>
      <c r="X68" s="140">
        <f>IF('Detailed input - Vehicles'!$E$166&gt;=V64,'DV large'!$F$60/'Detailed input - Vehicles'!$E$166,0)</f>
        <v>0</v>
      </c>
      <c r="Y68" s="140">
        <f>IF('Detailed input - Vehicles'!$E$166&gt;=W64,'DV large'!$F$60/'Detailed input - Vehicles'!$E$166,0)</f>
        <v>0</v>
      </c>
      <c r="Z68" s="140">
        <f>IF('Detailed input - Vehicles'!$E$166&gt;=X64,'DV large'!$F$60/'Detailed input - Vehicles'!$E$166,0)</f>
        <v>0</v>
      </c>
      <c r="AA68" s="140">
        <f>IF('Detailed input - Vehicles'!$E$166&gt;=Y64,'DV large'!$F$60/'Detailed input - Vehicles'!$E$166,0)</f>
        <v>0</v>
      </c>
      <c r="AB68" s="140">
        <f>IF('Detailed input - Vehicles'!$E$166&gt;=Z64,'DV large'!$F$60/'Detailed input - Vehicles'!$E$166,0)</f>
        <v>0</v>
      </c>
      <c r="AC68" s="140">
        <f>IF('Detailed input - Vehicles'!$E$166&gt;=AA64,'DV large'!$F$60/'Detailed input - Vehicles'!$E$166,0)</f>
        <v>0</v>
      </c>
    </row>
    <row r="69" spans="1:29" ht="20.25" customHeight="1" outlineLevel="2" x14ac:dyDescent="0.3">
      <c r="A69" s="85"/>
      <c r="B69" s="84"/>
      <c r="C69" s="146" t="s">
        <v>124</v>
      </c>
      <c r="D69" s="140"/>
      <c r="E69" s="140"/>
      <c r="F69" s="140"/>
      <c r="G69" s="140">
        <f>IF('Detailed input - Vehicles'!$E$166&gt;=D64,'DV large'!$G$60/'Detailed input - Vehicles'!$E$166,0)</f>
        <v>0</v>
      </c>
      <c r="H69" s="140">
        <f>IF('Detailed input - Vehicles'!$E$166&gt;=E64,'DV large'!$G$60/'Detailed input - Vehicles'!$E$166,0)</f>
        <v>0</v>
      </c>
      <c r="I69" s="140">
        <f>IF('Detailed input - Vehicles'!$E$166&gt;=F64,'DV large'!$G$60/'Detailed input - Vehicles'!$E$166,0)</f>
        <v>0</v>
      </c>
      <c r="J69" s="140">
        <f>IF('Detailed input - Vehicles'!$E$166&gt;=G64,'DV large'!$G$60/'Detailed input - Vehicles'!$E$166,0)</f>
        <v>0</v>
      </c>
      <c r="K69" s="140">
        <f>IF('Detailed input - Vehicles'!$E$166&gt;=H64,'DV large'!$G$60/'Detailed input - Vehicles'!$E$166,0)</f>
        <v>0</v>
      </c>
      <c r="L69" s="140">
        <f>IF('Detailed input - Vehicles'!$E$166&gt;=I64,'DV large'!$G$60/'Detailed input - Vehicles'!$E$166,0)</f>
        <v>0</v>
      </c>
      <c r="M69" s="140">
        <f>IF('Detailed input - Vehicles'!$E$166&gt;=J64,'DV large'!$G$60/'Detailed input - Vehicles'!$E$166,0)</f>
        <v>0</v>
      </c>
      <c r="N69" s="140">
        <f>IF('Detailed input - Vehicles'!$E$166&gt;=K64,'DV large'!$G$60/'Detailed input - Vehicles'!$E$166,0)</f>
        <v>0</v>
      </c>
      <c r="O69" s="140">
        <f>IF('Detailed input - Vehicles'!$E$166&gt;=L64,'DV large'!$G$60/'Detailed input - Vehicles'!$E$166,0)</f>
        <v>0</v>
      </c>
      <c r="P69" s="140">
        <f>IF('Detailed input - Vehicles'!$E$166&gt;=M64,'DV large'!$G$60/'Detailed input - Vehicles'!$E$166,0)</f>
        <v>0</v>
      </c>
      <c r="Q69" s="140">
        <f>IF('Detailed input - Vehicles'!$E$166&gt;=N64,'DV large'!$G$60/'Detailed input - Vehicles'!$E$166,0)</f>
        <v>0</v>
      </c>
      <c r="R69" s="140">
        <f>IF('Detailed input - Vehicles'!$E$166&gt;=O64,'DV large'!$G$60/'Detailed input - Vehicles'!$E$166,0)</f>
        <v>0</v>
      </c>
      <c r="S69" s="140">
        <f>IF('Detailed input - Vehicles'!$E$166&gt;=P64,'DV large'!$G$60/'Detailed input - Vehicles'!$E$166,0)</f>
        <v>0</v>
      </c>
      <c r="T69" s="140">
        <f>IF('Detailed input - Vehicles'!$E$166&gt;=Q64,'DV large'!$G$60/'Detailed input - Vehicles'!$E$166,0)</f>
        <v>0</v>
      </c>
      <c r="U69" s="140">
        <f>IF('Detailed input - Vehicles'!$E$166&gt;=R64,'DV large'!$G$60/'Detailed input - Vehicles'!$E$166,0)</f>
        <v>0</v>
      </c>
      <c r="V69" s="140">
        <f>IF('Detailed input - Vehicles'!$E$166&gt;=S64,'DV large'!$G$60/'Detailed input - Vehicles'!$E$166,0)</f>
        <v>0</v>
      </c>
      <c r="W69" s="140">
        <f>IF('Detailed input - Vehicles'!$E$166&gt;=T64,'DV large'!$G$60/'Detailed input - Vehicles'!$E$166,0)</f>
        <v>0</v>
      </c>
      <c r="X69" s="140">
        <f>IF('Detailed input - Vehicles'!$E$166&gt;=U64,'DV large'!$G$60/'Detailed input - Vehicles'!$E$166,0)</f>
        <v>0</v>
      </c>
      <c r="Y69" s="140">
        <f>IF('Detailed input - Vehicles'!$E$166&gt;=V64,'DV large'!$G$60/'Detailed input - Vehicles'!$E$166,0)</f>
        <v>0</v>
      </c>
      <c r="Z69" s="140">
        <f>IF('Detailed input - Vehicles'!$E$166&gt;=W64,'DV large'!$G$60/'Detailed input - Vehicles'!$E$166,0)</f>
        <v>0</v>
      </c>
      <c r="AA69" s="140">
        <f>IF('Detailed input - Vehicles'!$E$166&gt;=X64,'DV large'!$G$60/'Detailed input - Vehicles'!$E$166,0)</f>
        <v>0</v>
      </c>
      <c r="AB69" s="140">
        <f>IF('Detailed input - Vehicles'!$E$166&gt;=Y64,'DV large'!$G$60/'Detailed input - Vehicles'!$E$166,0)</f>
        <v>0</v>
      </c>
      <c r="AC69" s="140">
        <f>IF('Detailed input - Vehicles'!$E$166&gt;=Z64,'DV large'!$G$60/'Detailed input - Vehicles'!$E$166,0)</f>
        <v>0</v>
      </c>
    </row>
    <row r="70" spans="1:29" ht="20.25" customHeight="1" outlineLevel="2" x14ac:dyDescent="0.3">
      <c r="A70" s="85"/>
      <c r="B70" s="84"/>
      <c r="C70" s="146" t="s">
        <v>125</v>
      </c>
      <c r="D70" s="140"/>
      <c r="E70" s="140"/>
      <c r="F70" s="140"/>
      <c r="G70" s="140"/>
      <c r="H70" s="140">
        <f>IF('Detailed input - Vehicles'!$E$166&gt;=D64,'DV large'!$H$60/'Detailed input - Vehicles'!$E$166,0)</f>
        <v>0</v>
      </c>
      <c r="I70" s="140">
        <f>IF('Detailed input - Vehicles'!$E$166&gt;=E64,'DV large'!$H$60/'Detailed input - Vehicles'!$E$166,0)</f>
        <v>0</v>
      </c>
      <c r="J70" s="140">
        <f>IF('Detailed input - Vehicles'!$E$166&gt;=F64,'DV large'!$H$60/'Detailed input - Vehicles'!$E$166,0)</f>
        <v>0</v>
      </c>
      <c r="K70" s="140">
        <f>IF('Detailed input - Vehicles'!$E$166&gt;=G64,'DV large'!$H$60/'Detailed input - Vehicles'!$E$166,0)</f>
        <v>0</v>
      </c>
      <c r="L70" s="140">
        <f>IF('Detailed input - Vehicles'!$E$166&gt;=H64,'DV large'!$H$60/'Detailed input - Vehicles'!$E$166,0)</f>
        <v>0</v>
      </c>
      <c r="M70" s="140">
        <f>IF('Detailed input - Vehicles'!$E$166&gt;=I64,'DV large'!$H$60/'Detailed input - Vehicles'!$E$166,0)</f>
        <v>0</v>
      </c>
      <c r="N70" s="140">
        <f>IF('Detailed input - Vehicles'!$E$166&gt;=J64,'DV large'!$H$60/'Detailed input - Vehicles'!$E$166,0)</f>
        <v>0</v>
      </c>
      <c r="O70" s="140">
        <f>IF('Detailed input - Vehicles'!$E$166&gt;=K64,'DV large'!$H$60/'Detailed input - Vehicles'!$E$166,0)</f>
        <v>0</v>
      </c>
      <c r="P70" s="140">
        <f>IF('Detailed input - Vehicles'!$E$166&gt;=L64,'DV large'!$H$60/'Detailed input - Vehicles'!$E$166,0)</f>
        <v>0</v>
      </c>
      <c r="Q70" s="140">
        <f>IF('Detailed input - Vehicles'!$E$166&gt;=M64,'DV large'!$H$60/'Detailed input - Vehicles'!$E$166,0)</f>
        <v>0</v>
      </c>
      <c r="R70" s="140">
        <f>IF('Detailed input - Vehicles'!$E$166&gt;=N64,'DV large'!$H$60/'Detailed input - Vehicles'!$E$166,0)</f>
        <v>0</v>
      </c>
      <c r="S70" s="140">
        <f>IF('Detailed input - Vehicles'!$E$166&gt;=O64,'DV large'!$H$60/'Detailed input - Vehicles'!$E$166,0)</f>
        <v>0</v>
      </c>
      <c r="T70" s="140">
        <f>IF('Detailed input - Vehicles'!$E$166&gt;=P64,'DV large'!$H$60/'Detailed input - Vehicles'!$E$166,0)</f>
        <v>0</v>
      </c>
      <c r="U70" s="140">
        <f>IF('Detailed input - Vehicles'!$E$166&gt;=Q64,'DV large'!$H$60/'Detailed input - Vehicles'!$E$166,0)</f>
        <v>0</v>
      </c>
      <c r="V70" s="140">
        <f>IF('Detailed input - Vehicles'!$E$166&gt;=R64,'DV large'!$H$60/'Detailed input - Vehicles'!$E$166,0)</f>
        <v>0</v>
      </c>
      <c r="W70" s="140">
        <f>IF('Detailed input - Vehicles'!$E$166&gt;=S64,'DV large'!$H$60/'Detailed input - Vehicles'!$E$166,0)</f>
        <v>0</v>
      </c>
      <c r="X70" s="140">
        <f>IF('Detailed input - Vehicles'!$E$166&gt;=T64,'DV large'!$H$60/'Detailed input - Vehicles'!$E$166,0)</f>
        <v>0</v>
      </c>
      <c r="Y70" s="140">
        <f>IF('Detailed input - Vehicles'!$E$166&gt;=U64,'DV large'!$H$60/'Detailed input - Vehicles'!$E$166,0)</f>
        <v>0</v>
      </c>
      <c r="Z70" s="140">
        <f>IF('Detailed input - Vehicles'!$E$166&gt;=V64,'DV large'!$H$60/'Detailed input - Vehicles'!$E$166,0)</f>
        <v>0</v>
      </c>
      <c r="AA70" s="140">
        <f>IF('Detailed input - Vehicles'!$E$166&gt;=W64,'DV large'!$H$60/'Detailed input - Vehicles'!$E$166,0)</f>
        <v>0</v>
      </c>
      <c r="AB70" s="140">
        <f>IF('Detailed input - Vehicles'!$E$166&gt;=X64,'DV large'!$H$60/'Detailed input - Vehicles'!$E$166,0)</f>
        <v>0</v>
      </c>
      <c r="AC70" s="140">
        <f>IF('Detailed input - Vehicles'!$E$166&gt;=Y64,'DV large'!$H$60/'Detailed input - Vehicles'!$E$166,0)</f>
        <v>0</v>
      </c>
    </row>
    <row r="71" spans="1:29" ht="20.25" customHeight="1" outlineLevel="2" x14ac:dyDescent="0.3">
      <c r="A71" s="85"/>
      <c r="B71" s="84"/>
      <c r="C71" s="146" t="s">
        <v>126</v>
      </c>
      <c r="D71" s="140"/>
      <c r="E71" s="140"/>
      <c r="F71" s="140"/>
      <c r="G71" s="140"/>
      <c r="H71" s="140"/>
      <c r="I71" s="140">
        <f>IF('Detailed input - Vehicles'!$E$166&gt;=D64,'DV large'!$I$60/'Detailed input - Vehicles'!$E$166,0)</f>
        <v>0</v>
      </c>
      <c r="J71" s="140">
        <f>IF('Detailed input - Vehicles'!$E$166&gt;=E64,'DV large'!$I$60/'Detailed input - Vehicles'!$E$166,0)</f>
        <v>0</v>
      </c>
      <c r="K71" s="140">
        <f>IF('Detailed input - Vehicles'!$E$166&gt;=F64,'DV large'!$I$60/'Detailed input - Vehicles'!$E$166,0)</f>
        <v>0</v>
      </c>
      <c r="L71" s="140">
        <f>IF('Detailed input - Vehicles'!$E$166&gt;=G64,'DV large'!$I$60/'Detailed input - Vehicles'!$E$166,0)</f>
        <v>0</v>
      </c>
      <c r="M71" s="140">
        <f>IF('Detailed input - Vehicles'!$E$166&gt;=H64,'DV large'!$I$60/'Detailed input - Vehicles'!$E$166,0)</f>
        <v>0</v>
      </c>
      <c r="N71" s="140">
        <f>IF('Detailed input - Vehicles'!$E$166&gt;=I64,'DV large'!$I$60/'Detailed input - Vehicles'!$E$166,0)</f>
        <v>0</v>
      </c>
      <c r="O71" s="140">
        <f>IF('Detailed input - Vehicles'!$E$166&gt;=J64,'DV large'!$I$60/'Detailed input - Vehicles'!$E$166,0)</f>
        <v>0</v>
      </c>
      <c r="P71" s="140">
        <f>IF('Detailed input - Vehicles'!$E$166&gt;=K64,'DV large'!$I$60/'Detailed input - Vehicles'!$E$166,0)</f>
        <v>0</v>
      </c>
      <c r="Q71" s="140">
        <f>IF('Detailed input - Vehicles'!$E$166&gt;=L64,'DV large'!$I$60/'Detailed input - Vehicles'!$E$166,0)</f>
        <v>0</v>
      </c>
      <c r="R71" s="140">
        <f>IF('Detailed input - Vehicles'!$E$166&gt;=M64,'DV large'!$I$60/'Detailed input - Vehicles'!$E$166,0)</f>
        <v>0</v>
      </c>
      <c r="S71" s="140">
        <f>IF('Detailed input - Vehicles'!$E$166&gt;=N64,'DV large'!$I$60/'Detailed input - Vehicles'!$E$166,0)</f>
        <v>0</v>
      </c>
      <c r="T71" s="140">
        <f>IF('Detailed input - Vehicles'!$E$166&gt;=O64,'DV large'!$I$60/'Detailed input - Vehicles'!$E$166,0)</f>
        <v>0</v>
      </c>
      <c r="U71" s="140">
        <f>IF('Detailed input - Vehicles'!$E$166&gt;=P64,'DV large'!$I$60/'Detailed input - Vehicles'!$E$166,0)</f>
        <v>0</v>
      </c>
      <c r="V71" s="140">
        <f>IF('Detailed input - Vehicles'!$E$166&gt;=Q64,'DV large'!$I$60/'Detailed input - Vehicles'!$E$166,0)</f>
        <v>0</v>
      </c>
      <c r="W71" s="140">
        <f>IF('Detailed input - Vehicles'!$E$166&gt;=R64,'DV large'!$I$60/'Detailed input - Vehicles'!$E$166,0)</f>
        <v>0</v>
      </c>
      <c r="X71" s="140">
        <f>IF('Detailed input - Vehicles'!$E$166&gt;=S64,'DV large'!$I$60/'Detailed input - Vehicles'!$E$166,0)</f>
        <v>0</v>
      </c>
      <c r="Y71" s="140">
        <f>IF('Detailed input - Vehicles'!$E$166&gt;=T64,'DV large'!$I$60/'Detailed input - Vehicles'!$E$166,0)</f>
        <v>0</v>
      </c>
      <c r="Z71" s="140">
        <f>IF('Detailed input - Vehicles'!$E$166&gt;=U64,'DV large'!$I$60/'Detailed input - Vehicles'!$E$166,0)</f>
        <v>0</v>
      </c>
      <c r="AA71" s="140">
        <f>IF('Detailed input - Vehicles'!$E$166&gt;=V64,'DV large'!$I$60/'Detailed input - Vehicles'!$E$166,0)</f>
        <v>0</v>
      </c>
      <c r="AB71" s="140">
        <f>IF('Detailed input - Vehicles'!$E$166&gt;=W64,'DV large'!$I$60/'Detailed input - Vehicles'!$E$166,0)</f>
        <v>0</v>
      </c>
      <c r="AC71" s="140">
        <f>IF('Detailed input - Vehicles'!$E$166&gt;=X64,'DV large'!$I$60/'Detailed input - Vehicles'!$E$166,0)</f>
        <v>0</v>
      </c>
    </row>
    <row r="72" spans="1:29" ht="20.25" customHeight="1" outlineLevel="2" x14ac:dyDescent="0.3">
      <c r="A72" s="85"/>
      <c r="B72" s="84"/>
      <c r="C72" s="146" t="s">
        <v>127</v>
      </c>
      <c r="D72" s="140"/>
      <c r="E72" s="140"/>
      <c r="F72" s="140"/>
      <c r="G72" s="140"/>
      <c r="H72" s="140"/>
      <c r="I72" s="140"/>
      <c r="J72" s="140">
        <f>IF('Detailed input - Vehicles'!$E$166&gt;=D64,'DV large'!$J$60/'Detailed input - Vehicles'!$E$166,0)</f>
        <v>0</v>
      </c>
      <c r="K72" s="140">
        <f>IF('Detailed input - Vehicles'!$E$166&gt;=E64,'DV large'!$J$60/'Detailed input - Vehicles'!$E$166,0)</f>
        <v>0</v>
      </c>
      <c r="L72" s="140">
        <f>IF('Detailed input - Vehicles'!$E$166&gt;=F64,'DV large'!$J$60/'Detailed input - Vehicles'!$E$166,0)</f>
        <v>0</v>
      </c>
      <c r="M72" s="140">
        <f>IF('Detailed input - Vehicles'!$E$166&gt;=G64,'DV large'!$J$60/'Detailed input - Vehicles'!$E$166,0)</f>
        <v>0</v>
      </c>
      <c r="N72" s="140">
        <f>IF('Detailed input - Vehicles'!$E$166&gt;=H64,'DV large'!$J$60/'Detailed input - Vehicles'!$E$166,0)</f>
        <v>0</v>
      </c>
      <c r="O72" s="140">
        <f>IF('Detailed input - Vehicles'!$E$166&gt;=I64,'DV large'!$J$60/'Detailed input - Vehicles'!$E$166,0)</f>
        <v>0</v>
      </c>
      <c r="P72" s="140">
        <f>IF('Detailed input - Vehicles'!$E$166&gt;=J64,'DV large'!$J$60/'Detailed input - Vehicles'!$E$166,0)</f>
        <v>0</v>
      </c>
      <c r="Q72" s="140">
        <f>IF('Detailed input - Vehicles'!$E$166&gt;=K64,'DV large'!$J$60/'Detailed input - Vehicles'!$E$166,0)</f>
        <v>0</v>
      </c>
      <c r="R72" s="140">
        <f>IF('Detailed input - Vehicles'!$E$166&gt;=L64,'DV large'!$J$60/'Detailed input - Vehicles'!$E$166,0)</f>
        <v>0</v>
      </c>
      <c r="S72" s="140">
        <f>IF('Detailed input - Vehicles'!$E$166&gt;=M64,'DV large'!$J$60/'Detailed input - Vehicles'!$E$166,0)</f>
        <v>0</v>
      </c>
      <c r="T72" s="140">
        <f>IF('Detailed input - Vehicles'!$E$166&gt;=N64,'DV large'!$J$60/'Detailed input - Vehicles'!$E$166,0)</f>
        <v>0</v>
      </c>
      <c r="U72" s="140">
        <f>IF('Detailed input - Vehicles'!$E$166&gt;=O64,'DV large'!$J$60/'Detailed input - Vehicles'!$E$166,0)</f>
        <v>0</v>
      </c>
      <c r="V72" s="140">
        <f>IF('Detailed input - Vehicles'!$E$166&gt;=P64,'DV large'!$J$60/'Detailed input - Vehicles'!$E$166,0)</f>
        <v>0</v>
      </c>
      <c r="W72" s="140">
        <f>IF('Detailed input - Vehicles'!$E$166&gt;=Q64,'DV large'!$J$60/'Detailed input - Vehicles'!$E$166,0)</f>
        <v>0</v>
      </c>
      <c r="X72" s="140">
        <f>IF('Detailed input - Vehicles'!$E$166&gt;=R64,'DV large'!$J$60/'Detailed input - Vehicles'!$E$166,0)</f>
        <v>0</v>
      </c>
      <c r="Y72" s="140">
        <f>IF('Detailed input - Vehicles'!$E$166&gt;=S64,'DV large'!$J$60/'Detailed input - Vehicles'!$E$166,0)</f>
        <v>0</v>
      </c>
      <c r="Z72" s="140">
        <f>IF('Detailed input - Vehicles'!$E$166&gt;=T64,'DV large'!$J$60/'Detailed input - Vehicles'!$E$166,0)</f>
        <v>0</v>
      </c>
      <c r="AA72" s="140">
        <f>IF('Detailed input - Vehicles'!$E$166&gt;=U64,'DV large'!$J$60/'Detailed input - Vehicles'!$E$166,0)</f>
        <v>0</v>
      </c>
      <c r="AB72" s="140">
        <f>IF('Detailed input - Vehicles'!$E$166&gt;=V64,'DV large'!$J$60/'Detailed input - Vehicles'!$E$166,0)</f>
        <v>0</v>
      </c>
      <c r="AC72" s="140">
        <f>IF('Detailed input - Vehicles'!$E$166&gt;=W64,'DV large'!$J$60/'Detailed input - Vehicles'!$E$166,0)</f>
        <v>0</v>
      </c>
    </row>
    <row r="73" spans="1:29" ht="20.25" customHeight="1" outlineLevel="2" x14ac:dyDescent="0.3">
      <c r="A73" s="85"/>
      <c r="B73" s="84"/>
      <c r="C73" s="146" t="s">
        <v>128</v>
      </c>
      <c r="D73" s="140"/>
      <c r="E73" s="140"/>
      <c r="F73" s="140"/>
      <c r="G73" s="140"/>
      <c r="H73" s="140"/>
      <c r="I73" s="140"/>
      <c r="J73" s="140"/>
      <c r="K73" s="140">
        <f>IF('Detailed input - Vehicles'!$E$166&gt;=D64,'DV large'!$K$60/'Detailed input - Vehicles'!$E$166,0)</f>
        <v>0</v>
      </c>
      <c r="L73" s="140">
        <f>IF('Detailed input - Vehicles'!$E$166&gt;=E64,'DV large'!$K$60/'Detailed input - Vehicles'!$E$166,0)</f>
        <v>0</v>
      </c>
      <c r="M73" s="140">
        <f>IF('Detailed input - Vehicles'!$E$166&gt;=F64,'DV large'!$K$60/'Detailed input - Vehicles'!$E$166,0)</f>
        <v>0</v>
      </c>
      <c r="N73" s="140">
        <f>IF('Detailed input - Vehicles'!$E$166&gt;=G64,'DV large'!$K$60/'Detailed input - Vehicles'!$E$166,0)</f>
        <v>0</v>
      </c>
      <c r="O73" s="140">
        <f>IF('Detailed input - Vehicles'!$E$166&gt;=H64,'DV large'!$K$60/'Detailed input - Vehicles'!$E$166,0)</f>
        <v>0</v>
      </c>
      <c r="P73" s="140">
        <f>IF('Detailed input - Vehicles'!$E$166&gt;=I64,'DV large'!$K$60/'Detailed input - Vehicles'!$E$166,0)</f>
        <v>0</v>
      </c>
      <c r="Q73" s="140">
        <f>IF('Detailed input - Vehicles'!$E$166&gt;=J64,'DV large'!$K$60/'Detailed input - Vehicles'!$E$166,0)</f>
        <v>0</v>
      </c>
      <c r="R73" s="140">
        <f>IF('Detailed input - Vehicles'!$E$166&gt;=K64,'DV large'!$K$60/'Detailed input - Vehicles'!$E$166,0)</f>
        <v>0</v>
      </c>
      <c r="S73" s="140">
        <f>IF('Detailed input - Vehicles'!$E$166&gt;=L64,'DV large'!$K$60/'Detailed input - Vehicles'!$E$166,0)</f>
        <v>0</v>
      </c>
      <c r="T73" s="140">
        <f>IF('Detailed input - Vehicles'!$E$166&gt;=M64,'DV large'!$K$60/'Detailed input - Vehicles'!$E$166,0)</f>
        <v>0</v>
      </c>
      <c r="U73" s="140">
        <f>IF('Detailed input - Vehicles'!$E$166&gt;=N64,'DV large'!$K$60/'Detailed input - Vehicles'!$E$166,0)</f>
        <v>0</v>
      </c>
      <c r="V73" s="140">
        <f>IF('Detailed input - Vehicles'!$E$166&gt;=O64,'DV large'!$K$60/'Detailed input - Vehicles'!$E$166,0)</f>
        <v>0</v>
      </c>
      <c r="W73" s="140">
        <f>IF('Detailed input - Vehicles'!$E$166&gt;=P64,'DV large'!$K$60/'Detailed input - Vehicles'!$E$166,0)</f>
        <v>0</v>
      </c>
      <c r="X73" s="140">
        <f>IF('Detailed input - Vehicles'!$E$166&gt;=Q64,'DV large'!$K$60/'Detailed input - Vehicles'!$E$166,0)</f>
        <v>0</v>
      </c>
      <c r="Y73" s="140">
        <f>IF('Detailed input - Vehicles'!$E$166&gt;=R64,'DV large'!$K$60/'Detailed input - Vehicles'!$E$166,0)</f>
        <v>0</v>
      </c>
      <c r="Z73" s="140">
        <f>IF('Detailed input - Vehicles'!$E$166&gt;=S64,'DV large'!$K$60/'Detailed input - Vehicles'!$E$166,0)</f>
        <v>0</v>
      </c>
      <c r="AA73" s="140">
        <f>IF('Detailed input - Vehicles'!$E$166&gt;=T64,'DV large'!$K$60/'Detailed input - Vehicles'!$E$166,0)</f>
        <v>0</v>
      </c>
      <c r="AB73" s="140">
        <f>IF('Detailed input - Vehicles'!$E$166&gt;=U64,'DV large'!$K$60/'Detailed input - Vehicles'!$E$166,0)</f>
        <v>0</v>
      </c>
      <c r="AC73" s="140">
        <f>IF('Detailed input - Vehicles'!$E$166&gt;=V64,'DV large'!$K$60/'Detailed input - Vehicles'!$E$166,0)</f>
        <v>0</v>
      </c>
    </row>
    <row r="74" spans="1:29" ht="20.25" customHeight="1" outlineLevel="2" x14ac:dyDescent="0.3">
      <c r="A74" s="85"/>
      <c r="B74" s="84"/>
      <c r="C74" s="146" t="s">
        <v>129</v>
      </c>
      <c r="D74" s="140"/>
      <c r="E74" s="140"/>
      <c r="F74" s="140"/>
      <c r="G74" s="140"/>
      <c r="H74" s="140"/>
      <c r="I74" s="140"/>
      <c r="J74" s="140"/>
      <c r="K74" s="140"/>
      <c r="L74" s="140">
        <f>IF('Detailed input - Vehicles'!$E$166&gt;=D64,'DV large'!$L$60/'Detailed input - Vehicles'!$E$166,0)</f>
        <v>0</v>
      </c>
      <c r="M74" s="140">
        <f>IF('Detailed input - Vehicles'!$E$166&gt;=E64,'DV large'!$L$60/'Detailed input - Vehicles'!$E$166,0)</f>
        <v>0</v>
      </c>
      <c r="N74" s="140">
        <f>IF('Detailed input - Vehicles'!$E$166&gt;=F64,'DV large'!$L$60/'Detailed input - Vehicles'!$E$166,0)</f>
        <v>0</v>
      </c>
      <c r="O74" s="140">
        <f>IF('Detailed input - Vehicles'!$E$166&gt;=G64,'DV large'!$L$60/'Detailed input - Vehicles'!$E$166,0)</f>
        <v>0</v>
      </c>
      <c r="P74" s="140">
        <f>IF('Detailed input - Vehicles'!$E$166&gt;=H64,'DV large'!$L$60/'Detailed input - Vehicles'!$E$166,0)</f>
        <v>0</v>
      </c>
      <c r="Q74" s="140">
        <f>IF('Detailed input - Vehicles'!$E$166&gt;=I64,'DV large'!$L$60/'Detailed input - Vehicles'!$E$166,0)</f>
        <v>0</v>
      </c>
      <c r="R74" s="140">
        <f>IF('Detailed input - Vehicles'!$E$166&gt;=J64,'DV large'!$L$60/'Detailed input - Vehicles'!$E$166,0)</f>
        <v>0</v>
      </c>
      <c r="S74" s="140">
        <f>IF('Detailed input - Vehicles'!$E$166&gt;=K64,'DV large'!$L$60/'Detailed input - Vehicles'!$E$166,0)</f>
        <v>0</v>
      </c>
      <c r="T74" s="140">
        <f>IF('Detailed input - Vehicles'!$E$166&gt;=L64,'DV large'!$L$60/'Detailed input - Vehicles'!$E$166,0)</f>
        <v>0</v>
      </c>
      <c r="U74" s="140">
        <f>IF('Detailed input - Vehicles'!$E$166&gt;=M64,'DV large'!$L$60/'Detailed input - Vehicles'!$E$166,0)</f>
        <v>0</v>
      </c>
      <c r="V74" s="140">
        <f>IF('Detailed input - Vehicles'!$E$166&gt;=N64,'DV large'!$L$60/'Detailed input - Vehicles'!$E$166,0)</f>
        <v>0</v>
      </c>
      <c r="W74" s="140">
        <f>IF('Detailed input - Vehicles'!$E$166&gt;=O64,'DV large'!$L$60/'Detailed input - Vehicles'!$E$166,0)</f>
        <v>0</v>
      </c>
      <c r="X74" s="140">
        <f>IF('Detailed input - Vehicles'!$E$166&gt;=P64,'DV large'!$L$60/'Detailed input - Vehicles'!$E$166,0)</f>
        <v>0</v>
      </c>
      <c r="Y74" s="140">
        <f>IF('Detailed input - Vehicles'!$E$166&gt;=Q64,'DV large'!$L$60/'Detailed input - Vehicles'!$E$166,0)</f>
        <v>0</v>
      </c>
      <c r="Z74" s="140">
        <f>IF('Detailed input - Vehicles'!$E$166&gt;=R64,'DV large'!$L$60/'Detailed input - Vehicles'!$E$166,0)</f>
        <v>0</v>
      </c>
      <c r="AA74" s="140">
        <f>IF('Detailed input - Vehicles'!$E$166&gt;=S64,'DV large'!$L$60/'Detailed input - Vehicles'!$E$166,0)</f>
        <v>0</v>
      </c>
      <c r="AB74" s="140">
        <f>IF('Detailed input - Vehicles'!$E$166&gt;=T64,'DV large'!$L$60/'Detailed input - Vehicles'!$E$166,0)</f>
        <v>0</v>
      </c>
      <c r="AC74" s="140">
        <f>IF('Detailed input - Vehicles'!$E$166&gt;=U64,'DV large'!$L$60/'Detailed input - Vehicles'!$E$166,0)</f>
        <v>0</v>
      </c>
    </row>
    <row r="75" spans="1:29" ht="20.25" customHeight="1" outlineLevel="2" x14ac:dyDescent="0.3">
      <c r="A75" s="85"/>
      <c r="B75" s="84"/>
      <c r="C75" s="146" t="s">
        <v>130</v>
      </c>
      <c r="D75" s="140"/>
      <c r="E75" s="140"/>
      <c r="F75" s="140"/>
      <c r="G75" s="140"/>
      <c r="H75" s="140"/>
      <c r="I75" s="140"/>
      <c r="J75" s="140"/>
      <c r="K75" s="140"/>
      <c r="L75" s="140"/>
      <c r="M75" s="140">
        <f>IF('Detailed input - Vehicles'!$E$166&gt;=D64,'DV large'!$M$60/'Detailed input - Vehicles'!$E$166,0)</f>
        <v>0</v>
      </c>
      <c r="N75" s="140">
        <f>IF('Detailed input - Vehicles'!$E$166&gt;=E64,'DV large'!$M$60/'Detailed input - Vehicles'!$E$166,0)</f>
        <v>0</v>
      </c>
      <c r="O75" s="140">
        <f>IF('Detailed input - Vehicles'!$E$166&gt;=F64,'DV large'!$M$60/'Detailed input - Vehicles'!$E$166,0)</f>
        <v>0</v>
      </c>
      <c r="P75" s="140">
        <f>IF('Detailed input - Vehicles'!$E$166&gt;=G64,'DV large'!$M$60/'Detailed input - Vehicles'!$E$166,0)</f>
        <v>0</v>
      </c>
      <c r="Q75" s="140">
        <f>IF('Detailed input - Vehicles'!$E$166&gt;=H64,'DV large'!$M$60/'Detailed input - Vehicles'!$E$166,0)</f>
        <v>0</v>
      </c>
      <c r="R75" s="140">
        <f>IF('Detailed input - Vehicles'!$E$166&gt;=I64,'DV large'!$M$60/'Detailed input - Vehicles'!$E$166,0)</f>
        <v>0</v>
      </c>
      <c r="S75" s="140">
        <f>IF('Detailed input - Vehicles'!$E$166&gt;=J64,'DV large'!$M$60/'Detailed input - Vehicles'!$E$166,0)</f>
        <v>0</v>
      </c>
      <c r="T75" s="140">
        <f>IF('Detailed input - Vehicles'!$E$166&gt;=K64,'DV large'!$M$60/'Detailed input - Vehicles'!$E$166,0)</f>
        <v>0</v>
      </c>
      <c r="U75" s="140">
        <f>IF('Detailed input - Vehicles'!$E$166&gt;=L64,'DV large'!$M$60/'Detailed input - Vehicles'!$E$166,0)</f>
        <v>0</v>
      </c>
      <c r="V75" s="140">
        <f>IF('Detailed input - Vehicles'!$E$166&gt;=M64,'DV large'!$M$60/'Detailed input - Vehicles'!$E$166,0)</f>
        <v>0</v>
      </c>
      <c r="W75" s="140">
        <f>IF('Detailed input - Vehicles'!$E$166&gt;=N64,'DV large'!$M$60/'Detailed input - Vehicles'!$E$166,0)</f>
        <v>0</v>
      </c>
      <c r="X75" s="140">
        <f>IF('Detailed input - Vehicles'!$E$166&gt;=O64,'DV large'!$M$60/'Detailed input - Vehicles'!$E$166,0)</f>
        <v>0</v>
      </c>
      <c r="Y75" s="140">
        <f>IF('Detailed input - Vehicles'!$E$166&gt;=P64,'DV large'!$M$60/'Detailed input - Vehicles'!$E$166,0)</f>
        <v>0</v>
      </c>
      <c r="Z75" s="140">
        <f>IF('Detailed input - Vehicles'!$E$166&gt;=Q64,'DV large'!$M$60/'Detailed input - Vehicles'!$E$166,0)</f>
        <v>0</v>
      </c>
      <c r="AA75" s="140">
        <f>IF('Detailed input - Vehicles'!$E$166&gt;=R64,'DV large'!$M$60/'Detailed input - Vehicles'!$E$166,0)</f>
        <v>0</v>
      </c>
      <c r="AB75" s="140">
        <f>IF('Detailed input - Vehicles'!$E$166&gt;=S64,'DV large'!$M$60/'Detailed input - Vehicles'!$E$166,0)</f>
        <v>0</v>
      </c>
      <c r="AC75" s="140">
        <f>IF('Detailed input - Vehicles'!$E$166&gt;=T64,'DV large'!$M$60/'Detailed input - Vehicles'!$E$166,0)</f>
        <v>0</v>
      </c>
    </row>
    <row r="76" spans="1:29" ht="20.25" customHeight="1" outlineLevel="2" x14ac:dyDescent="0.3">
      <c r="A76" s="85"/>
      <c r="B76" s="84"/>
      <c r="C76" s="146" t="s">
        <v>131</v>
      </c>
      <c r="D76" s="140"/>
      <c r="E76" s="140"/>
      <c r="F76" s="140"/>
      <c r="G76" s="140"/>
      <c r="H76" s="140"/>
      <c r="I76" s="140"/>
      <c r="J76" s="140"/>
      <c r="K76" s="140"/>
      <c r="L76" s="140"/>
      <c r="M76" s="140"/>
      <c r="N76" s="140">
        <f>IF('Detailed input - Vehicles'!$E$166&gt;=D64,'DV large'!$N$60/'Detailed input - Vehicles'!$E$166,0)</f>
        <v>0</v>
      </c>
      <c r="O76" s="140">
        <f>IF('Detailed input - Vehicles'!$E$166&gt;=E64,'DV large'!$N$60/'Detailed input - Vehicles'!$E$166,0)</f>
        <v>0</v>
      </c>
      <c r="P76" s="140">
        <f>IF('Detailed input - Vehicles'!$E$166&gt;=F64,'DV large'!$N$60/'Detailed input - Vehicles'!$E$166,0)</f>
        <v>0</v>
      </c>
      <c r="Q76" s="140">
        <f>IF('Detailed input - Vehicles'!$E$166&gt;=G64,'DV large'!$N$60/'Detailed input - Vehicles'!$E$166,0)</f>
        <v>0</v>
      </c>
      <c r="R76" s="140">
        <f>IF('Detailed input - Vehicles'!$E$166&gt;=H64,'DV large'!$N$60/'Detailed input - Vehicles'!$E$166,0)</f>
        <v>0</v>
      </c>
      <c r="S76" s="140">
        <f>IF('Detailed input - Vehicles'!$E$166&gt;=I64,'DV large'!$N$60/'Detailed input - Vehicles'!$E$166,0)</f>
        <v>0</v>
      </c>
      <c r="T76" s="140">
        <f>IF('Detailed input - Vehicles'!$E$166&gt;=J64,'DV large'!$N$60/'Detailed input - Vehicles'!$E$166,0)</f>
        <v>0</v>
      </c>
      <c r="U76" s="140">
        <f>IF('Detailed input - Vehicles'!$E$166&gt;=K64,'DV large'!$N$60/'Detailed input - Vehicles'!$E$166,0)</f>
        <v>0</v>
      </c>
      <c r="V76" s="140">
        <f>IF('Detailed input - Vehicles'!$E$166&gt;=L64,'DV large'!$N$60/'Detailed input - Vehicles'!$E$166,0)</f>
        <v>0</v>
      </c>
      <c r="W76" s="140">
        <f>IF('Detailed input - Vehicles'!$E$166&gt;=M64,'DV large'!$N$60/'Detailed input - Vehicles'!$E$166,0)</f>
        <v>0</v>
      </c>
      <c r="X76" s="140">
        <f>IF('Detailed input - Vehicles'!$E$166&gt;=N64,'DV large'!$N$60/'Detailed input - Vehicles'!$E$166,0)</f>
        <v>0</v>
      </c>
      <c r="Y76" s="140">
        <f>IF('Detailed input - Vehicles'!$E$166&gt;=O64,'DV large'!$N$60/'Detailed input - Vehicles'!$E$166,0)</f>
        <v>0</v>
      </c>
      <c r="Z76" s="140">
        <f>IF('Detailed input - Vehicles'!$E$166&gt;=P64,'DV large'!$N$60/'Detailed input - Vehicles'!$E$166,0)</f>
        <v>0</v>
      </c>
      <c r="AA76" s="140">
        <f>IF('Detailed input - Vehicles'!$E$166&gt;=Q64,'DV large'!$N$60/'Detailed input - Vehicles'!$E$166,0)</f>
        <v>0</v>
      </c>
      <c r="AB76" s="140">
        <f>IF('Detailed input - Vehicles'!$E$166&gt;=R64,'DV large'!$N$60/'Detailed input - Vehicles'!$E$166,0)</f>
        <v>0</v>
      </c>
      <c r="AC76" s="140">
        <f>IF('Detailed input - Vehicles'!$E$166&gt;=S64,'DV large'!$N$60/'Detailed input - Vehicles'!$E$166,0)</f>
        <v>0</v>
      </c>
    </row>
    <row r="77" spans="1:29" s="87" customFormat="1" ht="20.25" customHeight="1" outlineLevel="1" x14ac:dyDescent="0.3">
      <c r="A77" s="85"/>
      <c r="B77" s="84"/>
      <c r="C77" s="84"/>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row>
    <row r="78" spans="1:29" s="87" customFormat="1" ht="20.25" customHeight="1" outlineLevel="1" x14ac:dyDescent="0.3">
      <c r="A78" s="85"/>
      <c r="B78" s="84"/>
      <c r="C78" s="84"/>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row>
    <row r="79" spans="1:29" ht="20.25" customHeight="1" outlineLevel="1" x14ac:dyDescent="0.3">
      <c r="A79" s="85"/>
      <c r="B79" s="133" t="s">
        <v>112</v>
      </c>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row>
    <row r="80" spans="1:29" s="87" customFormat="1" ht="20.25" customHeight="1" outlineLevel="1" x14ac:dyDescent="0.3">
      <c r="A80" s="85"/>
      <c r="B80" s="182"/>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row>
    <row r="81" spans="1:29" s="194" customFormat="1" ht="20.25" customHeight="1" outlineLevel="1" x14ac:dyDescent="0.3">
      <c r="A81" s="85"/>
      <c r="B81" s="243" t="s">
        <v>199</v>
      </c>
      <c r="C81" s="243" t="s">
        <v>16</v>
      </c>
      <c r="D81" s="243">
        <f>SUM(D83+D96+D100+D113)</f>
        <v>0</v>
      </c>
      <c r="E81" s="243">
        <f t="shared" ref="E81:N81" si="41">SUM(E83+E96+E100+E113)</f>
        <v>0</v>
      </c>
      <c r="F81" s="243">
        <f t="shared" si="41"/>
        <v>0</v>
      </c>
      <c r="G81" s="243">
        <f t="shared" si="41"/>
        <v>0</v>
      </c>
      <c r="H81" s="243">
        <f t="shared" si="41"/>
        <v>0</v>
      </c>
      <c r="I81" s="243">
        <f t="shared" si="41"/>
        <v>0</v>
      </c>
      <c r="J81" s="243">
        <f t="shared" si="41"/>
        <v>0</v>
      </c>
      <c r="K81" s="243">
        <f t="shared" si="41"/>
        <v>0</v>
      </c>
      <c r="L81" s="243">
        <f t="shared" si="41"/>
        <v>0</v>
      </c>
      <c r="M81" s="243">
        <f t="shared" si="41"/>
        <v>0</v>
      </c>
      <c r="N81" s="243">
        <f t="shared" si="41"/>
        <v>0</v>
      </c>
      <c r="O81" s="243">
        <f t="shared" ref="O81:AC81" si="42">SUM(O83+O96+O100+O113)</f>
        <v>0</v>
      </c>
      <c r="P81" s="243">
        <f t="shared" si="42"/>
        <v>0</v>
      </c>
      <c r="Q81" s="243">
        <f t="shared" si="42"/>
        <v>0</v>
      </c>
      <c r="R81" s="243">
        <f t="shared" si="42"/>
        <v>0</v>
      </c>
      <c r="S81" s="243">
        <f t="shared" si="42"/>
        <v>0</v>
      </c>
      <c r="T81" s="243">
        <f t="shared" si="42"/>
        <v>0</v>
      </c>
      <c r="U81" s="243">
        <f t="shared" si="42"/>
        <v>0</v>
      </c>
      <c r="V81" s="243">
        <f t="shared" si="42"/>
        <v>0</v>
      </c>
      <c r="W81" s="243">
        <f t="shared" si="42"/>
        <v>0</v>
      </c>
      <c r="X81" s="243">
        <f t="shared" si="42"/>
        <v>0</v>
      </c>
      <c r="Y81" s="243">
        <f t="shared" si="42"/>
        <v>0</v>
      </c>
      <c r="Z81" s="243">
        <f t="shared" si="42"/>
        <v>0</v>
      </c>
      <c r="AA81" s="243">
        <f t="shared" si="42"/>
        <v>0</v>
      </c>
      <c r="AB81" s="243">
        <f t="shared" si="42"/>
        <v>0</v>
      </c>
      <c r="AC81" s="243">
        <f t="shared" si="42"/>
        <v>0</v>
      </c>
    </row>
    <row r="82" spans="1:29" s="87" customFormat="1" ht="20.25" customHeight="1" outlineLevel="1" x14ac:dyDescent="0.3">
      <c r="A82" s="85"/>
      <c r="B82" s="182"/>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row>
    <row r="83" spans="1:29" s="87" customFormat="1" ht="20.25" customHeight="1" outlineLevel="2" x14ac:dyDescent="0.3">
      <c r="A83" s="88"/>
      <c r="B83" s="101" t="s">
        <v>96</v>
      </c>
      <c r="C83" s="101" t="s">
        <v>16</v>
      </c>
      <c r="D83" s="141">
        <f t="shared" ref="D83:N83" si="43">SUM(D84:D94)</f>
        <v>0</v>
      </c>
      <c r="E83" s="141">
        <f t="shared" si="43"/>
        <v>0</v>
      </c>
      <c r="F83" s="141">
        <f t="shared" si="43"/>
        <v>0</v>
      </c>
      <c r="G83" s="141">
        <f t="shared" si="43"/>
        <v>0</v>
      </c>
      <c r="H83" s="141">
        <f t="shared" si="43"/>
        <v>0</v>
      </c>
      <c r="I83" s="141">
        <f t="shared" si="43"/>
        <v>0</v>
      </c>
      <c r="J83" s="141">
        <f t="shared" si="43"/>
        <v>0</v>
      </c>
      <c r="K83" s="141">
        <f t="shared" si="43"/>
        <v>0</v>
      </c>
      <c r="L83" s="141">
        <f t="shared" si="43"/>
        <v>0</v>
      </c>
      <c r="M83" s="141">
        <f t="shared" si="43"/>
        <v>0</v>
      </c>
      <c r="N83" s="141">
        <f t="shared" si="43"/>
        <v>0</v>
      </c>
      <c r="O83" s="141">
        <f t="shared" ref="O83:AC83" si="44">SUM(O84:O94)</f>
        <v>0</v>
      </c>
      <c r="P83" s="141">
        <f t="shared" si="44"/>
        <v>0</v>
      </c>
      <c r="Q83" s="141">
        <f t="shared" si="44"/>
        <v>0</v>
      </c>
      <c r="R83" s="141">
        <f t="shared" si="44"/>
        <v>0</v>
      </c>
      <c r="S83" s="141">
        <f t="shared" si="44"/>
        <v>0</v>
      </c>
      <c r="T83" s="141">
        <f t="shared" si="44"/>
        <v>0</v>
      </c>
      <c r="U83" s="141">
        <f t="shared" si="44"/>
        <v>0</v>
      </c>
      <c r="V83" s="141">
        <f t="shared" si="44"/>
        <v>0</v>
      </c>
      <c r="W83" s="141">
        <f t="shared" si="44"/>
        <v>0</v>
      </c>
      <c r="X83" s="141">
        <f t="shared" si="44"/>
        <v>0</v>
      </c>
      <c r="Y83" s="141">
        <f t="shared" si="44"/>
        <v>0</v>
      </c>
      <c r="Z83" s="141">
        <f t="shared" si="44"/>
        <v>0</v>
      </c>
      <c r="AA83" s="141">
        <f t="shared" si="44"/>
        <v>0</v>
      </c>
      <c r="AB83" s="141">
        <f t="shared" si="44"/>
        <v>0</v>
      </c>
      <c r="AC83" s="141">
        <f t="shared" si="44"/>
        <v>0</v>
      </c>
    </row>
    <row r="84" spans="1:29" s="87" customFormat="1" ht="20.25" customHeight="1" outlineLevel="3" x14ac:dyDescent="0.3">
      <c r="A84" s="88"/>
      <c r="B84" s="103" t="s">
        <v>136</v>
      </c>
      <c r="C84" s="146" t="s">
        <v>121</v>
      </c>
      <c r="D84" s="140">
        <f>IF('Detailed input - Vehicles'!$E$178&lt;&gt;0,'Detailed input - Vehicles'!$E$178,'Detailed input - Vehicles'!$E$177)*D13*D25</f>
        <v>0</v>
      </c>
      <c r="E84" s="140">
        <f>IF('Detailed input - Vehicles'!$E$178&lt;&gt;0,'Detailed input - Vehicles'!$E$178,'Detailed input - Vehicles'!$E$177)*E13*E25</f>
        <v>0</v>
      </c>
      <c r="F84" s="140">
        <f>IF('Detailed input - Vehicles'!$E$178&lt;&gt;0,'Detailed input - Vehicles'!$E$178,'Detailed input - Vehicles'!$E$177)*F13*F25</f>
        <v>0</v>
      </c>
      <c r="G84" s="140">
        <f>IF('Detailed input - Vehicles'!$E$178&lt;&gt;0,'Detailed input - Vehicles'!$E$178,'Detailed input - Vehicles'!$E$177)*G13*G25</f>
        <v>0</v>
      </c>
      <c r="H84" s="140">
        <f>IF('Detailed input - Vehicles'!$E$178&lt;&gt;0,'Detailed input - Vehicles'!$E$178,'Detailed input - Vehicles'!$E$177)*H13*H25</f>
        <v>0</v>
      </c>
      <c r="I84" s="140">
        <f>IF('Detailed input - Vehicles'!$E$178&lt;&gt;0,'Detailed input - Vehicles'!$E$178,'Detailed input - Vehicles'!$E$177)*I13*I25</f>
        <v>0</v>
      </c>
      <c r="J84" s="140">
        <f>IF('Detailed input - Vehicles'!$E$178&lt;&gt;0,'Detailed input - Vehicles'!$E$178,'Detailed input - Vehicles'!$E$177)*J13*J25</f>
        <v>0</v>
      </c>
      <c r="K84" s="140">
        <f>IF('Detailed input - Vehicles'!$E$178&lt;&gt;0,'Detailed input - Vehicles'!$E$178,'Detailed input - Vehicles'!$E$177)*K13*K25</f>
        <v>0</v>
      </c>
      <c r="L84" s="140">
        <f>IF('Detailed input - Vehicles'!$E$178&lt;&gt;0,'Detailed input - Vehicles'!$E$178,'Detailed input - Vehicles'!$E$177)*L13*L25</f>
        <v>0</v>
      </c>
      <c r="M84" s="140">
        <f>IF('Detailed input - Vehicles'!$E$178&lt;&gt;0,'Detailed input - Vehicles'!$E$178,'Detailed input - Vehicles'!$E$177)*M13*M25</f>
        <v>0</v>
      </c>
      <c r="N84" s="140">
        <f>IF('Detailed input - Vehicles'!$E$178&lt;&gt;0,'Detailed input - Vehicles'!$E$178,'Detailed input - Vehicles'!$E$177)*N13*N25</f>
        <v>0</v>
      </c>
      <c r="O84" s="140">
        <f>IF('Detailed input - Vehicles'!$E$178&lt;&gt;0,'Detailed input - Vehicles'!$E$178,'Detailed input - Vehicles'!$E$177)*O13*O25</f>
        <v>0</v>
      </c>
      <c r="P84" s="140">
        <f>IF('Detailed input - Vehicles'!$E$178&lt;&gt;0,'Detailed input - Vehicles'!$E$178,'Detailed input - Vehicles'!$E$177)*P13*P25</f>
        <v>0</v>
      </c>
      <c r="Q84" s="140">
        <f>IF('Detailed input - Vehicles'!$E$178&lt;&gt;0,'Detailed input - Vehicles'!$E$178,'Detailed input - Vehicles'!$E$177)*Q13*Q25</f>
        <v>0</v>
      </c>
      <c r="R84" s="140">
        <f>IF('Detailed input - Vehicles'!$E$178&lt;&gt;0,'Detailed input - Vehicles'!$E$178,'Detailed input - Vehicles'!$E$177)*R13*R25</f>
        <v>0</v>
      </c>
      <c r="S84" s="140">
        <f>IF('Detailed input - Vehicles'!$E$178&lt;&gt;0,'Detailed input - Vehicles'!$E$178,'Detailed input - Vehicles'!$E$177)*S13*S25</f>
        <v>0</v>
      </c>
      <c r="T84" s="140">
        <f>IF('Detailed input - Vehicles'!$E$178&lt;&gt;0,'Detailed input - Vehicles'!$E$178,'Detailed input - Vehicles'!$E$177)*T13*T25</f>
        <v>0</v>
      </c>
      <c r="U84" s="140">
        <f>IF('Detailed input - Vehicles'!$E$178&lt;&gt;0,'Detailed input - Vehicles'!$E$178,'Detailed input - Vehicles'!$E$177)*U13*U25</f>
        <v>0</v>
      </c>
      <c r="V84" s="140">
        <f>IF('Detailed input - Vehicles'!$E$178&lt;&gt;0,'Detailed input - Vehicles'!$E$178,'Detailed input - Vehicles'!$E$177)*V13*V25</f>
        <v>0</v>
      </c>
      <c r="W84" s="140">
        <f>IF('Detailed input - Vehicles'!$E$178&lt;&gt;0,'Detailed input - Vehicles'!$E$178,'Detailed input - Vehicles'!$E$177)*W13*W25</f>
        <v>0</v>
      </c>
      <c r="X84" s="140">
        <f>IF('Detailed input - Vehicles'!$E$178&lt;&gt;0,'Detailed input - Vehicles'!$E$178,'Detailed input - Vehicles'!$E$177)*X13*X25</f>
        <v>0</v>
      </c>
      <c r="Y84" s="140">
        <f>IF('Detailed input - Vehicles'!$E$178&lt;&gt;0,'Detailed input - Vehicles'!$E$178,'Detailed input - Vehicles'!$E$177)*Y13*Y25</f>
        <v>0</v>
      </c>
      <c r="Z84" s="140">
        <f>IF('Detailed input - Vehicles'!$E$178&lt;&gt;0,'Detailed input - Vehicles'!$E$178,'Detailed input - Vehicles'!$E$177)*Z13*Z25</f>
        <v>0</v>
      </c>
      <c r="AA84" s="140">
        <f>IF('Detailed input - Vehicles'!$E$178&lt;&gt;0,'Detailed input - Vehicles'!$E$178,'Detailed input - Vehicles'!$E$177)*AA13*AA25</f>
        <v>0</v>
      </c>
      <c r="AB84" s="140">
        <f>IF('Detailed input - Vehicles'!$E$178&lt;&gt;0,'Detailed input - Vehicles'!$E$178,'Detailed input - Vehicles'!$E$177)*AB13*AB25</f>
        <v>0</v>
      </c>
      <c r="AC84" s="140">
        <f>IF('Detailed input - Vehicles'!$E$178&lt;&gt;0,'Detailed input - Vehicles'!$E$178,'Detailed input - Vehicles'!$E$177)*AC13*AC25</f>
        <v>0</v>
      </c>
    </row>
    <row r="85" spans="1:29" s="87" customFormat="1" ht="20.25" customHeight="1" outlineLevel="3" x14ac:dyDescent="0.3">
      <c r="A85" s="88"/>
      <c r="B85" s="89"/>
      <c r="C85" s="146" t="s">
        <v>122</v>
      </c>
      <c r="D85" s="140"/>
      <c r="E85" s="140">
        <f>IF('Detailed input - Vehicles'!$F$178&lt;&gt;0,'Detailed input - Vehicles'!$F$178,'Detailed input - Vehicles'!$F$177)*E14*E25</f>
        <v>0</v>
      </c>
      <c r="F85" s="140">
        <f>IF('Detailed input - Vehicles'!$F$178&lt;&gt;0,'Detailed input - Vehicles'!$F$178,'Detailed input - Vehicles'!$F$177)*F14*F25</f>
        <v>0</v>
      </c>
      <c r="G85" s="140">
        <f>IF('Detailed input - Vehicles'!$F$178&lt;&gt;0,'Detailed input - Vehicles'!$F$178,'Detailed input - Vehicles'!$F$177)*G14*G25</f>
        <v>0</v>
      </c>
      <c r="H85" s="140">
        <f>IF('Detailed input - Vehicles'!$F$178&lt;&gt;0,'Detailed input - Vehicles'!$F$178,'Detailed input - Vehicles'!$F$177)*H14*H25</f>
        <v>0</v>
      </c>
      <c r="I85" s="140">
        <f>IF('Detailed input - Vehicles'!$F$178&lt;&gt;0,'Detailed input - Vehicles'!$F$178,'Detailed input - Vehicles'!$F$177)*I14*I25</f>
        <v>0</v>
      </c>
      <c r="J85" s="140">
        <f>IF('Detailed input - Vehicles'!$F$178&lt;&gt;0,'Detailed input - Vehicles'!$F$178,'Detailed input - Vehicles'!$F$177)*J14*J25</f>
        <v>0</v>
      </c>
      <c r="K85" s="140">
        <f>IF('Detailed input - Vehicles'!$F$178&lt;&gt;0,'Detailed input - Vehicles'!$F$178,'Detailed input - Vehicles'!$F$177)*K14*K25</f>
        <v>0</v>
      </c>
      <c r="L85" s="140">
        <f>IF('Detailed input - Vehicles'!$F$178&lt;&gt;0,'Detailed input - Vehicles'!$F$178,'Detailed input - Vehicles'!$F$177)*L14*L25</f>
        <v>0</v>
      </c>
      <c r="M85" s="140">
        <f>IF('Detailed input - Vehicles'!$F$178&lt;&gt;0,'Detailed input - Vehicles'!$F$178,'Detailed input - Vehicles'!$F$177)*M14*M25</f>
        <v>0</v>
      </c>
      <c r="N85" s="140">
        <f>IF('Detailed input - Vehicles'!$F$178&lt;&gt;0,'Detailed input - Vehicles'!$F$178,'Detailed input - Vehicles'!$F$177)*N14*N25</f>
        <v>0</v>
      </c>
      <c r="O85" s="140">
        <f>IF('Detailed input - Vehicles'!$F$178&lt;&gt;0,'Detailed input - Vehicles'!$F$178,'Detailed input - Vehicles'!$F$177)*O14*O25</f>
        <v>0</v>
      </c>
      <c r="P85" s="140">
        <f>IF('Detailed input - Vehicles'!$F$178&lt;&gt;0,'Detailed input - Vehicles'!$F$178,'Detailed input - Vehicles'!$F$177)*P14*P25</f>
        <v>0</v>
      </c>
      <c r="Q85" s="140">
        <f>IF('Detailed input - Vehicles'!$F$178&lt;&gt;0,'Detailed input - Vehicles'!$F$178,'Detailed input - Vehicles'!$F$177)*Q14*Q25</f>
        <v>0</v>
      </c>
      <c r="R85" s="140">
        <f>IF('Detailed input - Vehicles'!$F$178&lt;&gt;0,'Detailed input - Vehicles'!$F$178,'Detailed input - Vehicles'!$F$177)*R14*R25</f>
        <v>0</v>
      </c>
      <c r="S85" s="140">
        <f>IF('Detailed input - Vehicles'!$F$178&lt;&gt;0,'Detailed input - Vehicles'!$F$178,'Detailed input - Vehicles'!$F$177)*S14*S25</f>
        <v>0</v>
      </c>
      <c r="T85" s="140">
        <f>IF('Detailed input - Vehicles'!$F$178&lt;&gt;0,'Detailed input - Vehicles'!$F$178,'Detailed input - Vehicles'!$F$177)*T14*T25</f>
        <v>0</v>
      </c>
      <c r="U85" s="140">
        <f>IF('Detailed input - Vehicles'!$F$178&lt;&gt;0,'Detailed input - Vehicles'!$F$178,'Detailed input - Vehicles'!$F$177)*U14*U25</f>
        <v>0</v>
      </c>
      <c r="V85" s="140">
        <f>IF('Detailed input - Vehicles'!$F$178&lt;&gt;0,'Detailed input - Vehicles'!$F$178,'Detailed input - Vehicles'!$F$177)*V14*V25</f>
        <v>0</v>
      </c>
      <c r="W85" s="140">
        <f>IF('Detailed input - Vehicles'!$F$178&lt;&gt;0,'Detailed input - Vehicles'!$F$178,'Detailed input - Vehicles'!$F$177)*W14*W25</f>
        <v>0</v>
      </c>
      <c r="X85" s="140">
        <f>IF('Detailed input - Vehicles'!$F$178&lt;&gt;0,'Detailed input - Vehicles'!$F$178,'Detailed input - Vehicles'!$F$177)*X14*X25</f>
        <v>0</v>
      </c>
      <c r="Y85" s="140">
        <f>IF('Detailed input - Vehicles'!$F$178&lt;&gt;0,'Detailed input - Vehicles'!$F$178,'Detailed input - Vehicles'!$F$177)*Y14*Y25</f>
        <v>0</v>
      </c>
      <c r="Z85" s="140">
        <f>IF('Detailed input - Vehicles'!$F$178&lt;&gt;0,'Detailed input - Vehicles'!$F$178,'Detailed input - Vehicles'!$F$177)*Z14*Z25</f>
        <v>0</v>
      </c>
      <c r="AA85" s="140">
        <f>IF('Detailed input - Vehicles'!$F$178&lt;&gt;0,'Detailed input - Vehicles'!$F$178,'Detailed input - Vehicles'!$F$177)*AA14*AA25</f>
        <v>0</v>
      </c>
      <c r="AB85" s="140">
        <f>IF('Detailed input - Vehicles'!$F$178&lt;&gt;0,'Detailed input - Vehicles'!$F$178,'Detailed input - Vehicles'!$F$177)*AB14*AB25</f>
        <v>0</v>
      </c>
      <c r="AC85" s="140">
        <f>IF('Detailed input - Vehicles'!$F$178&lt;&gt;0,'Detailed input - Vehicles'!$F$178,'Detailed input - Vehicles'!$F$177)*AC14*AC25</f>
        <v>0</v>
      </c>
    </row>
    <row r="86" spans="1:29" s="87" customFormat="1" ht="20.25" customHeight="1" outlineLevel="3" x14ac:dyDescent="0.3">
      <c r="A86" s="88"/>
      <c r="B86" s="89"/>
      <c r="C86" s="146" t="s">
        <v>123</v>
      </c>
      <c r="D86" s="140"/>
      <c r="E86" s="140"/>
      <c r="F86" s="140">
        <f>IF('Detailed input - Vehicles'!$G$178&lt;&gt;0,'Detailed input - Vehicles'!$G$178,'Detailed input - Vehicles'!$G$177)*'DV large'!F25*'DV large'!F15</f>
        <v>0</v>
      </c>
      <c r="G86" s="140">
        <f>IF('Detailed input - Vehicles'!$G$178&lt;&gt;0,'Detailed input - Vehicles'!$G$178,'Detailed input - Vehicles'!$G$177)*'DV large'!G25*'DV large'!G15</f>
        <v>0</v>
      </c>
      <c r="H86" s="140">
        <f>IF('Detailed input - Vehicles'!$G$178&lt;&gt;0,'Detailed input - Vehicles'!$G$178,'Detailed input - Vehicles'!$G$177)*'DV large'!H25*'DV large'!H15</f>
        <v>0</v>
      </c>
      <c r="I86" s="140">
        <f>IF('Detailed input - Vehicles'!$G$178&lt;&gt;0,'Detailed input - Vehicles'!$G$178,'Detailed input - Vehicles'!$G$177)*'DV large'!I25*'DV large'!I15</f>
        <v>0</v>
      </c>
      <c r="J86" s="140">
        <f>IF('Detailed input - Vehicles'!$G$178&lt;&gt;0,'Detailed input - Vehicles'!$G$178,'Detailed input - Vehicles'!$G$177)*'DV large'!J25*'DV large'!J15</f>
        <v>0</v>
      </c>
      <c r="K86" s="140">
        <f>IF('Detailed input - Vehicles'!$G$178&lt;&gt;0,'Detailed input - Vehicles'!$G$178,'Detailed input - Vehicles'!$G$177)*'DV large'!K25*'DV large'!K15</f>
        <v>0</v>
      </c>
      <c r="L86" s="140">
        <f>IF('Detailed input - Vehicles'!$G$178&lt;&gt;0,'Detailed input - Vehicles'!$G$178,'Detailed input - Vehicles'!$G$177)*'DV large'!L25*'DV large'!L15</f>
        <v>0</v>
      </c>
      <c r="M86" s="140">
        <f>IF('Detailed input - Vehicles'!$G$178&lt;&gt;0,'Detailed input - Vehicles'!$G$178,'Detailed input - Vehicles'!$G$177)*'DV large'!M25*'DV large'!M15</f>
        <v>0</v>
      </c>
      <c r="N86" s="140">
        <f>IF('Detailed input - Vehicles'!$G$178&lt;&gt;0,'Detailed input - Vehicles'!$G$178,'Detailed input - Vehicles'!$G$177)*'DV large'!N25*'DV large'!N15</f>
        <v>0</v>
      </c>
      <c r="O86" s="140">
        <f>IF('Detailed input - Vehicles'!$G$178&lt;&gt;0,'Detailed input - Vehicles'!$G$178,'Detailed input - Vehicles'!$G$177)*'DV large'!O25*'DV large'!O15</f>
        <v>0</v>
      </c>
      <c r="P86" s="140">
        <f>IF('Detailed input - Vehicles'!$G$178&lt;&gt;0,'Detailed input - Vehicles'!$G$178,'Detailed input - Vehicles'!$G$177)*'DV large'!P25*'DV large'!P15</f>
        <v>0</v>
      </c>
      <c r="Q86" s="140">
        <f>IF('Detailed input - Vehicles'!$G$178&lt;&gt;0,'Detailed input - Vehicles'!$G$178,'Detailed input - Vehicles'!$G$177)*'DV large'!Q25*'DV large'!Q15</f>
        <v>0</v>
      </c>
      <c r="R86" s="140">
        <f>IF('Detailed input - Vehicles'!$G$178&lt;&gt;0,'Detailed input - Vehicles'!$G$178,'Detailed input - Vehicles'!$G$177)*'DV large'!R25*'DV large'!R15</f>
        <v>0</v>
      </c>
      <c r="S86" s="140">
        <f>IF('Detailed input - Vehicles'!$G$178&lt;&gt;0,'Detailed input - Vehicles'!$G$178,'Detailed input - Vehicles'!$G$177)*'DV large'!S25*'DV large'!S15</f>
        <v>0</v>
      </c>
      <c r="T86" s="140">
        <f>IF('Detailed input - Vehicles'!$G$178&lt;&gt;0,'Detailed input - Vehicles'!$G$178,'Detailed input - Vehicles'!$G$177)*'DV large'!T25*'DV large'!T15</f>
        <v>0</v>
      </c>
      <c r="U86" s="140">
        <f>IF('Detailed input - Vehicles'!$G$178&lt;&gt;0,'Detailed input - Vehicles'!$G$178,'Detailed input - Vehicles'!$G$177)*'DV large'!U25*'DV large'!U15</f>
        <v>0</v>
      </c>
      <c r="V86" s="140">
        <f>IF('Detailed input - Vehicles'!$G$178&lt;&gt;0,'Detailed input - Vehicles'!$G$178,'Detailed input - Vehicles'!$G$177)*'DV large'!V25*'DV large'!V15</f>
        <v>0</v>
      </c>
      <c r="W86" s="140">
        <f>IF('Detailed input - Vehicles'!$G$178&lt;&gt;0,'Detailed input - Vehicles'!$G$178,'Detailed input - Vehicles'!$G$177)*'DV large'!W25*'DV large'!W15</f>
        <v>0</v>
      </c>
      <c r="X86" s="140">
        <f>IF('Detailed input - Vehicles'!$G$178&lt;&gt;0,'Detailed input - Vehicles'!$G$178,'Detailed input - Vehicles'!$G$177)*'DV large'!X25*'DV large'!X15</f>
        <v>0</v>
      </c>
      <c r="Y86" s="140">
        <f>IF('Detailed input - Vehicles'!$G$178&lt;&gt;0,'Detailed input - Vehicles'!$G$178,'Detailed input - Vehicles'!$G$177)*'DV large'!Y25*'DV large'!Y15</f>
        <v>0</v>
      </c>
      <c r="Z86" s="140">
        <f>IF('Detailed input - Vehicles'!$G$178&lt;&gt;0,'Detailed input - Vehicles'!$G$178,'Detailed input - Vehicles'!$G$177)*'DV large'!Z25*'DV large'!Z15</f>
        <v>0</v>
      </c>
      <c r="AA86" s="140">
        <f>IF('Detailed input - Vehicles'!$G$178&lt;&gt;0,'Detailed input - Vehicles'!$G$178,'Detailed input - Vehicles'!$G$177)*'DV large'!AA25*'DV large'!AA15</f>
        <v>0</v>
      </c>
      <c r="AB86" s="140">
        <f>IF('Detailed input - Vehicles'!$G$178&lt;&gt;0,'Detailed input - Vehicles'!$G$178,'Detailed input - Vehicles'!$G$177)*'DV large'!AB25*'DV large'!AB15</f>
        <v>0</v>
      </c>
      <c r="AC86" s="140">
        <f>IF('Detailed input - Vehicles'!$G$178&lt;&gt;0,'Detailed input - Vehicles'!$G$178,'Detailed input - Vehicles'!$G$177)*'DV large'!AC25*'DV large'!AC15</f>
        <v>0</v>
      </c>
    </row>
    <row r="87" spans="1:29" s="87" customFormat="1" ht="20.25" customHeight="1" outlineLevel="3" x14ac:dyDescent="0.3">
      <c r="A87" s="88"/>
      <c r="B87" s="89"/>
      <c r="C87" s="146" t="s">
        <v>124</v>
      </c>
      <c r="D87" s="140"/>
      <c r="E87" s="140"/>
      <c r="F87" s="140"/>
      <c r="G87" s="140">
        <f>IF('Detailed input - Vehicles'!$H$178&lt;&gt;0,'Detailed input - Vehicles'!$H$178,'Detailed input - Vehicles'!$H$177)*G25*G16</f>
        <v>0</v>
      </c>
      <c r="H87" s="140">
        <f>IF('Detailed input - Vehicles'!$H$178&lt;&gt;0,'Detailed input - Vehicles'!$H$178,'Detailed input - Vehicles'!$H$177)*H25*H16</f>
        <v>0</v>
      </c>
      <c r="I87" s="140">
        <f>IF('Detailed input - Vehicles'!$H$178&lt;&gt;0,'Detailed input - Vehicles'!$H$178,'Detailed input - Vehicles'!$H$177)*I25*I16</f>
        <v>0</v>
      </c>
      <c r="J87" s="140">
        <f>IF('Detailed input - Vehicles'!$H$178&lt;&gt;0,'Detailed input - Vehicles'!$H$178,'Detailed input - Vehicles'!$H$177)*J25*J16</f>
        <v>0</v>
      </c>
      <c r="K87" s="140">
        <f>IF('Detailed input - Vehicles'!$H$178&lt;&gt;0,'Detailed input - Vehicles'!$H$178,'Detailed input - Vehicles'!$H$177)*K25*K16</f>
        <v>0</v>
      </c>
      <c r="L87" s="140">
        <f>IF('Detailed input - Vehicles'!$H$178&lt;&gt;0,'Detailed input - Vehicles'!$H$178,'Detailed input - Vehicles'!$H$177)*L25*L16</f>
        <v>0</v>
      </c>
      <c r="M87" s="140">
        <f>IF('Detailed input - Vehicles'!$H$178&lt;&gt;0,'Detailed input - Vehicles'!$H$178,'Detailed input - Vehicles'!$H$177)*M25*M16</f>
        <v>0</v>
      </c>
      <c r="N87" s="140">
        <f>IF('Detailed input - Vehicles'!$H$178&lt;&gt;0,'Detailed input - Vehicles'!$H$178,'Detailed input - Vehicles'!$H$177)*N25*N16</f>
        <v>0</v>
      </c>
      <c r="O87" s="140">
        <f>IF('Detailed input - Vehicles'!$H$178&lt;&gt;0,'Detailed input - Vehicles'!$H$178,'Detailed input - Vehicles'!$H$177)*O25*O16</f>
        <v>0</v>
      </c>
      <c r="P87" s="140">
        <f>IF('Detailed input - Vehicles'!$H$178&lt;&gt;0,'Detailed input - Vehicles'!$H$178,'Detailed input - Vehicles'!$H$177)*P25*P16</f>
        <v>0</v>
      </c>
      <c r="Q87" s="140">
        <f>IF('Detailed input - Vehicles'!$H$178&lt;&gt;0,'Detailed input - Vehicles'!$H$178,'Detailed input - Vehicles'!$H$177)*Q25*Q16</f>
        <v>0</v>
      </c>
      <c r="R87" s="140">
        <f>IF('Detailed input - Vehicles'!$H$178&lt;&gt;0,'Detailed input - Vehicles'!$H$178,'Detailed input - Vehicles'!$H$177)*R25*R16</f>
        <v>0</v>
      </c>
      <c r="S87" s="140">
        <f>IF('Detailed input - Vehicles'!$H$178&lt;&gt;0,'Detailed input - Vehicles'!$H$178,'Detailed input - Vehicles'!$H$177)*S25*S16</f>
        <v>0</v>
      </c>
      <c r="T87" s="140">
        <f>IF('Detailed input - Vehicles'!$H$178&lt;&gt;0,'Detailed input - Vehicles'!$H$178,'Detailed input - Vehicles'!$H$177)*T25*T16</f>
        <v>0</v>
      </c>
      <c r="U87" s="140">
        <f>IF('Detailed input - Vehicles'!$H$178&lt;&gt;0,'Detailed input - Vehicles'!$H$178,'Detailed input - Vehicles'!$H$177)*U25*U16</f>
        <v>0</v>
      </c>
      <c r="V87" s="140">
        <f>IF('Detailed input - Vehicles'!$H$178&lt;&gt;0,'Detailed input - Vehicles'!$H$178,'Detailed input - Vehicles'!$H$177)*V25*V16</f>
        <v>0</v>
      </c>
      <c r="W87" s="140">
        <f>IF('Detailed input - Vehicles'!$H$178&lt;&gt;0,'Detailed input - Vehicles'!$H$178,'Detailed input - Vehicles'!$H$177)*W25*W16</f>
        <v>0</v>
      </c>
      <c r="X87" s="140">
        <f>IF('Detailed input - Vehicles'!$H$178&lt;&gt;0,'Detailed input - Vehicles'!$H$178,'Detailed input - Vehicles'!$H$177)*X25*X16</f>
        <v>0</v>
      </c>
      <c r="Y87" s="140">
        <f>IF('Detailed input - Vehicles'!$H$178&lt;&gt;0,'Detailed input - Vehicles'!$H$178,'Detailed input - Vehicles'!$H$177)*Y25*Y16</f>
        <v>0</v>
      </c>
      <c r="Z87" s="140">
        <f>IF('Detailed input - Vehicles'!$H$178&lt;&gt;0,'Detailed input - Vehicles'!$H$178,'Detailed input - Vehicles'!$H$177)*Z25*Z16</f>
        <v>0</v>
      </c>
      <c r="AA87" s="140">
        <f>IF('Detailed input - Vehicles'!$H$178&lt;&gt;0,'Detailed input - Vehicles'!$H$178,'Detailed input - Vehicles'!$H$177)*AA25*AA16</f>
        <v>0</v>
      </c>
      <c r="AB87" s="140">
        <f>IF('Detailed input - Vehicles'!$H$178&lt;&gt;0,'Detailed input - Vehicles'!$H$178,'Detailed input - Vehicles'!$H$177)*AB25*AB16</f>
        <v>0</v>
      </c>
      <c r="AC87" s="140">
        <f>IF('Detailed input - Vehicles'!$H$178&lt;&gt;0,'Detailed input - Vehicles'!$H$178,'Detailed input - Vehicles'!$H$177)*AC25*AC16</f>
        <v>0</v>
      </c>
    </row>
    <row r="88" spans="1:29" s="87" customFormat="1" ht="20.25" customHeight="1" outlineLevel="3" x14ac:dyDescent="0.3">
      <c r="A88" s="88"/>
      <c r="B88" s="89"/>
      <c r="C88" s="146" t="s">
        <v>125</v>
      </c>
      <c r="D88" s="140"/>
      <c r="E88" s="140"/>
      <c r="F88" s="140"/>
      <c r="G88" s="140"/>
      <c r="H88" s="140">
        <f>IF('Detailed input - Vehicles'!$I$178&lt;&gt;0,'Detailed input - Vehicles'!$I$178,'Detailed input - Vehicles'!$I$177)*'DV large'!H17*'DV large'!H25</f>
        <v>0</v>
      </c>
      <c r="I88" s="140">
        <f>IF('Detailed input - Vehicles'!$I$178&lt;&gt;0,'Detailed input - Vehicles'!$I$178,'Detailed input - Vehicles'!$I$177)*'DV large'!I17*'DV large'!I25</f>
        <v>0</v>
      </c>
      <c r="J88" s="140">
        <f>IF('Detailed input - Vehicles'!$I$178&lt;&gt;0,'Detailed input - Vehicles'!$I$178,'Detailed input - Vehicles'!$I$177)*'DV large'!J17*'DV large'!J25</f>
        <v>0</v>
      </c>
      <c r="K88" s="140">
        <f>IF('Detailed input - Vehicles'!$I$178&lt;&gt;0,'Detailed input - Vehicles'!$I$178,'Detailed input - Vehicles'!$I$177)*'DV large'!K17*'DV large'!K25</f>
        <v>0</v>
      </c>
      <c r="L88" s="140">
        <f>IF('Detailed input - Vehicles'!$I$178&lt;&gt;0,'Detailed input - Vehicles'!$I$178,'Detailed input - Vehicles'!$I$177)*'DV large'!L17*'DV large'!L25</f>
        <v>0</v>
      </c>
      <c r="M88" s="140">
        <f>IF('Detailed input - Vehicles'!$I$178&lt;&gt;0,'Detailed input - Vehicles'!$I$178,'Detailed input - Vehicles'!$I$177)*'DV large'!M17*'DV large'!M25</f>
        <v>0</v>
      </c>
      <c r="N88" s="140">
        <f>IF('Detailed input - Vehicles'!$I$178&lt;&gt;0,'Detailed input - Vehicles'!$I$178,'Detailed input - Vehicles'!$I$177)*'DV large'!N17*'DV large'!N25</f>
        <v>0</v>
      </c>
      <c r="O88" s="140">
        <f>IF('Detailed input - Vehicles'!$I$178&lt;&gt;0,'Detailed input - Vehicles'!$I$178,'Detailed input - Vehicles'!$I$177)*'DV large'!O17*'DV large'!O25</f>
        <v>0</v>
      </c>
      <c r="P88" s="140">
        <f>IF('Detailed input - Vehicles'!$I$178&lt;&gt;0,'Detailed input - Vehicles'!$I$178,'Detailed input - Vehicles'!$I$177)*'DV large'!P17*'DV large'!P25</f>
        <v>0</v>
      </c>
      <c r="Q88" s="140">
        <f>IF('Detailed input - Vehicles'!$I$178&lt;&gt;0,'Detailed input - Vehicles'!$I$178,'Detailed input - Vehicles'!$I$177)*'DV large'!Q17*'DV large'!Q25</f>
        <v>0</v>
      </c>
      <c r="R88" s="140">
        <f>IF('Detailed input - Vehicles'!$I$178&lt;&gt;0,'Detailed input - Vehicles'!$I$178,'Detailed input - Vehicles'!$I$177)*'DV large'!R17*'DV large'!R25</f>
        <v>0</v>
      </c>
      <c r="S88" s="140">
        <f>IF('Detailed input - Vehicles'!$I$178&lt;&gt;0,'Detailed input - Vehicles'!$I$178,'Detailed input - Vehicles'!$I$177)*'DV large'!S17*'DV large'!S25</f>
        <v>0</v>
      </c>
      <c r="T88" s="140">
        <f>IF('Detailed input - Vehicles'!$I$178&lt;&gt;0,'Detailed input - Vehicles'!$I$178,'Detailed input - Vehicles'!$I$177)*'DV large'!T17*'DV large'!T25</f>
        <v>0</v>
      </c>
      <c r="U88" s="140">
        <f>IF('Detailed input - Vehicles'!$I$178&lt;&gt;0,'Detailed input - Vehicles'!$I$178,'Detailed input - Vehicles'!$I$177)*'DV large'!U17*'DV large'!U25</f>
        <v>0</v>
      </c>
      <c r="V88" s="140">
        <f>IF('Detailed input - Vehicles'!$I$178&lt;&gt;0,'Detailed input - Vehicles'!$I$178,'Detailed input - Vehicles'!$I$177)*'DV large'!V17*'DV large'!V25</f>
        <v>0</v>
      </c>
      <c r="W88" s="140">
        <f>IF('Detailed input - Vehicles'!$I$178&lt;&gt;0,'Detailed input - Vehicles'!$I$178,'Detailed input - Vehicles'!$I$177)*'DV large'!W17*'DV large'!W25</f>
        <v>0</v>
      </c>
      <c r="X88" s="140">
        <f>IF('Detailed input - Vehicles'!$I$178&lt;&gt;0,'Detailed input - Vehicles'!$I$178,'Detailed input - Vehicles'!$I$177)*'DV large'!X17*'DV large'!X25</f>
        <v>0</v>
      </c>
      <c r="Y88" s="140">
        <f>IF('Detailed input - Vehicles'!$I$178&lt;&gt;0,'Detailed input - Vehicles'!$I$178,'Detailed input - Vehicles'!$I$177)*'DV large'!Y17*'DV large'!Y25</f>
        <v>0</v>
      </c>
      <c r="Z88" s="140">
        <f>IF('Detailed input - Vehicles'!$I$178&lt;&gt;0,'Detailed input - Vehicles'!$I$178,'Detailed input - Vehicles'!$I$177)*'DV large'!Z17*'DV large'!Z25</f>
        <v>0</v>
      </c>
      <c r="AA88" s="140">
        <f>IF('Detailed input - Vehicles'!$I$178&lt;&gt;0,'Detailed input - Vehicles'!$I$178,'Detailed input - Vehicles'!$I$177)*'DV large'!AA17*'DV large'!AA25</f>
        <v>0</v>
      </c>
      <c r="AB88" s="140">
        <f>IF('Detailed input - Vehicles'!$I$178&lt;&gt;0,'Detailed input - Vehicles'!$I$178,'Detailed input - Vehicles'!$I$177)*'DV large'!AB17*'DV large'!AB25</f>
        <v>0</v>
      </c>
      <c r="AC88" s="140">
        <f>IF('Detailed input - Vehicles'!$I$178&lt;&gt;0,'Detailed input - Vehicles'!$I$178,'Detailed input - Vehicles'!$I$177)*'DV large'!AC17*'DV large'!AC25</f>
        <v>0</v>
      </c>
    </row>
    <row r="89" spans="1:29" s="87" customFormat="1" ht="20.25" customHeight="1" outlineLevel="3" x14ac:dyDescent="0.3">
      <c r="A89" s="88"/>
      <c r="B89" s="89"/>
      <c r="C89" s="146" t="s">
        <v>126</v>
      </c>
      <c r="D89" s="140"/>
      <c r="E89" s="140"/>
      <c r="F89" s="140"/>
      <c r="G89" s="140"/>
      <c r="H89" s="140"/>
      <c r="I89" s="140">
        <f>IF('Detailed input - Vehicles'!$J$178&lt;&gt;0,'Detailed input - Vehicles'!$J$178,'Detailed input - Vehicles'!$J$177)*'DV large'!I18*'DV large'!I25</f>
        <v>0</v>
      </c>
      <c r="J89" s="140">
        <f>IF('Detailed input - Vehicles'!$J$178&lt;&gt;0,'Detailed input - Vehicles'!$J$178,'Detailed input - Vehicles'!$J$177)*'DV large'!J18*'DV large'!J25</f>
        <v>0</v>
      </c>
      <c r="K89" s="140">
        <f>IF('Detailed input - Vehicles'!$J$178&lt;&gt;0,'Detailed input - Vehicles'!$J$178,'Detailed input - Vehicles'!$J$177)*'DV large'!K18*'DV large'!K25</f>
        <v>0</v>
      </c>
      <c r="L89" s="140">
        <f>IF('Detailed input - Vehicles'!$J$178&lt;&gt;0,'Detailed input - Vehicles'!$J$178,'Detailed input - Vehicles'!$J$177)*'DV large'!L18*'DV large'!L25</f>
        <v>0</v>
      </c>
      <c r="M89" s="140">
        <f>IF('Detailed input - Vehicles'!$J$178&lt;&gt;0,'Detailed input - Vehicles'!$J$178,'Detailed input - Vehicles'!$J$177)*'DV large'!M18*'DV large'!M25</f>
        <v>0</v>
      </c>
      <c r="N89" s="140">
        <f>IF('Detailed input - Vehicles'!$J$178&lt;&gt;0,'Detailed input - Vehicles'!$J$178,'Detailed input - Vehicles'!$J$177)*'DV large'!N18*'DV large'!N25</f>
        <v>0</v>
      </c>
      <c r="O89" s="140">
        <f>IF('Detailed input - Vehicles'!$J$178&lt;&gt;0,'Detailed input - Vehicles'!$J$178,'Detailed input - Vehicles'!$J$177)*'DV large'!O18*'DV large'!O25</f>
        <v>0</v>
      </c>
      <c r="P89" s="140">
        <f>IF('Detailed input - Vehicles'!$J$178&lt;&gt;0,'Detailed input - Vehicles'!$J$178,'Detailed input - Vehicles'!$J$177)*'DV large'!P18*'DV large'!P25</f>
        <v>0</v>
      </c>
      <c r="Q89" s="140">
        <f>IF('Detailed input - Vehicles'!$J$178&lt;&gt;0,'Detailed input - Vehicles'!$J$178,'Detailed input - Vehicles'!$J$177)*'DV large'!Q18*'DV large'!Q25</f>
        <v>0</v>
      </c>
      <c r="R89" s="140">
        <f>IF('Detailed input - Vehicles'!$J$178&lt;&gt;0,'Detailed input - Vehicles'!$J$178,'Detailed input - Vehicles'!$J$177)*'DV large'!R18*'DV large'!R25</f>
        <v>0</v>
      </c>
      <c r="S89" s="140">
        <f>IF('Detailed input - Vehicles'!$J$178&lt;&gt;0,'Detailed input - Vehicles'!$J$178,'Detailed input - Vehicles'!$J$177)*'DV large'!S18*'DV large'!S25</f>
        <v>0</v>
      </c>
      <c r="T89" s="140">
        <f>IF('Detailed input - Vehicles'!$J$178&lt;&gt;0,'Detailed input - Vehicles'!$J$178,'Detailed input - Vehicles'!$J$177)*'DV large'!T18*'DV large'!T25</f>
        <v>0</v>
      </c>
      <c r="U89" s="140">
        <f>IF('Detailed input - Vehicles'!$J$178&lt;&gt;0,'Detailed input - Vehicles'!$J$178,'Detailed input - Vehicles'!$J$177)*'DV large'!U18*'DV large'!U25</f>
        <v>0</v>
      </c>
      <c r="V89" s="140">
        <f>IF('Detailed input - Vehicles'!$J$178&lt;&gt;0,'Detailed input - Vehicles'!$J$178,'Detailed input - Vehicles'!$J$177)*'DV large'!V18*'DV large'!V25</f>
        <v>0</v>
      </c>
      <c r="W89" s="140">
        <f>IF('Detailed input - Vehicles'!$J$178&lt;&gt;0,'Detailed input - Vehicles'!$J$178,'Detailed input - Vehicles'!$J$177)*'DV large'!W18*'DV large'!W25</f>
        <v>0</v>
      </c>
      <c r="X89" s="140">
        <f>IF('Detailed input - Vehicles'!$J$178&lt;&gt;0,'Detailed input - Vehicles'!$J$178,'Detailed input - Vehicles'!$J$177)*'DV large'!X18*'DV large'!X25</f>
        <v>0</v>
      </c>
      <c r="Y89" s="140">
        <f>IF('Detailed input - Vehicles'!$J$178&lt;&gt;0,'Detailed input - Vehicles'!$J$178,'Detailed input - Vehicles'!$J$177)*'DV large'!Y18*'DV large'!Y25</f>
        <v>0</v>
      </c>
      <c r="Z89" s="140">
        <f>IF('Detailed input - Vehicles'!$J$178&lt;&gt;0,'Detailed input - Vehicles'!$J$178,'Detailed input - Vehicles'!$J$177)*'DV large'!Z18*'DV large'!Z25</f>
        <v>0</v>
      </c>
      <c r="AA89" s="140">
        <f>IF('Detailed input - Vehicles'!$J$178&lt;&gt;0,'Detailed input - Vehicles'!$J$178,'Detailed input - Vehicles'!$J$177)*'DV large'!AA18*'DV large'!AA25</f>
        <v>0</v>
      </c>
      <c r="AB89" s="140">
        <f>IF('Detailed input - Vehicles'!$J$178&lt;&gt;0,'Detailed input - Vehicles'!$J$178,'Detailed input - Vehicles'!$J$177)*'DV large'!AB18*'DV large'!AB25</f>
        <v>0</v>
      </c>
      <c r="AC89" s="140">
        <f>IF('Detailed input - Vehicles'!$J$178&lt;&gt;0,'Detailed input - Vehicles'!$J$178,'Detailed input - Vehicles'!$J$177)*'DV large'!AC18*'DV large'!AC25</f>
        <v>0</v>
      </c>
    </row>
    <row r="90" spans="1:29" s="87" customFormat="1" ht="20.25" customHeight="1" outlineLevel="3" x14ac:dyDescent="0.3">
      <c r="A90" s="88"/>
      <c r="B90" s="89"/>
      <c r="C90" s="146" t="s">
        <v>127</v>
      </c>
      <c r="D90" s="140"/>
      <c r="E90" s="140"/>
      <c r="F90" s="140"/>
      <c r="G90" s="140"/>
      <c r="H90" s="140"/>
      <c r="I90" s="140"/>
      <c r="J90" s="140">
        <f>IF('Detailed input - Vehicles'!$K$178&lt;&gt;0,'Detailed input - Vehicles'!$K$178,'Detailed input - Vehicles'!$K$177)*'DV large'!J25*'DV large'!J19</f>
        <v>0</v>
      </c>
      <c r="K90" s="140">
        <f>IF('Detailed input - Vehicles'!$K$178&lt;&gt;0,'Detailed input - Vehicles'!$K$178,'Detailed input - Vehicles'!$K$177)*'DV large'!K25*'DV large'!K19</f>
        <v>0</v>
      </c>
      <c r="L90" s="140">
        <f>IF('Detailed input - Vehicles'!$K$178&lt;&gt;0,'Detailed input - Vehicles'!$K$178,'Detailed input - Vehicles'!$K$177)*'DV large'!L25*'DV large'!L19</f>
        <v>0</v>
      </c>
      <c r="M90" s="140">
        <f>IF('Detailed input - Vehicles'!$K$178&lt;&gt;0,'Detailed input - Vehicles'!$K$178,'Detailed input - Vehicles'!$K$177)*'DV large'!M25*'DV large'!M19</f>
        <v>0</v>
      </c>
      <c r="N90" s="140">
        <f>IF('Detailed input - Vehicles'!$K$178&lt;&gt;0,'Detailed input - Vehicles'!$K$178,'Detailed input - Vehicles'!$K$177)*'DV large'!N25*'DV large'!N19</f>
        <v>0</v>
      </c>
      <c r="O90" s="140">
        <f>IF('Detailed input - Vehicles'!$K$178&lt;&gt;0,'Detailed input - Vehicles'!$K$178,'Detailed input - Vehicles'!$K$177)*'DV large'!O25*'DV large'!O19</f>
        <v>0</v>
      </c>
      <c r="P90" s="140">
        <f>IF('Detailed input - Vehicles'!$K$178&lt;&gt;0,'Detailed input - Vehicles'!$K$178,'Detailed input - Vehicles'!$K$177)*'DV large'!P25*'DV large'!P19</f>
        <v>0</v>
      </c>
      <c r="Q90" s="140">
        <f>IF('Detailed input - Vehicles'!$K$178&lt;&gt;0,'Detailed input - Vehicles'!$K$178,'Detailed input - Vehicles'!$K$177)*'DV large'!Q25*'DV large'!Q19</f>
        <v>0</v>
      </c>
      <c r="R90" s="140">
        <f>IF('Detailed input - Vehicles'!$K$178&lt;&gt;0,'Detailed input - Vehicles'!$K$178,'Detailed input - Vehicles'!$K$177)*'DV large'!R25*'DV large'!R19</f>
        <v>0</v>
      </c>
      <c r="S90" s="140">
        <f>IF('Detailed input - Vehicles'!$K$178&lt;&gt;0,'Detailed input - Vehicles'!$K$178,'Detailed input - Vehicles'!$K$177)*'DV large'!S25*'DV large'!S19</f>
        <v>0</v>
      </c>
      <c r="T90" s="140">
        <f>IF('Detailed input - Vehicles'!$K$178&lt;&gt;0,'Detailed input - Vehicles'!$K$178,'Detailed input - Vehicles'!$K$177)*'DV large'!T25*'DV large'!T19</f>
        <v>0</v>
      </c>
      <c r="U90" s="140">
        <f>IF('Detailed input - Vehicles'!$K$178&lt;&gt;0,'Detailed input - Vehicles'!$K$178,'Detailed input - Vehicles'!$K$177)*'DV large'!U25*'DV large'!U19</f>
        <v>0</v>
      </c>
      <c r="V90" s="140">
        <f>IF('Detailed input - Vehicles'!$K$178&lt;&gt;0,'Detailed input - Vehicles'!$K$178,'Detailed input - Vehicles'!$K$177)*'DV large'!V25*'DV large'!V19</f>
        <v>0</v>
      </c>
      <c r="W90" s="140">
        <f>IF('Detailed input - Vehicles'!$K$178&lt;&gt;0,'Detailed input - Vehicles'!$K$178,'Detailed input - Vehicles'!$K$177)*'DV large'!W25*'DV large'!W19</f>
        <v>0</v>
      </c>
      <c r="X90" s="140">
        <f>IF('Detailed input - Vehicles'!$K$178&lt;&gt;0,'Detailed input - Vehicles'!$K$178,'Detailed input - Vehicles'!$K$177)*'DV large'!X25*'DV large'!X19</f>
        <v>0</v>
      </c>
      <c r="Y90" s="140">
        <f>IF('Detailed input - Vehicles'!$K$178&lt;&gt;0,'Detailed input - Vehicles'!$K$178,'Detailed input - Vehicles'!$K$177)*'DV large'!Y25*'DV large'!Y19</f>
        <v>0</v>
      </c>
      <c r="Z90" s="140">
        <f>IF('Detailed input - Vehicles'!$K$178&lt;&gt;0,'Detailed input - Vehicles'!$K$178,'Detailed input - Vehicles'!$K$177)*'DV large'!Z25*'DV large'!Z19</f>
        <v>0</v>
      </c>
      <c r="AA90" s="140">
        <f>IF('Detailed input - Vehicles'!$K$178&lt;&gt;0,'Detailed input - Vehicles'!$K$178,'Detailed input - Vehicles'!$K$177)*'DV large'!AA25*'DV large'!AA19</f>
        <v>0</v>
      </c>
      <c r="AB90" s="140">
        <f>IF('Detailed input - Vehicles'!$K$178&lt;&gt;0,'Detailed input - Vehicles'!$K$178,'Detailed input - Vehicles'!$K$177)*'DV large'!AB25*'DV large'!AB19</f>
        <v>0</v>
      </c>
      <c r="AC90" s="140">
        <f>IF('Detailed input - Vehicles'!$K$178&lt;&gt;0,'Detailed input - Vehicles'!$K$178,'Detailed input - Vehicles'!$K$177)*'DV large'!AC25*'DV large'!AC19</f>
        <v>0</v>
      </c>
    </row>
    <row r="91" spans="1:29" s="87" customFormat="1" ht="20.25" customHeight="1" outlineLevel="3" x14ac:dyDescent="0.3">
      <c r="A91" s="88"/>
      <c r="B91" s="89"/>
      <c r="C91" s="146" t="s">
        <v>128</v>
      </c>
      <c r="D91" s="140"/>
      <c r="E91" s="140"/>
      <c r="F91" s="140"/>
      <c r="G91" s="140"/>
      <c r="H91" s="140"/>
      <c r="I91" s="140"/>
      <c r="J91" s="140"/>
      <c r="K91" s="140">
        <f>IF('Detailed input - Vehicles'!$L$178&lt;&gt;0,'Detailed input - Vehicles'!$L$178,'Detailed input - Vehicles'!$L$177)*'DV large'!K20*'DV large'!K25</f>
        <v>0</v>
      </c>
      <c r="L91" s="140">
        <f>IF('Detailed input - Vehicles'!$L$178&lt;&gt;0,'Detailed input - Vehicles'!$L$178,'Detailed input - Vehicles'!$L$177)*'DV large'!L20*'DV large'!L25</f>
        <v>0</v>
      </c>
      <c r="M91" s="140">
        <f>IF('Detailed input - Vehicles'!$L$178&lt;&gt;0,'Detailed input - Vehicles'!$L$178,'Detailed input - Vehicles'!$L$177)*'DV large'!M20*'DV large'!M25</f>
        <v>0</v>
      </c>
      <c r="N91" s="140">
        <f>IF('Detailed input - Vehicles'!$L$178&lt;&gt;0,'Detailed input - Vehicles'!$L$178,'Detailed input - Vehicles'!$L$177)*'DV large'!N20*'DV large'!N25</f>
        <v>0</v>
      </c>
      <c r="O91" s="140">
        <f>IF('Detailed input - Vehicles'!$L$178&lt;&gt;0,'Detailed input - Vehicles'!$L$178,'Detailed input - Vehicles'!$L$177)*'DV large'!O20*'DV large'!O25</f>
        <v>0</v>
      </c>
      <c r="P91" s="140">
        <f>IF('Detailed input - Vehicles'!$L$178&lt;&gt;0,'Detailed input - Vehicles'!$L$178,'Detailed input - Vehicles'!$L$177)*'DV large'!P20*'DV large'!P25</f>
        <v>0</v>
      </c>
      <c r="Q91" s="140">
        <f>IF('Detailed input - Vehicles'!$L$178&lt;&gt;0,'Detailed input - Vehicles'!$L$178,'Detailed input - Vehicles'!$L$177)*'DV large'!Q20*'DV large'!Q25</f>
        <v>0</v>
      </c>
      <c r="R91" s="140">
        <f>IF('Detailed input - Vehicles'!$L$178&lt;&gt;0,'Detailed input - Vehicles'!$L$178,'Detailed input - Vehicles'!$L$177)*'DV large'!R20*'DV large'!R25</f>
        <v>0</v>
      </c>
      <c r="S91" s="140">
        <f>IF('Detailed input - Vehicles'!$L$178&lt;&gt;0,'Detailed input - Vehicles'!$L$178,'Detailed input - Vehicles'!$L$177)*'DV large'!S20*'DV large'!S25</f>
        <v>0</v>
      </c>
      <c r="T91" s="140">
        <f>IF('Detailed input - Vehicles'!$L$178&lt;&gt;0,'Detailed input - Vehicles'!$L$178,'Detailed input - Vehicles'!$L$177)*'DV large'!T20*'DV large'!T25</f>
        <v>0</v>
      </c>
      <c r="U91" s="140">
        <f>IF('Detailed input - Vehicles'!$L$178&lt;&gt;0,'Detailed input - Vehicles'!$L$178,'Detailed input - Vehicles'!$L$177)*'DV large'!U20*'DV large'!U25</f>
        <v>0</v>
      </c>
      <c r="V91" s="140">
        <f>IF('Detailed input - Vehicles'!$L$178&lt;&gt;0,'Detailed input - Vehicles'!$L$178,'Detailed input - Vehicles'!$L$177)*'DV large'!V20*'DV large'!V25</f>
        <v>0</v>
      </c>
      <c r="W91" s="140">
        <f>IF('Detailed input - Vehicles'!$L$178&lt;&gt;0,'Detailed input - Vehicles'!$L$178,'Detailed input - Vehicles'!$L$177)*'DV large'!W20*'DV large'!W25</f>
        <v>0</v>
      </c>
      <c r="X91" s="140">
        <f>IF('Detailed input - Vehicles'!$L$178&lt;&gt;0,'Detailed input - Vehicles'!$L$178,'Detailed input - Vehicles'!$L$177)*'DV large'!X20*'DV large'!X25</f>
        <v>0</v>
      </c>
      <c r="Y91" s="140">
        <f>IF('Detailed input - Vehicles'!$L$178&lt;&gt;0,'Detailed input - Vehicles'!$L$178,'Detailed input - Vehicles'!$L$177)*'DV large'!Y20*'DV large'!Y25</f>
        <v>0</v>
      </c>
      <c r="Z91" s="140">
        <f>IF('Detailed input - Vehicles'!$L$178&lt;&gt;0,'Detailed input - Vehicles'!$L$178,'Detailed input - Vehicles'!$L$177)*'DV large'!Z20*'DV large'!Z25</f>
        <v>0</v>
      </c>
      <c r="AA91" s="140">
        <f>IF('Detailed input - Vehicles'!$L$178&lt;&gt;0,'Detailed input - Vehicles'!$L$178,'Detailed input - Vehicles'!$L$177)*'DV large'!AA20*'DV large'!AA25</f>
        <v>0</v>
      </c>
      <c r="AB91" s="140">
        <f>IF('Detailed input - Vehicles'!$L$178&lt;&gt;0,'Detailed input - Vehicles'!$L$178,'Detailed input - Vehicles'!$L$177)*'DV large'!AB20*'DV large'!AB25</f>
        <v>0</v>
      </c>
      <c r="AC91" s="140">
        <f>IF('Detailed input - Vehicles'!$L$178&lt;&gt;0,'Detailed input - Vehicles'!$L$178,'Detailed input - Vehicles'!$L$177)*'DV large'!AC20*'DV large'!AC25</f>
        <v>0</v>
      </c>
    </row>
    <row r="92" spans="1:29" s="87" customFormat="1" ht="20.25" customHeight="1" outlineLevel="3" x14ac:dyDescent="0.3">
      <c r="A92" s="88"/>
      <c r="B92" s="89"/>
      <c r="C92" s="146" t="s">
        <v>129</v>
      </c>
      <c r="D92" s="140"/>
      <c r="E92" s="140"/>
      <c r="F92" s="140"/>
      <c r="G92" s="140"/>
      <c r="H92" s="140"/>
      <c r="I92" s="140"/>
      <c r="J92" s="140"/>
      <c r="K92" s="140"/>
      <c r="L92" s="140">
        <f>IF('Detailed input - Vehicles'!$M$178&lt;&gt;0,'Detailed input - Vehicles'!$M$178,'Detailed input - Vehicles'!$M$177)*'DV large'!L25*'DV large'!L21</f>
        <v>0</v>
      </c>
      <c r="M92" s="140">
        <f>IF('Detailed input - Vehicles'!$M$178&lt;&gt;0,'Detailed input - Vehicles'!$M$178,'Detailed input - Vehicles'!$M$177)*'DV large'!M25*'DV large'!M21</f>
        <v>0</v>
      </c>
      <c r="N92" s="140">
        <f>IF('Detailed input - Vehicles'!$M$178&lt;&gt;0,'Detailed input - Vehicles'!$M$178,'Detailed input - Vehicles'!$M$177)*'DV large'!N25*'DV large'!N21</f>
        <v>0</v>
      </c>
      <c r="O92" s="140">
        <f>IF('Detailed input - Vehicles'!$M$178&lt;&gt;0,'Detailed input - Vehicles'!$M$178,'Detailed input - Vehicles'!$M$177)*'DV large'!O25*'DV large'!O21</f>
        <v>0</v>
      </c>
      <c r="P92" s="140">
        <f>IF('Detailed input - Vehicles'!$M$178&lt;&gt;0,'Detailed input - Vehicles'!$M$178,'Detailed input - Vehicles'!$M$177)*'DV large'!P25*'DV large'!P21</f>
        <v>0</v>
      </c>
      <c r="Q92" s="140">
        <f>IF('Detailed input - Vehicles'!$M$178&lt;&gt;0,'Detailed input - Vehicles'!$M$178,'Detailed input - Vehicles'!$M$177)*'DV large'!Q25*'DV large'!Q21</f>
        <v>0</v>
      </c>
      <c r="R92" s="140">
        <f>IF('Detailed input - Vehicles'!$M$178&lt;&gt;0,'Detailed input - Vehicles'!$M$178,'Detailed input - Vehicles'!$M$177)*'DV large'!R25*'DV large'!R21</f>
        <v>0</v>
      </c>
      <c r="S92" s="140">
        <f>IF('Detailed input - Vehicles'!$M$178&lt;&gt;0,'Detailed input - Vehicles'!$M$178,'Detailed input - Vehicles'!$M$177)*'DV large'!S25*'DV large'!S21</f>
        <v>0</v>
      </c>
      <c r="T92" s="140">
        <f>IF('Detailed input - Vehicles'!$M$178&lt;&gt;0,'Detailed input - Vehicles'!$M$178,'Detailed input - Vehicles'!$M$177)*'DV large'!T25*'DV large'!T21</f>
        <v>0</v>
      </c>
      <c r="U92" s="140">
        <f>IF('Detailed input - Vehicles'!$M$178&lt;&gt;0,'Detailed input - Vehicles'!$M$178,'Detailed input - Vehicles'!$M$177)*'DV large'!U25*'DV large'!U21</f>
        <v>0</v>
      </c>
      <c r="V92" s="140">
        <f>IF('Detailed input - Vehicles'!$M$178&lt;&gt;0,'Detailed input - Vehicles'!$M$178,'Detailed input - Vehicles'!$M$177)*'DV large'!V25*'DV large'!V21</f>
        <v>0</v>
      </c>
      <c r="W92" s="140">
        <f>IF('Detailed input - Vehicles'!$M$178&lt;&gt;0,'Detailed input - Vehicles'!$M$178,'Detailed input - Vehicles'!$M$177)*'DV large'!W25*'DV large'!W21</f>
        <v>0</v>
      </c>
      <c r="X92" s="140">
        <f>IF('Detailed input - Vehicles'!$M$178&lt;&gt;0,'Detailed input - Vehicles'!$M$178,'Detailed input - Vehicles'!$M$177)*'DV large'!X25*'DV large'!X21</f>
        <v>0</v>
      </c>
      <c r="Y92" s="140">
        <f>IF('Detailed input - Vehicles'!$M$178&lt;&gt;0,'Detailed input - Vehicles'!$M$178,'Detailed input - Vehicles'!$M$177)*'DV large'!Y25*'DV large'!Y21</f>
        <v>0</v>
      </c>
      <c r="Z92" s="140">
        <f>IF('Detailed input - Vehicles'!$M$178&lt;&gt;0,'Detailed input - Vehicles'!$M$178,'Detailed input - Vehicles'!$M$177)*'DV large'!Z25*'DV large'!Z21</f>
        <v>0</v>
      </c>
      <c r="AA92" s="140">
        <f>IF('Detailed input - Vehicles'!$M$178&lt;&gt;0,'Detailed input - Vehicles'!$M$178,'Detailed input - Vehicles'!$M$177)*'DV large'!AA25*'DV large'!AA21</f>
        <v>0</v>
      </c>
      <c r="AB92" s="140">
        <f>IF('Detailed input - Vehicles'!$M$178&lt;&gt;0,'Detailed input - Vehicles'!$M$178,'Detailed input - Vehicles'!$M$177)*'DV large'!AB25*'DV large'!AB21</f>
        <v>0</v>
      </c>
      <c r="AC92" s="140">
        <f>IF('Detailed input - Vehicles'!$M$178&lt;&gt;0,'Detailed input - Vehicles'!$M$178,'Detailed input - Vehicles'!$M$177)*'DV large'!AC25*'DV large'!AC21</f>
        <v>0</v>
      </c>
    </row>
    <row r="93" spans="1:29" s="87" customFormat="1" ht="20.25" customHeight="1" outlineLevel="3" x14ac:dyDescent="0.3">
      <c r="A93" s="88"/>
      <c r="B93" s="89"/>
      <c r="C93" s="146" t="s">
        <v>130</v>
      </c>
      <c r="D93" s="140"/>
      <c r="E93" s="140"/>
      <c r="F93" s="140"/>
      <c r="G93" s="140"/>
      <c r="H93" s="140"/>
      <c r="I93" s="140"/>
      <c r="J93" s="140"/>
      <c r="K93" s="140"/>
      <c r="L93" s="140"/>
      <c r="M93" s="140">
        <f>IF('Detailed input - Vehicles'!$N$178&lt;&gt;0,'Detailed input - Vehicles'!$N$178,'Detailed input - Vehicles'!$N$177)*'DV large'!M25*'DV large'!M22</f>
        <v>0</v>
      </c>
      <c r="N93" s="140">
        <f>IF('Detailed input - Vehicles'!$N$178&lt;&gt;0,'Detailed input - Vehicles'!$N$178,'Detailed input - Vehicles'!$N$177)*'DV large'!N25*'DV large'!N22</f>
        <v>0</v>
      </c>
      <c r="O93" s="140">
        <f>IF('Detailed input - Vehicles'!$N$178&lt;&gt;0,'Detailed input - Vehicles'!$N$178,'Detailed input - Vehicles'!$N$177)*'DV large'!O25*'DV large'!O22</f>
        <v>0</v>
      </c>
      <c r="P93" s="140">
        <f>IF('Detailed input - Vehicles'!$N$178&lt;&gt;0,'Detailed input - Vehicles'!$N$178,'Detailed input - Vehicles'!$N$177)*'DV large'!P25*'DV large'!P22</f>
        <v>0</v>
      </c>
      <c r="Q93" s="140">
        <f>IF('Detailed input - Vehicles'!$N$178&lt;&gt;0,'Detailed input - Vehicles'!$N$178,'Detailed input - Vehicles'!$N$177)*'DV large'!Q25*'DV large'!Q22</f>
        <v>0</v>
      </c>
      <c r="R93" s="140">
        <f>IF('Detailed input - Vehicles'!$N$178&lt;&gt;0,'Detailed input - Vehicles'!$N$178,'Detailed input - Vehicles'!$N$177)*'DV large'!R25*'DV large'!R22</f>
        <v>0</v>
      </c>
      <c r="S93" s="140">
        <f>IF('Detailed input - Vehicles'!$N$178&lt;&gt;0,'Detailed input - Vehicles'!$N$178,'Detailed input - Vehicles'!$N$177)*'DV large'!S25*'DV large'!S22</f>
        <v>0</v>
      </c>
      <c r="T93" s="140">
        <f>IF('Detailed input - Vehicles'!$N$178&lt;&gt;0,'Detailed input - Vehicles'!$N$178,'Detailed input - Vehicles'!$N$177)*'DV large'!T25*'DV large'!T22</f>
        <v>0</v>
      </c>
      <c r="U93" s="140">
        <f>IF('Detailed input - Vehicles'!$N$178&lt;&gt;0,'Detailed input - Vehicles'!$N$178,'Detailed input - Vehicles'!$N$177)*'DV large'!U25*'DV large'!U22</f>
        <v>0</v>
      </c>
      <c r="V93" s="140">
        <f>IF('Detailed input - Vehicles'!$N$178&lt;&gt;0,'Detailed input - Vehicles'!$N$178,'Detailed input - Vehicles'!$N$177)*'DV large'!V25*'DV large'!V22</f>
        <v>0</v>
      </c>
      <c r="W93" s="140">
        <f>IF('Detailed input - Vehicles'!$N$178&lt;&gt;0,'Detailed input - Vehicles'!$N$178,'Detailed input - Vehicles'!$N$177)*'DV large'!W25*'DV large'!W22</f>
        <v>0</v>
      </c>
      <c r="X93" s="140">
        <f>IF('Detailed input - Vehicles'!$N$178&lt;&gt;0,'Detailed input - Vehicles'!$N$178,'Detailed input - Vehicles'!$N$177)*'DV large'!X25*'DV large'!X22</f>
        <v>0</v>
      </c>
      <c r="Y93" s="140">
        <f>IF('Detailed input - Vehicles'!$N$178&lt;&gt;0,'Detailed input - Vehicles'!$N$178,'Detailed input - Vehicles'!$N$177)*'DV large'!Y25*'DV large'!Y22</f>
        <v>0</v>
      </c>
      <c r="Z93" s="140">
        <f>IF('Detailed input - Vehicles'!$N$178&lt;&gt;0,'Detailed input - Vehicles'!$N$178,'Detailed input - Vehicles'!$N$177)*'DV large'!Z25*'DV large'!Z22</f>
        <v>0</v>
      </c>
      <c r="AA93" s="140">
        <f>IF('Detailed input - Vehicles'!$N$178&lt;&gt;0,'Detailed input - Vehicles'!$N$178,'Detailed input - Vehicles'!$N$177)*'DV large'!AA25*'DV large'!AA22</f>
        <v>0</v>
      </c>
      <c r="AB93" s="140">
        <f>IF('Detailed input - Vehicles'!$N$178&lt;&gt;0,'Detailed input - Vehicles'!$N$178,'Detailed input - Vehicles'!$N$177)*'DV large'!AB25*'DV large'!AB22</f>
        <v>0</v>
      </c>
      <c r="AC93" s="140">
        <f>IF('Detailed input - Vehicles'!$N$178&lt;&gt;0,'Detailed input - Vehicles'!$N$178,'Detailed input - Vehicles'!$N$177)*'DV large'!AC25*'DV large'!AC22</f>
        <v>0</v>
      </c>
    </row>
    <row r="94" spans="1:29" s="87" customFormat="1" ht="20.25" customHeight="1" outlineLevel="3" x14ac:dyDescent="0.3">
      <c r="A94" s="88"/>
      <c r="B94" s="89"/>
      <c r="C94" s="146" t="s">
        <v>131</v>
      </c>
      <c r="D94" s="140"/>
      <c r="E94" s="140"/>
      <c r="F94" s="140"/>
      <c r="G94" s="140"/>
      <c r="H94" s="140"/>
      <c r="I94" s="140"/>
      <c r="J94" s="140"/>
      <c r="K94" s="140"/>
      <c r="L94" s="140"/>
      <c r="M94" s="140"/>
      <c r="N94" s="140">
        <f>IF('Detailed input - Vehicles'!$O$178&lt;&gt;0,'Detailed input - Vehicles'!$O$178,'Detailed input - Vehicles'!$O$177)*'DV large'!N25*'DV large'!N23</f>
        <v>0</v>
      </c>
      <c r="O94" s="140">
        <f>IF('Detailed input - Vehicles'!$O$178&lt;&gt;0,'Detailed input - Vehicles'!$O$178,'Detailed input - Vehicles'!$O$177)*'DV large'!O25*'DV large'!O23</f>
        <v>0</v>
      </c>
      <c r="P94" s="140">
        <f>IF('Detailed input - Vehicles'!$O$178&lt;&gt;0,'Detailed input - Vehicles'!$O$178,'Detailed input - Vehicles'!$O$177)*'DV large'!P25*'DV large'!P23</f>
        <v>0</v>
      </c>
      <c r="Q94" s="140">
        <f>IF('Detailed input - Vehicles'!$O$178&lt;&gt;0,'Detailed input - Vehicles'!$O$178,'Detailed input - Vehicles'!$O$177)*'DV large'!Q25*'DV large'!Q23</f>
        <v>0</v>
      </c>
      <c r="R94" s="140">
        <f>IF('Detailed input - Vehicles'!$O$178&lt;&gt;0,'Detailed input - Vehicles'!$O$178,'Detailed input - Vehicles'!$O$177)*'DV large'!R25*'DV large'!R23</f>
        <v>0</v>
      </c>
      <c r="S94" s="140">
        <f>IF('Detailed input - Vehicles'!$O$178&lt;&gt;0,'Detailed input - Vehicles'!$O$178,'Detailed input - Vehicles'!$O$177)*'DV large'!S25*'DV large'!S23</f>
        <v>0</v>
      </c>
      <c r="T94" s="140">
        <f>IF('Detailed input - Vehicles'!$O$178&lt;&gt;0,'Detailed input - Vehicles'!$O$178,'Detailed input - Vehicles'!$O$177)*'DV large'!T25*'DV large'!T23</f>
        <v>0</v>
      </c>
      <c r="U94" s="140">
        <f>IF('Detailed input - Vehicles'!$O$178&lt;&gt;0,'Detailed input - Vehicles'!$O$178,'Detailed input - Vehicles'!$O$177)*'DV large'!U25*'DV large'!U23</f>
        <v>0</v>
      </c>
      <c r="V94" s="140">
        <f>IF('Detailed input - Vehicles'!$O$178&lt;&gt;0,'Detailed input - Vehicles'!$O$178,'Detailed input - Vehicles'!$O$177)*'DV large'!V25*'DV large'!V23</f>
        <v>0</v>
      </c>
      <c r="W94" s="140">
        <f>IF('Detailed input - Vehicles'!$O$178&lt;&gt;0,'Detailed input - Vehicles'!$O$178,'Detailed input - Vehicles'!$O$177)*'DV large'!W25*'DV large'!W23</f>
        <v>0</v>
      </c>
      <c r="X94" s="140">
        <f>IF('Detailed input - Vehicles'!$O$178&lt;&gt;0,'Detailed input - Vehicles'!$O$178,'Detailed input - Vehicles'!$O$177)*'DV large'!X25*'DV large'!X23</f>
        <v>0</v>
      </c>
      <c r="Y94" s="140">
        <f>IF('Detailed input - Vehicles'!$O$178&lt;&gt;0,'Detailed input - Vehicles'!$O$178,'Detailed input - Vehicles'!$O$177)*'DV large'!Y25*'DV large'!Y23</f>
        <v>0</v>
      </c>
      <c r="Z94" s="140">
        <f>IF('Detailed input - Vehicles'!$O$178&lt;&gt;0,'Detailed input - Vehicles'!$O$178,'Detailed input - Vehicles'!$O$177)*'DV large'!Z25*'DV large'!Z23</f>
        <v>0</v>
      </c>
      <c r="AA94" s="140">
        <f>IF('Detailed input - Vehicles'!$O$178&lt;&gt;0,'Detailed input - Vehicles'!$O$178,'Detailed input - Vehicles'!$O$177)*'DV large'!AA25*'DV large'!AA23</f>
        <v>0</v>
      </c>
      <c r="AB94" s="140">
        <f>IF('Detailed input - Vehicles'!$O$178&lt;&gt;0,'Detailed input - Vehicles'!$O$178,'Detailed input - Vehicles'!$O$177)*'DV large'!AB25*'DV large'!AB23</f>
        <v>0</v>
      </c>
      <c r="AC94" s="140">
        <f>IF('Detailed input - Vehicles'!$O$178&lt;&gt;0,'Detailed input - Vehicles'!$O$178,'Detailed input - Vehicles'!$O$177)*'DV large'!AC25*'DV large'!AC23</f>
        <v>0</v>
      </c>
    </row>
    <row r="95" spans="1:29" ht="20.25" customHeight="1" outlineLevel="2" x14ac:dyDescent="0.3">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row>
    <row r="96" spans="1:29" s="102" customFormat="1" ht="20.25" customHeight="1" outlineLevel="2" x14ac:dyDescent="0.3">
      <c r="A96" s="196"/>
      <c r="B96" s="102" t="s">
        <v>138</v>
      </c>
      <c r="C96" s="101" t="s">
        <v>16</v>
      </c>
      <c r="D96" s="248">
        <f>SUM(D97:D98)</f>
        <v>0</v>
      </c>
      <c r="E96" s="248">
        <f t="shared" ref="E96:N96" si="45">SUM(E97:E98)</f>
        <v>0</v>
      </c>
      <c r="F96" s="248">
        <f t="shared" si="45"/>
        <v>0</v>
      </c>
      <c r="G96" s="248">
        <f t="shared" si="45"/>
        <v>0</v>
      </c>
      <c r="H96" s="248">
        <f t="shared" si="45"/>
        <v>0</v>
      </c>
      <c r="I96" s="248">
        <f t="shared" si="45"/>
        <v>0</v>
      </c>
      <c r="J96" s="248">
        <f t="shared" si="45"/>
        <v>0</v>
      </c>
      <c r="K96" s="248">
        <f t="shared" si="45"/>
        <v>0</v>
      </c>
      <c r="L96" s="248">
        <f t="shared" si="45"/>
        <v>0</v>
      </c>
      <c r="M96" s="248">
        <f t="shared" si="45"/>
        <v>0</v>
      </c>
      <c r="N96" s="248">
        <f t="shared" si="45"/>
        <v>0</v>
      </c>
      <c r="O96" s="248">
        <f t="shared" ref="O96:AC96" si="46">SUM(O97:O98)</f>
        <v>0</v>
      </c>
      <c r="P96" s="248">
        <f t="shared" si="46"/>
        <v>0</v>
      </c>
      <c r="Q96" s="248">
        <f t="shared" si="46"/>
        <v>0</v>
      </c>
      <c r="R96" s="248">
        <f t="shared" si="46"/>
        <v>0</v>
      </c>
      <c r="S96" s="248">
        <f t="shared" si="46"/>
        <v>0</v>
      </c>
      <c r="T96" s="248">
        <f t="shared" si="46"/>
        <v>0</v>
      </c>
      <c r="U96" s="248">
        <f t="shared" si="46"/>
        <v>0</v>
      </c>
      <c r="V96" s="248">
        <f t="shared" si="46"/>
        <v>0</v>
      </c>
      <c r="W96" s="248">
        <f t="shared" si="46"/>
        <v>0</v>
      </c>
      <c r="X96" s="248">
        <f t="shared" si="46"/>
        <v>0</v>
      </c>
      <c r="Y96" s="248">
        <f t="shared" si="46"/>
        <v>0</v>
      </c>
      <c r="Z96" s="248">
        <f t="shared" si="46"/>
        <v>0</v>
      </c>
      <c r="AA96" s="248">
        <f t="shared" si="46"/>
        <v>0</v>
      </c>
      <c r="AB96" s="248">
        <f t="shared" si="46"/>
        <v>0</v>
      </c>
      <c r="AC96" s="248">
        <f t="shared" si="46"/>
        <v>0</v>
      </c>
    </row>
    <row r="97" spans="1:29" ht="20.25" customHeight="1" outlineLevel="3" x14ac:dyDescent="0.3">
      <c r="B97" s="80" t="s">
        <v>360</v>
      </c>
      <c r="C97" s="64" t="s">
        <v>16</v>
      </c>
      <c r="D97" s="246">
        <f>IF(AND('Basic input'!F91&lt;&gt;0,'Basic input'!$C$86='Basic input'!$G$86),'Basic input'!F91,'Basic input'!F89)*'DV large'!D30</f>
        <v>0</v>
      </c>
      <c r="E97" s="246">
        <f>IF(AND('Basic input'!G91&lt;&gt;0,'Basic input'!$C$86='Basic input'!$G$86),'Basic input'!G91,'Basic input'!G89)*'DV large'!E30</f>
        <v>0</v>
      </c>
      <c r="F97" s="246">
        <f>IF(AND('Basic input'!H91&lt;&gt;0,'Basic input'!$C$86='Basic input'!$G$86),'Basic input'!H91,'Basic input'!H89)*'DV large'!F30</f>
        <v>0</v>
      </c>
      <c r="G97" s="246">
        <f>IF(AND('Basic input'!I91&lt;&gt;0,'Basic input'!$C$86='Basic input'!$G$86),'Basic input'!I91,'Basic input'!I89)*'DV large'!G30</f>
        <v>0</v>
      </c>
      <c r="H97" s="246">
        <f>IF(AND('Basic input'!J91&lt;&gt;0,'Basic input'!$C$86='Basic input'!$G$86),'Basic input'!J91,'Basic input'!J89)*'DV large'!H30</f>
        <v>0</v>
      </c>
      <c r="I97" s="246">
        <f>IF(AND('Basic input'!K91&lt;&gt;0,'Basic input'!$C$86='Basic input'!$G$86),'Basic input'!K91,'Basic input'!K89)*'DV large'!I30</f>
        <v>0</v>
      </c>
      <c r="J97" s="246">
        <f>IF(AND('Basic input'!L91&lt;&gt;0,'Basic input'!$C$86='Basic input'!$G$86),'Basic input'!L91,'Basic input'!L89)*'DV large'!J30</f>
        <v>0</v>
      </c>
      <c r="K97" s="246">
        <f>IF(AND('Basic input'!M91&lt;&gt;0,'Basic input'!$C$86='Basic input'!$G$86),'Basic input'!M91,'Basic input'!M89)*'DV large'!K30</f>
        <v>0</v>
      </c>
      <c r="L97" s="246">
        <f>IF(AND('Basic input'!N91&lt;&gt;0,'Basic input'!$C$86='Basic input'!$G$86),'Basic input'!N91,'Basic input'!N89)*'DV large'!L30</f>
        <v>0</v>
      </c>
      <c r="M97" s="246">
        <f>IF(AND('Basic input'!O91&lt;&gt;0,'Basic input'!$C$86='Basic input'!$G$86),'Basic input'!O91,'Basic input'!O89)*'DV large'!M30</f>
        <v>0</v>
      </c>
      <c r="N97" s="246">
        <f>IF(AND('Basic input'!P91&lt;&gt;0,'Basic input'!$C$86='Basic input'!$G$86),'Basic input'!P91,'Basic input'!P89)*'DV large'!N30</f>
        <v>0</v>
      </c>
      <c r="O97" s="246">
        <f>IF(AND('Basic input'!Q91&lt;&gt;0,'Basic input'!$C$86='Basic input'!$G$86),'Basic input'!Q91,'Basic input'!S89)*'DV large'!O30</f>
        <v>0</v>
      </c>
      <c r="P97" s="246">
        <f>IF(AND('Basic input'!R91&lt;&gt;0,'Basic input'!$C$86='Basic input'!$G$86),'Basic input'!R91,'Basic input'!T89)*'DV large'!P30</f>
        <v>0</v>
      </c>
      <c r="Q97" s="246">
        <f>IF(AND('Basic input'!S91&lt;&gt;0,'Basic input'!$C$86='Basic input'!$G$86),'Basic input'!S91,'Basic input'!U89)*'DV large'!Q30</f>
        <v>0</v>
      </c>
      <c r="R97" s="246">
        <f>IF(AND('Basic input'!T91&lt;&gt;0,'Basic input'!$C$86='Basic input'!$G$86),'Basic input'!T91,'Basic input'!V89)*'DV large'!R30</f>
        <v>0</v>
      </c>
      <c r="S97" s="246">
        <f>IF(AND('Basic input'!U91&lt;&gt;0,'Basic input'!$C$86='Basic input'!$G$86),'Basic input'!U91,'Basic input'!W89)*'DV large'!S30</f>
        <v>0</v>
      </c>
      <c r="T97" s="246">
        <f>IF(AND('Basic input'!V91&lt;&gt;0,'Basic input'!$C$86='Basic input'!$G$86),'Basic input'!V91,'Basic input'!X89)*'DV large'!T30</f>
        <v>0</v>
      </c>
      <c r="U97" s="246">
        <f>IF(AND('Basic input'!W91&lt;&gt;0,'Basic input'!$C$86='Basic input'!$G$86),'Basic input'!W91,'Basic input'!Y89)*'DV large'!U30</f>
        <v>0</v>
      </c>
      <c r="V97" s="246">
        <f>IF(AND('Basic input'!X91&lt;&gt;0,'Basic input'!$C$86='Basic input'!$G$86),'Basic input'!X91,'Basic input'!Z89)*'DV large'!V30</f>
        <v>0</v>
      </c>
      <c r="W97" s="246">
        <f>IF(AND('Basic input'!Y91&lt;&gt;0,'Basic input'!$C$86='Basic input'!$G$86),'Basic input'!Y91,'Basic input'!AA89)*'DV large'!W30</f>
        <v>0</v>
      </c>
      <c r="X97" s="246">
        <f>IF(AND('Basic input'!Z91&lt;&gt;0,'Basic input'!$C$86='Basic input'!$G$86),'Basic input'!Z91,'Basic input'!AB89)*'DV large'!X30</f>
        <v>0</v>
      </c>
      <c r="Y97" s="246">
        <f>IF(AND('Basic input'!AA91&lt;&gt;0,'Basic input'!$C$86='Basic input'!$G$86),'Basic input'!AA91,'Basic input'!AC89)*'DV large'!Y30</f>
        <v>0</v>
      </c>
      <c r="Z97" s="246">
        <f>IF(AND('Basic input'!AB91&lt;&gt;0,'Basic input'!$C$86='Basic input'!$G$86),'Basic input'!AB91,'Basic input'!AD89)*'DV large'!Z30</f>
        <v>0</v>
      </c>
      <c r="AA97" s="246">
        <f>IF(AND('Basic input'!AC91&lt;&gt;0,'Basic input'!$C$86='Basic input'!$G$86),'Basic input'!AC91,'Basic input'!AE89)*'DV large'!AA30</f>
        <v>0</v>
      </c>
      <c r="AB97" s="246">
        <f>IF(AND('Basic input'!AD91&lt;&gt;0,'Basic input'!$C$86='Basic input'!$G$86),'Basic input'!AD91,'Basic input'!AF89)*'DV large'!AB30</f>
        <v>0</v>
      </c>
      <c r="AC97" s="246">
        <f>IF(AND('Basic input'!AE91&lt;&gt;0,'Basic input'!$C$86='Basic input'!$G$86),'Basic input'!AE91,'Basic input'!AG89)*'DV large'!AC30</f>
        <v>0</v>
      </c>
    </row>
    <row r="98" spans="1:29" ht="20.25" customHeight="1" outlineLevel="3" x14ac:dyDescent="0.3">
      <c r="B98" s="211" t="s">
        <v>361</v>
      </c>
      <c r="C98" s="64" t="s">
        <v>16</v>
      </c>
      <c r="D98" s="246">
        <f>'Basic input'!F97*'DV large'!D43</f>
        <v>0</v>
      </c>
      <c r="E98" s="246">
        <f>'Basic input'!G97*'DV large'!E43</f>
        <v>0</v>
      </c>
      <c r="F98" s="246">
        <f>'Basic input'!H97*'DV large'!F43</f>
        <v>0</v>
      </c>
      <c r="G98" s="246">
        <f>'Basic input'!I97*'DV large'!G43</f>
        <v>0</v>
      </c>
      <c r="H98" s="246">
        <f>'Basic input'!J97*'DV large'!H43</f>
        <v>0</v>
      </c>
      <c r="I98" s="246">
        <f>'Basic input'!K97*'DV large'!I43</f>
        <v>0</v>
      </c>
      <c r="J98" s="246">
        <f>'Basic input'!L97*'DV large'!J43</f>
        <v>0</v>
      </c>
      <c r="K98" s="246">
        <f>'Basic input'!M97*'DV large'!K43</f>
        <v>0</v>
      </c>
      <c r="L98" s="246">
        <f>'Basic input'!N97*'DV large'!L43</f>
        <v>0</v>
      </c>
      <c r="M98" s="246">
        <f>'Basic input'!O97*'DV large'!M43</f>
        <v>0</v>
      </c>
      <c r="N98" s="246">
        <f>'Basic input'!P97*'DV large'!N43</f>
        <v>0</v>
      </c>
      <c r="O98" s="246">
        <f>'Basic input'!Q97*'DV large'!O43</f>
        <v>0</v>
      </c>
      <c r="P98" s="246">
        <f>'Basic input'!R97*'DV large'!P43</f>
        <v>0</v>
      </c>
      <c r="Q98" s="246">
        <f>'Basic input'!S97*'DV large'!Q43</f>
        <v>0</v>
      </c>
      <c r="R98" s="246">
        <f>'Basic input'!T97*'DV large'!R43</f>
        <v>0</v>
      </c>
      <c r="S98" s="246">
        <f>'Basic input'!U97*'DV large'!S43</f>
        <v>0</v>
      </c>
      <c r="T98" s="246">
        <f>'Basic input'!V97*'DV large'!T43</f>
        <v>0</v>
      </c>
      <c r="U98" s="246">
        <f>'Basic input'!W97*'DV large'!U43</f>
        <v>0</v>
      </c>
      <c r="V98" s="246">
        <f>'Basic input'!X97*'DV large'!V43</f>
        <v>0</v>
      </c>
      <c r="W98" s="246">
        <f>'Basic input'!Y97*'DV large'!W43</f>
        <v>0</v>
      </c>
      <c r="X98" s="246">
        <f>'Basic input'!Z97*'DV large'!X43</f>
        <v>0</v>
      </c>
      <c r="Y98" s="246">
        <f>'Basic input'!AA97*'DV large'!Y43</f>
        <v>0</v>
      </c>
      <c r="Z98" s="246">
        <f>'Basic input'!AB97*'DV large'!Z43</f>
        <v>0</v>
      </c>
      <c r="AA98" s="246">
        <f>'Basic input'!AC97*'DV large'!AA43</f>
        <v>0</v>
      </c>
      <c r="AB98" s="246">
        <f>'Basic input'!AD97*'DV large'!AB43</f>
        <v>0</v>
      </c>
      <c r="AC98" s="246">
        <f>'Basic input'!AE97*'DV large'!AC43</f>
        <v>0</v>
      </c>
    </row>
    <row r="99" spans="1:29" ht="20.25" customHeight="1" outlineLevel="2" x14ac:dyDescent="0.3">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row>
    <row r="100" spans="1:29" s="32" customFormat="1" ht="20.25" customHeight="1" outlineLevel="2" x14ac:dyDescent="0.3">
      <c r="A100" s="68"/>
      <c r="B100" s="55" t="s">
        <v>140</v>
      </c>
      <c r="C100" s="101" t="s">
        <v>16</v>
      </c>
      <c r="D100" s="143">
        <f>SUM(D101:D111)</f>
        <v>0</v>
      </c>
      <c r="E100" s="143">
        <f t="shared" ref="E100:N100" si="47">SUM(E101:E111)</f>
        <v>0</v>
      </c>
      <c r="F100" s="143">
        <f t="shared" si="47"/>
        <v>0</v>
      </c>
      <c r="G100" s="143">
        <f t="shared" si="47"/>
        <v>0</v>
      </c>
      <c r="H100" s="143">
        <f t="shared" si="47"/>
        <v>0</v>
      </c>
      <c r="I100" s="143">
        <f t="shared" si="47"/>
        <v>0</v>
      </c>
      <c r="J100" s="143">
        <f t="shared" si="47"/>
        <v>0</v>
      </c>
      <c r="K100" s="143">
        <f t="shared" si="47"/>
        <v>0</v>
      </c>
      <c r="L100" s="143">
        <f t="shared" si="47"/>
        <v>0</v>
      </c>
      <c r="M100" s="143">
        <f t="shared" si="47"/>
        <v>0</v>
      </c>
      <c r="N100" s="143">
        <f t="shared" si="47"/>
        <v>0</v>
      </c>
      <c r="O100" s="143">
        <f t="shared" ref="O100:AC100" si="48">SUM(O101:O111)</f>
        <v>0</v>
      </c>
      <c r="P100" s="143">
        <f t="shared" si="48"/>
        <v>0</v>
      </c>
      <c r="Q100" s="143">
        <f t="shared" si="48"/>
        <v>0</v>
      </c>
      <c r="R100" s="143">
        <f t="shared" si="48"/>
        <v>0</v>
      </c>
      <c r="S100" s="143">
        <f t="shared" si="48"/>
        <v>0</v>
      </c>
      <c r="T100" s="143">
        <f t="shared" si="48"/>
        <v>0</v>
      </c>
      <c r="U100" s="143">
        <f t="shared" si="48"/>
        <v>0</v>
      </c>
      <c r="V100" s="143">
        <f t="shared" si="48"/>
        <v>0</v>
      </c>
      <c r="W100" s="143">
        <f t="shared" si="48"/>
        <v>0</v>
      </c>
      <c r="X100" s="143">
        <f t="shared" si="48"/>
        <v>0</v>
      </c>
      <c r="Y100" s="143">
        <f t="shared" si="48"/>
        <v>0</v>
      </c>
      <c r="Z100" s="143">
        <f t="shared" si="48"/>
        <v>0</v>
      </c>
      <c r="AA100" s="143">
        <f t="shared" si="48"/>
        <v>0</v>
      </c>
      <c r="AB100" s="143">
        <f t="shared" si="48"/>
        <v>0</v>
      </c>
      <c r="AC100" s="143">
        <f t="shared" si="48"/>
        <v>0</v>
      </c>
    </row>
    <row r="101" spans="1:29" s="45" customFormat="1" ht="20.25" customHeight="1" outlineLevel="3" x14ac:dyDescent="0.3">
      <c r="A101" s="44"/>
      <c r="B101" s="56" t="s">
        <v>145</v>
      </c>
      <c r="C101" s="146" t="s">
        <v>121</v>
      </c>
      <c r="D101" s="246">
        <f>IF('Detailed input - Vehicles'!$E$166&gt;=(E3-$D$3),PMT('Basic input'!$F$113,'Detailed input - Vehicles'!$E$166,-'DV large'!$D$58)-$D$58/'Detailed input - Vehicles'!$E$166,0)</f>
        <v>0</v>
      </c>
      <c r="E101" s="246">
        <f>IF('Detailed input - Vehicles'!$E$166&gt;=(F3-$D$3),PMT('Basic input'!$F$113,'Detailed input - Vehicles'!$E$166,-'DV large'!$D$58)-$D$58/'Detailed input - Vehicles'!$E$166,0)</f>
        <v>0</v>
      </c>
      <c r="F101" s="246">
        <f>IF('Detailed input - Vehicles'!$E$166&gt;=(G3-$D$3),PMT('Basic input'!$F$113,'Detailed input - Vehicles'!$E$166,-'DV large'!$D$58)-$D$58/'Detailed input - Vehicles'!$E$166,0)</f>
        <v>0</v>
      </c>
      <c r="G101" s="246">
        <f>IF('Detailed input - Vehicles'!$E$166&gt;=(H3-$D$3),PMT('Basic input'!$F$113,'Detailed input - Vehicles'!$E$166,-'DV large'!$D$58)-$D$58/'Detailed input - Vehicles'!$E$166,0)</f>
        <v>0</v>
      </c>
      <c r="H101" s="246">
        <f>IF('Detailed input - Vehicles'!$E$166&gt;=(I3-$D$3),PMT('Basic input'!$F$113,'Detailed input - Vehicles'!$E$166,-'DV large'!$D$58)-$D$58/'Detailed input - Vehicles'!$E$166,0)</f>
        <v>0</v>
      </c>
      <c r="I101" s="246">
        <f>IF('Detailed input - Vehicles'!$E$166&gt;=(J3-$D$3),PMT('Basic input'!$F$113,'Detailed input - Vehicles'!$E$166,-'DV large'!$D$58)-$D$58/'Detailed input - Vehicles'!$E$166,0)</f>
        <v>0</v>
      </c>
      <c r="J101" s="246">
        <f>IF('Detailed input - Vehicles'!$E$166&gt;=(K3-$D$3),PMT('Basic input'!$F$113,'Detailed input - Vehicles'!$E$166,-'DV large'!$D$58)-$D$58/'Detailed input - Vehicles'!$E$166,0)</f>
        <v>0</v>
      </c>
      <c r="K101" s="246">
        <f>IF('Detailed input - Vehicles'!$E$166&gt;=(L3-$D$3),PMT('Basic input'!$F$113,'Detailed input - Vehicles'!$E$166,-'DV large'!$D$58)-$D$58/'Detailed input - Vehicles'!$E$166,0)</f>
        <v>0</v>
      </c>
      <c r="L101" s="246">
        <f>IF('Detailed input - Vehicles'!$E$166&gt;=(M3-$D$3),PMT('Basic input'!$F$113,'Detailed input - Vehicles'!$E$166,-'DV large'!$D$58)-$D$58/'Detailed input - Vehicles'!$E$166,0)</f>
        <v>0</v>
      </c>
      <c r="M101" s="246">
        <f>IF('Detailed input - Vehicles'!$E$166&gt;=(N3-$D$3),PMT('Basic input'!$F$113,'Detailed input - Vehicles'!$E$166,-'DV large'!$D$58)-$D$58/'Detailed input - Vehicles'!$E$166,0)</f>
        <v>0</v>
      </c>
      <c r="N101" s="246">
        <f>IF('Detailed input - Vehicles'!$E$166&gt;=(O3-$D$3),PMT('Basic input'!$F$113,'Detailed input - Vehicles'!$E$166,-'DV large'!$D$58)-$D$58/'Detailed input - Vehicles'!$E$166,0)</f>
        <v>0</v>
      </c>
      <c r="O101" s="246">
        <f>IF('Detailed input - Vehicles'!$E$166&gt;=(P3-$D$3),PMT('Basic input'!$F$113,'Detailed input - Vehicles'!$E$166,-'DV large'!$D$58)-$D$58/'Detailed input - Vehicles'!$E$166,0)</f>
        <v>0</v>
      </c>
      <c r="P101" s="246">
        <f>IF('Detailed input - Vehicles'!$E$166&gt;=(Q3-$D$3),PMT('Basic input'!$F$113,'Detailed input - Vehicles'!$E$166,-'DV large'!$D$58)-$D$58/'Detailed input - Vehicles'!$E$166,0)</f>
        <v>0</v>
      </c>
      <c r="Q101" s="246">
        <f>IF('Detailed input - Vehicles'!$E$166&gt;=(R3-$D$3),PMT('Basic input'!$F$113,'Detailed input - Vehicles'!$E$166,-'DV large'!$D$58)-$D$58/'Detailed input - Vehicles'!$E$166,0)</f>
        <v>0</v>
      </c>
      <c r="R101" s="246">
        <f>IF('Detailed input - Vehicles'!$E$166&gt;=(S3-$D$3),PMT('Basic input'!$F$113,'Detailed input - Vehicles'!$E$166,-'DV large'!$D$58)-$D$58/'Detailed input - Vehicles'!$E$166,0)</f>
        <v>0</v>
      </c>
      <c r="S101" s="246">
        <f>IF('Detailed input - Vehicles'!$E$166&gt;=(T3-$D$3),PMT('Basic input'!$F$113,'Detailed input - Vehicles'!$E$166,-'DV large'!$D$58)-$D$58/'Detailed input - Vehicles'!$E$166,0)</f>
        <v>0</v>
      </c>
      <c r="T101" s="246">
        <f>IF('Detailed input - Vehicles'!$E$166&gt;=(U3-$D$3),PMT('Basic input'!$F$113,'Detailed input - Vehicles'!$E$166,-'DV large'!$D$58)-$D$58/'Detailed input - Vehicles'!$E$166,0)</f>
        <v>0</v>
      </c>
      <c r="U101" s="246">
        <f>IF('Detailed input - Vehicles'!$E$166&gt;=(V3-$D$3),PMT('Basic input'!$F$113,'Detailed input - Vehicles'!$E$166,-'DV large'!$D$58)-$D$58/'Detailed input - Vehicles'!$E$166,0)</f>
        <v>0</v>
      </c>
      <c r="V101" s="246">
        <f>IF('Detailed input - Vehicles'!$E$166&gt;=(W3-$D$3),PMT('Basic input'!$F$113,'Detailed input - Vehicles'!$E$166,-'DV large'!$D$58)-$D$58/'Detailed input - Vehicles'!$E$166,0)</f>
        <v>0</v>
      </c>
      <c r="W101" s="246">
        <f>IF('Detailed input - Vehicles'!$E$166&gt;=(X3-$D$3),PMT('Basic input'!$F$113,'Detailed input - Vehicles'!$E$166,-'DV large'!$D$58)-$D$58/'Detailed input - Vehicles'!$E$166,0)</f>
        <v>0</v>
      </c>
      <c r="X101" s="246">
        <f>IF('Detailed input - Vehicles'!$E$166&gt;=(Y3-$D$3),PMT('Basic input'!$F$113,'Detailed input - Vehicles'!$E$166,-'DV large'!$D$58)-$D$58/'Detailed input - Vehicles'!$E$166,0)</f>
        <v>0</v>
      </c>
      <c r="Y101" s="246">
        <f>IF('Detailed input - Vehicles'!$E$166&gt;=(Z3-$D$3),PMT('Basic input'!$F$113,'Detailed input - Vehicles'!$E$166,-'DV large'!$D$58)-$D$58/'Detailed input - Vehicles'!$E$166,0)</f>
        <v>0</v>
      </c>
      <c r="Z101" s="246">
        <f>IF('Detailed input - Vehicles'!$E$166&gt;=(AA3-$D$3),PMT('Basic input'!$F$113,'Detailed input - Vehicles'!$E$166,-'DV large'!$D$58)-$D$58/'Detailed input - Vehicles'!$E$166,0)</f>
        <v>0</v>
      </c>
      <c r="AA101" s="246">
        <f>IF('Detailed input - Vehicles'!$E$166&gt;=(AB3-$D$3),PMT('Basic input'!$F$113,'Detailed input - Vehicles'!$E$166,-'DV large'!$D$58)-$D$58/'Detailed input - Vehicles'!$E$166,0)</f>
        <v>0</v>
      </c>
      <c r="AB101" s="246">
        <f>IF('Detailed input - Vehicles'!$E$166&gt;=(AC3-$D$3),PMT('Basic input'!$F$113,'Detailed input - Vehicles'!$E$166,-'DV large'!$D$58)-$D$58/'Detailed input - Vehicles'!$E$166,0)</f>
        <v>0</v>
      </c>
      <c r="AC101" s="246">
        <f>IF('Detailed input - Vehicles'!$E$166&gt;=(AD3-$D$3),PMT('Basic input'!$F$113,'Detailed input - Vehicles'!$E$166,-'DV large'!$D$58)-$D$58/'Detailed input - Vehicles'!$E$166,0)</f>
        <v>0</v>
      </c>
    </row>
    <row r="102" spans="1:29" s="45" customFormat="1" ht="20.25" customHeight="1" outlineLevel="3" x14ac:dyDescent="0.3">
      <c r="A102" s="44"/>
      <c r="B102" s="92"/>
      <c r="C102" s="146" t="s">
        <v>122</v>
      </c>
      <c r="D102" s="246"/>
      <c r="E102" s="246">
        <f>IF('Detailed input - Vehicles'!$E$166&gt;=(E3-$D$3),PMT('Basic input'!$F$113,'Detailed input - Vehicles'!$E$166,-'DV large'!$E$58)-$E$58/'Detailed input - Vehicles'!$E$166,0)</f>
        <v>0</v>
      </c>
      <c r="F102" s="246">
        <f>IF('Detailed input - Vehicles'!$E$166&gt;=(F3-$D$3),PMT('Basic input'!$F$113,'Detailed input - Vehicles'!$E$166,-'DV large'!$E$58)-$E$58/'Detailed input - Vehicles'!$E$166,0)</f>
        <v>0</v>
      </c>
      <c r="G102" s="246">
        <f>IF('Detailed input - Vehicles'!$E$166&gt;=(G3-$D$3),PMT('Basic input'!$F$113,'Detailed input - Vehicles'!$E$166,-'DV large'!$E$58)-$E$58/'Detailed input - Vehicles'!$E$166,0)</f>
        <v>0</v>
      </c>
      <c r="H102" s="246">
        <f>IF('Detailed input - Vehicles'!$E$166&gt;=(H3-$D$3),PMT('Basic input'!$F$113,'Detailed input - Vehicles'!$E$166,-'DV large'!$E$58)-$E$58/'Detailed input - Vehicles'!$E$166,0)</f>
        <v>0</v>
      </c>
      <c r="I102" s="246">
        <f>IF('Detailed input - Vehicles'!$E$166&gt;=(I3-$D$3),PMT('Basic input'!$F$113,'Detailed input - Vehicles'!$E$166,-'DV large'!$E$58)-$E$58/'Detailed input - Vehicles'!$E$166,0)</f>
        <v>0</v>
      </c>
      <c r="J102" s="246">
        <f>IF('Detailed input - Vehicles'!$E$166&gt;=(J3-$D$3),PMT('Basic input'!$F$113,'Detailed input - Vehicles'!$E$166,-'DV large'!$E$58)-$E$58/'Detailed input - Vehicles'!$E$166,0)</f>
        <v>0</v>
      </c>
      <c r="K102" s="246">
        <f>IF('Detailed input - Vehicles'!$E$166&gt;=(K3-$D$3),PMT('Basic input'!$F$113,'Detailed input - Vehicles'!$E$166,-'DV large'!$E$58)-$E$58/'Detailed input - Vehicles'!$E$166,0)</f>
        <v>0</v>
      </c>
      <c r="L102" s="246">
        <f>IF('Detailed input - Vehicles'!$E$166&gt;=(L3-$D$3),PMT('Basic input'!$F$113,'Detailed input - Vehicles'!$E$166,-'DV large'!$E$58)-$E$58/'Detailed input - Vehicles'!$E$166,0)</f>
        <v>0</v>
      </c>
      <c r="M102" s="246">
        <f>IF('Detailed input - Vehicles'!$E$166&gt;=(M3-$D$3),PMT('Basic input'!$F$113,'Detailed input - Vehicles'!$E$166,-'DV large'!$E$58)-$E$58/'Detailed input - Vehicles'!$E$166,0)</f>
        <v>0</v>
      </c>
      <c r="N102" s="246">
        <f>IF('Detailed input - Vehicles'!$E$166&gt;=(N3-$D$3),PMT('Basic input'!$F$113,'Detailed input - Vehicles'!$E$166,-'DV large'!$E$58)-$E$58/'Detailed input - Vehicles'!$E$166,0)</f>
        <v>0</v>
      </c>
      <c r="O102" s="246">
        <f>IF('Detailed input - Vehicles'!$E$166&gt;=(O3-$D$3),PMT('Basic input'!$F$113,'Detailed input - Vehicles'!$E$166,-'DV large'!$E$58)-$E$58/'Detailed input - Vehicles'!$E$166,0)</f>
        <v>0</v>
      </c>
      <c r="P102" s="246">
        <f>IF('Detailed input - Vehicles'!$E$166&gt;=(P3-$D$3),PMT('Basic input'!$F$113,'Detailed input - Vehicles'!$E$166,-'DV large'!$E$58)-$E$58/'Detailed input - Vehicles'!$E$166,0)</f>
        <v>0</v>
      </c>
      <c r="Q102" s="246">
        <f>IF('Detailed input - Vehicles'!$E$166&gt;=(Q3-$D$3),PMT('Basic input'!$F$113,'Detailed input - Vehicles'!$E$166,-'DV large'!$E$58)-$E$58/'Detailed input - Vehicles'!$E$166,0)</f>
        <v>0</v>
      </c>
      <c r="R102" s="246">
        <f>IF('Detailed input - Vehicles'!$E$166&gt;=(R3-$D$3),PMT('Basic input'!$F$113,'Detailed input - Vehicles'!$E$166,-'DV large'!$E$58)-$E$58/'Detailed input - Vehicles'!$E$166,0)</f>
        <v>0</v>
      </c>
      <c r="S102" s="246">
        <f>IF('Detailed input - Vehicles'!$E$166&gt;=(S3-$D$3),PMT('Basic input'!$F$113,'Detailed input - Vehicles'!$E$166,-'DV large'!$E$58)-$E$58/'Detailed input - Vehicles'!$E$166,0)</f>
        <v>0</v>
      </c>
      <c r="T102" s="246">
        <f>IF('Detailed input - Vehicles'!$E$166&gt;=(T3-$D$3),PMT('Basic input'!$F$113,'Detailed input - Vehicles'!$E$166,-'DV large'!$E$58)-$E$58/'Detailed input - Vehicles'!$E$166,0)</f>
        <v>0</v>
      </c>
      <c r="U102" s="246">
        <f>IF('Detailed input - Vehicles'!$E$166&gt;=(U3-$D$3),PMT('Basic input'!$F$113,'Detailed input - Vehicles'!$E$166,-'DV large'!$E$58)-$E$58/'Detailed input - Vehicles'!$E$166,0)</f>
        <v>0</v>
      </c>
      <c r="V102" s="246">
        <f>IF('Detailed input - Vehicles'!$E$166&gt;=(V3-$D$3),PMT('Basic input'!$F$113,'Detailed input - Vehicles'!$E$166,-'DV large'!$E$58)-$E$58/'Detailed input - Vehicles'!$E$166,0)</f>
        <v>0</v>
      </c>
      <c r="W102" s="246">
        <f>IF('Detailed input - Vehicles'!$E$166&gt;=(W3-$D$3),PMT('Basic input'!$F$113,'Detailed input - Vehicles'!$E$166,-'DV large'!$E$58)-$E$58/'Detailed input - Vehicles'!$E$166,0)</f>
        <v>0</v>
      </c>
      <c r="X102" s="246">
        <f>IF('Detailed input - Vehicles'!$E$166&gt;=(X3-$D$3),PMT('Basic input'!$F$113,'Detailed input - Vehicles'!$E$166,-'DV large'!$E$58)-$E$58/'Detailed input - Vehicles'!$E$166,0)</f>
        <v>0</v>
      </c>
      <c r="Y102" s="246">
        <f>IF('Detailed input - Vehicles'!$E$166&gt;=(Y3-$D$3),PMT('Basic input'!$F$113,'Detailed input - Vehicles'!$E$166,-'DV large'!$E$58)-$E$58/'Detailed input - Vehicles'!$E$166,0)</f>
        <v>0</v>
      </c>
      <c r="Z102" s="246">
        <f>IF('Detailed input - Vehicles'!$E$166&gt;=(Z3-$D$3),PMT('Basic input'!$F$113,'Detailed input - Vehicles'!$E$166,-'DV large'!$E$58)-$E$58/'Detailed input - Vehicles'!$E$166,0)</f>
        <v>0</v>
      </c>
      <c r="AA102" s="246">
        <f>IF('Detailed input - Vehicles'!$E$166&gt;=(AA3-$D$3),PMT('Basic input'!$F$113,'Detailed input - Vehicles'!$E$166,-'DV large'!$E$58)-$E$58/'Detailed input - Vehicles'!$E$166,0)</f>
        <v>0</v>
      </c>
      <c r="AB102" s="246">
        <f>IF('Detailed input - Vehicles'!$E$166&gt;=(AB3-$D$3),PMT('Basic input'!$F$113,'Detailed input - Vehicles'!$E$166,-'DV large'!$E$58)-$E$58/'Detailed input - Vehicles'!$E$166,0)</f>
        <v>0</v>
      </c>
      <c r="AC102" s="246">
        <f>IF('Detailed input - Vehicles'!$E$166&gt;=(AC3-$D$3),PMT('Basic input'!$F$113,'Detailed input - Vehicles'!$E$166,-'DV large'!$E$58)-$E$58/'Detailed input - Vehicles'!$E$166,0)</f>
        <v>0</v>
      </c>
    </row>
    <row r="103" spans="1:29" s="45" customFormat="1" ht="20.25" customHeight="1" outlineLevel="3" x14ac:dyDescent="0.3">
      <c r="A103" s="44"/>
      <c r="B103" s="48"/>
      <c r="C103" s="146" t="s">
        <v>123</v>
      </c>
      <c r="D103" s="246"/>
      <c r="E103" s="246"/>
      <c r="F103" s="246">
        <f>IF('Detailed input - Vehicles'!$E$166&gt;=(F3-$E$3),PMT('Basic input'!$F$113,'Detailed input - Vehicles'!$E$166,-'DV large'!$F$58)-$F$58/'Detailed input - Vehicles'!$E$166,0)</f>
        <v>0</v>
      </c>
      <c r="G103" s="246">
        <f>IF('Detailed input - Vehicles'!$E$166&gt;=(G3-$E$3),PMT('Basic input'!$F$113,'Detailed input - Vehicles'!$E$166,-'DV large'!$F$58)-$F$58/'Detailed input - Vehicles'!$E$166,0)</f>
        <v>0</v>
      </c>
      <c r="H103" s="246">
        <f>IF('Detailed input - Vehicles'!$E$166&gt;=(H3-$E$3),PMT('Basic input'!$F$113,'Detailed input - Vehicles'!$E$166,-'DV large'!$F$58)-$F$58/'Detailed input - Vehicles'!$E$166,0)</f>
        <v>0</v>
      </c>
      <c r="I103" s="246">
        <f>IF('Detailed input - Vehicles'!$E$166&gt;=(I3-$E$3),PMT('Basic input'!$F$113,'Detailed input - Vehicles'!$E$166,-'DV large'!$F$58)-$F$58/'Detailed input - Vehicles'!$E$166,0)</f>
        <v>0</v>
      </c>
      <c r="J103" s="246">
        <f>IF('Detailed input - Vehicles'!$E$166&gt;=(J3-$E$3),PMT('Basic input'!$F$113,'Detailed input - Vehicles'!$E$166,-'DV large'!$F$58)-$F$58/'Detailed input - Vehicles'!$E$166,0)</f>
        <v>0</v>
      </c>
      <c r="K103" s="246">
        <f>IF('Detailed input - Vehicles'!$E$166&gt;=(K3-$E$3),PMT('Basic input'!$F$113,'Detailed input - Vehicles'!$E$166,-'DV large'!$F$58)-$F$58/'Detailed input - Vehicles'!$E$166,0)</f>
        <v>0</v>
      </c>
      <c r="L103" s="246">
        <f>IF('Detailed input - Vehicles'!$E$166&gt;=(L3-$E$3),PMT('Basic input'!$F$113,'Detailed input - Vehicles'!$E$166,-'DV large'!$F$58)-$F$58/'Detailed input - Vehicles'!$E$166,0)</f>
        <v>0</v>
      </c>
      <c r="M103" s="246">
        <f>IF('Detailed input - Vehicles'!$E$166&gt;=(M3-$E$3),PMT('Basic input'!$F$113,'Detailed input - Vehicles'!$E$166,-'DV large'!$F$58)-$F$58/'Detailed input - Vehicles'!$E$166,0)</f>
        <v>0</v>
      </c>
      <c r="N103" s="246">
        <f>IF('Detailed input - Vehicles'!$E$166&gt;=(N3-$E$3),PMT('Basic input'!$F$113,'Detailed input - Vehicles'!$E$166,-'DV large'!$F$58)-$F$58/'Detailed input - Vehicles'!$E$166,0)</f>
        <v>0</v>
      </c>
      <c r="O103" s="246">
        <f>IF('Detailed input - Vehicles'!$E$166&gt;=(O3-$E$3),PMT('Basic input'!$F$113,'Detailed input - Vehicles'!$E$166,-'DV large'!$F$58)-$F$58/'Detailed input - Vehicles'!$E$166,0)</f>
        <v>0</v>
      </c>
      <c r="P103" s="246">
        <f>IF('Detailed input - Vehicles'!$E$166&gt;=(P3-$E$3),PMT('Basic input'!$F$113,'Detailed input - Vehicles'!$E$166,-'DV large'!$F$58)-$F$58/'Detailed input - Vehicles'!$E$166,0)</f>
        <v>0</v>
      </c>
      <c r="Q103" s="246">
        <f>IF('Detailed input - Vehicles'!$E$166&gt;=(Q3-$E$3),PMT('Basic input'!$F$113,'Detailed input - Vehicles'!$E$166,-'DV large'!$F$58)-$F$58/'Detailed input - Vehicles'!$E$166,0)</f>
        <v>0</v>
      </c>
      <c r="R103" s="246">
        <f>IF('Detailed input - Vehicles'!$E$166&gt;=(R3-$E$3),PMT('Basic input'!$F$113,'Detailed input - Vehicles'!$E$166,-'DV large'!$F$58)-$F$58/'Detailed input - Vehicles'!$E$166,0)</f>
        <v>0</v>
      </c>
      <c r="S103" s="246">
        <f>IF('Detailed input - Vehicles'!$E$166&gt;=(S3-$E$3),PMT('Basic input'!$F$113,'Detailed input - Vehicles'!$E$166,-'DV large'!$F$58)-$F$58/'Detailed input - Vehicles'!$E$166,0)</f>
        <v>0</v>
      </c>
      <c r="T103" s="246">
        <f>IF('Detailed input - Vehicles'!$E$166&gt;=(T3-$E$3),PMT('Basic input'!$F$113,'Detailed input - Vehicles'!$E$166,-'DV large'!$F$58)-$F$58/'Detailed input - Vehicles'!$E$166,0)</f>
        <v>0</v>
      </c>
      <c r="U103" s="246">
        <f>IF('Detailed input - Vehicles'!$E$166&gt;=(U3-$E$3),PMT('Basic input'!$F$113,'Detailed input - Vehicles'!$E$166,-'DV large'!$F$58)-$F$58/'Detailed input - Vehicles'!$E$166,0)</f>
        <v>0</v>
      </c>
      <c r="V103" s="246">
        <f>IF('Detailed input - Vehicles'!$E$166&gt;=(V3-$E$3),PMT('Basic input'!$F$113,'Detailed input - Vehicles'!$E$166,-'DV large'!$F$58)-$F$58/'Detailed input - Vehicles'!$E$166,0)</f>
        <v>0</v>
      </c>
      <c r="W103" s="246">
        <f>IF('Detailed input - Vehicles'!$E$166&gt;=(W3-$E$3),PMT('Basic input'!$F$113,'Detailed input - Vehicles'!$E$166,-'DV large'!$F$58)-$F$58/'Detailed input - Vehicles'!$E$166,0)</f>
        <v>0</v>
      </c>
      <c r="X103" s="246">
        <f>IF('Detailed input - Vehicles'!$E$166&gt;=(X3-$E$3),PMT('Basic input'!$F$113,'Detailed input - Vehicles'!$E$166,-'DV large'!$F$58)-$F$58/'Detailed input - Vehicles'!$E$166,0)</f>
        <v>0</v>
      </c>
      <c r="Y103" s="246">
        <f>IF('Detailed input - Vehicles'!$E$166&gt;=(Y3-$E$3),PMT('Basic input'!$F$113,'Detailed input - Vehicles'!$E$166,-'DV large'!$F$58)-$F$58/'Detailed input - Vehicles'!$E$166,0)</f>
        <v>0</v>
      </c>
      <c r="Z103" s="246">
        <f>IF('Detailed input - Vehicles'!$E$166&gt;=(Z3-$E$3),PMT('Basic input'!$F$113,'Detailed input - Vehicles'!$E$166,-'DV large'!$F$58)-$F$58/'Detailed input - Vehicles'!$E$166,0)</f>
        <v>0</v>
      </c>
      <c r="AA103" s="246">
        <f>IF('Detailed input - Vehicles'!$E$166&gt;=(AA3-$E$3),PMT('Basic input'!$F$113,'Detailed input - Vehicles'!$E$166,-'DV large'!$F$58)-$F$58/'Detailed input - Vehicles'!$E$166,0)</f>
        <v>0</v>
      </c>
      <c r="AB103" s="246">
        <f>IF('Detailed input - Vehicles'!$E$166&gt;=(AB3-$E$3),PMT('Basic input'!$F$113,'Detailed input - Vehicles'!$E$166,-'DV large'!$F$58)-$F$58/'Detailed input - Vehicles'!$E$166,0)</f>
        <v>0</v>
      </c>
      <c r="AC103" s="246">
        <f>IF('Detailed input - Vehicles'!$E$166&gt;=(AC3-$E$3),PMT('Basic input'!$F$113,'Detailed input - Vehicles'!$E$166,-'DV large'!$F$58)-$F$58/'Detailed input - Vehicles'!$E$166,0)</f>
        <v>0</v>
      </c>
    </row>
    <row r="104" spans="1:29" s="45" customFormat="1" ht="20.25" customHeight="1" outlineLevel="3" x14ac:dyDescent="0.3">
      <c r="A104" s="44"/>
      <c r="B104" s="48"/>
      <c r="C104" s="146" t="s">
        <v>124</v>
      </c>
      <c r="D104" s="246"/>
      <c r="E104" s="246"/>
      <c r="F104" s="246"/>
      <c r="G104" s="246">
        <f>IF('Detailed input - Vehicles'!$E$166&gt;=(G3-$F$3),PMT('Basic input'!$F$113,'Detailed input - Vehicles'!$E$166,-'DV large'!$G$58)-$G$58/'Detailed input - Vehicles'!$E$166,0)</f>
        <v>0</v>
      </c>
      <c r="H104" s="246">
        <f>IF('Detailed input - Vehicles'!$E$166&gt;=(H3-$F$3),PMT('Basic input'!$F$113,'Detailed input - Vehicles'!$E$166,-'DV large'!$G$58)-$G$58/'Detailed input - Vehicles'!$E$166,0)</f>
        <v>0</v>
      </c>
      <c r="I104" s="246">
        <f>IF('Detailed input - Vehicles'!$E$166&gt;=(I3-$F$3),PMT('Basic input'!$F$113,'Detailed input - Vehicles'!$E$166,-'DV large'!$G$58)-$G$58/'Detailed input - Vehicles'!$E$166,0)</f>
        <v>0</v>
      </c>
      <c r="J104" s="246">
        <f>IF('Detailed input - Vehicles'!$E$166&gt;=(J3-$F$3),PMT('Basic input'!$F$113,'Detailed input - Vehicles'!$E$166,-'DV large'!$G$58)-$G$58/'Detailed input - Vehicles'!$E$166,0)</f>
        <v>0</v>
      </c>
      <c r="K104" s="246">
        <f>IF('Detailed input - Vehicles'!$E$166&gt;=(K3-$F$3),PMT('Basic input'!$F$113,'Detailed input - Vehicles'!$E$166,-'DV large'!$G$58)-$G$58/'Detailed input - Vehicles'!$E$166,0)</f>
        <v>0</v>
      </c>
      <c r="L104" s="246">
        <f>IF('Detailed input - Vehicles'!$E$166&gt;=(L3-$F$3),PMT('Basic input'!$F$113,'Detailed input - Vehicles'!$E$166,-'DV large'!$G$58)-$G$58/'Detailed input - Vehicles'!$E$166,0)</f>
        <v>0</v>
      </c>
      <c r="M104" s="246">
        <f>IF('Detailed input - Vehicles'!$E$166&gt;=(M3-$F$3),PMT('Basic input'!$F$113,'Detailed input - Vehicles'!$E$166,-'DV large'!$G$58)-$G$58/'Detailed input - Vehicles'!$E$166,0)</f>
        <v>0</v>
      </c>
      <c r="N104" s="246">
        <f>IF('Detailed input - Vehicles'!$E$166&gt;=(N3-$F$3),PMT('Basic input'!$F$113,'Detailed input - Vehicles'!$E$166,-'DV large'!$G$58)-$G$58/'Detailed input - Vehicles'!$E$166,0)</f>
        <v>0</v>
      </c>
      <c r="O104" s="246">
        <f>IF('Detailed input - Vehicles'!$E$166&gt;=(O3-$F$3),PMT('Basic input'!$F$113,'Detailed input - Vehicles'!$E$166,-'DV large'!$G$58)-$G$58/'Detailed input - Vehicles'!$E$166,0)</f>
        <v>0</v>
      </c>
      <c r="P104" s="246">
        <f>IF('Detailed input - Vehicles'!$E$166&gt;=(P3-$F$3),PMT('Basic input'!$F$113,'Detailed input - Vehicles'!$E$166,-'DV large'!$G$58)-$G$58/'Detailed input - Vehicles'!$E$166,0)</f>
        <v>0</v>
      </c>
      <c r="Q104" s="246">
        <f>IF('Detailed input - Vehicles'!$E$166&gt;=(Q3-$F$3),PMT('Basic input'!$F$113,'Detailed input - Vehicles'!$E$166,-'DV large'!$G$58)-$G$58/'Detailed input - Vehicles'!$E$166,0)</f>
        <v>0</v>
      </c>
      <c r="R104" s="246">
        <f>IF('Detailed input - Vehicles'!$E$166&gt;=(R3-$F$3),PMT('Basic input'!$F$113,'Detailed input - Vehicles'!$E$166,-'DV large'!$G$58)-$G$58/'Detailed input - Vehicles'!$E$166,0)</f>
        <v>0</v>
      </c>
      <c r="S104" s="246">
        <f>IF('Detailed input - Vehicles'!$E$166&gt;=(S3-$F$3),PMT('Basic input'!$F$113,'Detailed input - Vehicles'!$E$166,-'DV large'!$G$58)-$G$58/'Detailed input - Vehicles'!$E$166,0)</f>
        <v>0</v>
      </c>
      <c r="T104" s="246">
        <f>IF('Detailed input - Vehicles'!$E$166&gt;=(T3-$F$3),PMT('Basic input'!$F$113,'Detailed input - Vehicles'!$E$166,-'DV large'!$G$58)-$G$58/'Detailed input - Vehicles'!$E$166,0)</f>
        <v>0</v>
      </c>
      <c r="U104" s="246">
        <f>IF('Detailed input - Vehicles'!$E$166&gt;=(U3-$F$3),PMT('Basic input'!$F$113,'Detailed input - Vehicles'!$E$166,-'DV large'!$G$58)-$G$58/'Detailed input - Vehicles'!$E$166,0)</f>
        <v>0</v>
      </c>
      <c r="V104" s="246">
        <f>IF('Detailed input - Vehicles'!$E$166&gt;=(V3-$F$3),PMT('Basic input'!$F$113,'Detailed input - Vehicles'!$E$166,-'DV large'!$G$58)-$G$58/'Detailed input - Vehicles'!$E$166,0)</f>
        <v>0</v>
      </c>
      <c r="W104" s="246">
        <f>IF('Detailed input - Vehicles'!$E$166&gt;=(W3-$F$3),PMT('Basic input'!$F$113,'Detailed input - Vehicles'!$E$166,-'DV large'!$G$58)-$G$58/'Detailed input - Vehicles'!$E$166,0)</f>
        <v>0</v>
      </c>
      <c r="X104" s="246">
        <f>IF('Detailed input - Vehicles'!$E$166&gt;=(X3-$F$3),PMT('Basic input'!$F$113,'Detailed input - Vehicles'!$E$166,-'DV large'!$G$58)-$G$58/'Detailed input - Vehicles'!$E$166,0)</f>
        <v>0</v>
      </c>
      <c r="Y104" s="246">
        <f>IF('Detailed input - Vehicles'!$E$166&gt;=(Y3-$F$3),PMT('Basic input'!$F$113,'Detailed input - Vehicles'!$E$166,-'DV large'!$G$58)-$G$58/'Detailed input - Vehicles'!$E$166,0)</f>
        <v>0</v>
      </c>
      <c r="Z104" s="246">
        <f>IF('Detailed input - Vehicles'!$E$166&gt;=(Z3-$F$3),PMT('Basic input'!$F$113,'Detailed input - Vehicles'!$E$166,-'DV large'!$G$58)-$G$58/'Detailed input - Vehicles'!$E$166,0)</f>
        <v>0</v>
      </c>
      <c r="AA104" s="246">
        <f>IF('Detailed input - Vehicles'!$E$166&gt;=(AA3-$F$3),PMT('Basic input'!$F$113,'Detailed input - Vehicles'!$E$166,-'DV large'!$G$58)-$G$58/'Detailed input - Vehicles'!$E$166,0)</f>
        <v>0</v>
      </c>
      <c r="AB104" s="246">
        <f>IF('Detailed input - Vehicles'!$E$166&gt;=(AB3-$F$3),PMT('Basic input'!$F$113,'Detailed input - Vehicles'!$E$166,-'DV large'!$G$58)-$G$58/'Detailed input - Vehicles'!$E$166,0)</f>
        <v>0</v>
      </c>
      <c r="AC104" s="246">
        <f>IF('Detailed input - Vehicles'!$E$166&gt;=(AC3-$F$3),PMT('Basic input'!$F$113,'Detailed input - Vehicles'!$E$166,-'DV large'!$G$58)-$G$58/'Detailed input - Vehicles'!$E$166,0)</f>
        <v>0</v>
      </c>
    </row>
    <row r="105" spans="1:29" s="45" customFormat="1" ht="20.25" customHeight="1" outlineLevel="3" x14ac:dyDescent="0.3">
      <c r="A105" s="44"/>
      <c r="B105" s="48"/>
      <c r="C105" s="146" t="s">
        <v>125</v>
      </c>
      <c r="D105" s="246"/>
      <c r="E105" s="246"/>
      <c r="F105" s="246"/>
      <c r="G105" s="246"/>
      <c r="H105" s="246">
        <f>IF('Detailed input - Vehicles'!$E$166&gt;=(H3-$G$3),PMT('Basic input'!$F$113,'Detailed input - Vehicles'!$E$166,-'DV large'!$H$58)-$H$58/'Detailed input - Vehicles'!$E$166,0)</f>
        <v>0</v>
      </c>
      <c r="I105" s="246">
        <f>IF('Detailed input - Vehicles'!$E$166&gt;=(I3-$G$3),PMT('Basic input'!$F$113,'Detailed input - Vehicles'!$E$166,-'DV large'!$H$58)-$H$58/'Detailed input - Vehicles'!$E$166,0)</f>
        <v>0</v>
      </c>
      <c r="J105" s="246">
        <f>IF('Detailed input - Vehicles'!$E$166&gt;=(J3-$G$3),PMT('Basic input'!$F$113,'Detailed input - Vehicles'!$E$166,-'DV large'!$H$58)-$H$58/'Detailed input - Vehicles'!$E$166,0)</f>
        <v>0</v>
      </c>
      <c r="K105" s="246">
        <f>IF('Detailed input - Vehicles'!$E$166&gt;=(K3-$G$3),PMT('Basic input'!$F$113,'Detailed input - Vehicles'!$E$166,-'DV large'!$H$58)-$H$58/'Detailed input - Vehicles'!$E$166,0)</f>
        <v>0</v>
      </c>
      <c r="L105" s="246">
        <f>IF('Detailed input - Vehicles'!$E$166&gt;=(L3-$G$3),PMT('Basic input'!$F$113,'Detailed input - Vehicles'!$E$166,-'DV large'!$H$58)-$H$58/'Detailed input - Vehicles'!$E$166,0)</f>
        <v>0</v>
      </c>
      <c r="M105" s="246">
        <f>IF('Detailed input - Vehicles'!$E$166&gt;=(M3-$G$3),PMT('Basic input'!$F$113,'Detailed input - Vehicles'!$E$166,-'DV large'!$H$58)-$H$58/'Detailed input - Vehicles'!$E$166,0)</f>
        <v>0</v>
      </c>
      <c r="N105" s="246">
        <f>IF('Detailed input - Vehicles'!$E$166&gt;=(N3-$G$3),PMT('Basic input'!$F$113,'Detailed input - Vehicles'!$E$166,-'DV large'!$H$58)-$H$58/'Detailed input - Vehicles'!$E$166,0)</f>
        <v>0</v>
      </c>
      <c r="O105" s="246">
        <f>IF('Detailed input - Vehicles'!$E$166&gt;=(O3-$G$3),PMT('Basic input'!$F$113,'Detailed input - Vehicles'!$E$166,-'DV large'!$H$58)-$H$58/'Detailed input - Vehicles'!$E$166,0)</f>
        <v>0</v>
      </c>
      <c r="P105" s="246">
        <f>IF('Detailed input - Vehicles'!$E$166&gt;=(P3-$G$3),PMT('Basic input'!$F$113,'Detailed input - Vehicles'!$E$166,-'DV large'!$H$58)-$H$58/'Detailed input - Vehicles'!$E$166,0)</f>
        <v>0</v>
      </c>
      <c r="Q105" s="246">
        <f>IF('Detailed input - Vehicles'!$E$166&gt;=(Q3-$G$3),PMT('Basic input'!$F$113,'Detailed input - Vehicles'!$E$166,-'DV large'!$H$58)-$H$58/'Detailed input - Vehicles'!$E$166,0)</f>
        <v>0</v>
      </c>
      <c r="R105" s="246">
        <f>IF('Detailed input - Vehicles'!$E$166&gt;=(R3-$G$3),PMT('Basic input'!$F$113,'Detailed input - Vehicles'!$E$166,-'DV large'!$H$58)-$H$58/'Detailed input - Vehicles'!$E$166,0)</f>
        <v>0</v>
      </c>
      <c r="S105" s="246">
        <f>IF('Detailed input - Vehicles'!$E$166&gt;=(S3-$G$3),PMT('Basic input'!$F$113,'Detailed input - Vehicles'!$E$166,-'DV large'!$H$58)-$H$58/'Detailed input - Vehicles'!$E$166,0)</f>
        <v>0</v>
      </c>
      <c r="T105" s="246">
        <f>IF('Detailed input - Vehicles'!$E$166&gt;=(T3-$G$3),PMT('Basic input'!$F$113,'Detailed input - Vehicles'!$E$166,-'DV large'!$H$58)-$H$58/'Detailed input - Vehicles'!$E$166,0)</f>
        <v>0</v>
      </c>
      <c r="U105" s="246">
        <f>IF('Detailed input - Vehicles'!$E$166&gt;=(U3-$G$3),PMT('Basic input'!$F$113,'Detailed input - Vehicles'!$E$166,-'DV large'!$H$58)-$H$58/'Detailed input - Vehicles'!$E$166,0)</f>
        <v>0</v>
      </c>
      <c r="V105" s="246">
        <f>IF('Detailed input - Vehicles'!$E$166&gt;=(V3-$G$3),PMT('Basic input'!$F$113,'Detailed input - Vehicles'!$E$166,-'DV large'!$H$58)-$H$58/'Detailed input - Vehicles'!$E$166,0)</f>
        <v>0</v>
      </c>
      <c r="W105" s="246">
        <f>IF('Detailed input - Vehicles'!$E$166&gt;=(W3-$G$3),PMT('Basic input'!$F$113,'Detailed input - Vehicles'!$E$166,-'DV large'!$H$58)-$H$58/'Detailed input - Vehicles'!$E$166,0)</f>
        <v>0</v>
      </c>
      <c r="X105" s="246">
        <f>IF('Detailed input - Vehicles'!$E$166&gt;=(X3-$G$3),PMT('Basic input'!$F$113,'Detailed input - Vehicles'!$E$166,-'DV large'!$H$58)-$H$58/'Detailed input - Vehicles'!$E$166,0)</f>
        <v>0</v>
      </c>
      <c r="Y105" s="246">
        <f>IF('Detailed input - Vehicles'!$E$166&gt;=(Y3-$G$3),PMT('Basic input'!$F$113,'Detailed input - Vehicles'!$E$166,-'DV large'!$H$58)-$H$58/'Detailed input - Vehicles'!$E$166,0)</f>
        <v>0</v>
      </c>
      <c r="Z105" s="246">
        <f>IF('Detailed input - Vehicles'!$E$166&gt;=(Z3-$G$3),PMT('Basic input'!$F$113,'Detailed input - Vehicles'!$E$166,-'DV large'!$H$58)-$H$58/'Detailed input - Vehicles'!$E$166,0)</f>
        <v>0</v>
      </c>
      <c r="AA105" s="246">
        <f>IF('Detailed input - Vehicles'!$E$166&gt;=(AA3-$G$3),PMT('Basic input'!$F$113,'Detailed input - Vehicles'!$E$166,-'DV large'!$H$58)-$H$58/'Detailed input - Vehicles'!$E$166,0)</f>
        <v>0</v>
      </c>
      <c r="AB105" s="246">
        <f>IF('Detailed input - Vehicles'!$E$166&gt;=(AB3-$G$3),PMT('Basic input'!$F$113,'Detailed input - Vehicles'!$E$166,-'DV large'!$H$58)-$H$58/'Detailed input - Vehicles'!$E$166,0)</f>
        <v>0</v>
      </c>
      <c r="AC105" s="246">
        <f>IF('Detailed input - Vehicles'!$E$166&gt;=(AC3-$G$3),PMT('Basic input'!$F$113,'Detailed input - Vehicles'!$E$166,-'DV large'!$H$58)-$H$58/'Detailed input - Vehicles'!$E$166,0)</f>
        <v>0</v>
      </c>
    </row>
    <row r="106" spans="1:29" s="45" customFormat="1" ht="20.25" customHeight="1" outlineLevel="3" x14ac:dyDescent="0.3">
      <c r="A106" s="44"/>
      <c r="B106" s="48"/>
      <c r="C106" s="146" t="s">
        <v>126</v>
      </c>
      <c r="D106" s="246"/>
      <c r="E106" s="246"/>
      <c r="F106" s="246"/>
      <c r="G106" s="246"/>
      <c r="H106" s="246"/>
      <c r="I106" s="246">
        <f>IF('Detailed input - Vehicles'!$E$166&gt;=(I3-$H$3),PMT('Basic input'!$F$113,'Detailed input - Vehicles'!$E$166,-'DV large'!$I$58)-$I$58/'Detailed input - Vehicles'!$E$166,0)</f>
        <v>0</v>
      </c>
      <c r="J106" s="246">
        <f>IF('Detailed input - Vehicles'!$E$166&gt;=(J3-$H$3),PMT('Basic input'!$F$113,'Detailed input - Vehicles'!$E$166,-'DV large'!$I$58)-$I$58/'Detailed input - Vehicles'!$E$166,0)</f>
        <v>0</v>
      </c>
      <c r="K106" s="246">
        <f>IF('Detailed input - Vehicles'!$E$166&gt;=(K3-$H$3),PMT('Basic input'!$F$113,'Detailed input - Vehicles'!$E$166,-'DV large'!$I$58)-$I$58/'Detailed input - Vehicles'!$E$166,0)</f>
        <v>0</v>
      </c>
      <c r="L106" s="246">
        <f>IF('Detailed input - Vehicles'!$E$166&gt;=(L3-$H$3),PMT('Basic input'!$F$113,'Detailed input - Vehicles'!$E$166,-'DV large'!$I$58)-$I$58/'Detailed input - Vehicles'!$E$166,0)</f>
        <v>0</v>
      </c>
      <c r="M106" s="246">
        <f>IF('Detailed input - Vehicles'!$E$166&gt;=(M3-$H$3),PMT('Basic input'!$F$113,'Detailed input - Vehicles'!$E$166,-'DV large'!$I$58)-$I$58/'Detailed input - Vehicles'!$E$166,0)</f>
        <v>0</v>
      </c>
      <c r="N106" s="246">
        <f>IF('Detailed input - Vehicles'!$E$166&gt;=(N3-$H$3),PMT('Basic input'!$F$113,'Detailed input - Vehicles'!$E$166,-'DV large'!$I$58)-$I$58/'Detailed input - Vehicles'!$E$166,0)</f>
        <v>0</v>
      </c>
      <c r="O106" s="246">
        <f>IF('Detailed input - Vehicles'!$E$166&gt;=(O3-$H$3),PMT('Basic input'!$F$113,'Detailed input - Vehicles'!$E$166,-'DV large'!$I$58)-$I$58/'Detailed input - Vehicles'!$E$166,0)</f>
        <v>0</v>
      </c>
      <c r="P106" s="246">
        <f>IF('Detailed input - Vehicles'!$E$166&gt;=(P3-$H$3),PMT('Basic input'!$F$113,'Detailed input - Vehicles'!$E$166,-'DV large'!$I$58)-$I$58/'Detailed input - Vehicles'!$E$166,0)</f>
        <v>0</v>
      </c>
      <c r="Q106" s="246">
        <f>IF('Detailed input - Vehicles'!$E$166&gt;=(Q3-$H$3),PMT('Basic input'!$F$113,'Detailed input - Vehicles'!$E$166,-'DV large'!$I$58)-$I$58/'Detailed input - Vehicles'!$E$166,0)</f>
        <v>0</v>
      </c>
      <c r="R106" s="246">
        <f>IF('Detailed input - Vehicles'!$E$166&gt;=(R3-$H$3),PMT('Basic input'!$F$113,'Detailed input - Vehicles'!$E$166,-'DV large'!$I$58)-$I$58/'Detailed input - Vehicles'!$E$166,0)</f>
        <v>0</v>
      </c>
      <c r="S106" s="246">
        <f>IF('Detailed input - Vehicles'!$E$166&gt;=(S3-$H$3),PMT('Basic input'!$F$113,'Detailed input - Vehicles'!$E$166,-'DV large'!$I$58)-$I$58/'Detailed input - Vehicles'!$E$166,0)</f>
        <v>0</v>
      </c>
      <c r="T106" s="246">
        <f>IF('Detailed input - Vehicles'!$E$166&gt;=(T3-$H$3),PMT('Basic input'!$F$113,'Detailed input - Vehicles'!$E$166,-'DV large'!$I$58)-$I$58/'Detailed input - Vehicles'!$E$166,0)</f>
        <v>0</v>
      </c>
      <c r="U106" s="246">
        <f>IF('Detailed input - Vehicles'!$E$166&gt;=(U3-$H$3),PMT('Basic input'!$F$113,'Detailed input - Vehicles'!$E$166,-'DV large'!$I$58)-$I$58/'Detailed input - Vehicles'!$E$166,0)</f>
        <v>0</v>
      </c>
      <c r="V106" s="246">
        <f>IF('Detailed input - Vehicles'!$E$166&gt;=(V3-$H$3),PMT('Basic input'!$F$113,'Detailed input - Vehicles'!$E$166,-'DV large'!$I$58)-$I$58/'Detailed input - Vehicles'!$E$166,0)</f>
        <v>0</v>
      </c>
      <c r="W106" s="246">
        <f>IF('Detailed input - Vehicles'!$E$166&gt;=(W3-$H$3),PMT('Basic input'!$F$113,'Detailed input - Vehicles'!$E$166,-'DV large'!$I$58)-$I$58/'Detailed input - Vehicles'!$E$166,0)</f>
        <v>0</v>
      </c>
      <c r="X106" s="246">
        <f>IF('Detailed input - Vehicles'!$E$166&gt;=(X3-$H$3),PMT('Basic input'!$F$113,'Detailed input - Vehicles'!$E$166,-'DV large'!$I$58)-$I$58/'Detailed input - Vehicles'!$E$166,0)</f>
        <v>0</v>
      </c>
      <c r="Y106" s="246">
        <f>IF('Detailed input - Vehicles'!$E$166&gt;=(Y3-$H$3),PMT('Basic input'!$F$113,'Detailed input - Vehicles'!$E$166,-'DV large'!$I$58)-$I$58/'Detailed input - Vehicles'!$E$166,0)</f>
        <v>0</v>
      </c>
      <c r="Z106" s="246">
        <f>IF('Detailed input - Vehicles'!$E$166&gt;=(Z3-$H$3),PMT('Basic input'!$F$113,'Detailed input - Vehicles'!$E$166,-'DV large'!$I$58)-$I$58/'Detailed input - Vehicles'!$E$166,0)</f>
        <v>0</v>
      </c>
      <c r="AA106" s="246">
        <f>IF('Detailed input - Vehicles'!$E$166&gt;=(AA3-$H$3),PMT('Basic input'!$F$113,'Detailed input - Vehicles'!$E$166,-'DV large'!$I$58)-$I$58/'Detailed input - Vehicles'!$E$166,0)</f>
        <v>0</v>
      </c>
      <c r="AB106" s="246">
        <f>IF('Detailed input - Vehicles'!$E$166&gt;=(AB3-$H$3),PMT('Basic input'!$F$113,'Detailed input - Vehicles'!$E$166,-'DV large'!$I$58)-$I$58/'Detailed input - Vehicles'!$E$166,0)</f>
        <v>0</v>
      </c>
      <c r="AC106" s="246">
        <f>IF('Detailed input - Vehicles'!$E$166&gt;=(AC3-$H$3),PMT('Basic input'!$F$113,'Detailed input - Vehicles'!$E$166,-'DV large'!$I$58)-$I$58/'Detailed input - Vehicles'!$E$166,0)</f>
        <v>0</v>
      </c>
    </row>
    <row r="107" spans="1:29" s="45" customFormat="1" ht="20.25" customHeight="1" outlineLevel="3" x14ac:dyDescent="0.3">
      <c r="A107" s="44"/>
      <c r="B107" s="48"/>
      <c r="C107" s="146" t="s">
        <v>127</v>
      </c>
      <c r="D107" s="246"/>
      <c r="E107" s="246"/>
      <c r="F107" s="246"/>
      <c r="G107" s="246"/>
      <c r="H107" s="246"/>
      <c r="I107" s="246"/>
      <c r="J107" s="246">
        <f>IF('Detailed input - Vehicles'!$E$166&gt;=(J3-$I$3),PMT('Basic input'!$F$113,'Detailed input - Vehicles'!$E$166,-'DV large'!$J$58)-$J$58/'Detailed input - Vehicles'!$E$166,0)</f>
        <v>0</v>
      </c>
      <c r="K107" s="246">
        <f>IF('Detailed input - Vehicles'!$E$166&gt;=(K3-$I$3),PMT('Basic input'!$F$113,'Detailed input - Vehicles'!$E$166,-'DV large'!$J$58)-$J$58/'Detailed input - Vehicles'!$E$166,0)</f>
        <v>0</v>
      </c>
      <c r="L107" s="246">
        <f>IF('Detailed input - Vehicles'!$E$166&gt;=(L3-$I$3),PMT('Basic input'!$F$113,'Detailed input - Vehicles'!$E$166,-'DV large'!$J$58)-$J$58/'Detailed input - Vehicles'!$E$166,0)</f>
        <v>0</v>
      </c>
      <c r="M107" s="246">
        <f>IF('Detailed input - Vehicles'!$E$166&gt;=(M3-$I$3),PMT('Basic input'!$F$113,'Detailed input - Vehicles'!$E$166,-'DV large'!$J$58)-$J$58/'Detailed input - Vehicles'!$E$166,0)</f>
        <v>0</v>
      </c>
      <c r="N107" s="246">
        <f>IF('Detailed input - Vehicles'!$E$166&gt;=(N3-$I$3),PMT('Basic input'!$F$113,'Detailed input - Vehicles'!$E$166,-'DV large'!$J$58)-$J$58/'Detailed input - Vehicles'!$E$166,0)</f>
        <v>0</v>
      </c>
      <c r="O107" s="246">
        <f>IF('Detailed input - Vehicles'!$E$166&gt;=(O3-$I$3),PMT('Basic input'!$F$113,'Detailed input - Vehicles'!$E$166,-'DV large'!$J$58)-$J$58/'Detailed input - Vehicles'!$E$166,0)</f>
        <v>0</v>
      </c>
      <c r="P107" s="246">
        <f>IF('Detailed input - Vehicles'!$E$166&gt;=(P3-$I$3),PMT('Basic input'!$F$113,'Detailed input - Vehicles'!$E$166,-'DV large'!$J$58)-$J$58/'Detailed input - Vehicles'!$E$166,0)</f>
        <v>0</v>
      </c>
      <c r="Q107" s="246">
        <f>IF('Detailed input - Vehicles'!$E$166&gt;=(Q3-$I$3),PMT('Basic input'!$F$113,'Detailed input - Vehicles'!$E$166,-'DV large'!$J$58)-$J$58/'Detailed input - Vehicles'!$E$166,0)</f>
        <v>0</v>
      </c>
      <c r="R107" s="246">
        <f>IF('Detailed input - Vehicles'!$E$166&gt;=(R3-$I$3),PMT('Basic input'!$F$113,'Detailed input - Vehicles'!$E$166,-'DV large'!$J$58)-$J$58/'Detailed input - Vehicles'!$E$166,0)</f>
        <v>0</v>
      </c>
      <c r="S107" s="246">
        <f>IF('Detailed input - Vehicles'!$E$166&gt;=(S3-$I$3),PMT('Basic input'!$F$113,'Detailed input - Vehicles'!$E$166,-'DV large'!$J$58)-$J$58/'Detailed input - Vehicles'!$E$166,0)</f>
        <v>0</v>
      </c>
      <c r="T107" s="246">
        <f>IF('Detailed input - Vehicles'!$E$166&gt;=(T3-$I$3),PMT('Basic input'!$F$113,'Detailed input - Vehicles'!$E$166,-'DV large'!$J$58)-$J$58/'Detailed input - Vehicles'!$E$166,0)</f>
        <v>0</v>
      </c>
      <c r="U107" s="246">
        <f>IF('Detailed input - Vehicles'!$E$166&gt;=(U3-$I$3),PMT('Basic input'!$F$113,'Detailed input - Vehicles'!$E$166,-'DV large'!$J$58)-$J$58/'Detailed input - Vehicles'!$E$166,0)</f>
        <v>0</v>
      </c>
      <c r="V107" s="246">
        <f>IF('Detailed input - Vehicles'!$E$166&gt;=(V3-$I$3),PMT('Basic input'!$F$113,'Detailed input - Vehicles'!$E$166,-'DV large'!$J$58)-$J$58/'Detailed input - Vehicles'!$E$166,0)</f>
        <v>0</v>
      </c>
      <c r="W107" s="246">
        <f>IF('Detailed input - Vehicles'!$E$166&gt;=(W3-$I$3),PMT('Basic input'!$F$113,'Detailed input - Vehicles'!$E$166,-'DV large'!$J$58)-$J$58/'Detailed input - Vehicles'!$E$166,0)</f>
        <v>0</v>
      </c>
      <c r="X107" s="246">
        <f>IF('Detailed input - Vehicles'!$E$166&gt;=(X3-$I$3),PMT('Basic input'!$F$113,'Detailed input - Vehicles'!$E$166,-'DV large'!$J$58)-$J$58/'Detailed input - Vehicles'!$E$166,0)</f>
        <v>0</v>
      </c>
      <c r="Y107" s="246">
        <f>IF('Detailed input - Vehicles'!$E$166&gt;=(Y3-$I$3),PMT('Basic input'!$F$113,'Detailed input - Vehicles'!$E$166,-'DV large'!$J$58)-$J$58/'Detailed input - Vehicles'!$E$166,0)</f>
        <v>0</v>
      </c>
      <c r="Z107" s="246">
        <f>IF('Detailed input - Vehicles'!$E$166&gt;=(Z3-$I$3),PMT('Basic input'!$F$113,'Detailed input - Vehicles'!$E$166,-'DV large'!$J$58)-$J$58/'Detailed input - Vehicles'!$E$166,0)</f>
        <v>0</v>
      </c>
      <c r="AA107" s="246">
        <f>IF('Detailed input - Vehicles'!$E$166&gt;=(AA3-$I$3),PMT('Basic input'!$F$113,'Detailed input - Vehicles'!$E$166,-'DV large'!$J$58)-$J$58/'Detailed input - Vehicles'!$E$166,0)</f>
        <v>0</v>
      </c>
      <c r="AB107" s="246">
        <f>IF('Detailed input - Vehicles'!$E$166&gt;=(AB3-$I$3),PMT('Basic input'!$F$113,'Detailed input - Vehicles'!$E$166,-'DV large'!$J$58)-$J$58/'Detailed input - Vehicles'!$E$166,0)</f>
        <v>0</v>
      </c>
      <c r="AC107" s="246">
        <f>IF('Detailed input - Vehicles'!$E$166&gt;=(AC3-$I$3),PMT('Basic input'!$F$113,'Detailed input - Vehicles'!$E$166,-'DV large'!$J$58)-$J$58/'Detailed input - Vehicles'!$E$166,0)</f>
        <v>0</v>
      </c>
    </row>
    <row r="108" spans="1:29" s="45" customFormat="1" ht="20.25" customHeight="1" outlineLevel="3" x14ac:dyDescent="0.3">
      <c r="A108" s="44"/>
      <c r="B108" s="48"/>
      <c r="C108" s="146" t="s">
        <v>128</v>
      </c>
      <c r="D108" s="246"/>
      <c r="E108" s="246"/>
      <c r="F108" s="246"/>
      <c r="G108" s="246"/>
      <c r="H108" s="246"/>
      <c r="I108" s="246"/>
      <c r="J108" s="246"/>
      <c r="K108" s="246">
        <f>IF('Detailed input - Vehicles'!$E$166&gt;=(K3-$J$3),PMT('Basic input'!$F$113,'Detailed input - Vehicles'!$E$166,-'DV large'!$K$58)-$K$58/'Detailed input - Vehicles'!$E$166,0)</f>
        <v>0</v>
      </c>
      <c r="L108" s="246">
        <f>IF('Detailed input - Vehicles'!$E$166&gt;=(L3-$J$3),PMT('Basic input'!$F$113,'Detailed input - Vehicles'!$E$166,-'DV large'!$K$58)-$K$58/'Detailed input - Vehicles'!$E$166,0)</f>
        <v>0</v>
      </c>
      <c r="M108" s="246">
        <f>IF('Detailed input - Vehicles'!$E$166&gt;=(M3-$J$3),PMT('Basic input'!$F$113,'Detailed input - Vehicles'!$E$166,-'DV large'!$K$58)-$K$58/'Detailed input - Vehicles'!$E$166,0)</f>
        <v>0</v>
      </c>
      <c r="N108" s="246">
        <f>IF('Detailed input - Vehicles'!$E$166&gt;=(N3-$J$3),PMT('Basic input'!$F$113,'Detailed input - Vehicles'!$E$166,-'DV large'!$K$58)-$K$58/'Detailed input - Vehicles'!$E$166,0)</f>
        <v>0</v>
      </c>
      <c r="O108" s="246">
        <f>IF('Detailed input - Vehicles'!$E$166&gt;=(O3-$J$3),PMT('Basic input'!$F$113,'Detailed input - Vehicles'!$E$166,-'DV large'!$K$58)-$K$58/'Detailed input - Vehicles'!$E$166,0)</f>
        <v>0</v>
      </c>
      <c r="P108" s="246">
        <f>IF('Detailed input - Vehicles'!$E$166&gt;=(P3-$J$3),PMT('Basic input'!$F$113,'Detailed input - Vehicles'!$E$166,-'DV large'!$K$58)-$K$58/'Detailed input - Vehicles'!$E$166,0)</f>
        <v>0</v>
      </c>
      <c r="Q108" s="246">
        <f>IF('Detailed input - Vehicles'!$E$166&gt;=(Q3-$J$3),PMT('Basic input'!$F$113,'Detailed input - Vehicles'!$E$166,-'DV large'!$K$58)-$K$58/'Detailed input - Vehicles'!$E$166,0)</f>
        <v>0</v>
      </c>
      <c r="R108" s="246">
        <f>IF('Detailed input - Vehicles'!$E$166&gt;=(R3-$J$3),PMT('Basic input'!$F$113,'Detailed input - Vehicles'!$E$166,-'DV large'!$K$58)-$K$58/'Detailed input - Vehicles'!$E$166,0)</f>
        <v>0</v>
      </c>
      <c r="S108" s="246">
        <f>IF('Detailed input - Vehicles'!$E$166&gt;=(S3-$J$3),PMT('Basic input'!$F$113,'Detailed input - Vehicles'!$E$166,-'DV large'!$K$58)-$K$58/'Detailed input - Vehicles'!$E$166,0)</f>
        <v>0</v>
      </c>
      <c r="T108" s="246">
        <f>IF('Detailed input - Vehicles'!$E$166&gt;=(T3-$J$3),PMT('Basic input'!$F$113,'Detailed input - Vehicles'!$E$166,-'DV large'!$K$58)-$K$58/'Detailed input - Vehicles'!$E$166,0)</f>
        <v>0</v>
      </c>
      <c r="U108" s="246">
        <f>IF('Detailed input - Vehicles'!$E$166&gt;=(U3-$J$3),PMT('Basic input'!$F$113,'Detailed input - Vehicles'!$E$166,-'DV large'!$K$58)-$K$58/'Detailed input - Vehicles'!$E$166,0)</f>
        <v>0</v>
      </c>
      <c r="V108" s="246">
        <f>IF('Detailed input - Vehicles'!$E$166&gt;=(V3-$J$3),PMT('Basic input'!$F$113,'Detailed input - Vehicles'!$E$166,-'DV large'!$K$58)-$K$58/'Detailed input - Vehicles'!$E$166,0)</f>
        <v>0</v>
      </c>
      <c r="W108" s="246">
        <f>IF('Detailed input - Vehicles'!$E$166&gt;=(W3-$J$3),PMT('Basic input'!$F$113,'Detailed input - Vehicles'!$E$166,-'DV large'!$K$58)-$K$58/'Detailed input - Vehicles'!$E$166,0)</f>
        <v>0</v>
      </c>
      <c r="X108" s="246">
        <f>IF('Detailed input - Vehicles'!$E$166&gt;=(X3-$J$3),PMT('Basic input'!$F$113,'Detailed input - Vehicles'!$E$166,-'DV large'!$K$58)-$K$58/'Detailed input - Vehicles'!$E$166,0)</f>
        <v>0</v>
      </c>
      <c r="Y108" s="246">
        <f>IF('Detailed input - Vehicles'!$E$166&gt;=(Y3-$J$3),PMT('Basic input'!$F$113,'Detailed input - Vehicles'!$E$166,-'DV large'!$K$58)-$K$58/'Detailed input - Vehicles'!$E$166,0)</f>
        <v>0</v>
      </c>
      <c r="Z108" s="246">
        <f>IF('Detailed input - Vehicles'!$E$166&gt;=(Z3-$J$3),PMT('Basic input'!$F$113,'Detailed input - Vehicles'!$E$166,-'DV large'!$K$58)-$K$58/'Detailed input - Vehicles'!$E$166,0)</f>
        <v>0</v>
      </c>
      <c r="AA108" s="246">
        <f>IF('Detailed input - Vehicles'!$E$166&gt;=(AA3-$J$3),PMT('Basic input'!$F$113,'Detailed input - Vehicles'!$E$166,-'DV large'!$K$58)-$K$58/'Detailed input - Vehicles'!$E$166,0)</f>
        <v>0</v>
      </c>
      <c r="AB108" s="246">
        <f>IF('Detailed input - Vehicles'!$E$166&gt;=(AB3-$J$3),PMT('Basic input'!$F$113,'Detailed input - Vehicles'!$E$166,-'DV large'!$K$58)-$K$58/'Detailed input - Vehicles'!$E$166,0)</f>
        <v>0</v>
      </c>
      <c r="AC108" s="246">
        <f>IF('Detailed input - Vehicles'!$E$166&gt;=(AC3-$J$3),PMT('Basic input'!$F$113,'Detailed input - Vehicles'!$E$166,-'DV large'!$K$58)-$K$58/'Detailed input - Vehicles'!$E$166,0)</f>
        <v>0</v>
      </c>
    </row>
    <row r="109" spans="1:29" s="45" customFormat="1" ht="20.25" customHeight="1" outlineLevel="3" x14ac:dyDescent="0.3">
      <c r="A109" s="44"/>
      <c r="B109" s="48"/>
      <c r="C109" s="146" t="s">
        <v>129</v>
      </c>
      <c r="D109" s="246"/>
      <c r="E109" s="246"/>
      <c r="F109" s="246"/>
      <c r="G109" s="246"/>
      <c r="H109" s="246"/>
      <c r="I109" s="246"/>
      <c r="J109" s="246"/>
      <c r="K109" s="246"/>
      <c r="L109" s="246">
        <f>IF('Detailed input - Vehicles'!$E$166&gt;=(L3-$K$3),PMT('Basic input'!$F$113,'Detailed input - Vehicles'!$E$166,-'DV large'!$L$58)-$L$58/'Detailed input - Vehicles'!$E$166,0)</f>
        <v>0</v>
      </c>
      <c r="M109" s="246">
        <f>IF('Detailed input - Vehicles'!$E$166&gt;=(M3-$K$3),PMT('Basic input'!$F$113,'Detailed input - Vehicles'!$E$166,-'DV large'!$L$58)-$L$58/'Detailed input - Vehicles'!$E$166,0)</f>
        <v>0</v>
      </c>
      <c r="N109" s="246">
        <f>IF('Detailed input - Vehicles'!$E$166&gt;=(N3-$K$3),PMT('Basic input'!$F$113,'Detailed input - Vehicles'!$E$166,-'DV large'!$L$58)-$L$58/'Detailed input - Vehicles'!$E$166,0)</f>
        <v>0</v>
      </c>
      <c r="O109" s="246">
        <f>IF('Detailed input - Vehicles'!$E$166&gt;=(O3-$K$3),PMT('Basic input'!$F$113,'Detailed input - Vehicles'!$E$166,-'DV large'!$L$58)-$L$58/'Detailed input - Vehicles'!$E$166,0)</f>
        <v>0</v>
      </c>
      <c r="P109" s="246">
        <f>IF('Detailed input - Vehicles'!$E$166&gt;=(P3-$K$3),PMT('Basic input'!$F$113,'Detailed input - Vehicles'!$E$166,-'DV large'!$L$58)-$L$58/'Detailed input - Vehicles'!$E$166,0)</f>
        <v>0</v>
      </c>
      <c r="Q109" s="246">
        <f>IF('Detailed input - Vehicles'!$E$166&gt;=(Q3-$K$3),PMT('Basic input'!$F$113,'Detailed input - Vehicles'!$E$166,-'DV large'!$L$58)-$L$58/'Detailed input - Vehicles'!$E$166,0)</f>
        <v>0</v>
      </c>
      <c r="R109" s="246">
        <f>IF('Detailed input - Vehicles'!$E$166&gt;=(R3-$K$3),PMT('Basic input'!$F$113,'Detailed input - Vehicles'!$E$166,-'DV large'!$L$58)-$L$58/'Detailed input - Vehicles'!$E$166,0)</f>
        <v>0</v>
      </c>
      <c r="S109" s="246">
        <f>IF('Detailed input - Vehicles'!$E$166&gt;=(S3-$K$3),PMT('Basic input'!$F$113,'Detailed input - Vehicles'!$E$166,-'DV large'!$L$58)-$L$58/'Detailed input - Vehicles'!$E$166,0)</f>
        <v>0</v>
      </c>
      <c r="T109" s="246">
        <f>IF('Detailed input - Vehicles'!$E$166&gt;=(T3-$K$3),PMT('Basic input'!$F$113,'Detailed input - Vehicles'!$E$166,-'DV large'!$L$58)-$L$58/'Detailed input - Vehicles'!$E$166,0)</f>
        <v>0</v>
      </c>
      <c r="U109" s="246">
        <f>IF('Detailed input - Vehicles'!$E$166&gt;=(U3-$K$3),PMT('Basic input'!$F$113,'Detailed input - Vehicles'!$E$166,-'DV large'!$L$58)-$L$58/'Detailed input - Vehicles'!$E$166,0)</f>
        <v>0</v>
      </c>
      <c r="V109" s="246">
        <f>IF('Detailed input - Vehicles'!$E$166&gt;=(V3-$K$3),PMT('Basic input'!$F$113,'Detailed input - Vehicles'!$E$166,-'DV large'!$L$58)-$L$58/'Detailed input - Vehicles'!$E$166,0)</f>
        <v>0</v>
      </c>
      <c r="W109" s="246">
        <f>IF('Detailed input - Vehicles'!$E$166&gt;=(W3-$K$3),PMT('Basic input'!$F$113,'Detailed input - Vehicles'!$E$166,-'DV large'!$L$58)-$L$58/'Detailed input - Vehicles'!$E$166,0)</f>
        <v>0</v>
      </c>
      <c r="X109" s="246">
        <f>IF('Detailed input - Vehicles'!$E$166&gt;=(X3-$K$3),PMT('Basic input'!$F$113,'Detailed input - Vehicles'!$E$166,-'DV large'!$L$58)-$L$58/'Detailed input - Vehicles'!$E$166,0)</f>
        <v>0</v>
      </c>
      <c r="Y109" s="246">
        <f>IF('Detailed input - Vehicles'!$E$166&gt;=(Y3-$K$3),PMT('Basic input'!$F$113,'Detailed input - Vehicles'!$E$166,-'DV large'!$L$58)-$L$58/'Detailed input - Vehicles'!$E$166,0)</f>
        <v>0</v>
      </c>
      <c r="Z109" s="246">
        <f>IF('Detailed input - Vehicles'!$E$166&gt;=(Z3-$K$3),PMT('Basic input'!$F$113,'Detailed input - Vehicles'!$E$166,-'DV large'!$L$58)-$L$58/'Detailed input - Vehicles'!$E$166,0)</f>
        <v>0</v>
      </c>
      <c r="AA109" s="246">
        <f>IF('Detailed input - Vehicles'!$E$166&gt;=(AA3-$K$3),PMT('Basic input'!$F$113,'Detailed input - Vehicles'!$E$166,-'DV large'!$L$58)-$L$58/'Detailed input - Vehicles'!$E$166,0)</f>
        <v>0</v>
      </c>
      <c r="AB109" s="246">
        <f>IF('Detailed input - Vehicles'!$E$166&gt;=(AB3-$K$3),PMT('Basic input'!$F$113,'Detailed input - Vehicles'!$E$166,-'DV large'!$L$58)-$L$58/'Detailed input - Vehicles'!$E$166,0)</f>
        <v>0</v>
      </c>
      <c r="AC109" s="246">
        <f>IF('Detailed input - Vehicles'!$E$166&gt;=(AC3-$K$3),PMT('Basic input'!$F$113,'Detailed input - Vehicles'!$E$166,-'DV large'!$L$58)-$L$58/'Detailed input - Vehicles'!$E$166,0)</f>
        <v>0</v>
      </c>
    </row>
    <row r="110" spans="1:29" s="45" customFormat="1" ht="20.25" customHeight="1" outlineLevel="3" x14ac:dyDescent="0.3">
      <c r="A110" s="44"/>
      <c r="B110" s="48"/>
      <c r="C110" s="146" t="s">
        <v>130</v>
      </c>
      <c r="D110" s="246"/>
      <c r="E110" s="246"/>
      <c r="F110" s="246"/>
      <c r="G110" s="246"/>
      <c r="H110" s="246"/>
      <c r="I110" s="246"/>
      <c r="J110" s="246"/>
      <c r="K110" s="246"/>
      <c r="L110" s="246"/>
      <c r="M110" s="246">
        <f>IF('Detailed input - Vehicles'!$E$166&gt;=(M3-$L$3),PMT('Basic input'!$F$113,'Detailed input - Vehicles'!$E$166,-'DV large'!$M$58)-$M$58/'Detailed input - Vehicles'!$E$166,0)</f>
        <v>0</v>
      </c>
      <c r="N110" s="246">
        <f>IF('Detailed input - Vehicles'!$E$166&gt;=(N3-$L$3),PMT('Basic input'!$F$113,'Detailed input - Vehicles'!$E$166,-'DV large'!$M$58)-$M$58/'Detailed input - Vehicles'!$E$166,0)</f>
        <v>0</v>
      </c>
      <c r="O110" s="246">
        <f>IF('Detailed input - Vehicles'!$E$166&gt;=(O3-$L$3),PMT('Basic input'!$F$113,'Detailed input - Vehicles'!$E$166,-'DV large'!$M$58)-$M$58/'Detailed input - Vehicles'!$E$166,0)</f>
        <v>0</v>
      </c>
      <c r="P110" s="246">
        <f>IF('Detailed input - Vehicles'!$E$166&gt;=(P3-$L$3),PMT('Basic input'!$F$113,'Detailed input - Vehicles'!$E$166,-'DV large'!$M$58)-$M$58/'Detailed input - Vehicles'!$E$166,0)</f>
        <v>0</v>
      </c>
      <c r="Q110" s="246">
        <f>IF('Detailed input - Vehicles'!$E$166&gt;=(Q3-$L$3),PMT('Basic input'!$F$113,'Detailed input - Vehicles'!$E$166,-'DV large'!$M$58)-$M$58/'Detailed input - Vehicles'!$E$166,0)</f>
        <v>0</v>
      </c>
      <c r="R110" s="246">
        <f>IF('Detailed input - Vehicles'!$E$166&gt;=(R3-$L$3),PMT('Basic input'!$F$113,'Detailed input - Vehicles'!$E$166,-'DV large'!$M$58)-$M$58/'Detailed input - Vehicles'!$E$166,0)</f>
        <v>0</v>
      </c>
      <c r="S110" s="246">
        <f>IF('Detailed input - Vehicles'!$E$166&gt;=(S3-$L$3),PMT('Basic input'!$F$113,'Detailed input - Vehicles'!$E$166,-'DV large'!$M$58)-$M$58/'Detailed input - Vehicles'!$E$166,0)</f>
        <v>0</v>
      </c>
      <c r="T110" s="246">
        <f>IF('Detailed input - Vehicles'!$E$166&gt;=(T3-$L$3),PMT('Basic input'!$F$113,'Detailed input - Vehicles'!$E$166,-'DV large'!$M$58)-$M$58/'Detailed input - Vehicles'!$E$166,0)</f>
        <v>0</v>
      </c>
      <c r="U110" s="246">
        <f>IF('Detailed input - Vehicles'!$E$166&gt;=(U3-$L$3),PMT('Basic input'!$F$113,'Detailed input - Vehicles'!$E$166,-'DV large'!$M$58)-$M$58/'Detailed input - Vehicles'!$E$166,0)</f>
        <v>0</v>
      </c>
      <c r="V110" s="246">
        <f>IF('Detailed input - Vehicles'!$E$166&gt;=(V3-$L$3),PMT('Basic input'!$F$113,'Detailed input - Vehicles'!$E$166,-'DV large'!$M$58)-$M$58/'Detailed input - Vehicles'!$E$166,0)</f>
        <v>0</v>
      </c>
      <c r="W110" s="246">
        <f>IF('Detailed input - Vehicles'!$E$166&gt;=(W3-$L$3),PMT('Basic input'!$F$113,'Detailed input - Vehicles'!$E$166,-'DV large'!$M$58)-$M$58/'Detailed input - Vehicles'!$E$166,0)</f>
        <v>0</v>
      </c>
      <c r="X110" s="246">
        <f>IF('Detailed input - Vehicles'!$E$166&gt;=(X3-$L$3),PMT('Basic input'!$F$113,'Detailed input - Vehicles'!$E$166,-'DV large'!$M$58)-$M$58/'Detailed input - Vehicles'!$E$166,0)</f>
        <v>0</v>
      </c>
      <c r="Y110" s="246">
        <f>IF('Detailed input - Vehicles'!$E$166&gt;=(Y3-$L$3),PMT('Basic input'!$F$113,'Detailed input - Vehicles'!$E$166,-'DV large'!$M$58)-$M$58/'Detailed input - Vehicles'!$E$166,0)</f>
        <v>0</v>
      </c>
      <c r="Z110" s="246">
        <f>IF('Detailed input - Vehicles'!$E$166&gt;=(Z3-$L$3),PMT('Basic input'!$F$113,'Detailed input - Vehicles'!$E$166,-'DV large'!$M$58)-$M$58/'Detailed input - Vehicles'!$E$166,0)</f>
        <v>0</v>
      </c>
      <c r="AA110" s="246">
        <f>IF('Detailed input - Vehicles'!$E$166&gt;=(AA3-$L$3),PMT('Basic input'!$F$113,'Detailed input - Vehicles'!$E$166,-'DV large'!$M$58)-$M$58/'Detailed input - Vehicles'!$E$166,0)</f>
        <v>0</v>
      </c>
      <c r="AB110" s="246">
        <f>IF('Detailed input - Vehicles'!$E$166&gt;=(AB3-$L$3),PMT('Basic input'!$F$113,'Detailed input - Vehicles'!$E$166,-'DV large'!$M$58)-$M$58/'Detailed input - Vehicles'!$E$166,0)</f>
        <v>0</v>
      </c>
      <c r="AC110" s="246">
        <f>IF('Detailed input - Vehicles'!$E$166&gt;=(AC3-$L$3),PMT('Basic input'!$F$113,'Detailed input - Vehicles'!$E$166,-'DV large'!$M$58)-$M$58/'Detailed input - Vehicles'!$E$166,0)</f>
        <v>0</v>
      </c>
    </row>
    <row r="111" spans="1:29" s="45" customFormat="1" ht="20.25" customHeight="1" outlineLevel="3" x14ac:dyDescent="0.3">
      <c r="A111" s="44"/>
      <c r="B111" s="48"/>
      <c r="C111" s="146" t="s">
        <v>131</v>
      </c>
      <c r="D111" s="246"/>
      <c r="E111" s="246"/>
      <c r="F111" s="246"/>
      <c r="G111" s="246"/>
      <c r="H111" s="246"/>
      <c r="I111" s="246"/>
      <c r="J111" s="246"/>
      <c r="K111" s="246"/>
      <c r="L111" s="246"/>
      <c r="M111" s="246"/>
      <c r="N111" s="246">
        <f>IF('Detailed input - Vehicles'!$E$166&gt;=(N3-$M$3),PMT('Basic input'!$F$113,'Detailed input - Vehicles'!$E$166,-'DV large'!$N$58)-$N$58/'Detailed input - Vehicles'!$E$166,0)</f>
        <v>0</v>
      </c>
      <c r="O111" s="246">
        <f>IF('Detailed input - Vehicles'!$E$166&gt;=(O3-$M$3),PMT('Basic input'!$F$113,'Detailed input - Vehicles'!$E$166,-'DV large'!$N$58)-$N$58/'Detailed input - Vehicles'!$E$166,0)</f>
        <v>0</v>
      </c>
      <c r="P111" s="246">
        <f>IF('Detailed input - Vehicles'!$E$166&gt;=(P3-$M$3),PMT('Basic input'!$F$113,'Detailed input - Vehicles'!$E$166,-'DV large'!$N$58)-$N$58/'Detailed input - Vehicles'!$E$166,0)</f>
        <v>0</v>
      </c>
      <c r="Q111" s="246">
        <f>IF('Detailed input - Vehicles'!$E$166&gt;=(Q3-$M$3),PMT('Basic input'!$F$113,'Detailed input - Vehicles'!$E$166,-'DV large'!$N$58)-$N$58/'Detailed input - Vehicles'!$E$166,0)</f>
        <v>0</v>
      </c>
      <c r="R111" s="246">
        <f>IF('Detailed input - Vehicles'!$E$166&gt;=(R3-$M$3),PMT('Basic input'!$F$113,'Detailed input - Vehicles'!$E$166,-'DV large'!$N$58)-$N$58/'Detailed input - Vehicles'!$E$166,0)</f>
        <v>0</v>
      </c>
      <c r="S111" s="246">
        <f>IF('Detailed input - Vehicles'!$E$166&gt;=(S3-$M$3),PMT('Basic input'!$F$113,'Detailed input - Vehicles'!$E$166,-'DV large'!$N$58)-$N$58/'Detailed input - Vehicles'!$E$166,0)</f>
        <v>0</v>
      </c>
      <c r="T111" s="246">
        <f>IF('Detailed input - Vehicles'!$E$166&gt;=(T3-$M$3),PMT('Basic input'!$F$113,'Detailed input - Vehicles'!$E$166,-'DV large'!$N$58)-$N$58/'Detailed input - Vehicles'!$E$166,0)</f>
        <v>0</v>
      </c>
      <c r="U111" s="246">
        <f>IF('Detailed input - Vehicles'!$E$166&gt;=(U3-$M$3),PMT('Basic input'!$F$113,'Detailed input - Vehicles'!$E$166,-'DV large'!$N$58)-$N$58/'Detailed input - Vehicles'!$E$166,0)</f>
        <v>0</v>
      </c>
      <c r="V111" s="246">
        <f>IF('Detailed input - Vehicles'!$E$166&gt;=(V3-$M$3),PMT('Basic input'!$F$113,'Detailed input - Vehicles'!$E$166,-'DV large'!$N$58)-$N$58/'Detailed input - Vehicles'!$E$166,0)</f>
        <v>0</v>
      </c>
      <c r="W111" s="246">
        <f>IF('Detailed input - Vehicles'!$E$166&gt;=(W3-$M$3),PMT('Basic input'!$F$113,'Detailed input - Vehicles'!$E$166,-'DV large'!$N$58)-$N$58/'Detailed input - Vehicles'!$E$166,0)</f>
        <v>0</v>
      </c>
      <c r="X111" s="246">
        <f>IF('Detailed input - Vehicles'!$E$166&gt;=(X3-$M$3),PMT('Basic input'!$F$113,'Detailed input - Vehicles'!$E$166,-'DV large'!$N$58)-$N$58/'Detailed input - Vehicles'!$E$166,0)</f>
        <v>0</v>
      </c>
      <c r="Y111" s="246">
        <f>IF('Detailed input - Vehicles'!$E$166&gt;=(Y3-$M$3),PMT('Basic input'!$F$113,'Detailed input - Vehicles'!$E$166,-'DV large'!$N$58)-$N$58/'Detailed input - Vehicles'!$E$166,0)</f>
        <v>0</v>
      </c>
      <c r="Z111" s="246">
        <f>IF('Detailed input - Vehicles'!$E$166&gt;=(Z3-$M$3),PMT('Basic input'!$F$113,'Detailed input - Vehicles'!$E$166,-'DV large'!$N$58)-$N$58/'Detailed input - Vehicles'!$E$166,0)</f>
        <v>0</v>
      </c>
      <c r="AA111" s="246">
        <f>IF('Detailed input - Vehicles'!$E$166&gt;=(AA3-$M$3),PMT('Basic input'!$F$113,'Detailed input - Vehicles'!$E$166,-'DV large'!$N$58)-$N$58/'Detailed input - Vehicles'!$E$166,0)</f>
        <v>0</v>
      </c>
      <c r="AB111" s="246">
        <f>IF('Detailed input - Vehicles'!$E$166&gt;=(AB3-$M$3),PMT('Basic input'!$F$113,'Detailed input - Vehicles'!$E$166,-'DV large'!$N$58)-$N$58/'Detailed input - Vehicles'!$E$166,0)</f>
        <v>0</v>
      </c>
      <c r="AC111" s="246">
        <f>IF('Detailed input - Vehicles'!$E$166&gt;=(AC3-$M$3),PMT('Basic input'!$F$113,'Detailed input - Vehicles'!$E$166,-'DV large'!$N$58)-$N$58/'Detailed input - Vehicles'!$E$166,0)</f>
        <v>0</v>
      </c>
    </row>
    <row r="112" spans="1:29" ht="20.25" customHeight="1" outlineLevel="2" x14ac:dyDescent="0.3">
      <c r="A112" s="266"/>
    </row>
    <row r="113" spans="1:29" ht="20.25" customHeight="1" outlineLevel="2" x14ac:dyDescent="0.3">
      <c r="A113" s="253"/>
      <c r="B113" s="101" t="s">
        <v>88</v>
      </c>
      <c r="C113" s="101" t="s">
        <v>16</v>
      </c>
      <c r="D113" s="254">
        <f t="shared" ref="D113:N113" si="49">D28*D121</f>
        <v>0</v>
      </c>
      <c r="E113" s="106">
        <f t="shared" si="49"/>
        <v>0</v>
      </c>
      <c r="F113" s="106">
        <f t="shared" si="49"/>
        <v>0</v>
      </c>
      <c r="G113" s="106">
        <f t="shared" si="49"/>
        <v>0</v>
      </c>
      <c r="H113" s="106">
        <f t="shared" si="49"/>
        <v>0</v>
      </c>
      <c r="I113" s="106">
        <f t="shared" si="49"/>
        <v>0</v>
      </c>
      <c r="J113" s="106">
        <f t="shared" si="49"/>
        <v>0</v>
      </c>
      <c r="K113" s="106">
        <f t="shared" si="49"/>
        <v>0</v>
      </c>
      <c r="L113" s="106">
        <f t="shared" si="49"/>
        <v>0</v>
      </c>
      <c r="M113" s="106">
        <f t="shared" si="49"/>
        <v>0</v>
      </c>
      <c r="N113" s="106">
        <f t="shared" si="49"/>
        <v>0</v>
      </c>
      <c r="O113" s="106">
        <f t="shared" ref="O113:AC113" si="50">O28*O121</f>
        <v>0</v>
      </c>
      <c r="P113" s="106">
        <f t="shared" si="50"/>
        <v>0</v>
      </c>
      <c r="Q113" s="106">
        <f t="shared" si="50"/>
        <v>0</v>
      </c>
      <c r="R113" s="106">
        <f t="shared" si="50"/>
        <v>0</v>
      </c>
      <c r="S113" s="106">
        <f t="shared" si="50"/>
        <v>0</v>
      </c>
      <c r="T113" s="106">
        <f t="shared" si="50"/>
        <v>0</v>
      </c>
      <c r="U113" s="106">
        <f t="shared" si="50"/>
        <v>0</v>
      </c>
      <c r="V113" s="106">
        <f t="shared" si="50"/>
        <v>0</v>
      </c>
      <c r="W113" s="106">
        <f t="shared" si="50"/>
        <v>0</v>
      </c>
      <c r="X113" s="106">
        <f t="shared" si="50"/>
        <v>0</v>
      </c>
      <c r="Y113" s="106">
        <f t="shared" si="50"/>
        <v>0</v>
      </c>
      <c r="Z113" s="106">
        <f t="shared" si="50"/>
        <v>0</v>
      </c>
      <c r="AA113" s="106">
        <f t="shared" si="50"/>
        <v>0</v>
      </c>
      <c r="AB113" s="106">
        <f t="shared" si="50"/>
        <v>0</v>
      </c>
      <c r="AC113" s="106">
        <f t="shared" si="50"/>
        <v>0</v>
      </c>
    </row>
    <row r="114" spans="1:29" ht="20.25" customHeight="1" outlineLevel="2" x14ac:dyDescent="0.3">
      <c r="A114" s="85"/>
      <c r="B114" s="87"/>
      <c r="C114" s="164"/>
    </row>
    <row r="115" spans="1:29" ht="20.25" customHeight="1" outlineLevel="1" x14ac:dyDescent="0.3">
      <c r="A115" s="86"/>
      <c r="B115" s="87"/>
    </row>
    <row r="116" spans="1:29" ht="20.25" customHeight="1" x14ac:dyDescent="0.3">
      <c r="A116" s="86"/>
      <c r="B116" s="87"/>
    </row>
    <row r="117" spans="1:29" ht="20.25" customHeight="1" x14ac:dyDescent="0.3">
      <c r="A117" s="86"/>
      <c r="B117" s="87"/>
    </row>
    <row r="118" spans="1:29" ht="39.950000000000003" customHeight="1" x14ac:dyDescent="0.3">
      <c r="A118" s="85"/>
      <c r="B118" s="163" t="s">
        <v>315</v>
      </c>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row>
    <row r="119" spans="1:29" ht="20.25" customHeight="1" collapsed="1" x14ac:dyDescent="0.3">
      <c r="A119" s="86"/>
      <c r="B119" s="87"/>
    </row>
    <row r="120" spans="1:29" s="164" customFormat="1" ht="36" customHeight="1" thickBot="1" x14ac:dyDescent="0.35">
      <c r="A120" s="165"/>
      <c r="B120" s="166" t="s">
        <v>182</v>
      </c>
      <c r="C120" s="167" t="s">
        <v>181</v>
      </c>
      <c r="D120" s="171">
        <f>D178+D194</f>
        <v>0</v>
      </c>
      <c r="E120" s="171">
        <f t="shared" ref="E120:N120" si="51">E178+E194</f>
        <v>0</v>
      </c>
      <c r="F120" s="171">
        <f t="shared" si="51"/>
        <v>0</v>
      </c>
      <c r="G120" s="171">
        <f t="shared" si="51"/>
        <v>0</v>
      </c>
      <c r="H120" s="171">
        <f t="shared" si="51"/>
        <v>0</v>
      </c>
      <c r="I120" s="171">
        <f t="shared" si="51"/>
        <v>0</v>
      </c>
      <c r="J120" s="171">
        <f t="shared" si="51"/>
        <v>0</v>
      </c>
      <c r="K120" s="171">
        <f t="shared" si="51"/>
        <v>0</v>
      </c>
      <c r="L120" s="171">
        <f t="shared" si="51"/>
        <v>0</v>
      </c>
      <c r="M120" s="171">
        <f t="shared" si="51"/>
        <v>0</v>
      </c>
      <c r="N120" s="171">
        <f t="shared" si="51"/>
        <v>0</v>
      </c>
      <c r="O120" s="171">
        <f t="shared" ref="O120:AC120" si="52">O178+O194</f>
        <v>0</v>
      </c>
      <c r="P120" s="171">
        <f t="shared" si="52"/>
        <v>0</v>
      </c>
      <c r="Q120" s="171">
        <f t="shared" si="52"/>
        <v>0</v>
      </c>
      <c r="R120" s="171">
        <f t="shared" si="52"/>
        <v>0</v>
      </c>
      <c r="S120" s="171">
        <f>S178+S194</f>
        <v>0</v>
      </c>
      <c r="T120" s="171">
        <f t="shared" si="52"/>
        <v>0</v>
      </c>
      <c r="U120" s="171">
        <f t="shared" si="52"/>
        <v>0</v>
      </c>
      <c r="V120" s="171">
        <f t="shared" si="52"/>
        <v>0</v>
      </c>
      <c r="W120" s="171">
        <f t="shared" si="52"/>
        <v>0</v>
      </c>
      <c r="X120" s="171">
        <f t="shared" si="52"/>
        <v>0</v>
      </c>
      <c r="Y120" s="171">
        <f t="shared" si="52"/>
        <v>0</v>
      </c>
      <c r="Z120" s="171">
        <f t="shared" si="52"/>
        <v>0</v>
      </c>
      <c r="AA120" s="171">
        <f t="shared" si="52"/>
        <v>0</v>
      </c>
      <c r="AB120" s="171">
        <f t="shared" si="52"/>
        <v>0</v>
      </c>
      <c r="AC120" s="171">
        <f t="shared" si="52"/>
        <v>0</v>
      </c>
    </row>
    <row r="121" spans="1:29" s="164" customFormat="1" ht="36" customHeight="1" thickBot="1" x14ac:dyDescent="0.35">
      <c r="A121" s="165"/>
      <c r="B121" s="166" t="s">
        <v>183</v>
      </c>
      <c r="C121" s="166" t="s">
        <v>397</v>
      </c>
      <c r="D121" s="169">
        <f>IF(D141=0,0,D120/D141)</f>
        <v>0</v>
      </c>
      <c r="E121" s="169">
        <f t="shared" ref="E121:N121" si="53">IF(E141=0,0,E120/E141)</f>
        <v>0</v>
      </c>
      <c r="F121" s="169">
        <f t="shared" si="53"/>
        <v>0</v>
      </c>
      <c r="G121" s="169">
        <f t="shared" si="53"/>
        <v>0</v>
      </c>
      <c r="H121" s="169">
        <f t="shared" si="53"/>
        <v>0</v>
      </c>
      <c r="I121" s="169">
        <f t="shared" si="53"/>
        <v>0</v>
      </c>
      <c r="J121" s="169">
        <f t="shared" si="53"/>
        <v>0</v>
      </c>
      <c r="K121" s="169">
        <f t="shared" si="53"/>
        <v>0</v>
      </c>
      <c r="L121" s="169">
        <f t="shared" si="53"/>
        <v>0</v>
      </c>
      <c r="M121" s="169">
        <f t="shared" si="53"/>
        <v>0</v>
      </c>
      <c r="N121" s="169">
        <f t="shared" si="53"/>
        <v>0</v>
      </c>
      <c r="O121" s="169">
        <f t="shared" ref="O121:AC121" si="54">IF(O141=0,0,O120/O141)</f>
        <v>0</v>
      </c>
      <c r="P121" s="169">
        <f t="shared" si="54"/>
        <v>0</v>
      </c>
      <c r="Q121" s="169">
        <f t="shared" si="54"/>
        <v>0</v>
      </c>
      <c r="R121" s="169">
        <f t="shared" si="54"/>
        <v>0</v>
      </c>
      <c r="S121" s="169">
        <f>IF(S141=0,0,S120/S141)</f>
        <v>0</v>
      </c>
      <c r="T121" s="169">
        <f t="shared" si="54"/>
        <v>0</v>
      </c>
      <c r="U121" s="169">
        <f t="shared" si="54"/>
        <v>0</v>
      </c>
      <c r="V121" s="169">
        <f t="shared" si="54"/>
        <v>0</v>
      </c>
      <c r="W121" s="169">
        <f t="shared" si="54"/>
        <v>0</v>
      </c>
      <c r="X121" s="169">
        <f t="shared" si="54"/>
        <v>0</v>
      </c>
      <c r="Y121" s="169">
        <f t="shared" si="54"/>
        <v>0</v>
      </c>
      <c r="Z121" s="169">
        <f t="shared" si="54"/>
        <v>0</v>
      </c>
      <c r="AA121" s="169">
        <f t="shared" si="54"/>
        <v>0</v>
      </c>
      <c r="AB121" s="169">
        <f t="shared" si="54"/>
        <v>0</v>
      </c>
      <c r="AC121" s="169">
        <f t="shared" si="54"/>
        <v>0</v>
      </c>
    </row>
    <row r="122" spans="1:29" s="164" customFormat="1" ht="36" customHeight="1" outlineLevel="1" x14ac:dyDescent="0.3">
      <c r="A122" s="165"/>
      <c r="B122" s="197"/>
      <c r="C122" s="198"/>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c r="AA122" s="199"/>
      <c r="AB122" s="199"/>
      <c r="AC122" s="199"/>
    </row>
    <row r="123" spans="1:29" s="210" customFormat="1" ht="21" customHeight="1" outlineLevel="1" x14ac:dyDescent="0.3">
      <c r="A123" s="85"/>
      <c r="B123" s="213" t="s">
        <v>139</v>
      </c>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row>
    <row r="124" spans="1:29" ht="20.25" customHeight="1" outlineLevel="2" x14ac:dyDescent="0.3">
      <c r="A124" s="85"/>
      <c r="B124" s="148" t="s">
        <v>120</v>
      </c>
      <c r="C124" s="148" t="s">
        <v>9</v>
      </c>
      <c r="D124" s="147">
        <f>'Basic input'!F26</f>
        <v>0</v>
      </c>
      <c r="E124" s="147">
        <f>'Basic input'!G26</f>
        <v>0</v>
      </c>
      <c r="F124" s="147">
        <f>'Basic input'!H26</f>
        <v>0</v>
      </c>
      <c r="G124" s="147">
        <f>'Basic input'!I26</f>
        <v>0</v>
      </c>
      <c r="H124" s="147">
        <f>'Basic input'!J26</f>
        <v>0</v>
      </c>
      <c r="I124" s="147">
        <f>'Basic input'!K26</f>
        <v>0</v>
      </c>
      <c r="J124" s="147">
        <f>'Basic input'!L26</f>
        <v>0</v>
      </c>
      <c r="K124" s="147">
        <f>'Basic input'!M26</f>
        <v>0</v>
      </c>
      <c r="L124" s="147">
        <f>'Basic input'!N26</f>
        <v>0</v>
      </c>
      <c r="M124" s="147">
        <f>'Basic input'!O26</f>
        <v>0</v>
      </c>
      <c r="N124" s="147">
        <f>'Basic input'!P26</f>
        <v>0</v>
      </c>
      <c r="O124" s="147"/>
      <c r="P124" s="147"/>
      <c r="Q124" s="147"/>
      <c r="R124" s="147"/>
      <c r="S124" s="147"/>
      <c r="T124" s="147"/>
      <c r="U124" s="147"/>
      <c r="V124" s="147"/>
      <c r="W124" s="147"/>
      <c r="X124" s="147"/>
      <c r="Y124" s="147"/>
      <c r="Z124" s="147"/>
      <c r="AA124" s="147"/>
      <c r="AB124" s="147"/>
      <c r="AC124" s="147"/>
    </row>
    <row r="125" spans="1:29" ht="20.25" customHeight="1" outlineLevel="2" x14ac:dyDescent="0.3">
      <c r="A125" s="85"/>
      <c r="B125" s="148"/>
      <c r="C125" s="148"/>
      <c r="D125" s="614">
        <v>1</v>
      </c>
      <c r="E125" s="614">
        <f>+D125+1</f>
        <v>2</v>
      </c>
      <c r="F125" s="614">
        <f t="shared" ref="F125" si="55">+E125+1</f>
        <v>3</v>
      </c>
      <c r="G125" s="614">
        <f t="shared" ref="G125" si="56">+F125+1</f>
        <v>4</v>
      </c>
      <c r="H125" s="614">
        <f t="shared" ref="H125" si="57">+G125+1</f>
        <v>5</v>
      </c>
      <c r="I125" s="614">
        <f t="shared" ref="I125" si="58">+H125+1</f>
        <v>6</v>
      </c>
      <c r="J125" s="614">
        <f t="shared" ref="J125" si="59">+I125+1</f>
        <v>7</v>
      </c>
      <c r="K125" s="614">
        <f t="shared" ref="K125" si="60">+J125+1</f>
        <v>8</v>
      </c>
      <c r="L125" s="614">
        <f t="shared" ref="L125" si="61">+K125+1</f>
        <v>9</v>
      </c>
      <c r="M125" s="614">
        <f t="shared" ref="M125" si="62">+L125+1</f>
        <v>10</v>
      </c>
      <c r="N125" s="614">
        <f t="shared" ref="N125" si="63">+M125+1</f>
        <v>11</v>
      </c>
      <c r="O125" s="614">
        <f t="shared" ref="O125" si="64">+N125+1</f>
        <v>12</v>
      </c>
      <c r="P125" s="614">
        <f t="shared" ref="P125" si="65">+O125+1</f>
        <v>13</v>
      </c>
      <c r="Q125" s="614">
        <f t="shared" ref="Q125" si="66">+P125+1</f>
        <v>14</v>
      </c>
      <c r="R125" s="614">
        <f t="shared" ref="R125" si="67">+Q125+1</f>
        <v>15</v>
      </c>
      <c r="S125" s="614">
        <f t="shared" ref="S125" si="68">+R125+1</f>
        <v>16</v>
      </c>
      <c r="T125" s="614">
        <f t="shared" ref="T125" si="69">+S125+1</f>
        <v>17</v>
      </c>
      <c r="U125" s="614">
        <f t="shared" ref="U125" si="70">+T125+1</f>
        <v>18</v>
      </c>
      <c r="V125" s="614">
        <f t="shared" ref="V125" si="71">+U125+1</f>
        <v>19</v>
      </c>
      <c r="W125" s="614">
        <f t="shared" ref="W125" si="72">+V125+1</f>
        <v>20</v>
      </c>
      <c r="X125" s="614">
        <f t="shared" ref="X125" si="73">+W125+1</f>
        <v>21</v>
      </c>
      <c r="Y125" s="614">
        <f t="shared" ref="Y125" si="74">+X125+1</f>
        <v>22</v>
      </c>
      <c r="Z125" s="614">
        <f t="shared" ref="Z125" si="75">+Y125+1</f>
        <v>23</v>
      </c>
      <c r="AA125" s="614">
        <f t="shared" ref="AA125" si="76">+Z125+1</f>
        <v>24</v>
      </c>
      <c r="AB125" s="614">
        <f t="shared" ref="AB125" si="77">+AA125+1</f>
        <v>25</v>
      </c>
      <c r="AC125" s="614">
        <f t="shared" ref="AC125" si="78">+AB125+1</f>
        <v>26</v>
      </c>
    </row>
    <row r="126" spans="1:29" s="136" customFormat="1" ht="20.25" customHeight="1" outlineLevel="2" x14ac:dyDescent="0.3">
      <c r="A126" s="135"/>
      <c r="B126" s="97" t="s">
        <v>132</v>
      </c>
      <c r="C126" s="97" t="s">
        <v>9</v>
      </c>
      <c r="D126" s="597">
        <f t="shared" ref="D126:N126" si="79">SUM(D127:D137)</f>
        <v>0</v>
      </c>
      <c r="E126" s="597">
        <f t="shared" si="79"/>
        <v>0</v>
      </c>
      <c r="F126" s="597">
        <f t="shared" si="79"/>
        <v>0</v>
      </c>
      <c r="G126" s="597">
        <f t="shared" si="79"/>
        <v>0</v>
      </c>
      <c r="H126" s="597">
        <f t="shared" si="79"/>
        <v>0</v>
      </c>
      <c r="I126" s="597">
        <f t="shared" si="79"/>
        <v>0</v>
      </c>
      <c r="J126" s="597">
        <f t="shared" si="79"/>
        <v>0</v>
      </c>
      <c r="K126" s="597">
        <f t="shared" si="79"/>
        <v>0</v>
      </c>
      <c r="L126" s="597">
        <f t="shared" si="79"/>
        <v>0</v>
      </c>
      <c r="M126" s="597">
        <f t="shared" si="79"/>
        <v>0</v>
      </c>
      <c r="N126" s="597">
        <f t="shared" si="79"/>
        <v>0</v>
      </c>
      <c r="O126" s="597">
        <f t="shared" ref="O126:AC126" si="80">SUM(O127:O137)</f>
        <v>0</v>
      </c>
      <c r="P126" s="597">
        <f t="shared" si="80"/>
        <v>0</v>
      </c>
      <c r="Q126" s="597">
        <f t="shared" si="80"/>
        <v>0</v>
      </c>
      <c r="R126" s="597">
        <f t="shared" si="80"/>
        <v>0</v>
      </c>
      <c r="S126" s="597">
        <f t="shared" si="80"/>
        <v>0</v>
      </c>
      <c r="T126" s="597">
        <f t="shared" si="80"/>
        <v>0</v>
      </c>
      <c r="U126" s="597">
        <f t="shared" si="80"/>
        <v>0</v>
      </c>
      <c r="V126" s="597">
        <f t="shared" si="80"/>
        <v>0</v>
      </c>
      <c r="W126" s="597">
        <f t="shared" si="80"/>
        <v>0</v>
      </c>
      <c r="X126" s="597">
        <f t="shared" si="80"/>
        <v>0</v>
      </c>
      <c r="Y126" s="597">
        <f t="shared" si="80"/>
        <v>0</v>
      </c>
      <c r="Z126" s="597">
        <f t="shared" si="80"/>
        <v>0</v>
      </c>
      <c r="AA126" s="597">
        <f t="shared" si="80"/>
        <v>0</v>
      </c>
      <c r="AB126" s="597">
        <f t="shared" si="80"/>
        <v>0</v>
      </c>
      <c r="AC126" s="597">
        <f t="shared" si="80"/>
        <v>0</v>
      </c>
    </row>
    <row r="127" spans="1:29" s="136" customFormat="1" ht="20.25" customHeight="1" outlineLevel="3" x14ac:dyDescent="0.3">
      <c r="A127" s="135"/>
      <c r="B127" s="103"/>
      <c r="C127" s="146" t="s">
        <v>121</v>
      </c>
      <c r="D127" s="147">
        <f>IF('Detailed input - Vehicles'!$E$166&gt;=D125,'Basic input'!$F$26,0)</f>
        <v>0</v>
      </c>
      <c r="E127" s="147">
        <f>IF('Detailed input - Vehicles'!$E$166&gt;=E125,'Basic input'!$F$26,0)</f>
        <v>0</v>
      </c>
      <c r="F127" s="147">
        <f>IF('Detailed input - Vehicles'!$E$166&gt;=F125,'Basic input'!$F$26,0)</f>
        <v>0</v>
      </c>
      <c r="G127" s="147">
        <f>IF('Detailed input - Vehicles'!$E$166&gt;=G125,'Basic input'!$F$26,0)</f>
        <v>0</v>
      </c>
      <c r="H127" s="147">
        <f>IF('Detailed input - Vehicles'!$E$166&gt;=H125,'Basic input'!$F$26,0)</f>
        <v>0</v>
      </c>
      <c r="I127" s="147">
        <f>IF('Detailed input - Vehicles'!$E$166&gt;=I125,'Basic input'!$F$26,0)</f>
        <v>0</v>
      </c>
      <c r="J127" s="147">
        <f>IF('Detailed input - Vehicles'!$E$166&gt;=J125,'Basic input'!$F$26,0)</f>
        <v>0</v>
      </c>
      <c r="K127" s="147">
        <f>IF('Detailed input - Vehicles'!$E$166&gt;=K125,'Basic input'!$F$26,0)</f>
        <v>0</v>
      </c>
      <c r="L127" s="147">
        <f>IF('Detailed input - Vehicles'!$E$166&gt;=L125,'Basic input'!$F$26,0)</f>
        <v>0</v>
      </c>
      <c r="M127" s="147">
        <f>IF('Detailed input - Vehicles'!$E$166&gt;=M125,'Basic input'!$F$26,0)</f>
        <v>0</v>
      </c>
      <c r="N127" s="147">
        <f>IF('Detailed input - Vehicles'!$E$166&gt;=N125,'Basic input'!$F$26,0)</f>
        <v>0</v>
      </c>
      <c r="O127" s="147">
        <f>IF('Detailed input - Vehicles'!$E$166&gt;=O125,'Basic input'!$F$26,0)</f>
        <v>0</v>
      </c>
      <c r="P127" s="147">
        <f>IF('Detailed input - Vehicles'!$E$166&gt;=P125,'Basic input'!$F$26,0)</f>
        <v>0</v>
      </c>
      <c r="Q127" s="147">
        <f>IF('Detailed input - Vehicles'!$E$166&gt;=Q125,'Basic input'!$F$26,0)</f>
        <v>0</v>
      </c>
      <c r="R127" s="147">
        <f>IF('Detailed input - Vehicles'!$E$166&gt;=R125,'Basic input'!$F$26,0)</f>
        <v>0</v>
      </c>
      <c r="S127" s="147">
        <f>IF('Detailed input - Vehicles'!$E$166&gt;=S125,'Basic input'!$F$26,0)</f>
        <v>0</v>
      </c>
      <c r="T127" s="147">
        <f>IF('Detailed input - Vehicles'!$E$166&gt;=T125,'Basic input'!$F$26,0)</f>
        <v>0</v>
      </c>
      <c r="U127" s="147">
        <f>IF('Detailed input - Vehicles'!$E$166&gt;=U125,'Basic input'!$F$26,0)</f>
        <v>0</v>
      </c>
      <c r="V127" s="147">
        <f>IF('Detailed input - Vehicles'!$E$166&gt;=V125,'Basic input'!$F$26,0)</f>
        <v>0</v>
      </c>
      <c r="W127" s="147">
        <f>IF('Detailed input - Vehicles'!$E$166&gt;=W125,'Basic input'!$F$26,0)</f>
        <v>0</v>
      </c>
      <c r="X127" s="147">
        <f>IF('Detailed input - Vehicles'!$E$166&gt;=X125,'Basic input'!$F$26,0)</f>
        <v>0</v>
      </c>
      <c r="Y127" s="147">
        <f>IF('Detailed input - Vehicles'!$E$166&gt;=Y125,'Basic input'!$F$26,0)</f>
        <v>0</v>
      </c>
      <c r="Z127" s="147">
        <f>IF('Detailed input - Vehicles'!$E$166&gt;=Z125,'Basic input'!$F$26,0)</f>
        <v>0</v>
      </c>
      <c r="AA127" s="147">
        <f>IF('Detailed input - Vehicles'!$E$166&gt;=AA125,'Basic input'!$F$26,0)</f>
        <v>0</v>
      </c>
      <c r="AB127" s="147">
        <f>IF('Detailed input - Vehicles'!$E$166&gt;=AB125,'Basic input'!$F$26,0)</f>
        <v>0</v>
      </c>
      <c r="AC127" s="147">
        <f>IF('Detailed input - Vehicles'!$E$166&gt;=AC125,'Basic input'!$F$26,0)</f>
        <v>0</v>
      </c>
    </row>
    <row r="128" spans="1:29" s="136" customFormat="1" ht="20.25" customHeight="1" outlineLevel="3" x14ac:dyDescent="0.3">
      <c r="A128" s="135"/>
      <c r="B128" s="148"/>
      <c r="C128" s="146" t="s">
        <v>122</v>
      </c>
      <c r="D128" s="147"/>
      <c r="E128" s="147">
        <f>IF('Detailed input - Vehicles'!$E$166&gt;=D125,'Basic input'!$G$26,0)</f>
        <v>0</v>
      </c>
      <c r="F128" s="147">
        <f>IF('Detailed input - Vehicles'!$E$166&gt;=E125,'Basic input'!$G$26,0)</f>
        <v>0</v>
      </c>
      <c r="G128" s="147">
        <f>IF('Detailed input - Vehicles'!$E$166&gt;=F125,'Basic input'!$G$26,0)</f>
        <v>0</v>
      </c>
      <c r="H128" s="147">
        <f>IF('Detailed input - Vehicles'!$E$166&gt;=G125,'Basic input'!$G$26,0)</f>
        <v>0</v>
      </c>
      <c r="I128" s="147">
        <f>IF('Detailed input - Vehicles'!$E$166&gt;=H125,'Basic input'!$G$26,0)</f>
        <v>0</v>
      </c>
      <c r="J128" s="147">
        <f>IF('Detailed input - Vehicles'!$E$166&gt;=I125,'Basic input'!$G$26,0)</f>
        <v>0</v>
      </c>
      <c r="K128" s="147">
        <f>IF('Detailed input - Vehicles'!$E$166&gt;=J125,'Basic input'!$G$26,0)</f>
        <v>0</v>
      </c>
      <c r="L128" s="147">
        <f>IF('Detailed input - Vehicles'!$E$166&gt;=K125,'Basic input'!$G$26,0)</f>
        <v>0</v>
      </c>
      <c r="M128" s="147">
        <f>IF('Detailed input - Vehicles'!$E$166&gt;=L125,'Basic input'!$G$26,0)</f>
        <v>0</v>
      </c>
      <c r="N128" s="147">
        <f>IF('Detailed input - Vehicles'!$E$166&gt;=M125,'Basic input'!$G$26,0)</f>
        <v>0</v>
      </c>
      <c r="O128" s="147">
        <f>IF('Detailed input - Vehicles'!$E$166&gt;=N125,'Basic input'!$G$26,0)</f>
        <v>0</v>
      </c>
      <c r="P128" s="147">
        <f>IF('Detailed input - Vehicles'!$E$166&gt;=O125,'Basic input'!$G$26,0)</f>
        <v>0</v>
      </c>
      <c r="Q128" s="147">
        <f>IF('Detailed input - Vehicles'!$E$166&gt;=P125,'Basic input'!$G$26,0)</f>
        <v>0</v>
      </c>
      <c r="R128" s="147">
        <f>IF('Detailed input - Vehicles'!$E$166&gt;=Q125,'Basic input'!$G$26,0)</f>
        <v>0</v>
      </c>
      <c r="S128" s="147">
        <f>IF('Detailed input - Vehicles'!$E$166&gt;=R125,'Basic input'!$G$26,0)</f>
        <v>0</v>
      </c>
      <c r="T128" s="147">
        <f>IF('Detailed input - Vehicles'!$E$166&gt;=S125,'Basic input'!$G$26,0)</f>
        <v>0</v>
      </c>
      <c r="U128" s="147">
        <f>IF('Detailed input - Vehicles'!$E$166&gt;=T125,'Basic input'!$G$26,0)</f>
        <v>0</v>
      </c>
      <c r="V128" s="147">
        <f>IF('Detailed input - Vehicles'!$E$166&gt;=U125,'Basic input'!$G$26,0)</f>
        <v>0</v>
      </c>
      <c r="W128" s="147">
        <f>IF('Detailed input - Vehicles'!$E$166&gt;=V125,'Basic input'!$G$26,0)</f>
        <v>0</v>
      </c>
      <c r="X128" s="147">
        <f>IF('Detailed input - Vehicles'!$E$166&gt;=W125,'Basic input'!$G$26,0)</f>
        <v>0</v>
      </c>
      <c r="Y128" s="147">
        <f>IF('Detailed input - Vehicles'!$E$166&gt;=X125,'Basic input'!$G$26,0)</f>
        <v>0</v>
      </c>
      <c r="Z128" s="147">
        <f>IF('Detailed input - Vehicles'!$E$166&gt;=Y125,'Basic input'!$G$26,0)</f>
        <v>0</v>
      </c>
      <c r="AA128" s="147">
        <f>IF('Detailed input - Vehicles'!$E$166&gt;=Z125,'Basic input'!$G$26,0)</f>
        <v>0</v>
      </c>
      <c r="AB128" s="147">
        <f>IF('Detailed input - Vehicles'!$E$166&gt;=AA125,'Basic input'!$G$26,0)</f>
        <v>0</v>
      </c>
      <c r="AC128" s="147">
        <f>IF('Detailed input - Vehicles'!$E$166&gt;=AB125,'Basic input'!$G$26,0)</f>
        <v>0</v>
      </c>
    </row>
    <row r="129" spans="1:29" s="136" customFormat="1" ht="20.25" customHeight="1" outlineLevel="3" x14ac:dyDescent="0.3">
      <c r="A129" s="135"/>
      <c r="B129" s="148"/>
      <c r="C129" s="146" t="s">
        <v>123</v>
      </c>
      <c r="D129" s="147"/>
      <c r="E129" s="147"/>
      <c r="F129" s="147">
        <f>IF('Detailed input - Vehicles'!$E$166&gt;=D125,'Basic input'!$H$26,0)</f>
        <v>0</v>
      </c>
      <c r="G129" s="147">
        <f>IF('Detailed input - Vehicles'!$E$166&gt;=E125,'Basic input'!$H$26,0)</f>
        <v>0</v>
      </c>
      <c r="H129" s="147">
        <f>IF('Detailed input - Vehicles'!$E$166&gt;=F125,'Basic input'!$H$26,0)</f>
        <v>0</v>
      </c>
      <c r="I129" s="147">
        <f>IF('Detailed input - Vehicles'!$E$166&gt;=G125,'Basic input'!$H$26,0)</f>
        <v>0</v>
      </c>
      <c r="J129" s="147">
        <f>IF('Detailed input - Vehicles'!$E$166&gt;=H125,'Basic input'!$H$26,0)</f>
        <v>0</v>
      </c>
      <c r="K129" s="147">
        <f>IF('Detailed input - Vehicles'!$E$166&gt;=I125,'Basic input'!$H$26,0)</f>
        <v>0</v>
      </c>
      <c r="L129" s="147">
        <f>IF('Detailed input - Vehicles'!$E$166&gt;=J125,'Basic input'!$H$26,0)</f>
        <v>0</v>
      </c>
      <c r="M129" s="147">
        <f>IF('Detailed input - Vehicles'!$E$166&gt;=K125,'Basic input'!$H$26,0)</f>
        <v>0</v>
      </c>
      <c r="N129" s="147">
        <f>IF('Detailed input - Vehicles'!$E$166&gt;=L125,'Basic input'!$H$26,0)</f>
        <v>0</v>
      </c>
      <c r="O129" s="147">
        <f>IF('Detailed input - Vehicles'!$E$166&gt;=M125,'Basic input'!$H$26,0)</f>
        <v>0</v>
      </c>
      <c r="P129" s="147">
        <f>IF('Detailed input - Vehicles'!$E$166&gt;=N125,'Basic input'!$H$26,0)</f>
        <v>0</v>
      </c>
      <c r="Q129" s="147">
        <f>IF('Detailed input - Vehicles'!$E$166&gt;=O125,'Basic input'!$H$26,0)</f>
        <v>0</v>
      </c>
      <c r="R129" s="147">
        <f>IF('Detailed input - Vehicles'!$E$166&gt;=P125,'Basic input'!$H$26,0)</f>
        <v>0</v>
      </c>
      <c r="S129" s="147">
        <f>IF('Detailed input - Vehicles'!$E$166&gt;=Q125,'Basic input'!$H$26,0)</f>
        <v>0</v>
      </c>
      <c r="T129" s="147">
        <f>IF('Detailed input - Vehicles'!$E$166&gt;=R125,'Basic input'!$H$26,0)</f>
        <v>0</v>
      </c>
      <c r="U129" s="147">
        <f>IF('Detailed input - Vehicles'!$E$166&gt;=S125,'Basic input'!$H$26,0)</f>
        <v>0</v>
      </c>
      <c r="V129" s="147">
        <f>IF('Detailed input - Vehicles'!$E$166&gt;=T125,'Basic input'!$H$26,0)</f>
        <v>0</v>
      </c>
      <c r="W129" s="147">
        <f>IF('Detailed input - Vehicles'!$E$166&gt;=U125,'Basic input'!$H$26,0)</f>
        <v>0</v>
      </c>
      <c r="X129" s="147">
        <f>IF('Detailed input - Vehicles'!$E$166&gt;=V125,'Basic input'!$H$26,0)</f>
        <v>0</v>
      </c>
      <c r="Y129" s="147">
        <f>IF('Detailed input - Vehicles'!$E$166&gt;=W125,'Basic input'!$H$26,0)</f>
        <v>0</v>
      </c>
      <c r="Z129" s="147">
        <f>IF('Detailed input - Vehicles'!$E$166&gt;=X125,'Basic input'!$H$26,0)</f>
        <v>0</v>
      </c>
      <c r="AA129" s="147">
        <f>IF('Detailed input - Vehicles'!$E$166&gt;=Y125,'Basic input'!$H$26,0)</f>
        <v>0</v>
      </c>
      <c r="AB129" s="147">
        <f>IF('Detailed input - Vehicles'!$E$166&gt;=Z125,'Basic input'!$H$26,0)</f>
        <v>0</v>
      </c>
      <c r="AC129" s="147">
        <f>IF('Detailed input - Vehicles'!$E$166&gt;=AA125,'Basic input'!$H$26,0)</f>
        <v>0</v>
      </c>
    </row>
    <row r="130" spans="1:29" s="136" customFormat="1" ht="20.25" customHeight="1" outlineLevel="3" x14ac:dyDescent="0.3">
      <c r="A130" s="135"/>
      <c r="B130" s="148"/>
      <c r="C130" s="146" t="s">
        <v>124</v>
      </c>
      <c r="D130" s="147"/>
      <c r="E130" s="147"/>
      <c r="F130" s="147"/>
      <c r="G130" s="147">
        <f>IF('Detailed input - Vehicles'!$E$166&gt;=D125,'Basic input'!$I$26,0)</f>
        <v>0</v>
      </c>
      <c r="H130" s="147">
        <f>IF('Detailed input - Vehicles'!$E$166&gt;=E125,'Basic input'!$I$26,0)</f>
        <v>0</v>
      </c>
      <c r="I130" s="147">
        <f>IF('Detailed input - Vehicles'!$E$166&gt;=F125,'Basic input'!$I$26,0)</f>
        <v>0</v>
      </c>
      <c r="J130" s="147">
        <f>IF('Detailed input - Vehicles'!$E$166&gt;=G125,'Basic input'!$I$26,0)</f>
        <v>0</v>
      </c>
      <c r="K130" s="147">
        <f>IF('Detailed input - Vehicles'!$E$166&gt;=H125,'Basic input'!$I$26,0)</f>
        <v>0</v>
      </c>
      <c r="L130" s="147">
        <f>IF('Detailed input - Vehicles'!$E$166&gt;=I125,'Basic input'!$I$26,0)</f>
        <v>0</v>
      </c>
      <c r="M130" s="147">
        <f>IF('Detailed input - Vehicles'!$E$166&gt;=J125,'Basic input'!$I$26,0)</f>
        <v>0</v>
      </c>
      <c r="N130" s="147">
        <f>IF('Detailed input - Vehicles'!$E$166&gt;=K125,'Basic input'!$I$26,0)</f>
        <v>0</v>
      </c>
      <c r="O130" s="147">
        <f>IF('Detailed input - Vehicles'!$E$166&gt;=L125,'Basic input'!$I$26,0)</f>
        <v>0</v>
      </c>
      <c r="P130" s="147">
        <f>IF('Detailed input - Vehicles'!$E$166&gt;=M125,'Basic input'!$I$26,0)</f>
        <v>0</v>
      </c>
      <c r="Q130" s="147">
        <f>IF('Detailed input - Vehicles'!$E$166&gt;=N125,'Basic input'!$I$26,0)</f>
        <v>0</v>
      </c>
      <c r="R130" s="147">
        <f>IF('Detailed input - Vehicles'!$E$166&gt;=O125,'Basic input'!$I$26,0)</f>
        <v>0</v>
      </c>
      <c r="S130" s="147">
        <f>IF('Detailed input - Vehicles'!$E$166&gt;=P125,'Basic input'!$I$26,0)</f>
        <v>0</v>
      </c>
      <c r="T130" s="147">
        <f>IF('Detailed input - Vehicles'!$E$166&gt;=Q125,'Basic input'!$I$26,0)</f>
        <v>0</v>
      </c>
      <c r="U130" s="147">
        <f>IF('Detailed input - Vehicles'!$E$166&gt;=R125,'Basic input'!$I$26,0)</f>
        <v>0</v>
      </c>
      <c r="V130" s="147">
        <f>IF('Detailed input - Vehicles'!$E$166&gt;=S125,'Basic input'!$I$26,0)</f>
        <v>0</v>
      </c>
      <c r="W130" s="147">
        <f>IF('Detailed input - Vehicles'!$E$166&gt;=T125,'Basic input'!$I$26,0)</f>
        <v>0</v>
      </c>
      <c r="X130" s="147">
        <f>IF('Detailed input - Vehicles'!$E$166&gt;=U125,'Basic input'!$I$26,0)</f>
        <v>0</v>
      </c>
      <c r="Y130" s="147">
        <f>IF('Detailed input - Vehicles'!$E$166&gt;=V125,'Basic input'!$I$26,0)</f>
        <v>0</v>
      </c>
      <c r="Z130" s="147">
        <f>IF('Detailed input - Vehicles'!$E$166&gt;=W125,'Basic input'!$I$26,0)</f>
        <v>0</v>
      </c>
      <c r="AA130" s="147">
        <f>IF('Detailed input - Vehicles'!$E$166&gt;=X125,'Basic input'!$I$26,0)</f>
        <v>0</v>
      </c>
      <c r="AB130" s="147">
        <f>IF('Detailed input - Vehicles'!$E$166&gt;=Y125,'Basic input'!$I$26,0)</f>
        <v>0</v>
      </c>
      <c r="AC130" s="147">
        <f>IF('Detailed input - Vehicles'!$E$166&gt;=Z125,'Basic input'!$I$26,0)</f>
        <v>0</v>
      </c>
    </row>
    <row r="131" spans="1:29" s="136" customFormat="1" ht="20.25" customHeight="1" outlineLevel="3" x14ac:dyDescent="0.3">
      <c r="A131" s="135"/>
      <c r="B131" s="148"/>
      <c r="C131" s="146" t="s">
        <v>125</v>
      </c>
      <c r="D131" s="147"/>
      <c r="E131" s="147"/>
      <c r="F131" s="147"/>
      <c r="G131" s="147"/>
      <c r="H131" s="147">
        <f>IF('Detailed input - Vehicles'!$E$166&gt;=D125,'Basic input'!$J$26,0)</f>
        <v>0</v>
      </c>
      <c r="I131" s="147">
        <f>IF('Detailed input - Vehicles'!$E$166&gt;=E125,'Basic input'!$J$26,0)</f>
        <v>0</v>
      </c>
      <c r="J131" s="147">
        <f>IF('Detailed input - Vehicles'!$E$166&gt;=F125,'Basic input'!$J$26,0)</f>
        <v>0</v>
      </c>
      <c r="K131" s="147">
        <f>IF('Detailed input - Vehicles'!$E$166&gt;=G125,'Basic input'!$J$26,0)</f>
        <v>0</v>
      </c>
      <c r="L131" s="147">
        <f>IF('Detailed input - Vehicles'!$E$166&gt;=H125,'Basic input'!$J$26,0)</f>
        <v>0</v>
      </c>
      <c r="M131" s="147">
        <f>IF('Detailed input - Vehicles'!$E$166&gt;=I125,'Basic input'!$J$26,0)</f>
        <v>0</v>
      </c>
      <c r="N131" s="147">
        <f>IF('Detailed input - Vehicles'!$E$166&gt;=J125,'Basic input'!$J$26,0)</f>
        <v>0</v>
      </c>
      <c r="O131" s="147">
        <f>IF('Detailed input - Vehicles'!$E$166&gt;=K125,'Basic input'!$J$26,0)</f>
        <v>0</v>
      </c>
      <c r="P131" s="147">
        <f>IF('Detailed input - Vehicles'!$E$166&gt;=L125,'Basic input'!$J$26,0)</f>
        <v>0</v>
      </c>
      <c r="Q131" s="147">
        <f>IF('Detailed input - Vehicles'!$E$166&gt;=M125,'Basic input'!$J$26,0)</f>
        <v>0</v>
      </c>
      <c r="R131" s="147">
        <f>IF('Detailed input - Vehicles'!$E$166&gt;=N125,'Basic input'!$J$26,0)</f>
        <v>0</v>
      </c>
      <c r="S131" s="147">
        <f>IF('Detailed input - Vehicles'!$E$166&gt;=O125,'Basic input'!$J$26,0)</f>
        <v>0</v>
      </c>
      <c r="T131" s="147">
        <f>IF('Detailed input - Vehicles'!$E$166&gt;=P125,'Basic input'!$J$26,0)</f>
        <v>0</v>
      </c>
      <c r="U131" s="147">
        <f>IF('Detailed input - Vehicles'!$E$166&gt;=Q125,'Basic input'!$J$26,0)</f>
        <v>0</v>
      </c>
      <c r="V131" s="147">
        <f>IF('Detailed input - Vehicles'!$E$166&gt;=R125,'Basic input'!$J$26,0)</f>
        <v>0</v>
      </c>
      <c r="W131" s="147">
        <f>IF('Detailed input - Vehicles'!$E$166&gt;=S125,'Basic input'!$J$26,0)</f>
        <v>0</v>
      </c>
      <c r="X131" s="147">
        <f>IF('Detailed input - Vehicles'!$E$166&gt;=T125,'Basic input'!$J$26,0)</f>
        <v>0</v>
      </c>
      <c r="Y131" s="147">
        <f>IF('Detailed input - Vehicles'!$E$166&gt;=U125,'Basic input'!$J$26,0)</f>
        <v>0</v>
      </c>
      <c r="Z131" s="147">
        <f>IF('Detailed input - Vehicles'!$E$166&gt;=V125,'Basic input'!$J$26,0)</f>
        <v>0</v>
      </c>
      <c r="AA131" s="147">
        <f>IF('Detailed input - Vehicles'!$E$166&gt;=W125,'Basic input'!$J$26,0)</f>
        <v>0</v>
      </c>
      <c r="AB131" s="147">
        <f>IF('Detailed input - Vehicles'!$E$166&gt;=X125,'Basic input'!$J$26,0)</f>
        <v>0</v>
      </c>
      <c r="AC131" s="147">
        <f>IF('Detailed input - Vehicles'!$E$166&gt;=Y125,'Basic input'!$J$26,0)</f>
        <v>0</v>
      </c>
    </row>
    <row r="132" spans="1:29" s="136" customFormat="1" ht="20.25" customHeight="1" outlineLevel="3" x14ac:dyDescent="0.3">
      <c r="A132" s="135"/>
      <c r="B132" s="148"/>
      <c r="C132" s="146" t="s">
        <v>126</v>
      </c>
      <c r="D132" s="147"/>
      <c r="E132" s="147"/>
      <c r="F132" s="147"/>
      <c r="G132" s="147"/>
      <c r="H132" s="147"/>
      <c r="I132" s="147">
        <f>IF('Detailed input - Vehicles'!$E$166&gt;=D125,'Basic input'!$K$26,0)</f>
        <v>0</v>
      </c>
      <c r="J132" s="147">
        <f>IF('Detailed input - Vehicles'!$E$166&gt;=E125,'Basic input'!$K$26,0)</f>
        <v>0</v>
      </c>
      <c r="K132" s="147">
        <f>IF('Detailed input - Vehicles'!$E$166&gt;=F125,'Basic input'!$K$26,0)</f>
        <v>0</v>
      </c>
      <c r="L132" s="147">
        <f>IF('Detailed input - Vehicles'!$E$166&gt;=G125,'Basic input'!$K$26,0)</f>
        <v>0</v>
      </c>
      <c r="M132" s="147">
        <f>IF('Detailed input - Vehicles'!$E$166&gt;=H125,'Basic input'!$K$26,0)</f>
        <v>0</v>
      </c>
      <c r="N132" s="147">
        <f>IF('Detailed input - Vehicles'!$E$166&gt;=I125,'Basic input'!$K$26,0)</f>
        <v>0</v>
      </c>
      <c r="O132" s="147">
        <f>IF('Detailed input - Vehicles'!$E$166&gt;=J125,'Basic input'!$K$26,0)</f>
        <v>0</v>
      </c>
      <c r="P132" s="147">
        <f>IF('Detailed input - Vehicles'!$E$166&gt;=K125,'Basic input'!$K$26,0)</f>
        <v>0</v>
      </c>
      <c r="Q132" s="147">
        <f>IF('Detailed input - Vehicles'!$E$166&gt;=L125,'Basic input'!$K$26,0)</f>
        <v>0</v>
      </c>
      <c r="R132" s="147">
        <f>IF('Detailed input - Vehicles'!$E$166&gt;=M125,'Basic input'!$K$26,0)</f>
        <v>0</v>
      </c>
      <c r="S132" s="147">
        <f>IF('Detailed input - Vehicles'!$E$166&gt;=N125,'Basic input'!$K$26,0)</f>
        <v>0</v>
      </c>
      <c r="T132" s="147">
        <f>IF('Detailed input - Vehicles'!$E$166&gt;=O125,'Basic input'!$K$26,0)</f>
        <v>0</v>
      </c>
      <c r="U132" s="147">
        <f>IF('Detailed input - Vehicles'!$E$166&gt;=P125,'Basic input'!$K$26,0)</f>
        <v>0</v>
      </c>
      <c r="V132" s="147">
        <f>IF('Detailed input - Vehicles'!$E$166&gt;=Q125,'Basic input'!$K$26,0)</f>
        <v>0</v>
      </c>
      <c r="W132" s="147">
        <f>IF('Detailed input - Vehicles'!$E$166&gt;=R125,'Basic input'!$K$26,0)</f>
        <v>0</v>
      </c>
      <c r="X132" s="147">
        <f>IF('Detailed input - Vehicles'!$E$166&gt;=S125,'Basic input'!$K$26,0)</f>
        <v>0</v>
      </c>
      <c r="Y132" s="147">
        <f>IF('Detailed input - Vehicles'!$E$166&gt;=T125,'Basic input'!$K$26,0)</f>
        <v>0</v>
      </c>
      <c r="Z132" s="147">
        <f>IF('Detailed input - Vehicles'!$E$166&gt;=U125,'Basic input'!$K$26,0)</f>
        <v>0</v>
      </c>
      <c r="AA132" s="147">
        <f>IF('Detailed input - Vehicles'!$E$166&gt;=V125,'Basic input'!$K$26,0)</f>
        <v>0</v>
      </c>
      <c r="AB132" s="147">
        <f>IF('Detailed input - Vehicles'!$E$166&gt;=W125,'Basic input'!$K$26,0)</f>
        <v>0</v>
      </c>
      <c r="AC132" s="147">
        <f>IF('Detailed input - Vehicles'!$E$166&gt;=X125,'Basic input'!$K$26,0)</f>
        <v>0</v>
      </c>
    </row>
    <row r="133" spans="1:29" s="136" customFormat="1" ht="20.25" customHeight="1" outlineLevel="3" x14ac:dyDescent="0.3">
      <c r="A133" s="135"/>
      <c r="B133" s="148"/>
      <c r="C133" s="146" t="s">
        <v>127</v>
      </c>
      <c r="D133" s="147"/>
      <c r="E133" s="147"/>
      <c r="F133" s="147"/>
      <c r="G133" s="147"/>
      <c r="H133" s="147"/>
      <c r="I133" s="147"/>
      <c r="J133" s="147">
        <f>IF('Detailed input - Vehicles'!$E$166&gt;=D125,'Basic input'!$L$26,0)</f>
        <v>0</v>
      </c>
      <c r="K133" s="147">
        <f>IF('Detailed input - Vehicles'!$E$166&gt;=E125,'Basic input'!$L$26,0)</f>
        <v>0</v>
      </c>
      <c r="L133" s="147">
        <f>IF('Detailed input - Vehicles'!$E$166&gt;=F125,'Basic input'!$L$26,0)</f>
        <v>0</v>
      </c>
      <c r="M133" s="147">
        <f>IF('Detailed input - Vehicles'!$E$166&gt;=G125,'Basic input'!$L$26,0)</f>
        <v>0</v>
      </c>
      <c r="N133" s="147">
        <f>IF('Detailed input - Vehicles'!$E$166&gt;=H125,'Basic input'!$L$26,0)</f>
        <v>0</v>
      </c>
      <c r="O133" s="147">
        <f>IF('Detailed input - Vehicles'!$E$166&gt;=I125,'Basic input'!$L$26,0)</f>
        <v>0</v>
      </c>
      <c r="P133" s="147">
        <f>IF('Detailed input - Vehicles'!$E$166&gt;=J125,'Basic input'!$L$26,0)</f>
        <v>0</v>
      </c>
      <c r="Q133" s="147">
        <f>IF('Detailed input - Vehicles'!$E$166&gt;=K125,'Basic input'!$L$26,0)</f>
        <v>0</v>
      </c>
      <c r="R133" s="147">
        <f>IF('Detailed input - Vehicles'!$E$166&gt;=L125,'Basic input'!$L$26,0)</f>
        <v>0</v>
      </c>
      <c r="S133" s="147">
        <f>IF('Detailed input - Vehicles'!$E$166&gt;=M125,'Basic input'!$L$26,0)</f>
        <v>0</v>
      </c>
      <c r="T133" s="147">
        <f>IF('Detailed input - Vehicles'!$E$166&gt;=N125,'Basic input'!$L$26,0)</f>
        <v>0</v>
      </c>
      <c r="U133" s="147">
        <f>IF('Detailed input - Vehicles'!$E$166&gt;=O125,'Basic input'!$L$26,0)</f>
        <v>0</v>
      </c>
      <c r="V133" s="147">
        <f>IF('Detailed input - Vehicles'!$E$166&gt;=P125,'Basic input'!$L$26,0)</f>
        <v>0</v>
      </c>
      <c r="W133" s="147">
        <f>IF('Detailed input - Vehicles'!$E$166&gt;=Q125,'Basic input'!$L$26,0)</f>
        <v>0</v>
      </c>
      <c r="X133" s="147">
        <f>IF('Detailed input - Vehicles'!$E$166&gt;=R125,'Basic input'!$L$26,0)</f>
        <v>0</v>
      </c>
      <c r="Y133" s="147">
        <f>IF('Detailed input - Vehicles'!$E$166&gt;=S125,'Basic input'!$L$26,0)</f>
        <v>0</v>
      </c>
      <c r="Z133" s="147">
        <f>IF('Detailed input - Vehicles'!$E$166&gt;=T125,'Basic input'!$L$26,0)</f>
        <v>0</v>
      </c>
      <c r="AA133" s="147">
        <f>IF('Detailed input - Vehicles'!$E$166&gt;=U125,'Basic input'!$L$26,0)</f>
        <v>0</v>
      </c>
      <c r="AB133" s="147">
        <f>IF('Detailed input - Vehicles'!$E$166&gt;=V125,'Basic input'!$L$26,0)</f>
        <v>0</v>
      </c>
      <c r="AC133" s="147">
        <f>IF('Detailed input - Vehicles'!$E$166&gt;=W125,'Basic input'!$L$26,0)</f>
        <v>0</v>
      </c>
    </row>
    <row r="134" spans="1:29" s="136" customFormat="1" ht="20.25" customHeight="1" outlineLevel="3" x14ac:dyDescent="0.3">
      <c r="A134" s="135"/>
      <c r="B134" s="148"/>
      <c r="C134" s="146" t="s">
        <v>128</v>
      </c>
      <c r="D134" s="147"/>
      <c r="E134" s="147"/>
      <c r="F134" s="147"/>
      <c r="G134" s="147"/>
      <c r="H134" s="147"/>
      <c r="I134" s="147"/>
      <c r="J134" s="147"/>
      <c r="K134" s="147">
        <f>IF('Detailed input - Vehicles'!$E$166&gt;=D125,'Basic input'!$M$26,0)</f>
        <v>0</v>
      </c>
      <c r="L134" s="147">
        <f>IF('Detailed input - Vehicles'!$E$166&gt;=E125,'Basic input'!$M$26,0)</f>
        <v>0</v>
      </c>
      <c r="M134" s="147">
        <f>IF('Detailed input - Vehicles'!$E$166&gt;=F125,'Basic input'!$M$26,0)</f>
        <v>0</v>
      </c>
      <c r="N134" s="147">
        <f>IF('Detailed input - Vehicles'!$E$166&gt;=G125,'Basic input'!$M$26,0)</f>
        <v>0</v>
      </c>
      <c r="O134" s="147">
        <f>IF('Detailed input - Vehicles'!$E$166&gt;=H125,'Basic input'!$M$26,0)</f>
        <v>0</v>
      </c>
      <c r="P134" s="147">
        <f>IF('Detailed input - Vehicles'!$E$166&gt;=I125,'Basic input'!$M$26,0)</f>
        <v>0</v>
      </c>
      <c r="Q134" s="147">
        <f>IF('Detailed input - Vehicles'!$E$166&gt;=J125,'Basic input'!$M$26,0)</f>
        <v>0</v>
      </c>
      <c r="R134" s="147">
        <f>IF('Detailed input - Vehicles'!$E$166&gt;=K125,'Basic input'!$M$26,0)</f>
        <v>0</v>
      </c>
      <c r="S134" s="147">
        <f>IF('Detailed input - Vehicles'!$E$166&gt;=L125,'Basic input'!$M$26,0)</f>
        <v>0</v>
      </c>
      <c r="T134" s="147">
        <f>IF('Detailed input - Vehicles'!$E$166&gt;=M125,'Basic input'!$M$26,0)</f>
        <v>0</v>
      </c>
      <c r="U134" s="147">
        <f>IF('Detailed input - Vehicles'!$E$166&gt;=N125,'Basic input'!$M$26,0)</f>
        <v>0</v>
      </c>
      <c r="V134" s="147">
        <f>IF('Detailed input - Vehicles'!$E$166&gt;=O125,'Basic input'!$M$26,0)</f>
        <v>0</v>
      </c>
      <c r="W134" s="147">
        <f>IF('Detailed input - Vehicles'!$E$166&gt;=P125,'Basic input'!$M$26,0)</f>
        <v>0</v>
      </c>
      <c r="X134" s="147">
        <f>IF('Detailed input - Vehicles'!$E$166&gt;=Q125,'Basic input'!$M$26,0)</f>
        <v>0</v>
      </c>
      <c r="Y134" s="147">
        <f>IF('Detailed input - Vehicles'!$E$166&gt;=R125,'Basic input'!$M$26,0)</f>
        <v>0</v>
      </c>
      <c r="Z134" s="147">
        <f>IF('Detailed input - Vehicles'!$E$166&gt;=S125,'Basic input'!$M$26,0)</f>
        <v>0</v>
      </c>
      <c r="AA134" s="147">
        <f>IF('Detailed input - Vehicles'!$E$166&gt;=T125,'Basic input'!$M$26,0)</f>
        <v>0</v>
      </c>
      <c r="AB134" s="147">
        <f>IF('Detailed input - Vehicles'!$E$166&gt;=U125,'Basic input'!$M$26,0)</f>
        <v>0</v>
      </c>
      <c r="AC134" s="147">
        <f>IF('Detailed input - Vehicles'!$E$166&gt;=V125,'Basic input'!$M$26,0)</f>
        <v>0</v>
      </c>
    </row>
    <row r="135" spans="1:29" s="136" customFormat="1" ht="20.25" customHeight="1" outlineLevel="3" x14ac:dyDescent="0.3">
      <c r="A135" s="135"/>
      <c r="B135" s="148"/>
      <c r="C135" s="146" t="s">
        <v>129</v>
      </c>
      <c r="D135" s="147"/>
      <c r="E135" s="147"/>
      <c r="F135" s="147"/>
      <c r="G135" s="147"/>
      <c r="H135" s="147"/>
      <c r="I135" s="147"/>
      <c r="J135" s="147"/>
      <c r="K135" s="147"/>
      <c r="L135" s="147">
        <f>IF('Detailed input - Vehicles'!$E$166&gt;=D125,'Basic input'!$N$26,0)</f>
        <v>0</v>
      </c>
      <c r="M135" s="147">
        <f>IF('Detailed input - Vehicles'!$E$166&gt;=E125,'Basic input'!$N$26,0)</f>
        <v>0</v>
      </c>
      <c r="N135" s="147">
        <f>IF('Detailed input - Vehicles'!$E$166&gt;=F125,'Basic input'!$N$26,0)</f>
        <v>0</v>
      </c>
      <c r="O135" s="147">
        <f>IF('Detailed input - Vehicles'!$E$166&gt;=G125,'Basic input'!$N$26,0)</f>
        <v>0</v>
      </c>
      <c r="P135" s="147">
        <f>IF('Detailed input - Vehicles'!$E$166&gt;=H125,'Basic input'!$N$26,0)</f>
        <v>0</v>
      </c>
      <c r="Q135" s="147">
        <f>IF('Detailed input - Vehicles'!$E$166&gt;=I125,'Basic input'!$N$26,0)</f>
        <v>0</v>
      </c>
      <c r="R135" s="147">
        <f>IF('Detailed input - Vehicles'!$E$166&gt;=J125,'Basic input'!$N$26,0)</f>
        <v>0</v>
      </c>
      <c r="S135" s="147">
        <f>IF('Detailed input - Vehicles'!$E$166&gt;=K125,'Basic input'!$N$26,0)</f>
        <v>0</v>
      </c>
      <c r="T135" s="147">
        <f>IF('Detailed input - Vehicles'!$E$166&gt;=L125,'Basic input'!$N$26,0)</f>
        <v>0</v>
      </c>
      <c r="U135" s="147">
        <f>IF('Detailed input - Vehicles'!$E$166&gt;=M125,'Basic input'!$N$26,0)</f>
        <v>0</v>
      </c>
      <c r="V135" s="147">
        <f>IF('Detailed input - Vehicles'!$E$166&gt;=N125,'Basic input'!$N$26,0)</f>
        <v>0</v>
      </c>
      <c r="W135" s="147">
        <f>IF('Detailed input - Vehicles'!$E$166&gt;=O125,'Basic input'!$N$26,0)</f>
        <v>0</v>
      </c>
      <c r="X135" s="147">
        <f>IF('Detailed input - Vehicles'!$E$166&gt;=P125,'Basic input'!$N$26,0)</f>
        <v>0</v>
      </c>
      <c r="Y135" s="147">
        <f>IF('Detailed input - Vehicles'!$E$166&gt;=Q125,'Basic input'!$N$26,0)</f>
        <v>0</v>
      </c>
      <c r="Z135" s="147">
        <f>IF('Detailed input - Vehicles'!$E$166&gt;=R125,'Basic input'!$N$26,0)</f>
        <v>0</v>
      </c>
      <c r="AA135" s="147">
        <f>IF('Detailed input - Vehicles'!$E$166&gt;=S125,'Basic input'!$N$26,0)</f>
        <v>0</v>
      </c>
      <c r="AB135" s="147">
        <f>IF('Detailed input - Vehicles'!$E$166&gt;=T125,'Basic input'!$N$26,0)</f>
        <v>0</v>
      </c>
      <c r="AC135" s="147">
        <f>IF('Detailed input - Vehicles'!$E$166&gt;=U125,'Basic input'!$N$26,0)</f>
        <v>0</v>
      </c>
    </row>
    <row r="136" spans="1:29" s="136" customFormat="1" ht="20.25" customHeight="1" outlineLevel="3" x14ac:dyDescent="0.3">
      <c r="A136" s="135"/>
      <c r="B136" s="148"/>
      <c r="C136" s="146" t="s">
        <v>130</v>
      </c>
      <c r="D136" s="147"/>
      <c r="E136" s="147"/>
      <c r="F136" s="147"/>
      <c r="G136" s="147"/>
      <c r="H136" s="147"/>
      <c r="I136" s="147"/>
      <c r="J136" s="147"/>
      <c r="K136" s="147"/>
      <c r="L136" s="147"/>
      <c r="M136" s="147">
        <f>IF('Detailed input - Vehicles'!$E$166&gt;=D125,'Basic input'!$O$26,0)</f>
        <v>0</v>
      </c>
      <c r="N136" s="147">
        <f>IF('Detailed input - Vehicles'!$E$166&gt;=E125,'Basic input'!$O$26,0)</f>
        <v>0</v>
      </c>
      <c r="O136" s="147">
        <f>IF('Detailed input - Vehicles'!$E$166&gt;=F125,'Basic input'!$O$26,0)</f>
        <v>0</v>
      </c>
      <c r="P136" s="147">
        <f>IF('Detailed input - Vehicles'!$E$166&gt;=G125,'Basic input'!$O$26,0)</f>
        <v>0</v>
      </c>
      <c r="Q136" s="147">
        <f>IF('Detailed input - Vehicles'!$E$166&gt;=H125,'Basic input'!$O$26,0)</f>
        <v>0</v>
      </c>
      <c r="R136" s="147">
        <f>IF('Detailed input - Vehicles'!$E$166&gt;=I125,'Basic input'!$O$26,0)</f>
        <v>0</v>
      </c>
      <c r="S136" s="147">
        <f>IF('Detailed input - Vehicles'!$E$166&gt;=J125,'Basic input'!$O$26,0)</f>
        <v>0</v>
      </c>
      <c r="T136" s="147">
        <f>IF('Detailed input - Vehicles'!$E$166&gt;=K125,'Basic input'!$O$26,0)</f>
        <v>0</v>
      </c>
      <c r="U136" s="147">
        <f>IF('Detailed input - Vehicles'!$E$166&gt;=L125,'Basic input'!$O$26,0)</f>
        <v>0</v>
      </c>
      <c r="V136" s="147">
        <f>IF('Detailed input - Vehicles'!$E$166&gt;=M125,'Basic input'!$O$26,0)</f>
        <v>0</v>
      </c>
      <c r="W136" s="147">
        <f>IF('Detailed input - Vehicles'!$E$166&gt;=N125,'Basic input'!$O$26,0)</f>
        <v>0</v>
      </c>
      <c r="X136" s="147">
        <f>IF('Detailed input - Vehicles'!$E$166&gt;=O125,'Basic input'!$O$26,0)</f>
        <v>0</v>
      </c>
      <c r="Y136" s="147">
        <f>IF('Detailed input - Vehicles'!$E$166&gt;=P125,'Basic input'!$O$26,0)</f>
        <v>0</v>
      </c>
      <c r="Z136" s="147">
        <f>IF('Detailed input - Vehicles'!$E$166&gt;=Q125,'Basic input'!$O$26,0)</f>
        <v>0</v>
      </c>
      <c r="AA136" s="147">
        <f>IF('Detailed input - Vehicles'!$E$166&gt;=R125,'Basic input'!$O$26,0)</f>
        <v>0</v>
      </c>
      <c r="AB136" s="147">
        <f>IF('Detailed input - Vehicles'!$E$166&gt;=S125,'Basic input'!$O$26,0)</f>
        <v>0</v>
      </c>
      <c r="AC136" s="147">
        <f>IF('Detailed input - Vehicles'!$E$166&gt;=T125,'Basic input'!$O$26,0)</f>
        <v>0</v>
      </c>
    </row>
    <row r="137" spans="1:29" s="136" customFormat="1" ht="20.25" customHeight="1" outlineLevel="3" x14ac:dyDescent="0.3">
      <c r="A137" s="135"/>
      <c r="B137" s="148"/>
      <c r="C137" s="146" t="s">
        <v>131</v>
      </c>
      <c r="D137" s="147"/>
      <c r="E137" s="147"/>
      <c r="F137" s="147"/>
      <c r="G137" s="147"/>
      <c r="H137" s="147"/>
      <c r="I137" s="147"/>
      <c r="J137" s="147"/>
      <c r="K137" s="147"/>
      <c r="L137" s="147"/>
      <c r="M137" s="147"/>
      <c r="N137" s="147">
        <f>IF('Detailed input - Vehicles'!$E$166&gt;=D125,'Basic input'!$P$26,0)</f>
        <v>0</v>
      </c>
      <c r="O137" s="147">
        <f>IF('Detailed input - Vehicles'!$E$166&gt;=E125,'Basic input'!$P$26,0)</f>
        <v>0</v>
      </c>
      <c r="P137" s="147">
        <f>IF('Detailed input - Vehicles'!$E$166&gt;=F125,'Basic input'!$P$26,0)</f>
        <v>0</v>
      </c>
      <c r="Q137" s="147">
        <f>IF('Detailed input - Vehicles'!$E$166&gt;=G125,'Basic input'!$P$26,0)</f>
        <v>0</v>
      </c>
      <c r="R137" s="147">
        <f>IF('Detailed input - Vehicles'!$E$166&gt;=H125,'Basic input'!$P$26,0)</f>
        <v>0</v>
      </c>
      <c r="S137" s="147">
        <f>IF('Detailed input - Vehicles'!$E$166&gt;=I125,'Basic input'!$P$26,0)</f>
        <v>0</v>
      </c>
      <c r="T137" s="147">
        <f>IF('Detailed input - Vehicles'!$E$166&gt;=J125,'Basic input'!$P$26,0)</f>
        <v>0</v>
      </c>
      <c r="U137" s="147">
        <f>IF('Detailed input - Vehicles'!$E$166&gt;=K125,'Basic input'!$P$26,0)</f>
        <v>0</v>
      </c>
      <c r="V137" s="147">
        <f>IF('Detailed input - Vehicles'!$E$166&gt;=L125,'Basic input'!$P$26,0)</f>
        <v>0</v>
      </c>
      <c r="W137" s="147">
        <f>IF('Detailed input - Vehicles'!$E$166&gt;=M125,'Basic input'!$P$26,0)</f>
        <v>0</v>
      </c>
      <c r="X137" s="147">
        <f>IF('Detailed input - Vehicles'!$E$166&gt;=N125,'Basic input'!$P$26,0)</f>
        <v>0</v>
      </c>
      <c r="Y137" s="147">
        <f>IF('Detailed input - Vehicles'!$E$166&gt;=O125,'Basic input'!$P$26,0)</f>
        <v>0</v>
      </c>
      <c r="Z137" s="147">
        <f>IF('Detailed input - Vehicles'!$E$166&gt;=P125,'Basic input'!$P$26,0)</f>
        <v>0</v>
      </c>
      <c r="AA137" s="147">
        <f>IF('Detailed input - Vehicles'!$E$166&gt;=Q125,'Basic input'!$P$26,0)</f>
        <v>0</v>
      </c>
      <c r="AB137" s="147">
        <f>IF('Detailed input - Vehicles'!$E$166&gt;=R125,'Basic input'!$P$26,0)</f>
        <v>0</v>
      </c>
      <c r="AC137" s="147">
        <f>IF('Detailed input - Vehicles'!$E$166&gt;=S125,'Basic input'!$P$26,0)</f>
        <v>0</v>
      </c>
    </row>
    <row r="138" spans="1:29" s="136" customFormat="1" ht="20.25" customHeight="1" outlineLevel="2" x14ac:dyDescent="0.3">
      <c r="A138" s="135"/>
      <c r="B138" s="148"/>
      <c r="C138" s="148"/>
      <c r="D138" s="147"/>
      <c r="E138" s="147"/>
      <c r="F138" s="147"/>
      <c r="G138" s="147"/>
      <c r="H138" s="147"/>
      <c r="I138" s="147"/>
      <c r="J138" s="147"/>
      <c r="K138" s="147"/>
      <c r="L138" s="147"/>
      <c r="M138" s="147"/>
      <c r="N138" s="147"/>
      <c r="O138" s="147"/>
      <c r="P138" s="147"/>
      <c r="Q138" s="147"/>
      <c r="R138" s="147"/>
      <c r="S138" s="147"/>
      <c r="T138" s="147"/>
      <c r="U138" s="147"/>
      <c r="V138" s="147"/>
      <c r="W138" s="147"/>
      <c r="X138" s="147"/>
      <c r="Y138" s="147"/>
      <c r="Z138" s="147"/>
      <c r="AA138" s="147"/>
      <c r="AB138" s="147"/>
      <c r="AC138" s="147"/>
    </row>
    <row r="139" spans="1:29" s="136" customFormat="1" ht="20.25" customHeight="1" outlineLevel="2" x14ac:dyDescent="0.3">
      <c r="A139" s="135"/>
      <c r="B139" s="148" t="s">
        <v>146</v>
      </c>
      <c r="C139" s="148" t="s">
        <v>6</v>
      </c>
      <c r="D139" s="147">
        <f>'Basic input'!$J$37*'Detailed input - Vehicles'!E202</f>
        <v>0</v>
      </c>
      <c r="E139" s="147">
        <f>'Basic input'!$J$37*'Detailed input - Vehicles'!F202</f>
        <v>0</v>
      </c>
      <c r="F139" s="147">
        <f>'Basic input'!$J$37*'Detailed input - Vehicles'!G202</f>
        <v>0</v>
      </c>
      <c r="G139" s="147">
        <f>'Basic input'!$J$37*'Detailed input - Vehicles'!H202</f>
        <v>0</v>
      </c>
      <c r="H139" s="147">
        <f>'Basic input'!$J$37*'Detailed input - Vehicles'!I202</f>
        <v>0</v>
      </c>
      <c r="I139" s="147">
        <f>'Basic input'!$J$37*'Detailed input - Vehicles'!J202</f>
        <v>0</v>
      </c>
      <c r="J139" s="147">
        <f>'Basic input'!$J$37*'Detailed input - Vehicles'!K202</f>
        <v>0</v>
      </c>
      <c r="K139" s="147">
        <f>'Basic input'!$J$37*'Detailed input - Vehicles'!L202</f>
        <v>0</v>
      </c>
      <c r="L139" s="147">
        <f>'Basic input'!$J$37*'Detailed input - Vehicles'!M202</f>
        <v>0</v>
      </c>
      <c r="M139" s="147">
        <f>'Basic input'!$J$37*'Detailed input - Vehicles'!N202</f>
        <v>0</v>
      </c>
      <c r="N139" s="147">
        <f>'Basic input'!$J$37*'Detailed input - Vehicles'!O202</f>
        <v>0</v>
      </c>
      <c r="O139" s="147">
        <f>'Basic input'!$J$37*'Detailed input - Vehicles'!P202</f>
        <v>0</v>
      </c>
      <c r="P139" s="147">
        <f>'Basic input'!$J$37*'Detailed input - Vehicles'!Q202</f>
        <v>0</v>
      </c>
      <c r="Q139" s="147">
        <f>'Basic input'!$J$37*'Detailed input - Vehicles'!R202</f>
        <v>0</v>
      </c>
      <c r="R139" s="147">
        <f>'Basic input'!$J$37*'Detailed input - Vehicles'!S202</f>
        <v>0</v>
      </c>
      <c r="S139" s="147">
        <f>'Basic input'!$J$37*'Detailed input - Vehicles'!T202</f>
        <v>0</v>
      </c>
      <c r="T139" s="147">
        <f>'Basic input'!$J$37*'Detailed input - Vehicles'!U202</f>
        <v>0</v>
      </c>
      <c r="U139" s="147">
        <f>'Basic input'!$J$37*'Detailed input - Vehicles'!V202</f>
        <v>0</v>
      </c>
      <c r="V139" s="147">
        <f>'Basic input'!$J$37*'Detailed input - Vehicles'!W202</f>
        <v>0</v>
      </c>
      <c r="W139" s="147">
        <f>'Basic input'!$J$37*'Detailed input - Vehicles'!X202</f>
        <v>0</v>
      </c>
      <c r="X139" s="147">
        <f>'Basic input'!$J$37*'Detailed input - Vehicles'!Y202</f>
        <v>0</v>
      </c>
      <c r="Y139" s="147">
        <f>'Basic input'!$J$37*'Detailed input - Vehicles'!Z202</f>
        <v>0</v>
      </c>
      <c r="Z139" s="147">
        <f>'Basic input'!$J$37*'Detailed input - Vehicles'!AA202</f>
        <v>0</v>
      </c>
      <c r="AA139" s="147">
        <f>'Basic input'!$J$37*'Detailed input - Vehicles'!AB202</f>
        <v>0</v>
      </c>
      <c r="AB139" s="147">
        <f>'Basic input'!$J$37*'Detailed input - Vehicles'!AC202</f>
        <v>0</v>
      </c>
      <c r="AC139" s="147">
        <f>'Basic input'!$J$37*'Detailed input - Vehicles'!AD202</f>
        <v>0</v>
      </c>
    </row>
    <row r="140" spans="1:29" s="136" customFormat="1" ht="20.25" customHeight="1" outlineLevel="2" x14ac:dyDescent="0.3">
      <c r="A140" s="135"/>
      <c r="B140" s="103"/>
      <c r="C140" s="148"/>
      <c r="D140" s="824"/>
      <c r="E140" s="147"/>
      <c r="F140" s="147"/>
      <c r="G140" s="147"/>
      <c r="H140" s="147"/>
      <c r="I140" s="147"/>
      <c r="J140" s="147"/>
      <c r="K140" s="147"/>
      <c r="L140" s="147"/>
      <c r="M140" s="147"/>
      <c r="N140" s="147"/>
      <c r="O140" s="147"/>
      <c r="P140" s="147"/>
      <c r="Q140" s="147"/>
      <c r="R140" s="147"/>
      <c r="S140" s="147"/>
      <c r="T140" s="147"/>
      <c r="U140" s="147"/>
      <c r="V140" s="147"/>
      <c r="W140" s="147"/>
      <c r="X140" s="147"/>
      <c r="Y140" s="147"/>
      <c r="Z140" s="147"/>
      <c r="AA140" s="147"/>
      <c r="AB140" s="147"/>
      <c r="AC140" s="147"/>
    </row>
    <row r="141" spans="1:29" ht="20.25" customHeight="1" outlineLevel="2" x14ac:dyDescent="0.3">
      <c r="A141" s="135"/>
      <c r="B141" s="148" t="s">
        <v>113</v>
      </c>
      <c r="C141" s="149" t="s">
        <v>6</v>
      </c>
      <c r="D141" s="150">
        <f t="shared" ref="D141:N141" si="81">D139*D126</f>
        <v>0</v>
      </c>
      <c r="E141" s="150">
        <f>E139*E126</f>
        <v>0</v>
      </c>
      <c r="F141" s="150">
        <f t="shared" si="81"/>
        <v>0</v>
      </c>
      <c r="G141" s="150">
        <f t="shared" si="81"/>
        <v>0</v>
      </c>
      <c r="H141" s="150">
        <f t="shared" si="81"/>
        <v>0</v>
      </c>
      <c r="I141" s="150">
        <f t="shared" si="81"/>
        <v>0</v>
      </c>
      <c r="J141" s="150">
        <f t="shared" si="81"/>
        <v>0</v>
      </c>
      <c r="K141" s="150">
        <f t="shared" si="81"/>
        <v>0</v>
      </c>
      <c r="L141" s="150">
        <f t="shared" si="81"/>
        <v>0</v>
      </c>
      <c r="M141" s="150">
        <f t="shared" si="81"/>
        <v>0</v>
      </c>
      <c r="N141" s="150">
        <f t="shared" si="81"/>
        <v>0</v>
      </c>
      <c r="O141" s="150">
        <f t="shared" ref="O141:AC141" si="82">O139*O126</f>
        <v>0</v>
      </c>
      <c r="P141" s="150">
        <f t="shared" si="82"/>
        <v>0</v>
      </c>
      <c r="Q141" s="150">
        <f t="shared" si="82"/>
        <v>0</v>
      </c>
      <c r="R141" s="150">
        <f t="shared" si="82"/>
        <v>0</v>
      </c>
      <c r="S141" s="150">
        <f t="shared" si="82"/>
        <v>0</v>
      </c>
      <c r="T141" s="150">
        <f t="shared" si="82"/>
        <v>0</v>
      </c>
      <c r="U141" s="150">
        <f t="shared" si="82"/>
        <v>0</v>
      </c>
      <c r="V141" s="150">
        <f t="shared" si="82"/>
        <v>0</v>
      </c>
      <c r="W141" s="150">
        <f t="shared" si="82"/>
        <v>0</v>
      </c>
      <c r="X141" s="150">
        <f t="shared" si="82"/>
        <v>0</v>
      </c>
      <c r="Y141" s="150">
        <f t="shared" si="82"/>
        <v>0</v>
      </c>
      <c r="Z141" s="150">
        <f t="shared" si="82"/>
        <v>0</v>
      </c>
      <c r="AA141" s="150">
        <f t="shared" si="82"/>
        <v>0</v>
      </c>
      <c r="AB141" s="150">
        <f t="shared" si="82"/>
        <v>0</v>
      </c>
      <c r="AC141" s="150">
        <f t="shared" si="82"/>
        <v>0</v>
      </c>
    </row>
    <row r="142" spans="1:29" s="87" customFormat="1" ht="20.25" customHeight="1" outlineLevel="2" x14ac:dyDescent="0.3">
      <c r="A142" s="86"/>
      <c r="B142" s="86"/>
      <c r="C142" s="86"/>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row>
    <row r="143" spans="1:29" s="136" customFormat="1" ht="20.25" customHeight="1" outlineLevel="2" x14ac:dyDescent="0.3">
      <c r="A143" s="135"/>
      <c r="B143" s="97" t="s">
        <v>147</v>
      </c>
      <c r="C143" s="97" t="s">
        <v>152</v>
      </c>
      <c r="D143" s="597">
        <f t="shared" ref="D143:N143" si="83">SUM(D144:D154)</f>
        <v>0</v>
      </c>
      <c r="E143" s="597">
        <f t="shared" si="83"/>
        <v>0</v>
      </c>
      <c r="F143" s="597">
        <f t="shared" si="83"/>
        <v>0</v>
      </c>
      <c r="G143" s="597">
        <f t="shared" si="83"/>
        <v>0</v>
      </c>
      <c r="H143" s="597">
        <f t="shared" si="83"/>
        <v>0</v>
      </c>
      <c r="I143" s="597">
        <f t="shared" si="83"/>
        <v>0</v>
      </c>
      <c r="J143" s="597">
        <f t="shared" si="83"/>
        <v>0</v>
      </c>
      <c r="K143" s="597">
        <f t="shared" si="83"/>
        <v>0</v>
      </c>
      <c r="L143" s="597">
        <f t="shared" si="83"/>
        <v>0</v>
      </c>
      <c r="M143" s="597">
        <f t="shared" si="83"/>
        <v>0</v>
      </c>
      <c r="N143" s="597">
        <f t="shared" si="83"/>
        <v>0</v>
      </c>
      <c r="O143" s="597">
        <f t="shared" ref="O143:AC143" si="84">SUM(O144:O154)</f>
        <v>0</v>
      </c>
      <c r="P143" s="597">
        <f t="shared" si="84"/>
        <v>0</v>
      </c>
      <c r="Q143" s="597">
        <f t="shared" si="84"/>
        <v>0</v>
      </c>
      <c r="R143" s="597">
        <f t="shared" si="84"/>
        <v>0</v>
      </c>
      <c r="S143" s="597">
        <f t="shared" si="84"/>
        <v>0</v>
      </c>
      <c r="T143" s="597">
        <f t="shared" si="84"/>
        <v>0</v>
      </c>
      <c r="U143" s="597">
        <f t="shared" si="84"/>
        <v>0</v>
      </c>
      <c r="V143" s="597">
        <f t="shared" si="84"/>
        <v>0</v>
      </c>
      <c r="W143" s="597">
        <f t="shared" si="84"/>
        <v>0</v>
      </c>
      <c r="X143" s="597">
        <f t="shared" si="84"/>
        <v>0</v>
      </c>
      <c r="Y143" s="597">
        <f t="shared" si="84"/>
        <v>0</v>
      </c>
      <c r="Z143" s="597">
        <f t="shared" si="84"/>
        <v>0</v>
      </c>
      <c r="AA143" s="597">
        <f t="shared" si="84"/>
        <v>0</v>
      </c>
      <c r="AB143" s="597">
        <f t="shared" si="84"/>
        <v>0</v>
      </c>
      <c r="AC143" s="597">
        <f t="shared" si="84"/>
        <v>0</v>
      </c>
    </row>
    <row r="144" spans="1:29" s="138" customFormat="1" ht="20.25" customHeight="1" outlineLevel="3" x14ac:dyDescent="0.3">
      <c r="A144" s="137"/>
      <c r="B144" s="103" t="s">
        <v>135</v>
      </c>
      <c r="C144" s="146" t="s">
        <v>121</v>
      </c>
      <c r="D144" s="147">
        <f>IF('Detailed input - Vehicles'!$E$197&lt;&gt;0,'Detailed input - Vehicles'!$E$197,'Detailed input - Vehicles'!$E$196)*D139*D127</f>
        <v>0</v>
      </c>
      <c r="E144" s="147">
        <f>IF('Detailed input - Vehicles'!$E$197&lt;&gt;0,'Detailed input - Vehicles'!$E$197,'Detailed input - Vehicles'!$E$196)*E139*E127</f>
        <v>0</v>
      </c>
      <c r="F144" s="147">
        <f>IF('Detailed input - Vehicles'!$E$197&lt;&gt;0,'Detailed input - Vehicles'!$E$197,'Detailed input - Vehicles'!$E$196)*F139*F127</f>
        <v>0</v>
      </c>
      <c r="G144" s="147">
        <f>IF('Detailed input - Vehicles'!$E$197&lt;&gt;0,'Detailed input - Vehicles'!$E$197,'Detailed input - Vehicles'!$E$196)*G139*G127</f>
        <v>0</v>
      </c>
      <c r="H144" s="147">
        <f>IF('Detailed input - Vehicles'!$E$197&lt;&gt;0,'Detailed input - Vehicles'!$E$197,'Detailed input - Vehicles'!$E$196)*H139*H127</f>
        <v>0</v>
      </c>
      <c r="I144" s="147">
        <f>IF('Detailed input - Vehicles'!$E$197&lt;&gt;0,'Detailed input - Vehicles'!$E$197,'Detailed input - Vehicles'!$E$196)*I139*I127</f>
        <v>0</v>
      </c>
      <c r="J144" s="147">
        <f>IF('Detailed input - Vehicles'!$E$197&lt;&gt;0,'Detailed input - Vehicles'!$E$197,'Detailed input - Vehicles'!$E$196)*J139*J127</f>
        <v>0</v>
      </c>
      <c r="K144" s="147">
        <f>IF('Detailed input - Vehicles'!$E$197&lt;&gt;0,'Detailed input - Vehicles'!$E$197,'Detailed input - Vehicles'!$E$196)*K139*K127</f>
        <v>0</v>
      </c>
      <c r="L144" s="147">
        <f>IF('Detailed input - Vehicles'!$E$197&lt;&gt;0,'Detailed input - Vehicles'!$E$197,'Detailed input - Vehicles'!$E$196)*L139*L127</f>
        <v>0</v>
      </c>
      <c r="M144" s="147">
        <f>IF('Detailed input - Vehicles'!$E$197&lt;&gt;0,'Detailed input - Vehicles'!$E$197,'Detailed input - Vehicles'!$E$196)*M139*M127</f>
        <v>0</v>
      </c>
      <c r="N144" s="147">
        <f>IF('Detailed input - Vehicles'!$E$197&lt;&gt;0,'Detailed input - Vehicles'!$E$197,'Detailed input - Vehicles'!$E$196)*N139*N127</f>
        <v>0</v>
      </c>
      <c r="O144" s="147">
        <f>IF('Detailed input - Vehicles'!$E$197&lt;&gt;0,'Detailed input - Vehicles'!$E$197,'Detailed input - Vehicles'!$E$196)*O139*O127</f>
        <v>0</v>
      </c>
      <c r="P144" s="147">
        <f>IF('Detailed input - Vehicles'!$E$197&lt;&gt;0,'Detailed input - Vehicles'!$E$197,'Detailed input - Vehicles'!$E$196)*P139*P127</f>
        <v>0</v>
      </c>
      <c r="Q144" s="147">
        <f>IF('Detailed input - Vehicles'!$E$197&lt;&gt;0,'Detailed input - Vehicles'!$E$197,'Detailed input - Vehicles'!$E$196)*Q139*Q127</f>
        <v>0</v>
      </c>
      <c r="R144" s="147">
        <f>IF('Detailed input - Vehicles'!$E$197&lt;&gt;0,'Detailed input - Vehicles'!$E$197,'Detailed input - Vehicles'!$E$196)*R139*R127</f>
        <v>0</v>
      </c>
      <c r="S144" s="147">
        <f>IF('Detailed input - Vehicles'!$E$197&lt;&gt;0,'Detailed input - Vehicles'!$E$197,'Detailed input - Vehicles'!$E$196)*S139*S127</f>
        <v>0</v>
      </c>
      <c r="T144" s="147">
        <f>IF('Detailed input - Vehicles'!$E$197&lt;&gt;0,'Detailed input - Vehicles'!$E$197,'Detailed input - Vehicles'!$E$196)*T139*T127</f>
        <v>0</v>
      </c>
      <c r="U144" s="147">
        <f>IF('Detailed input - Vehicles'!$E$197&lt;&gt;0,'Detailed input - Vehicles'!$E$197,'Detailed input - Vehicles'!$E$196)*U139*U127</f>
        <v>0</v>
      </c>
      <c r="V144" s="147">
        <f>IF('Detailed input - Vehicles'!$E$197&lt;&gt;0,'Detailed input - Vehicles'!$E$197,'Detailed input - Vehicles'!$E$196)*V139*V127</f>
        <v>0</v>
      </c>
      <c r="W144" s="147">
        <f>IF('Detailed input - Vehicles'!$E$197&lt;&gt;0,'Detailed input - Vehicles'!$E$197,'Detailed input - Vehicles'!$E$196)*W139*W127</f>
        <v>0</v>
      </c>
      <c r="X144" s="147">
        <f>IF('Detailed input - Vehicles'!$E$197&lt;&gt;0,'Detailed input - Vehicles'!$E$197,'Detailed input - Vehicles'!$E$196)*X139*X127</f>
        <v>0</v>
      </c>
      <c r="Y144" s="147">
        <f>IF('Detailed input - Vehicles'!$E$197&lt;&gt;0,'Detailed input - Vehicles'!$E$197,'Detailed input - Vehicles'!$E$196)*Y139*Y127</f>
        <v>0</v>
      </c>
      <c r="Z144" s="147">
        <f>IF('Detailed input - Vehicles'!$E$197&lt;&gt;0,'Detailed input - Vehicles'!$E$197,'Detailed input - Vehicles'!$E$196)*Z139*Z127</f>
        <v>0</v>
      </c>
      <c r="AA144" s="147">
        <f>IF('Detailed input - Vehicles'!$E$197&lt;&gt;0,'Detailed input - Vehicles'!$E$197,'Detailed input - Vehicles'!$E$196)*AA139*AA127</f>
        <v>0</v>
      </c>
      <c r="AB144" s="147">
        <f>IF('Detailed input - Vehicles'!$E$197&lt;&gt;0,'Detailed input - Vehicles'!$E$197,'Detailed input - Vehicles'!$E$196)*AB139*AB127</f>
        <v>0</v>
      </c>
      <c r="AC144" s="147">
        <f>IF('Detailed input - Vehicles'!$E$197&lt;&gt;0,'Detailed input - Vehicles'!$E$197,'Detailed input - Vehicles'!$E$196)*AC139*AC127</f>
        <v>0</v>
      </c>
    </row>
    <row r="145" spans="1:29" s="138" customFormat="1" ht="20.25" customHeight="1" outlineLevel="3" x14ac:dyDescent="0.3">
      <c r="A145" s="137"/>
      <c r="B145" s="97"/>
      <c r="C145" s="146" t="s">
        <v>122</v>
      </c>
      <c r="D145" s="147"/>
      <c r="E145" s="147">
        <f>IF('Detailed input - Vehicles'!$F$197&lt;&gt;0,'Detailed input - Vehicles'!$F$197,'Detailed input - Vehicles'!$F$196)*E139*E128</f>
        <v>0</v>
      </c>
      <c r="F145" s="147">
        <f>IF('Detailed input - Vehicles'!$F$197&lt;&gt;0,'Detailed input - Vehicles'!$F$197,'Detailed input - Vehicles'!$F$196)*F139*F128</f>
        <v>0</v>
      </c>
      <c r="G145" s="147">
        <f>IF('Detailed input - Vehicles'!$F$197&lt;&gt;0,'Detailed input - Vehicles'!$F$197,'Detailed input - Vehicles'!$F$196)*G139*G128</f>
        <v>0</v>
      </c>
      <c r="H145" s="147">
        <f>IF('Detailed input - Vehicles'!$F$197&lt;&gt;0,'Detailed input - Vehicles'!$F$197,'Detailed input - Vehicles'!$F$196)*H139*H128</f>
        <v>0</v>
      </c>
      <c r="I145" s="147">
        <f>IF('Detailed input - Vehicles'!$F$197&lt;&gt;0,'Detailed input - Vehicles'!$F$197,'Detailed input - Vehicles'!$F$196)*I139*I128</f>
        <v>0</v>
      </c>
      <c r="J145" s="147">
        <f>IF('Detailed input - Vehicles'!$F$197&lt;&gt;0,'Detailed input - Vehicles'!$F$197,'Detailed input - Vehicles'!$F$196)*J139*J128</f>
        <v>0</v>
      </c>
      <c r="K145" s="147">
        <f>IF('Detailed input - Vehicles'!$F$197&lt;&gt;0,'Detailed input - Vehicles'!$F$197,'Detailed input - Vehicles'!$F$196)*K139*K128</f>
        <v>0</v>
      </c>
      <c r="L145" s="147">
        <f>IF('Detailed input - Vehicles'!$F$197&lt;&gt;0,'Detailed input - Vehicles'!$F$197,'Detailed input - Vehicles'!$F$196)*L139*L128</f>
        <v>0</v>
      </c>
      <c r="M145" s="147">
        <f>IF('Detailed input - Vehicles'!$F$197&lt;&gt;0,'Detailed input - Vehicles'!$F$197,'Detailed input - Vehicles'!$F$196)*M139*M128</f>
        <v>0</v>
      </c>
      <c r="N145" s="147">
        <f>IF('Detailed input - Vehicles'!$F$197&lt;&gt;0,'Detailed input - Vehicles'!$F$197,'Detailed input - Vehicles'!$F$196)*N139*N128</f>
        <v>0</v>
      </c>
      <c r="O145" s="147">
        <f>IF('Detailed input - Vehicles'!$F$197&lt;&gt;0,'Detailed input - Vehicles'!$F$197,'Detailed input - Vehicles'!$F$196)*O139*O128</f>
        <v>0</v>
      </c>
      <c r="P145" s="147">
        <f>IF('Detailed input - Vehicles'!$F$197&lt;&gt;0,'Detailed input - Vehicles'!$F$197,'Detailed input - Vehicles'!$F$196)*P139*P128</f>
        <v>0</v>
      </c>
      <c r="Q145" s="147">
        <f>IF('Detailed input - Vehicles'!$F$197&lt;&gt;0,'Detailed input - Vehicles'!$F$197,'Detailed input - Vehicles'!$F$196)*Q139*Q128</f>
        <v>0</v>
      </c>
      <c r="R145" s="147">
        <f>IF('Detailed input - Vehicles'!$F$197&lt;&gt;0,'Detailed input - Vehicles'!$F$197,'Detailed input - Vehicles'!$F$196)*R139*R128</f>
        <v>0</v>
      </c>
      <c r="S145" s="147">
        <f>IF('Detailed input - Vehicles'!$F$197&lt;&gt;0,'Detailed input - Vehicles'!$F$197,'Detailed input - Vehicles'!$F$196)*S139*S128</f>
        <v>0</v>
      </c>
      <c r="T145" s="147">
        <f>IF('Detailed input - Vehicles'!$F$197&lt;&gt;0,'Detailed input - Vehicles'!$F$197,'Detailed input - Vehicles'!$F$196)*T139*T128</f>
        <v>0</v>
      </c>
      <c r="U145" s="147">
        <f>IF('Detailed input - Vehicles'!$F$197&lt;&gt;0,'Detailed input - Vehicles'!$F$197,'Detailed input - Vehicles'!$F$196)*U139*U128</f>
        <v>0</v>
      </c>
      <c r="V145" s="147">
        <f>IF('Detailed input - Vehicles'!$F$197&lt;&gt;0,'Detailed input - Vehicles'!$F$197,'Detailed input - Vehicles'!$F$196)*V139*V128</f>
        <v>0</v>
      </c>
      <c r="W145" s="147">
        <f>IF('Detailed input - Vehicles'!$F$197&lt;&gt;0,'Detailed input - Vehicles'!$F$197,'Detailed input - Vehicles'!$F$196)*W139*W128</f>
        <v>0</v>
      </c>
      <c r="X145" s="147">
        <f>IF('Detailed input - Vehicles'!$F$197&lt;&gt;0,'Detailed input - Vehicles'!$F$197,'Detailed input - Vehicles'!$F$196)*X139*X128</f>
        <v>0</v>
      </c>
      <c r="Y145" s="147">
        <f>IF('Detailed input - Vehicles'!$F$197&lt;&gt;0,'Detailed input - Vehicles'!$F$197,'Detailed input - Vehicles'!$F$196)*Y139*Y128</f>
        <v>0</v>
      </c>
      <c r="Z145" s="147">
        <f>IF('Detailed input - Vehicles'!$F$197&lt;&gt;0,'Detailed input - Vehicles'!$F$197,'Detailed input - Vehicles'!$F$196)*Z139*Z128</f>
        <v>0</v>
      </c>
      <c r="AA145" s="147">
        <f>IF('Detailed input - Vehicles'!$F$197&lt;&gt;0,'Detailed input - Vehicles'!$F$197,'Detailed input - Vehicles'!$F$196)*AA139*AA128</f>
        <v>0</v>
      </c>
      <c r="AB145" s="147">
        <f>IF('Detailed input - Vehicles'!$F$197&lt;&gt;0,'Detailed input - Vehicles'!$F$197,'Detailed input - Vehicles'!$F$196)*AB139*AB128</f>
        <v>0</v>
      </c>
      <c r="AC145" s="147">
        <f>IF('Detailed input - Vehicles'!$F$197&lt;&gt;0,'Detailed input - Vehicles'!$F$197,'Detailed input - Vehicles'!$F$196)*AC139*AC128</f>
        <v>0</v>
      </c>
    </row>
    <row r="146" spans="1:29" s="138" customFormat="1" ht="20.25" customHeight="1" outlineLevel="3" x14ac:dyDescent="0.3">
      <c r="A146" s="137"/>
      <c r="B146" s="97"/>
      <c r="C146" s="146" t="s">
        <v>123</v>
      </c>
      <c r="D146" s="147"/>
      <c r="E146" s="147"/>
      <c r="F146" s="147">
        <f>IF('Detailed input - Vehicles'!$G$197&lt;&gt;0,'Detailed input - Vehicles'!$G$197,'Detailed input - Vehicles'!$G$196)*F139*F129</f>
        <v>0</v>
      </c>
      <c r="G146" s="147">
        <f>IF('Detailed input - Vehicles'!$G$197&lt;&gt;0,'Detailed input - Vehicles'!$G$197,'Detailed input - Vehicles'!$G$196)*G139*G129</f>
        <v>0</v>
      </c>
      <c r="H146" s="147">
        <f>IF('Detailed input - Vehicles'!$G$197&lt;&gt;0,'Detailed input - Vehicles'!$G$197,'Detailed input - Vehicles'!$G$196)*H139*H129</f>
        <v>0</v>
      </c>
      <c r="I146" s="147">
        <f>IF('Detailed input - Vehicles'!$G$197&lt;&gt;0,'Detailed input - Vehicles'!$G$197,'Detailed input - Vehicles'!$G$196)*I139*I129</f>
        <v>0</v>
      </c>
      <c r="J146" s="147">
        <f>IF('Detailed input - Vehicles'!$G$197&lt;&gt;0,'Detailed input - Vehicles'!$G$197,'Detailed input - Vehicles'!$G$196)*J139*J129</f>
        <v>0</v>
      </c>
      <c r="K146" s="147">
        <f>IF('Detailed input - Vehicles'!$G$197&lt;&gt;0,'Detailed input - Vehicles'!$G$197,'Detailed input - Vehicles'!$G$196)*K139*K129</f>
        <v>0</v>
      </c>
      <c r="L146" s="147">
        <f>IF('Detailed input - Vehicles'!$G$197&lt;&gt;0,'Detailed input - Vehicles'!$G$197,'Detailed input - Vehicles'!$G$196)*L139*L129</f>
        <v>0</v>
      </c>
      <c r="M146" s="147">
        <f>IF('Detailed input - Vehicles'!$G$197&lt;&gt;0,'Detailed input - Vehicles'!$G$197,'Detailed input - Vehicles'!$G$196)*M139*M129</f>
        <v>0</v>
      </c>
      <c r="N146" s="147">
        <f>IF('Detailed input - Vehicles'!$G$197&lt;&gt;0,'Detailed input - Vehicles'!$G$197,'Detailed input - Vehicles'!$G$196)*N139*N129</f>
        <v>0</v>
      </c>
      <c r="O146" s="147">
        <f>IF('Detailed input - Vehicles'!$G$197&lt;&gt;0,'Detailed input - Vehicles'!$G$197,'Detailed input - Vehicles'!$G$196)*O139*O129</f>
        <v>0</v>
      </c>
      <c r="P146" s="147">
        <f>IF('Detailed input - Vehicles'!$G$197&lt;&gt;0,'Detailed input - Vehicles'!$G$197,'Detailed input - Vehicles'!$G$196)*P139*P129</f>
        <v>0</v>
      </c>
      <c r="Q146" s="147">
        <f>IF('Detailed input - Vehicles'!$G$197&lt;&gt;0,'Detailed input - Vehicles'!$G$197,'Detailed input - Vehicles'!$G$196)*Q139*Q129</f>
        <v>0</v>
      </c>
      <c r="R146" s="147">
        <f>IF('Detailed input - Vehicles'!$G$197&lt;&gt;0,'Detailed input - Vehicles'!$G$197,'Detailed input - Vehicles'!$G$196)*R139*R129</f>
        <v>0</v>
      </c>
      <c r="S146" s="147">
        <f>IF('Detailed input - Vehicles'!$G$197&lt;&gt;0,'Detailed input - Vehicles'!$G$197,'Detailed input - Vehicles'!$G$196)*S139*S129</f>
        <v>0</v>
      </c>
      <c r="T146" s="147">
        <f>IF('Detailed input - Vehicles'!$G$197&lt;&gt;0,'Detailed input - Vehicles'!$G$197,'Detailed input - Vehicles'!$G$196)*T139*T129</f>
        <v>0</v>
      </c>
      <c r="U146" s="147">
        <f>IF('Detailed input - Vehicles'!$G$197&lt;&gt;0,'Detailed input - Vehicles'!$G$197,'Detailed input - Vehicles'!$G$196)*U139*U129</f>
        <v>0</v>
      </c>
      <c r="V146" s="147">
        <f>IF('Detailed input - Vehicles'!$G$197&lt;&gt;0,'Detailed input - Vehicles'!$G$197,'Detailed input - Vehicles'!$G$196)*V139*V129</f>
        <v>0</v>
      </c>
      <c r="W146" s="147">
        <f>IF('Detailed input - Vehicles'!$G$197&lt;&gt;0,'Detailed input - Vehicles'!$G$197,'Detailed input - Vehicles'!$G$196)*W139*W129</f>
        <v>0</v>
      </c>
      <c r="X146" s="147">
        <f>IF('Detailed input - Vehicles'!$G$197&lt;&gt;0,'Detailed input - Vehicles'!$G$197,'Detailed input - Vehicles'!$G$196)*X139*X129</f>
        <v>0</v>
      </c>
      <c r="Y146" s="147">
        <f>IF('Detailed input - Vehicles'!$G$197&lt;&gt;0,'Detailed input - Vehicles'!$G$197,'Detailed input - Vehicles'!$G$196)*Y139*Y129</f>
        <v>0</v>
      </c>
      <c r="Z146" s="147">
        <f>IF('Detailed input - Vehicles'!$G$197&lt;&gt;0,'Detailed input - Vehicles'!$G$197,'Detailed input - Vehicles'!$G$196)*Z139*Z129</f>
        <v>0</v>
      </c>
      <c r="AA146" s="147">
        <f>IF('Detailed input - Vehicles'!$G$197&lt;&gt;0,'Detailed input - Vehicles'!$G$197,'Detailed input - Vehicles'!$G$196)*AA139*AA129</f>
        <v>0</v>
      </c>
      <c r="AB146" s="147">
        <f>IF('Detailed input - Vehicles'!$G$197&lt;&gt;0,'Detailed input - Vehicles'!$G$197,'Detailed input - Vehicles'!$G$196)*AB139*AB129</f>
        <v>0</v>
      </c>
      <c r="AC146" s="147">
        <f>IF('Detailed input - Vehicles'!$G$197&lt;&gt;0,'Detailed input - Vehicles'!$G$197,'Detailed input - Vehicles'!$G$196)*AC139*AC129</f>
        <v>0</v>
      </c>
    </row>
    <row r="147" spans="1:29" s="138" customFormat="1" ht="20.25" customHeight="1" outlineLevel="3" x14ac:dyDescent="0.3">
      <c r="A147" s="137"/>
      <c r="B147" s="97"/>
      <c r="C147" s="146" t="s">
        <v>124</v>
      </c>
      <c r="D147" s="147"/>
      <c r="E147" s="147"/>
      <c r="F147" s="147"/>
      <c r="G147" s="147">
        <f>IF('Detailed input - Vehicles'!$H$197&lt;&gt;0,'Detailed input - Vehicles'!$H$197,'Detailed input - Vehicles'!$H$196)*G139*G130</f>
        <v>0</v>
      </c>
      <c r="H147" s="147">
        <f>IF('Detailed input - Vehicles'!$H$197&lt;&gt;0,'Detailed input - Vehicles'!$H$197,'Detailed input - Vehicles'!$H$196)*H139*H130</f>
        <v>0</v>
      </c>
      <c r="I147" s="147">
        <f>IF('Detailed input - Vehicles'!$H$197&lt;&gt;0,'Detailed input - Vehicles'!$H$197,'Detailed input - Vehicles'!$H$196)*I139*I130</f>
        <v>0</v>
      </c>
      <c r="J147" s="147">
        <f>IF('Detailed input - Vehicles'!$H$197&lt;&gt;0,'Detailed input - Vehicles'!$H$197,'Detailed input - Vehicles'!$H$196)*J139*J130</f>
        <v>0</v>
      </c>
      <c r="K147" s="147">
        <f>IF('Detailed input - Vehicles'!$H$197&lt;&gt;0,'Detailed input - Vehicles'!$H$197,'Detailed input - Vehicles'!$H$196)*K139*K130</f>
        <v>0</v>
      </c>
      <c r="L147" s="147">
        <f>IF('Detailed input - Vehicles'!$H$197&lt;&gt;0,'Detailed input - Vehicles'!$H$197,'Detailed input - Vehicles'!$H$196)*L139*L130</f>
        <v>0</v>
      </c>
      <c r="M147" s="147">
        <f>IF('Detailed input - Vehicles'!$H$197&lt;&gt;0,'Detailed input - Vehicles'!$H$197,'Detailed input - Vehicles'!$H$196)*M139*M130</f>
        <v>0</v>
      </c>
      <c r="N147" s="147">
        <f>IF('Detailed input - Vehicles'!$H$197&lt;&gt;0,'Detailed input - Vehicles'!$H$197,'Detailed input - Vehicles'!$H$196)*N139*N130</f>
        <v>0</v>
      </c>
      <c r="O147" s="147">
        <f>IF('Detailed input - Vehicles'!$H$197&lt;&gt;0,'Detailed input - Vehicles'!$H$197,'Detailed input - Vehicles'!$H$196)*O139*O130</f>
        <v>0</v>
      </c>
      <c r="P147" s="147">
        <f>IF('Detailed input - Vehicles'!$H$197&lt;&gt;0,'Detailed input - Vehicles'!$H$197,'Detailed input - Vehicles'!$H$196)*P139*P130</f>
        <v>0</v>
      </c>
      <c r="Q147" s="147">
        <f>IF('Detailed input - Vehicles'!$H$197&lt;&gt;0,'Detailed input - Vehicles'!$H$197,'Detailed input - Vehicles'!$H$196)*Q139*Q130</f>
        <v>0</v>
      </c>
      <c r="R147" s="147">
        <f>IF('Detailed input - Vehicles'!$H$197&lt;&gt;0,'Detailed input - Vehicles'!$H$197,'Detailed input - Vehicles'!$H$196)*R139*R130</f>
        <v>0</v>
      </c>
      <c r="S147" s="147">
        <f>IF('Detailed input - Vehicles'!$H$197&lt;&gt;0,'Detailed input - Vehicles'!$H$197,'Detailed input - Vehicles'!$H$196)*S139*S130</f>
        <v>0</v>
      </c>
      <c r="T147" s="147">
        <f>IF('Detailed input - Vehicles'!$H$197&lt;&gt;0,'Detailed input - Vehicles'!$H$197,'Detailed input - Vehicles'!$H$196)*T139*T130</f>
        <v>0</v>
      </c>
      <c r="U147" s="147">
        <f>IF('Detailed input - Vehicles'!$H$197&lt;&gt;0,'Detailed input - Vehicles'!$H$197,'Detailed input - Vehicles'!$H$196)*U139*U130</f>
        <v>0</v>
      </c>
      <c r="V147" s="147">
        <f>IF('Detailed input - Vehicles'!$H$197&lt;&gt;0,'Detailed input - Vehicles'!$H$197,'Detailed input - Vehicles'!$H$196)*V139*V130</f>
        <v>0</v>
      </c>
      <c r="W147" s="147">
        <f>IF('Detailed input - Vehicles'!$H$197&lt;&gt;0,'Detailed input - Vehicles'!$H$197,'Detailed input - Vehicles'!$H$196)*W139*W130</f>
        <v>0</v>
      </c>
      <c r="X147" s="147">
        <f>IF('Detailed input - Vehicles'!$H$197&lt;&gt;0,'Detailed input - Vehicles'!$H$197,'Detailed input - Vehicles'!$H$196)*X139*X130</f>
        <v>0</v>
      </c>
      <c r="Y147" s="147">
        <f>IF('Detailed input - Vehicles'!$H$197&lt;&gt;0,'Detailed input - Vehicles'!$H$197,'Detailed input - Vehicles'!$H$196)*Y139*Y130</f>
        <v>0</v>
      </c>
      <c r="Z147" s="147">
        <f>IF('Detailed input - Vehicles'!$H$197&lt;&gt;0,'Detailed input - Vehicles'!$H$197,'Detailed input - Vehicles'!$H$196)*Z139*Z130</f>
        <v>0</v>
      </c>
      <c r="AA147" s="147">
        <f>IF('Detailed input - Vehicles'!$H$197&lt;&gt;0,'Detailed input - Vehicles'!$H$197,'Detailed input - Vehicles'!$H$196)*AA139*AA130</f>
        <v>0</v>
      </c>
      <c r="AB147" s="147">
        <f>IF('Detailed input - Vehicles'!$H$197&lt;&gt;0,'Detailed input - Vehicles'!$H$197,'Detailed input - Vehicles'!$H$196)*AB139*AB130</f>
        <v>0</v>
      </c>
      <c r="AC147" s="147">
        <f>IF('Detailed input - Vehicles'!$H$197&lt;&gt;0,'Detailed input - Vehicles'!$H$197,'Detailed input - Vehicles'!$H$196)*AC139*AC130</f>
        <v>0</v>
      </c>
    </row>
    <row r="148" spans="1:29" s="138" customFormat="1" ht="20.25" customHeight="1" outlineLevel="3" x14ac:dyDescent="0.3">
      <c r="A148" s="137"/>
      <c r="B148" s="97"/>
      <c r="C148" s="146" t="s">
        <v>125</v>
      </c>
      <c r="D148" s="147"/>
      <c r="E148" s="147"/>
      <c r="F148" s="147"/>
      <c r="G148" s="147"/>
      <c r="H148" s="147">
        <f>IF('Detailed input - Vehicles'!$I$197&lt;&gt;0,'Detailed input - Vehicles'!$I$197,'Detailed input - Vehicles'!$I$196)*H139*H131</f>
        <v>0</v>
      </c>
      <c r="I148" s="147">
        <f>IF('Detailed input - Vehicles'!$I$197&lt;&gt;0,'Detailed input - Vehicles'!$I$197,'Detailed input - Vehicles'!$I$196)*I139*I131</f>
        <v>0</v>
      </c>
      <c r="J148" s="147">
        <f>IF('Detailed input - Vehicles'!$I$197&lt;&gt;0,'Detailed input - Vehicles'!$I$197,'Detailed input - Vehicles'!$I$196)*J139*J131</f>
        <v>0</v>
      </c>
      <c r="K148" s="147">
        <f>IF('Detailed input - Vehicles'!$I$197&lt;&gt;0,'Detailed input - Vehicles'!$I$197,'Detailed input - Vehicles'!$I$196)*K139*K131</f>
        <v>0</v>
      </c>
      <c r="L148" s="147">
        <f>IF('Detailed input - Vehicles'!$I$197&lt;&gt;0,'Detailed input - Vehicles'!$I$197,'Detailed input - Vehicles'!$I$196)*L139*L131</f>
        <v>0</v>
      </c>
      <c r="M148" s="147">
        <f>IF('Detailed input - Vehicles'!$I$197&lt;&gt;0,'Detailed input - Vehicles'!$I$197,'Detailed input - Vehicles'!$I$196)*M139*M131</f>
        <v>0</v>
      </c>
      <c r="N148" s="147">
        <f>IF('Detailed input - Vehicles'!$I$197&lt;&gt;0,'Detailed input - Vehicles'!$I$197,'Detailed input - Vehicles'!$I$196)*N139*N131</f>
        <v>0</v>
      </c>
      <c r="O148" s="147">
        <f>IF('Detailed input - Vehicles'!$I$197&lt;&gt;0,'Detailed input - Vehicles'!$I$197,'Detailed input - Vehicles'!$I$196)*O139*O131</f>
        <v>0</v>
      </c>
      <c r="P148" s="147">
        <f>IF('Detailed input - Vehicles'!$I$197&lt;&gt;0,'Detailed input - Vehicles'!$I$197,'Detailed input - Vehicles'!$I$196)*P139*P131</f>
        <v>0</v>
      </c>
      <c r="Q148" s="147">
        <f>IF('Detailed input - Vehicles'!$I$197&lt;&gt;0,'Detailed input - Vehicles'!$I$197,'Detailed input - Vehicles'!$I$196)*Q139*Q131</f>
        <v>0</v>
      </c>
      <c r="R148" s="147">
        <f>IF('Detailed input - Vehicles'!$I$197&lt;&gt;0,'Detailed input - Vehicles'!$I$197,'Detailed input - Vehicles'!$I$196)*R139*R131</f>
        <v>0</v>
      </c>
      <c r="S148" s="147">
        <f>IF('Detailed input - Vehicles'!$I$197&lt;&gt;0,'Detailed input - Vehicles'!$I$197,'Detailed input - Vehicles'!$I$196)*S139*S131</f>
        <v>0</v>
      </c>
      <c r="T148" s="147">
        <f>IF('Detailed input - Vehicles'!$I$197&lt;&gt;0,'Detailed input - Vehicles'!$I$197,'Detailed input - Vehicles'!$I$196)*T139*T131</f>
        <v>0</v>
      </c>
      <c r="U148" s="147">
        <f>IF('Detailed input - Vehicles'!$I$197&lt;&gt;0,'Detailed input - Vehicles'!$I$197,'Detailed input - Vehicles'!$I$196)*U139*U131</f>
        <v>0</v>
      </c>
      <c r="V148" s="147">
        <f>IF('Detailed input - Vehicles'!$I$197&lt;&gt;0,'Detailed input - Vehicles'!$I$197,'Detailed input - Vehicles'!$I$196)*V139*V131</f>
        <v>0</v>
      </c>
      <c r="W148" s="147">
        <f>IF('Detailed input - Vehicles'!$I$197&lt;&gt;0,'Detailed input - Vehicles'!$I$197,'Detailed input - Vehicles'!$I$196)*W139*W131</f>
        <v>0</v>
      </c>
      <c r="X148" s="147">
        <f>IF('Detailed input - Vehicles'!$I$197&lt;&gt;0,'Detailed input - Vehicles'!$I$197,'Detailed input - Vehicles'!$I$196)*X139*X131</f>
        <v>0</v>
      </c>
      <c r="Y148" s="147">
        <f>IF('Detailed input - Vehicles'!$I$197&lt;&gt;0,'Detailed input - Vehicles'!$I$197,'Detailed input - Vehicles'!$I$196)*Y139*Y131</f>
        <v>0</v>
      </c>
      <c r="Z148" s="147">
        <f>IF('Detailed input - Vehicles'!$I$197&lt;&gt;0,'Detailed input - Vehicles'!$I$197,'Detailed input - Vehicles'!$I$196)*Z139*Z131</f>
        <v>0</v>
      </c>
      <c r="AA148" s="147">
        <f>IF('Detailed input - Vehicles'!$I$197&lt;&gt;0,'Detailed input - Vehicles'!$I$197,'Detailed input - Vehicles'!$I$196)*AA139*AA131</f>
        <v>0</v>
      </c>
      <c r="AB148" s="147">
        <f>IF('Detailed input - Vehicles'!$I$197&lt;&gt;0,'Detailed input - Vehicles'!$I$197,'Detailed input - Vehicles'!$I$196)*AB139*AB131</f>
        <v>0</v>
      </c>
      <c r="AC148" s="147">
        <f>IF('Detailed input - Vehicles'!$I$197&lt;&gt;0,'Detailed input - Vehicles'!$I$197,'Detailed input - Vehicles'!$I$196)*AC139*AC131</f>
        <v>0</v>
      </c>
    </row>
    <row r="149" spans="1:29" s="138" customFormat="1" ht="20.25" customHeight="1" outlineLevel="3" x14ac:dyDescent="0.3">
      <c r="A149" s="137"/>
      <c r="B149" s="97"/>
      <c r="C149" s="146" t="s">
        <v>126</v>
      </c>
      <c r="D149" s="147"/>
      <c r="E149" s="147"/>
      <c r="F149" s="147"/>
      <c r="G149" s="147"/>
      <c r="H149" s="147"/>
      <c r="I149" s="147">
        <f>IF('Detailed input - Vehicles'!$J$197&lt;&gt;0,'Detailed input - Vehicles'!$J$197,'Detailed input - Vehicles'!$J$196)*I139*I132</f>
        <v>0</v>
      </c>
      <c r="J149" s="147">
        <f>IF('Detailed input - Vehicles'!$J$197&lt;&gt;0,'Detailed input - Vehicles'!$J$197,'Detailed input - Vehicles'!$J$196)*J139*J132</f>
        <v>0</v>
      </c>
      <c r="K149" s="147">
        <f>IF('Detailed input - Vehicles'!$J$197&lt;&gt;0,'Detailed input - Vehicles'!$J$197,'Detailed input - Vehicles'!$J$196)*K139*K132</f>
        <v>0</v>
      </c>
      <c r="L149" s="147">
        <f>IF('Detailed input - Vehicles'!$J$197&lt;&gt;0,'Detailed input - Vehicles'!$J$197,'Detailed input - Vehicles'!$J$196)*L139*L132</f>
        <v>0</v>
      </c>
      <c r="M149" s="147">
        <f>IF('Detailed input - Vehicles'!$J$197&lt;&gt;0,'Detailed input - Vehicles'!$J$197,'Detailed input - Vehicles'!$J$196)*M139*M132</f>
        <v>0</v>
      </c>
      <c r="N149" s="147">
        <f>IF('Detailed input - Vehicles'!$J$197&lt;&gt;0,'Detailed input - Vehicles'!$J$197,'Detailed input - Vehicles'!$J$196)*N139*N132</f>
        <v>0</v>
      </c>
      <c r="O149" s="147">
        <f>IF('Detailed input - Vehicles'!$J$197&lt;&gt;0,'Detailed input - Vehicles'!$J$197,'Detailed input - Vehicles'!$J$196)*O139*O132</f>
        <v>0</v>
      </c>
      <c r="P149" s="147">
        <f>IF('Detailed input - Vehicles'!$J$197&lt;&gt;0,'Detailed input - Vehicles'!$J$197,'Detailed input - Vehicles'!$J$196)*P139*P132</f>
        <v>0</v>
      </c>
      <c r="Q149" s="147">
        <f>IF('Detailed input - Vehicles'!$J$197&lt;&gt;0,'Detailed input - Vehicles'!$J$197,'Detailed input - Vehicles'!$J$196)*Q139*Q132</f>
        <v>0</v>
      </c>
      <c r="R149" s="147">
        <f>IF('Detailed input - Vehicles'!$J$197&lt;&gt;0,'Detailed input - Vehicles'!$J$197,'Detailed input - Vehicles'!$J$196)*R139*R132</f>
        <v>0</v>
      </c>
      <c r="S149" s="147">
        <f>IF('Detailed input - Vehicles'!$J$197&lt;&gt;0,'Detailed input - Vehicles'!$J$197,'Detailed input - Vehicles'!$J$196)*S139*S132</f>
        <v>0</v>
      </c>
      <c r="T149" s="147">
        <f>IF('Detailed input - Vehicles'!$J$197&lt;&gt;0,'Detailed input - Vehicles'!$J$197,'Detailed input - Vehicles'!$J$196)*T139*T132</f>
        <v>0</v>
      </c>
      <c r="U149" s="147">
        <f>IF('Detailed input - Vehicles'!$J$197&lt;&gt;0,'Detailed input - Vehicles'!$J$197,'Detailed input - Vehicles'!$J$196)*U139*U132</f>
        <v>0</v>
      </c>
      <c r="V149" s="147">
        <f>IF('Detailed input - Vehicles'!$J$197&lt;&gt;0,'Detailed input - Vehicles'!$J$197,'Detailed input - Vehicles'!$J$196)*V139*V132</f>
        <v>0</v>
      </c>
      <c r="W149" s="147">
        <f>IF('Detailed input - Vehicles'!$J$197&lt;&gt;0,'Detailed input - Vehicles'!$J$197,'Detailed input - Vehicles'!$J$196)*W139*W132</f>
        <v>0</v>
      </c>
      <c r="X149" s="147">
        <f>IF('Detailed input - Vehicles'!$J$197&lt;&gt;0,'Detailed input - Vehicles'!$J$197,'Detailed input - Vehicles'!$J$196)*X139*X132</f>
        <v>0</v>
      </c>
      <c r="Y149" s="147">
        <f>IF('Detailed input - Vehicles'!$J$197&lt;&gt;0,'Detailed input - Vehicles'!$J$197,'Detailed input - Vehicles'!$J$196)*Y139*Y132</f>
        <v>0</v>
      </c>
      <c r="Z149" s="147">
        <f>IF('Detailed input - Vehicles'!$J$197&lt;&gt;0,'Detailed input - Vehicles'!$J$197,'Detailed input - Vehicles'!$J$196)*Z139*Z132</f>
        <v>0</v>
      </c>
      <c r="AA149" s="147">
        <f>IF('Detailed input - Vehicles'!$J$197&lt;&gt;0,'Detailed input - Vehicles'!$J$197,'Detailed input - Vehicles'!$J$196)*AA139*AA132</f>
        <v>0</v>
      </c>
      <c r="AB149" s="147">
        <f>IF('Detailed input - Vehicles'!$J$197&lt;&gt;0,'Detailed input - Vehicles'!$J$197,'Detailed input - Vehicles'!$J$196)*AB139*AB132</f>
        <v>0</v>
      </c>
      <c r="AC149" s="147">
        <f>IF('Detailed input - Vehicles'!$J$197&lt;&gt;0,'Detailed input - Vehicles'!$J$197,'Detailed input - Vehicles'!$J$196)*AC139*AC132</f>
        <v>0</v>
      </c>
    </row>
    <row r="150" spans="1:29" s="138" customFormat="1" ht="20.25" customHeight="1" outlineLevel="3" x14ac:dyDescent="0.3">
      <c r="A150" s="137"/>
      <c r="B150" s="97"/>
      <c r="C150" s="146" t="s">
        <v>127</v>
      </c>
      <c r="D150" s="147"/>
      <c r="E150" s="147"/>
      <c r="F150" s="147"/>
      <c r="G150" s="147"/>
      <c r="H150" s="147"/>
      <c r="I150" s="147"/>
      <c r="J150" s="147">
        <f>IF('Detailed input - Vehicles'!$K$197&lt;&gt;0,'Detailed input - Vehicles'!$K$197,'Detailed input - Vehicles'!$K$196)*J139*J133</f>
        <v>0</v>
      </c>
      <c r="K150" s="147">
        <f>IF('Detailed input - Vehicles'!$K$197&lt;&gt;0,'Detailed input - Vehicles'!$K$197,'Detailed input - Vehicles'!$K$196)*K139*K133</f>
        <v>0</v>
      </c>
      <c r="L150" s="147">
        <f>IF('Detailed input - Vehicles'!$K$197&lt;&gt;0,'Detailed input - Vehicles'!$K$197,'Detailed input - Vehicles'!$K$196)*L139*L133</f>
        <v>0</v>
      </c>
      <c r="M150" s="147">
        <f>IF('Detailed input - Vehicles'!$K$197&lt;&gt;0,'Detailed input - Vehicles'!$K$197,'Detailed input - Vehicles'!$K$196)*M139*M133</f>
        <v>0</v>
      </c>
      <c r="N150" s="147">
        <f>IF('Detailed input - Vehicles'!$K$197&lt;&gt;0,'Detailed input - Vehicles'!$K$197,'Detailed input - Vehicles'!$K$196)*N139*N133</f>
        <v>0</v>
      </c>
      <c r="O150" s="147">
        <f>IF('Detailed input - Vehicles'!$K$197&lt;&gt;0,'Detailed input - Vehicles'!$K$197,'Detailed input - Vehicles'!$K$196)*O139*O133</f>
        <v>0</v>
      </c>
      <c r="P150" s="147">
        <f>IF('Detailed input - Vehicles'!$K$197&lt;&gt;0,'Detailed input - Vehicles'!$K$197,'Detailed input - Vehicles'!$K$196)*P139*P133</f>
        <v>0</v>
      </c>
      <c r="Q150" s="147">
        <f>IF('Detailed input - Vehicles'!$K$197&lt;&gt;0,'Detailed input - Vehicles'!$K$197,'Detailed input - Vehicles'!$K$196)*Q139*Q133</f>
        <v>0</v>
      </c>
      <c r="R150" s="147">
        <f>IF('Detailed input - Vehicles'!$K$197&lt;&gt;0,'Detailed input - Vehicles'!$K$197,'Detailed input - Vehicles'!$K$196)*R139*R133</f>
        <v>0</v>
      </c>
      <c r="S150" s="147">
        <f>IF('Detailed input - Vehicles'!$K$197&lt;&gt;0,'Detailed input - Vehicles'!$K$197,'Detailed input - Vehicles'!$K$196)*S139*S133</f>
        <v>0</v>
      </c>
      <c r="T150" s="147">
        <f>IF('Detailed input - Vehicles'!$K$197&lt;&gt;0,'Detailed input - Vehicles'!$K$197,'Detailed input - Vehicles'!$K$196)*T139*T133</f>
        <v>0</v>
      </c>
      <c r="U150" s="147">
        <f>IF('Detailed input - Vehicles'!$K$197&lt;&gt;0,'Detailed input - Vehicles'!$K$197,'Detailed input - Vehicles'!$K$196)*U139*U133</f>
        <v>0</v>
      </c>
      <c r="V150" s="147">
        <f>IF('Detailed input - Vehicles'!$K$197&lt;&gt;0,'Detailed input - Vehicles'!$K$197,'Detailed input - Vehicles'!$K$196)*V139*V133</f>
        <v>0</v>
      </c>
      <c r="W150" s="147">
        <f>IF('Detailed input - Vehicles'!$K$197&lt;&gt;0,'Detailed input - Vehicles'!$K$197,'Detailed input - Vehicles'!$K$196)*W139*W133</f>
        <v>0</v>
      </c>
      <c r="X150" s="147">
        <f>IF('Detailed input - Vehicles'!$K$197&lt;&gt;0,'Detailed input - Vehicles'!$K$197,'Detailed input - Vehicles'!$K$196)*X139*X133</f>
        <v>0</v>
      </c>
      <c r="Y150" s="147">
        <f>IF('Detailed input - Vehicles'!$K$197&lt;&gt;0,'Detailed input - Vehicles'!$K$197,'Detailed input - Vehicles'!$K$196)*Y139*Y133</f>
        <v>0</v>
      </c>
      <c r="Z150" s="147">
        <f>IF('Detailed input - Vehicles'!$K$197&lt;&gt;0,'Detailed input - Vehicles'!$K$197,'Detailed input - Vehicles'!$K$196)*Z139*Z133</f>
        <v>0</v>
      </c>
      <c r="AA150" s="147">
        <f>IF('Detailed input - Vehicles'!$K$197&lt;&gt;0,'Detailed input - Vehicles'!$K$197,'Detailed input - Vehicles'!$K$196)*AA139*AA133</f>
        <v>0</v>
      </c>
      <c r="AB150" s="147">
        <f>IF('Detailed input - Vehicles'!$K$197&lt;&gt;0,'Detailed input - Vehicles'!$K$197,'Detailed input - Vehicles'!$K$196)*AB139*AB133</f>
        <v>0</v>
      </c>
      <c r="AC150" s="147">
        <f>IF('Detailed input - Vehicles'!$K$197&lt;&gt;0,'Detailed input - Vehicles'!$K$197,'Detailed input - Vehicles'!$K$196)*AC139*AC133</f>
        <v>0</v>
      </c>
    </row>
    <row r="151" spans="1:29" s="138" customFormat="1" ht="20.25" customHeight="1" outlineLevel="3" x14ac:dyDescent="0.3">
      <c r="A151" s="137"/>
      <c r="B151" s="97"/>
      <c r="C151" s="146" t="s">
        <v>128</v>
      </c>
      <c r="D151" s="147"/>
      <c r="E151" s="147"/>
      <c r="F151" s="147"/>
      <c r="G151" s="147"/>
      <c r="H151" s="147"/>
      <c r="I151" s="147"/>
      <c r="J151" s="147"/>
      <c r="K151" s="147">
        <f>IF('Detailed input - Vehicles'!$L$197&lt;&gt;0,'Detailed input - Vehicles'!$L$197,'Detailed input - Vehicles'!$L$196)*K139*K134</f>
        <v>0</v>
      </c>
      <c r="L151" s="147">
        <f>IF('Detailed input - Vehicles'!$L$197&lt;&gt;0,'Detailed input - Vehicles'!$L$197,'Detailed input - Vehicles'!$L$196)*L139*L134</f>
        <v>0</v>
      </c>
      <c r="M151" s="147">
        <f>IF('Detailed input - Vehicles'!$L$197&lt;&gt;0,'Detailed input - Vehicles'!$L$197,'Detailed input - Vehicles'!$L$196)*M139*M134</f>
        <v>0</v>
      </c>
      <c r="N151" s="147">
        <f>IF('Detailed input - Vehicles'!$L$197&lt;&gt;0,'Detailed input - Vehicles'!$L$197,'Detailed input - Vehicles'!$L$196)*N139*N134</f>
        <v>0</v>
      </c>
      <c r="O151" s="147">
        <f>IF('Detailed input - Vehicles'!$L$197&lt;&gt;0,'Detailed input - Vehicles'!$L$197,'Detailed input - Vehicles'!$L$196)*O139*O134</f>
        <v>0</v>
      </c>
      <c r="P151" s="147">
        <f>IF('Detailed input - Vehicles'!$L$197&lt;&gt;0,'Detailed input - Vehicles'!$L$197,'Detailed input - Vehicles'!$L$196)*P139*P134</f>
        <v>0</v>
      </c>
      <c r="Q151" s="147">
        <f>IF('Detailed input - Vehicles'!$L$197&lt;&gt;0,'Detailed input - Vehicles'!$L$197,'Detailed input - Vehicles'!$L$196)*Q139*Q134</f>
        <v>0</v>
      </c>
      <c r="R151" s="147">
        <f>IF('Detailed input - Vehicles'!$L$197&lt;&gt;0,'Detailed input - Vehicles'!$L$197,'Detailed input - Vehicles'!$L$196)*R139*R134</f>
        <v>0</v>
      </c>
      <c r="S151" s="147">
        <f>IF('Detailed input - Vehicles'!$L$197&lt;&gt;0,'Detailed input - Vehicles'!$L$197,'Detailed input - Vehicles'!$L$196)*S139*S134</f>
        <v>0</v>
      </c>
      <c r="T151" s="147">
        <f>IF('Detailed input - Vehicles'!$L$197&lt;&gt;0,'Detailed input - Vehicles'!$L$197,'Detailed input - Vehicles'!$L$196)*T139*T134</f>
        <v>0</v>
      </c>
      <c r="U151" s="147">
        <f>IF('Detailed input - Vehicles'!$L$197&lt;&gt;0,'Detailed input - Vehicles'!$L$197,'Detailed input - Vehicles'!$L$196)*U139*U134</f>
        <v>0</v>
      </c>
      <c r="V151" s="147">
        <f>IF('Detailed input - Vehicles'!$L$197&lt;&gt;0,'Detailed input - Vehicles'!$L$197,'Detailed input - Vehicles'!$L$196)*V139*V134</f>
        <v>0</v>
      </c>
      <c r="W151" s="147">
        <f>IF('Detailed input - Vehicles'!$L$197&lt;&gt;0,'Detailed input - Vehicles'!$L$197,'Detailed input - Vehicles'!$L$196)*W139*W134</f>
        <v>0</v>
      </c>
      <c r="X151" s="147">
        <f>IF('Detailed input - Vehicles'!$L$197&lt;&gt;0,'Detailed input - Vehicles'!$L$197,'Detailed input - Vehicles'!$L$196)*X139*X134</f>
        <v>0</v>
      </c>
      <c r="Y151" s="147">
        <f>IF('Detailed input - Vehicles'!$L$197&lt;&gt;0,'Detailed input - Vehicles'!$L$197,'Detailed input - Vehicles'!$L$196)*Y139*Y134</f>
        <v>0</v>
      </c>
      <c r="Z151" s="147">
        <f>IF('Detailed input - Vehicles'!$L$197&lt;&gt;0,'Detailed input - Vehicles'!$L$197,'Detailed input - Vehicles'!$L$196)*Z139*Z134</f>
        <v>0</v>
      </c>
      <c r="AA151" s="147">
        <f>IF('Detailed input - Vehicles'!$L$197&lt;&gt;0,'Detailed input - Vehicles'!$L$197,'Detailed input - Vehicles'!$L$196)*AA139*AA134</f>
        <v>0</v>
      </c>
      <c r="AB151" s="147">
        <f>IF('Detailed input - Vehicles'!$L$197&lt;&gt;0,'Detailed input - Vehicles'!$L$197,'Detailed input - Vehicles'!$L$196)*AB139*AB134</f>
        <v>0</v>
      </c>
      <c r="AC151" s="147">
        <f>IF('Detailed input - Vehicles'!$L$197&lt;&gt;0,'Detailed input - Vehicles'!$L$197,'Detailed input - Vehicles'!$L$196)*AC139*AC134</f>
        <v>0</v>
      </c>
    </row>
    <row r="152" spans="1:29" s="138" customFormat="1" ht="20.25" customHeight="1" outlineLevel="3" x14ac:dyDescent="0.3">
      <c r="A152" s="137"/>
      <c r="B152" s="97"/>
      <c r="C152" s="146" t="s">
        <v>129</v>
      </c>
      <c r="D152" s="147"/>
      <c r="E152" s="147"/>
      <c r="F152" s="147"/>
      <c r="G152" s="147"/>
      <c r="H152" s="147"/>
      <c r="I152" s="147"/>
      <c r="J152" s="147"/>
      <c r="K152" s="147"/>
      <c r="L152" s="147">
        <f>IF('Detailed input - Vehicles'!$M$197&lt;&gt;0,'Detailed input - Vehicles'!$M$197,'Detailed input - Vehicles'!$M$196)*L139*L135</f>
        <v>0</v>
      </c>
      <c r="M152" s="147">
        <f>IF('Detailed input - Vehicles'!$M$197&lt;&gt;0,'Detailed input - Vehicles'!$M$197,'Detailed input - Vehicles'!$M$196)*M139*M135</f>
        <v>0</v>
      </c>
      <c r="N152" s="147">
        <f>IF('Detailed input - Vehicles'!$M$197&lt;&gt;0,'Detailed input - Vehicles'!$M$197,'Detailed input - Vehicles'!$M$196)*N139*N135</f>
        <v>0</v>
      </c>
      <c r="O152" s="147">
        <f>IF('Detailed input - Vehicles'!$M$197&lt;&gt;0,'Detailed input - Vehicles'!$M$197,'Detailed input - Vehicles'!$M$196)*O139*O135</f>
        <v>0</v>
      </c>
      <c r="P152" s="147">
        <f>IF('Detailed input - Vehicles'!$M$197&lt;&gt;0,'Detailed input - Vehicles'!$M$197,'Detailed input - Vehicles'!$M$196)*P139*P135</f>
        <v>0</v>
      </c>
      <c r="Q152" s="147">
        <f>IF('Detailed input - Vehicles'!$M$197&lt;&gt;0,'Detailed input - Vehicles'!$M$197,'Detailed input - Vehicles'!$M$196)*Q139*Q135</f>
        <v>0</v>
      </c>
      <c r="R152" s="147">
        <f>IF('Detailed input - Vehicles'!$M$197&lt;&gt;0,'Detailed input - Vehicles'!$M$197,'Detailed input - Vehicles'!$M$196)*R139*R135</f>
        <v>0</v>
      </c>
      <c r="S152" s="147">
        <f>IF('Detailed input - Vehicles'!$M$197&lt;&gt;0,'Detailed input - Vehicles'!$M$197,'Detailed input - Vehicles'!$M$196)*S139*S135</f>
        <v>0</v>
      </c>
      <c r="T152" s="147">
        <f>IF('Detailed input - Vehicles'!$M$197&lt;&gt;0,'Detailed input - Vehicles'!$M$197,'Detailed input - Vehicles'!$M$196)*T139*T135</f>
        <v>0</v>
      </c>
      <c r="U152" s="147">
        <f>IF('Detailed input - Vehicles'!$M$197&lt;&gt;0,'Detailed input - Vehicles'!$M$197,'Detailed input - Vehicles'!$M$196)*U139*U135</f>
        <v>0</v>
      </c>
      <c r="V152" s="147">
        <f>IF('Detailed input - Vehicles'!$M$197&lt;&gt;0,'Detailed input - Vehicles'!$M$197,'Detailed input - Vehicles'!$M$196)*V139*V135</f>
        <v>0</v>
      </c>
      <c r="W152" s="147">
        <f>IF('Detailed input - Vehicles'!$M$197&lt;&gt;0,'Detailed input - Vehicles'!$M$197,'Detailed input - Vehicles'!$M$196)*W139*W135</f>
        <v>0</v>
      </c>
      <c r="X152" s="147">
        <f>IF('Detailed input - Vehicles'!$M$197&lt;&gt;0,'Detailed input - Vehicles'!$M$197,'Detailed input - Vehicles'!$M$196)*X139*X135</f>
        <v>0</v>
      </c>
      <c r="Y152" s="147">
        <f>IF('Detailed input - Vehicles'!$M$197&lt;&gt;0,'Detailed input - Vehicles'!$M$197,'Detailed input - Vehicles'!$M$196)*Y139*Y135</f>
        <v>0</v>
      </c>
      <c r="Z152" s="147">
        <f>IF('Detailed input - Vehicles'!$M$197&lt;&gt;0,'Detailed input - Vehicles'!$M$197,'Detailed input - Vehicles'!$M$196)*Z139*Z135</f>
        <v>0</v>
      </c>
      <c r="AA152" s="147">
        <f>IF('Detailed input - Vehicles'!$M$197&lt;&gt;0,'Detailed input - Vehicles'!$M$197,'Detailed input - Vehicles'!$M$196)*AA139*AA135</f>
        <v>0</v>
      </c>
      <c r="AB152" s="147">
        <f>IF('Detailed input - Vehicles'!$M$197&lt;&gt;0,'Detailed input - Vehicles'!$M$197,'Detailed input - Vehicles'!$M$196)*AB139*AB135</f>
        <v>0</v>
      </c>
      <c r="AC152" s="147">
        <f>IF('Detailed input - Vehicles'!$M$197&lt;&gt;0,'Detailed input - Vehicles'!$M$197,'Detailed input - Vehicles'!$M$196)*AC139*AC135</f>
        <v>0</v>
      </c>
    </row>
    <row r="153" spans="1:29" s="138" customFormat="1" ht="20.25" customHeight="1" outlineLevel="3" x14ac:dyDescent="0.3">
      <c r="A153" s="137"/>
      <c r="B153" s="97"/>
      <c r="C153" s="146" t="s">
        <v>130</v>
      </c>
      <c r="D153" s="147"/>
      <c r="E153" s="147"/>
      <c r="F153" s="147"/>
      <c r="G153" s="147"/>
      <c r="H153" s="147"/>
      <c r="I153" s="147"/>
      <c r="J153" s="147"/>
      <c r="K153" s="147"/>
      <c r="L153" s="147"/>
      <c r="M153" s="147">
        <f>IF('Detailed input - Vehicles'!$N$197&lt;&gt;0,'Detailed input - Vehicles'!$N$197,'Detailed input - Vehicles'!$N$196)*M139*M136</f>
        <v>0</v>
      </c>
      <c r="N153" s="147">
        <f>IF('Detailed input - Vehicles'!$N$197&lt;&gt;0,'Detailed input - Vehicles'!$N$197,'Detailed input - Vehicles'!$N$196)*N139*N136</f>
        <v>0</v>
      </c>
      <c r="O153" s="147">
        <f>IF('Detailed input - Vehicles'!$N$197&lt;&gt;0,'Detailed input - Vehicles'!$N$197,'Detailed input - Vehicles'!$N$196)*O139*O136</f>
        <v>0</v>
      </c>
      <c r="P153" s="147">
        <f>IF('Detailed input - Vehicles'!$N$197&lt;&gt;0,'Detailed input - Vehicles'!$N$197,'Detailed input - Vehicles'!$N$196)*P139*P136</f>
        <v>0</v>
      </c>
      <c r="Q153" s="147">
        <f>IF('Detailed input - Vehicles'!$N$197&lt;&gt;0,'Detailed input - Vehicles'!$N$197,'Detailed input - Vehicles'!$N$196)*Q139*Q136</f>
        <v>0</v>
      </c>
      <c r="R153" s="147">
        <f>IF('Detailed input - Vehicles'!$N$197&lt;&gt;0,'Detailed input - Vehicles'!$N$197,'Detailed input - Vehicles'!$N$196)*R139*R136</f>
        <v>0</v>
      </c>
      <c r="S153" s="147">
        <f>IF('Detailed input - Vehicles'!$N$197&lt;&gt;0,'Detailed input - Vehicles'!$N$197,'Detailed input - Vehicles'!$N$196)*S139*S136</f>
        <v>0</v>
      </c>
      <c r="T153" s="147">
        <f>IF('Detailed input - Vehicles'!$N$197&lt;&gt;0,'Detailed input - Vehicles'!$N$197,'Detailed input - Vehicles'!$N$196)*T139*T136</f>
        <v>0</v>
      </c>
      <c r="U153" s="147">
        <f>IF('Detailed input - Vehicles'!$N$197&lt;&gt;0,'Detailed input - Vehicles'!$N$197,'Detailed input - Vehicles'!$N$196)*U139*U136</f>
        <v>0</v>
      </c>
      <c r="V153" s="147">
        <f>IF('Detailed input - Vehicles'!$N$197&lt;&gt;0,'Detailed input - Vehicles'!$N$197,'Detailed input - Vehicles'!$N$196)*V139*V136</f>
        <v>0</v>
      </c>
      <c r="W153" s="147">
        <f>IF('Detailed input - Vehicles'!$N$197&lt;&gt;0,'Detailed input - Vehicles'!$N$197,'Detailed input - Vehicles'!$N$196)*W139*W136</f>
        <v>0</v>
      </c>
      <c r="X153" s="147">
        <f>IF('Detailed input - Vehicles'!$N$197&lt;&gt;0,'Detailed input - Vehicles'!$N$197,'Detailed input - Vehicles'!$N$196)*X139*X136</f>
        <v>0</v>
      </c>
      <c r="Y153" s="147">
        <f>IF('Detailed input - Vehicles'!$N$197&lt;&gt;0,'Detailed input - Vehicles'!$N$197,'Detailed input - Vehicles'!$N$196)*Y139*Y136</f>
        <v>0</v>
      </c>
      <c r="Z153" s="147">
        <f>IF('Detailed input - Vehicles'!$N$197&lt;&gt;0,'Detailed input - Vehicles'!$N$197,'Detailed input - Vehicles'!$N$196)*Z139*Z136</f>
        <v>0</v>
      </c>
      <c r="AA153" s="147">
        <f>IF('Detailed input - Vehicles'!$N$197&lt;&gt;0,'Detailed input - Vehicles'!$N$197,'Detailed input - Vehicles'!$N$196)*AA139*AA136</f>
        <v>0</v>
      </c>
      <c r="AB153" s="147">
        <f>IF('Detailed input - Vehicles'!$N$197&lt;&gt;0,'Detailed input - Vehicles'!$N$197,'Detailed input - Vehicles'!$N$196)*AB139*AB136</f>
        <v>0</v>
      </c>
      <c r="AC153" s="147">
        <f>IF('Detailed input - Vehicles'!$N$197&lt;&gt;0,'Detailed input - Vehicles'!$N$197,'Detailed input - Vehicles'!$N$196)*AC139*AC136</f>
        <v>0</v>
      </c>
    </row>
    <row r="154" spans="1:29" s="138" customFormat="1" ht="20.25" customHeight="1" outlineLevel="3" x14ac:dyDescent="0.3">
      <c r="A154" s="137"/>
      <c r="B154" s="97"/>
      <c r="C154" s="146" t="s">
        <v>131</v>
      </c>
      <c r="D154" s="147"/>
      <c r="E154" s="147"/>
      <c r="F154" s="147"/>
      <c r="G154" s="147"/>
      <c r="H154" s="147"/>
      <c r="I154" s="147"/>
      <c r="J154" s="147"/>
      <c r="K154" s="147"/>
      <c r="L154" s="147"/>
      <c r="M154" s="147"/>
      <c r="N154" s="147">
        <f>IF('Detailed input - Vehicles'!$O$197&lt;&gt;0,'Detailed input - Vehicles'!$O$197,'Detailed input - Vehicles'!$O$196)*N139*N137</f>
        <v>0</v>
      </c>
      <c r="O154" s="147">
        <f>IF('Detailed input - Vehicles'!$O$197&lt;&gt;0,'Detailed input - Vehicles'!$O$197,'Detailed input - Vehicles'!$O$196)*O139*O137</f>
        <v>0</v>
      </c>
      <c r="P154" s="147">
        <f>IF('Detailed input - Vehicles'!$O$197&lt;&gt;0,'Detailed input - Vehicles'!$O$197,'Detailed input - Vehicles'!$O$196)*P139*P137</f>
        <v>0</v>
      </c>
      <c r="Q154" s="147">
        <f>IF('Detailed input - Vehicles'!$O$197&lt;&gt;0,'Detailed input - Vehicles'!$O$197,'Detailed input - Vehicles'!$O$196)*Q139*Q137</f>
        <v>0</v>
      </c>
      <c r="R154" s="147">
        <f>IF('Detailed input - Vehicles'!$O$197&lt;&gt;0,'Detailed input - Vehicles'!$O$197,'Detailed input - Vehicles'!$O$196)*R139*R137</f>
        <v>0</v>
      </c>
      <c r="S154" s="147">
        <f>IF('Detailed input - Vehicles'!$O$197&lt;&gt;0,'Detailed input - Vehicles'!$O$197,'Detailed input - Vehicles'!$O$196)*S139*S137</f>
        <v>0</v>
      </c>
      <c r="T154" s="147">
        <f>IF('Detailed input - Vehicles'!$O$197&lt;&gt;0,'Detailed input - Vehicles'!$O$197,'Detailed input - Vehicles'!$O$196)*T139*T137</f>
        <v>0</v>
      </c>
      <c r="U154" s="147">
        <f>IF('Detailed input - Vehicles'!$O$197&lt;&gt;0,'Detailed input - Vehicles'!$O$197,'Detailed input - Vehicles'!$O$196)*U139*U137</f>
        <v>0</v>
      </c>
      <c r="V154" s="147">
        <f>IF('Detailed input - Vehicles'!$O$197&lt;&gt;0,'Detailed input - Vehicles'!$O$197,'Detailed input - Vehicles'!$O$196)*V139*V137</f>
        <v>0</v>
      </c>
      <c r="W154" s="147">
        <f>IF('Detailed input - Vehicles'!$O$197&lt;&gt;0,'Detailed input - Vehicles'!$O$197,'Detailed input - Vehicles'!$O$196)*W139*W137</f>
        <v>0</v>
      </c>
      <c r="X154" s="147">
        <f>IF('Detailed input - Vehicles'!$O$197&lt;&gt;0,'Detailed input - Vehicles'!$O$197,'Detailed input - Vehicles'!$O$196)*X139*X137</f>
        <v>0</v>
      </c>
      <c r="Y154" s="147">
        <f>IF('Detailed input - Vehicles'!$O$197&lt;&gt;0,'Detailed input - Vehicles'!$O$197,'Detailed input - Vehicles'!$O$196)*Y139*Y137</f>
        <v>0</v>
      </c>
      <c r="Z154" s="147">
        <f>IF('Detailed input - Vehicles'!$O$197&lt;&gt;0,'Detailed input - Vehicles'!$O$197,'Detailed input - Vehicles'!$O$196)*Z139*Z137</f>
        <v>0</v>
      </c>
      <c r="AA154" s="147">
        <f>IF('Detailed input - Vehicles'!$O$197&lt;&gt;0,'Detailed input - Vehicles'!$O$197,'Detailed input - Vehicles'!$O$196)*AA139*AA137</f>
        <v>0</v>
      </c>
      <c r="AB154" s="147">
        <f>IF('Detailed input - Vehicles'!$O$197&lt;&gt;0,'Detailed input - Vehicles'!$O$197,'Detailed input - Vehicles'!$O$196)*AB139*AB137</f>
        <v>0</v>
      </c>
      <c r="AC154" s="147">
        <f>IF('Detailed input - Vehicles'!$O$197&lt;&gt;0,'Detailed input - Vehicles'!$O$197,'Detailed input - Vehicles'!$O$196)*AC139*AC137</f>
        <v>0</v>
      </c>
    </row>
    <row r="155" spans="1:29" s="87" customFormat="1" ht="20.25" customHeight="1" outlineLevel="2" x14ac:dyDescent="0.3">
      <c r="A155" s="86"/>
      <c r="B155" s="86"/>
      <c r="C155" s="86"/>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row>
    <row r="156" spans="1:29" s="136" customFormat="1" ht="20.25" customHeight="1" outlineLevel="2" x14ac:dyDescent="0.3">
      <c r="A156" s="135"/>
      <c r="B156" s="97" t="s">
        <v>465</v>
      </c>
      <c r="C156" s="97" t="s">
        <v>152</v>
      </c>
      <c r="D156" s="597">
        <f t="shared" ref="D156:N156" si="85">SUM(D157:D167)</f>
        <v>0</v>
      </c>
      <c r="E156" s="597">
        <f t="shared" si="85"/>
        <v>0</v>
      </c>
      <c r="F156" s="597">
        <f t="shared" si="85"/>
        <v>0</v>
      </c>
      <c r="G156" s="597">
        <f t="shared" si="85"/>
        <v>0</v>
      </c>
      <c r="H156" s="597">
        <f t="shared" si="85"/>
        <v>0</v>
      </c>
      <c r="I156" s="597">
        <f t="shared" si="85"/>
        <v>0</v>
      </c>
      <c r="J156" s="597">
        <f t="shared" si="85"/>
        <v>0</v>
      </c>
      <c r="K156" s="597">
        <f t="shared" si="85"/>
        <v>0</v>
      </c>
      <c r="L156" s="597">
        <f t="shared" si="85"/>
        <v>0</v>
      </c>
      <c r="M156" s="597">
        <f t="shared" si="85"/>
        <v>0</v>
      </c>
      <c r="N156" s="597">
        <f t="shared" si="85"/>
        <v>0</v>
      </c>
      <c r="O156" s="597">
        <f t="shared" ref="O156:AC156" si="86">SUM(O157:O167)</f>
        <v>0</v>
      </c>
      <c r="P156" s="597">
        <f t="shared" si="86"/>
        <v>0</v>
      </c>
      <c r="Q156" s="597">
        <f t="shared" si="86"/>
        <v>0</v>
      </c>
      <c r="R156" s="597">
        <f t="shared" si="86"/>
        <v>0</v>
      </c>
      <c r="S156" s="597">
        <f t="shared" si="86"/>
        <v>0</v>
      </c>
      <c r="T156" s="597">
        <f t="shared" si="86"/>
        <v>0</v>
      </c>
      <c r="U156" s="597">
        <f t="shared" si="86"/>
        <v>0</v>
      </c>
      <c r="V156" s="597">
        <f t="shared" si="86"/>
        <v>0</v>
      </c>
      <c r="W156" s="597">
        <f t="shared" si="86"/>
        <v>0</v>
      </c>
      <c r="X156" s="597">
        <f t="shared" si="86"/>
        <v>0</v>
      </c>
      <c r="Y156" s="597">
        <f t="shared" si="86"/>
        <v>0</v>
      </c>
      <c r="Z156" s="597">
        <f t="shared" si="86"/>
        <v>0</v>
      </c>
      <c r="AA156" s="597">
        <f t="shared" si="86"/>
        <v>0</v>
      </c>
      <c r="AB156" s="597">
        <f t="shared" si="86"/>
        <v>0</v>
      </c>
      <c r="AC156" s="597">
        <f t="shared" si="86"/>
        <v>0</v>
      </c>
    </row>
    <row r="157" spans="1:29" s="138" customFormat="1" ht="20.25" customHeight="1" outlineLevel="3" x14ac:dyDescent="0.3">
      <c r="A157" s="137"/>
      <c r="B157" s="103" t="s">
        <v>135</v>
      </c>
      <c r="C157" s="146" t="s">
        <v>121</v>
      </c>
      <c r="D157" s="147">
        <f>IF('Detailed input - Vehicles'!$E$197&lt;&gt;0,'Detailed input - Vehicles'!$E$197,'Detailed input - Vehicles'!$E$196)*D25*D127</f>
        <v>0</v>
      </c>
      <c r="E157" s="147">
        <f>IF('Detailed input - Vehicles'!$E$197&lt;&gt;0,'Detailed input - Vehicles'!$E$197,'Detailed input - Vehicles'!$E$196)*E25*E127</f>
        <v>0</v>
      </c>
      <c r="F157" s="147">
        <f>IF('Detailed input - Vehicles'!$E$197&lt;&gt;0,'Detailed input - Vehicles'!$E$197,'Detailed input - Vehicles'!$E$196)*F25*F127</f>
        <v>0</v>
      </c>
      <c r="G157" s="147">
        <f>IF('Detailed input - Vehicles'!$E$197&lt;&gt;0,'Detailed input - Vehicles'!$E$197,'Detailed input - Vehicles'!$E$196)*G25*G127</f>
        <v>0</v>
      </c>
      <c r="H157" s="147">
        <f>IF('Detailed input - Vehicles'!$E$197&lt;&gt;0,'Detailed input - Vehicles'!$E$197,'Detailed input - Vehicles'!$E$196)*H25*H127</f>
        <v>0</v>
      </c>
      <c r="I157" s="147">
        <f>IF('Detailed input - Vehicles'!$E$197&lt;&gt;0,'Detailed input - Vehicles'!$E$197,'Detailed input - Vehicles'!$E$196)*I25*I127</f>
        <v>0</v>
      </c>
      <c r="J157" s="147">
        <f>IF('Detailed input - Vehicles'!$E$197&lt;&gt;0,'Detailed input - Vehicles'!$E$197,'Detailed input - Vehicles'!$E$196)*J25*J127</f>
        <v>0</v>
      </c>
      <c r="K157" s="147">
        <f>IF('Detailed input - Vehicles'!$E$197&lt;&gt;0,'Detailed input - Vehicles'!$E$197,'Detailed input - Vehicles'!$E$196)*K25*K127</f>
        <v>0</v>
      </c>
      <c r="L157" s="147">
        <f>IF('Detailed input - Vehicles'!$E$197&lt;&gt;0,'Detailed input - Vehicles'!$E$197,'Detailed input - Vehicles'!$E$196)*L25*L127</f>
        <v>0</v>
      </c>
      <c r="M157" s="147">
        <f>IF('Detailed input - Vehicles'!$E$197&lt;&gt;0,'Detailed input - Vehicles'!$E$197,'Detailed input - Vehicles'!$E$196)*M25*M127</f>
        <v>0</v>
      </c>
      <c r="N157" s="147">
        <f>IF('Detailed input - Vehicles'!$E$197&lt;&gt;0,'Detailed input - Vehicles'!$E$197,'Detailed input - Vehicles'!$E$196)*N25*N127</f>
        <v>0</v>
      </c>
      <c r="O157" s="147">
        <f>IF('Detailed input - Vehicles'!$E$197&lt;&gt;0,'Detailed input - Vehicles'!$E$197,'Detailed input - Vehicles'!$E$196)*O25*O127</f>
        <v>0</v>
      </c>
      <c r="P157" s="147">
        <f>IF('Detailed input - Vehicles'!$E$197&lt;&gt;0,'Detailed input - Vehicles'!$E$197,'Detailed input - Vehicles'!$E$196)*P25*P127</f>
        <v>0</v>
      </c>
      <c r="Q157" s="147">
        <f>IF('Detailed input - Vehicles'!$E$197&lt;&gt;0,'Detailed input - Vehicles'!$E$197,'Detailed input - Vehicles'!$E$196)*Q25*Q127</f>
        <v>0</v>
      </c>
      <c r="R157" s="147">
        <f>IF('Detailed input - Vehicles'!$E$197&lt;&gt;0,'Detailed input - Vehicles'!$E$197,'Detailed input - Vehicles'!$E$196)*R25*R127</f>
        <v>0</v>
      </c>
      <c r="S157" s="147">
        <f>IF('Detailed input - Vehicles'!$E$197&lt;&gt;0,'Detailed input - Vehicles'!$E$197,'Detailed input - Vehicles'!$E$196)*S25*S127</f>
        <v>0</v>
      </c>
      <c r="T157" s="147">
        <f>IF('Detailed input - Vehicles'!$E$197&lt;&gt;0,'Detailed input - Vehicles'!$E$197,'Detailed input - Vehicles'!$E$196)*T25*T127</f>
        <v>0</v>
      </c>
      <c r="U157" s="147">
        <f>IF('Detailed input - Vehicles'!$E$197&lt;&gt;0,'Detailed input - Vehicles'!$E$197,'Detailed input - Vehicles'!$E$196)*U25*U127</f>
        <v>0</v>
      </c>
      <c r="V157" s="147">
        <f>IF('Detailed input - Vehicles'!$E$197&lt;&gt;0,'Detailed input - Vehicles'!$E$197,'Detailed input - Vehicles'!$E$196)*V25*V127</f>
        <v>0</v>
      </c>
      <c r="W157" s="147">
        <f>IF('Detailed input - Vehicles'!$E$197&lt;&gt;0,'Detailed input - Vehicles'!$E$197,'Detailed input - Vehicles'!$E$196)*W25*W127</f>
        <v>0</v>
      </c>
      <c r="X157" s="147">
        <f>IF('Detailed input - Vehicles'!$E$197&lt;&gt;0,'Detailed input - Vehicles'!$E$197,'Detailed input - Vehicles'!$E$196)*X25*X127</f>
        <v>0</v>
      </c>
      <c r="Y157" s="147">
        <f>IF('Detailed input - Vehicles'!$E$197&lt;&gt;0,'Detailed input - Vehicles'!$E$197,'Detailed input - Vehicles'!$E$196)*Y25*Y127</f>
        <v>0</v>
      </c>
      <c r="Z157" s="147">
        <f>IF('Detailed input - Vehicles'!$E$197&lt;&gt;0,'Detailed input - Vehicles'!$E$197,'Detailed input - Vehicles'!$E$196)*Z25*Z127</f>
        <v>0</v>
      </c>
      <c r="AA157" s="147">
        <f>IF('Detailed input - Vehicles'!$E$197&lt;&gt;0,'Detailed input - Vehicles'!$E$197,'Detailed input - Vehicles'!$E$196)*AA25*AA127</f>
        <v>0</v>
      </c>
      <c r="AB157" s="147">
        <f>IF('Detailed input - Vehicles'!$E$197&lt;&gt;0,'Detailed input - Vehicles'!$E$197,'Detailed input - Vehicles'!$E$196)*AB25*AB127</f>
        <v>0</v>
      </c>
      <c r="AC157" s="147">
        <f>IF('Detailed input - Vehicles'!$E$197&lt;&gt;0,'Detailed input - Vehicles'!$E$197,'Detailed input - Vehicles'!$E$196)*AC25*AC127</f>
        <v>0</v>
      </c>
    </row>
    <row r="158" spans="1:29" s="138" customFormat="1" ht="20.25" customHeight="1" outlineLevel="3" x14ac:dyDescent="0.3">
      <c r="A158" s="137"/>
      <c r="B158" s="97"/>
      <c r="C158" s="146" t="s">
        <v>122</v>
      </c>
      <c r="D158" s="147"/>
      <c r="E158" s="147">
        <f>IF('Detailed input - Vehicles'!$F$197&lt;&gt;0,'Detailed input - Vehicles'!$F$197,'Detailed input - Vehicles'!$F$196)*E25*E128</f>
        <v>0</v>
      </c>
      <c r="F158" s="147">
        <f>IF('Detailed input - Vehicles'!$F$197&lt;&gt;0,'Detailed input - Vehicles'!$F$197,'Detailed input - Vehicles'!$F$196)*F25*F128</f>
        <v>0</v>
      </c>
      <c r="G158" s="147">
        <f>IF('Detailed input - Vehicles'!$F$197&lt;&gt;0,'Detailed input - Vehicles'!$F$197,'Detailed input - Vehicles'!$F$196)*G25*G128</f>
        <v>0</v>
      </c>
      <c r="H158" s="147">
        <f>IF('Detailed input - Vehicles'!$F$197&lt;&gt;0,'Detailed input - Vehicles'!$F$197,'Detailed input - Vehicles'!$F$196)*H25*H128</f>
        <v>0</v>
      </c>
      <c r="I158" s="147">
        <f>IF('Detailed input - Vehicles'!$F$197&lt;&gt;0,'Detailed input - Vehicles'!$F$197,'Detailed input - Vehicles'!$F$196)*I25*I128</f>
        <v>0</v>
      </c>
      <c r="J158" s="147">
        <f>IF('Detailed input - Vehicles'!$F$197&lt;&gt;0,'Detailed input - Vehicles'!$F$197,'Detailed input - Vehicles'!$F$196)*J25*J128</f>
        <v>0</v>
      </c>
      <c r="K158" s="147">
        <f>IF('Detailed input - Vehicles'!$F$197&lt;&gt;0,'Detailed input - Vehicles'!$F$197,'Detailed input - Vehicles'!$F$196)*K25*K128</f>
        <v>0</v>
      </c>
      <c r="L158" s="147">
        <f>IF('Detailed input - Vehicles'!$F$197&lt;&gt;0,'Detailed input - Vehicles'!$F$197,'Detailed input - Vehicles'!$F$196)*L25*L128</f>
        <v>0</v>
      </c>
      <c r="M158" s="147">
        <f>IF('Detailed input - Vehicles'!$F$197&lt;&gt;0,'Detailed input - Vehicles'!$F$197,'Detailed input - Vehicles'!$F$196)*M25*M128</f>
        <v>0</v>
      </c>
      <c r="N158" s="147">
        <f>IF('Detailed input - Vehicles'!$F$197&lt;&gt;0,'Detailed input - Vehicles'!$F$197,'Detailed input - Vehicles'!$F$196)*N25*N128</f>
        <v>0</v>
      </c>
      <c r="O158" s="147">
        <f>IF('Detailed input - Vehicles'!$F$197&lt;&gt;0,'Detailed input - Vehicles'!$F$197,'Detailed input - Vehicles'!$F$196)*O25*O128</f>
        <v>0</v>
      </c>
      <c r="P158" s="147">
        <f>IF('Detailed input - Vehicles'!$F$197&lt;&gt;0,'Detailed input - Vehicles'!$F$197,'Detailed input - Vehicles'!$F$196)*P25*P128</f>
        <v>0</v>
      </c>
      <c r="Q158" s="147">
        <f>IF('Detailed input - Vehicles'!$F$197&lt;&gt;0,'Detailed input - Vehicles'!$F$197,'Detailed input - Vehicles'!$F$196)*Q25*Q128</f>
        <v>0</v>
      </c>
      <c r="R158" s="147">
        <f>IF('Detailed input - Vehicles'!$F$197&lt;&gt;0,'Detailed input - Vehicles'!$F$197,'Detailed input - Vehicles'!$F$196)*R25*R128</f>
        <v>0</v>
      </c>
      <c r="S158" s="147">
        <f>IF('Detailed input - Vehicles'!$F$197&lt;&gt;0,'Detailed input - Vehicles'!$F$197,'Detailed input - Vehicles'!$F$196)*S25*S128</f>
        <v>0</v>
      </c>
      <c r="T158" s="147">
        <f>IF('Detailed input - Vehicles'!$F$197&lt;&gt;0,'Detailed input - Vehicles'!$F$197,'Detailed input - Vehicles'!$F$196)*T25*T128</f>
        <v>0</v>
      </c>
      <c r="U158" s="147">
        <f>IF('Detailed input - Vehicles'!$F$197&lt;&gt;0,'Detailed input - Vehicles'!$F$197,'Detailed input - Vehicles'!$F$196)*U25*U128</f>
        <v>0</v>
      </c>
      <c r="V158" s="147">
        <f>IF('Detailed input - Vehicles'!$F$197&lt;&gt;0,'Detailed input - Vehicles'!$F$197,'Detailed input - Vehicles'!$F$196)*V25*V128</f>
        <v>0</v>
      </c>
      <c r="W158" s="147">
        <f>IF('Detailed input - Vehicles'!$F$197&lt;&gt;0,'Detailed input - Vehicles'!$F$197,'Detailed input - Vehicles'!$F$196)*W25*W128</f>
        <v>0</v>
      </c>
      <c r="X158" s="147">
        <f>IF('Detailed input - Vehicles'!$F$197&lt;&gt;0,'Detailed input - Vehicles'!$F$197,'Detailed input - Vehicles'!$F$196)*X25*X128</f>
        <v>0</v>
      </c>
      <c r="Y158" s="147">
        <f>IF('Detailed input - Vehicles'!$F$197&lt;&gt;0,'Detailed input - Vehicles'!$F$197,'Detailed input - Vehicles'!$F$196)*Y25*Y128</f>
        <v>0</v>
      </c>
      <c r="Z158" s="147">
        <f>IF('Detailed input - Vehicles'!$F$197&lt;&gt;0,'Detailed input - Vehicles'!$F$197,'Detailed input - Vehicles'!$F$196)*Z25*Z128</f>
        <v>0</v>
      </c>
      <c r="AA158" s="147">
        <f>IF('Detailed input - Vehicles'!$F$197&lt;&gt;0,'Detailed input - Vehicles'!$F$197,'Detailed input - Vehicles'!$F$196)*AA25*AA128</f>
        <v>0</v>
      </c>
      <c r="AB158" s="147">
        <f>IF('Detailed input - Vehicles'!$F$197&lt;&gt;0,'Detailed input - Vehicles'!$F$197,'Detailed input - Vehicles'!$F$196)*AB25*AB128</f>
        <v>0</v>
      </c>
      <c r="AC158" s="147">
        <f>IF('Detailed input - Vehicles'!$F$197&lt;&gt;0,'Detailed input - Vehicles'!$F$197,'Detailed input - Vehicles'!$F$196)*AC25*AC128</f>
        <v>0</v>
      </c>
    </row>
    <row r="159" spans="1:29" s="138" customFormat="1" ht="20.25" customHeight="1" outlineLevel="3" x14ac:dyDescent="0.3">
      <c r="A159" s="137"/>
      <c r="B159" s="97"/>
      <c r="C159" s="146" t="s">
        <v>123</v>
      </c>
      <c r="D159" s="147"/>
      <c r="E159" s="147"/>
      <c r="F159" s="147">
        <f>IF('Detailed input - Vehicles'!$G$197&lt;&gt;0,'Detailed input - Vehicles'!$G$197,'Detailed input - Vehicles'!$G$196)*F25*F129</f>
        <v>0</v>
      </c>
      <c r="G159" s="147">
        <f>IF('Detailed input - Vehicles'!$G$197&lt;&gt;0,'Detailed input - Vehicles'!$G$197,'Detailed input - Vehicles'!$G$196)*G25*G129</f>
        <v>0</v>
      </c>
      <c r="H159" s="147">
        <f>IF('Detailed input - Vehicles'!$G$197&lt;&gt;0,'Detailed input - Vehicles'!$G$197,'Detailed input - Vehicles'!$G$196)*H25*H129</f>
        <v>0</v>
      </c>
      <c r="I159" s="147">
        <f>IF('Detailed input - Vehicles'!$G$197&lt;&gt;0,'Detailed input - Vehicles'!$G$197,'Detailed input - Vehicles'!$G$196)*I25*I129</f>
        <v>0</v>
      </c>
      <c r="J159" s="147">
        <f>IF('Detailed input - Vehicles'!$G$197&lt;&gt;0,'Detailed input - Vehicles'!$G$197,'Detailed input - Vehicles'!$G$196)*J25*J129</f>
        <v>0</v>
      </c>
      <c r="K159" s="147">
        <f>IF('Detailed input - Vehicles'!$G$197&lt;&gt;0,'Detailed input - Vehicles'!$G$197,'Detailed input - Vehicles'!$G$196)*K25*K129</f>
        <v>0</v>
      </c>
      <c r="L159" s="147">
        <f>IF('Detailed input - Vehicles'!$G$197&lt;&gt;0,'Detailed input - Vehicles'!$G$197,'Detailed input - Vehicles'!$G$196)*L25*L129</f>
        <v>0</v>
      </c>
      <c r="M159" s="147">
        <f>IF('Detailed input - Vehicles'!$G$197&lt;&gt;0,'Detailed input - Vehicles'!$G$197,'Detailed input - Vehicles'!$G$196)*M25*M129</f>
        <v>0</v>
      </c>
      <c r="N159" s="147">
        <f>IF('Detailed input - Vehicles'!$G$197&lt;&gt;0,'Detailed input - Vehicles'!$G$197,'Detailed input - Vehicles'!$G$196)*N25*N129</f>
        <v>0</v>
      </c>
      <c r="O159" s="147">
        <f>IF('Detailed input - Vehicles'!$G$197&lt;&gt;0,'Detailed input - Vehicles'!$G$197,'Detailed input - Vehicles'!$G$196)*O25*O129</f>
        <v>0</v>
      </c>
      <c r="P159" s="147">
        <f>IF('Detailed input - Vehicles'!$G$197&lt;&gt;0,'Detailed input - Vehicles'!$G$197,'Detailed input - Vehicles'!$G$196)*P25*P129</f>
        <v>0</v>
      </c>
      <c r="Q159" s="147">
        <f>IF('Detailed input - Vehicles'!$G$197&lt;&gt;0,'Detailed input - Vehicles'!$G$197,'Detailed input - Vehicles'!$G$196)*Q25*Q129</f>
        <v>0</v>
      </c>
      <c r="R159" s="147">
        <f>IF('Detailed input - Vehicles'!$G$197&lt;&gt;0,'Detailed input - Vehicles'!$G$197,'Detailed input - Vehicles'!$G$196)*R25*R129</f>
        <v>0</v>
      </c>
      <c r="S159" s="147">
        <f>IF('Detailed input - Vehicles'!$G$197&lt;&gt;0,'Detailed input - Vehicles'!$G$197,'Detailed input - Vehicles'!$G$196)*S25*S129</f>
        <v>0</v>
      </c>
      <c r="T159" s="147">
        <f>IF('Detailed input - Vehicles'!$G$197&lt;&gt;0,'Detailed input - Vehicles'!$G$197,'Detailed input - Vehicles'!$G$196)*T25*T129</f>
        <v>0</v>
      </c>
      <c r="U159" s="147">
        <f>IF('Detailed input - Vehicles'!$G$197&lt;&gt;0,'Detailed input - Vehicles'!$G$197,'Detailed input - Vehicles'!$G$196)*U25*U129</f>
        <v>0</v>
      </c>
      <c r="V159" s="147">
        <f>IF('Detailed input - Vehicles'!$G$197&lt;&gt;0,'Detailed input - Vehicles'!$G$197,'Detailed input - Vehicles'!$G$196)*V25*V129</f>
        <v>0</v>
      </c>
      <c r="W159" s="147">
        <f>IF('Detailed input - Vehicles'!$G$197&lt;&gt;0,'Detailed input - Vehicles'!$G$197,'Detailed input - Vehicles'!$G$196)*W25*W129</f>
        <v>0</v>
      </c>
      <c r="X159" s="147">
        <f>IF('Detailed input - Vehicles'!$G$197&lt;&gt;0,'Detailed input - Vehicles'!$G$197,'Detailed input - Vehicles'!$G$196)*X25*X129</f>
        <v>0</v>
      </c>
      <c r="Y159" s="147">
        <f>IF('Detailed input - Vehicles'!$G$197&lt;&gt;0,'Detailed input - Vehicles'!$G$197,'Detailed input - Vehicles'!$G$196)*Y25*Y129</f>
        <v>0</v>
      </c>
      <c r="Z159" s="147">
        <f>IF('Detailed input - Vehicles'!$G$197&lt;&gt;0,'Detailed input - Vehicles'!$G$197,'Detailed input - Vehicles'!$G$196)*Z25*Z129</f>
        <v>0</v>
      </c>
      <c r="AA159" s="147">
        <f>IF('Detailed input - Vehicles'!$G$197&lt;&gt;0,'Detailed input - Vehicles'!$G$197,'Detailed input - Vehicles'!$G$196)*AA25*AA129</f>
        <v>0</v>
      </c>
      <c r="AB159" s="147">
        <f>IF('Detailed input - Vehicles'!$G$197&lt;&gt;0,'Detailed input - Vehicles'!$G$197,'Detailed input - Vehicles'!$G$196)*AB25*AB129</f>
        <v>0</v>
      </c>
      <c r="AC159" s="147">
        <f>IF('Detailed input - Vehicles'!$G$197&lt;&gt;0,'Detailed input - Vehicles'!$G$197,'Detailed input - Vehicles'!$G$196)*AC25*AC129</f>
        <v>0</v>
      </c>
    </row>
    <row r="160" spans="1:29" s="138" customFormat="1" ht="20.25" customHeight="1" outlineLevel="3" x14ac:dyDescent="0.3">
      <c r="A160" s="137"/>
      <c r="B160" s="97"/>
      <c r="C160" s="146" t="s">
        <v>124</v>
      </c>
      <c r="D160" s="147"/>
      <c r="E160" s="147"/>
      <c r="F160" s="147"/>
      <c r="G160" s="147">
        <f>IF('Detailed input - Vehicles'!$H$197&lt;&gt;0,'Detailed input - Vehicles'!$H$197,'Detailed input - Vehicles'!$H$196)*G25*G130</f>
        <v>0</v>
      </c>
      <c r="H160" s="147">
        <f>IF('Detailed input - Vehicles'!$H$197&lt;&gt;0,'Detailed input - Vehicles'!$H$197,'Detailed input - Vehicles'!$H$196)*H25*H130</f>
        <v>0</v>
      </c>
      <c r="I160" s="147">
        <f>IF('Detailed input - Vehicles'!$H$197&lt;&gt;0,'Detailed input - Vehicles'!$H$197,'Detailed input - Vehicles'!$H$196)*I25*I130</f>
        <v>0</v>
      </c>
      <c r="J160" s="147">
        <f>IF('Detailed input - Vehicles'!$H$197&lt;&gt;0,'Detailed input - Vehicles'!$H$197,'Detailed input - Vehicles'!$H$196)*J25*J130</f>
        <v>0</v>
      </c>
      <c r="K160" s="147">
        <f>IF('Detailed input - Vehicles'!$H$197&lt;&gt;0,'Detailed input - Vehicles'!$H$197,'Detailed input - Vehicles'!$H$196)*K25*K130</f>
        <v>0</v>
      </c>
      <c r="L160" s="147">
        <f>IF('Detailed input - Vehicles'!$H$197&lt;&gt;0,'Detailed input - Vehicles'!$H$197,'Detailed input - Vehicles'!$H$196)*L25*L130</f>
        <v>0</v>
      </c>
      <c r="M160" s="147">
        <f>IF('Detailed input - Vehicles'!$H$197&lt;&gt;0,'Detailed input - Vehicles'!$H$197,'Detailed input - Vehicles'!$H$196)*M25*M130</f>
        <v>0</v>
      </c>
      <c r="N160" s="147">
        <f>IF('Detailed input - Vehicles'!$H$197&lt;&gt;0,'Detailed input - Vehicles'!$H$197,'Detailed input - Vehicles'!$H$196)*N25*N130</f>
        <v>0</v>
      </c>
      <c r="O160" s="147">
        <f>IF('Detailed input - Vehicles'!$H$197&lt;&gt;0,'Detailed input - Vehicles'!$H$197,'Detailed input - Vehicles'!$H$196)*O25*O130</f>
        <v>0</v>
      </c>
      <c r="P160" s="147">
        <f>IF('Detailed input - Vehicles'!$H$197&lt;&gt;0,'Detailed input - Vehicles'!$H$197,'Detailed input - Vehicles'!$H$196)*P25*P130</f>
        <v>0</v>
      </c>
      <c r="Q160" s="147">
        <f>IF('Detailed input - Vehicles'!$H$197&lt;&gt;0,'Detailed input - Vehicles'!$H$197,'Detailed input - Vehicles'!$H$196)*Q25*Q130</f>
        <v>0</v>
      </c>
      <c r="R160" s="147">
        <f>IF('Detailed input - Vehicles'!$H$197&lt;&gt;0,'Detailed input - Vehicles'!$H$197,'Detailed input - Vehicles'!$H$196)*R25*R130</f>
        <v>0</v>
      </c>
      <c r="S160" s="147">
        <f>IF('Detailed input - Vehicles'!$H$197&lt;&gt;0,'Detailed input - Vehicles'!$H$197,'Detailed input - Vehicles'!$H$196)*S25*S130</f>
        <v>0</v>
      </c>
      <c r="T160" s="147">
        <f>IF('Detailed input - Vehicles'!$H$197&lt;&gt;0,'Detailed input - Vehicles'!$H$197,'Detailed input - Vehicles'!$H$196)*T25*T130</f>
        <v>0</v>
      </c>
      <c r="U160" s="147">
        <f>IF('Detailed input - Vehicles'!$H$197&lt;&gt;0,'Detailed input - Vehicles'!$H$197,'Detailed input - Vehicles'!$H$196)*U25*U130</f>
        <v>0</v>
      </c>
      <c r="V160" s="147">
        <f>IF('Detailed input - Vehicles'!$H$197&lt;&gt;0,'Detailed input - Vehicles'!$H$197,'Detailed input - Vehicles'!$H$196)*V25*V130</f>
        <v>0</v>
      </c>
      <c r="W160" s="147">
        <f>IF('Detailed input - Vehicles'!$H$197&lt;&gt;0,'Detailed input - Vehicles'!$H$197,'Detailed input - Vehicles'!$H$196)*W25*W130</f>
        <v>0</v>
      </c>
      <c r="X160" s="147">
        <f>IF('Detailed input - Vehicles'!$H$197&lt;&gt;0,'Detailed input - Vehicles'!$H$197,'Detailed input - Vehicles'!$H$196)*X25*X130</f>
        <v>0</v>
      </c>
      <c r="Y160" s="147">
        <f>IF('Detailed input - Vehicles'!$H$197&lt;&gt;0,'Detailed input - Vehicles'!$H$197,'Detailed input - Vehicles'!$H$196)*Y25*Y130</f>
        <v>0</v>
      </c>
      <c r="Z160" s="147">
        <f>IF('Detailed input - Vehicles'!$H$197&lt;&gt;0,'Detailed input - Vehicles'!$H$197,'Detailed input - Vehicles'!$H$196)*Z25*Z130</f>
        <v>0</v>
      </c>
      <c r="AA160" s="147">
        <f>IF('Detailed input - Vehicles'!$H$197&lt;&gt;0,'Detailed input - Vehicles'!$H$197,'Detailed input - Vehicles'!$H$196)*AA25*AA130</f>
        <v>0</v>
      </c>
      <c r="AB160" s="147">
        <f>IF('Detailed input - Vehicles'!$H$197&lt;&gt;0,'Detailed input - Vehicles'!$H$197,'Detailed input - Vehicles'!$H$196)*AB25*AB130</f>
        <v>0</v>
      </c>
      <c r="AC160" s="147">
        <f>IF('Detailed input - Vehicles'!$H$197&lt;&gt;0,'Detailed input - Vehicles'!$H$197,'Detailed input - Vehicles'!$H$196)*AC25*AC130</f>
        <v>0</v>
      </c>
    </row>
    <row r="161" spans="1:29" s="138" customFormat="1" ht="20.25" customHeight="1" outlineLevel="3" x14ac:dyDescent="0.3">
      <c r="A161" s="137"/>
      <c r="B161" s="97"/>
      <c r="C161" s="146" t="s">
        <v>125</v>
      </c>
      <c r="D161" s="147"/>
      <c r="E161" s="147"/>
      <c r="F161" s="147"/>
      <c r="G161" s="147"/>
      <c r="H161" s="147">
        <f>IF('Detailed input - Vehicles'!$I$197&lt;&gt;0,'Detailed input - Vehicles'!$I$197,'Detailed input - Vehicles'!$I$196)*H25*H131</f>
        <v>0</v>
      </c>
      <c r="I161" s="147">
        <f>IF('Detailed input - Vehicles'!$I$197&lt;&gt;0,'Detailed input - Vehicles'!$I$197,'Detailed input - Vehicles'!$I$196)*I25*I131</f>
        <v>0</v>
      </c>
      <c r="J161" s="147">
        <f>IF('Detailed input - Vehicles'!$I$197&lt;&gt;0,'Detailed input - Vehicles'!$I$197,'Detailed input - Vehicles'!$I$196)*J25*J131</f>
        <v>0</v>
      </c>
      <c r="K161" s="147">
        <f>IF('Detailed input - Vehicles'!$I$197&lt;&gt;0,'Detailed input - Vehicles'!$I$197,'Detailed input - Vehicles'!$I$196)*K25*K131</f>
        <v>0</v>
      </c>
      <c r="L161" s="147">
        <f>IF('Detailed input - Vehicles'!$I$197&lt;&gt;0,'Detailed input - Vehicles'!$I$197,'Detailed input - Vehicles'!$I$196)*L25*L131</f>
        <v>0</v>
      </c>
      <c r="M161" s="147">
        <f>IF('Detailed input - Vehicles'!$I$197&lt;&gt;0,'Detailed input - Vehicles'!$I$197,'Detailed input - Vehicles'!$I$196)*M25*M131</f>
        <v>0</v>
      </c>
      <c r="N161" s="147">
        <f>IF('Detailed input - Vehicles'!$I$197&lt;&gt;0,'Detailed input - Vehicles'!$I$197,'Detailed input - Vehicles'!$I$196)*N25*N131</f>
        <v>0</v>
      </c>
      <c r="O161" s="147">
        <f>IF('Detailed input - Vehicles'!$I$197&lt;&gt;0,'Detailed input - Vehicles'!$I$197,'Detailed input - Vehicles'!$I$196)*O25*O131</f>
        <v>0</v>
      </c>
      <c r="P161" s="147">
        <f>IF('Detailed input - Vehicles'!$I$197&lt;&gt;0,'Detailed input - Vehicles'!$I$197,'Detailed input - Vehicles'!$I$196)*P25*P131</f>
        <v>0</v>
      </c>
      <c r="Q161" s="147">
        <f>IF('Detailed input - Vehicles'!$I$197&lt;&gt;0,'Detailed input - Vehicles'!$I$197,'Detailed input - Vehicles'!$I$196)*Q25*Q131</f>
        <v>0</v>
      </c>
      <c r="R161" s="147">
        <f>IF('Detailed input - Vehicles'!$I$197&lt;&gt;0,'Detailed input - Vehicles'!$I$197,'Detailed input - Vehicles'!$I$196)*R25*R131</f>
        <v>0</v>
      </c>
      <c r="S161" s="147">
        <f>IF('Detailed input - Vehicles'!$I$197&lt;&gt;0,'Detailed input - Vehicles'!$I$197,'Detailed input - Vehicles'!$I$196)*S25*S131</f>
        <v>0</v>
      </c>
      <c r="T161" s="147">
        <f>IF('Detailed input - Vehicles'!$I$197&lt;&gt;0,'Detailed input - Vehicles'!$I$197,'Detailed input - Vehicles'!$I$196)*T25*T131</f>
        <v>0</v>
      </c>
      <c r="U161" s="147">
        <f>IF('Detailed input - Vehicles'!$I$197&lt;&gt;0,'Detailed input - Vehicles'!$I$197,'Detailed input - Vehicles'!$I$196)*U25*U131</f>
        <v>0</v>
      </c>
      <c r="V161" s="147">
        <f>IF('Detailed input - Vehicles'!$I$197&lt;&gt;0,'Detailed input - Vehicles'!$I$197,'Detailed input - Vehicles'!$I$196)*V25*V131</f>
        <v>0</v>
      </c>
      <c r="W161" s="147">
        <f>IF('Detailed input - Vehicles'!$I$197&lt;&gt;0,'Detailed input - Vehicles'!$I$197,'Detailed input - Vehicles'!$I$196)*W25*W131</f>
        <v>0</v>
      </c>
      <c r="X161" s="147">
        <f>IF('Detailed input - Vehicles'!$I$197&lt;&gt;0,'Detailed input - Vehicles'!$I$197,'Detailed input - Vehicles'!$I$196)*X25*X131</f>
        <v>0</v>
      </c>
      <c r="Y161" s="147">
        <f>IF('Detailed input - Vehicles'!$I$197&lt;&gt;0,'Detailed input - Vehicles'!$I$197,'Detailed input - Vehicles'!$I$196)*Y25*Y131</f>
        <v>0</v>
      </c>
      <c r="Z161" s="147">
        <f>IF('Detailed input - Vehicles'!$I$197&lt;&gt;0,'Detailed input - Vehicles'!$I$197,'Detailed input - Vehicles'!$I$196)*Z25*Z131</f>
        <v>0</v>
      </c>
      <c r="AA161" s="147">
        <f>IF('Detailed input - Vehicles'!$I$197&lt;&gt;0,'Detailed input - Vehicles'!$I$197,'Detailed input - Vehicles'!$I$196)*AA25*AA131</f>
        <v>0</v>
      </c>
      <c r="AB161" s="147">
        <f>IF('Detailed input - Vehicles'!$I$197&lt;&gt;0,'Detailed input - Vehicles'!$I$197,'Detailed input - Vehicles'!$I$196)*AB25*AB131</f>
        <v>0</v>
      </c>
      <c r="AC161" s="147">
        <f>IF('Detailed input - Vehicles'!$I$197&lt;&gt;0,'Detailed input - Vehicles'!$I$197,'Detailed input - Vehicles'!$I$196)*AC25*AC131</f>
        <v>0</v>
      </c>
    </row>
    <row r="162" spans="1:29" s="138" customFormat="1" ht="20.25" customHeight="1" outlineLevel="3" x14ac:dyDescent="0.3">
      <c r="A162" s="137"/>
      <c r="B162" s="97"/>
      <c r="C162" s="146" t="s">
        <v>126</v>
      </c>
      <c r="D162" s="147"/>
      <c r="E162" s="147"/>
      <c r="F162" s="147"/>
      <c r="G162" s="147"/>
      <c r="H162" s="147"/>
      <c r="I162" s="147">
        <f>IF('Detailed input - Vehicles'!$J$197&lt;&gt;0,'Detailed input - Vehicles'!$J$197,'Detailed input - Vehicles'!$J$196)*I25*I132</f>
        <v>0</v>
      </c>
      <c r="J162" s="147">
        <f>IF('Detailed input - Vehicles'!$J$197&lt;&gt;0,'Detailed input - Vehicles'!$J$197,'Detailed input - Vehicles'!$J$196)*J25*J132</f>
        <v>0</v>
      </c>
      <c r="K162" s="147">
        <f>IF('Detailed input - Vehicles'!$J$197&lt;&gt;0,'Detailed input - Vehicles'!$J$197,'Detailed input - Vehicles'!$J$196)*K25*K132</f>
        <v>0</v>
      </c>
      <c r="L162" s="147">
        <f>IF('Detailed input - Vehicles'!$J$197&lt;&gt;0,'Detailed input - Vehicles'!$J$197,'Detailed input - Vehicles'!$J$196)*L25*L132</f>
        <v>0</v>
      </c>
      <c r="M162" s="147">
        <f>IF('Detailed input - Vehicles'!$J$197&lt;&gt;0,'Detailed input - Vehicles'!$J$197,'Detailed input - Vehicles'!$J$196)*M25*M132</f>
        <v>0</v>
      </c>
      <c r="N162" s="147">
        <f>IF('Detailed input - Vehicles'!$J$197&lt;&gt;0,'Detailed input - Vehicles'!$J$197,'Detailed input - Vehicles'!$J$196)*N25*N132</f>
        <v>0</v>
      </c>
      <c r="O162" s="147">
        <f>IF('Detailed input - Vehicles'!$J$197&lt;&gt;0,'Detailed input - Vehicles'!$J$197,'Detailed input - Vehicles'!$J$196)*O25*O132</f>
        <v>0</v>
      </c>
      <c r="P162" s="147">
        <f>IF('Detailed input - Vehicles'!$J$197&lt;&gt;0,'Detailed input - Vehicles'!$J$197,'Detailed input - Vehicles'!$J$196)*P25*P132</f>
        <v>0</v>
      </c>
      <c r="Q162" s="147">
        <f>IF('Detailed input - Vehicles'!$J$197&lt;&gt;0,'Detailed input - Vehicles'!$J$197,'Detailed input - Vehicles'!$J$196)*Q25*Q132</f>
        <v>0</v>
      </c>
      <c r="R162" s="147">
        <f>IF('Detailed input - Vehicles'!$J$197&lt;&gt;0,'Detailed input - Vehicles'!$J$197,'Detailed input - Vehicles'!$J$196)*R25*R132</f>
        <v>0</v>
      </c>
      <c r="S162" s="147">
        <f>IF('Detailed input - Vehicles'!$J$197&lt;&gt;0,'Detailed input - Vehicles'!$J$197,'Detailed input - Vehicles'!$J$196)*S25*S132</f>
        <v>0</v>
      </c>
      <c r="T162" s="147">
        <f>IF('Detailed input - Vehicles'!$J$197&lt;&gt;0,'Detailed input - Vehicles'!$J$197,'Detailed input - Vehicles'!$J$196)*T25*T132</f>
        <v>0</v>
      </c>
      <c r="U162" s="147">
        <f>IF('Detailed input - Vehicles'!$J$197&lt;&gt;0,'Detailed input - Vehicles'!$J$197,'Detailed input - Vehicles'!$J$196)*U25*U132</f>
        <v>0</v>
      </c>
      <c r="V162" s="147">
        <f>IF('Detailed input - Vehicles'!$J$197&lt;&gt;0,'Detailed input - Vehicles'!$J$197,'Detailed input - Vehicles'!$J$196)*V25*V132</f>
        <v>0</v>
      </c>
      <c r="W162" s="147">
        <f>IF('Detailed input - Vehicles'!$J$197&lt;&gt;0,'Detailed input - Vehicles'!$J$197,'Detailed input - Vehicles'!$J$196)*W25*W132</f>
        <v>0</v>
      </c>
      <c r="X162" s="147">
        <f>IF('Detailed input - Vehicles'!$J$197&lt;&gt;0,'Detailed input - Vehicles'!$J$197,'Detailed input - Vehicles'!$J$196)*X25*X132</f>
        <v>0</v>
      </c>
      <c r="Y162" s="147">
        <f>IF('Detailed input - Vehicles'!$J$197&lt;&gt;0,'Detailed input - Vehicles'!$J$197,'Detailed input - Vehicles'!$J$196)*Y25*Y132</f>
        <v>0</v>
      </c>
      <c r="Z162" s="147">
        <f>IF('Detailed input - Vehicles'!$J$197&lt;&gt;0,'Detailed input - Vehicles'!$J$197,'Detailed input - Vehicles'!$J$196)*Z25*Z132</f>
        <v>0</v>
      </c>
      <c r="AA162" s="147">
        <f>IF('Detailed input - Vehicles'!$J$197&lt;&gt;0,'Detailed input - Vehicles'!$J$197,'Detailed input - Vehicles'!$J$196)*AA25*AA132</f>
        <v>0</v>
      </c>
      <c r="AB162" s="147">
        <f>IF('Detailed input - Vehicles'!$J$197&lt;&gt;0,'Detailed input - Vehicles'!$J$197,'Detailed input - Vehicles'!$J$196)*AB25*AB132</f>
        <v>0</v>
      </c>
      <c r="AC162" s="147">
        <f>IF('Detailed input - Vehicles'!$J$197&lt;&gt;0,'Detailed input - Vehicles'!$J$197,'Detailed input - Vehicles'!$J$196)*AC25*AC132</f>
        <v>0</v>
      </c>
    </row>
    <row r="163" spans="1:29" s="138" customFormat="1" ht="20.25" customHeight="1" outlineLevel="3" x14ac:dyDescent="0.3">
      <c r="A163" s="137"/>
      <c r="B163" s="97"/>
      <c r="C163" s="146" t="s">
        <v>127</v>
      </c>
      <c r="D163" s="147"/>
      <c r="E163" s="147"/>
      <c r="F163" s="147"/>
      <c r="G163" s="147"/>
      <c r="H163" s="147"/>
      <c r="I163" s="147"/>
      <c r="J163" s="147">
        <f>IF('Detailed input - Vehicles'!$K$197&lt;&gt;0,'Detailed input - Vehicles'!$K$197,'Detailed input - Vehicles'!$K$196)*J25*J133</f>
        <v>0</v>
      </c>
      <c r="K163" s="147">
        <f>IF('Detailed input - Vehicles'!$K$197&lt;&gt;0,'Detailed input - Vehicles'!$K$197,'Detailed input - Vehicles'!$K$196)*K25*K133</f>
        <v>0</v>
      </c>
      <c r="L163" s="147">
        <f>IF('Detailed input - Vehicles'!$K$197&lt;&gt;0,'Detailed input - Vehicles'!$K$197,'Detailed input - Vehicles'!$K$196)*L25*L133</f>
        <v>0</v>
      </c>
      <c r="M163" s="147">
        <f>IF('Detailed input - Vehicles'!$K$197&lt;&gt;0,'Detailed input - Vehicles'!$K$197,'Detailed input - Vehicles'!$K$196)*M25*M133</f>
        <v>0</v>
      </c>
      <c r="N163" s="147">
        <f>IF('Detailed input - Vehicles'!$K$197&lt;&gt;0,'Detailed input - Vehicles'!$K$197,'Detailed input - Vehicles'!$K$196)*N25*N133</f>
        <v>0</v>
      </c>
      <c r="O163" s="147">
        <f>IF('Detailed input - Vehicles'!$K$197&lt;&gt;0,'Detailed input - Vehicles'!$K$197,'Detailed input - Vehicles'!$K$196)*O25*O133</f>
        <v>0</v>
      </c>
      <c r="P163" s="147">
        <f>IF('Detailed input - Vehicles'!$K$197&lt;&gt;0,'Detailed input - Vehicles'!$K$197,'Detailed input - Vehicles'!$K$196)*P25*P133</f>
        <v>0</v>
      </c>
      <c r="Q163" s="147">
        <f>IF('Detailed input - Vehicles'!$K$197&lt;&gt;0,'Detailed input - Vehicles'!$K$197,'Detailed input - Vehicles'!$K$196)*Q25*Q133</f>
        <v>0</v>
      </c>
      <c r="R163" s="147">
        <f>IF('Detailed input - Vehicles'!$K$197&lt;&gt;0,'Detailed input - Vehicles'!$K$197,'Detailed input - Vehicles'!$K$196)*R25*R133</f>
        <v>0</v>
      </c>
      <c r="S163" s="147">
        <f>IF('Detailed input - Vehicles'!$K$197&lt;&gt;0,'Detailed input - Vehicles'!$K$197,'Detailed input - Vehicles'!$K$196)*S25*S133</f>
        <v>0</v>
      </c>
      <c r="T163" s="147">
        <f>IF('Detailed input - Vehicles'!$K$197&lt;&gt;0,'Detailed input - Vehicles'!$K$197,'Detailed input - Vehicles'!$K$196)*T25*T133</f>
        <v>0</v>
      </c>
      <c r="U163" s="147">
        <f>IF('Detailed input - Vehicles'!$K$197&lt;&gt;0,'Detailed input - Vehicles'!$K$197,'Detailed input - Vehicles'!$K$196)*U25*U133</f>
        <v>0</v>
      </c>
      <c r="V163" s="147">
        <f>IF('Detailed input - Vehicles'!$K$197&lt;&gt;0,'Detailed input - Vehicles'!$K$197,'Detailed input - Vehicles'!$K$196)*V25*V133</f>
        <v>0</v>
      </c>
      <c r="W163" s="147">
        <f>IF('Detailed input - Vehicles'!$K$197&lt;&gt;0,'Detailed input - Vehicles'!$K$197,'Detailed input - Vehicles'!$K$196)*W25*W133</f>
        <v>0</v>
      </c>
      <c r="X163" s="147">
        <f>IF('Detailed input - Vehicles'!$K$197&lt;&gt;0,'Detailed input - Vehicles'!$K$197,'Detailed input - Vehicles'!$K$196)*X25*X133</f>
        <v>0</v>
      </c>
      <c r="Y163" s="147">
        <f>IF('Detailed input - Vehicles'!$K$197&lt;&gt;0,'Detailed input - Vehicles'!$K$197,'Detailed input - Vehicles'!$K$196)*Y25*Y133</f>
        <v>0</v>
      </c>
      <c r="Z163" s="147">
        <f>IF('Detailed input - Vehicles'!$K$197&lt;&gt;0,'Detailed input - Vehicles'!$K$197,'Detailed input - Vehicles'!$K$196)*Z25*Z133</f>
        <v>0</v>
      </c>
      <c r="AA163" s="147">
        <f>IF('Detailed input - Vehicles'!$K$197&lt;&gt;0,'Detailed input - Vehicles'!$K$197,'Detailed input - Vehicles'!$K$196)*AA25*AA133</f>
        <v>0</v>
      </c>
      <c r="AB163" s="147">
        <f>IF('Detailed input - Vehicles'!$K$197&lt;&gt;0,'Detailed input - Vehicles'!$K$197,'Detailed input - Vehicles'!$K$196)*AB25*AB133</f>
        <v>0</v>
      </c>
      <c r="AC163" s="147">
        <f>IF('Detailed input - Vehicles'!$K$197&lt;&gt;0,'Detailed input - Vehicles'!$K$197,'Detailed input - Vehicles'!$K$196)*AC25*AC133</f>
        <v>0</v>
      </c>
    </row>
    <row r="164" spans="1:29" s="138" customFormat="1" ht="20.25" customHeight="1" outlineLevel="3" x14ac:dyDescent="0.3">
      <c r="A164" s="137"/>
      <c r="B164" s="97"/>
      <c r="C164" s="146" t="s">
        <v>128</v>
      </c>
      <c r="D164" s="147"/>
      <c r="E164" s="147"/>
      <c r="F164" s="147"/>
      <c r="G164" s="147"/>
      <c r="H164" s="147"/>
      <c r="I164" s="147"/>
      <c r="J164" s="147"/>
      <c r="K164" s="147">
        <f>IF('Detailed input - Vehicles'!$L$197&lt;&gt;0,'Detailed input - Vehicles'!$L$197,'Detailed input - Vehicles'!$L$196)*K25*K134</f>
        <v>0</v>
      </c>
      <c r="L164" s="147">
        <f>IF('Detailed input - Vehicles'!$L$197&lt;&gt;0,'Detailed input - Vehicles'!$L$197,'Detailed input - Vehicles'!$L$196)*L25*L134</f>
        <v>0</v>
      </c>
      <c r="M164" s="147">
        <f>IF('Detailed input - Vehicles'!$L$197&lt;&gt;0,'Detailed input - Vehicles'!$L$197,'Detailed input - Vehicles'!$L$196)*M25*M134</f>
        <v>0</v>
      </c>
      <c r="N164" s="147">
        <f>IF('Detailed input - Vehicles'!$L$197&lt;&gt;0,'Detailed input - Vehicles'!$L$197,'Detailed input - Vehicles'!$L$196)*N25*N134</f>
        <v>0</v>
      </c>
      <c r="O164" s="147">
        <f>IF('Detailed input - Vehicles'!$L$197&lt;&gt;0,'Detailed input - Vehicles'!$L$197,'Detailed input - Vehicles'!$L$196)*O25*O134</f>
        <v>0</v>
      </c>
      <c r="P164" s="147">
        <f>IF('Detailed input - Vehicles'!$L$197&lt;&gt;0,'Detailed input - Vehicles'!$L$197,'Detailed input - Vehicles'!$L$196)*P25*P134</f>
        <v>0</v>
      </c>
      <c r="Q164" s="147">
        <f>IF('Detailed input - Vehicles'!$L$197&lt;&gt;0,'Detailed input - Vehicles'!$L$197,'Detailed input - Vehicles'!$L$196)*Q25*Q134</f>
        <v>0</v>
      </c>
      <c r="R164" s="147">
        <f>IF('Detailed input - Vehicles'!$L$197&lt;&gt;0,'Detailed input - Vehicles'!$L$197,'Detailed input - Vehicles'!$L$196)*R25*R134</f>
        <v>0</v>
      </c>
      <c r="S164" s="147">
        <f>IF('Detailed input - Vehicles'!$L$197&lt;&gt;0,'Detailed input - Vehicles'!$L$197,'Detailed input - Vehicles'!$L$196)*S25*S134</f>
        <v>0</v>
      </c>
      <c r="T164" s="147">
        <f>IF('Detailed input - Vehicles'!$L$197&lt;&gt;0,'Detailed input - Vehicles'!$L$197,'Detailed input - Vehicles'!$L$196)*T25*T134</f>
        <v>0</v>
      </c>
      <c r="U164" s="147">
        <f>IF('Detailed input - Vehicles'!$L$197&lt;&gt;0,'Detailed input - Vehicles'!$L$197,'Detailed input - Vehicles'!$L$196)*U25*U134</f>
        <v>0</v>
      </c>
      <c r="V164" s="147">
        <f>IF('Detailed input - Vehicles'!$L$197&lt;&gt;0,'Detailed input - Vehicles'!$L$197,'Detailed input - Vehicles'!$L$196)*V25*V134</f>
        <v>0</v>
      </c>
      <c r="W164" s="147">
        <f>IF('Detailed input - Vehicles'!$L$197&lt;&gt;0,'Detailed input - Vehicles'!$L$197,'Detailed input - Vehicles'!$L$196)*W25*W134</f>
        <v>0</v>
      </c>
      <c r="X164" s="147">
        <f>IF('Detailed input - Vehicles'!$L$197&lt;&gt;0,'Detailed input - Vehicles'!$L$197,'Detailed input - Vehicles'!$L$196)*X25*X134</f>
        <v>0</v>
      </c>
      <c r="Y164" s="147">
        <f>IF('Detailed input - Vehicles'!$L$197&lt;&gt;0,'Detailed input - Vehicles'!$L$197,'Detailed input - Vehicles'!$L$196)*Y25*Y134</f>
        <v>0</v>
      </c>
      <c r="Z164" s="147">
        <f>IF('Detailed input - Vehicles'!$L$197&lt;&gt;0,'Detailed input - Vehicles'!$L$197,'Detailed input - Vehicles'!$L$196)*Z25*Z134</f>
        <v>0</v>
      </c>
      <c r="AA164" s="147">
        <f>IF('Detailed input - Vehicles'!$L$197&lt;&gt;0,'Detailed input - Vehicles'!$L$197,'Detailed input - Vehicles'!$L$196)*AA25*AA134</f>
        <v>0</v>
      </c>
      <c r="AB164" s="147">
        <f>IF('Detailed input - Vehicles'!$L$197&lt;&gt;0,'Detailed input - Vehicles'!$L$197,'Detailed input - Vehicles'!$L$196)*AB25*AB134</f>
        <v>0</v>
      </c>
      <c r="AC164" s="147">
        <f>IF('Detailed input - Vehicles'!$L$197&lt;&gt;0,'Detailed input - Vehicles'!$L$197,'Detailed input - Vehicles'!$L$196)*AC25*AC134</f>
        <v>0</v>
      </c>
    </row>
    <row r="165" spans="1:29" s="138" customFormat="1" ht="20.25" customHeight="1" outlineLevel="3" x14ac:dyDescent="0.3">
      <c r="A165" s="137"/>
      <c r="B165" s="97"/>
      <c r="C165" s="146" t="s">
        <v>129</v>
      </c>
      <c r="D165" s="147"/>
      <c r="E165" s="147"/>
      <c r="F165" s="147"/>
      <c r="G165" s="147"/>
      <c r="H165" s="147"/>
      <c r="I165" s="147"/>
      <c r="J165" s="147"/>
      <c r="K165" s="147"/>
      <c r="L165" s="147">
        <f>IF('Detailed input - Vehicles'!$M$197&lt;&gt;0,'Detailed input - Vehicles'!$M$197,'Detailed input - Vehicles'!$M$196)*L25*L135</f>
        <v>0</v>
      </c>
      <c r="M165" s="147">
        <f>IF('Detailed input - Vehicles'!$M$197&lt;&gt;0,'Detailed input - Vehicles'!$M$197,'Detailed input - Vehicles'!$M$196)*M25*M135</f>
        <v>0</v>
      </c>
      <c r="N165" s="147">
        <f>IF('Detailed input - Vehicles'!$M$197&lt;&gt;0,'Detailed input - Vehicles'!$M$197,'Detailed input - Vehicles'!$M$196)*N25*N135</f>
        <v>0</v>
      </c>
      <c r="O165" s="147">
        <f>IF('Detailed input - Vehicles'!$M$197&lt;&gt;0,'Detailed input - Vehicles'!$M$197,'Detailed input - Vehicles'!$M$196)*O25*O135</f>
        <v>0</v>
      </c>
      <c r="P165" s="147">
        <f>IF('Detailed input - Vehicles'!$M$197&lt;&gt;0,'Detailed input - Vehicles'!$M$197,'Detailed input - Vehicles'!$M$196)*P25*P135</f>
        <v>0</v>
      </c>
      <c r="Q165" s="147">
        <f>IF('Detailed input - Vehicles'!$M$197&lt;&gt;0,'Detailed input - Vehicles'!$M$197,'Detailed input - Vehicles'!$M$196)*Q25*Q135</f>
        <v>0</v>
      </c>
      <c r="R165" s="147">
        <f>IF('Detailed input - Vehicles'!$M$197&lt;&gt;0,'Detailed input - Vehicles'!$M$197,'Detailed input - Vehicles'!$M$196)*R25*R135</f>
        <v>0</v>
      </c>
      <c r="S165" s="147">
        <f>IF('Detailed input - Vehicles'!$M$197&lt;&gt;0,'Detailed input - Vehicles'!$M$197,'Detailed input - Vehicles'!$M$196)*S25*S135</f>
        <v>0</v>
      </c>
      <c r="T165" s="147">
        <f>IF('Detailed input - Vehicles'!$M$197&lt;&gt;0,'Detailed input - Vehicles'!$M$197,'Detailed input - Vehicles'!$M$196)*T25*T135</f>
        <v>0</v>
      </c>
      <c r="U165" s="147">
        <f>IF('Detailed input - Vehicles'!$M$197&lt;&gt;0,'Detailed input - Vehicles'!$M$197,'Detailed input - Vehicles'!$M$196)*U25*U135</f>
        <v>0</v>
      </c>
      <c r="V165" s="147">
        <f>IF('Detailed input - Vehicles'!$M$197&lt;&gt;0,'Detailed input - Vehicles'!$M$197,'Detailed input - Vehicles'!$M$196)*V25*V135</f>
        <v>0</v>
      </c>
      <c r="W165" s="147">
        <f>IF('Detailed input - Vehicles'!$M$197&lt;&gt;0,'Detailed input - Vehicles'!$M$197,'Detailed input - Vehicles'!$M$196)*W25*W135</f>
        <v>0</v>
      </c>
      <c r="X165" s="147">
        <f>IF('Detailed input - Vehicles'!$M$197&lt;&gt;0,'Detailed input - Vehicles'!$M$197,'Detailed input - Vehicles'!$M$196)*X25*X135</f>
        <v>0</v>
      </c>
      <c r="Y165" s="147">
        <f>IF('Detailed input - Vehicles'!$M$197&lt;&gt;0,'Detailed input - Vehicles'!$M$197,'Detailed input - Vehicles'!$M$196)*Y25*Y135</f>
        <v>0</v>
      </c>
      <c r="Z165" s="147">
        <f>IF('Detailed input - Vehicles'!$M$197&lt;&gt;0,'Detailed input - Vehicles'!$M$197,'Detailed input - Vehicles'!$M$196)*Z25*Z135</f>
        <v>0</v>
      </c>
      <c r="AA165" s="147">
        <f>IF('Detailed input - Vehicles'!$M$197&lt;&gt;0,'Detailed input - Vehicles'!$M$197,'Detailed input - Vehicles'!$M$196)*AA25*AA135</f>
        <v>0</v>
      </c>
      <c r="AB165" s="147">
        <f>IF('Detailed input - Vehicles'!$M$197&lt;&gt;0,'Detailed input - Vehicles'!$M$197,'Detailed input - Vehicles'!$M$196)*AB25*AB135</f>
        <v>0</v>
      </c>
      <c r="AC165" s="147">
        <f>IF('Detailed input - Vehicles'!$M$197&lt;&gt;0,'Detailed input - Vehicles'!$M$197,'Detailed input - Vehicles'!$M$196)*AC25*AC135</f>
        <v>0</v>
      </c>
    </row>
    <row r="166" spans="1:29" s="138" customFormat="1" ht="20.25" customHeight="1" outlineLevel="3" x14ac:dyDescent="0.3">
      <c r="A166" s="137"/>
      <c r="B166" s="97"/>
      <c r="C166" s="146" t="s">
        <v>130</v>
      </c>
      <c r="D166" s="147"/>
      <c r="E166" s="147"/>
      <c r="F166" s="147"/>
      <c r="G166" s="147"/>
      <c r="H166" s="147"/>
      <c r="I166" s="147"/>
      <c r="J166" s="147"/>
      <c r="K166" s="147"/>
      <c r="L166" s="147"/>
      <c r="M166" s="147">
        <f>IF('Detailed input - Vehicles'!$N$197&lt;&gt;0,'Detailed input - Vehicles'!$N$197,'Detailed input - Vehicles'!$N$196)*M25*M136</f>
        <v>0</v>
      </c>
      <c r="N166" s="147">
        <f>IF('Detailed input - Vehicles'!$N$197&lt;&gt;0,'Detailed input - Vehicles'!$N$197,'Detailed input - Vehicles'!$N$196)*N25*N136</f>
        <v>0</v>
      </c>
      <c r="O166" s="147">
        <f>IF('Detailed input - Vehicles'!$N$197&lt;&gt;0,'Detailed input - Vehicles'!$N$197,'Detailed input - Vehicles'!$N$196)*O25*O136</f>
        <v>0</v>
      </c>
      <c r="P166" s="147">
        <f>IF('Detailed input - Vehicles'!$N$197&lt;&gt;0,'Detailed input - Vehicles'!$N$197,'Detailed input - Vehicles'!$N$196)*P25*P136</f>
        <v>0</v>
      </c>
      <c r="Q166" s="147">
        <f>IF('Detailed input - Vehicles'!$N$197&lt;&gt;0,'Detailed input - Vehicles'!$N$197,'Detailed input - Vehicles'!$N$196)*Q25*Q136</f>
        <v>0</v>
      </c>
      <c r="R166" s="147">
        <f>IF('Detailed input - Vehicles'!$N$197&lt;&gt;0,'Detailed input - Vehicles'!$N$197,'Detailed input - Vehicles'!$N$196)*R25*R136</f>
        <v>0</v>
      </c>
      <c r="S166" s="147">
        <f>IF('Detailed input - Vehicles'!$N$197&lt;&gt;0,'Detailed input - Vehicles'!$N$197,'Detailed input - Vehicles'!$N$196)*S25*S136</f>
        <v>0</v>
      </c>
      <c r="T166" s="147">
        <f>IF('Detailed input - Vehicles'!$N$197&lt;&gt;0,'Detailed input - Vehicles'!$N$197,'Detailed input - Vehicles'!$N$196)*T25*T136</f>
        <v>0</v>
      </c>
      <c r="U166" s="147">
        <f>IF('Detailed input - Vehicles'!$N$197&lt;&gt;0,'Detailed input - Vehicles'!$N$197,'Detailed input - Vehicles'!$N$196)*U25*U136</f>
        <v>0</v>
      </c>
      <c r="V166" s="147">
        <f>IF('Detailed input - Vehicles'!$N$197&lt;&gt;0,'Detailed input - Vehicles'!$N$197,'Detailed input - Vehicles'!$N$196)*V25*V136</f>
        <v>0</v>
      </c>
      <c r="W166" s="147">
        <f>IF('Detailed input - Vehicles'!$N$197&lt;&gt;0,'Detailed input - Vehicles'!$N$197,'Detailed input - Vehicles'!$N$196)*W25*W136</f>
        <v>0</v>
      </c>
      <c r="X166" s="147">
        <f>IF('Detailed input - Vehicles'!$N$197&lt;&gt;0,'Detailed input - Vehicles'!$N$197,'Detailed input - Vehicles'!$N$196)*X25*X136</f>
        <v>0</v>
      </c>
      <c r="Y166" s="147">
        <f>IF('Detailed input - Vehicles'!$N$197&lt;&gt;0,'Detailed input - Vehicles'!$N$197,'Detailed input - Vehicles'!$N$196)*Y25*Y136</f>
        <v>0</v>
      </c>
      <c r="Z166" s="147">
        <f>IF('Detailed input - Vehicles'!$N$197&lt;&gt;0,'Detailed input - Vehicles'!$N$197,'Detailed input - Vehicles'!$N$196)*Z25*Z136</f>
        <v>0</v>
      </c>
      <c r="AA166" s="147">
        <f>IF('Detailed input - Vehicles'!$N$197&lt;&gt;0,'Detailed input - Vehicles'!$N$197,'Detailed input - Vehicles'!$N$196)*AA25*AA136</f>
        <v>0</v>
      </c>
      <c r="AB166" s="147">
        <f>IF('Detailed input - Vehicles'!$N$197&lt;&gt;0,'Detailed input - Vehicles'!$N$197,'Detailed input - Vehicles'!$N$196)*AB25*AB136</f>
        <v>0</v>
      </c>
      <c r="AC166" s="147">
        <f>IF('Detailed input - Vehicles'!$N$197&lt;&gt;0,'Detailed input - Vehicles'!$N$197,'Detailed input - Vehicles'!$N$196)*AC25*AC136</f>
        <v>0</v>
      </c>
    </row>
    <row r="167" spans="1:29" s="138" customFormat="1" ht="20.25" customHeight="1" outlineLevel="3" x14ac:dyDescent="0.3">
      <c r="A167" s="137"/>
      <c r="B167" s="97"/>
      <c r="C167" s="146" t="s">
        <v>131</v>
      </c>
      <c r="D167" s="147"/>
      <c r="E167" s="147"/>
      <c r="F167" s="147"/>
      <c r="G167" s="147"/>
      <c r="H167" s="147"/>
      <c r="I167" s="147"/>
      <c r="J167" s="147"/>
      <c r="K167" s="147"/>
      <c r="L167" s="147"/>
      <c r="M167" s="147"/>
      <c r="N167" s="147">
        <f>IF('Detailed input - Vehicles'!$O$197&lt;&gt;0,'Detailed input - Vehicles'!$O$197,'Detailed input - Vehicles'!$O$196)*N25*N137</f>
        <v>0</v>
      </c>
      <c r="O167" s="147">
        <f>IF('Detailed input - Vehicles'!$O$197&lt;&gt;0,'Detailed input - Vehicles'!$O$197,'Detailed input - Vehicles'!$O$196)*O25*O137</f>
        <v>0</v>
      </c>
      <c r="P167" s="147">
        <f>IF('Detailed input - Vehicles'!$O$197&lt;&gt;0,'Detailed input - Vehicles'!$O$197,'Detailed input - Vehicles'!$O$196)*P25*P137</f>
        <v>0</v>
      </c>
      <c r="Q167" s="147">
        <f>IF('Detailed input - Vehicles'!$O$197&lt;&gt;0,'Detailed input - Vehicles'!$O$197,'Detailed input - Vehicles'!$O$196)*Q25*Q137</f>
        <v>0</v>
      </c>
      <c r="R167" s="147">
        <f>IF('Detailed input - Vehicles'!$O$197&lt;&gt;0,'Detailed input - Vehicles'!$O$197,'Detailed input - Vehicles'!$O$196)*R25*R137</f>
        <v>0</v>
      </c>
      <c r="S167" s="147">
        <f>IF('Detailed input - Vehicles'!$O$197&lt;&gt;0,'Detailed input - Vehicles'!$O$197,'Detailed input - Vehicles'!$O$196)*S25*S137</f>
        <v>0</v>
      </c>
      <c r="T167" s="147">
        <f>IF('Detailed input - Vehicles'!$O$197&lt;&gt;0,'Detailed input - Vehicles'!$O$197,'Detailed input - Vehicles'!$O$196)*T25*T137</f>
        <v>0</v>
      </c>
      <c r="U167" s="147">
        <f>IF('Detailed input - Vehicles'!$O$197&lt;&gt;0,'Detailed input - Vehicles'!$O$197,'Detailed input - Vehicles'!$O$196)*U25*U137</f>
        <v>0</v>
      </c>
      <c r="V167" s="147">
        <f>IF('Detailed input - Vehicles'!$O$197&lt;&gt;0,'Detailed input - Vehicles'!$O$197,'Detailed input - Vehicles'!$O$196)*V25*V137</f>
        <v>0</v>
      </c>
      <c r="W167" s="147">
        <f>IF('Detailed input - Vehicles'!$O$197&lt;&gt;0,'Detailed input - Vehicles'!$O$197,'Detailed input - Vehicles'!$O$196)*W25*W137</f>
        <v>0</v>
      </c>
      <c r="X167" s="147">
        <f>IF('Detailed input - Vehicles'!$O$197&lt;&gt;0,'Detailed input - Vehicles'!$O$197,'Detailed input - Vehicles'!$O$196)*X25*X137</f>
        <v>0</v>
      </c>
      <c r="Y167" s="147">
        <f>IF('Detailed input - Vehicles'!$O$197&lt;&gt;0,'Detailed input - Vehicles'!$O$197,'Detailed input - Vehicles'!$O$196)*Y25*Y137</f>
        <v>0</v>
      </c>
      <c r="Z167" s="147">
        <f>IF('Detailed input - Vehicles'!$O$197&lt;&gt;0,'Detailed input - Vehicles'!$O$197,'Detailed input - Vehicles'!$O$196)*Z25*Z137</f>
        <v>0</v>
      </c>
      <c r="AA167" s="147">
        <f>IF('Detailed input - Vehicles'!$O$197&lt;&gt;0,'Detailed input - Vehicles'!$O$197,'Detailed input - Vehicles'!$O$196)*AA25*AA137</f>
        <v>0</v>
      </c>
      <c r="AB167" s="147">
        <f>IF('Detailed input - Vehicles'!$O$197&lt;&gt;0,'Detailed input - Vehicles'!$O$197,'Detailed input - Vehicles'!$O$196)*AB25*AB137</f>
        <v>0</v>
      </c>
      <c r="AC167" s="147">
        <f>IF('Detailed input - Vehicles'!$O$197&lt;&gt;0,'Detailed input - Vehicles'!$O$197,'Detailed input - Vehicles'!$O$196)*AC25*AC137</f>
        <v>0</v>
      </c>
    </row>
    <row r="168" spans="1:29" s="138" customFormat="1" ht="20.25" customHeight="1" outlineLevel="2" x14ac:dyDescent="0.3">
      <c r="A168" s="137"/>
      <c r="B168" s="131"/>
      <c r="C168" s="132"/>
      <c r="D168" s="139"/>
      <c r="E168" s="139"/>
      <c r="F168" s="139"/>
      <c r="G168" s="139"/>
      <c r="H168" s="139"/>
      <c r="I168" s="139"/>
      <c r="J168" s="139"/>
      <c r="K168" s="139"/>
      <c r="L168" s="139"/>
      <c r="M168" s="139"/>
      <c r="N168" s="139"/>
      <c r="O168" s="139"/>
      <c r="P168" s="139"/>
      <c r="Q168" s="139"/>
      <c r="R168" s="139"/>
      <c r="S168" s="139"/>
      <c r="T168" s="139"/>
      <c r="U168" s="139"/>
      <c r="V168" s="139"/>
      <c r="W168" s="139"/>
      <c r="X168" s="139"/>
      <c r="Y168" s="139"/>
      <c r="Z168" s="139"/>
      <c r="AA168" s="139"/>
      <c r="AB168" s="139"/>
      <c r="AC168" s="139"/>
    </row>
    <row r="169" spans="1:29" s="138" customFormat="1" ht="20.25" customHeight="1" outlineLevel="1" x14ac:dyDescent="0.3">
      <c r="A169" s="137"/>
      <c r="B169" s="131"/>
      <c r="C169" s="132"/>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c r="AA169" s="139"/>
      <c r="AB169" s="139"/>
      <c r="AC169" s="139"/>
    </row>
    <row r="170" spans="1:29" ht="20.25" customHeight="1" outlineLevel="1" x14ac:dyDescent="0.3">
      <c r="A170" s="85"/>
      <c r="B170" s="133" t="s">
        <v>1</v>
      </c>
      <c r="C170" s="134"/>
      <c r="D170" s="134"/>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c r="AA170" s="134"/>
      <c r="AB170" s="134"/>
      <c r="AC170" s="134"/>
    </row>
    <row r="171" spans="1:29" s="136" customFormat="1" ht="20.25" customHeight="1" outlineLevel="1" x14ac:dyDescent="0.3">
      <c r="A171" s="135"/>
      <c r="B171" s="132" t="s">
        <v>58</v>
      </c>
      <c r="C171" s="132" t="s">
        <v>16</v>
      </c>
      <c r="D171" s="192">
        <f>IF('Detailed input - Vehicles'!E191&lt;&gt;0,'Detailed input - Vehicles'!E191,'Detailed input - Vehicles'!E190)*D124</f>
        <v>0</v>
      </c>
      <c r="E171" s="192">
        <f>IF('Detailed input - Vehicles'!F191&lt;&gt;0,'Detailed input - Vehicles'!F191,'Detailed input - Vehicles'!F190)*E124</f>
        <v>0</v>
      </c>
      <c r="F171" s="192">
        <f>IF('Detailed input - Vehicles'!G191&lt;&gt;0,'Detailed input - Vehicles'!G191,'Detailed input - Vehicles'!G190)*F124</f>
        <v>0</v>
      </c>
      <c r="G171" s="192">
        <f>IF('Detailed input - Vehicles'!H191&lt;&gt;0,'Detailed input - Vehicles'!H191,'Detailed input - Vehicles'!H190)*G124</f>
        <v>0</v>
      </c>
      <c r="H171" s="192">
        <f>IF('Detailed input - Vehicles'!I191&lt;&gt;0,'Detailed input - Vehicles'!I191,'Detailed input - Vehicles'!I190)*H124</f>
        <v>0</v>
      </c>
      <c r="I171" s="192">
        <f>IF('Detailed input - Vehicles'!J191&lt;&gt;0,'Detailed input - Vehicles'!J191,'Detailed input - Vehicles'!J190)*I124</f>
        <v>0</v>
      </c>
      <c r="J171" s="192">
        <f>IF('Detailed input - Vehicles'!K191&lt;&gt;0,'Detailed input - Vehicles'!K191,'Detailed input - Vehicles'!K190)*J124</f>
        <v>0</v>
      </c>
      <c r="K171" s="192">
        <f>IF('Detailed input - Vehicles'!L191&lt;&gt;0,'Detailed input - Vehicles'!L191,'Detailed input - Vehicles'!L190)*K124</f>
        <v>0</v>
      </c>
      <c r="L171" s="192">
        <f>IF('Detailed input - Vehicles'!M191&lt;&gt;0,'Detailed input - Vehicles'!M191,'Detailed input - Vehicles'!M190)*L124</f>
        <v>0</v>
      </c>
      <c r="M171" s="192">
        <f>IF('Detailed input - Vehicles'!N191&lt;&gt;0,'Detailed input - Vehicles'!N191,'Detailed input - Vehicles'!N190)*M124</f>
        <v>0</v>
      </c>
      <c r="N171" s="192">
        <f>IF('Detailed input - Vehicles'!O191&lt;&gt;0,'Detailed input - Vehicles'!O191,'Detailed input - Vehicles'!O190)*N124</f>
        <v>0</v>
      </c>
      <c r="O171" s="192">
        <f>IF('Detailed input - Vehicles'!P191&lt;&gt;0,'Detailed input - Vehicles'!P191,'Detailed input - Vehicles'!P190)*O124</f>
        <v>0</v>
      </c>
      <c r="P171" s="192">
        <f>IF('Detailed input - Vehicles'!Q191&lt;&gt;0,'Detailed input - Vehicles'!Q191,'Detailed input - Vehicles'!Q190)*P124</f>
        <v>0</v>
      </c>
      <c r="Q171" s="192">
        <f>IF('Detailed input - Vehicles'!R191&lt;&gt;0,'Detailed input - Vehicles'!R191,'Detailed input - Vehicles'!R190)*Q124</f>
        <v>0</v>
      </c>
      <c r="R171" s="192">
        <f>IF('Detailed input - Vehicles'!S191&lt;&gt;0,'Detailed input - Vehicles'!S191,'Detailed input - Vehicles'!S190)*R124</f>
        <v>0</v>
      </c>
      <c r="S171" s="192">
        <f>IF('Detailed input - Vehicles'!T191&lt;&gt;0,'Detailed input - Vehicles'!T191,'Detailed input - Vehicles'!T190)*S124</f>
        <v>0</v>
      </c>
      <c r="T171" s="192">
        <f>IF('Detailed input - Vehicles'!U191&lt;&gt;0,'Detailed input - Vehicles'!U191,'Detailed input - Vehicles'!U190)*T124</f>
        <v>0</v>
      </c>
      <c r="U171" s="192">
        <f>IF('Detailed input - Vehicles'!V191&lt;&gt;0,'Detailed input - Vehicles'!V191,'Detailed input - Vehicles'!V190)*U124</f>
        <v>0</v>
      </c>
      <c r="V171" s="192">
        <f>IF('Detailed input - Vehicles'!W191&lt;&gt;0,'Detailed input - Vehicles'!W191,'Detailed input - Vehicles'!W190)*V124</f>
        <v>0</v>
      </c>
      <c r="W171" s="192">
        <f>IF('Detailed input - Vehicles'!X191&lt;&gt;0,'Detailed input - Vehicles'!X191,'Detailed input - Vehicles'!X190)*W124</f>
        <v>0</v>
      </c>
      <c r="X171" s="192">
        <f>IF('Detailed input - Vehicles'!Y191&lt;&gt;0,'Detailed input - Vehicles'!Y191,'Detailed input - Vehicles'!Y190)*X124</f>
        <v>0</v>
      </c>
      <c r="Y171" s="192">
        <f>IF('Detailed input - Vehicles'!Z191&lt;&gt;0,'Detailed input - Vehicles'!Z191,'Detailed input - Vehicles'!Z190)*Y124</f>
        <v>0</v>
      </c>
      <c r="Z171" s="192">
        <f>IF('Detailed input - Vehicles'!AA191&lt;&gt;0,'Detailed input - Vehicles'!AA191,'Detailed input - Vehicles'!AA190)*Z124</f>
        <v>0</v>
      </c>
      <c r="AA171" s="192">
        <f>IF('Detailed input - Vehicles'!AB191&lt;&gt;0,'Detailed input - Vehicles'!AB191,'Detailed input - Vehicles'!AB190)*AA124</f>
        <v>0</v>
      </c>
      <c r="AB171" s="192">
        <f>IF('Detailed input - Vehicles'!AC191&lt;&gt;0,'Detailed input - Vehicles'!AC191,'Detailed input - Vehicles'!AC190)*AB124</f>
        <v>0</v>
      </c>
      <c r="AC171" s="192">
        <f>IF('Detailed input - Vehicles'!AD191&lt;&gt;0,'Detailed input - Vehicles'!AD191,'Detailed input - Vehicles'!AD190)*AC124</f>
        <v>0</v>
      </c>
    </row>
    <row r="172" spans="1:29" ht="20.25" customHeight="1" outlineLevel="1" x14ac:dyDescent="0.3">
      <c r="A172" s="85"/>
      <c r="B172" s="84"/>
      <c r="C172" s="84"/>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c r="AB172" s="140"/>
      <c r="AC172" s="140"/>
    </row>
    <row r="173" spans="1:29" s="102" customFormat="1" ht="20.25" customHeight="1" outlineLevel="1" thickBot="1" x14ac:dyDescent="0.35">
      <c r="A173" s="195"/>
      <c r="B173" s="185" t="s">
        <v>59</v>
      </c>
      <c r="C173" s="185" t="s">
        <v>16</v>
      </c>
      <c r="D173" s="185">
        <f>D171*(1-'Detailed input - Vehicles'!$E$168)</f>
        <v>0</v>
      </c>
      <c r="E173" s="185">
        <f>E171*(1-'Detailed input - Vehicles'!$E$168)</f>
        <v>0</v>
      </c>
      <c r="F173" s="185">
        <f>F171*(1-'Detailed input - Vehicles'!$E$168)</f>
        <v>0</v>
      </c>
      <c r="G173" s="185">
        <f>G171*(1-'Detailed input - Vehicles'!$E$168)</f>
        <v>0</v>
      </c>
      <c r="H173" s="185">
        <f>H171*(1-'Detailed input - Vehicles'!$E$168)</f>
        <v>0</v>
      </c>
      <c r="I173" s="185">
        <f>I171*(1-'Detailed input - Vehicles'!$E$168)</f>
        <v>0</v>
      </c>
      <c r="J173" s="185">
        <f>J171*(1-'Detailed input - Vehicles'!$E$168)</f>
        <v>0</v>
      </c>
      <c r="K173" s="185">
        <f>K171*(1-'Detailed input - Vehicles'!$E$168)</f>
        <v>0</v>
      </c>
      <c r="L173" s="185">
        <f>L171*(1-'Detailed input - Vehicles'!$E$168)</f>
        <v>0</v>
      </c>
      <c r="M173" s="185">
        <f>M171*(1-'Detailed input - Vehicles'!$E$168)</f>
        <v>0</v>
      </c>
      <c r="N173" s="185">
        <f>N171*(1-'Detailed input - Vehicles'!$E$168)</f>
        <v>0</v>
      </c>
      <c r="O173" s="185">
        <f>O171*(1-'Detailed input - Vehicles'!$E$168)</f>
        <v>0</v>
      </c>
      <c r="P173" s="185">
        <f>P171*(1-'Detailed input - Vehicles'!$E$168)</f>
        <v>0</v>
      </c>
      <c r="Q173" s="185">
        <f>Q171*(1-'Detailed input - Vehicles'!$E$168)</f>
        <v>0</v>
      </c>
      <c r="R173" s="185">
        <f>R171*(1-'Detailed input - Vehicles'!$E$168)</f>
        <v>0</v>
      </c>
      <c r="S173" s="185">
        <f>S171*(1-'Detailed input - Vehicles'!$E$168)</f>
        <v>0</v>
      </c>
      <c r="T173" s="185">
        <f>T171*(1-'Detailed input - Vehicles'!$E$168)</f>
        <v>0</v>
      </c>
      <c r="U173" s="185">
        <f>U171*(1-'Detailed input - Vehicles'!$E$168)</f>
        <v>0</v>
      </c>
      <c r="V173" s="185">
        <f>V171*(1-'Detailed input - Vehicles'!$E$168)</f>
        <v>0</v>
      </c>
      <c r="W173" s="185">
        <f>W171*(1-'Detailed input - Vehicles'!$E$168)</f>
        <v>0</v>
      </c>
      <c r="X173" s="185">
        <f>X171*(1-'Detailed input - Vehicles'!$E$168)</f>
        <v>0</v>
      </c>
      <c r="Y173" s="185">
        <f>Y171*(1-'Detailed input - Vehicles'!$E$168)</f>
        <v>0</v>
      </c>
      <c r="Z173" s="185">
        <f>Z171*(1-'Detailed input - Vehicles'!$E$168)</f>
        <v>0</v>
      </c>
      <c r="AA173" s="185">
        <f>AA171*(1-'Detailed input - Vehicles'!$E$168)</f>
        <v>0</v>
      </c>
      <c r="AB173" s="185">
        <f>AB171*(1-'Detailed input - Vehicles'!$E$168)</f>
        <v>0</v>
      </c>
      <c r="AC173" s="185">
        <f>AC171*(1-'Detailed input - Vehicles'!$E$168)</f>
        <v>0</v>
      </c>
    </row>
    <row r="174" spans="1:29" s="102" customFormat="1" ht="20.25" customHeight="1" outlineLevel="1" thickBot="1" x14ac:dyDescent="0.35">
      <c r="A174" s="195"/>
      <c r="B174" s="185" t="s">
        <v>570</v>
      </c>
      <c r="C174" s="185"/>
      <c r="D174" s="185">
        <f>+D173-D171</f>
        <v>0</v>
      </c>
      <c r="E174" s="185">
        <f t="shared" ref="E174:AC174" si="87">+E173-E171</f>
        <v>0</v>
      </c>
      <c r="F174" s="185">
        <f t="shared" si="87"/>
        <v>0</v>
      </c>
      <c r="G174" s="185">
        <f t="shared" si="87"/>
        <v>0</v>
      </c>
      <c r="H174" s="185">
        <f t="shared" si="87"/>
        <v>0</v>
      </c>
      <c r="I174" s="185">
        <f t="shared" si="87"/>
        <v>0</v>
      </c>
      <c r="J174" s="185">
        <f t="shared" si="87"/>
        <v>0</v>
      </c>
      <c r="K174" s="185">
        <f t="shared" si="87"/>
        <v>0</v>
      </c>
      <c r="L174" s="185">
        <f t="shared" si="87"/>
        <v>0</v>
      </c>
      <c r="M174" s="185">
        <f t="shared" si="87"/>
        <v>0</v>
      </c>
      <c r="N174" s="185">
        <f t="shared" si="87"/>
        <v>0</v>
      </c>
      <c r="O174" s="185">
        <f t="shared" si="87"/>
        <v>0</v>
      </c>
      <c r="P174" s="185">
        <f t="shared" si="87"/>
        <v>0</v>
      </c>
      <c r="Q174" s="185">
        <f t="shared" si="87"/>
        <v>0</v>
      </c>
      <c r="R174" s="185">
        <f t="shared" si="87"/>
        <v>0</v>
      </c>
      <c r="S174" s="185">
        <f t="shared" si="87"/>
        <v>0</v>
      </c>
      <c r="T174" s="185">
        <f t="shared" si="87"/>
        <v>0</v>
      </c>
      <c r="U174" s="185">
        <f t="shared" si="87"/>
        <v>0</v>
      </c>
      <c r="V174" s="185">
        <f t="shared" si="87"/>
        <v>0</v>
      </c>
      <c r="W174" s="185">
        <f t="shared" si="87"/>
        <v>0</v>
      </c>
      <c r="X174" s="185">
        <f t="shared" si="87"/>
        <v>0</v>
      </c>
      <c r="Y174" s="185">
        <f t="shared" si="87"/>
        <v>0</v>
      </c>
      <c r="Z174" s="185">
        <f t="shared" si="87"/>
        <v>0</v>
      </c>
      <c r="AA174" s="185">
        <f t="shared" si="87"/>
        <v>0</v>
      </c>
      <c r="AB174" s="185">
        <f t="shared" si="87"/>
        <v>0</v>
      </c>
      <c r="AC174" s="185">
        <f t="shared" si="87"/>
        <v>0</v>
      </c>
    </row>
    <row r="175" spans="1:29" s="210" customFormat="1" ht="20.25" customHeight="1" outlineLevel="1" x14ac:dyDescent="0.3">
      <c r="A175" s="85"/>
      <c r="B175" s="84"/>
      <c r="C175" s="84"/>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row>
    <row r="176" spans="1:29" ht="20.25" customHeight="1" outlineLevel="1" x14ac:dyDescent="0.3">
      <c r="A176" s="85"/>
      <c r="B176" s="133" t="s">
        <v>198</v>
      </c>
      <c r="C176" s="134"/>
      <c r="D176" s="134"/>
      <c r="E176" s="134"/>
      <c r="F176" s="134"/>
      <c r="G176" s="134"/>
      <c r="H176" s="134"/>
      <c r="I176" s="134"/>
      <c r="J176" s="134"/>
      <c r="K176" s="134"/>
      <c r="L176" s="134"/>
      <c r="M176" s="134"/>
      <c r="N176" s="134"/>
      <c r="O176" s="134"/>
      <c r="P176" s="134"/>
      <c r="Q176" s="134"/>
      <c r="R176" s="134"/>
      <c r="S176" s="134"/>
      <c r="T176" s="134"/>
      <c r="U176" s="134"/>
      <c r="V176" s="134"/>
      <c r="W176" s="134"/>
      <c r="X176" s="134"/>
      <c r="Y176" s="134"/>
      <c r="Z176" s="134"/>
      <c r="AA176" s="134"/>
      <c r="AB176" s="134"/>
      <c r="AC176" s="134"/>
    </row>
    <row r="177" spans="1:29" s="87" customFormat="1" ht="20.25" customHeight="1" outlineLevel="1" x14ac:dyDescent="0.3">
      <c r="A177" s="258"/>
      <c r="B177" s="182"/>
      <c r="C177" s="89"/>
      <c r="D177" s="614">
        <v>1</v>
      </c>
      <c r="E177" s="614">
        <f>+D177+1</f>
        <v>2</v>
      </c>
      <c r="F177" s="614">
        <f t="shared" ref="F177" si="88">+E177+1</f>
        <v>3</v>
      </c>
      <c r="G177" s="614">
        <f t="shared" ref="G177" si="89">+F177+1</f>
        <v>4</v>
      </c>
      <c r="H177" s="614">
        <f t="shared" ref="H177" si="90">+G177+1</f>
        <v>5</v>
      </c>
      <c r="I177" s="614">
        <f t="shared" ref="I177" si="91">+H177+1</f>
        <v>6</v>
      </c>
      <c r="J177" s="614">
        <f t="shared" ref="J177" si="92">+I177+1</f>
        <v>7</v>
      </c>
      <c r="K177" s="614">
        <f t="shared" ref="K177" si="93">+J177+1</f>
        <v>8</v>
      </c>
      <c r="L177" s="614">
        <f t="shared" ref="L177" si="94">+K177+1</f>
        <v>9</v>
      </c>
      <c r="M177" s="614">
        <f t="shared" ref="M177" si="95">+L177+1</f>
        <v>10</v>
      </c>
      <c r="N177" s="614">
        <f t="shared" ref="N177" si="96">+M177+1</f>
        <v>11</v>
      </c>
      <c r="O177" s="614">
        <f t="shared" ref="O177" si="97">+N177+1</f>
        <v>12</v>
      </c>
      <c r="P177" s="614">
        <f t="shared" ref="P177" si="98">+O177+1</f>
        <v>13</v>
      </c>
      <c r="Q177" s="614">
        <f t="shared" ref="Q177" si="99">+P177+1</f>
        <v>14</v>
      </c>
      <c r="R177" s="614">
        <f t="shared" ref="R177" si="100">+Q177+1</f>
        <v>15</v>
      </c>
      <c r="S177" s="614">
        <f t="shared" ref="S177" si="101">+R177+1</f>
        <v>16</v>
      </c>
      <c r="T177" s="614">
        <f t="shared" ref="T177" si="102">+S177+1</f>
        <v>17</v>
      </c>
      <c r="U177" s="614">
        <f t="shared" ref="U177" si="103">+T177+1</f>
        <v>18</v>
      </c>
      <c r="V177" s="614">
        <f t="shared" ref="V177" si="104">+U177+1</f>
        <v>19</v>
      </c>
      <c r="W177" s="614">
        <f t="shared" ref="W177" si="105">+V177+1</f>
        <v>20</v>
      </c>
      <c r="X177" s="614">
        <f t="shared" ref="X177" si="106">+W177+1</f>
        <v>21</v>
      </c>
      <c r="Y177" s="614">
        <f t="shared" ref="Y177" si="107">+X177+1</f>
        <v>22</v>
      </c>
      <c r="Z177" s="614">
        <f t="shared" ref="Z177" si="108">+Y177+1</f>
        <v>23</v>
      </c>
      <c r="AA177" s="614">
        <f t="shared" ref="AA177" si="109">+Z177+1</f>
        <v>24</v>
      </c>
      <c r="AB177" s="614">
        <f t="shared" ref="AB177" si="110">+AA177+1</f>
        <v>25</v>
      </c>
      <c r="AC177" s="614">
        <f t="shared" ref="AC177" si="111">+AB177+1</f>
        <v>26</v>
      </c>
    </row>
    <row r="178" spans="1:29" s="39" customFormat="1" ht="20.25" customHeight="1" outlineLevel="1" thickBot="1" x14ac:dyDescent="0.35">
      <c r="A178" s="258"/>
      <c r="B178" s="185" t="s">
        <v>57</v>
      </c>
      <c r="C178" s="185" t="s">
        <v>16</v>
      </c>
      <c r="D178" s="185">
        <f t="shared" ref="D178:N178" si="112">SUM(D179:D189)</f>
        <v>0</v>
      </c>
      <c r="E178" s="185">
        <f t="shared" si="112"/>
        <v>0</v>
      </c>
      <c r="F178" s="185">
        <f t="shared" si="112"/>
        <v>0</v>
      </c>
      <c r="G178" s="185">
        <f t="shared" si="112"/>
        <v>0</v>
      </c>
      <c r="H178" s="185">
        <f t="shared" si="112"/>
        <v>0</v>
      </c>
      <c r="I178" s="185">
        <f t="shared" si="112"/>
        <v>0</v>
      </c>
      <c r="J178" s="185">
        <f t="shared" si="112"/>
        <v>0</v>
      </c>
      <c r="K178" s="185">
        <f t="shared" si="112"/>
        <v>0</v>
      </c>
      <c r="L178" s="185">
        <f t="shared" si="112"/>
        <v>0</v>
      </c>
      <c r="M178" s="185">
        <f t="shared" si="112"/>
        <v>0</v>
      </c>
      <c r="N178" s="185">
        <f t="shared" si="112"/>
        <v>0</v>
      </c>
      <c r="O178" s="185">
        <f t="shared" ref="O178:AC178" si="113">SUM(O179:O189)</f>
        <v>0</v>
      </c>
      <c r="P178" s="185">
        <f t="shared" si="113"/>
        <v>0</v>
      </c>
      <c r="Q178" s="185">
        <f t="shared" si="113"/>
        <v>0</v>
      </c>
      <c r="R178" s="185">
        <f t="shared" si="113"/>
        <v>0</v>
      </c>
      <c r="S178" s="185">
        <f t="shared" si="113"/>
        <v>0</v>
      </c>
      <c r="T178" s="185">
        <f t="shared" si="113"/>
        <v>0</v>
      </c>
      <c r="U178" s="185">
        <f t="shared" si="113"/>
        <v>0</v>
      </c>
      <c r="V178" s="185">
        <f t="shared" si="113"/>
        <v>0</v>
      </c>
      <c r="W178" s="185">
        <f t="shared" si="113"/>
        <v>0</v>
      </c>
      <c r="X178" s="185">
        <f t="shared" si="113"/>
        <v>0</v>
      </c>
      <c r="Y178" s="185">
        <f t="shared" si="113"/>
        <v>0</v>
      </c>
      <c r="Z178" s="185">
        <f t="shared" si="113"/>
        <v>0</v>
      </c>
      <c r="AA178" s="185">
        <f t="shared" si="113"/>
        <v>0</v>
      </c>
      <c r="AB178" s="185">
        <f t="shared" si="113"/>
        <v>0</v>
      </c>
      <c r="AC178" s="185">
        <f t="shared" si="113"/>
        <v>0</v>
      </c>
    </row>
    <row r="179" spans="1:29" ht="20.25" customHeight="1" outlineLevel="2" x14ac:dyDescent="0.3">
      <c r="A179" s="258"/>
      <c r="B179" s="84"/>
      <c r="C179" s="146" t="s">
        <v>121</v>
      </c>
      <c r="D179" s="140">
        <f>IF('Detailed input - Vehicles'!$E$166&gt;=D177,'DV large'!$D$173/'Detailed input - Vehicles'!$E$166,0)</f>
        <v>0</v>
      </c>
      <c r="E179" s="140">
        <f>IF('Detailed input - Vehicles'!$E$166&gt;=E177,'DV large'!$D$173/'Detailed input - Vehicles'!$E$166,0)</f>
        <v>0</v>
      </c>
      <c r="F179" s="140">
        <f>IF('Detailed input - Vehicles'!$E$166&gt;=F177,'DV large'!$D$173/'Detailed input - Vehicles'!$E$166,0)</f>
        <v>0</v>
      </c>
      <c r="G179" s="140">
        <f>IF('Detailed input - Vehicles'!$E$166&gt;=G177,'DV large'!$D$173/'Detailed input - Vehicles'!$E$166,0)</f>
        <v>0</v>
      </c>
      <c r="H179" s="140">
        <f>IF('Detailed input - Vehicles'!$E$166&gt;=H177,'DV large'!$D$173/'Detailed input - Vehicles'!$E$166,0)</f>
        <v>0</v>
      </c>
      <c r="I179" s="140">
        <f>IF('Detailed input - Vehicles'!$E$166&gt;=I177,'DV large'!$D$173/'Detailed input - Vehicles'!$E$166,0)</f>
        <v>0</v>
      </c>
      <c r="J179" s="140">
        <f>IF('Detailed input - Vehicles'!$E$166&gt;=J177,'DV large'!$D$173/'Detailed input - Vehicles'!$E$166,0)</f>
        <v>0</v>
      </c>
      <c r="K179" s="140">
        <f>IF('Detailed input - Vehicles'!$E$166&gt;=K177,'DV large'!$D$173/'Detailed input - Vehicles'!$E$166,0)</f>
        <v>0</v>
      </c>
      <c r="L179" s="140">
        <f>IF('Detailed input - Vehicles'!$E$166&gt;=L177,'DV large'!$D$173/'Detailed input - Vehicles'!$E$166,0)</f>
        <v>0</v>
      </c>
      <c r="M179" s="140">
        <f>IF('Detailed input - Vehicles'!$E$166&gt;=M177,'DV large'!$D$173/'Detailed input - Vehicles'!$E$166,0)</f>
        <v>0</v>
      </c>
      <c r="N179" s="140">
        <f>IF('Detailed input - Vehicles'!$E$166&gt;=N177,'DV large'!$D$173/'Detailed input - Vehicles'!$E$166,0)</f>
        <v>0</v>
      </c>
      <c r="O179" s="140">
        <f>IF('Detailed input - Vehicles'!$E$166&gt;=O177,'DV large'!$D$173/'Detailed input - Vehicles'!$E$166,0)</f>
        <v>0</v>
      </c>
      <c r="P179" s="140">
        <f>IF('Detailed input - Vehicles'!$E$166&gt;=P177,'DV large'!$D$173/'Detailed input - Vehicles'!$E$166,0)</f>
        <v>0</v>
      </c>
      <c r="Q179" s="140">
        <f>IF('Detailed input - Vehicles'!$E$166&gt;=Q177,'DV large'!$D$173/'Detailed input - Vehicles'!$E$166,0)</f>
        <v>0</v>
      </c>
      <c r="R179" s="140">
        <f>IF('Detailed input - Vehicles'!$E$166&gt;=R177,'DV large'!$D$173/'Detailed input - Vehicles'!$E$166,0)</f>
        <v>0</v>
      </c>
      <c r="S179" s="140">
        <f>IF('Detailed input - Vehicles'!$E$166&gt;=S177,'DV large'!$D$173/'Detailed input - Vehicles'!$E$166,0)</f>
        <v>0</v>
      </c>
      <c r="T179" s="140">
        <f>IF('Detailed input - Vehicles'!$E$166&gt;=T177,'DV large'!$D$173/'Detailed input - Vehicles'!$E$166,0)</f>
        <v>0</v>
      </c>
      <c r="U179" s="140">
        <f>IF('Detailed input - Vehicles'!$E$166&gt;=U177,'DV large'!$D$173/'Detailed input - Vehicles'!$E$166,0)</f>
        <v>0</v>
      </c>
      <c r="V179" s="140">
        <f>IF('Detailed input - Vehicles'!$E$166&gt;=V177,'DV large'!$D$173/'Detailed input - Vehicles'!$E$166,0)</f>
        <v>0</v>
      </c>
      <c r="W179" s="140">
        <f>IF('Detailed input - Vehicles'!$E$166&gt;=W177,'DV large'!$D$173/'Detailed input - Vehicles'!$E$166,0)</f>
        <v>0</v>
      </c>
      <c r="X179" s="140">
        <f>IF('Detailed input - Vehicles'!$E$166&gt;=X177,'DV large'!$D$173/'Detailed input - Vehicles'!$E$166,0)</f>
        <v>0</v>
      </c>
      <c r="Y179" s="140">
        <f>IF('Detailed input - Vehicles'!$E$166&gt;=Y177,'DV large'!$D$173/'Detailed input - Vehicles'!$E$166,0)</f>
        <v>0</v>
      </c>
      <c r="Z179" s="140">
        <f>IF('Detailed input - Vehicles'!$E$166&gt;=Z177,'DV large'!$D$173/'Detailed input - Vehicles'!$E$166,0)</f>
        <v>0</v>
      </c>
      <c r="AA179" s="140">
        <f>IF('Detailed input - Vehicles'!$E$166&gt;=AA177,'DV large'!$D$173/'Detailed input - Vehicles'!$E$166,0)</f>
        <v>0</v>
      </c>
      <c r="AB179" s="140">
        <f>IF('Detailed input - Vehicles'!$E$166&gt;=AB177,'DV large'!$D$173/'Detailed input - Vehicles'!$E$166,0)</f>
        <v>0</v>
      </c>
      <c r="AC179" s="140">
        <f>IF('Detailed input - Vehicles'!$E$166&gt;=AC177,'DV large'!$D$173/'Detailed input - Vehicles'!$E$166,0)</f>
        <v>0</v>
      </c>
    </row>
    <row r="180" spans="1:29" ht="20.25" customHeight="1" outlineLevel="2" x14ac:dyDescent="0.3">
      <c r="A180" s="258"/>
      <c r="B180" s="84"/>
      <c r="C180" s="146" t="s">
        <v>122</v>
      </c>
      <c r="D180" s="140"/>
      <c r="E180" s="140">
        <f>IF('Detailed input - Vehicles'!$E$166&gt;=D177,$E$173/'Detailed input - Vehicles'!$E$166,0)</f>
        <v>0</v>
      </c>
      <c r="F180" s="140">
        <f>IF('Detailed input - Vehicles'!$E$166&gt;=E177,$E$173/'Detailed input - Vehicles'!$E$166,0)</f>
        <v>0</v>
      </c>
      <c r="G180" s="140">
        <f>IF('Detailed input - Vehicles'!$E$166&gt;=F177,$E$173/'Detailed input - Vehicles'!$E$166,0)</f>
        <v>0</v>
      </c>
      <c r="H180" s="140">
        <f>IF('Detailed input - Vehicles'!$E$166&gt;=G177,$E$173/'Detailed input - Vehicles'!$E$166,0)</f>
        <v>0</v>
      </c>
      <c r="I180" s="140">
        <f>IF('Detailed input - Vehicles'!$E$166&gt;=H177,$E$173/'Detailed input - Vehicles'!$E$166,0)</f>
        <v>0</v>
      </c>
      <c r="J180" s="140">
        <f>IF('Detailed input - Vehicles'!$E$166&gt;=I177,$E$173/'Detailed input - Vehicles'!$E$166,0)</f>
        <v>0</v>
      </c>
      <c r="K180" s="140">
        <f>IF('Detailed input - Vehicles'!$E$166&gt;=J177,$E$173/'Detailed input - Vehicles'!$E$166,0)</f>
        <v>0</v>
      </c>
      <c r="L180" s="140">
        <f>IF('Detailed input - Vehicles'!$E$166&gt;=K177,$E$173/'Detailed input - Vehicles'!$E$166,0)</f>
        <v>0</v>
      </c>
      <c r="M180" s="140">
        <f>IF('Detailed input - Vehicles'!$E$166&gt;=L177,$E$173/'Detailed input - Vehicles'!$E$166,0)</f>
        <v>0</v>
      </c>
      <c r="N180" s="140">
        <f>IF('Detailed input - Vehicles'!$E$166&gt;=M177,$E$173/'Detailed input - Vehicles'!$E$166,0)</f>
        <v>0</v>
      </c>
      <c r="O180" s="140">
        <f>IF('Detailed input - Vehicles'!$E$166&gt;=N177,$E$173/'Detailed input - Vehicles'!$E$166,0)</f>
        <v>0</v>
      </c>
      <c r="P180" s="140">
        <f>IF('Detailed input - Vehicles'!$E$166&gt;=O177,$E$173/'Detailed input - Vehicles'!$E$166,0)</f>
        <v>0</v>
      </c>
      <c r="Q180" s="140">
        <f>IF('Detailed input - Vehicles'!$E$166&gt;=P177,$E$173/'Detailed input - Vehicles'!$E$166,0)</f>
        <v>0</v>
      </c>
      <c r="R180" s="140">
        <f>IF('Detailed input - Vehicles'!$E$166&gt;=Q177,$E$173/'Detailed input - Vehicles'!$E$166,0)</f>
        <v>0</v>
      </c>
      <c r="S180" s="140">
        <f>IF('Detailed input - Vehicles'!$E$166&gt;=R177,$E$173/'Detailed input - Vehicles'!$E$166,0)</f>
        <v>0</v>
      </c>
      <c r="T180" s="140">
        <f>IF('Detailed input - Vehicles'!$E$166&gt;=S177,$E$173/'Detailed input - Vehicles'!$E$166,0)</f>
        <v>0</v>
      </c>
      <c r="U180" s="140">
        <f>IF('Detailed input - Vehicles'!$E$166&gt;=T177,$E$173/'Detailed input - Vehicles'!$E$166,0)</f>
        <v>0</v>
      </c>
      <c r="V180" s="140">
        <f>IF('Detailed input - Vehicles'!$E$166&gt;=U177,$E$173/'Detailed input - Vehicles'!$E$166,0)</f>
        <v>0</v>
      </c>
      <c r="W180" s="140">
        <f>IF('Detailed input - Vehicles'!$E$166&gt;=V177,$E$173/'Detailed input - Vehicles'!$E$166,0)</f>
        <v>0</v>
      </c>
      <c r="X180" s="140">
        <f>IF('Detailed input - Vehicles'!$E$166&gt;=W177,$E$173/'Detailed input - Vehicles'!$E$166,0)</f>
        <v>0</v>
      </c>
      <c r="Y180" s="140">
        <f>IF('Detailed input - Vehicles'!$E$166&gt;=X177,$E$173/'Detailed input - Vehicles'!$E$166,0)</f>
        <v>0</v>
      </c>
      <c r="Z180" s="140">
        <f>IF('Detailed input - Vehicles'!$E$166&gt;=Y177,$E$173/'Detailed input - Vehicles'!$E$166,0)</f>
        <v>0</v>
      </c>
      <c r="AA180" s="140">
        <f>IF('Detailed input - Vehicles'!$E$166&gt;=Z177,$E$173/'Detailed input - Vehicles'!$E$166,0)</f>
        <v>0</v>
      </c>
      <c r="AB180" s="140">
        <f>IF('Detailed input - Vehicles'!$E$166&gt;=AA177,$E$173/'Detailed input - Vehicles'!$E$166,0)</f>
        <v>0</v>
      </c>
      <c r="AC180" s="140">
        <f>IF('Detailed input - Vehicles'!$E$166&gt;=AB177,$E$173/'Detailed input - Vehicles'!$E$166,0)</f>
        <v>0</v>
      </c>
    </row>
    <row r="181" spans="1:29" ht="20.25" customHeight="1" outlineLevel="2" x14ac:dyDescent="0.3">
      <c r="A181" s="258"/>
      <c r="B181" s="84"/>
      <c r="C181" s="146" t="s">
        <v>123</v>
      </c>
      <c r="D181" s="140"/>
      <c r="E181" s="140"/>
      <c r="F181" s="140">
        <f>IF('Detailed input - Vehicles'!$E$166&gt;=D177,$F$173/'Detailed input - Vehicles'!$E$166,0)</f>
        <v>0</v>
      </c>
      <c r="G181" s="140">
        <f>IF('Detailed input - Vehicles'!$E$166&gt;=E177,$F$173/'Detailed input - Vehicles'!$E$166,0)</f>
        <v>0</v>
      </c>
      <c r="H181" s="140">
        <f>IF('Detailed input - Vehicles'!$E$166&gt;=F177,$F$173/'Detailed input - Vehicles'!$E$166,0)</f>
        <v>0</v>
      </c>
      <c r="I181" s="140">
        <f>IF('Detailed input - Vehicles'!$E$166&gt;=G177,$F$173/'Detailed input - Vehicles'!$E$166,0)</f>
        <v>0</v>
      </c>
      <c r="J181" s="140">
        <f>IF('Detailed input - Vehicles'!$E$166&gt;=H177,$F$173/'Detailed input - Vehicles'!$E$166,0)</f>
        <v>0</v>
      </c>
      <c r="K181" s="140">
        <f>IF('Detailed input - Vehicles'!$E$166&gt;=I177,$F$173/'Detailed input - Vehicles'!$E$166,0)</f>
        <v>0</v>
      </c>
      <c r="L181" s="140">
        <f>IF('Detailed input - Vehicles'!$E$166&gt;=J177,$F$173/'Detailed input - Vehicles'!$E$166,0)</f>
        <v>0</v>
      </c>
      <c r="M181" s="140">
        <f>IF('Detailed input - Vehicles'!$E$166&gt;=K177,$F$173/'Detailed input - Vehicles'!$E$166,0)</f>
        <v>0</v>
      </c>
      <c r="N181" s="140">
        <f>IF('Detailed input - Vehicles'!$E$166&gt;=L177,$F$173/'Detailed input - Vehicles'!$E$166,0)</f>
        <v>0</v>
      </c>
      <c r="O181" s="140">
        <f>IF('Detailed input - Vehicles'!$E$166&gt;=M177,$F$173/'Detailed input - Vehicles'!$E$166,0)</f>
        <v>0</v>
      </c>
      <c r="P181" s="140">
        <f>IF('Detailed input - Vehicles'!$E$166&gt;=N177,$F$173/'Detailed input - Vehicles'!$E$166,0)</f>
        <v>0</v>
      </c>
      <c r="Q181" s="140">
        <f>IF('Detailed input - Vehicles'!$E$166&gt;=O177,$F$173/'Detailed input - Vehicles'!$E$166,0)</f>
        <v>0</v>
      </c>
      <c r="R181" s="140">
        <f>IF('Detailed input - Vehicles'!$E$166&gt;=P177,$F$173/'Detailed input - Vehicles'!$E$166,0)</f>
        <v>0</v>
      </c>
      <c r="S181" s="140">
        <f>IF('Detailed input - Vehicles'!$E$166&gt;=Q177,$F$173/'Detailed input - Vehicles'!$E$166,0)</f>
        <v>0</v>
      </c>
      <c r="T181" s="140">
        <f>IF('Detailed input - Vehicles'!$E$166&gt;=R177,$F$173/'Detailed input - Vehicles'!$E$166,0)</f>
        <v>0</v>
      </c>
      <c r="U181" s="140">
        <f>IF('Detailed input - Vehicles'!$E$166&gt;=S177,$F$173/'Detailed input - Vehicles'!$E$166,0)</f>
        <v>0</v>
      </c>
      <c r="V181" s="140">
        <f>IF('Detailed input - Vehicles'!$E$166&gt;=T177,$F$173/'Detailed input - Vehicles'!$E$166,0)</f>
        <v>0</v>
      </c>
      <c r="W181" s="140">
        <f>IF('Detailed input - Vehicles'!$E$166&gt;=U177,$F$173/'Detailed input - Vehicles'!$E$166,0)</f>
        <v>0</v>
      </c>
      <c r="X181" s="140">
        <f>IF('Detailed input - Vehicles'!$E$166&gt;=V177,$F$173/'Detailed input - Vehicles'!$E$166,0)</f>
        <v>0</v>
      </c>
      <c r="Y181" s="140">
        <f>IF('Detailed input - Vehicles'!$E$166&gt;=W177,$F$173/'Detailed input - Vehicles'!$E$166,0)</f>
        <v>0</v>
      </c>
      <c r="Z181" s="140">
        <f>IF('Detailed input - Vehicles'!$E$166&gt;=X177,$F$173/'Detailed input - Vehicles'!$E$166,0)</f>
        <v>0</v>
      </c>
      <c r="AA181" s="140">
        <f>IF('Detailed input - Vehicles'!$E$166&gt;=Y177,$F$173/'Detailed input - Vehicles'!$E$166,0)</f>
        <v>0</v>
      </c>
      <c r="AB181" s="140">
        <f>IF('Detailed input - Vehicles'!$E$166&gt;=Z177,$F$173/'Detailed input - Vehicles'!$E$166,0)</f>
        <v>0</v>
      </c>
      <c r="AC181" s="140">
        <f>IF('Detailed input - Vehicles'!$E$166&gt;=AA177,$F$173/'Detailed input - Vehicles'!$E$166,0)</f>
        <v>0</v>
      </c>
    </row>
    <row r="182" spans="1:29" ht="20.25" customHeight="1" outlineLevel="2" x14ac:dyDescent="0.3">
      <c r="A182" s="258"/>
      <c r="B182" s="84"/>
      <c r="C182" s="146" t="s">
        <v>124</v>
      </c>
      <c r="D182" s="140"/>
      <c r="E182" s="140"/>
      <c r="F182" s="140"/>
      <c r="G182" s="140">
        <f>IF('Detailed input - Vehicles'!$E$166&gt;=D177,$G$173/'Detailed input - Vehicles'!$E$166,0)</f>
        <v>0</v>
      </c>
      <c r="H182" s="140">
        <f>IF('Detailed input - Vehicles'!$E$166&gt;=E177,$G$173/'Detailed input - Vehicles'!$E$166,0)</f>
        <v>0</v>
      </c>
      <c r="I182" s="140">
        <f>IF('Detailed input - Vehicles'!$E$166&gt;=F177,$G$173/'Detailed input - Vehicles'!$E$166,0)</f>
        <v>0</v>
      </c>
      <c r="J182" s="140">
        <f>IF('Detailed input - Vehicles'!$E$166&gt;=G177,$G$173/'Detailed input - Vehicles'!$E$166,0)</f>
        <v>0</v>
      </c>
      <c r="K182" s="140">
        <f>IF('Detailed input - Vehicles'!$E$166&gt;=H177,$G$173/'Detailed input - Vehicles'!$E$166,0)</f>
        <v>0</v>
      </c>
      <c r="L182" s="140">
        <f>IF('Detailed input - Vehicles'!$E$166&gt;=I177,$G$173/'Detailed input - Vehicles'!$E$166,0)</f>
        <v>0</v>
      </c>
      <c r="M182" s="140">
        <f>IF('Detailed input - Vehicles'!$E$166&gt;=J177,$G$173/'Detailed input - Vehicles'!$E$166,0)</f>
        <v>0</v>
      </c>
      <c r="N182" s="140">
        <f>IF('Detailed input - Vehicles'!$E$166&gt;=K177,$G$173/'Detailed input - Vehicles'!$E$166,0)</f>
        <v>0</v>
      </c>
      <c r="O182" s="140">
        <f>IF('Detailed input - Vehicles'!$E$166&gt;=L177,$G$173/'Detailed input - Vehicles'!$E$166,0)</f>
        <v>0</v>
      </c>
      <c r="P182" s="140">
        <f>IF('Detailed input - Vehicles'!$E$166&gt;=M177,$G$173/'Detailed input - Vehicles'!$E$166,0)</f>
        <v>0</v>
      </c>
      <c r="Q182" s="140">
        <f>IF('Detailed input - Vehicles'!$E$166&gt;=N177,$G$173/'Detailed input - Vehicles'!$E$166,0)</f>
        <v>0</v>
      </c>
      <c r="R182" s="140">
        <f>IF('Detailed input - Vehicles'!$E$166&gt;=O177,$G$173/'Detailed input - Vehicles'!$E$166,0)</f>
        <v>0</v>
      </c>
      <c r="S182" s="140">
        <f>IF('Detailed input - Vehicles'!$E$166&gt;=P177,$G$173/'Detailed input - Vehicles'!$E$166,0)</f>
        <v>0</v>
      </c>
      <c r="T182" s="140">
        <f>IF('Detailed input - Vehicles'!$E$166&gt;=Q177,$G$173/'Detailed input - Vehicles'!$E$166,0)</f>
        <v>0</v>
      </c>
      <c r="U182" s="140">
        <f>IF('Detailed input - Vehicles'!$E$166&gt;=R177,$G$173/'Detailed input - Vehicles'!$E$166,0)</f>
        <v>0</v>
      </c>
      <c r="V182" s="140">
        <f>IF('Detailed input - Vehicles'!$E$166&gt;=S177,$G$173/'Detailed input - Vehicles'!$E$166,0)</f>
        <v>0</v>
      </c>
      <c r="W182" s="140">
        <f>IF('Detailed input - Vehicles'!$E$166&gt;=T177,$G$173/'Detailed input - Vehicles'!$E$166,0)</f>
        <v>0</v>
      </c>
      <c r="X182" s="140">
        <f>IF('Detailed input - Vehicles'!$E$166&gt;=U177,$G$173/'Detailed input - Vehicles'!$E$166,0)</f>
        <v>0</v>
      </c>
      <c r="Y182" s="140">
        <f>IF('Detailed input - Vehicles'!$E$166&gt;=V177,$G$173/'Detailed input - Vehicles'!$E$166,0)</f>
        <v>0</v>
      </c>
      <c r="Z182" s="140">
        <f>IF('Detailed input - Vehicles'!$E$166&gt;=W177,$G$173/'Detailed input - Vehicles'!$E$166,0)</f>
        <v>0</v>
      </c>
      <c r="AA182" s="140">
        <f>IF('Detailed input - Vehicles'!$E$166&gt;=X177,$G$173/'Detailed input - Vehicles'!$E$166,0)</f>
        <v>0</v>
      </c>
      <c r="AB182" s="140">
        <f>IF('Detailed input - Vehicles'!$E$166&gt;=Y177,$G$173/'Detailed input - Vehicles'!$E$166,0)</f>
        <v>0</v>
      </c>
      <c r="AC182" s="140">
        <f>IF('Detailed input - Vehicles'!$E$166&gt;=Z177,$G$173/'Detailed input - Vehicles'!$E$166,0)</f>
        <v>0</v>
      </c>
    </row>
    <row r="183" spans="1:29" ht="20.25" customHeight="1" outlineLevel="2" x14ac:dyDescent="0.3">
      <c r="A183" s="258"/>
      <c r="B183" s="84"/>
      <c r="C183" s="146" t="s">
        <v>125</v>
      </c>
      <c r="D183" s="140"/>
      <c r="E183" s="140"/>
      <c r="F183" s="140"/>
      <c r="G183" s="140"/>
      <c r="H183" s="140">
        <f>IF('Detailed input - Vehicles'!$E$166&gt;=D177,$H$173/'Detailed input - Vehicles'!$E$166,0)</f>
        <v>0</v>
      </c>
      <c r="I183" s="140">
        <f>IF('Detailed input - Vehicles'!$E$166&gt;=E177,$H$173/'Detailed input - Vehicles'!$E$166,0)</f>
        <v>0</v>
      </c>
      <c r="J183" s="140">
        <f>IF('Detailed input - Vehicles'!$E$166&gt;=F177,$H$173/'Detailed input - Vehicles'!$E$166,0)</f>
        <v>0</v>
      </c>
      <c r="K183" s="140">
        <f>IF('Detailed input - Vehicles'!$E$166&gt;=G177,$H$173/'Detailed input - Vehicles'!$E$166,0)</f>
        <v>0</v>
      </c>
      <c r="L183" s="140">
        <f>IF('Detailed input - Vehicles'!$E$166&gt;=H177,$H$173/'Detailed input - Vehicles'!$E$166,0)</f>
        <v>0</v>
      </c>
      <c r="M183" s="140">
        <f>IF('Detailed input - Vehicles'!$E$166&gt;=I177,$H$173/'Detailed input - Vehicles'!$E$166,0)</f>
        <v>0</v>
      </c>
      <c r="N183" s="140">
        <f>IF('Detailed input - Vehicles'!$E$166&gt;=J177,$H$173/'Detailed input - Vehicles'!$E$166,0)</f>
        <v>0</v>
      </c>
      <c r="O183" s="140">
        <f>IF('Detailed input - Vehicles'!$E$166&gt;=K177,$H$173/'Detailed input - Vehicles'!$E$166,0)</f>
        <v>0</v>
      </c>
      <c r="P183" s="140">
        <f>IF('Detailed input - Vehicles'!$E$166&gt;=L177,$H$173/'Detailed input - Vehicles'!$E$166,0)</f>
        <v>0</v>
      </c>
      <c r="Q183" s="140">
        <f>IF('Detailed input - Vehicles'!$E$166&gt;=M177,$H$173/'Detailed input - Vehicles'!$E$166,0)</f>
        <v>0</v>
      </c>
      <c r="R183" s="140">
        <f>IF('Detailed input - Vehicles'!$E$166&gt;=N177,$H$173/'Detailed input - Vehicles'!$E$166,0)</f>
        <v>0</v>
      </c>
      <c r="S183" s="140">
        <f>IF('Detailed input - Vehicles'!$E$166&gt;=O177,$H$173/'Detailed input - Vehicles'!$E$166,0)</f>
        <v>0</v>
      </c>
      <c r="T183" s="140">
        <f>IF('Detailed input - Vehicles'!$E$166&gt;=P177,$H$173/'Detailed input - Vehicles'!$E$166,0)</f>
        <v>0</v>
      </c>
      <c r="U183" s="140">
        <f>IF('Detailed input - Vehicles'!$E$166&gt;=Q177,$H$173/'Detailed input - Vehicles'!$E$166,0)</f>
        <v>0</v>
      </c>
      <c r="V183" s="140">
        <f>IF('Detailed input - Vehicles'!$E$166&gt;=R177,$H$173/'Detailed input - Vehicles'!$E$166,0)</f>
        <v>0</v>
      </c>
      <c r="W183" s="140">
        <f>IF('Detailed input - Vehicles'!$E$166&gt;=S177,$H$173/'Detailed input - Vehicles'!$E$166,0)</f>
        <v>0</v>
      </c>
      <c r="X183" s="140">
        <f>IF('Detailed input - Vehicles'!$E$166&gt;=T177,$H$173/'Detailed input - Vehicles'!$E$166,0)</f>
        <v>0</v>
      </c>
      <c r="Y183" s="140">
        <f>IF('Detailed input - Vehicles'!$E$166&gt;=U177,$H$173/'Detailed input - Vehicles'!$E$166,0)</f>
        <v>0</v>
      </c>
      <c r="Z183" s="140">
        <f>IF('Detailed input - Vehicles'!$E$166&gt;=V177,$H$173/'Detailed input - Vehicles'!$E$166,0)</f>
        <v>0</v>
      </c>
      <c r="AA183" s="140">
        <f>IF('Detailed input - Vehicles'!$E$166&gt;=W177,$H$173/'Detailed input - Vehicles'!$E$166,0)</f>
        <v>0</v>
      </c>
      <c r="AB183" s="140">
        <f>IF('Detailed input - Vehicles'!$E$166&gt;=X177,$H$173/'Detailed input - Vehicles'!$E$166,0)</f>
        <v>0</v>
      </c>
      <c r="AC183" s="140">
        <f>IF('Detailed input - Vehicles'!$E$166&gt;=Y177,$H$173/'Detailed input - Vehicles'!$E$166,0)</f>
        <v>0</v>
      </c>
    </row>
    <row r="184" spans="1:29" ht="20.25" customHeight="1" outlineLevel="2" x14ac:dyDescent="0.3">
      <c r="A184" s="258"/>
      <c r="B184" s="84"/>
      <c r="C184" s="146" t="s">
        <v>126</v>
      </c>
      <c r="D184" s="140"/>
      <c r="E184" s="140"/>
      <c r="F184" s="140"/>
      <c r="G184" s="140"/>
      <c r="H184" s="140"/>
      <c r="I184" s="140">
        <f>IF('Detailed input - Vehicles'!$E$166&gt;=D177,$I$173/'Detailed input - Vehicles'!$E$166,0)</f>
        <v>0</v>
      </c>
      <c r="J184" s="140">
        <f>IF('Detailed input - Vehicles'!$E$166&gt;=E177,$I$173/'Detailed input - Vehicles'!$E$166,0)</f>
        <v>0</v>
      </c>
      <c r="K184" s="140">
        <f>IF('Detailed input - Vehicles'!$E$166&gt;=F177,$I$173/'Detailed input - Vehicles'!$E$166,0)</f>
        <v>0</v>
      </c>
      <c r="L184" s="140">
        <f>IF('Detailed input - Vehicles'!$E$166&gt;=G177,$I$173/'Detailed input - Vehicles'!$E$166,0)</f>
        <v>0</v>
      </c>
      <c r="M184" s="140">
        <f>IF('Detailed input - Vehicles'!$E$166&gt;=H177,$I$173/'Detailed input - Vehicles'!$E$166,0)</f>
        <v>0</v>
      </c>
      <c r="N184" s="140">
        <f>IF('Detailed input - Vehicles'!$E$166&gt;=I177,$I$173/'Detailed input - Vehicles'!$E$166,0)</f>
        <v>0</v>
      </c>
      <c r="O184" s="140">
        <f>IF('Detailed input - Vehicles'!$E$166&gt;=J177,$I$173/'Detailed input - Vehicles'!$E$166,0)</f>
        <v>0</v>
      </c>
      <c r="P184" s="140">
        <f>IF('Detailed input - Vehicles'!$E$166&gt;=K177,$I$173/'Detailed input - Vehicles'!$E$166,0)</f>
        <v>0</v>
      </c>
      <c r="Q184" s="140">
        <f>IF('Detailed input - Vehicles'!$E$166&gt;=L177,$I$173/'Detailed input - Vehicles'!$E$166,0)</f>
        <v>0</v>
      </c>
      <c r="R184" s="140">
        <f>IF('Detailed input - Vehicles'!$E$166&gt;=M177,$I$173/'Detailed input - Vehicles'!$E$166,0)</f>
        <v>0</v>
      </c>
      <c r="S184" s="140">
        <f>IF('Detailed input - Vehicles'!$E$166&gt;=N177,$I$173/'Detailed input - Vehicles'!$E$166,0)</f>
        <v>0</v>
      </c>
      <c r="T184" s="140">
        <f>IF('Detailed input - Vehicles'!$E$166&gt;=O177,$I$173/'Detailed input - Vehicles'!$E$166,0)</f>
        <v>0</v>
      </c>
      <c r="U184" s="140">
        <f>IF('Detailed input - Vehicles'!$E$166&gt;=P177,$I$173/'Detailed input - Vehicles'!$E$166,0)</f>
        <v>0</v>
      </c>
      <c r="V184" s="140">
        <f>IF('Detailed input - Vehicles'!$E$166&gt;=Q177,$I$173/'Detailed input - Vehicles'!$E$166,0)</f>
        <v>0</v>
      </c>
      <c r="W184" s="140">
        <f>IF('Detailed input - Vehicles'!$E$166&gt;=R177,$I$173/'Detailed input - Vehicles'!$E$166,0)</f>
        <v>0</v>
      </c>
      <c r="X184" s="140">
        <f>IF('Detailed input - Vehicles'!$E$166&gt;=S177,$I$173/'Detailed input - Vehicles'!$E$166,0)</f>
        <v>0</v>
      </c>
      <c r="Y184" s="140">
        <f>IF('Detailed input - Vehicles'!$E$166&gt;=T177,$I$173/'Detailed input - Vehicles'!$E$166,0)</f>
        <v>0</v>
      </c>
      <c r="Z184" s="140">
        <f>IF('Detailed input - Vehicles'!$E$166&gt;=U177,$I$173/'Detailed input - Vehicles'!$E$166,0)</f>
        <v>0</v>
      </c>
      <c r="AA184" s="140">
        <f>IF('Detailed input - Vehicles'!$E$166&gt;=V177,$I$173/'Detailed input - Vehicles'!$E$166,0)</f>
        <v>0</v>
      </c>
      <c r="AB184" s="140">
        <f>IF('Detailed input - Vehicles'!$E$166&gt;=W177,$I$173/'Detailed input - Vehicles'!$E$166,0)</f>
        <v>0</v>
      </c>
      <c r="AC184" s="140">
        <f>IF('Detailed input - Vehicles'!$E$166&gt;=X177,$I$173/'Detailed input - Vehicles'!$E$166,0)</f>
        <v>0</v>
      </c>
    </row>
    <row r="185" spans="1:29" ht="20.25" customHeight="1" outlineLevel="2" x14ac:dyDescent="0.3">
      <c r="A185" s="258"/>
      <c r="B185" s="84"/>
      <c r="C185" s="146" t="s">
        <v>127</v>
      </c>
      <c r="D185" s="140"/>
      <c r="E185" s="140"/>
      <c r="F185" s="140"/>
      <c r="G185" s="140"/>
      <c r="H185" s="140"/>
      <c r="I185" s="140"/>
      <c r="J185" s="140">
        <f>IF('Detailed input - Vehicles'!$E$166&gt;=D177,$J$173/'Detailed input - Vehicles'!$E$166,0)</f>
        <v>0</v>
      </c>
      <c r="K185" s="140">
        <f>IF('Detailed input - Vehicles'!$E$166&gt;=E177,$J$173/'Detailed input - Vehicles'!$E$166,0)</f>
        <v>0</v>
      </c>
      <c r="L185" s="140">
        <f>IF('Detailed input - Vehicles'!$E$166&gt;=F177,$J$173/'Detailed input - Vehicles'!$E$166,0)</f>
        <v>0</v>
      </c>
      <c r="M185" s="140">
        <f>IF('Detailed input - Vehicles'!$E$166&gt;=G177,$J$173/'Detailed input - Vehicles'!$E$166,0)</f>
        <v>0</v>
      </c>
      <c r="N185" s="140">
        <f>IF('Detailed input - Vehicles'!$E$166&gt;=H177,$J$173/'Detailed input - Vehicles'!$E$166,0)</f>
        <v>0</v>
      </c>
      <c r="O185" s="140">
        <f>IF('Detailed input - Vehicles'!$E$166&gt;=I177,$J$173/'Detailed input - Vehicles'!$E$166,0)</f>
        <v>0</v>
      </c>
      <c r="P185" s="140">
        <f>IF('Detailed input - Vehicles'!$E$166&gt;=J177,$J$173/'Detailed input - Vehicles'!$E$166,0)</f>
        <v>0</v>
      </c>
      <c r="Q185" s="140">
        <f>IF('Detailed input - Vehicles'!$E$166&gt;=K177,$J$173/'Detailed input - Vehicles'!$E$166,0)</f>
        <v>0</v>
      </c>
      <c r="R185" s="140">
        <f>IF('Detailed input - Vehicles'!$E$166&gt;=L177,$J$173/'Detailed input - Vehicles'!$E$166,0)</f>
        <v>0</v>
      </c>
      <c r="S185" s="140">
        <f>IF('Detailed input - Vehicles'!$E$166&gt;=M177,$J$173/'Detailed input - Vehicles'!$E$166,0)</f>
        <v>0</v>
      </c>
      <c r="T185" s="140">
        <f>IF('Detailed input - Vehicles'!$E$166&gt;=N177,$J$173/'Detailed input - Vehicles'!$E$166,0)</f>
        <v>0</v>
      </c>
      <c r="U185" s="140">
        <f>IF('Detailed input - Vehicles'!$E$166&gt;=O177,$J$173/'Detailed input - Vehicles'!$E$166,0)</f>
        <v>0</v>
      </c>
      <c r="V185" s="140">
        <f>IF('Detailed input - Vehicles'!$E$166&gt;=P177,$J$173/'Detailed input - Vehicles'!$E$166,0)</f>
        <v>0</v>
      </c>
      <c r="W185" s="140">
        <f>IF('Detailed input - Vehicles'!$E$166&gt;=Q177,$J$173/'Detailed input - Vehicles'!$E$166,0)</f>
        <v>0</v>
      </c>
      <c r="X185" s="140">
        <f>IF('Detailed input - Vehicles'!$E$166&gt;=R177,$J$173/'Detailed input - Vehicles'!$E$166,0)</f>
        <v>0</v>
      </c>
      <c r="Y185" s="140">
        <f>IF('Detailed input - Vehicles'!$E$166&gt;=S177,$J$173/'Detailed input - Vehicles'!$E$166,0)</f>
        <v>0</v>
      </c>
      <c r="Z185" s="140">
        <f>IF('Detailed input - Vehicles'!$E$166&gt;=T177,$J$173/'Detailed input - Vehicles'!$E$166,0)</f>
        <v>0</v>
      </c>
      <c r="AA185" s="140">
        <f>IF('Detailed input - Vehicles'!$E$166&gt;=U177,$J$173/'Detailed input - Vehicles'!$E$166,0)</f>
        <v>0</v>
      </c>
      <c r="AB185" s="140">
        <f>IF('Detailed input - Vehicles'!$E$166&gt;=V177,$J$173/'Detailed input - Vehicles'!$E$166,0)</f>
        <v>0</v>
      </c>
      <c r="AC185" s="140">
        <f>IF('Detailed input - Vehicles'!$E$166&gt;=W177,$J$173/'Detailed input - Vehicles'!$E$166,0)</f>
        <v>0</v>
      </c>
    </row>
    <row r="186" spans="1:29" ht="20.25" customHeight="1" outlineLevel="2" x14ac:dyDescent="0.3">
      <c r="A186" s="258"/>
      <c r="B186" s="84"/>
      <c r="C186" s="146" t="s">
        <v>128</v>
      </c>
      <c r="D186" s="140"/>
      <c r="E186" s="140"/>
      <c r="F186" s="140"/>
      <c r="G186" s="140"/>
      <c r="H186" s="140"/>
      <c r="I186" s="140"/>
      <c r="J186" s="140"/>
      <c r="K186" s="140">
        <f>IF('Detailed input - Vehicles'!$E$166&gt;=D177,$K$173/'Detailed input - Vehicles'!$E$166,0)</f>
        <v>0</v>
      </c>
      <c r="L186" s="140">
        <f>IF('Detailed input - Vehicles'!$E$166&gt;=E177,$K$173/'Detailed input - Vehicles'!$E$166,0)</f>
        <v>0</v>
      </c>
      <c r="M186" s="140">
        <f>IF('Detailed input - Vehicles'!$E$166&gt;=F177,$K$173/'Detailed input - Vehicles'!$E$166,0)</f>
        <v>0</v>
      </c>
      <c r="N186" s="140">
        <f>IF('Detailed input - Vehicles'!$E$166&gt;=G177,$K$173/'Detailed input - Vehicles'!$E$166,0)</f>
        <v>0</v>
      </c>
      <c r="O186" s="140">
        <f>IF('Detailed input - Vehicles'!$E$166&gt;=H177,$K$173/'Detailed input - Vehicles'!$E$166,0)</f>
        <v>0</v>
      </c>
      <c r="P186" s="140">
        <f>IF('Detailed input - Vehicles'!$E$166&gt;=I177,$K$173/'Detailed input - Vehicles'!$E$166,0)</f>
        <v>0</v>
      </c>
      <c r="Q186" s="140">
        <f>IF('Detailed input - Vehicles'!$E$166&gt;=J177,$K$173/'Detailed input - Vehicles'!$E$166,0)</f>
        <v>0</v>
      </c>
      <c r="R186" s="140">
        <f>IF('Detailed input - Vehicles'!$E$166&gt;=K177,$K$173/'Detailed input - Vehicles'!$E$166,0)</f>
        <v>0</v>
      </c>
      <c r="S186" s="140">
        <f>IF('Detailed input - Vehicles'!$E$166&gt;=L177,$K$173/'Detailed input - Vehicles'!$E$166,0)</f>
        <v>0</v>
      </c>
      <c r="T186" s="140">
        <f>IF('Detailed input - Vehicles'!$E$166&gt;=M177,$K$173/'Detailed input - Vehicles'!$E$166,0)</f>
        <v>0</v>
      </c>
      <c r="U186" s="140">
        <f>IF('Detailed input - Vehicles'!$E$166&gt;=N177,$K$173/'Detailed input - Vehicles'!$E$166,0)</f>
        <v>0</v>
      </c>
      <c r="V186" s="140">
        <f>IF('Detailed input - Vehicles'!$E$166&gt;=O177,$K$173/'Detailed input - Vehicles'!$E$166,0)</f>
        <v>0</v>
      </c>
      <c r="W186" s="140">
        <f>IF('Detailed input - Vehicles'!$E$166&gt;=P177,$K$173/'Detailed input - Vehicles'!$E$166,0)</f>
        <v>0</v>
      </c>
      <c r="X186" s="140">
        <f>IF('Detailed input - Vehicles'!$E$166&gt;=Q177,$K$173/'Detailed input - Vehicles'!$E$166,0)</f>
        <v>0</v>
      </c>
      <c r="Y186" s="140">
        <f>IF('Detailed input - Vehicles'!$E$166&gt;=R177,$K$173/'Detailed input - Vehicles'!$E$166,0)</f>
        <v>0</v>
      </c>
      <c r="Z186" s="140">
        <f>IF('Detailed input - Vehicles'!$E$166&gt;=S177,$K$173/'Detailed input - Vehicles'!$E$166,0)</f>
        <v>0</v>
      </c>
      <c r="AA186" s="140">
        <f>IF('Detailed input - Vehicles'!$E$166&gt;=T177,$K$173/'Detailed input - Vehicles'!$E$166,0)</f>
        <v>0</v>
      </c>
      <c r="AB186" s="140">
        <f>IF('Detailed input - Vehicles'!$E$166&gt;=U177,$K$173/'Detailed input - Vehicles'!$E$166,0)</f>
        <v>0</v>
      </c>
      <c r="AC186" s="140">
        <f>IF('Detailed input - Vehicles'!$E$166&gt;=V177,$K$173/'Detailed input - Vehicles'!$E$166,0)</f>
        <v>0</v>
      </c>
    </row>
    <row r="187" spans="1:29" ht="20.25" customHeight="1" outlineLevel="2" x14ac:dyDescent="0.3">
      <c r="A187" s="258"/>
      <c r="B187" s="84"/>
      <c r="C187" s="146" t="s">
        <v>129</v>
      </c>
      <c r="D187" s="140"/>
      <c r="E187" s="140"/>
      <c r="F187" s="140"/>
      <c r="G187" s="140"/>
      <c r="H187" s="140"/>
      <c r="I187" s="140"/>
      <c r="J187" s="140"/>
      <c r="K187" s="140"/>
      <c r="L187" s="140">
        <f>IF('Detailed input - Vehicles'!$E$166&gt;=D177,$L$173/'Detailed input - Vehicles'!$E$166,0)</f>
        <v>0</v>
      </c>
      <c r="M187" s="140">
        <f>IF('Detailed input - Vehicles'!$E$166&gt;=E177,$L$173/'Detailed input - Vehicles'!$E$166,0)</f>
        <v>0</v>
      </c>
      <c r="N187" s="140">
        <f>IF('Detailed input - Vehicles'!$E$166&gt;=F177,$L$173/'Detailed input - Vehicles'!$E$166,0)</f>
        <v>0</v>
      </c>
      <c r="O187" s="140">
        <f>IF('Detailed input - Vehicles'!$E$166&gt;=G177,$L$173/'Detailed input - Vehicles'!$E$166,0)</f>
        <v>0</v>
      </c>
      <c r="P187" s="140">
        <f>IF('Detailed input - Vehicles'!$E$166&gt;=H177,$L$173/'Detailed input - Vehicles'!$E$166,0)</f>
        <v>0</v>
      </c>
      <c r="Q187" s="140">
        <f>IF('Detailed input - Vehicles'!$E$166&gt;=I177,$L$173/'Detailed input - Vehicles'!$E$166,0)</f>
        <v>0</v>
      </c>
      <c r="R187" s="140">
        <f>IF('Detailed input - Vehicles'!$E$166&gt;=J177,$L$173/'Detailed input - Vehicles'!$E$166,0)</f>
        <v>0</v>
      </c>
      <c r="S187" s="140">
        <f>IF('Detailed input - Vehicles'!$E$166&gt;=K177,$L$173/'Detailed input - Vehicles'!$E$166,0)</f>
        <v>0</v>
      </c>
      <c r="T187" s="140">
        <f>IF('Detailed input - Vehicles'!$E$166&gt;=L177,$L$173/'Detailed input - Vehicles'!$E$166,0)</f>
        <v>0</v>
      </c>
      <c r="U187" s="140">
        <f>IF('Detailed input - Vehicles'!$E$166&gt;=M177,$L$173/'Detailed input - Vehicles'!$E$166,0)</f>
        <v>0</v>
      </c>
      <c r="V187" s="140">
        <f>IF('Detailed input - Vehicles'!$E$166&gt;=N177,$L$173/'Detailed input - Vehicles'!$E$166,0)</f>
        <v>0</v>
      </c>
      <c r="W187" s="140">
        <f>IF('Detailed input - Vehicles'!$E$166&gt;=O177,$L$173/'Detailed input - Vehicles'!$E$166,0)</f>
        <v>0</v>
      </c>
      <c r="X187" s="140">
        <f>IF('Detailed input - Vehicles'!$E$166&gt;=P177,$L$173/'Detailed input - Vehicles'!$E$166,0)</f>
        <v>0</v>
      </c>
      <c r="Y187" s="140">
        <f>IF('Detailed input - Vehicles'!$E$166&gt;=Q177,$L$173/'Detailed input - Vehicles'!$E$166,0)</f>
        <v>0</v>
      </c>
      <c r="Z187" s="140">
        <f>IF('Detailed input - Vehicles'!$E$166&gt;=R177,$L$173/'Detailed input - Vehicles'!$E$166,0)</f>
        <v>0</v>
      </c>
      <c r="AA187" s="140">
        <f>IF('Detailed input - Vehicles'!$E$166&gt;=S177,$L$173/'Detailed input - Vehicles'!$E$166,0)</f>
        <v>0</v>
      </c>
      <c r="AB187" s="140">
        <f>IF('Detailed input - Vehicles'!$E$166&gt;=T177,$L$173/'Detailed input - Vehicles'!$E$166,0)</f>
        <v>0</v>
      </c>
      <c r="AC187" s="140">
        <f>IF('Detailed input - Vehicles'!$E$166&gt;=U177,$L$173/'Detailed input - Vehicles'!$E$166,0)</f>
        <v>0</v>
      </c>
    </row>
    <row r="188" spans="1:29" ht="20.25" customHeight="1" outlineLevel="2" x14ac:dyDescent="0.3">
      <c r="A188" s="258"/>
      <c r="B188" s="84"/>
      <c r="C188" s="146" t="s">
        <v>130</v>
      </c>
      <c r="D188" s="140"/>
      <c r="E188" s="140"/>
      <c r="F188" s="140"/>
      <c r="G188" s="140"/>
      <c r="H188" s="140"/>
      <c r="I188" s="140"/>
      <c r="J188" s="140"/>
      <c r="K188" s="140"/>
      <c r="L188" s="140"/>
      <c r="M188" s="140">
        <f>IF('Detailed input - Vehicles'!$E$166&gt;=D177,$M$173/'Detailed input - Vehicles'!$E$166,0)</f>
        <v>0</v>
      </c>
      <c r="N188" s="140">
        <f>IF('Detailed input - Vehicles'!$E$166&gt;=E177,$M$173/'Detailed input - Vehicles'!$E$166,0)</f>
        <v>0</v>
      </c>
      <c r="O188" s="140">
        <f>IF('Detailed input - Vehicles'!$E$166&gt;=F177,$M$173/'Detailed input - Vehicles'!$E$166,0)</f>
        <v>0</v>
      </c>
      <c r="P188" s="140">
        <f>IF('Detailed input - Vehicles'!$E$166&gt;=G177,$M$173/'Detailed input - Vehicles'!$E$166,0)</f>
        <v>0</v>
      </c>
      <c r="Q188" s="140">
        <f>IF('Detailed input - Vehicles'!$E$166&gt;=H177,$M$173/'Detailed input - Vehicles'!$E$166,0)</f>
        <v>0</v>
      </c>
      <c r="R188" s="140">
        <f>IF('Detailed input - Vehicles'!$E$166&gt;=I177,$M$173/'Detailed input - Vehicles'!$E$166,0)</f>
        <v>0</v>
      </c>
      <c r="S188" s="140">
        <f>IF('Detailed input - Vehicles'!$E$166&gt;=J177,$M$173/'Detailed input - Vehicles'!$E$166,0)</f>
        <v>0</v>
      </c>
      <c r="T188" s="140">
        <f>IF('Detailed input - Vehicles'!$E$166&gt;=K177,$M$173/'Detailed input - Vehicles'!$E$166,0)</f>
        <v>0</v>
      </c>
      <c r="U188" s="140">
        <f>IF('Detailed input - Vehicles'!$E$166&gt;=L177,$M$173/'Detailed input - Vehicles'!$E$166,0)</f>
        <v>0</v>
      </c>
      <c r="V188" s="140">
        <f>IF('Detailed input - Vehicles'!$E$166&gt;=M177,$M$173/'Detailed input - Vehicles'!$E$166,0)</f>
        <v>0</v>
      </c>
      <c r="W188" s="140">
        <f>IF('Detailed input - Vehicles'!$E$166&gt;=N177,$M$173/'Detailed input - Vehicles'!$E$166,0)</f>
        <v>0</v>
      </c>
      <c r="X188" s="140">
        <f>IF('Detailed input - Vehicles'!$E$166&gt;=O177,$M$173/'Detailed input - Vehicles'!$E$166,0)</f>
        <v>0</v>
      </c>
      <c r="Y188" s="140">
        <f>IF('Detailed input - Vehicles'!$E$166&gt;=P177,$M$173/'Detailed input - Vehicles'!$E$166,0)</f>
        <v>0</v>
      </c>
      <c r="Z188" s="140">
        <f>IF('Detailed input - Vehicles'!$E$166&gt;=Q177,$M$173/'Detailed input - Vehicles'!$E$166,0)</f>
        <v>0</v>
      </c>
      <c r="AA188" s="140">
        <f>IF('Detailed input - Vehicles'!$E$166&gt;=R177,$M$173/'Detailed input - Vehicles'!$E$166,0)</f>
        <v>0</v>
      </c>
      <c r="AB188" s="140">
        <f>IF('Detailed input - Vehicles'!$E$166&gt;=S177,$M$173/'Detailed input - Vehicles'!$E$166,0)</f>
        <v>0</v>
      </c>
      <c r="AC188" s="140">
        <f>IF('Detailed input - Vehicles'!$E$166&gt;=T177,$M$173/'Detailed input - Vehicles'!$E$166,0)</f>
        <v>0</v>
      </c>
    </row>
    <row r="189" spans="1:29" ht="20.25" customHeight="1" outlineLevel="2" x14ac:dyDescent="0.3">
      <c r="A189" s="258"/>
      <c r="B189" s="84"/>
      <c r="C189" s="146" t="s">
        <v>131</v>
      </c>
      <c r="D189" s="140"/>
      <c r="E189" s="140"/>
      <c r="F189" s="140"/>
      <c r="G189" s="140"/>
      <c r="H189" s="140"/>
      <c r="I189" s="140"/>
      <c r="J189" s="140"/>
      <c r="K189" s="140"/>
      <c r="L189" s="140"/>
      <c r="M189" s="140"/>
      <c r="N189" s="140">
        <f>IF('Detailed input - Vehicles'!$E$166&gt;=D177,$N$173/'Detailed input - Vehicles'!$E$166,0)</f>
        <v>0</v>
      </c>
      <c r="O189" s="140">
        <f>IF('Detailed input - Vehicles'!$E$166&gt;=E177,$N$173/'Detailed input - Vehicles'!$E$166,0)</f>
        <v>0</v>
      </c>
      <c r="P189" s="140">
        <f>IF('Detailed input - Vehicles'!$E$166&gt;=F177,$N$173/'Detailed input - Vehicles'!$E$166,0)</f>
        <v>0</v>
      </c>
      <c r="Q189" s="140">
        <f>IF('Detailed input - Vehicles'!$E$166&gt;=G177,$N$173/'Detailed input - Vehicles'!$E$166,0)</f>
        <v>0</v>
      </c>
      <c r="R189" s="140">
        <f>IF('Detailed input - Vehicles'!$E$166&gt;=H177,$N$173/'Detailed input - Vehicles'!$E$166,0)</f>
        <v>0</v>
      </c>
      <c r="S189" s="140">
        <f>IF('Detailed input - Vehicles'!$E$166&gt;=I177,$N$173/'Detailed input - Vehicles'!$E$166,0)</f>
        <v>0</v>
      </c>
      <c r="T189" s="140">
        <f>IF('Detailed input - Vehicles'!$E$166&gt;=J177,$N$173/'Detailed input - Vehicles'!$E$166,0)</f>
        <v>0</v>
      </c>
      <c r="U189" s="140">
        <f>IF('Detailed input - Vehicles'!$E$166&gt;=K177,$N$173/'Detailed input - Vehicles'!$E$166,0)</f>
        <v>0</v>
      </c>
      <c r="V189" s="140">
        <f>IF('Detailed input - Vehicles'!$E$166&gt;=L177,$N$173/'Detailed input - Vehicles'!$E$166,0)</f>
        <v>0</v>
      </c>
      <c r="W189" s="140">
        <f>IF('Detailed input - Vehicles'!$E$166&gt;=M177,$N$173/'Detailed input - Vehicles'!$E$166,0)</f>
        <v>0</v>
      </c>
      <c r="X189" s="140">
        <f>IF('Detailed input - Vehicles'!$E$166&gt;=N177,$N$173/'Detailed input - Vehicles'!$E$166,0)</f>
        <v>0</v>
      </c>
      <c r="Y189" s="140">
        <f>IF('Detailed input - Vehicles'!$E$166&gt;=O177,$N$173/'Detailed input - Vehicles'!$E$166,0)</f>
        <v>0</v>
      </c>
      <c r="Z189" s="140">
        <f>IF('Detailed input - Vehicles'!$E$166&gt;=P177,$N$173/'Detailed input - Vehicles'!$E$166,0)</f>
        <v>0</v>
      </c>
      <c r="AA189" s="140">
        <f>IF('Detailed input - Vehicles'!$E$166&gt;=Q177,$N$173/'Detailed input - Vehicles'!$E$166,0)</f>
        <v>0</v>
      </c>
      <c r="AB189" s="140">
        <f>IF('Detailed input - Vehicles'!$E$166&gt;=R177,$N$173/'Detailed input - Vehicles'!$E$166,0)</f>
        <v>0</v>
      </c>
      <c r="AC189" s="140">
        <f>IF('Detailed input - Vehicles'!$E$166&gt;=S177,$N$173/'Detailed input - Vehicles'!$E$166,0)</f>
        <v>0</v>
      </c>
    </row>
    <row r="190" spans="1:29" s="87" customFormat="1" ht="20.25" customHeight="1" outlineLevel="1" x14ac:dyDescent="0.3">
      <c r="A190" s="258"/>
      <c r="B190" s="84"/>
      <c r="C190" s="84"/>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row>
    <row r="191" spans="1:29" s="87" customFormat="1" ht="20.25" customHeight="1" outlineLevel="1" x14ac:dyDescent="0.3">
      <c r="A191" s="85"/>
      <c r="B191" s="84"/>
      <c r="C191" s="84"/>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row>
    <row r="192" spans="1:29" ht="20.25" customHeight="1" outlineLevel="1" x14ac:dyDescent="0.3">
      <c r="A192" s="85"/>
      <c r="B192" s="133" t="s">
        <v>112</v>
      </c>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row>
    <row r="193" spans="1:29" s="87" customFormat="1" ht="20.25" customHeight="1" outlineLevel="1" x14ac:dyDescent="0.3">
      <c r="A193" s="85"/>
      <c r="B193" s="182"/>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row>
    <row r="194" spans="1:29" s="87" customFormat="1" ht="20.25" customHeight="1" outlineLevel="1" thickBot="1" x14ac:dyDescent="0.35">
      <c r="A194" s="85"/>
      <c r="B194" s="184" t="s">
        <v>200</v>
      </c>
      <c r="C194" s="184" t="s">
        <v>16</v>
      </c>
      <c r="D194" s="185">
        <f>D197+D210+D212</f>
        <v>0</v>
      </c>
      <c r="E194" s="185">
        <f t="shared" ref="E194:N194" si="114">E197+E210+E212</f>
        <v>0</v>
      </c>
      <c r="F194" s="185">
        <f t="shared" si="114"/>
        <v>0</v>
      </c>
      <c r="G194" s="185">
        <f t="shared" si="114"/>
        <v>0</v>
      </c>
      <c r="H194" s="185">
        <f t="shared" si="114"/>
        <v>0</v>
      </c>
      <c r="I194" s="185">
        <f t="shared" si="114"/>
        <v>0</v>
      </c>
      <c r="J194" s="185">
        <f t="shared" si="114"/>
        <v>0</v>
      </c>
      <c r="K194" s="185">
        <f t="shared" si="114"/>
        <v>0</v>
      </c>
      <c r="L194" s="185">
        <f t="shared" si="114"/>
        <v>0</v>
      </c>
      <c r="M194" s="185">
        <f t="shared" si="114"/>
        <v>0</v>
      </c>
      <c r="N194" s="185">
        <f t="shared" si="114"/>
        <v>0</v>
      </c>
      <c r="O194" s="185">
        <f t="shared" ref="O194:AC194" si="115">O197+O210+O212</f>
        <v>0</v>
      </c>
      <c r="P194" s="185">
        <f t="shared" si="115"/>
        <v>0</v>
      </c>
      <c r="Q194" s="185">
        <f t="shared" si="115"/>
        <v>0</v>
      </c>
      <c r="R194" s="185">
        <f t="shared" si="115"/>
        <v>0</v>
      </c>
      <c r="S194" s="185">
        <f t="shared" si="115"/>
        <v>0</v>
      </c>
      <c r="T194" s="185">
        <f t="shared" si="115"/>
        <v>0</v>
      </c>
      <c r="U194" s="185">
        <f t="shared" si="115"/>
        <v>0</v>
      </c>
      <c r="V194" s="185">
        <f t="shared" si="115"/>
        <v>0</v>
      </c>
      <c r="W194" s="185">
        <f t="shared" si="115"/>
        <v>0</v>
      </c>
      <c r="X194" s="185">
        <f t="shared" si="115"/>
        <v>0</v>
      </c>
      <c r="Y194" s="185">
        <f t="shared" si="115"/>
        <v>0</v>
      </c>
      <c r="Z194" s="185">
        <f t="shared" si="115"/>
        <v>0</v>
      </c>
      <c r="AA194" s="185">
        <f t="shared" si="115"/>
        <v>0</v>
      </c>
      <c r="AB194" s="185">
        <f t="shared" si="115"/>
        <v>0</v>
      </c>
      <c r="AC194" s="185">
        <f t="shared" si="115"/>
        <v>0</v>
      </c>
    </row>
    <row r="195" spans="1:29" ht="15" customHeight="1" outlineLevel="1" x14ac:dyDescent="0.3"/>
    <row r="196" spans="1:29" s="208" customFormat="1" ht="20.25" customHeight="1" outlineLevel="2" x14ac:dyDescent="0.3">
      <c r="A196" s="85"/>
      <c r="B196" s="206"/>
      <c r="C196" s="207"/>
      <c r="D196" s="207"/>
      <c r="E196" s="207"/>
      <c r="F196" s="207"/>
      <c r="G196" s="207"/>
      <c r="H196" s="207"/>
      <c r="I196" s="207"/>
      <c r="J196" s="207"/>
      <c r="K196" s="207"/>
      <c r="L196" s="207"/>
      <c r="M196" s="207"/>
      <c r="N196" s="207"/>
      <c r="O196" s="207"/>
      <c r="P196" s="207"/>
      <c r="Q196" s="207"/>
      <c r="R196" s="207"/>
      <c r="S196" s="207"/>
      <c r="T196" s="207"/>
      <c r="U196" s="207"/>
      <c r="V196" s="207"/>
      <c r="W196" s="207"/>
      <c r="X196" s="207"/>
      <c r="Y196" s="207"/>
      <c r="Z196" s="207"/>
      <c r="AA196" s="207"/>
      <c r="AB196" s="207"/>
      <c r="AC196" s="207"/>
    </row>
    <row r="197" spans="1:29" s="87" customFormat="1" ht="20.25" customHeight="1" outlineLevel="2" x14ac:dyDescent="0.3">
      <c r="A197" s="88"/>
      <c r="B197" s="101" t="s">
        <v>63</v>
      </c>
      <c r="C197" s="101" t="s">
        <v>16</v>
      </c>
      <c r="D197" s="141">
        <f t="shared" ref="D197:N197" si="116">SUM(D198:D208)</f>
        <v>0</v>
      </c>
      <c r="E197" s="141">
        <f t="shared" si="116"/>
        <v>0</v>
      </c>
      <c r="F197" s="141">
        <f t="shared" si="116"/>
        <v>0</v>
      </c>
      <c r="G197" s="141">
        <f t="shared" si="116"/>
        <v>0</v>
      </c>
      <c r="H197" s="141">
        <f t="shared" si="116"/>
        <v>0</v>
      </c>
      <c r="I197" s="141">
        <f t="shared" si="116"/>
        <v>0</v>
      </c>
      <c r="J197" s="141">
        <f t="shared" si="116"/>
        <v>0</v>
      </c>
      <c r="K197" s="141">
        <f t="shared" si="116"/>
        <v>0</v>
      </c>
      <c r="L197" s="141">
        <f t="shared" si="116"/>
        <v>0</v>
      </c>
      <c r="M197" s="141">
        <f t="shared" si="116"/>
        <v>0</v>
      </c>
      <c r="N197" s="141">
        <f t="shared" si="116"/>
        <v>0</v>
      </c>
      <c r="O197" s="141">
        <f t="shared" ref="O197:AC197" si="117">SUM(O198:O208)</f>
        <v>0</v>
      </c>
      <c r="P197" s="141">
        <f t="shared" si="117"/>
        <v>0</v>
      </c>
      <c r="Q197" s="141">
        <f t="shared" si="117"/>
        <v>0</v>
      </c>
      <c r="R197" s="141">
        <f t="shared" si="117"/>
        <v>0</v>
      </c>
      <c r="S197" s="141">
        <f t="shared" si="117"/>
        <v>0</v>
      </c>
      <c r="T197" s="141">
        <f t="shared" si="117"/>
        <v>0</v>
      </c>
      <c r="U197" s="141">
        <f t="shared" si="117"/>
        <v>0</v>
      </c>
      <c r="V197" s="141">
        <f t="shared" si="117"/>
        <v>0</v>
      </c>
      <c r="W197" s="141">
        <f t="shared" si="117"/>
        <v>0</v>
      </c>
      <c r="X197" s="141">
        <f t="shared" si="117"/>
        <v>0</v>
      </c>
      <c r="Y197" s="141">
        <f t="shared" si="117"/>
        <v>0</v>
      </c>
      <c r="Z197" s="141">
        <f t="shared" si="117"/>
        <v>0</v>
      </c>
      <c r="AA197" s="141">
        <f t="shared" si="117"/>
        <v>0</v>
      </c>
      <c r="AB197" s="141">
        <f t="shared" si="117"/>
        <v>0</v>
      </c>
      <c r="AC197" s="141">
        <f t="shared" si="117"/>
        <v>0</v>
      </c>
    </row>
    <row r="198" spans="1:29" s="87" customFormat="1" ht="20.25" customHeight="1" outlineLevel="3" x14ac:dyDescent="0.3">
      <c r="A198" s="88"/>
      <c r="B198" s="103" t="s">
        <v>136</v>
      </c>
      <c r="C198" s="146" t="s">
        <v>121</v>
      </c>
      <c r="D198" s="140">
        <f>IF('Detailed input - Vehicles'!$E$194&lt;&gt;0,'Detailed input - Vehicles'!$E$194,'Detailed input - Vehicles'!$E$193)*D127*D139</f>
        <v>0</v>
      </c>
      <c r="E198" s="140">
        <f>IF('Detailed input - Vehicles'!$E$194&lt;&gt;0,'Detailed input - Vehicles'!$E$194,'Detailed input - Vehicles'!$E$193)*E127*E139</f>
        <v>0</v>
      </c>
      <c r="F198" s="140">
        <f>IF('Detailed input - Vehicles'!$E$194&lt;&gt;0,'Detailed input - Vehicles'!$E$194,'Detailed input - Vehicles'!$E$193)*F127*F139</f>
        <v>0</v>
      </c>
      <c r="G198" s="140">
        <f>IF('Detailed input - Vehicles'!$E$194&lt;&gt;0,'Detailed input - Vehicles'!$E$194,'Detailed input - Vehicles'!$E$193)*G127*G139</f>
        <v>0</v>
      </c>
      <c r="H198" s="140">
        <f>IF('Detailed input - Vehicles'!$E$194&lt;&gt;0,'Detailed input - Vehicles'!$E$194,'Detailed input - Vehicles'!$E$193)*H127*H139</f>
        <v>0</v>
      </c>
      <c r="I198" s="140">
        <f>IF('Detailed input - Vehicles'!$E$194&lt;&gt;0,'Detailed input - Vehicles'!$E$194,'Detailed input - Vehicles'!$E$193)*I127*I139</f>
        <v>0</v>
      </c>
      <c r="J198" s="140">
        <f>IF('Detailed input - Vehicles'!$E$194&lt;&gt;0,'Detailed input - Vehicles'!$E$194,'Detailed input - Vehicles'!$E$193)*J127*J139</f>
        <v>0</v>
      </c>
      <c r="K198" s="140">
        <f>IF('Detailed input - Vehicles'!$E$194&lt;&gt;0,'Detailed input - Vehicles'!$E$194,'Detailed input - Vehicles'!$E$193)*K127*K139</f>
        <v>0</v>
      </c>
      <c r="L198" s="140">
        <f>IF('Detailed input - Vehicles'!$E$194&lt;&gt;0,'Detailed input - Vehicles'!$E$194,'Detailed input - Vehicles'!$E$193)*L127*L139</f>
        <v>0</v>
      </c>
      <c r="M198" s="140">
        <f>IF('Detailed input - Vehicles'!$E$194&lt;&gt;0,'Detailed input - Vehicles'!$E$194,'Detailed input - Vehicles'!$E$193)*M127*M139</f>
        <v>0</v>
      </c>
      <c r="N198" s="140">
        <f>IF('Detailed input - Vehicles'!$E$194&lt;&gt;0,'Detailed input - Vehicles'!$E$194,'Detailed input - Vehicles'!$E$193)*N127*N139</f>
        <v>0</v>
      </c>
      <c r="O198" s="140">
        <f>IF('Detailed input - Vehicles'!$E$194&lt;&gt;0,'Detailed input - Vehicles'!$E$194,'Detailed input - Vehicles'!$E$193)*O127*O139</f>
        <v>0</v>
      </c>
      <c r="P198" s="140">
        <f>IF('Detailed input - Vehicles'!$E$194&lt;&gt;0,'Detailed input - Vehicles'!$E$194,'Detailed input - Vehicles'!$E$193)*P127*P139</f>
        <v>0</v>
      </c>
      <c r="Q198" s="140">
        <f>IF('Detailed input - Vehicles'!$E$194&lt;&gt;0,'Detailed input - Vehicles'!$E$194,'Detailed input - Vehicles'!$E$193)*Q127*Q139</f>
        <v>0</v>
      </c>
      <c r="R198" s="140">
        <f>IF('Detailed input - Vehicles'!$E$194&lt;&gt;0,'Detailed input - Vehicles'!$E$194,'Detailed input - Vehicles'!$E$193)*R127*R139</f>
        <v>0</v>
      </c>
      <c r="S198" s="140">
        <f>IF('Detailed input - Vehicles'!$E$194&lt;&gt;0,'Detailed input - Vehicles'!$E$194,'Detailed input - Vehicles'!$E$193)*S127*S139</f>
        <v>0</v>
      </c>
      <c r="T198" s="140">
        <f>IF('Detailed input - Vehicles'!$E$194&lt;&gt;0,'Detailed input - Vehicles'!$E$194,'Detailed input - Vehicles'!$E$193)*T127*T139</f>
        <v>0</v>
      </c>
      <c r="U198" s="140">
        <f>IF('Detailed input - Vehicles'!$E$194&lt;&gt;0,'Detailed input - Vehicles'!$E$194,'Detailed input - Vehicles'!$E$193)*U127*U139</f>
        <v>0</v>
      </c>
      <c r="V198" s="140">
        <f>IF('Detailed input - Vehicles'!$E$194&lt;&gt;0,'Detailed input - Vehicles'!$E$194,'Detailed input - Vehicles'!$E$193)*V127*V139</f>
        <v>0</v>
      </c>
      <c r="W198" s="140">
        <f>IF('Detailed input - Vehicles'!$E$194&lt;&gt;0,'Detailed input - Vehicles'!$E$194,'Detailed input - Vehicles'!$E$193)*W127*W139</f>
        <v>0</v>
      </c>
      <c r="X198" s="140">
        <f>IF('Detailed input - Vehicles'!$E$194&lt;&gt;0,'Detailed input - Vehicles'!$E$194,'Detailed input - Vehicles'!$E$193)*X127*X139</f>
        <v>0</v>
      </c>
      <c r="Y198" s="140">
        <f>IF('Detailed input - Vehicles'!$E$194&lt;&gt;0,'Detailed input - Vehicles'!$E$194,'Detailed input - Vehicles'!$E$193)*Y127*Y139</f>
        <v>0</v>
      </c>
      <c r="Z198" s="140">
        <f>IF('Detailed input - Vehicles'!$E$194&lt;&gt;0,'Detailed input - Vehicles'!$E$194,'Detailed input - Vehicles'!$E$193)*Z127*Z139</f>
        <v>0</v>
      </c>
      <c r="AA198" s="140">
        <f>IF('Detailed input - Vehicles'!$E$194&lt;&gt;0,'Detailed input - Vehicles'!$E$194,'Detailed input - Vehicles'!$E$193)*AA127*AA139</f>
        <v>0</v>
      </c>
      <c r="AB198" s="140">
        <f>IF('Detailed input - Vehicles'!$E$194&lt;&gt;0,'Detailed input - Vehicles'!$E$194,'Detailed input - Vehicles'!$E$193)*AB127*AB139</f>
        <v>0</v>
      </c>
      <c r="AC198" s="140">
        <f>IF('Detailed input - Vehicles'!$E$194&lt;&gt;0,'Detailed input - Vehicles'!$E$194,'Detailed input - Vehicles'!$E$193)*AC127*AC139</f>
        <v>0</v>
      </c>
    </row>
    <row r="199" spans="1:29" s="87" customFormat="1" ht="20.25" customHeight="1" outlineLevel="3" x14ac:dyDescent="0.3">
      <c r="A199" s="88"/>
      <c r="B199" s="89"/>
      <c r="C199" s="146" t="s">
        <v>122</v>
      </c>
      <c r="D199" s="140"/>
      <c r="E199" s="140">
        <f>IF('Detailed input - Vehicles'!$F$194&lt;&gt;0,'Detailed input - Vehicles'!$F$194,'Detailed input - Vehicles'!$F$193)*E128*E139</f>
        <v>0</v>
      </c>
      <c r="F199" s="140">
        <f>IF('Detailed input - Vehicles'!$F$194&lt;&gt;0,'Detailed input - Vehicles'!$F$194,'Detailed input - Vehicles'!$F$193)*F128*F139</f>
        <v>0</v>
      </c>
      <c r="G199" s="140">
        <f>IF('Detailed input - Vehicles'!$F$194&lt;&gt;0,'Detailed input - Vehicles'!$F$194,'Detailed input - Vehicles'!$F$193)*G128*G139</f>
        <v>0</v>
      </c>
      <c r="H199" s="140">
        <f>IF('Detailed input - Vehicles'!$F$194&lt;&gt;0,'Detailed input - Vehicles'!$F$194,'Detailed input - Vehicles'!$F$193)*H128*H139</f>
        <v>0</v>
      </c>
      <c r="I199" s="140">
        <f>IF('Detailed input - Vehicles'!$F$194&lt;&gt;0,'Detailed input - Vehicles'!$F$194,'Detailed input - Vehicles'!$F$193)*I128*I139</f>
        <v>0</v>
      </c>
      <c r="J199" s="140">
        <f>IF('Detailed input - Vehicles'!$F$194&lt;&gt;0,'Detailed input - Vehicles'!$F$194,'Detailed input - Vehicles'!$F$193)*J128*J139</f>
        <v>0</v>
      </c>
      <c r="K199" s="140">
        <f>IF('Detailed input - Vehicles'!$F$194&lt;&gt;0,'Detailed input - Vehicles'!$F$194,'Detailed input - Vehicles'!$F$193)*K128*K139</f>
        <v>0</v>
      </c>
      <c r="L199" s="140">
        <f>IF('Detailed input - Vehicles'!$F$194&lt;&gt;0,'Detailed input - Vehicles'!$F$194,'Detailed input - Vehicles'!$F$193)*L128*L139</f>
        <v>0</v>
      </c>
      <c r="M199" s="140">
        <f>IF('Detailed input - Vehicles'!$F$194&lt;&gt;0,'Detailed input - Vehicles'!$F$194,'Detailed input - Vehicles'!$F$193)*M128*M139</f>
        <v>0</v>
      </c>
      <c r="N199" s="140">
        <f>IF('Detailed input - Vehicles'!$F$194&lt;&gt;0,'Detailed input - Vehicles'!$F$194,'Detailed input - Vehicles'!$F$193)*N128*N139</f>
        <v>0</v>
      </c>
      <c r="O199" s="140">
        <f>IF('Detailed input - Vehicles'!$F$194&lt;&gt;0,'Detailed input - Vehicles'!$F$194,'Detailed input - Vehicles'!$F$193)*O128*O139</f>
        <v>0</v>
      </c>
      <c r="P199" s="140">
        <f>IF('Detailed input - Vehicles'!$F$194&lt;&gt;0,'Detailed input - Vehicles'!$F$194,'Detailed input - Vehicles'!$F$193)*P128*P139</f>
        <v>0</v>
      </c>
      <c r="Q199" s="140">
        <f>IF('Detailed input - Vehicles'!$F$194&lt;&gt;0,'Detailed input - Vehicles'!$F$194,'Detailed input - Vehicles'!$F$193)*Q128*Q139</f>
        <v>0</v>
      </c>
      <c r="R199" s="140">
        <f>IF('Detailed input - Vehicles'!$F$194&lt;&gt;0,'Detailed input - Vehicles'!$F$194,'Detailed input - Vehicles'!$F$193)*R128*R139</f>
        <v>0</v>
      </c>
      <c r="S199" s="140">
        <f>IF('Detailed input - Vehicles'!$F$194&lt;&gt;0,'Detailed input - Vehicles'!$F$194,'Detailed input - Vehicles'!$F$193)*S128*S139</f>
        <v>0</v>
      </c>
      <c r="T199" s="140">
        <f>IF('Detailed input - Vehicles'!$F$194&lt;&gt;0,'Detailed input - Vehicles'!$F$194,'Detailed input - Vehicles'!$F$193)*T128*T139</f>
        <v>0</v>
      </c>
      <c r="U199" s="140">
        <f>IF('Detailed input - Vehicles'!$F$194&lt;&gt;0,'Detailed input - Vehicles'!$F$194,'Detailed input - Vehicles'!$F$193)*U128*U139</f>
        <v>0</v>
      </c>
      <c r="V199" s="140">
        <f>IF('Detailed input - Vehicles'!$F$194&lt;&gt;0,'Detailed input - Vehicles'!$F$194,'Detailed input - Vehicles'!$F$193)*V128*V139</f>
        <v>0</v>
      </c>
      <c r="W199" s="140">
        <f>IF('Detailed input - Vehicles'!$F$194&lt;&gt;0,'Detailed input - Vehicles'!$F$194,'Detailed input - Vehicles'!$F$193)*W128*W139</f>
        <v>0</v>
      </c>
      <c r="X199" s="140">
        <f>IF('Detailed input - Vehicles'!$F$194&lt;&gt;0,'Detailed input - Vehicles'!$F$194,'Detailed input - Vehicles'!$F$193)*X128*X139</f>
        <v>0</v>
      </c>
      <c r="Y199" s="140">
        <f>IF('Detailed input - Vehicles'!$F$194&lt;&gt;0,'Detailed input - Vehicles'!$F$194,'Detailed input - Vehicles'!$F$193)*Y128*Y139</f>
        <v>0</v>
      </c>
      <c r="Z199" s="140">
        <f>IF('Detailed input - Vehicles'!$F$194&lt;&gt;0,'Detailed input - Vehicles'!$F$194,'Detailed input - Vehicles'!$F$193)*Z128*Z139</f>
        <v>0</v>
      </c>
      <c r="AA199" s="140">
        <f>IF('Detailed input - Vehicles'!$F$194&lt;&gt;0,'Detailed input - Vehicles'!$F$194,'Detailed input - Vehicles'!$F$193)*AA128*AA139</f>
        <v>0</v>
      </c>
      <c r="AB199" s="140">
        <f>IF('Detailed input - Vehicles'!$F$194&lt;&gt;0,'Detailed input - Vehicles'!$F$194,'Detailed input - Vehicles'!$F$193)*AB128*AB139</f>
        <v>0</v>
      </c>
      <c r="AC199" s="140">
        <f>IF('Detailed input - Vehicles'!$F$194&lt;&gt;0,'Detailed input - Vehicles'!$F$194,'Detailed input - Vehicles'!$F$193)*AC128*AC139</f>
        <v>0</v>
      </c>
    </row>
    <row r="200" spans="1:29" s="87" customFormat="1" ht="20.25" customHeight="1" outlineLevel="3" x14ac:dyDescent="0.3">
      <c r="A200" s="88"/>
      <c r="B200" s="89"/>
      <c r="C200" s="146" t="s">
        <v>123</v>
      </c>
      <c r="D200" s="140"/>
      <c r="E200" s="140"/>
      <c r="F200" s="140">
        <f>IF('Detailed input - Vehicles'!$G$194&lt;&gt;0,'Detailed input - Vehicles'!$G$194,'Detailed input - Vehicles'!$G$193)*F129*F139</f>
        <v>0</v>
      </c>
      <c r="G200" s="140">
        <f>IF('Detailed input - Vehicles'!$G$194&lt;&gt;0,'Detailed input - Vehicles'!$G$194,'Detailed input - Vehicles'!$G$193)*G129*G139</f>
        <v>0</v>
      </c>
      <c r="H200" s="140">
        <f>IF('Detailed input - Vehicles'!$G$194&lt;&gt;0,'Detailed input - Vehicles'!$G$194,'Detailed input - Vehicles'!$G$193)*H129*H139</f>
        <v>0</v>
      </c>
      <c r="I200" s="140">
        <f>IF('Detailed input - Vehicles'!$G$194&lt;&gt;0,'Detailed input - Vehicles'!$G$194,'Detailed input - Vehicles'!$G$193)*I129*I139</f>
        <v>0</v>
      </c>
      <c r="J200" s="140">
        <f>IF('Detailed input - Vehicles'!$G$194&lt;&gt;0,'Detailed input - Vehicles'!$G$194,'Detailed input - Vehicles'!$G$193)*J129*J139</f>
        <v>0</v>
      </c>
      <c r="K200" s="140">
        <f>IF('Detailed input - Vehicles'!$G$194&lt;&gt;0,'Detailed input - Vehicles'!$G$194,'Detailed input - Vehicles'!$G$193)*K129*K139</f>
        <v>0</v>
      </c>
      <c r="L200" s="140">
        <f>IF('Detailed input - Vehicles'!$G$194&lt;&gt;0,'Detailed input - Vehicles'!$G$194,'Detailed input - Vehicles'!$G$193)*L129*L139</f>
        <v>0</v>
      </c>
      <c r="M200" s="140">
        <f>IF('Detailed input - Vehicles'!$G$194&lt;&gt;0,'Detailed input - Vehicles'!$G$194,'Detailed input - Vehicles'!$G$193)*M129*M139</f>
        <v>0</v>
      </c>
      <c r="N200" s="140">
        <f>IF('Detailed input - Vehicles'!$G$194&lt;&gt;0,'Detailed input - Vehicles'!$G$194,'Detailed input - Vehicles'!$G$193)*N129*N139</f>
        <v>0</v>
      </c>
      <c r="O200" s="140">
        <f>IF('Detailed input - Vehicles'!$G$194&lt;&gt;0,'Detailed input - Vehicles'!$G$194,'Detailed input - Vehicles'!$G$193)*O129*O139</f>
        <v>0</v>
      </c>
      <c r="P200" s="140">
        <f>IF('Detailed input - Vehicles'!$G$194&lt;&gt;0,'Detailed input - Vehicles'!$G$194,'Detailed input - Vehicles'!$G$193)*P129*P139</f>
        <v>0</v>
      </c>
      <c r="Q200" s="140">
        <f>IF('Detailed input - Vehicles'!$G$194&lt;&gt;0,'Detailed input - Vehicles'!$G$194,'Detailed input - Vehicles'!$G$193)*Q129*Q139</f>
        <v>0</v>
      </c>
      <c r="R200" s="140">
        <f>IF('Detailed input - Vehicles'!$G$194&lt;&gt;0,'Detailed input - Vehicles'!$G$194,'Detailed input - Vehicles'!$G$193)*R129*R139</f>
        <v>0</v>
      </c>
      <c r="S200" s="140">
        <f>IF('Detailed input - Vehicles'!$G$194&lt;&gt;0,'Detailed input - Vehicles'!$G$194,'Detailed input - Vehicles'!$G$193)*S129*S139</f>
        <v>0</v>
      </c>
      <c r="T200" s="140">
        <f>IF('Detailed input - Vehicles'!$G$194&lt;&gt;0,'Detailed input - Vehicles'!$G$194,'Detailed input - Vehicles'!$G$193)*T129*T139</f>
        <v>0</v>
      </c>
      <c r="U200" s="140">
        <f>IF('Detailed input - Vehicles'!$G$194&lt;&gt;0,'Detailed input - Vehicles'!$G$194,'Detailed input - Vehicles'!$G$193)*U129*U139</f>
        <v>0</v>
      </c>
      <c r="V200" s="140">
        <f>IF('Detailed input - Vehicles'!$G$194&lt;&gt;0,'Detailed input - Vehicles'!$G$194,'Detailed input - Vehicles'!$G$193)*V129*V139</f>
        <v>0</v>
      </c>
      <c r="W200" s="140">
        <f>IF('Detailed input - Vehicles'!$G$194&lt;&gt;0,'Detailed input - Vehicles'!$G$194,'Detailed input - Vehicles'!$G$193)*W129*W139</f>
        <v>0</v>
      </c>
      <c r="X200" s="140">
        <f>IF('Detailed input - Vehicles'!$G$194&lt;&gt;0,'Detailed input - Vehicles'!$G$194,'Detailed input - Vehicles'!$G$193)*X129*X139</f>
        <v>0</v>
      </c>
      <c r="Y200" s="140">
        <f>IF('Detailed input - Vehicles'!$G$194&lt;&gt;0,'Detailed input - Vehicles'!$G$194,'Detailed input - Vehicles'!$G$193)*Y129*Y139</f>
        <v>0</v>
      </c>
      <c r="Z200" s="140">
        <f>IF('Detailed input - Vehicles'!$G$194&lt;&gt;0,'Detailed input - Vehicles'!$G$194,'Detailed input - Vehicles'!$G$193)*Z129*Z139</f>
        <v>0</v>
      </c>
      <c r="AA200" s="140">
        <f>IF('Detailed input - Vehicles'!$G$194&lt;&gt;0,'Detailed input - Vehicles'!$G$194,'Detailed input - Vehicles'!$G$193)*AA129*AA139</f>
        <v>0</v>
      </c>
      <c r="AB200" s="140">
        <f>IF('Detailed input - Vehicles'!$G$194&lt;&gt;0,'Detailed input - Vehicles'!$G$194,'Detailed input - Vehicles'!$G$193)*AB129*AB139</f>
        <v>0</v>
      </c>
      <c r="AC200" s="140">
        <f>IF('Detailed input - Vehicles'!$G$194&lt;&gt;0,'Detailed input - Vehicles'!$G$194,'Detailed input - Vehicles'!$G$193)*AC129*AC139</f>
        <v>0</v>
      </c>
    </row>
    <row r="201" spans="1:29" s="87" customFormat="1" ht="20.25" customHeight="1" outlineLevel="3" x14ac:dyDescent="0.3">
      <c r="A201" s="88"/>
      <c r="B201" s="89"/>
      <c r="C201" s="146" t="s">
        <v>124</v>
      </c>
      <c r="D201" s="140"/>
      <c r="E201" s="140"/>
      <c r="F201" s="140"/>
      <c r="G201" s="140">
        <f>IF('Detailed input - Vehicles'!$G$194&lt;&gt;0,'Detailed input - Vehicles'!$G$194,'Detailed input - Vehicles'!$G$193)*G139*G130</f>
        <v>0</v>
      </c>
      <c r="H201" s="140">
        <f>IF('Detailed input - Vehicles'!$G$194&lt;&gt;0,'Detailed input - Vehicles'!$G$194,'Detailed input - Vehicles'!$G$193)*H139*H130</f>
        <v>0</v>
      </c>
      <c r="I201" s="140">
        <f>IF('Detailed input - Vehicles'!$G$194&lt;&gt;0,'Detailed input - Vehicles'!$G$194,'Detailed input - Vehicles'!$G$193)*I139*I130</f>
        <v>0</v>
      </c>
      <c r="J201" s="140">
        <f>IF('Detailed input - Vehicles'!$G$194&lt;&gt;0,'Detailed input - Vehicles'!$G$194,'Detailed input - Vehicles'!$G$193)*J139*J130</f>
        <v>0</v>
      </c>
      <c r="K201" s="140">
        <f>IF('Detailed input - Vehicles'!$G$194&lt;&gt;0,'Detailed input - Vehicles'!$G$194,'Detailed input - Vehicles'!$G$193)*K139*K130</f>
        <v>0</v>
      </c>
      <c r="L201" s="140">
        <f>IF('Detailed input - Vehicles'!$G$194&lt;&gt;0,'Detailed input - Vehicles'!$G$194,'Detailed input - Vehicles'!$G$193)*L139*L130</f>
        <v>0</v>
      </c>
      <c r="M201" s="140">
        <f>IF('Detailed input - Vehicles'!$G$194&lt;&gt;0,'Detailed input - Vehicles'!$G$194,'Detailed input - Vehicles'!$G$193)*M139*M130</f>
        <v>0</v>
      </c>
      <c r="N201" s="140">
        <f>IF('Detailed input - Vehicles'!$G$194&lt;&gt;0,'Detailed input - Vehicles'!$G$194,'Detailed input - Vehicles'!$G$193)*N139*N130</f>
        <v>0</v>
      </c>
      <c r="O201" s="140">
        <f>IF('Detailed input - Vehicles'!$G$194&lt;&gt;0,'Detailed input - Vehicles'!$G$194,'Detailed input - Vehicles'!$G$193)*O139*O130</f>
        <v>0</v>
      </c>
      <c r="P201" s="140">
        <f>IF('Detailed input - Vehicles'!$G$194&lt;&gt;0,'Detailed input - Vehicles'!$G$194,'Detailed input - Vehicles'!$G$193)*P139*P130</f>
        <v>0</v>
      </c>
      <c r="Q201" s="140">
        <f>IF('Detailed input - Vehicles'!$G$194&lt;&gt;0,'Detailed input - Vehicles'!$G$194,'Detailed input - Vehicles'!$G$193)*Q139*Q130</f>
        <v>0</v>
      </c>
      <c r="R201" s="140">
        <f>IF('Detailed input - Vehicles'!$G$194&lt;&gt;0,'Detailed input - Vehicles'!$G$194,'Detailed input - Vehicles'!$G$193)*R139*R130</f>
        <v>0</v>
      </c>
      <c r="S201" s="140">
        <f>IF('Detailed input - Vehicles'!$G$194&lt;&gt;0,'Detailed input - Vehicles'!$G$194,'Detailed input - Vehicles'!$G$193)*S139*S130</f>
        <v>0</v>
      </c>
      <c r="T201" s="140">
        <f>IF('Detailed input - Vehicles'!$G$194&lt;&gt;0,'Detailed input - Vehicles'!$G$194,'Detailed input - Vehicles'!$G$193)*T139*T130</f>
        <v>0</v>
      </c>
      <c r="U201" s="140">
        <f>IF('Detailed input - Vehicles'!$G$194&lt;&gt;0,'Detailed input - Vehicles'!$G$194,'Detailed input - Vehicles'!$G$193)*U139*U130</f>
        <v>0</v>
      </c>
      <c r="V201" s="140">
        <f>IF('Detailed input - Vehicles'!$G$194&lt;&gt;0,'Detailed input - Vehicles'!$G$194,'Detailed input - Vehicles'!$G$193)*V139*V130</f>
        <v>0</v>
      </c>
      <c r="W201" s="140">
        <f>IF('Detailed input - Vehicles'!$G$194&lt;&gt;0,'Detailed input - Vehicles'!$G$194,'Detailed input - Vehicles'!$G$193)*W139*W130</f>
        <v>0</v>
      </c>
      <c r="X201" s="140">
        <f>IF('Detailed input - Vehicles'!$G$194&lt;&gt;0,'Detailed input - Vehicles'!$G$194,'Detailed input - Vehicles'!$G$193)*X139*X130</f>
        <v>0</v>
      </c>
      <c r="Y201" s="140">
        <f>IF('Detailed input - Vehicles'!$G$194&lt;&gt;0,'Detailed input - Vehicles'!$G$194,'Detailed input - Vehicles'!$G$193)*Y139*Y130</f>
        <v>0</v>
      </c>
      <c r="Z201" s="140">
        <f>IF('Detailed input - Vehicles'!$G$194&lt;&gt;0,'Detailed input - Vehicles'!$G$194,'Detailed input - Vehicles'!$G$193)*Z139*Z130</f>
        <v>0</v>
      </c>
      <c r="AA201" s="140">
        <f>IF('Detailed input - Vehicles'!$G$194&lt;&gt;0,'Detailed input - Vehicles'!$G$194,'Detailed input - Vehicles'!$G$193)*AA139*AA130</f>
        <v>0</v>
      </c>
      <c r="AB201" s="140">
        <f>IF('Detailed input - Vehicles'!$G$194&lt;&gt;0,'Detailed input - Vehicles'!$G$194,'Detailed input - Vehicles'!$G$193)*AB139*AB130</f>
        <v>0</v>
      </c>
      <c r="AC201" s="140">
        <f>IF('Detailed input - Vehicles'!$G$194&lt;&gt;0,'Detailed input - Vehicles'!$G$194,'Detailed input - Vehicles'!$G$193)*AC139*AC130</f>
        <v>0</v>
      </c>
    </row>
    <row r="202" spans="1:29" s="87" customFormat="1" ht="20.25" customHeight="1" outlineLevel="3" x14ac:dyDescent="0.3">
      <c r="A202" s="88"/>
      <c r="B202" s="89"/>
      <c r="C202" s="146" t="s">
        <v>125</v>
      </c>
      <c r="D202" s="140"/>
      <c r="E202" s="140"/>
      <c r="F202" s="140"/>
      <c r="G202" s="140"/>
      <c r="H202" s="140">
        <f>IF('Detailed input - Vehicles'!$G$194&lt;&gt;0,'Detailed input - Vehicles'!$G$194,'Detailed input - Vehicles'!$G$193)*H131*H139</f>
        <v>0</v>
      </c>
      <c r="I202" s="140">
        <f>IF('Detailed input - Vehicles'!$G$194&lt;&gt;0,'Detailed input - Vehicles'!$G$194,'Detailed input - Vehicles'!$G$193)*I131*I139</f>
        <v>0</v>
      </c>
      <c r="J202" s="140">
        <f>IF('Detailed input - Vehicles'!$G$194&lt;&gt;0,'Detailed input - Vehicles'!$G$194,'Detailed input - Vehicles'!$G$193)*J131*J139</f>
        <v>0</v>
      </c>
      <c r="K202" s="140">
        <f>IF('Detailed input - Vehicles'!$G$194&lt;&gt;0,'Detailed input - Vehicles'!$G$194,'Detailed input - Vehicles'!$G$193)*K131*K139</f>
        <v>0</v>
      </c>
      <c r="L202" s="140">
        <f>IF('Detailed input - Vehicles'!$G$194&lt;&gt;0,'Detailed input - Vehicles'!$G$194,'Detailed input - Vehicles'!$G$193)*L131*L139</f>
        <v>0</v>
      </c>
      <c r="M202" s="140">
        <f>IF('Detailed input - Vehicles'!$G$194&lt;&gt;0,'Detailed input - Vehicles'!$G$194,'Detailed input - Vehicles'!$G$193)*M131*M139</f>
        <v>0</v>
      </c>
      <c r="N202" s="140">
        <f>IF('Detailed input - Vehicles'!$G$194&lt;&gt;0,'Detailed input - Vehicles'!$G$194,'Detailed input - Vehicles'!$G$193)*N131*N139</f>
        <v>0</v>
      </c>
      <c r="O202" s="140">
        <f>IF('Detailed input - Vehicles'!$G$194&lt;&gt;0,'Detailed input - Vehicles'!$G$194,'Detailed input - Vehicles'!$G$193)*O131*O139</f>
        <v>0</v>
      </c>
      <c r="P202" s="140">
        <f>IF('Detailed input - Vehicles'!$G$194&lt;&gt;0,'Detailed input - Vehicles'!$G$194,'Detailed input - Vehicles'!$G$193)*P131*P139</f>
        <v>0</v>
      </c>
      <c r="Q202" s="140">
        <f>IF('Detailed input - Vehicles'!$G$194&lt;&gt;0,'Detailed input - Vehicles'!$G$194,'Detailed input - Vehicles'!$G$193)*Q131*Q139</f>
        <v>0</v>
      </c>
      <c r="R202" s="140">
        <f>IF('Detailed input - Vehicles'!$G$194&lt;&gt;0,'Detailed input - Vehicles'!$G$194,'Detailed input - Vehicles'!$G$193)*R131*R139</f>
        <v>0</v>
      </c>
      <c r="S202" s="140">
        <f>IF('Detailed input - Vehicles'!$G$194&lt;&gt;0,'Detailed input - Vehicles'!$G$194,'Detailed input - Vehicles'!$G$193)*S131*S139</f>
        <v>0</v>
      </c>
      <c r="T202" s="140">
        <f>IF('Detailed input - Vehicles'!$G$194&lt;&gt;0,'Detailed input - Vehicles'!$G$194,'Detailed input - Vehicles'!$G$193)*T131*T139</f>
        <v>0</v>
      </c>
      <c r="U202" s="140">
        <f>IF('Detailed input - Vehicles'!$G$194&lt;&gt;0,'Detailed input - Vehicles'!$G$194,'Detailed input - Vehicles'!$G$193)*U131*U139</f>
        <v>0</v>
      </c>
      <c r="V202" s="140">
        <f>IF('Detailed input - Vehicles'!$G$194&lt;&gt;0,'Detailed input - Vehicles'!$G$194,'Detailed input - Vehicles'!$G$193)*V131*V139</f>
        <v>0</v>
      </c>
      <c r="W202" s="140">
        <f>IF('Detailed input - Vehicles'!$G$194&lt;&gt;0,'Detailed input - Vehicles'!$G$194,'Detailed input - Vehicles'!$G$193)*W131*W139</f>
        <v>0</v>
      </c>
      <c r="X202" s="140">
        <f>IF('Detailed input - Vehicles'!$G$194&lt;&gt;0,'Detailed input - Vehicles'!$G$194,'Detailed input - Vehicles'!$G$193)*X131*X139</f>
        <v>0</v>
      </c>
      <c r="Y202" s="140">
        <f>IF('Detailed input - Vehicles'!$G$194&lt;&gt;0,'Detailed input - Vehicles'!$G$194,'Detailed input - Vehicles'!$G$193)*Y131*Y139</f>
        <v>0</v>
      </c>
      <c r="Z202" s="140">
        <f>IF('Detailed input - Vehicles'!$G$194&lt;&gt;0,'Detailed input - Vehicles'!$G$194,'Detailed input - Vehicles'!$G$193)*Z131*Z139</f>
        <v>0</v>
      </c>
      <c r="AA202" s="140">
        <f>IF('Detailed input - Vehicles'!$G$194&lt;&gt;0,'Detailed input - Vehicles'!$G$194,'Detailed input - Vehicles'!$G$193)*AA131*AA139</f>
        <v>0</v>
      </c>
      <c r="AB202" s="140">
        <f>IF('Detailed input - Vehicles'!$G$194&lt;&gt;0,'Detailed input - Vehicles'!$G$194,'Detailed input - Vehicles'!$G$193)*AB131*AB139</f>
        <v>0</v>
      </c>
      <c r="AC202" s="140">
        <f>IF('Detailed input - Vehicles'!$G$194&lt;&gt;0,'Detailed input - Vehicles'!$G$194,'Detailed input - Vehicles'!$G$193)*AC131*AC139</f>
        <v>0</v>
      </c>
    </row>
    <row r="203" spans="1:29" s="87" customFormat="1" ht="20.25" customHeight="1" outlineLevel="3" x14ac:dyDescent="0.3">
      <c r="A203" s="88"/>
      <c r="B203" s="89"/>
      <c r="C203" s="146" t="s">
        <v>126</v>
      </c>
      <c r="D203" s="140"/>
      <c r="E203" s="140"/>
      <c r="F203" s="140"/>
      <c r="G203" s="140"/>
      <c r="H203" s="140"/>
      <c r="I203" s="140">
        <f>IF('Detailed input - Vehicles'!$G$194&lt;&gt;0,'Detailed input - Vehicles'!$G$194,'Detailed input - Vehicles'!$G$193)*I132*I139</f>
        <v>0</v>
      </c>
      <c r="J203" s="140">
        <f>IF('Detailed input - Vehicles'!$G$194&lt;&gt;0,'Detailed input - Vehicles'!$G$194,'Detailed input - Vehicles'!$G$193)*J132*J139</f>
        <v>0</v>
      </c>
      <c r="K203" s="140">
        <f>IF('Detailed input - Vehicles'!$G$194&lt;&gt;0,'Detailed input - Vehicles'!$G$194,'Detailed input - Vehicles'!$G$193)*K132*K139</f>
        <v>0</v>
      </c>
      <c r="L203" s="140">
        <f>IF('Detailed input - Vehicles'!$G$194&lt;&gt;0,'Detailed input - Vehicles'!$G$194,'Detailed input - Vehicles'!$G$193)*L132*L139</f>
        <v>0</v>
      </c>
      <c r="M203" s="140">
        <f>IF('Detailed input - Vehicles'!$G$194&lt;&gt;0,'Detailed input - Vehicles'!$G$194,'Detailed input - Vehicles'!$G$193)*M132*M139</f>
        <v>0</v>
      </c>
      <c r="N203" s="140">
        <f>IF('Detailed input - Vehicles'!$G$194&lt;&gt;0,'Detailed input - Vehicles'!$G$194,'Detailed input - Vehicles'!$G$193)*N132*N139</f>
        <v>0</v>
      </c>
      <c r="O203" s="140">
        <f>IF('Detailed input - Vehicles'!$G$194&lt;&gt;0,'Detailed input - Vehicles'!$G$194,'Detailed input - Vehicles'!$G$193)*O132*O139</f>
        <v>0</v>
      </c>
      <c r="P203" s="140">
        <f>IF('Detailed input - Vehicles'!$G$194&lt;&gt;0,'Detailed input - Vehicles'!$G$194,'Detailed input - Vehicles'!$G$193)*P132*P139</f>
        <v>0</v>
      </c>
      <c r="Q203" s="140">
        <f>IF('Detailed input - Vehicles'!$G$194&lt;&gt;0,'Detailed input - Vehicles'!$G$194,'Detailed input - Vehicles'!$G$193)*Q132*Q139</f>
        <v>0</v>
      </c>
      <c r="R203" s="140">
        <f>IF('Detailed input - Vehicles'!$G$194&lt;&gt;0,'Detailed input - Vehicles'!$G$194,'Detailed input - Vehicles'!$G$193)*R132*R139</f>
        <v>0</v>
      </c>
      <c r="S203" s="140">
        <f>IF('Detailed input - Vehicles'!$G$194&lt;&gt;0,'Detailed input - Vehicles'!$G$194,'Detailed input - Vehicles'!$G$193)*S132*S139</f>
        <v>0</v>
      </c>
      <c r="T203" s="140">
        <f>IF('Detailed input - Vehicles'!$G$194&lt;&gt;0,'Detailed input - Vehicles'!$G$194,'Detailed input - Vehicles'!$G$193)*T132*T139</f>
        <v>0</v>
      </c>
      <c r="U203" s="140">
        <f>IF('Detailed input - Vehicles'!$G$194&lt;&gt;0,'Detailed input - Vehicles'!$G$194,'Detailed input - Vehicles'!$G$193)*U132*U139</f>
        <v>0</v>
      </c>
      <c r="V203" s="140">
        <f>IF('Detailed input - Vehicles'!$G$194&lt;&gt;0,'Detailed input - Vehicles'!$G$194,'Detailed input - Vehicles'!$G$193)*V132*V139</f>
        <v>0</v>
      </c>
      <c r="W203" s="140">
        <f>IF('Detailed input - Vehicles'!$G$194&lt;&gt;0,'Detailed input - Vehicles'!$G$194,'Detailed input - Vehicles'!$G$193)*W132*W139</f>
        <v>0</v>
      </c>
      <c r="X203" s="140">
        <f>IF('Detailed input - Vehicles'!$G$194&lt;&gt;0,'Detailed input - Vehicles'!$G$194,'Detailed input - Vehicles'!$G$193)*X132*X139</f>
        <v>0</v>
      </c>
      <c r="Y203" s="140">
        <f>IF('Detailed input - Vehicles'!$G$194&lt;&gt;0,'Detailed input - Vehicles'!$G$194,'Detailed input - Vehicles'!$G$193)*Y132*Y139</f>
        <v>0</v>
      </c>
      <c r="Z203" s="140">
        <f>IF('Detailed input - Vehicles'!$G$194&lt;&gt;0,'Detailed input - Vehicles'!$G$194,'Detailed input - Vehicles'!$G$193)*Z132*Z139</f>
        <v>0</v>
      </c>
      <c r="AA203" s="140">
        <f>IF('Detailed input - Vehicles'!$G$194&lt;&gt;0,'Detailed input - Vehicles'!$G$194,'Detailed input - Vehicles'!$G$193)*AA132*AA139</f>
        <v>0</v>
      </c>
      <c r="AB203" s="140">
        <f>IF('Detailed input - Vehicles'!$G$194&lt;&gt;0,'Detailed input - Vehicles'!$G$194,'Detailed input - Vehicles'!$G$193)*AB132*AB139</f>
        <v>0</v>
      </c>
      <c r="AC203" s="140">
        <f>IF('Detailed input - Vehicles'!$G$194&lt;&gt;0,'Detailed input - Vehicles'!$G$194,'Detailed input - Vehicles'!$G$193)*AC132*AC139</f>
        <v>0</v>
      </c>
    </row>
    <row r="204" spans="1:29" s="87" customFormat="1" ht="20.25" customHeight="1" outlineLevel="3" x14ac:dyDescent="0.3">
      <c r="A204" s="88"/>
      <c r="B204" s="89"/>
      <c r="C204" s="146" t="s">
        <v>127</v>
      </c>
      <c r="D204" s="140"/>
      <c r="E204" s="140"/>
      <c r="F204" s="140"/>
      <c r="G204" s="140"/>
      <c r="H204" s="140"/>
      <c r="I204" s="140"/>
      <c r="J204" s="140">
        <f>IF('Detailed input - Vehicles'!$G$194&lt;&gt;0,'Detailed input - Vehicles'!$G$194,'Detailed input - Vehicles'!$G$193)*J133*J139</f>
        <v>0</v>
      </c>
      <c r="K204" s="140">
        <f>IF('Detailed input - Vehicles'!$G$194&lt;&gt;0,'Detailed input - Vehicles'!$G$194,'Detailed input - Vehicles'!$G$193)*K133*K139</f>
        <v>0</v>
      </c>
      <c r="L204" s="140">
        <f>IF('Detailed input - Vehicles'!$G$194&lt;&gt;0,'Detailed input - Vehicles'!$G$194,'Detailed input - Vehicles'!$G$193)*L133*L139</f>
        <v>0</v>
      </c>
      <c r="M204" s="140">
        <f>IF('Detailed input - Vehicles'!$G$194&lt;&gt;0,'Detailed input - Vehicles'!$G$194,'Detailed input - Vehicles'!$G$193)*M133*M139</f>
        <v>0</v>
      </c>
      <c r="N204" s="140">
        <f>IF('Detailed input - Vehicles'!$G$194&lt;&gt;0,'Detailed input - Vehicles'!$G$194,'Detailed input - Vehicles'!$G$193)*N133*N139</f>
        <v>0</v>
      </c>
      <c r="O204" s="140">
        <f>IF('Detailed input - Vehicles'!$G$194&lt;&gt;0,'Detailed input - Vehicles'!$G$194,'Detailed input - Vehicles'!$G$193)*O133*O139</f>
        <v>0</v>
      </c>
      <c r="P204" s="140">
        <f>IF('Detailed input - Vehicles'!$G$194&lt;&gt;0,'Detailed input - Vehicles'!$G$194,'Detailed input - Vehicles'!$G$193)*P133*P139</f>
        <v>0</v>
      </c>
      <c r="Q204" s="140">
        <f>IF('Detailed input - Vehicles'!$G$194&lt;&gt;0,'Detailed input - Vehicles'!$G$194,'Detailed input - Vehicles'!$G$193)*Q133*Q139</f>
        <v>0</v>
      </c>
      <c r="R204" s="140">
        <f>IF('Detailed input - Vehicles'!$G$194&lt;&gt;0,'Detailed input - Vehicles'!$G$194,'Detailed input - Vehicles'!$G$193)*R133*R139</f>
        <v>0</v>
      </c>
      <c r="S204" s="140">
        <f>IF('Detailed input - Vehicles'!$G$194&lt;&gt;0,'Detailed input - Vehicles'!$G$194,'Detailed input - Vehicles'!$G$193)*S133*S139</f>
        <v>0</v>
      </c>
      <c r="T204" s="140">
        <f>IF('Detailed input - Vehicles'!$G$194&lt;&gt;0,'Detailed input - Vehicles'!$G$194,'Detailed input - Vehicles'!$G$193)*T133*T139</f>
        <v>0</v>
      </c>
      <c r="U204" s="140">
        <f>IF('Detailed input - Vehicles'!$G$194&lt;&gt;0,'Detailed input - Vehicles'!$G$194,'Detailed input - Vehicles'!$G$193)*U133*U139</f>
        <v>0</v>
      </c>
      <c r="V204" s="140">
        <f>IF('Detailed input - Vehicles'!$G$194&lt;&gt;0,'Detailed input - Vehicles'!$G$194,'Detailed input - Vehicles'!$G$193)*V133*V139</f>
        <v>0</v>
      </c>
      <c r="W204" s="140">
        <f>IF('Detailed input - Vehicles'!$G$194&lt;&gt;0,'Detailed input - Vehicles'!$G$194,'Detailed input - Vehicles'!$G$193)*W133*W139</f>
        <v>0</v>
      </c>
      <c r="X204" s="140">
        <f>IF('Detailed input - Vehicles'!$G$194&lt;&gt;0,'Detailed input - Vehicles'!$G$194,'Detailed input - Vehicles'!$G$193)*X133*X139</f>
        <v>0</v>
      </c>
      <c r="Y204" s="140">
        <f>IF('Detailed input - Vehicles'!$G$194&lt;&gt;0,'Detailed input - Vehicles'!$G$194,'Detailed input - Vehicles'!$G$193)*Y133*Y139</f>
        <v>0</v>
      </c>
      <c r="Z204" s="140">
        <f>IF('Detailed input - Vehicles'!$G$194&lt;&gt;0,'Detailed input - Vehicles'!$G$194,'Detailed input - Vehicles'!$G$193)*Z133*Z139</f>
        <v>0</v>
      </c>
      <c r="AA204" s="140">
        <f>IF('Detailed input - Vehicles'!$G$194&lt;&gt;0,'Detailed input - Vehicles'!$G$194,'Detailed input - Vehicles'!$G$193)*AA133*AA139</f>
        <v>0</v>
      </c>
      <c r="AB204" s="140">
        <f>IF('Detailed input - Vehicles'!$G$194&lt;&gt;0,'Detailed input - Vehicles'!$G$194,'Detailed input - Vehicles'!$G$193)*AB133*AB139</f>
        <v>0</v>
      </c>
      <c r="AC204" s="140">
        <f>IF('Detailed input - Vehicles'!$G$194&lt;&gt;0,'Detailed input - Vehicles'!$G$194,'Detailed input - Vehicles'!$G$193)*AC133*AC139</f>
        <v>0</v>
      </c>
    </row>
    <row r="205" spans="1:29" s="87" customFormat="1" ht="20.25" customHeight="1" outlineLevel="3" x14ac:dyDescent="0.3">
      <c r="A205" s="88"/>
      <c r="B205" s="89"/>
      <c r="C205" s="146" t="s">
        <v>128</v>
      </c>
      <c r="D205" s="140"/>
      <c r="E205" s="140"/>
      <c r="F205" s="140"/>
      <c r="G205" s="140"/>
      <c r="H205" s="140"/>
      <c r="I205" s="140"/>
      <c r="J205" s="140"/>
      <c r="K205" s="140">
        <f>IF('Detailed input - Vehicles'!$G$194&lt;&gt;0,'Detailed input - Vehicles'!$G$194,'Detailed input - Vehicles'!$G$193)*K134*K139</f>
        <v>0</v>
      </c>
      <c r="L205" s="140">
        <f>IF('Detailed input - Vehicles'!$G$194&lt;&gt;0,'Detailed input - Vehicles'!$G$194,'Detailed input - Vehicles'!$G$193)*L134*L139</f>
        <v>0</v>
      </c>
      <c r="M205" s="140">
        <f>IF('Detailed input - Vehicles'!$G$194&lt;&gt;0,'Detailed input - Vehicles'!$G$194,'Detailed input - Vehicles'!$G$193)*M134*M139</f>
        <v>0</v>
      </c>
      <c r="N205" s="140">
        <f>IF('Detailed input - Vehicles'!$G$194&lt;&gt;0,'Detailed input - Vehicles'!$G$194,'Detailed input - Vehicles'!$G$193)*N134*N139</f>
        <v>0</v>
      </c>
      <c r="O205" s="140">
        <f>IF('Detailed input - Vehicles'!$G$194&lt;&gt;0,'Detailed input - Vehicles'!$G$194,'Detailed input - Vehicles'!$G$193)*O134*O139</f>
        <v>0</v>
      </c>
      <c r="P205" s="140">
        <f>IF('Detailed input - Vehicles'!$G$194&lt;&gt;0,'Detailed input - Vehicles'!$G$194,'Detailed input - Vehicles'!$G$193)*P134*P139</f>
        <v>0</v>
      </c>
      <c r="Q205" s="140">
        <f>IF('Detailed input - Vehicles'!$G$194&lt;&gt;0,'Detailed input - Vehicles'!$G$194,'Detailed input - Vehicles'!$G$193)*Q134*Q139</f>
        <v>0</v>
      </c>
      <c r="R205" s="140">
        <f>IF('Detailed input - Vehicles'!$G$194&lt;&gt;0,'Detailed input - Vehicles'!$G$194,'Detailed input - Vehicles'!$G$193)*R134*R139</f>
        <v>0</v>
      </c>
      <c r="S205" s="140">
        <f>IF('Detailed input - Vehicles'!$G$194&lt;&gt;0,'Detailed input - Vehicles'!$G$194,'Detailed input - Vehicles'!$G$193)*S134*S139</f>
        <v>0</v>
      </c>
      <c r="T205" s="140">
        <f>IF('Detailed input - Vehicles'!$G$194&lt;&gt;0,'Detailed input - Vehicles'!$G$194,'Detailed input - Vehicles'!$G$193)*T134*T139</f>
        <v>0</v>
      </c>
      <c r="U205" s="140">
        <f>IF('Detailed input - Vehicles'!$G$194&lt;&gt;0,'Detailed input - Vehicles'!$G$194,'Detailed input - Vehicles'!$G$193)*U134*U139</f>
        <v>0</v>
      </c>
      <c r="V205" s="140">
        <f>IF('Detailed input - Vehicles'!$G$194&lt;&gt;0,'Detailed input - Vehicles'!$G$194,'Detailed input - Vehicles'!$G$193)*V134*V139</f>
        <v>0</v>
      </c>
      <c r="W205" s="140">
        <f>IF('Detailed input - Vehicles'!$G$194&lt;&gt;0,'Detailed input - Vehicles'!$G$194,'Detailed input - Vehicles'!$G$193)*W134*W139</f>
        <v>0</v>
      </c>
      <c r="X205" s="140">
        <f>IF('Detailed input - Vehicles'!$G$194&lt;&gt;0,'Detailed input - Vehicles'!$G$194,'Detailed input - Vehicles'!$G$193)*X134*X139</f>
        <v>0</v>
      </c>
      <c r="Y205" s="140">
        <f>IF('Detailed input - Vehicles'!$G$194&lt;&gt;0,'Detailed input - Vehicles'!$G$194,'Detailed input - Vehicles'!$G$193)*Y134*Y139</f>
        <v>0</v>
      </c>
      <c r="Z205" s="140">
        <f>IF('Detailed input - Vehicles'!$G$194&lt;&gt;0,'Detailed input - Vehicles'!$G$194,'Detailed input - Vehicles'!$G$193)*Z134*Z139</f>
        <v>0</v>
      </c>
      <c r="AA205" s="140">
        <f>IF('Detailed input - Vehicles'!$G$194&lt;&gt;0,'Detailed input - Vehicles'!$G$194,'Detailed input - Vehicles'!$G$193)*AA134*AA139</f>
        <v>0</v>
      </c>
      <c r="AB205" s="140">
        <f>IF('Detailed input - Vehicles'!$G$194&lt;&gt;0,'Detailed input - Vehicles'!$G$194,'Detailed input - Vehicles'!$G$193)*AB134*AB139</f>
        <v>0</v>
      </c>
      <c r="AC205" s="140">
        <f>IF('Detailed input - Vehicles'!$G$194&lt;&gt;0,'Detailed input - Vehicles'!$G$194,'Detailed input - Vehicles'!$G$193)*AC134*AC139</f>
        <v>0</v>
      </c>
    </row>
    <row r="206" spans="1:29" s="87" customFormat="1" ht="20.25" customHeight="1" outlineLevel="3" x14ac:dyDescent="0.3">
      <c r="A206" s="88"/>
      <c r="B206" s="89"/>
      <c r="C206" s="146" t="s">
        <v>129</v>
      </c>
      <c r="D206" s="140"/>
      <c r="E206" s="140"/>
      <c r="F206" s="140"/>
      <c r="G206" s="140"/>
      <c r="H206" s="140"/>
      <c r="I206" s="140"/>
      <c r="J206" s="140"/>
      <c r="K206" s="140"/>
      <c r="L206" s="140">
        <f>IF('Detailed input - Vehicles'!$G$194&lt;&gt;0,'Detailed input - Vehicles'!$G$194,'Detailed input - Vehicles'!$G$193)*L135*L139</f>
        <v>0</v>
      </c>
      <c r="M206" s="140">
        <f>IF('Detailed input - Vehicles'!$G$194&lt;&gt;0,'Detailed input - Vehicles'!$G$194,'Detailed input - Vehicles'!$G$193)*M135*M139</f>
        <v>0</v>
      </c>
      <c r="N206" s="140">
        <f>IF('Detailed input - Vehicles'!$G$194&lt;&gt;0,'Detailed input - Vehicles'!$G$194,'Detailed input - Vehicles'!$G$193)*N135*N139</f>
        <v>0</v>
      </c>
      <c r="O206" s="140">
        <f>IF('Detailed input - Vehicles'!$G$194&lt;&gt;0,'Detailed input - Vehicles'!$G$194,'Detailed input - Vehicles'!$G$193)*O135*O139</f>
        <v>0</v>
      </c>
      <c r="P206" s="140">
        <f>IF('Detailed input - Vehicles'!$G$194&lt;&gt;0,'Detailed input - Vehicles'!$G$194,'Detailed input - Vehicles'!$G$193)*P135*P139</f>
        <v>0</v>
      </c>
      <c r="Q206" s="140">
        <f>IF('Detailed input - Vehicles'!$G$194&lt;&gt;0,'Detailed input - Vehicles'!$G$194,'Detailed input - Vehicles'!$G$193)*Q135*Q139</f>
        <v>0</v>
      </c>
      <c r="R206" s="140">
        <f>IF('Detailed input - Vehicles'!$G$194&lt;&gt;0,'Detailed input - Vehicles'!$G$194,'Detailed input - Vehicles'!$G$193)*R135*R139</f>
        <v>0</v>
      </c>
      <c r="S206" s="140">
        <f>IF('Detailed input - Vehicles'!$G$194&lt;&gt;0,'Detailed input - Vehicles'!$G$194,'Detailed input - Vehicles'!$G$193)*S135*S139</f>
        <v>0</v>
      </c>
      <c r="T206" s="140">
        <f>IF('Detailed input - Vehicles'!$G$194&lt;&gt;0,'Detailed input - Vehicles'!$G$194,'Detailed input - Vehicles'!$G$193)*T135*T139</f>
        <v>0</v>
      </c>
      <c r="U206" s="140">
        <f>IF('Detailed input - Vehicles'!$G$194&lt;&gt;0,'Detailed input - Vehicles'!$G$194,'Detailed input - Vehicles'!$G$193)*U135*U139</f>
        <v>0</v>
      </c>
      <c r="V206" s="140">
        <f>IF('Detailed input - Vehicles'!$G$194&lt;&gt;0,'Detailed input - Vehicles'!$G$194,'Detailed input - Vehicles'!$G$193)*V135*V139</f>
        <v>0</v>
      </c>
      <c r="W206" s="140">
        <f>IF('Detailed input - Vehicles'!$G$194&lt;&gt;0,'Detailed input - Vehicles'!$G$194,'Detailed input - Vehicles'!$G$193)*W135*W139</f>
        <v>0</v>
      </c>
      <c r="X206" s="140">
        <f>IF('Detailed input - Vehicles'!$G$194&lt;&gt;0,'Detailed input - Vehicles'!$G$194,'Detailed input - Vehicles'!$G$193)*X135*X139</f>
        <v>0</v>
      </c>
      <c r="Y206" s="140">
        <f>IF('Detailed input - Vehicles'!$G$194&lt;&gt;0,'Detailed input - Vehicles'!$G$194,'Detailed input - Vehicles'!$G$193)*Y135*Y139</f>
        <v>0</v>
      </c>
      <c r="Z206" s="140">
        <f>IF('Detailed input - Vehicles'!$G$194&lt;&gt;0,'Detailed input - Vehicles'!$G$194,'Detailed input - Vehicles'!$G$193)*Z135*Z139</f>
        <v>0</v>
      </c>
      <c r="AA206" s="140">
        <f>IF('Detailed input - Vehicles'!$G$194&lt;&gt;0,'Detailed input - Vehicles'!$G$194,'Detailed input - Vehicles'!$G$193)*AA135*AA139</f>
        <v>0</v>
      </c>
      <c r="AB206" s="140">
        <f>IF('Detailed input - Vehicles'!$G$194&lt;&gt;0,'Detailed input - Vehicles'!$G$194,'Detailed input - Vehicles'!$G$193)*AB135*AB139</f>
        <v>0</v>
      </c>
      <c r="AC206" s="140">
        <f>IF('Detailed input - Vehicles'!$G$194&lt;&gt;0,'Detailed input - Vehicles'!$G$194,'Detailed input - Vehicles'!$G$193)*AC135*AC139</f>
        <v>0</v>
      </c>
    </row>
    <row r="207" spans="1:29" s="87" customFormat="1" ht="20.25" customHeight="1" outlineLevel="3" x14ac:dyDescent="0.3">
      <c r="A207" s="88"/>
      <c r="B207" s="89"/>
      <c r="C207" s="146" t="s">
        <v>130</v>
      </c>
      <c r="D207" s="140"/>
      <c r="E207" s="140"/>
      <c r="F207" s="140"/>
      <c r="G207" s="140"/>
      <c r="H207" s="140"/>
      <c r="I207" s="140"/>
      <c r="J207" s="140"/>
      <c r="K207" s="140"/>
      <c r="L207" s="140"/>
      <c r="M207" s="140">
        <f>IF('Detailed input - Vehicles'!$G$194&lt;&gt;0,'Detailed input - Vehicles'!$G$194,'Detailed input - Vehicles'!$G$193)*M136*M139</f>
        <v>0</v>
      </c>
      <c r="N207" s="140">
        <f>IF('Detailed input - Vehicles'!$G$194&lt;&gt;0,'Detailed input - Vehicles'!$G$194,'Detailed input - Vehicles'!$G$193)*N136*N139</f>
        <v>0</v>
      </c>
      <c r="O207" s="140">
        <f>IF('Detailed input - Vehicles'!$G$194&lt;&gt;0,'Detailed input - Vehicles'!$G$194,'Detailed input - Vehicles'!$G$193)*O136*O139</f>
        <v>0</v>
      </c>
      <c r="P207" s="140">
        <f>IF('Detailed input - Vehicles'!$G$194&lt;&gt;0,'Detailed input - Vehicles'!$G$194,'Detailed input - Vehicles'!$G$193)*P136*P139</f>
        <v>0</v>
      </c>
      <c r="Q207" s="140">
        <f>IF('Detailed input - Vehicles'!$G$194&lt;&gt;0,'Detailed input - Vehicles'!$G$194,'Detailed input - Vehicles'!$G$193)*Q136*Q139</f>
        <v>0</v>
      </c>
      <c r="R207" s="140">
        <f>IF('Detailed input - Vehicles'!$G$194&lt;&gt;0,'Detailed input - Vehicles'!$G$194,'Detailed input - Vehicles'!$G$193)*R136*R139</f>
        <v>0</v>
      </c>
      <c r="S207" s="140">
        <f>IF('Detailed input - Vehicles'!$G$194&lt;&gt;0,'Detailed input - Vehicles'!$G$194,'Detailed input - Vehicles'!$G$193)*S136*S139</f>
        <v>0</v>
      </c>
      <c r="T207" s="140">
        <f>IF('Detailed input - Vehicles'!$G$194&lt;&gt;0,'Detailed input - Vehicles'!$G$194,'Detailed input - Vehicles'!$G$193)*T136*T139</f>
        <v>0</v>
      </c>
      <c r="U207" s="140">
        <f>IF('Detailed input - Vehicles'!$G$194&lt;&gt;0,'Detailed input - Vehicles'!$G$194,'Detailed input - Vehicles'!$G$193)*U136*U139</f>
        <v>0</v>
      </c>
      <c r="V207" s="140">
        <f>IF('Detailed input - Vehicles'!$G$194&lt;&gt;0,'Detailed input - Vehicles'!$G$194,'Detailed input - Vehicles'!$G$193)*V136*V139</f>
        <v>0</v>
      </c>
      <c r="W207" s="140">
        <f>IF('Detailed input - Vehicles'!$G$194&lt;&gt;0,'Detailed input - Vehicles'!$G$194,'Detailed input - Vehicles'!$G$193)*W136*W139</f>
        <v>0</v>
      </c>
      <c r="X207" s="140">
        <f>IF('Detailed input - Vehicles'!$G$194&lt;&gt;0,'Detailed input - Vehicles'!$G$194,'Detailed input - Vehicles'!$G$193)*X136*X139</f>
        <v>0</v>
      </c>
      <c r="Y207" s="140">
        <f>IF('Detailed input - Vehicles'!$G$194&lt;&gt;0,'Detailed input - Vehicles'!$G$194,'Detailed input - Vehicles'!$G$193)*Y136*Y139</f>
        <v>0</v>
      </c>
      <c r="Z207" s="140">
        <f>IF('Detailed input - Vehicles'!$G$194&lt;&gt;0,'Detailed input - Vehicles'!$G$194,'Detailed input - Vehicles'!$G$193)*Z136*Z139</f>
        <v>0</v>
      </c>
      <c r="AA207" s="140">
        <f>IF('Detailed input - Vehicles'!$G$194&lt;&gt;0,'Detailed input - Vehicles'!$G$194,'Detailed input - Vehicles'!$G$193)*AA136*AA139</f>
        <v>0</v>
      </c>
      <c r="AB207" s="140">
        <f>IF('Detailed input - Vehicles'!$G$194&lt;&gt;0,'Detailed input - Vehicles'!$G$194,'Detailed input - Vehicles'!$G$193)*AB136*AB139</f>
        <v>0</v>
      </c>
      <c r="AC207" s="140">
        <f>IF('Detailed input - Vehicles'!$G$194&lt;&gt;0,'Detailed input - Vehicles'!$G$194,'Detailed input - Vehicles'!$G$193)*AC136*AC139</f>
        <v>0</v>
      </c>
    </row>
    <row r="208" spans="1:29" s="87" customFormat="1" ht="20.25" customHeight="1" outlineLevel="3" x14ac:dyDescent="0.3">
      <c r="A208" s="88"/>
      <c r="B208" s="89"/>
      <c r="C208" s="146" t="s">
        <v>131</v>
      </c>
      <c r="D208" s="140"/>
      <c r="E208" s="140"/>
      <c r="F208" s="140"/>
      <c r="G208" s="140"/>
      <c r="H208" s="140"/>
      <c r="I208" s="140"/>
      <c r="J208" s="140"/>
      <c r="K208" s="140"/>
      <c r="L208" s="140"/>
      <c r="M208" s="140"/>
      <c r="N208" s="140">
        <f>IF('Detailed input - Vehicles'!$G$194&lt;&gt;0,'Detailed input - Vehicles'!$G$194,'Detailed input - Vehicles'!$G$193)*N137*N139</f>
        <v>0</v>
      </c>
      <c r="O208" s="140">
        <f>IF('Detailed input - Vehicles'!$G$194&lt;&gt;0,'Detailed input - Vehicles'!$G$194,'Detailed input - Vehicles'!$G$193)*O137*O139</f>
        <v>0</v>
      </c>
      <c r="P208" s="140">
        <f>IF('Detailed input - Vehicles'!$G$194&lt;&gt;0,'Detailed input - Vehicles'!$G$194,'Detailed input - Vehicles'!$G$193)*P137*P139</f>
        <v>0</v>
      </c>
      <c r="Q208" s="140">
        <f>IF('Detailed input - Vehicles'!$G$194&lt;&gt;0,'Detailed input - Vehicles'!$G$194,'Detailed input - Vehicles'!$G$193)*Q137*Q139</f>
        <v>0</v>
      </c>
      <c r="R208" s="140">
        <f>IF('Detailed input - Vehicles'!$G$194&lt;&gt;0,'Detailed input - Vehicles'!$G$194,'Detailed input - Vehicles'!$G$193)*R137*R139</f>
        <v>0</v>
      </c>
      <c r="S208" s="140">
        <f>IF('Detailed input - Vehicles'!$G$194&lt;&gt;0,'Detailed input - Vehicles'!$G$194,'Detailed input - Vehicles'!$G$193)*S137*S139</f>
        <v>0</v>
      </c>
      <c r="T208" s="140">
        <f>IF('Detailed input - Vehicles'!$G$194&lt;&gt;0,'Detailed input - Vehicles'!$G$194,'Detailed input - Vehicles'!$G$193)*T137*T139</f>
        <v>0</v>
      </c>
      <c r="U208" s="140">
        <f>IF('Detailed input - Vehicles'!$G$194&lt;&gt;0,'Detailed input - Vehicles'!$G$194,'Detailed input - Vehicles'!$G$193)*U137*U139</f>
        <v>0</v>
      </c>
      <c r="V208" s="140">
        <f>IF('Detailed input - Vehicles'!$G$194&lt;&gt;0,'Detailed input - Vehicles'!$G$194,'Detailed input - Vehicles'!$G$193)*V137*V139</f>
        <v>0</v>
      </c>
      <c r="W208" s="140">
        <f>IF('Detailed input - Vehicles'!$G$194&lt;&gt;0,'Detailed input - Vehicles'!$G$194,'Detailed input - Vehicles'!$G$193)*W137*W139</f>
        <v>0</v>
      </c>
      <c r="X208" s="140">
        <f>IF('Detailed input - Vehicles'!$G$194&lt;&gt;0,'Detailed input - Vehicles'!$G$194,'Detailed input - Vehicles'!$G$193)*X137*X139</f>
        <v>0</v>
      </c>
      <c r="Y208" s="140">
        <f>IF('Detailed input - Vehicles'!$G$194&lt;&gt;0,'Detailed input - Vehicles'!$G$194,'Detailed input - Vehicles'!$G$193)*Y137*Y139</f>
        <v>0</v>
      </c>
      <c r="Z208" s="140">
        <f>IF('Detailed input - Vehicles'!$G$194&lt;&gt;0,'Detailed input - Vehicles'!$G$194,'Detailed input - Vehicles'!$G$193)*Z137*Z139</f>
        <v>0</v>
      </c>
      <c r="AA208" s="140">
        <f>IF('Detailed input - Vehicles'!$G$194&lt;&gt;0,'Detailed input - Vehicles'!$G$194,'Detailed input - Vehicles'!$G$193)*AA137*AA139</f>
        <v>0</v>
      </c>
      <c r="AB208" s="140">
        <f>IF('Detailed input - Vehicles'!$G$194&lt;&gt;0,'Detailed input - Vehicles'!$G$194,'Detailed input - Vehicles'!$G$193)*AB137*AB139</f>
        <v>0</v>
      </c>
      <c r="AC208" s="140">
        <f>IF('Detailed input - Vehicles'!$G$194&lt;&gt;0,'Detailed input - Vehicles'!$G$194,'Detailed input - Vehicles'!$G$193)*AC137*AC139</f>
        <v>0</v>
      </c>
    </row>
    <row r="209" spans="1:29" ht="20.25" customHeight="1" outlineLevel="2" x14ac:dyDescent="0.3">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row>
    <row r="210" spans="1:29" ht="20.25" customHeight="1" outlineLevel="2" x14ac:dyDescent="0.3">
      <c r="B210" s="102" t="s">
        <v>138</v>
      </c>
      <c r="C210" s="101" t="s">
        <v>16</v>
      </c>
      <c r="D210" s="106">
        <f>IF('Detailed input - Vehicles'!E200&lt;&gt;0,'Detailed input - Vehicles'!E200,'Detailed input - Vehicles'!E199)*D143</f>
        <v>0</v>
      </c>
      <c r="E210" s="106">
        <f>IF('Detailed input - Vehicles'!F200&lt;&gt;0,'Detailed input - Vehicles'!F200,'Detailed input - Vehicles'!F199)*E143</f>
        <v>0</v>
      </c>
      <c r="F210" s="106">
        <f>IF('Detailed input - Vehicles'!G200&lt;&gt;0,'Detailed input - Vehicles'!G200,'Detailed input - Vehicles'!G199)*F143</f>
        <v>0</v>
      </c>
      <c r="G210" s="106">
        <f>IF('Detailed input - Vehicles'!H200&lt;&gt;0,'Detailed input - Vehicles'!H200,'Detailed input - Vehicles'!H199)*G143</f>
        <v>0</v>
      </c>
      <c r="H210" s="106">
        <f>IF('Detailed input - Vehicles'!I200&lt;&gt;0,'Detailed input - Vehicles'!I200,'Detailed input - Vehicles'!I199)*H143</f>
        <v>0</v>
      </c>
      <c r="I210" s="106">
        <f>IF('Detailed input - Vehicles'!J200&lt;&gt;0,'Detailed input - Vehicles'!J200,'Detailed input - Vehicles'!J199)*I143</f>
        <v>0</v>
      </c>
      <c r="J210" s="106">
        <f>IF('Detailed input - Vehicles'!K200&lt;&gt;0,'Detailed input - Vehicles'!K200,'Detailed input - Vehicles'!K199)*J143</f>
        <v>0</v>
      </c>
      <c r="K210" s="106">
        <f>IF('Detailed input - Vehicles'!L200&lt;&gt;0,'Detailed input - Vehicles'!L200,'Detailed input - Vehicles'!L199)*K143</f>
        <v>0</v>
      </c>
      <c r="L210" s="106">
        <f>IF('Detailed input - Vehicles'!M200&lt;&gt;0,'Detailed input - Vehicles'!M200,'Detailed input - Vehicles'!M199)*L143</f>
        <v>0</v>
      </c>
      <c r="M210" s="106">
        <f>IF('Detailed input - Vehicles'!N200&lt;&gt;0,'Detailed input - Vehicles'!N200,'Detailed input - Vehicles'!N199)*M143</f>
        <v>0</v>
      </c>
      <c r="N210" s="106">
        <f>IF('Detailed input - Vehicles'!O200&lt;&gt;0,'Detailed input - Vehicles'!O200,'Detailed input - Vehicles'!O199)*N143</f>
        <v>0</v>
      </c>
      <c r="O210" s="106">
        <f>IF('Detailed input - Vehicles'!P200&lt;&gt;0,'Detailed input - Vehicles'!P200,'Detailed input - Vehicles'!P199)*O143</f>
        <v>0</v>
      </c>
      <c r="P210" s="106">
        <f>IF('Detailed input - Vehicles'!Q200&lt;&gt;0,'Detailed input - Vehicles'!Q200,'Detailed input - Vehicles'!Q199)*P143</f>
        <v>0</v>
      </c>
      <c r="Q210" s="106">
        <f>IF('Detailed input - Vehicles'!R200&lt;&gt;0,'Detailed input - Vehicles'!R200,'Detailed input - Vehicles'!R199)*Q143</f>
        <v>0</v>
      </c>
      <c r="R210" s="106">
        <f>IF('Detailed input - Vehicles'!S200&lt;&gt;0,'Detailed input - Vehicles'!S200,'Detailed input - Vehicles'!S199)*R143</f>
        <v>0</v>
      </c>
      <c r="S210" s="106">
        <f>IF('Detailed input - Vehicles'!T200&lt;&gt;0,'Detailed input - Vehicles'!T200,'Detailed input - Vehicles'!T199)*S143</f>
        <v>0</v>
      </c>
      <c r="T210" s="106">
        <f>IF('Detailed input - Vehicles'!U200&lt;&gt;0,'Detailed input - Vehicles'!U200,'Detailed input - Vehicles'!U199)*T143</f>
        <v>0</v>
      </c>
      <c r="U210" s="106">
        <f>IF('Detailed input - Vehicles'!V200&lt;&gt;0,'Detailed input - Vehicles'!V200,'Detailed input - Vehicles'!V199)*U143</f>
        <v>0</v>
      </c>
      <c r="V210" s="106">
        <f>IF('Detailed input - Vehicles'!W200&lt;&gt;0,'Detailed input - Vehicles'!W200,'Detailed input - Vehicles'!W199)*V143</f>
        <v>0</v>
      </c>
      <c r="W210" s="106">
        <f>IF('Detailed input - Vehicles'!X200&lt;&gt;0,'Detailed input - Vehicles'!X200,'Detailed input - Vehicles'!X199)*W143</f>
        <v>0</v>
      </c>
      <c r="X210" s="106">
        <f>IF('Detailed input - Vehicles'!Y200&lt;&gt;0,'Detailed input - Vehicles'!Y200,'Detailed input - Vehicles'!Y199)*X143</f>
        <v>0</v>
      </c>
      <c r="Y210" s="106">
        <f>IF('Detailed input - Vehicles'!Z200&lt;&gt;0,'Detailed input - Vehicles'!Z200,'Detailed input - Vehicles'!Z199)*Y143</f>
        <v>0</v>
      </c>
      <c r="Z210" s="106">
        <f>IF('Detailed input - Vehicles'!AA200&lt;&gt;0,'Detailed input - Vehicles'!AA200,'Detailed input - Vehicles'!AA199)*Z143</f>
        <v>0</v>
      </c>
      <c r="AA210" s="106">
        <f>IF('Detailed input - Vehicles'!AB200&lt;&gt;0,'Detailed input - Vehicles'!AB200,'Detailed input - Vehicles'!AB199)*AA143</f>
        <v>0</v>
      </c>
      <c r="AB210" s="106">
        <f>IF('Detailed input - Vehicles'!AC200&lt;&gt;0,'Detailed input - Vehicles'!AC200,'Detailed input - Vehicles'!AC199)*AB143</f>
        <v>0</v>
      </c>
      <c r="AC210" s="106">
        <f>IF('Detailed input - Vehicles'!AD200&lt;&gt;0,'Detailed input - Vehicles'!AD200,'Detailed input - Vehicles'!AD199)*AC143</f>
        <v>0</v>
      </c>
    </row>
    <row r="211" spans="1:29" ht="20.25" customHeight="1" outlineLevel="2" x14ac:dyDescent="0.3">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row>
    <row r="212" spans="1:29" s="32" customFormat="1" ht="20.25" customHeight="1" outlineLevel="2" x14ac:dyDescent="0.3">
      <c r="B212" s="55" t="s">
        <v>140</v>
      </c>
      <c r="C212" s="101" t="s">
        <v>16</v>
      </c>
      <c r="D212" s="143">
        <f t="shared" ref="D212:N212" si="118">SUM(D213:D223)</f>
        <v>0</v>
      </c>
      <c r="E212" s="143">
        <f t="shared" si="118"/>
        <v>0</v>
      </c>
      <c r="F212" s="143">
        <f t="shared" si="118"/>
        <v>0</v>
      </c>
      <c r="G212" s="143">
        <f t="shared" si="118"/>
        <v>0</v>
      </c>
      <c r="H212" s="143">
        <f t="shared" si="118"/>
        <v>0</v>
      </c>
      <c r="I212" s="143">
        <f t="shared" si="118"/>
        <v>0</v>
      </c>
      <c r="J212" s="143">
        <f t="shared" si="118"/>
        <v>0</v>
      </c>
      <c r="K212" s="143">
        <f t="shared" si="118"/>
        <v>0</v>
      </c>
      <c r="L212" s="143">
        <f t="shared" si="118"/>
        <v>0</v>
      </c>
      <c r="M212" s="143">
        <f t="shared" si="118"/>
        <v>0</v>
      </c>
      <c r="N212" s="143">
        <f t="shared" si="118"/>
        <v>0</v>
      </c>
      <c r="O212" s="143">
        <f t="shared" ref="O212:AC212" si="119">SUM(O213:O223)</f>
        <v>0</v>
      </c>
      <c r="P212" s="143">
        <f t="shared" si="119"/>
        <v>0</v>
      </c>
      <c r="Q212" s="143">
        <f t="shared" si="119"/>
        <v>0</v>
      </c>
      <c r="R212" s="143">
        <f t="shared" si="119"/>
        <v>0</v>
      </c>
      <c r="S212" s="143">
        <f t="shared" si="119"/>
        <v>0</v>
      </c>
      <c r="T212" s="143">
        <f t="shared" si="119"/>
        <v>0</v>
      </c>
      <c r="U212" s="143">
        <f t="shared" si="119"/>
        <v>0</v>
      </c>
      <c r="V212" s="143">
        <f t="shared" si="119"/>
        <v>0</v>
      </c>
      <c r="W212" s="143">
        <f t="shared" si="119"/>
        <v>0</v>
      </c>
      <c r="X212" s="143">
        <f t="shared" si="119"/>
        <v>0</v>
      </c>
      <c r="Y212" s="143">
        <f t="shared" si="119"/>
        <v>0</v>
      </c>
      <c r="Z212" s="143">
        <f t="shared" si="119"/>
        <v>0</v>
      </c>
      <c r="AA212" s="143">
        <f t="shared" si="119"/>
        <v>0</v>
      </c>
      <c r="AB212" s="143">
        <f t="shared" si="119"/>
        <v>0</v>
      </c>
      <c r="AC212" s="143">
        <f t="shared" si="119"/>
        <v>0</v>
      </c>
    </row>
    <row r="213" spans="1:29" s="45" customFormat="1" ht="20.25" customHeight="1" outlineLevel="3" x14ac:dyDescent="0.3">
      <c r="A213" s="44"/>
      <c r="B213" s="56" t="s">
        <v>145</v>
      </c>
      <c r="C213" s="146" t="s">
        <v>121</v>
      </c>
      <c r="D213" s="158">
        <f>IF('Detailed input - Vehicles'!$E$166&gt;=(E3-$D$3),PMT('Basic input'!$F$113,'Detailed input - Vehicles'!$E$166,-$D$171)-$D$171/'Detailed input - Vehicles'!$E$166,0)</f>
        <v>0</v>
      </c>
      <c r="E213" s="158">
        <f>IF('Detailed input - Vehicles'!$E$166&gt;=(F3-$D$3),PMT('Basic input'!$F$113,'Detailed input - Vehicles'!$E$166,-$D$171)-$D$171/'Detailed input - Vehicles'!$E$166,0)</f>
        <v>0</v>
      </c>
      <c r="F213" s="158">
        <f>IF('Detailed input - Vehicles'!$E$166&gt;=(G3-$D$3),PMT('Basic input'!$F$113,'Detailed input - Vehicles'!$E$166,-$D$171)-$D$171/'Detailed input - Vehicles'!$E$166,0)</f>
        <v>0</v>
      </c>
      <c r="G213" s="158">
        <f>IF('Detailed input - Vehicles'!$E$166&gt;=(H3-$D$3),PMT('Basic input'!$F$113,'Detailed input - Vehicles'!$E$166,-$D$171)-$D$171/'Detailed input - Vehicles'!$E$166,0)</f>
        <v>0</v>
      </c>
      <c r="H213" s="158">
        <f>IF('Detailed input - Vehicles'!$E$166&gt;=(I3-$D$3),PMT('Basic input'!$F$113,'Detailed input - Vehicles'!$E$166,-$D$171)-$D$171/'Detailed input - Vehicles'!$E$166,0)</f>
        <v>0</v>
      </c>
      <c r="I213" s="158">
        <f>IF('Detailed input - Vehicles'!$E$166&gt;=(J3-$D$3),PMT('Basic input'!$F$113,'Detailed input - Vehicles'!$E$166,-$D$171)-$D$171/'Detailed input - Vehicles'!$E$166,0)</f>
        <v>0</v>
      </c>
      <c r="J213" s="158">
        <f>IF('Detailed input - Vehicles'!$E$166&gt;=(K3-$D$3),PMT('Basic input'!$F$113,'Detailed input - Vehicles'!$E$166,-$D$171)-$D$171/'Detailed input - Vehicles'!$E$166,0)</f>
        <v>0</v>
      </c>
      <c r="K213" s="158">
        <f>IF('Detailed input - Vehicles'!$E$166&gt;=(L3-$D$3),PMT('Basic input'!$F$113,'Detailed input - Vehicles'!$E$166,-$D$171)-$D$171/'Detailed input - Vehicles'!$E$166,0)</f>
        <v>0</v>
      </c>
      <c r="L213" s="158">
        <f>IF('Detailed input - Vehicles'!$E$166&gt;=(M3-$D$3),PMT('Basic input'!$F$113,'Detailed input - Vehicles'!$E$166,-$D$171)-$D$171/'Detailed input - Vehicles'!$E$166,0)</f>
        <v>0</v>
      </c>
      <c r="M213" s="158">
        <f>IF('Detailed input - Vehicles'!$E$166&gt;=(N3-$D$3),PMT('Basic input'!$F$113,'Detailed input - Vehicles'!$E$166,-$D$171)-$D$171/'Detailed input - Vehicles'!$E$166,0)</f>
        <v>0</v>
      </c>
      <c r="N213" s="158">
        <f>IF('Detailed input - Vehicles'!$E$166&gt;=(O3-$D$3),PMT('Basic input'!$F$113,'Detailed input - Vehicles'!$E$166,-$D$171)-$D$171/'Detailed input - Vehicles'!$E$166,0)</f>
        <v>0</v>
      </c>
      <c r="O213" s="158">
        <f>IF('Detailed input - Vehicles'!$E$166&gt;=(P3-$D$3),PMT('Basic input'!$F$113,'Detailed input - Vehicles'!$E$166,-$D$171)-$D$171/'Detailed input - Vehicles'!$E$166,0)</f>
        <v>0</v>
      </c>
      <c r="P213" s="158">
        <f>IF('Detailed input - Vehicles'!$E$166&gt;=(Q3-$D$3),PMT('Basic input'!$F$113,'Detailed input - Vehicles'!$E$166,-$D$171)-$D$171/'Detailed input - Vehicles'!$E$166,0)</f>
        <v>0</v>
      </c>
      <c r="Q213" s="158">
        <f>IF('Detailed input - Vehicles'!$E$166&gt;=(R3-$D$3),PMT('Basic input'!$F$113,'Detailed input - Vehicles'!$E$166,-$D$171)-$D$171/'Detailed input - Vehicles'!$E$166,0)</f>
        <v>0</v>
      </c>
      <c r="R213" s="158">
        <f>IF('Detailed input - Vehicles'!$E$166&gt;=(S3-$D$3),PMT('Basic input'!$F$113,'Detailed input - Vehicles'!$E$166,-$D$171)-$D$171/'Detailed input - Vehicles'!$E$166,0)</f>
        <v>0</v>
      </c>
      <c r="S213" s="158">
        <f>IF('Detailed input - Vehicles'!$E$166&gt;=(T3-$D$3),PMT('Basic input'!$F$113,'Detailed input - Vehicles'!$E$166,-$D$171)-$D$171/'Detailed input - Vehicles'!$E$166,0)</f>
        <v>0</v>
      </c>
      <c r="T213" s="158">
        <f>IF('Detailed input - Vehicles'!$E$166&gt;=(U3-$D$3),PMT('Basic input'!$F$113,'Detailed input - Vehicles'!$E$166,-$D$171)-$D$171/'Detailed input - Vehicles'!$E$166,0)</f>
        <v>0</v>
      </c>
      <c r="U213" s="158">
        <f>IF('Detailed input - Vehicles'!$E$166&gt;=(V3-$D$3),PMT('Basic input'!$F$113,'Detailed input - Vehicles'!$E$166,-$D$171)-$D$171/'Detailed input - Vehicles'!$E$166,0)</f>
        <v>0</v>
      </c>
      <c r="V213" s="158">
        <f>IF('Detailed input - Vehicles'!$E$166&gt;=(W3-$D$3),PMT('Basic input'!$F$113,'Detailed input - Vehicles'!$E$166,-$D$171)-$D$171/'Detailed input - Vehicles'!$E$166,0)</f>
        <v>0</v>
      </c>
      <c r="W213" s="158">
        <f>IF('Detailed input - Vehicles'!$E$166&gt;=(X3-$D$3),PMT('Basic input'!$F$113,'Detailed input - Vehicles'!$E$166,-$D$171)-$D$171/'Detailed input - Vehicles'!$E$166,0)</f>
        <v>0</v>
      </c>
      <c r="X213" s="158">
        <f>IF('Detailed input - Vehicles'!$E$166&gt;=(Y3-$D$3),PMT('Basic input'!$F$113,'Detailed input - Vehicles'!$E$166,-$D$171)-$D$171/'Detailed input - Vehicles'!$E$166,0)</f>
        <v>0</v>
      </c>
      <c r="Y213" s="158">
        <f>IF('Detailed input - Vehicles'!$E$166&gt;=(Z3-$D$3),PMT('Basic input'!$F$113,'Detailed input - Vehicles'!$E$166,-$D$171)-$D$171/'Detailed input - Vehicles'!$E$166,0)</f>
        <v>0</v>
      </c>
      <c r="Z213" s="158">
        <f>IF('Detailed input - Vehicles'!$E$166&gt;=(AA3-$D$3),PMT('Basic input'!$F$113,'Detailed input - Vehicles'!$E$166,-$D$171)-$D$171/'Detailed input - Vehicles'!$E$166,0)</f>
        <v>0</v>
      </c>
      <c r="AA213" s="158">
        <f>IF('Detailed input - Vehicles'!$E$166&gt;=(AB3-$D$3),PMT('Basic input'!$F$113,'Detailed input - Vehicles'!$E$166,-$D$171)-$D$171/'Detailed input - Vehicles'!$E$166,0)</f>
        <v>0</v>
      </c>
      <c r="AB213" s="158">
        <f>IF('Detailed input - Vehicles'!$E$166&gt;=(AC3-$D$3),PMT('Basic input'!$F$113,'Detailed input - Vehicles'!$E$166,-$D$171)-$D$171/'Detailed input - Vehicles'!$E$166,0)</f>
        <v>0</v>
      </c>
      <c r="AC213" s="158">
        <f>IF('Detailed input - Vehicles'!$E$166&gt;=(AD3-$D$3),PMT('Basic input'!$F$113,'Detailed input - Vehicles'!$E$166,-$D$171)-$D$171/'Detailed input - Vehicles'!$E$166,0)</f>
        <v>0</v>
      </c>
    </row>
    <row r="214" spans="1:29" s="45" customFormat="1" ht="20.25" customHeight="1" outlineLevel="3" x14ac:dyDescent="0.3">
      <c r="A214" s="44"/>
      <c r="B214" s="159"/>
      <c r="C214" s="146" t="s">
        <v>122</v>
      </c>
      <c r="D214" s="160"/>
      <c r="E214" s="158">
        <f>IF('Detailed input - Vehicles'!$E$166&gt;=(E3-$D$3),PMT('Basic input'!$F$113,'Detailed input - Vehicles'!$E$166,-$E$171)-$E$171/'Detailed input - Vehicles'!$E$166,0)</f>
        <v>0</v>
      </c>
      <c r="F214" s="158">
        <f>IF('Detailed input - Vehicles'!$E$166&gt;=(F3-$D$3),PMT('Basic input'!$F$113,'Detailed input - Vehicles'!$E$166,-$E$171)-$E$171/'Detailed input - Vehicles'!$E$166,0)</f>
        <v>0</v>
      </c>
      <c r="G214" s="158">
        <f>IF('Detailed input - Vehicles'!$E$166&gt;=(G3-$D$3),PMT('Basic input'!$F$113,'Detailed input - Vehicles'!$E$166,-$E$171)-$E$171/'Detailed input - Vehicles'!$E$166,0)</f>
        <v>0</v>
      </c>
      <c r="H214" s="158">
        <f>IF('Detailed input - Vehicles'!$E$166&gt;=(H3-$D$3),PMT('Basic input'!$F$113,'Detailed input - Vehicles'!$E$166,-$E$171)-$E$171/'Detailed input - Vehicles'!$E$166,0)</f>
        <v>0</v>
      </c>
      <c r="I214" s="158">
        <f>IF('Detailed input - Vehicles'!$E$166&gt;=(I3-$D$3),PMT('Basic input'!$F$113,'Detailed input - Vehicles'!$E$166,-$E$171)-$E$171/'Detailed input - Vehicles'!$E$166,0)</f>
        <v>0</v>
      </c>
      <c r="J214" s="158">
        <f>IF('Detailed input - Vehicles'!$E$166&gt;=(J3-$D$3),PMT('Basic input'!$F$113,'Detailed input - Vehicles'!$E$166,-$E$171)-$E$171/'Detailed input - Vehicles'!$E$166,0)</f>
        <v>0</v>
      </c>
      <c r="K214" s="158">
        <f>IF('Detailed input - Vehicles'!$E$166&gt;=(K3-$D$3),PMT('Basic input'!$F$113,'Detailed input - Vehicles'!$E$166,-$E$171)-$E$171/'Detailed input - Vehicles'!$E$166,0)</f>
        <v>0</v>
      </c>
      <c r="L214" s="158">
        <f>IF('Detailed input - Vehicles'!$E$166&gt;=(L3-$D$3),PMT('Basic input'!$F$113,'Detailed input - Vehicles'!$E$166,-$E$171)-$E$171/'Detailed input - Vehicles'!$E$166,0)</f>
        <v>0</v>
      </c>
      <c r="M214" s="158">
        <f>IF('Detailed input - Vehicles'!$E$166&gt;=(M3-$D$3),PMT('Basic input'!$F$113,'Detailed input - Vehicles'!$E$166,-$E$171)-$E$171/'Detailed input - Vehicles'!$E$166,0)</f>
        <v>0</v>
      </c>
      <c r="N214" s="158">
        <f>IF('Detailed input - Vehicles'!$E$166&gt;=(N3-$D$3),PMT('Basic input'!$F$113,'Detailed input - Vehicles'!$E$166,-$E$171)-$E$171/'Detailed input - Vehicles'!$E$166,0)</f>
        <v>0</v>
      </c>
      <c r="O214" s="158">
        <f>IF('Detailed input - Vehicles'!$E$166&gt;=(O3-$D$3),PMT('Basic input'!$F$113,'Detailed input - Vehicles'!$E$166,-$E$171)-$E$171/'Detailed input - Vehicles'!$E$166,0)</f>
        <v>0</v>
      </c>
      <c r="P214" s="158">
        <f>IF('Detailed input - Vehicles'!$E$166&gt;=(P3-$D$3),PMT('Basic input'!$F$113,'Detailed input - Vehicles'!$E$166,-$E$171)-$E$171/'Detailed input - Vehicles'!$E$166,0)</f>
        <v>0</v>
      </c>
      <c r="Q214" s="158">
        <f>IF('Detailed input - Vehicles'!$E$166&gt;=(Q3-$D$3),PMT('Basic input'!$F$113,'Detailed input - Vehicles'!$E$166,-$E$171)-$E$171/'Detailed input - Vehicles'!$E$166,0)</f>
        <v>0</v>
      </c>
      <c r="R214" s="158">
        <f>IF('Detailed input - Vehicles'!$E$166&gt;=(R3-$D$3),PMT('Basic input'!$F$113,'Detailed input - Vehicles'!$E$166,-$E$171)-$E$171/'Detailed input - Vehicles'!$E$166,0)</f>
        <v>0</v>
      </c>
      <c r="S214" s="158">
        <f>IF('Detailed input - Vehicles'!$E$166&gt;=(S3-$D$3),PMT('Basic input'!$F$113,'Detailed input - Vehicles'!$E$166,-$E$171)-$E$171/'Detailed input - Vehicles'!$E$166,0)</f>
        <v>0</v>
      </c>
      <c r="T214" s="158">
        <f>IF('Detailed input - Vehicles'!$E$166&gt;=(T3-$D$3),PMT('Basic input'!$F$113,'Detailed input - Vehicles'!$E$166,-$E$171)-$E$171/'Detailed input - Vehicles'!$E$166,0)</f>
        <v>0</v>
      </c>
      <c r="U214" s="158">
        <f>IF('Detailed input - Vehicles'!$E$166&gt;=(U3-$D$3),PMT('Basic input'!$F$113,'Detailed input - Vehicles'!$E$166,-$E$171)-$E$171/'Detailed input - Vehicles'!$E$166,0)</f>
        <v>0</v>
      </c>
      <c r="V214" s="158">
        <f>IF('Detailed input - Vehicles'!$E$166&gt;=(V3-$D$3),PMT('Basic input'!$F$113,'Detailed input - Vehicles'!$E$166,-$E$171)-$E$171/'Detailed input - Vehicles'!$E$166,0)</f>
        <v>0</v>
      </c>
      <c r="W214" s="158">
        <f>IF('Detailed input - Vehicles'!$E$166&gt;=(W3-$D$3),PMT('Basic input'!$F$113,'Detailed input - Vehicles'!$E$166,-$E$171)-$E$171/'Detailed input - Vehicles'!$E$166,0)</f>
        <v>0</v>
      </c>
      <c r="X214" s="158">
        <f>IF('Detailed input - Vehicles'!$E$166&gt;=(X3-$D$3),PMT('Basic input'!$F$113,'Detailed input - Vehicles'!$E$166,-$E$171)-$E$171/'Detailed input - Vehicles'!$E$166,0)</f>
        <v>0</v>
      </c>
      <c r="Y214" s="158">
        <f>IF('Detailed input - Vehicles'!$E$166&gt;=(Y3-$D$3),PMT('Basic input'!$F$113,'Detailed input - Vehicles'!$E$166,-$E$171)-$E$171/'Detailed input - Vehicles'!$E$166,0)</f>
        <v>0</v>
      </c>
      <c r="Z214" s="158">
        <f>IF('Detailed input - Vehicles'!$E$166&gt;=(Z3-$D$3),PMT('Basic input'!$F$113,'Detailed input - Vehicles'!$E$166,-$E$171)-$E$171/'Detailed input - Vehicles'!$E$166,0)</f>
        <v>0</v>
      </c>
      <c r="AA214" s="158">
        <f>IF('Detailed input - Vehicles'!$E$166&gt;=(AA3-$D$3),PMT('Basic input'!$F$113,'Detailed input - Vehicles'!$E$166,-$E$171)-$E$171/'Detailed input - Vehicles'!$E$166,0)</f>
        <v>0</v>
      </c>
      <c r="AB214" s="158">
        <f>IF('Detailed input - Vehicles'!$E$166&gt;=(AB3-$D$3),PMT('Basic input'!$F$113,'Detailed input - Vehicles'!$E$166,-$E$171)-$E$171/'Detailed input - Vehicles'!$E$166,0)</f>
        <v>0</v>
      </c>
      <c r="AC214" s="158">
        <f>IF('Detailed input - Vehicles'!$E$166&gt;=(AC3-$D$3),PMT('Basic input'!$F$113,'Detailed input - Vehicles'!$E$166,-$E$171)-$E$171/'Detailed input - Vehicles'!$E$166,0)</f>
        <v>0</v>
      </c>
    </row>
    <row r="215" spans="1:29" s="45" customFormat="1" ht="20.25" customHeight="1" outlineLevel="3" x14ac:dyDescent="0.3">
      <c r="A215" s="44"/>
      <c r="B215" s="161"/>
      <c r="C215" s="146" t="s">
        <v>123</v>
      </c>
      <c r="D215" s="158"/>
      <c r="E215" s="158"/>
      <c r="F215" s="158">
        <f>IF('Detailed input - Vehicles'!$E$166&gt;=(F3-$E$3),PMT('Basic input'!$F$113,'Detailed input - Vehicles'!$E$166,-$F$171)-$F$171/'Detailed input - Vehicles'!$E$166,0)</f>
        <v>0</v>
      </c>
      <c r="G215" s="158">
        <f>IF('Detailed input - Vehicles'!$E$166&gt;=(G3-$E$3),PMT('Basic input'!$F$113,'Detailed input - Vehicles'!$E$166,-$F$171)-$F$171/'Detailed input - Vehicles'!$E$166,0)</f>
        <v>0</v>
      </c>
      <c r="H215" s="158">
        <f>IF('Detailed input - Vehicles'!$E$166&gt;=(H3-$E$3),PMT('Basic input'!$F$113,'Detailed input - Vehicles'!$E$166,-$F$171)-$F$171/'Detailed input - Vehicles'!$E$166,0)</f>
        <v>0</v>
      </c>
      <c r="I215" s="158">
        <f>IF('Detailed input - Vehicles'!$E$166&gt;=(I3-$E$3),PMT('Basic input'!$F$113,'Detailed input - Vehicles'!$E$166,-$F$171)-$F$171/'Detailed input - Vehicles'!$E$166,0)</f>
        <v>0</v>
      </c>
      <c r="J215" s="158">
        <f>IF('Detailed input - Vehicles'!$E$166&gt;=(J3-$E$3),PMT('Basic input'!$F$113,'Detailed input - Vehicles'!$E$166,-$F$171)-$F$171/'Detailed input - Vehicles'!$E$166,0)</f>
        <v>0</v>
      </c>
      <c r="K215" s="158">
        <f>IF('Detailed input - Vehicles'!$E$166&gt;=(K3-$E$3),PMT('Basic input'!$F$113,'Detailed input - Vehicles'!$E$166,-$F$171)-$F$171/'Detailed input - Vehicles'!$E$166,0)</f>
        <v>0</v>
      </c>
      <c r="L215" s="158">
        <f>IF('Detailed input - Vehicles'!$E$166&gt;=(L3-$E$3),PMT('Basic input'!$F$113,'Detailed input - Vehicles'!$E$166,-$F$171)-$F$171/'Detailed input - Vehicles'!$E$166,0)</f>
        <v>0</v>
      </c>
      <c r="M215" s="158">
        <f>IF('Detailed input - Vehicles'!$E$166&gt;=(M3-$E$3),PMT('Basic input'!$F$113,'Detailed input - Vehicles'!$E$166,-$F$171)-$F$171/'Detailed input - Vehicles'!$E$166,0)</f>
        <v>0</v>
      </c>
      <c r="N215" s="158">
        <f>IF('Detailed input - Vehicles'!$E$166&gt;=(N3-$E$3),PMT('Basic input'!$F$113,'Detailed input - Vehicles'!$E$166,-$F$171)-$F$171/'Detailed input - Vehicles'!$E$166,0)</f>
        <v>0</v>
      </c>
      <c r="O215" s="158">
        <f>IF('Detailed input - Vehicles'!$E$166&gt;=(O3-$E$3),PMT('Basic input'!$F$113,'Detailed input - Vehicles'!$E$166,-$F$171)-$F$171/'Detailed input - Vehicles'!$E$166,0)</f>
        <v>0</v>
      </c>
      <c r="P215" s="158">
        <f>IF('Detailed input - Vehicles'!$E$166&gt;=(P3-$E$3),PMT('Basic input'!$F$113,'Detailed input - Vehicles'!$E$166,-$F$171)-$F$171/'Detailed input - Vehicles'!$E$166,0)</f>
        <v>0</v>
      </c>
      <c r="Q215" s="158">
        <f>IF('Detailed input - Vehicles'!$E$166&gt;=(Q3-$E$3),PMT('Basic input'!$F$113,'Detailed input - Vehicles'!$E$166,-$F$171)-$F$171/'Detailed input - Vehicles'!$E$166,0)</f>
        <v>0</v>
      </c>
      <c r="R215" s="158">
        <f>IF('Detailed input - Vehicles'!$E$166&gt;=(R3-$E$3),PMT('Basic input'!$F$113,'Detailed input - Vehicles'!$E$166,-$F$171)-$F$171/'Detailed input - Vehicles'!$E$166,0)</f>
        <v>0</v>
      </c>
      <c r="S215" s="158">
        <f>IF('Detailed input - Vehicles'!$E$166&gt;=(S3-$E$3),PMT('Basic input'!$F$113,'Detailed input - Vehicles'!$E$166,-$F$171)-$F$171/'Detailed input - Vehicles'!$E$166,0)</f>
        <v>0</v>
      </c>
      <c r="T215" s="158">
        <f>IF('Detailed input - Vehicles'!$E$166&gt;=(T3-$E$3),PMT('Basic input'!$F$113,'Detailed input - Vehicles'!$E$166,-$F$171)-$F$171/'Detailed input - Vehicles'!$E$166,0)</f>
        <v>0</v>
      </c>
      <c r="U215" s="158">
        <f>IF('Detailed input - Vehicles'!$E$166&gt;=(U3-$E$3),PMT('Basic input'!$F$113,'Detailed input - Vehicles'!$E$166,-$F$171)-$F$171/'Detailed input - Vehicles'!$E$166,0)</f>
        <v>0</v>
      </c>
      <c r="V215" s="158">
        <f>IF('Detailed input - Vehicles'!$E$166&gt;=(V3-$E$3),PMT('Basic input'!$F$113,'Detailed input - Vehicles'!$E$166,-$F$171)-$F$171/'Detailed input - Vehicles'!$E$166,0)</f>
        <v>0</v>
      </c>
      <c r="W215" s="158">
        <f>IF('Detailed input - Vehicles'!$E$166&gt;=(W3-$E$3),PMT('Basic input'!$F$113,'Detailed input - Vehicles'!$E$166,-$F$171)-$F$171/'Detailed input - Vehicles'!$E$166,0)</f>
        <v>0</v>
      </c>
      <c r="X215" s="158">
        <f>IF('Detailed input - Vehicles'!$E$166&gt;=(X3-$E$3),PMT('Basic input'!$F$113,'Detailed input - Vehicles'!$E$166,-$F$171)-$F$171/'Detailed input - Vehicles'!$E$166,0)</f>
        <v>0</v>
      </c>
      <c r="Y215" s="158">
        <f>IF('Detailed input - Vehicles'!$E$166&gt;=(Y3-$E$3),PMT('Basic input'!$F$113,'Detailed input - Vehicles'!$E$166,-$F$171)-$F$171/'Detailed input - Vehicles'!$E$166,0)</f>
        <v>0</v>
      </c>
      <c r="Z215" s="158">
        <f>IF('Detailed input - Vehicles'!$E$166&gt;=(Z3-$E$3),PMT('Basic input'!$F$113,'Detailed input - Vehicles'!$E$166,-$F$171)-$F$171/'Detailed input - Vehicles'!$E$166,0)</f>
        <v>0</v>
      </c>
      <c r="AA215" s="158">
        <f>IF('Detailed input - Vehicles'!$E$166&gt;=(AA3-$E$3),PMT('Basic input'!$F$113,'Detailed input - Vehicles'!$E$166,-$F$171)-$F$171/'Detailed input - Vehicles'!$E$166,0)</f>
        <v>0</v>
      </c>
      <c r="AB215" s="158">
        <f>IF('Detailed input - Vehicles'!$E$166&gt;=(AB3-$E$3),PMT('Basic input'!$F$113,'Detailed input - Vehicles'!$E$166,-$F$171)-$F$171/'Detailed input - Vehicles'!$E$166,0)</f>
        <v>0</v>
      </c>
      <c r="AC215" s="158">
        <f>IF('Detailed input - Vehicles'!$E$166&gt;=(AC3-$E$3),PMT('Basic input'!$F$113,'Detailed input - Vehicles'!$E$166,-$F$171)-$F$171/'Detailed input - Vehicles'!$E$166,0)</f>
        <v>0</v>
      </c>
    </row>
    <row r="216" spans="1:29" s="45" customFormat="1" ht="20.25" customHeight="1" outlineLevel="3" x14ac:dyDescent="0.3">
      <c r="A216" s="44"/>
      <c r="B216" s="161"/>
      <c r="C216" s="146" t="s">
        <v>124</v>
      </c>
      <c r="D216" s="158"/>
      <c r="E216" s="158"/>
      <c r="F216" s="158"/>
      <c r="G216" s="158">
        <f>IF('Detailed input - Vehicles'!$E$166&gt;=(G3-$F$3),PMT('Basic input'!$F$113,'Detailed input - Vehicles'!$E$166,-$G$171)-$G$171/'Detailed input - Vehicles'!$E$166,0)</f>
        <v>0</v>
      </c>
      <c r="H216" s="158">
        <f>IF('Detailed input - Vehicles'!$E$166&gt;=(H3-$F$3),PMT('Basic input'!$F$113,'Detailed input - Vehicles'!$E$166,-$G$171)-$G$171/'Detailed input - Vehicles'!$E$166,0)</f>
        <v>0</v>
      </c>
      <c r="I216" s="158">
        <f>IF('Detailed input - Vehicles'!$E$166&gt;=(I3-$F$3),PMT('Basic input'!$F$113,'Detailed input - Vehicles'!$E$166,-$G$171)-$G$171/'Detailed input - Vehicles'!$E$166,0)</f>
        <v>0</v>
      </c>
      <c r="J216" s="158">
        <f>IF('Detailed input - Vehicles'!$E$166&gt;=(J3-$F$3),PMT('Basic input'!$F$113,'Detailed input - Vehicles'!$E$166,-$G$171)-$G$171/'Detailed input - Vehicles'!$E$166,0)</f>
        <v>0</v>
      </c>
      <c r="K216" s="158">
        <f>IF('Detailed input - Vehicles'!$E$166&gt;=(K3-$F$3),PMT('Basic input'!$F$113,'Detailed input - Vehicles'!$E$166,-$G$171)-$G$171/'Detailed input - Vehicles'!$E$166,0)</f>
        <v>0</v>
      </c>
      <c r="L216" s="158">
        <f>IF('Detailed input - Vehicles'!$E$166&gt;=(L3-$F$3),PMT('Basic input'!$F$113,'Detailed input - Vehicles'!$E$166,-$G$171)-$G$171/'Detailed input - Vehicles'!$E$166,0)</f>
        <v>0</v>
      </c>
      <c r="M216" s="158">
        <f>IF('Detailed input - Vehicles'!$E$166&gt;=(M3-$F$3),PMT('Basic input'!$F$113,'Detailed input - Vehicles'!$E$166,-$G$171)-$G$171/'Detailed input - Vehicles'!$E$166,0)</f>
        <v>0</v>
      </c>
      <c r="N216" s="158">
        <f>IF('Detailed input - Vehicles'!$E$166&gt;=(N3-$F$3),PMT('Basic input'!$F$113,'Detailed input - Vehicles'!$E$166,-$G$171)-$G$171/'Detailed input - Vehicles'!$E$166,0)</f>
        <v>0</v>
      </c>
      <c r="O216" s="158">
        <f>IF('Detailed input - Vehicles'!$E$166&gt;=(O3-$F$3),PMT('Basic input'!$F$113,'Detailed input - Vehicles'!$E$166,-$G$171)-$G$171/'Detailed input - Vehicles'!$E$166,0)</f>
        <v>0</v>
      </c>
      <c r="P216" s="158">
        <f>IF('Detailed input - Vehicles'!$E$166&gt;=(P3-$F$3),PMT('Basic input'!$F$113,'Detailed input - Vehicles'!$E$166,-$G$171)-$G$171/'Detailed input - Vehicles'!$E$166,0)</f>
        <v>0</v>
      </c>
      <c r="Q216" s="158">
        <f>IF('Detailed input - Vehicles'!$E$166&gt;=(Q3-$F$3),PMT('Basic input'!$F$113,'Detailed input - Vehicles'!$E$166,-$G$171)-$G$171/'Detailed input - Vehicles'!$E$166,0)</f>
        <v>0</v>
      </c>
      <c r="R216" s="158">
        <f>IF('Detailed input - Vehicles'!$E$166&gt;=(R3-$F$3),PMT('Basic input'!$F$113,'Detailed input - Vehicles'!$E$166,-$G$171)-$G$171/'Detailed input - Vehicles'!$E$166,0)</f>
        <v>0</v>
      </c>
      <c r="S216" s="158">
        <f>IF('Detailed input - Vehicles'!$E$166&gt;=(S3-$F$3),PMT('Basic input'!$F$113,'Detailed input - Vehicles'!$E$166,-$G$171)-$G$171/'Detailed input - Vehicles'!$E$166,0)</f>
        <v>0</v>
      </c>
      <c r="T216" s="158">
        <f>IF('Detailed input - Vehicles'!$E$166&gt;=(T3-$F$3),PMT('Basic input'!$F$113,'Detailed input - Vehicles'!$E$166,-$G$171)-$G$171/'Detailed input - Vehicles'!$E$166,0)</f>
        <v>0</v>
      </c>
      <c r="U216" s="158">
        <f>IF('Detailed input - Vehicles'!$E$166&gt;=(U3-$F$3),PMT('Basic input'!$F$113,'Detailed input - Vehicles'!$E$166,-$G$171)-$G$171/'Detailed input - Vehicles'!$E$166,0)</f>
        <v>0</v>
      </c>
      <c r="V216" s="158">
        <f>IF('Detailed input - Vehicles'!$E$166&gt;=(V3-$F$3),PMT('Basic input'!$F$113,'Detailed input - Vehicles'!$E$166,-$G$171)-$G$171/'Detailed input - Vehicles'!$E$166,0)</f>
        <v>0</v>
      </c>
      <c r="W216" s="158">
        <f>IF('Detailed input - Vehicles'!$E$166&gt;=(W3-$F$3),PMT('Basic input'!$F$113,'Detailed input - Vehicles'!$E$166,-$G$171)-$G$171/'Detailed input - Vehicles'!$E$166,0)</f>
        <v>0</v>
      </c>
      <c r="X216" s="158">
        <f>IF('Detailed input - Vehicles'!$E$166&gt;=(X3-$F$3),PMT('Basic input'!$F$113,'Detailed input - Vehicles'!$E$166,-$G$171)-$G$171/'Detailed input - Vehicles'!$E$166,0)</f>
        <v>0</v>
      </c>
      <c r="Y216" s="158">
        <f>IF('Detailed input - Vehicles'!$E$166&gt;=(Y3-$F$3),PMT('Basic input'!$F$113,'Detailed input - Vehicles'!$E$166,-$G$171)-$G$171/'Detailed input - Vehicles'!$E$166,0)</f>
        <v>0</v>
      </c>
      <c r="Z216" s="158">
        <f>IF('Detailed input - Vehicles'!$E$166&gt;=(Z3-$F$3),PMT('Basic input'!$F$113,'Detailed input - Vehicles'!$E$166,-$G$171)-$G$171/'Detailed input - Vehicles'!$E$166,0)</f>
        <v>0</v>
      </c>
      <c r="AA216" s="158">
        <f>IF('Detailed input - Vehicles'!$E$166&gt;=(AA3-$F$3),PMT('Basic input'!$F$113,'Detailed input - Vehicles'!$E$166,-$G$171)-$G$171/'Detailed input - Vehicles'!$E$166,0)</f>
        <v>0</v>
      </c>
      <c r="AB216" s="158">
        <f>IF('Detailed input - Vehicles'!$E$166&gt;=(AB3-$F$3),PMT('Basic input'!$F$113,'Detailed input - Vehicles'!$E$166,-$G$171)-$G$171/'Detailed input - Vehicles'!$E$166,0)</f>
        <v>0</v>
      </c>
      <c r="AC216" s="158">
        <f>IF('Detailed input - Vehicles'!$E$166&gt;=(AC3-$F$3),PMT('Basic input'!$F$113,'Detailed input - Vehicles'!$E$166,-$G$171)-$G$171/'Detailed input - Vehicles'!$E$166,0)</f>
        <v>0</v>
      </c>
    </row>
    <row r="217" spans="1:29" s="45" customFormat="1" ht="20.25" customHeight="1" outlineLevel="3" x14ac:dyDescent="0.3">
      <c r="A217" s="44"/>
      <c r="B217" s="161"/>
      <c r="C217" s="146" t="s">
        <v>125</v>
      </c>
      <c r="D217" s="158"/>
      <c r="E217" s="158"/>
      <c r="F217" s="158"/>
      <c r="G217" s="158"/>
      <c r="H217" s="158">
        <f>IF('Detailed input - Vehicles'!$E$166&gt;=(H3-$G$3),PMT('Basic input'!$F$113,'Detailed input - Vehicles'!$E$166,-$H$171)-$H$171/'Detailed input - Vehicles'!$E$166,0)</f>
        <v>0</v>
      </c>
      <c r="I217" s="158">
        <f>IF('Detailed input - Vehicles'!$E$166&gt;=(I3-$G$3),PMT('Basic input'!$F$113,'Detailed input - Vehicles'!$E$166,-$H$171)-$H$171/'Detailed input - Vehicles'!$E$166,0)</f>
        <v>0</v>
      </c>
      <c r="J217" s="158">
        <f>IF('Detailed input - Vehicles'!$E$166&gt;=(J3-$G$3),PMT('Basic input'!$F$113,'Detailed input - Vehicles'!$E$166,-$H$171)-$H$171/'Detailed input - Vehicles'!$E$166,0)</f>
        <v>0</v>
      </c>
      <c r="K217" s="158">
        <f>IF('Detailed input - Vehicles'!$E$166&gt;=(K3-$G$3),PMT('Basic input'!$F$113,'Detailed input - Vehicles'!$E$166,-$H$171)-$H$171/'Detailed input - Vehicles'!$E$166,0)</f>
        <v>0</v>
      </c>
      <c r="L217" s="158">
        <f>IF('Detailed input - Vehicles'!$E$166&gt;=(L3-$G$3),PMT('Basic input'!$F$113,'Detailed input - Vehicles'!$E$166,-$H$171)-$H$171/'Detailed input - Vehicles'!$E$166,0)</f>
        <v>0</v>
      </c>
      <c r="M217" s="158">
        <f>IF('Detailed input - Vehicles'!$E$166&gt;=(M3-$G$3),PMT('Basic input'!$F$113,'Detailed input - Vehicles'!$E$166,-$H$171)-$H$171/'Detailed input - Vehicles'!$E$166,0)</f>
        <v>0</v>
      </c>
      <c r="N217" s="158">
        <f>IF('Detailed input - Vehicles'!$E$166&gt;=(N3-$G$3),PMT('Basic input'!$F$113,'Detailed input - Vehicles'!$E$166,-$H$171)-$H$171/'Detailed input - Vehicles'!$E$166,0)</f>
        <v>0</v>
      </c>
      <c r="O217" s="158">
        <f>IF('Detailed input - Vehicles'!$E$166&gt;=(O3-$G$3),PMT('Basic input'!$F$113,'Detailed input - Vehicles'!$E$166,-$H$171)-$H$171/'Detailed input - Vehicles'!$E$166,0)</f>
        <v>0</v>
      </c>
      <c r="P217" s="158">
        <f>IF('Detailed input - Vehicles'!$E$166&gt;=(P3-$G$3),PMT('Basic input'!$F$113,'Detailed input - Vehicles'!$E$166,-$H$171)-$H$171/'Detailed input - Vehicles'!$E$166,0)</f>
        <v>0</v>
      </c>
      <c r="Q217" s="158">
        <f>IF('Detailed input - Vehicles'!$E$166&gt;=(Q3-$G$3),PMT('Basic input'!$F$113,'Detailed input - Vehicles'!$E$166,-$H$171)-$H$171/'Detailed input - Vehicles'!$E$166,0)</f>
        <v>0</v>
      </c>
      <c r="R217" s="158">
        <f>IF('Detailed input - Vehicles'!$E$166&gt;=(R3-$G$3),PMT('Basic input'!$F$113,'Detailed input - Vehicles'!$E$166,-$H$171)-$H$171/'Detailed input - Vehicles'!$E$166,0)</f>
        <v>0</v>
      </c>
      <c r="S217" s="158">
        <f>IF('Detailed input - Vehicles'!$E$166&gt;=(S3-$G$3),PMT('Basic input'!$F$113,'Detailed input - Vehicles'!$E$166,-$H$171)-$H$171/'Detailed input - Vehicles'!$E$166,0)</f>
        <v>0</v>
      </c>
      <c r="T217" s="158">
        <f>IF('Detailed input - Vehicles'!$E$166&gt;=(T3-$G$3),PMT('Basic input'!$F$113,'Detailed input - Vehicles'!$E$166,-$H$171)-$H$171/'Detailed input - Vehicles'!$E$166,0)</f>
        <v>0</v>
      </c>
      <c r="U217" s="158">
        <f>IF('Detailed input - Vehicles'!$E$166&gt;=(U3-$G$3),PMT('Basic input'!$F$113,'Detailed input - Vehicles'!$E$166,-$H$171)-$H$171/'Detailed input - Vehicles'!$E$166,0)</f>
        <v>0</v>
      </c>
      <c r="V217" s="158">
        <f>IF('Detailed input - Vehicles'!$E$166&gt;=(V3-$G$3),PMT('Basic input'!$F$113,'Detailed input - Vehicles'!$E$166,-$H$171)-$H$171/'Detailed input - Vehicles'!$E$166,0)</f>
        <v>0</v>
      </c>
      <c r="W217" s="158">
        <f>IF('Detailed input - Vehicles'!$E$166&gt;=(W3-$G$3),PMT('Basic input'!$F$113,'Detailed input - Vehicles'!$E$166,-$H$171)-$H$171/'Detailed input - Vehicles'!$E$166,0)</f>
        <v>0</v>
      </c>
      <c r="X217" s="158">
        <f>IF('Detailed input - Vehicles'!$E$166&gt;=(X3-$G$3),PMT('Basic input'!$F$113,'Detailed input - Vehicles'!$E$166,-$H$171)-$H$171/'Detailed input - Vehicles'!$E$166,0)</f>
        <v>0</v>
      </c>
      <c r="Y217" s="158">
        <f>IF('Detailed input - Vehicles'!$E$166&gt;=(Y3-$G$3),PMT('Basic input'!$F$113,'Detailed input - Vehicles'!$E$166,-$H$171)-$H$171/'Detailed input - Vehicles'!$E$166,0)</f>
        <v>0</v>
      </c>
      <c r="Z217" s="158">
        <f>IF('Detailed input - Vehicles'!$E$166&gt;=(Z3-$G$3),PMT('Basic input'!$F$113,'Detailed input - Vehicles'!$E$166,-$H$171)-$H$171/'Detailed input - Vehicles'!$E$166,0)</f>
        <v>0</v>
      </c>
      <c r="AA217" s="158">
        <f>IF('Detailed input - Vehicles'!$E$166&gt;=(AA3-$G$3),PMT('Basic input'!$F$113,'Detailed input - Vehicles'!$E$166,-$H$171)-$H$171/'Detailed input - Vehicles'!$E$166,0)</f>
        <v>0</v>
      </c>
      <c r="AB217" s="158">
        <f>IF('Detailed input - Vehicles'!$E$166&gt;=(AB3-$G$3),PMT('Basic input'!$F$113,'Detailed input - Vehicles'!$E$166,-$H$171)-$H$171/'Detailed input - Vehicles'!$E$166,0)</f>
        <v>0</v>
      </c>
      <c r="AC217" s="158">
        <f>IF('Detailed input - Vehicles'!$E$166&gt;=(AC3-$G$3),PMT('Basic input'!$F$113,'Detailed input - Vehicles'!$E$166,-$H$171)-$H$171/'Detailed input - Vehicles'!$E$166,0)</f>
        <v>0</v>
      </c>
    </row>
    <row r="218" spans="1:29" s="45" customFormat="1" ht="20.25" customHeight="1" outlineLevel="3" x14ac:dyDescent="0.3">
      <c r="A218" s="44"/>
      <c r="B218" s="161"/>
      <c r="C218" s="146" t="s">
        <v>126</v>
      </c>
      <c r="D218" s="158"/>
      <c r="E218" s="158"/>
      <c r="F218" s="158"/>
      <c r="G218" s="158"/>
      <c r="H218" s="158"/>
      <c r="I218" s="158">
        <f>IF('Detailed input - Vehicles'!$E$166&gt;=(I3-$H$3),PMT('Basic input'!$F$113,'Detailed input - Vehicles'!$E$166,-$I$171)-$I$171/'Detailed input - Vehicles'!$E$166,0)</f>
        <v>0</v>
      </c>
      <c r="J218" s="158">
        <f>IF('Detailed input - Vehicles'!$E$166&gt;=(J3-$H$3),PMT('Basic input'!$F$113,'Detailed input - Vehicles'!$E$166,-$I$171)-$I$171/'Detailed input - Vehicles'!$E$166,0)</f>
        <v>0</v>
      </c>
      <c r="K218" s="158">
        <f>IF('Detailed input - Vehicles'!$E$166&gt;=(K3-$H$3),PMT('Basic input'!$F$113,'Detailed input - Vehicles'!$E$166,-$I$171)-$I$171/'Detailed input - Vehicles'!$E$166,0)</f>
        <v>0</v>
      </c>
      <c r="L218" s="158">
        <f>IF('Detailed input - Vehicles'!$E$166&gt;=(L3-$H$3),PMT('Basic input'!$F$113,'Detailed input - Vehicles'!$E$166,-$I$171)-$I$171/'Detailed input - Vehicles'!$E$166,0)</f>
        <v>0</v>
      </c>
      <c r="M218" s="158">
        <f>IF('Detailed input - Vehicles'!$E$166&gt;=(M3-$H$3),PMT('Basic input'!$F$113,'Detailed input - Vehicles'!$E$166,-$I$171)-$I$171/'Detailed input - Vehicles'!$E$166,0)</f>
        <v>0</v>
      </c>
      <c r="N218" s="158">
        <f>IF('Detailed input - Vehicles'!$E$166&gt;=(N3-$H$3),PMT('Basic input'!$F$113,'Detailed input - Vehicles'!$E$166,-$I$171)-$I$171/'Detailed input - Vehicles'!$E$166,0)</f>
        <v>0</v>
      </c>
      <c r="O218" s="158">
        <f>IF('Detailed input - Vehicles'!$E$166&gt;=(O3-$H$3),PMT('Basic input'!$F$113,'Detailed input - Vehicles'!$E$166,-$I$171)-$I$171/'Detailed input - Vehicles'!$E$166,0)</f>
        <v>0</v>
      </c>
      <c r="P218" s="158">
        <f>IF('Detailed input - Vehicles'!$E$166&gt;=(P3-$H$3),PMT('Basic input'!$F$113,'Detailed input - Vehicles'!$E$166,-$I$171)-$I$171/'Detailed input - Vehicles'!$E$166,0)</f>
        <v>0</v>
      </c>
      <c r="Q218" s="158">
        <f>IF('Detailed input - Vehicles'!$E$166&gt;=(Q3-$H$3),PMT('Basic input'!$F$113,'Detailed input - Vehicles'!$E$166,-$I$171)-$I$171/'Detailed input - Vehicles'!$E$166,0)</f>
        <v>0</v>
      </c>
      <c r="R218" s="158">
        <f>IF('Detailed input - Vehicles'!$E$166&gt;=(R3-$H$3),PMT('Basic input'!$F$113,'Detailed input - Vehicles'!$E$166,-$I$171)-$I$171/'Detailed input - Vehicles'!$E$166,0)</f>
        <v>0</v>
      </c>
      <c r="S218" s="158">
        <f>IF('Detailed input - Vehicles'!$E$166&gt;=(S3-$H$3),PMT('Basic input'!$F$113,'Detailed input - Vehicles'!$E$166,-$I$171)-$I$171/'Detailed input - Vehicles'!$E$166,0)</f>
        <v>0</v>
      </c>
      <c r="T218" s="158">
        <f>IF('Detailed input - Vehicles'!$E$166&gt;=(T3-$H$3),PMT('Basic input'!$F$113,'Detailed input - Vehicles'!$E$166,-$I$171)-$I$171/'Detailed input - Vehicles'!$E$166,0)</f>
        <v>0</v>
      </c>
      <c r="U218" s="158">
        <f>IF('Detailed input - Vehicles'!$E$166&gt;=(U3-$H$3),PMT('Basic input'!$F$113,'Detailed input - Vehicles'!$E$166,-$I$171)-$I$171/'Detailed input - Vehicles'!$E$166,0)</f>
        <v>0</v>
      </c>
      <c r="V218" s="158">
        <f>IF('Detailed input - Vehicles'!$E$166&gt;=(V3-$H$3),PMT('Basic input'!$F$113,'Detailed input - Vehicles'!$E$166,-$I$171)-$I$171/'Detailed input - Vehicles'!$E$166,0)</f>
        <v>0</v>
      </c>
      <c r="W218" s="158">
        <f>IF('Detailed input - Vehicles'!$E$166&gt;=(W3-$H$3),PMT('Basic input'!$F$113,'Detailed input - Vehicles'!$E$166,-$I$171)-$I$171/'Detailed input - Vehicles'!$E$166,0)</f>
        <v>0</v>
      </c>
      <c r="X218" s="158">
        <f>IF('Detailed input - Vehicles'!$E$166&gt;=(X3-$H$3),PMT('Basic input'!$F$113,'Detailed input - Vehicles'!$E$166,-$I$171)-$I$171/'Detailed input - Vehicles'!$E$166,0)</f>
        <v>0</v>
      </c>
      <c r="Y218" s="158">
        <f>IF('Detailed input - Vehicles'!$E$166&gt;=(Y3-$H$3),PMT('Basic input'!$F$113,'Detailed input - Vehicles'!$E$166,-$I$171)-$I$171/'Detailed input - Vehicles'!$E$166,0)</f>
        <v>0</v>
      </c>
      <c r="Z218" s="158">
        <f>IF('Detailed input - Vehicles'!$E$166&gt;=(Z3-$H$3),PMT('Basic input'!$F$113,'Detailed input - Vehicles'!$E$166,-$I$171)-$I$171/'Detailed input - Vehicles'!$E$166,0)</f>
        <v>0</v>
      </c>
      <c r="AA218" s="158">
        <f>IF('Detailed input - Vehicles'!$E$166&gt;=(AA3-$H$3),PMT('Basic input'!$F$113,'Detailed input - Vehicles'!$E$166,-$I$171)-$I$171/'Detailed input - Vehicles'!$E$166,0)</f>
        <v>0</v>
      </c>
      <c r="AB218" s="158">
        <f>IF('Detailed input - Vehicles'!$E$166&gt;=(AB3-$H$3),PMT('Basic input'!$F$113,'Detailed input - Vehicles'!$E$166,-$I$171)-$I$171/'Detailed input - Vehicles'!$E$166,0)</f>
        <v>0</v>
      </c>
      <c r="AC218" s="158">
        <f>IF('Detailed input - Vehicles'!$E$166&gt;=(AC3-$H$3),PMT('Basic input'!$F$113,'Detailed input - Vehicles'!$E$166,-$I$171)-$I$171/'Detailed input - Vehicles'!$E$166,0)</f>
        <v>0</v>
      </c>
    </row>
    <row r="219" spans="1:29" s="45" customFormat="1" ht="20.25" customHeight="1" outlineLevel="3" x14ac:dyDescent="0.3">
      <c r="A219" s="44"/>
      <c r="B219" s="161"/>
      <c r="C219" s="146" t="s">
        <v>127</v>
      </c>
      <c r="D219" s="158"/>
      <c r="E219" s="158"/>
      <c r="F219" s="158"/>
      <c r="G219" s="158"/>
      <c r="H219" s="158"/>
      <c r="I219" s="158"/>
      <c r="J219" s="158">
        <f>IF('Detailed input - Vehicles'!$E$166&gt;=(J3-$I$3),PMT('Basic input'!$F$113,'Detailed input - Vehicles'!$E$166,-$J$171)-$J$171/'Detailed input - Vehicles'!$E$166,0)</f>
        <v>0</v>
      </c>
      <c r="K219" s="158">
        <f>IF('Detailed input - Vehicles'!$E$166&gt;=(K3-$I$3),PMT('Basic input'!$F$113,'Detailed input - Vehicles'!$E$166,-$J$171)-$J$171/'Detailed input - Vehicles'!$E$166,0)</f>
        <v>0</v>
      </c>
      <c r="L219" s="158">
        <f>IF('Detailed input - Vehicles'!$E$166&gt;=(L3-$I$3),PMT('Basic input'!$F$113,'Detailed input - Vehicles'!$E$166,-$J$171)-$J$171/'Detailed input - Vehicles'!$E$166,0)</f>
        <v>0</v>
      </c>
      <c r="M219" s="158">
        <f>IF('Detailed input - Vehicles'!$E$166&gt;=(M3-$I$3),PMT('Basic input'!$F$113,'Detailed input - Vehicles'!$E$166,-$J$171)-$J$171/'Detailed input - Vehicles'!$E$166,0)</f>
        <v>0</v>
      </c>
      <c r="N219" s="158">
        <f>IF('Detailed input - Vehicles'!$E$166&gt;=(N3-$I$3),PMT('Basic input'!$F$113,'Detailed input - Vehicles'!$E$166,-$J$171)-$J$171/'Detailed input - Vehicles'!$E$166,0)</f>
        <v>0</v>
      </c>
      <c r="O219" s="158">
        <f>IF('Detailed input - Vehicles'!$E$166&gt;=(O3-$I$3),PMT('Basic input'!$F$113,'Detailed input - Vehicles'!$E$166,-$J$171)-$J$171/'Detailed input - Vehicles'!$E$166,0)</f>
        <v>0</v>
      </c>
      <c r="P219" s="158">
        <f>IF('Detailed input - Vehicles'!$E$166&gt;=(P3-$I$3),PMT('Basic input'!$F$113,'Detailed input - Vehicles'!$E$166,-$J$171)-$J$171/'Detailed input - Vehicles'!$E$166,0)</f>
        <v>0</v>
      </c>
      <c r="Q219" s="158">
        <f>IF('Detailed input - Vehicles'!$E$166&gt;=(Q3-$I$3),PMT('Basic input'!$F$113,'Detailed input - Vehicles'!$E$166,-$J$171)-$J$171/'Detailed input - Vehicles'!$E$166,0)</f>
        <v>0</v>
      </c>
      <c r="R219" s="158">
        <f>IF('Detailed input - Vehicles'!$E$166&gt;=(R3-$I$3),PMT('Basic input'!$F$113,'Detailed input - Vehicles'!$E$166,-$J$171)-$J$171/'Detailed input - Vehicles'!$E$166,0)</f>
        <v>0</v>
      </c>
      <c r="S219" s="158">
        <f>IF('Detailed input - Vehicles'!$E$166&gt;=(S3-$I$3),PMT('Basic input'!$F$113,'Detailed input - Vehicles'!$E$166,-$J$171)-$J$171/'Detailed input - Vehicles'!$E$166,0)</f>
        <v>0</v>
      </c>
      <c r="T219" s="158">
        <f>IF('Detailed input - Vehicles'!$E$166&gt;=(T3-$I$3),PMT('Basic input'!$F$113,'Detailed input - Vehicles'!$E$166,-$J$171)-$J$171/'Detailed input - Vehicles'!$E$166,0)</f>
        <v>0</v>
      </c>
      <c r="U219" s="158">
        <f>IF('Detailed input - Vehicles'!$E$166&gt;=(U3-$I$3),PMT('Basic input'!$F$113,'Detailed input - Vehicles'!$E$166,-$J$171)-$J$171/'Detailed input - Vehicles'!$E$166,0)</f>
        <v>0</v>
      </c>
      <c r="V219" s="158">
        <f>IF('Detailed input - Vehicles'!$E$166&gt;=(V3-$I$3),PMT('Basic input'!$F$113,'Detailed input - Vehicles'!$E$166,-$J$171)-$J$171/'Detailed input - Vehicles'!$E$166,0)</f>
        <v>0</v>
      </c>
      <c r="W219" s="158">
        <f>IF('Detailed input - Vehicles'!$E$166&gt;=(W3-$I$3),PMT('Basic input'!$F$113,'Detailed input - Vehicles'!$E$166,-$J$171)-$J$171/'Detailed input - Vehicles'!$E$166,0)</f>
        <v>0</v>
      </c>
      <c r="X219" s="158">
        <f>IF('Detailed input - Vehicles'!$E$166&gt;=(X3-$I$3),PMT('Basic input'!$F$113,'Detailed input - Vehicles'!$E$166,-$J$171)-$J$171/'Detailed input - Vehicles'!$E$166,0)</f>
        <v>0</v>
      </c>
      <c r="Y219" s="158">
        <f>IF('Detailed input - Vehicles'!$E$166&gt;=(Y3-$I$3),PMT('Basic input'!$F$113,'Detailed input - Vehicles'!$E$166,-$J$171)-$J$171/'Detailed input - Vehicles'!$E$166,0)</f>
        <v>0</v>
      </c>
      <c r="Z219" s="158">
        <f>IF('Detailed input - Vehicles'!$E$166&gt;=(Z3-$I$3),PMT('Basic input'!$F$113,'Detailed input - Vehicles'!$E$166,-$J$171)-$J$171/'Detailed input - Vehicles'!$E$166,0)</f>
        <v>0</v>
      </c>
      <c r="AA219" s="158">
        <f>IF('Detailed input - Vehicles'!$E$166&gt;=(AA3-$I$3),PMT('Basic input'!$F$113,'Detailed input - Vehicles'!$E$166,-$J$171)-$J$171/'Detailed input - Vehicles'!$E$166,0)</f>
        <v>0</v>
      </c>
      <c r="AB219" s="158">
        <f>IF('Detailed input - Vehicles'!$E$166&gt;=(AB3-$I$3),PMT('Basic input'!$F$113,'Detailed input - Vehicles'!$E$166,-$J$171)-$J$171/'Detailed input - Vehicles'!$E$166,0)</f>
        <v>0</v>
      </c>
      <c r="AC219" s="158">
        <f>IF('Detailed input - Vehicles'!$E$166&gt;=(AC3-$I$3),PMT('Basic input'!$F$113,'Detailed input - Vehicles'!$E$166,-$J$171)-$J$171/'Detailed input - Vehicles'!$E$166,0)</f>
        <v>0</v>
      </c>
    </row>
    <row r="220" spans="1:29" s="45" customFormat="1" ht="20.25" customHeight="1" outlineLevel="3" x14ac:dyDescent="0.3">
      <c r="A220" s="44"/>
      <c r="B220" s="161"/>
      <c r="C220" s="146" t="s">
        <v>128</v>
      </c>
      <c r="D220" s="158"/>
      <c r="E220" s="158"/>
      <c r="F220" s="158"/>
      <c r="G220" s="158"/>
      <c r="H220" s="158"/>
      <c r="I220" s="158"/>
      <c r="J220" s="158"/>
      <c r="K220" s="158">
        <f>IF('Detailed input - Vehicles'!$E$166&gt;=(K3-$J$3),PMT('Basic input'!$F$113,'Detailed input - Vehicles'!$E$166,-$K$171)-$K$171/'Detailed input - Vehicles'!$E$166,0)</f>
        <v>0</v>
      </c>
      <c r="L220" s="158">
        <f>IF('Detailed input - Vehicles'!$E$166&gt;=(L3-$J$3),PMT('Basic input'!$F$113,'Detailed input - Vehicles'!$E$166,-$K$171)-$K$171/'Detailed input - Vehicles'!$E$166,0)</f>
        <v>0</v>
      </c>
      <c r="M220" s="158">
        <f>IF('Detailed input - Vehicles'!$E$166&gt;=(M3-$J$3),PMT('Basic input'!$F$113,'Detailed input - Vehicles'!$E$166,-$K$171)-$K$171/'Detailed input - Vehicles'!$E$166,0)</f>
        <v>0</v>
      </c>
      <c r="N220" s="158">
        <f>IF('Detailed input - Vehicles'!$E$166&gt;=(N3-$J$3),PMT('Basic input'!$F$113,'Detailed input - Vehicles'!$E$166,-$K$171)-$K$171/'Detailed input - Vehicles'!$E$166,0)</f>
        <v>0</v>
      </c>
      <c r="O220" s="158">
        <f>IF('Detailed input - Vehicles'!$E$166&gt;=(O3-$J$3),PMT('Basic input'!$F$113,'Detailed input - Vehicles'!$E$166,-$K$171)-$K$171/'Detailed input - Vehicles'!$E$166,0)</f>
        <v>0</v>
      </c>
      <c r="P220" s="158">
        <f>IF('Detailed input - Vehicles'!$E$166&gt;=(P3-$J$3),PMT('Basic input'!$F$113,'Detailed input - Vehicles'!$E$166,-$K$171)-$K$171/'Detailed input - Vehicles'!$E$166,0)</f>
        <v>0</v>
      </c>
      <c r="Q220" s="158">
        <f>IF('Detailed input - Vehicles'!$E$166&gt;=(Q3-$J$3),PMT('Basic input'!$F$113,'Detailed input - Vehicles'!$E$166,-$K$171)-$K$171/'Detailed input - Vehicles'!$E$166,0)</f>
        <v>0</v>
      </c>
      <c r="R220" s="158">
        <f>IF('Detailed input - Vehicles'!$E$166&gt;=(R3-$J$3),PMT('Basic input'!$F$113,'Detailed input - Vehicles'!$E$166,-$K$171)-$K$171/'Detailed input - Vehicles'!$E$166,0)</f>
        <v>0</v>
      </c>
      <c r="S220" s="158">
        <f>IF('Detailed input - Vehicles'!$E$166&gt;=(S3-$J$3),PMT('Basic input'!$F$113,'Detailed input - Vehicles'!$E$166,-$K$171)-$K$171/'Detailed input - Vehicles'!$E$166,0)</f>
        <v>0</v>
      </c>
      <c r="T220" s="158">
        <f>IF('Detailed input - Vehicles'!$E$166&gt;=(T3-$J$3),PMT('Basic input'!$F$113,'Detailed input - Vehicles'!$E$166,-$K$171)-$K$171/'Detailed input - Vehicles'!$E$166,0)</f>
        <v>0</v>
      </c>
      <c r="U220" s="158">
        <f>IF('Detailed input - Vehicles'!$E$166&gt;=(U3-$J$3),PMT('Basic input'!$F$113,'Detailed input - Vehicles'!$E$166,-$K$171)-$K$171/'Detailed input - Vehicles'!$E$166,0)</f>
        <v>0</v>
      </c>
      <c r="V220" s="158">
        <f>IF('Detailed input - Vehicles'!$E$166&gt;=(V3-$J$3),PMT('Basic input'!$F$113,'Detailed input - Vehicles'!$E$166,-$K$171)-$K$171/'Detailed input - Vehicles'!$E$166,0)</f>
        <v>0</v>
      </c>
      <c r="W220" s="158">
        <f>IF('Detailed input - Vehicles'!$E$166&gt;=(W3-$J$3),PMT('Basic input'!$F$113,'Detailed input - Vehicles'!$E$166,-$K$171)-$K$171/'Detailed input - Vehicles'!$E$166,0)</f>
        <v>0</v>
      </c>
      <c r="X220" s="158">
        <f>IF('Detailed input - Vehicles'!$E$166&gt;=(X3-$J$3),PMT('Basic input'!$F$113,'Detailed input - Vehicles'!$E$166,-$K$171)-$K$171/'Detailed input - Vehicles'!$E$166,0)</f>
        <v>0</v>
      </c>
      <c r="Y220" s="158">
        <f>IF('Detailed input - Vehicles'!$E$166&gt;=(Y3-$J$3),PMT('Basic input'!$F$113,'Detailed input - Vehicles'!$E$166,-$K$171)-$K$171/'Detailed input - Vehicles'!$E$166,0)</f>
        <v>0</v>
      </c>
      <c r="Z220" s="158">
        <f>IF('Detailed input - Vehicles'!$E$166&gt;=(Z3-$J$3),PMT('Basic input'!$F$113,'Detailed input - Vehicles'!$E$166,-$K$171)-$K$171/'Detailed input - Vehicles'!$E$166,0)</f>
        <v>0</v>
      </c>
      <c r="AA220" s="158">
        <f>IF('Detailed input - Vehicles'!$E$166&gt;=(AA3-$J$3),PMT('Basic input'!$F$113,'Detailed input - Vehicles'!$E$166,-$K$171)-$K$171/'Detailed input - Vehicles'!$E$166,0)</f>
        <v>0</v>
      </c>
      <c r="AB220" s="158">
        <f>IF('Detailed input - Vehicles'!$E$166&gt;=(AB3-$J$3),PMT('Basic input'!$F$113,'Detailed input - Vehicles'!$E$166,-$K$171)-$K$171/'Detailed input - Vehicles'!$E$166,0)</f>
        <v>0</v>
      </c>
      <c r="AC220" s="158">
        <f>IF('Detailed input - Vehicles'!$E$166&gt;=(AC3-$J$3),PMT('Basic input'!$F$113,'Detailed input - Vehicles'!$E$166,-$K$171)-$K$171/'Detailed input - Vehicles'!$E$166,0)</f>
        <v>0</v>
      </c>
    </row>
    <row r="221" spans="1:29" s="45" customFormat="1" ht="20.25" customHeight="1" outlineLevel="3" x14ac:dyDescent="0.3">
      <c r="A221" s="44"/>
      <c r="B221" s="161"/>
      <c r="C221" s="146" t="s">
        <v>129</v>
      </c>
      <c r="D221" s="158"/>
      <c r="E221" s="158"/>
      <c r="F221" s="158"/>
      <c r="G221" s="158"/>
      <c r="H221" s="158"/>
      <c r="I221" s="158"/>
      <c r="J221" s="158"/>
      <c r="K221" s="158"/>
      <c r="L221" s="158">
        <f>IF('Detailed input - Vehicles'!$E$166&gt;=(L3-$K$3),PMT('Basic input'!$F$113,'Detailed input - Vehicles'!$E$166,-$L$171)-$L$171/'Detailed input - Vehicles'!$E$166,0)</f>
        <v>0</v>
      </c>
      <c r="M221" s="158">
        <f>IF('Detailed input - Vehicles'!$E$166&gt;=(M3-$K$3),PMT('Basic input'!$F$113,'Detailed input - Vehicles'!$E$166,-$L$171)-$L$171/'Detailed input - Vehicles'!$E$166,0)</f>
        <v>0</v>
      </c>
      <c r="N221" s="158">
        <f>IF('Detailed input - Vehicles'!$E$166&gt;=(N3-$K$3),PMT('Basic input'!$F$113,'Detailed input - Vehicles'!$E$166,-$L$171)-$L$171/'Detailed input - Vehicles'!$E$166,0)</f>
        <v>0</v>
      </c>
      <c r="O221" s="158">
        <f>IF('Detailed input - Vehicles'!$E$166&gt;=(O3-$K$3),PMT('Basic input'!$F$113,'Detailed input - Vehicles'!$E$166,-$L$171)-$L$171/'Detailed input - Vehicles'!$E$166,0)</f>
        <v>0</v>
      </c>
      <c r="P221" s="158">
        <f>IF('Detailed input - Vehicles'!$E$166&gt;=(P3-$K$3),PMT('Basic input'!$F$113,'Detailed input - Vehicles'!$E$166,-$L$171)-$L$171/'Detailed input - Vehicles'!$E$166,0)</f>
        <v>0</v>
      </c>
      <c r="Q221" s="158">
        <f>IF('Detailed input - Vehicles'!$E$166&gt;=(Q3-$K$3),PMT('Basic input'!$F$113,'Detailed input - Vehicles'!$E$166,-$L$171)-$L$171/'Detailed input - Vehicles'!$E$166,0)</f>
        <v>0</v>
      </c>
      <c r="R221" s="158">
        <f>IF('Detailed input - Vehicles'!$E$166&gt;=(R3-$K$3),PMT('Basic input'!$F$113,'Detailed input - Vehicles'!$E$166,-$L$171)-$L$171/'Detailed input - Vehicles'!$E$166,0)</f>
        <v>0</v>
      </c>
      <c r="S221" s="158">
        <f>IF('Detailed input - Vehicles'!$E$166&gt;=(S3-$K$3),PMT('Basic input'!$F$113,'Detailed input - Vehicles'!$E$166,-$L$171)-$L$171/'Detailed input - Vehicles'!$E$166,0)</f>
        <v>0</v>
      </c>
      <c r="T221" s="158">
        <f>IF('Detailed input - Vehicles'!$E$166&gt;=(T3-$K$3),PMT('Basic input'!$F$113,'Detailed input - Vehicles'!$E$166,-$L$171)-$L$171/'Detailed input - Vehicles'!$E$166,0)</f>
        <v>0</v>
      </c>
      <c r="U221" s="158">
        <f>IF('Detailed input - Vehicles'!$E$166&gt;=(U3-$K$3),PMT('Basic input'!$F$113,'Detailed input - Vehicles'!$E$166,-$L$171)-$L$171/'Detailed input - Vehicles'!$E$166,0)</f>
        <v>0</v>
      </c>
      <c r="V221" s="158">
        <f>IF('Detailed input - Vehicles'!$E$166&gt;=(V3-$K$3),PMT('Basic input'!$F$113,'Detailed input - Vehicles'!$E$166,-$L$171)-$L$171/'Detailed input - Vehicles'!$E$166,0)</f>
        <v>0</v>
      </c>
      <c r="W221" s="158">
        <f>IF('Detailed input - Vehicles'!$E$166&gt;=(W3-$K$3),PMT('Basic input'!$F$113,'Detailed input - Vehicles'!$E$166,-$L$171)-$L$171/'Detailed input - Vehicles'!$E$166,0)</f>
        <v>0</v>
      </c>
      <c r="X221" s="158">
        <f>IF('Detailed input - Vehicles'!$E$166&gt;=(X3-$K$3),PMT('Basic input'!$F$113,'Detailed input - Vehicles'!$E$166,-$L$171)-$L$171/'Detailed input - Vehicles'!$E$166,0)</f>
        <v>0</v>
      </c>
      <c r="Y221" s="158">
        <f>IF('Detailed input - Vehicles'!$E$166&gt;=(Y3-$K$3),PMT('Basic input'!$F$113,'Detailed input - Vehicles'!$E$166,-$L$171)-$L$171/'Detailed input - Vehicles'!$E$166,0)</f>
        <v>0</v>
      </c>
      <c r="Z221" s="158">
        <f>IF('Detailed input - Vehicles'!$E$166&gt;=(Z3-$K$3),PMT('Basic input'!$F$113,'Detailed input - Vehicles'!$E$166,-$L$171)-$L$171/'Detailed input - Vehicles'!$E$166,0)</f>
        <v>0</v>
      </c>
      <c r="AA221" s="158">
        <f>IF('Detailed input - Vehicles'!$E$166&gt;=(AA3-$K$3),PMT('Basic input'!$F$113,'Detailed input - Vehicles'!$E$166,-$L$171)-$L$171/'Detailed input - Vehicles'!$E$166,0)</f>
        <v>0</v>
      </c>
      <c r="AB221" s="158">
        <f>IF('Detailed input - Vehicles'!$E$166&gt;=(AB3-$K$3),PMT('Basic input'!$F$113,'Detailed input - Vehicles'!$E$166,-$L$171)-$L$171/'Detailed input - Vehicles'!$E$166,0)</f>
        <v>0</v>
      </c>
      <c r="AC221" s="158">
        <f>IF('Detailed input - Vehicles'!$E$166&gt;=(AC3-$K$3),PMT('Basic input'!$F$113,'Detailed input - Vehicles'!$E$166,-$L$171)-$L$171/'Detailed input - Vehicles'!$E$166,0)</f>
        <v>0</v>
      </c>
    </row>
    <row r="222" spans="1:29" s="45" customFormat="1" ht="20.25" customHeight="1" outlineLevel="3" x14ac:dyDescent="0.3">
      <c r="A222" s="44"/>
      <c r="B222" s="161"/>
      <c r="C222" s="146" t="s">
        <v>130</v>
      </c>
      <c r="D222" s="158"/>
      <c r="E222" s="158"/>
      <c r="F222" s="158"/>
      <c r="G222" s="158"/>
      <c r="H222" s="158"/>
      <c r="I222" s="158"/>
      <c r="J222" s="158"/>
      <c r="K222" s="158"/>
      <c r="L222" s="158"/>
      <c r="M222" s="158">
        <f>IF('Detailed input - Vehicles'!$E$166&gt;=(M3-$L$3),PMT('Basic input'!$F$113,'Detailed input - Vehicles'!$E$166,-$M$171)-$M$171/'Detailed input - Vehicles'!$E$166,0)</f>
        <v>0</v>
      </c>
      <c r="N222" s="158">
        <f>IF('Detailed input - Vehicles'!$E$166&gt;=(N3-$L$3),PMT('Basic input'!$F$113,'Detailed input - Vehicles'!$E$166,-$M$171)-$M$171/'Detailed input - Vehicles'!$E$166,0)</f>
        <v>0</v>
      </c>
      <c r="O222" s="158">
        <f>IF('Detailed input - Vehicles'!$E$166&gt;=(O3-$L$3),PMT('Basic input'!$F$113,'Detailed input - Vehicles'!$E$166,-$M$171)-$M$171/'Detailed input - Vehicles'!$E$166,0)</f>
        <v>0</v>
      </c>
      <c r="P222" s="158">
        <f>IF('Detailed input - Vehicles'!$E$166&gt;=(P3-$L$3),PMT('Basic input'!$F$113,'Detailed input - Vehicles'!$E$166,-$M$171)-$M$171/'Detailed input - Vehicles'!$E$166,0)</f>
        <v>0</v>
      </c>
      <c r="Q222" s="158">
        <f>IF('Detailed input - Vehicles'!$E$166&gt;=(Q3-$L$3),PMT('Basic input'!$F$113,'Detailed input - Vehicles'!$E$166,-$M$171)-$M$171/'Detailed input - Vehicles'!$E$166,0)</f>
        <v>0</v>
      </c>
      <c r="R222" s="158">
        <f>IF('Detailed input - Vehicles'!$E$166&gt;=(R3-$L$3),PMT('Basic input'!$F$113,'Detailed input - Vehicles'!$E$166,-$M$171)-$M$171/'Detailed input - Vehicles'!$E$166,0)</f>
        <v>0</v>
      </c>
      <c r="S222" s="158">
        <f>IF('Detailed input - Vehicles'!$E$166&gt;=(S3-$L$3),PMT('Basic input'!$F$113,'Detailed input - Vehicles'!$E$166,-$M$171)-$M$171/'Detailed input - Vehicles'!$E$166,0)</f>
        <v>0</v>
      </c>
      <c r="T222" s="158">
        <f>IF('Detailed input - Vehicles'!$E$166&gt;=(T3-$L$3),PMT('Basic input'!$F$113,'Detailed input - Vehicles'!$E$166,-$M$171)-$M$171/'Detailed input - Vehicles'!$E$166,0)</f>
        <v>0</v>
      </c>
      <c r="U222" s="158">
        <f>IF('Detailed input - Vehicles'!$E$166&gt;=(U3-$L$3),PMT('Basic input'!$F$113,'Detailed input - Vehicles'!$E$166,-$M$171)-$M$171/'Detailed input - Vehicles'!$E$166,0)</f>
        <v>0</v>
      </c>
      <c r="V222" s="158">
        <f>IF('Detailed input - Vehicles'!$E$166&gt;=(V3-$L$3),PMT('Basic input'!$F$113,'Detailed input - Vehicles'!$E$166,-$M$171)-$M$171/'Detailed input - Vehicles'!$E$166,0)</f>
        <v>0</v>
      </c>
      <c r="W222" s="158">
        <f>IF('Detailed input - Vehicles'!$E$166&gt;=(W3-$L$3),PMT('Basic input'!$F$113,'Detailed input - Vehicles'!$E$166,-$M$171)-$M$171/'Detailed input - Vehicles'!$E$166,0)</f>
        <v>0</v>
      </c>
      <c r="X222" s="158">
        <f>IF('Detailed input - Vehicles'!$E$166&gt;=(X3-$L$3),PMT('Basic input'!$F$113,'Detailed input - Vehicles'!$E$166,-$M$171)-$M$171/'Detailed input - Vehicles'!$E$166,0)</f>
        <v>0</v>
      </c>
      <c r="Y222" s="158">
        <f>IF('Detailed input - Vehicles'!$E$166&gt;=(Y3-$L$3),PMT('Basic input'!$F$113,'Detailed input - Vehicles'!$E$166,-$M$171)-$M$171/'Detailed input - Vehicles'!$E$166,0)</f>
        <v>0</v>
      </c>
      <c r="Z222" s="158">
        <f>IF('Detailed input - Vehicles'!$E$166&gt;=(Z3-$L$3),PMT('Basic input'!$F$113,'Detailed input - Vehicles'!$E$166,-$M$171)-$M$171/'Detailed input - Vehicles'!$E$166,0)</f>
        <v>0</v>
      </c>
      <c r="AA222" s="158">
        <f>IF('Detailed input - Vehicles'!$E$166&gt;=(AA3-$L$3),PMT('Basic input'!$F$113,'Detailed input - Vehicles'!$E$166,-$M$171)-$M$171/'Detailed input - Vehicles'!$E$166,0)</f>
        <v>0</v>
      </c>
      <c r="AB222" s="158">
        <f>IF('Detailed input - Vehicles'!$E$166&gt;=(AB3-$L$3),PMT('Basic input'!$F$113,'Detailed input - Vehicles'!$E$166,-$M$171)-$M$171/'Detailed input - Vehicles'!$E$166,0)</f>
        <v>0</v>
      </c>
      <c r="AC222" s="158">
        <f>IF('Detailed input - Vehicles'!$E$166&gt;=(AC3-$L$3),PMT('Basic input'!$F$113,'Detailed input - Vehicles'!$E$166,-$M$171)-$M$171/'Detailed input - Vehicles'!$E$166,0)</f>
        <v>0</v>
      </c>
    </row>
    <row r="223" spans="1:29" s="45" customFormat="1" ht="20.25" customHeight="1" outlineLevel="3" x14ac:dyDescent="0.3">
      <c r="A223" s="44"/>
      <c r="B223" s="161"/>
      <c r="C223" s="146" t="s">
        <v>131</v>
      </c>
      <c r="D223" s="158"/>
      <c r="E223" s="158"/>
      <c r="F223" s="158"/>
      <c r="G223" s="158"/>
      <c r="H223" s="158"/>
      <c r="I223" s="158"/>
      <c r="J223" s="158"/>
      <c r="K223" s="158"/>
      <c r="L223" s="158"/>
      <c r="M223" s="158"/>
      <c r="N223" s="158">
        <f>IF('Detailed input - Vehicles'!$E$166&gt;=(N3-$M$3),PMT('Basic input'!$F$113,'Detailed input - Vehicles'!$E$166,-$N$171)-$N$171/'Detailed input - Vehicles'!$E$166,0)</f>
        <v>0</v>
      </c>
      <c r="O223" s="158">
        <f>IF('Detailed input - Vehicles'!$E$166&gt;=(O3-$M$3),PMT('Basic input'!$F$113,'Detailed input - Vehicles'!$E$166,-$N$171)-$N$171/'Detailed input - Vehicles'!$E$166,0)</f>
        <v>0</v>
      </c>
      <c r="P223" s="158">
        <f>IF('Detailed input - Vehicles'!$E$166&gt;=(P3-$M$3),PMT('Basic input'!$F$113,'Detailed input - Vehicles'!$E$166,-$N$171)-$N$171/'Detailed input - Vehicles'!$E$166,0)</f>
        <v>0</v>
      </c>
      <c r="Q223" s="158">
        <f>IF('Detailed input - Vehicles'!$E$166&gt;=(Q3-$M$3),PMT('Basic input'!$F$113,'Detailed input - Vehicles'!$E$166,-$N$171)-$N$171/'Detailed input - Vehicles'!$E$166,0)</f>
        <v>0</v>
      </c>
      <c r="R223" s="158">
        <f>IF('Detailed input - Vehicles'!$E$166&gt;=(R3-$M$3),PMT('Basic input'!$F$113,'Detailed input - Vehicles'!$E$166,-$N$171)-$N$171/'Detailed input - Vehicles'!$E$166,0)</f>
        <v>0</v>
      </c>
      <c r="S223" s="158">
        <f>IF('Detailed input - Vehicles'!$E$166&gt;=(S3-$M$3),PMT('Basic input'!$F$113,'Detailed input - Vehicles'!$E$166,-$N$171)-$N$171/'Detailed input - Vehicles'!$E$166,0)</f>
        <v>0</v>
      </c>
      <c r="T223" s="158">
        <f>IF('Detailed input - Vehicles'!$E$166&gt;=(T3-$M$3),PMT('Basic input'!$F$113,'Detailed input - Vehicles'!$E$166,-$N$171)-$N$171/'Detailed input - Vehicles'!$E$166,0)</f>
        <v>0</v>
      </c>
      <c r="U223" s="158">
        <f>IF('Detailed input - Vehicles'!$E$166&gt;=(U3-$M$3),PMT('Basic input'!$F$113,'Detailed input - Vehicles'!$E$166,-$N$171)-$N$171/'Detailed input - Vehicles'!$E$166,0)</f>
        <v>0</v>
      </c>
      <c r="V223" s="158">
        <f>IF('Detailed input - Vehicles'!$E$166&gt;=(V3-$M$3),PMT('Basic input'!$F$113,'Detailed input - Vehicles'!$E$166,-$N$171)-$N$171/'Detailed input - Vehicles'!$E$166,0)</f>
        <v>0</v>
      </c>
      <c r="W223" s="158">
        <f>IF('Detailed input - Vehicles'!$E$166&gt;=(W3-$M$3),PMT('Basic input'!$F$113,'Detailed input - Vehicles'!$E$166,-$N$171)-$N$171/'Detailed input - Vehicles'!$E$166,0)</f>
        <v>0</v>
      </c>
      <c r="X223" s="158">
        <f>IF('Detailed input - Vehicles'!$E$166&gt;=(X3-$M$3),PMT('Basic input'!$F$113,'Detailed input - Vehicles'!$E$166,-$N$171)-$N$171/'Detailed input - Vehicles'!$E$166,0)</f>
        <v>0</v>
      </c>
      <c r="Y223" s="158">
        <f>IF('Detailed input - Vehicles'!$E$166&gt;=(Y3-$M$3),PMT('Basic input'!$F$113,'Detailed input - Vehicles'!$E$166,-$N$171)-$N$171/'Detailed input - Vehicles'!$E$166,0)</f>
        <v>0</v>
      </c>
      <c r="Z223" s="158">
        <f>IF('Detailed input - Vehicles'!$E$166&gt;=(Z3-$M$3),PMT('Basic input'!$F$113,'Detailed input - Vehicles'!$E$166,-$N$171)-$N$171/'Detailed input - Vehicles'!$E$166,0)</f>
        <v>0</v>
      </c>
      <c r="AA223" s="158">
        <f>IF('Detailed input - Vehicles'!$E$166&gt;=(AA3-$M$3),PMT('Basic input'!$F$113,'Detailed input - Vehicles'!$E$166,-$N$171)-$N$171/'Detailed input - Vehicles'!$E$166,0)</f>
        <v>0</v>
      </c>
      <c r="AB223" s="158">
        <f>IF('Detailed input - Vehicles'!$E$166&gt;=(AB3-$M$3),PMT('Basic input'!$F$113,'Detailed input - Vehicles'!$E$166,-$N$171)-$N$171/'Detailed input - Vehicles'!$E$166,0)</f>
        <v>0</v>
      </c>
      <c r="AC223" s="158">
        <f>IF('Detailed input - Vehicles'!$E$166&gt;=(AC3-$M$3),PMT('Basic input'!$F$113,'Detailed input - Vehicles'!$E$166,-$N$171)-$N$171/'Detailed input - Vehicles'!$E$166,0)</f>
        <v>0</v>
      </c>
    </row>
    <row r="224" spans="1:29" ht="20.25" customHeight="1" outlineLevel="2" x14ac:dyDescent="0.3">
      <c r="A224" s="79"/>
    </row>
    <row r="225" spans="1:31" ht="15" customHeight="1" outlineLevel="1" x14ac:dyDescent="0.3">
      <c r="A225" s="86"/>
    </row>
    <row r="226" spans="1:31" ht="15" customHeight="1" x14ac:dyDescent="0.3">
      <c r="B226" s="87"/>
    </row>
    <row r="227" spans="1:31" ht="15" customHeight="1" x14ac:dyDescent="0.3">
      <c r="B227" s="87"/>
    </row>
    <row r="228" spans="1:31" ht="15" customHeight="1" x14ac:dyDescent="0.3">
      <c r="B228" s="87"/>
    </row>
    <row r="229" spans="1:31" ht="39.75" customHeight="1" x14ac:dyDescent="0.3">
      <c r="A229" s="266"/>
      <c r="B229" s="163" t="s">
        <v>583</v>
      </c>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62"/>
      <c r="AC229" s="162"/>
    </row>
    <row r="230" spans="1:31" ht="15" customHeight="1" thickBot="1" x14ac:dyDescent="0.35"/>
    <row r="231" spans="1:31" ht="15" customHeight="1" thickBot="1" x14ac:dyDescent="0.35">
      <c r="B231" s="600" t="s">
        <v>557</v>
      </c>
      <c r="C231" s="601"/>
      <c r="D231" s="619">
        <f>+D233</f>
        <v>0</v>
      </c>
      <c r="E231" s="619">
        <f t="shared" ref="E231:AC231" si="120">+E233</f>
        <v>0</v>
      </c>
      <c r="F231" s="619">
        <f t="shared" si="120"/>
        <v>0</v>
      </c>
      <c r="G231" s="619">
        <f t="shared" si="120"/>
        <v>0</v>
      </c>
      <c r="H231" s="619">
        <f t="shared" si="120"/>
        <v>0</v>
      </c>
      <c r="I231" s="619">
        <f t="shared" si="120"/>
        <v>0</v>
      </c>
      <c r="J231" s="619">
        <f t="shared" si="120"/>
        <v>0</v>
      </c>
      <c r="K231" s="619">
        <f t="shared" si="120"/>
        <v>0</v>
      </c>
      <c r="L231" s="619">
        <f t="shared" si="120"/>
        <v>0</v>
      </c>
      <c r="M231" s="619">
        <f t="shared" si="120"/>
        <v>0</v>
      </c>
      <c r="N231" s="619">
        <f t="shared" si="120"/>
        <v>0</v>
      </c>
      <c r="O231" s="619">
        <f t="shared" si="120"/>
        <v>0</v>
      </c>
      <c r="P231" s="619">
        <f t="shared" si="120"/>
        <v>0</v>
      </c>
      <c r="Q231" s="619">
        <f t="shared" si="120"/>
        <v>0</v>
      </c>
      <c r="R231" s="619">
        <f t="shared" si="120"/>
        <v>0</v>
      </c>
      <c r="S231" s="619">
        <f t="shared" si="120"/>
        <v>0</v>
      </c>
      <c r="T231" s="619">
        <f t="shared" si="120"/>
        <v>0</v>
      </c>
      <c r="U231" s="619">
        <f t="shared" si="120"/>
        <v>0</v>
      </c>
      <c r="V231" s="619">
        <f t="shared" si="120"/>
        <v>0</v>
      </c>
      <c r="W231" s="619">
        <f t="shared" si="120"/>
        <v>0</v>
      </c>
      <c r="X231" s="619">
        <f t="shared" si="120"/>
        <v>0</v>
      </c>
      <c r="Y231" s="619">
        <f t="shared" si="120"/>
        <v>0</v>
      </c>
      <c r="Z231" s="619">
        <f t="shared" si="120"/>
        <v>0</v>
      </c>
      <c r="AA231" s="619">
        <f t="shared" si="120"/>
        <v>0</v>
      </c>
      <c r="AB231" s="619">
        <f t="shared" si="120"/>
        <v>0</v>
      </c>
      <c r="AC231" s="619">
        <f t="shared" si="120"/>
        <v>0</v>
      </c>
    </row>
    <row r="232" spans="1:31" ht="15" customHeight="1" x14ac:dyDescent="0.3">
      <c r="B232" s="196"/>
      <c r="AE232" s="211" t="s">
        <v>539</v>
      </c>
    </row>
    <row r="233" spans="1:31" ht="15" customHeight="1" x14ac:dyDescent="0.3">
      <c r="B233" s="55" t="s">
        <v>558</v>
      </c>
      <c r="C233" s="101" t="s">
        <v>16</v>
      </c>
      <c r="D233" s="143">
        <f>SUM(D234:D244)</f>
        <v>0</v>
      </c>
      <c r="E233" s="143">
        <f t="shared" ref="E233:AC233" si="121">SUM(E234:E244)</f>
        <v>0</v>
      </c>
      <c r="F233" s="143">
        <f t="shared" si="121"/>
        <v>0</v>
      </c>
      <c r="G233" s="143">
        <f t="shared" si="121"/>
        <v>0</v>
      </c>
      <c r="H233" s="143">
        <f t="shared" si="121"/>
        <v>0</v>
      </c>
      <c r="I233" s="143">
        <f t="shared" si="121"/>
        <v>0</v>
      </c>
      <c r="J233" s="143">
        <f t="shared" si="121"/>
        <v>0</v>
      </c>
      <c r="K233" s="143">
        <f t="shared" si="121"/>
        <v>0</v>
      </c>
      <c r="L233" s="143">
        <f t="shared" si="121"/>
        <v>0</v>
      </c>
      <c r="M233" s="143">
        <f t="shared" si="121"/>
        <v>0</v>
      </c>
      <c r="N233" s="143">
        <f t="shared" si="121"/>
        <v>0</v>
      </c>
      <c r="O233" s="143">
        <f t="shared" si="121"/>
        <v>0</v>
      </c>
      <c r="P233" s="143">
        <f t="shared" si="121"/>
        <v>0</v>
      </c>
      <c r="Q233" s="143">
        <f t="shared" si="121"/>
        <v>0</v>
      </c>
      <c r="R233" s="143">
        <f t="shared" si="121"/>
        <v>0</v>
      </c>
      <c r="S233" s="143">
        <f t="shared" si="121"/>
        <v>0</v>
      </c>
      <c r="T233" s="143">
        <f t="shared" si="121"/>
        <v>0</v>
      </c>
      <c r="U233" s="143">
        <f t="shared" si="121"/>
        <v>0</v>
      </c>
      <c r="V233" s="143">
        <f t="shared" si="121"/>
        <v>0</v>
      </c>
      <c r="W233" s="143">
        <f t="shared" si="121"/>
        <v>0</v>
      </c>
      <c r="X233" s="143">
        <f t="shared" si="121"/>
        <v>0</v>
      </c>
      <c r="Y233" s="143">
        <f t="shared" si="121"/>
        <v>0</v>
      </c>
      <c r="Z233" s="143">
        <f t="shared" si="121"/>
        <v>0</v>
      </c>
      <c r="AA233" s="143">
        <f t="shared" si="121"/>
        <v>0</v>
      </c>
      <c r="AB233" s="143">
        <f t="shared" si="121"/>
        <v>0</v>
      </c>
      <c r="AC233" s="143">
        <f t="shared" si="121"/>
        <v>0</v>
      </c>
    </row>
    <row r="234" spans="1:31" ht="15" customHeight="1" x14ac:dyDescent="0.3">
      <c r="B234" s="56"/>
      <c r="C234" s="146" t="s">
        <v>121</v>
      </c>
      <c r="D234" s="154">
        <f>IF('Detailed input - Vehicles'!$E$166&gt;=(E3-$D$3),$D$58/'Detailed input - Vehicles'!$E$166,0)</f>
        <v>0</v>
      </c>
      <c r="E234" s="154">
        <f>IF('Detailed input - Vehicles'!$E$166&gt;=(F3-$D$3),$D$58/'Detailed input - Vehicles'!$E$166,0)</f>
        <v>0</v>
      </c>
      <c r="F234" s="154">
        <f>IF('Detailed input - Vehicles'!$E$166&gt;=(G3-$D$3),$D$58/'Detailed input - Vehicles'!$E$166,0)</f>
        <v>0</v>
      </c>
      <c r="G234" s="154">
        <f>IF('Detailed input - Vehicles'!$E$166&gt;=(H3-$D$3),$D$58/'Detailed input - Vehicles'!$E$166,0)</f>
        <v>0</v>
      </c>
      <c r="H234" s="154">
        <f>IF('Detailed input - Vehicles'!$E$166&gt;=(I3-$D$3),$D$58/'Detailed input - Vehicles'!$E$166,0)</f>
        <v>0</v>
      </c>
      <c r="I234" s="154">
        <f>IF('Detailed input - Vehicles'!$E$166&gt;=(J3-$D$3),$D$58/'Detailed input - Vehicles'!$E$166,0)</f>
        <v>0</v>
      </c>
      <c r="J234" s="154">
        <f>IF('Detailed input - Vehicles'!$E$166&gt;=(K3-$D$3),$D$58/'Detailed input - Vehicles'!$E$166,0)</f>
        <v>0</v>
      </c>
      <c r="K234" s="154">
        <f>IF('Detailed input - Vehicles'!$E$166&gt;=(L3-$D$3),$D$58/'Detailed input - Vehicles'!$E$166,0)</f>
        <v>0</v>
      </c>
      <c r="L234" s="154">
        <f>IF('Detailed input - Vehicles'!$E$166&gt;=(M3-$D$3),$D$58/'Detailed input - Vehicles'!$E$166,0)</f>
        <v>0</v>
      </c>
      <c r="M234" s="154">
        <f>IF('Detailed input - Vehicles'!$E$166&gt;=(N3-$D$3),$D$58/'Detailed input - Vehicles'!$E$166,0)</f>
        <v>0</v>
      </c>
      <c r="N234" s="154">
        <f>IF('Detailed input - Vehicles'!$E$166&gt;=(O3-$D$3),$D$58/'Detailed input - Vehicles'!$E$166,0)</f>
        <v>0</v>
      </c>
      <c r="O234" s="154">
        <f>IF('Detailed input - Vehicles'!$E$166&gt;=(P3-$D$3),$D$58/'Detailed input - Vehicles'!$E$166,0)</f>
        <v>0</v>
      </c>
      <c r="P234" s="154">
        <f>IF('Detailed input - Vehicles'!$E$166&gt;=(Q3-$D$3),$D$58/'Detailed input - Vehicles'!$E$166,0)</f>
        <v>0</v>
      </c>
      <c r="Q234" s="154">
        <f>IF('Detailed input - Vehicles'!$E$166&gt;=(R3-$D$3),$D$58/'Detailed input - Vehicles'!$E$166,0)</f>
        <v>0</v>
      </c>
      <c r="R234" s="154">
        <f>IF('Detailed input - Vehicles'!$E$166&gt;=(S3-$D$3),$D$58/'Detailed input - Vehicles'!$E$166,0)</f>
        <v>0</v>
      </c>
      <c r="S234" s="154">
        <f>IF('Detailed input - Vehicles'!$E$166&gt;=(T3-$D$3),$D$58/'Detailed input - Vehicles'!$E$166,0)</f>
        <v>0</v>
      </c>
      <c r="T234" s="154">
        <f>IF('Detailed input - Vehicles'!$E$166&gt;=(U3-$D$3),$D$58/'Detailed input - Vehicles'!$E$166,0)</f>
        <v>0</v>
      </c>
      <c r="U234" s="154">
        <f>IF('Detailed input - Vehicles'!$E$166&gt;=(V3-$D$3),$D$58/'Detailed input - Vehicles'!$E$166,0)</f>
        <v>0</v>
      </c>
      <c r="V234" s="154">
        <f>IF('Detailed input - Vehicles'!$E$166&gt;=(W3-$D$3),$D$58/'Detailed input - Vehicles'!$E$166,0)</f>
        <v>0</v>
      </c>
      <c r="W234" s="154">
        <f>IF('Detailed input - Vehicles'!$E$166&gt;=(X3-$D$3),$D$58/'Detailed input - Vehicles'!$E$166,0)</f>
        <v>0</v>
      </c>
      <c r="X234" s="154">
        <f>IF('Detailed input - Vehicles'!$E$166&gt;=(Y3-$D$3),$D$58/'Detailed input - Vehicles'!$E$166,0)</f>
        <v>0</v>
      </c>
      <c r="Y234" s="154">
        <f>IF('Detailed input - Vehicles'!$E$166&gt;=(Z3-$D$3),$D$58/'Detailed input - Vehicles'!$E$166,0)</f>
        <v>0</v>
      </c>
      <c r="Z234" s="154">
        <f>IF('Detailed input - Vehicles'!$E$166&gt;=(AA3-$D$3),$D$58/'Detailed input - Vehicles'!$E$166,0)</f>
        <v>0</v>
      </c>
      <c r="AA234" s="154">
        <f>IF('Detailed input - Vehicles'!$E$166&gt;=(AB3-$D$3),$D$58/'Detailed input - Vehicles'!$E$166,0)</f>
        <v>0</v>
      </c>
      <c r="AB234" s="154">
        <f>IF('Detailed input - Vehicles'!$E$166&gt;=(AC3-$D$3),$D$58/'Detailed input - Vehicles'!$E$166,0)</f>
        <v>0</v>
      </c>
      <c r="AC234" s="154">
        <f>IF('Detailed input - Vehicles'!$E$166&gt;=(AD3-$D$3),$D$58/'Detailed input - Vehicles'!$E$166,0)</f>
        <v>0</v>
      </c>
      <c r="AE234" s="602">
        <f>+SUM(D234:AC234)-$D$58</f>
        <v>0</v>
      </c>
    </row>
    <row r="235" spans="1:31" ht="15" customHeight="1" x14ac:dyDescent="0.3">
      <c r="B235" s="92"/>
      <c r="C235" s="146" t="s">
        <v>122</v>
      </c>
      <c r="D235" s="155"/>
      <c r="E235" s="154">
        <f>IF('Detailed input - Vehicles'!$E$166&gt;=(E3-$D$3),$E$58/'Detailed input - Vehicles'!$E$166,0)</f>
        <v>0</v>
      </c>
      <c r="F235" s="154">
        <f>IF('Detailed input - Vehicles'!$E$166&gt;=(F3-$D$3),$E$58/'Detailed input - Vehicles'!$E$166,0)</f>
        <v>0</v>
      </c>
      <c r="G235" s="154">
        <f>IF('Detailed input - Vehicles'!$E$166&gt;=(G3-$D$3),$E$58/'Detailed input - Vehicles'!$E$166,0)</f>
        <v>0</v>
      </c>
      <c r="H235" s="154">
        <f>IF('Detailed input - Vehicles'!$E$166&gt;=(H3-$D$3),$E$58/'Detailed input - Vehicles'!$E$166,0)</f>
        <v>0</v>
      </c>
      <c r="I235" s="154">
        <f>IF('Detailed input - Vehicles'!$E$166&gt;=(I3-$D$3),$E$58/'Detailed input - Vehicles'!$E$166,0)</f>
        <v>0</v>
      </c>
      <c r="J235" s="154">
        <f>IF('Detailed input - Vehicles'!$E$166&gt;=(J3-$D$3),$E$58/'Detailed input - Vehicles'!$E$166,0)</f>
        <v>0</v>
      </c>
      <c r="K235" s="154">
        <f>IF('Detailed input - Vehicles'!$E$166&gt;=(K3-$D$3),$E$58/'Detailed input - Vehicles'!$E$166,0)</f>
        <v>0</v>
      </c>
      <c r="L235" s="154">
        <f>IF('Detailed input - Vehicles'!$E$166&gt;=(L3-$D$3),$E$58/'Detailed input - Vehicles'!$E$166,0)</f>
        <v>0</v>
      </c>
      <c r="M235" s="154">
        <f>IF('Detailed input - Vehicles'!$E$166&gt;=(M3-$D$3),$E$58/'Detailed input - Vehicles'!$E$166,0)</f>
        <v>0</v>
      </c>
      <c r="N235" s="154">
        <f>IF('Detailed input - Vehicles'!$E$166&gt;=(N3-$D$3),$E$58/'Detailed input - Vehicles'!$E$166,0)</f>
        <v>0</v>
      </c>
      <c r="O235" s="154">
        <f>IF('Detailed input - Vehicles'!$E$166&gt;=(O3-$D$3),$E$58/'Detailed input - Vehicles'!$E$166,0)</f>
        <v>0</v>
      </c>
      <c r="P235" s="154">
        <f>IF('Detailed input - Vehicles'!$E$166&gt;=(P3-$D$3),$E$58/'Detailed input - Vehicles'!$E$166,0)</f>
        <v>0</v>
      </c>
      <c r="Q235" s="154">
        <f>IF('Detailed input - Vehicles'!$E$166&gt;=(Q3-$D$3),$E$58/'Detailed input - Vehicles'!$E$166,0)</f>
        <v>0</v>
      </c>
      <c r="R235" s="154">
        <f>IF('Detailed input - Vehicles'!$E$166&gt;=(R3-$D$3),$E$58/'Detailed input - Vehicles'!$E$166,0)</f>
        <v>0</v>
      </c>
      <c r="S235" s="154">
        <f>IF('Detailed input - Vehicles'!$E$166&gt;=(S3-$D$3),$E$58/'Detailed input - Vehicles'!$E$166,0)</f>
        <v>0</v>
      </c>
      <c r="T235" s="154">
        <f>IF('Detailed input - Vehicles'!$E$166&gt;=(T3-$D$3),$E$58/'Detailed input - Vehicles'!$E$166,0)</f>
        <v>0</v>
      </c>
      <c r="U235" s="154">
        <f>IF('Detailed input - Vehicles'!$E$166&gt;=(U3-$D$3),$E$58/'Detailed input - Vehicles'!$E$166,0)</f>
        <v>0</v>
      </c>
      <c r="V235" s="154">
        <f>IF('Detailed input - Vehicles'!$E$166&gt;=(V3-$D$3),$E$58/'Detailed input - Vehicles'!$E$166,0)</f>
        <v>0</v>
      </c>
      <c r="W235" s="154">
        <f>IF('Detailed input - Vehicles'!$E$166&gt;=(W3-$D$3),$E$58/'Detailed input - Vehicles'!$E$166,0)</f>
        <v>0</v>
      </c>
      <c r="X235" s="154">
        <f>IF('Detailed input - Vehicles'!$E$166&gt;=(X3-$D$3),$E$58/'Detailed input - Vehicles'!$E$166,0)</f>
        <v>0</v>
      </c>
      <c r="Y235" s="154">
        <f>IF('Detailed input - Vehicles'!$E$166&gt;=(Y3-$D$3),$E$58/'Detailed input - Vehicles'!$E$166,0)</f>
        <v>0</v>
      </c>
      <c r="Z235" s="154">
        <f>IF('Detailed input - Vehicles'!$E$166&gt;=(Z3-$D$3),$E$58/'Detailed input - Vehicles'!$E$166,0)</f>
        <v>0</v>
      </c>
      <c r="AA235" s="154">
        <f>IF('Detailed input - Vehicles'!$E$166&gt;=(AA3-$D$3),$E$58/'Detailed input - Vehicles'!$E$166,0)</f>
        <v>0</v>
      </c>
      <c r="AB235" s="154">
        <f>IF('Detailed input - Vehicles'!$E$166&gt;=(AB3-$D$3),$E$58/'Detailed input - Vehicles'!$E$166,0)</f>
        <v>0</v>
      </c>
      <c r="AC235" s="154">
        <f>IF('Detailed input - Vehicles'!$E$166&gt;=(AC3-$D$3),$E$58/'Detailed input - Vehicles'!$E$166,0)</f>
        <v>0</v>
      </c>
      <c r="AE235" s="602">
        <f>+SUM(D235:AC235)-$E$58</f>
        <v>0</v>
      </c>
    </row>
    <row r="236" spans="1:31" ht="15" customHeight="1" x14ac:dyDescent="0.3">
      <c r="B236" s="48"/>
      <c r="C236" s="146" t="s">
        <v>123</v>
      </c>
      <c r="D236" s="154"/>
      <c r="E236" s="154"/>
      <c r="F236" s="154">
        <f>IF('Detailed input - Vehicles'!$E$166&gt;=(F3-$E$3),$F$58/'Detailed input - Vehicles'!$E$166,0)</f>
        <v>0</v>
      </c>
      <c r="G236" s="154">
        <f>IF('Detailed input - Vehicles'!$E$166&gt;=(G3-$E$3),$F$58/'Detailed input - Vehicles'!$E$166,0)</f>
        <v>0</v>
      </c>
      <c r="H236" s="154">
        <f>IF('Detailed input - Vehicles'!$E$166&gt;=(H3-$E$3),$F$58/'Detailed input - Vehicles'!$E$166,0)</f>
        <v>0</v>
      </c>
      <c r="I236" s="154">
        <f>IF('Detailed input - Vehicles'!$E$166&gt;=(I3-$E$3),$F$58/'Detailed input - Vehicles'!$E$166,0)</f>
        <v>0</v>
      </c>
      <c r="J236" s="154">
        <f>IF('Detailed input - Vehicles'!$E$166&gt;=(J3-$E$3),$F$58/'Detailed input - Vehicles'!$E$166,0)</f>
        <v>0</v>
      </c>
      <c r="K236" s="154">
        <f>IF('Detailed input - Vehicles'!$E$166&gt;=(K3-$E$3),$F$58/'Detailed input - Vehicles'!$E$166,0)</f>
        <v>0</v>
      </c>
      <c r="L236" s="154">
        <f>IF('Detailed input - Vehicles'!$E$166&gt;=(L3-$E$3),$F$58/'Detailed input - Vehicles'!$E$166,0)</f>
        <v>0</v>
      </c>
      <c r="M236" s="154">
        <f>IF('Detailed input - Vehicles'!$E$166&gt;=(M3-$E$3),$F$58/'Detailed input - Vehicles'!$E$166,0)</f>
        <v>0</v>
      </c>
      <c r="N236" s="154">
        <f>IF('Detailed input - Vehicles'!$E$166&gt;=(N3-$E$3),$F$58/'Detailed input - Vehicles'!$E$166,0)</f>
        <v>0</v>
      </c>
      <c r="O236" s="154">
        <f>IF('Detailed input - Vehicles'!$E$166&gt;=(O3-$E$3),$F$58/'Detailed input - Vehicles'!$E$166,0)</f>
        <v>0</v>
      </c>
      <c r="P236" s="154">
        <f>IF('Detailed input - Vehicles'!$E$166&gt;=(P3-$E$3),$F$58/'Detailed input - Vehicles'!$E$166,0)</f>
        <v>0</v>
      </c>
      <c r="Q236" s="154">
        <f>IF('Detailed input - Vehicles'!$E$166&gt;=(Q3-$E$3),$F$58/'Detailed input - Vehicles'!$E$166,0)</f>
        <v>0</v>
      </c>
      <c r="R236" s="154">
        <f>IF('Detailed input - Vehicles'!$E$166&gt;=(R3-$E$3),$F$58/'Detailed input - Vehicles'!$E$166,0)</f>
        <v>0</v>
      </c>
      <c r="S236" s="154">
        <f>IF('Detailed input - Vehicles'!$E$166&gt;=(S3-$E$3),$F$58/'Detailed input - Vehicles'!$E$166,0)</f>
        <v>0</v>
      </c>
      <c r="T236" s="154">
        <f>IF('Detailed input - Vehicles'!$E$166&gt;=(T3-$E$3),$F$58/'Detailed input - Vehicles'!$E$166,0)</f>
        <v>0</v>
      </c>
      <c r="U236" s="154">
        <f>IF('Detailed input - Vehicles'!$E$166&gt;=(U3-$E$3),$F$58/'Detailed input - Vehicles'!$E$166,0)</f>
        <v>0</v>
      </c>
      <c r="V236" s="154">
        <f>IF('Detailed input - Vehicles'!$E$166&gt;=(V3-$E$3),$F$58/'Detailed input - Vehicles'!$E$166,0)</f>
        <v>0</v>
      </c>
      <c r="W236" s="154">
        <f>IF('Detailed input - Vehicles'!$E$166&gt;=(W3-$E$3),$F$58/'Detailed input - Vehicles'!$E$166,0)</f>
        <v>0</v>
      </c>
      <c r="X236" s="154">
        <f>IF('Detailed input - Vehicles'!$E$166&gt;=(X3-$E$3),$F$58/'Detailed input - Vehicles'!$E$166,0)</f>
        <v>0</v>
      </c>
      <c r="Y236" s="154">
        <f>IF('Detailed input - Vehicles'!$E$166&gt;=(Y3-$E$3),$F$58/'Detailed input - Vehicles'!$E$166,0)</f>
        <v>0</v>
      </c>
      <c r="Z236" s="154">
        <f>IF('Detailed input - Vehicles'!$E$166&gt;=(Z3-$E$3),$F$58/'Detailed input - Vehicles'!$E$166,0)</f>
        <v>0</v>
      </c>
      <c r="AA236" s="154">
        <f>IF('Detailed input - Vehicles'!$E$166&gt;=(AA3-$E$3),$F$58/'Detailed input - Vehicles'!$E$166,0)</f>
        <v>0</v>
      </c>
      <c r="AB236" s="154">
        <f>IF('Detailed input - Vehicles'!$E$166&gt;=(AB3-$E$3),$F$58/'Detailed input - Vehicles'!$E$166,0)</f>
        <v>0</v>
      </c>
      <c r="AC236" s="154">
        <f>IF('Detailed input - Vehicles'!$E$166&gt;=(AC3-$E$3),$F$58/'Detailed input - Vehicles'!$E$166,0)</f>
        <v>0</v>
      </c>
      <c r="AE236" s="602">
        <f>+SUM(D236:AC236)-$F$58</f>
        <v>0</v>
      </c>
    </row>
    <row r="237" spans="1:31" ht="15" customHeight="1" x14ac:dyDescent="0.3">
      <c r="B237" s="48"/>
      <c r="C237" s="146" t="s">
        <v>124</v>
      </c>
      <c r="D237" s="154"/>
      <c r="E237" s="154"/>
      <c r="F237" s="154"/>
      <c r="G237" s="154">
        <f>IF('Detailed input - Vehicles'!$E$166&gt;=(G3-$F$3),$G$58/'Detailed input - Vehicles'!$E$166,0)</f>
        <v>0</v>
      </c>
      <c r="H237" s="154">
        <f>IF('Detailed input - Vehicles'!$E$166&gt;=(H3-$F$3),$G$58/'Detailed input - Vehicles'!$E$166,0)</f>
        <v>0</v>
      </c>
      <c r="I237" s="154">
        <f>IF('Detailed input - Vehicles'!$E$166&gt;=(I3-$F$3),$G$58/'Detailed input - Vehicles'!$E$166,0)</f>
        <v>0</v>
      </c>
      <c r="J237" s="154">
        <f>IF('Detailed input - Vehicles'!$E$166&gt;=(J3-$F$3),$G$58/'Detailed input - Vehicles'!$E$166,0)</f>
        <v>0</v>
      </c>
      <c r="K237" s="154">
        <f>IF('Detailed input - Vehicles'!$E$166&gt;=(K3-$F$3),$G$58/'Detailed input - Vehicles'!$E$166,0)</f>
        <v>0</v>
      </c>
      <c r="L237" s="154">
        <f>IF('Detailed input - Vehicles'!$E$166&gt;=(L3-$F$3),$G$58/'Detailed input - Vehicles'!$E$166,0)</f>
        <v>0</v>
      </c>
      <c r="M237" s="154">
        <f>IF('Detailed input - Vehicles'!$E$166&gt;=(M3-$F$3),$G$58/'Detailed input - Vehicles'!$E$166,0)</f>
        <v>0</v>
      </c>
      <c r="N237" s="154">
        <f>IF('Detailed input - Vehicles'!$E$166&gt;=(N3-$F$3),$G$58/'Detailed input - Vehicles'!$E$166,0)</f>
        <v>0</v>
      </c>
      <c r="O237" s="154">
        <f>IF('Detailed input - Vehicles'!$E$166&gt;=(O3-$F$3),$G$58/'Detailed input - Vehicles'!$E$166,0)</f>
        <v>0</v>
      </c>
      <c r="P237" s="154">
        <f>IF('Detailed input - Vehicles'!$E$166&gt;=(P3-$F$3),$G$58/'Detailed input - Vehicles'!$E$166,0)</f>
        <v>0</v>
      </c>
      <c r="Q237" s="154">
        <f>IF('Detailed input - Vehicles'!$E$166&gt;=(Q3-$F$3),$G$58/'Detailed input - Vehicles'!$E$166,0)</f>
        <v>0</v>
      </c>
      <c r="R237" s="154">
        <f>IF('Detailed input - Vehicles'!$E$166&gt;=(R3-$F$3),$G$58/'Detailed input - Vehicles'!$E$166,0)</f>
        <v>0</v>
      </c>
      <c r="S237" s="154">
        <f>IF('Detailed input - Vehicles'!$E$166&gt;=(S3-$F$3),$G$58/'Detailed input - Vehicles'!$E$166,0)</f>
        <v>0</v>
      </c>
      <c r="T237" s="154">
        <f>IF('Detailed input - Vehicles'!$E$166&gt;=(T3-$F$3),$G$58/'Detailed input - Vehicles'!$E$166,0)</f>
        <v>0</v>
      </c>
      <c r="U237" s="154">
        <f>IF('Detailed input - Vehicles'!$E$166&gt;=(U3-$F$3),$G$58/'Detailed input - Vehicles'!$E$166,0)</f>
        <v>0</v>
      </c>
      <c r="V237" s="154">
        <f>IF('Detailed input - Vehicles'!$E$166&gt;=(V3-$F$3),$G$58/'Detailed input - Vehicles'!$E$166,0)</f>
        <v>0</v>
      </c>
      <c r="W237" s="154">
        <f>IF('Detailed input - Vehicles'!$E$166&gt;=(W3-$F$3),$G$58/'Detailed input - Vehicles'!$E$166,0)</f>
        <v>0</v>
      </c>
      <c r="X237" s="154">
        <f>IF('Detailed input - Vehicles'!$E$166&gt;=(X3-$F$3),$G$58/'Detailed input - Vehicles'!$E$166,0)</f>
        <v>0</v>
      </c>
      <c r="Y237" s="154">
        <f>IF('Detailed input - Vehicles'!$E$166&gt;=(Y3-$F$3),$G$58/'Detailed input - Vehicles'!$E$166,0)</f>
        <v>0</v>
      </c>
      <c r="Z237" s="154">
        <f>IF('Detailed input - Vehicles'!$E$166&gt;=(Z3-$F$3),$G$58/'Detailed input - Vehicles'!$E$166,0)</f>
        <v>0</v>
      </c>
      <c r="AA237" s="154">
        <f>IF('Detailed input - Vehicles'!$E$166&gt;=(AA3-$F$3),$G$58/'Detailed input - Vehicles'!$E$166,0)</f>
        <v>0</v>
      </c>
      <c r="AB237" s="154">
        <f>IF('Detailed input - Vehicles'!$E$166&gt;=(AB3-$F$3),$G$58/'Detailed input - Vehicles'!$E$166,0)</f>
        <v>0</v>
      </c>
      <c r="AC237" s="154">
        <f>IF('Detailed input - Vehicles'!$E$166&gt;=(AC3-$F$3),$G$58/'Detailed input - Vehicles'!$E$166,0)</f>
        <v>0</v>
      </c>
      <c r="AE237" s="602">
        <f>+SUM(D237:AC237)-$G$58</f>
        <v>0</v>
      </c>
    </row>
    <row r="238" spans="1:31" ht="15" customHeight="1" x14ac:dyDescent="0.3">
      <c r="B238" s="48"/>
      <c r="C238" s="146" t="s">
        <v>125</v>
      </c>
      <c r="D238" s="154"/>
      <c r="E238" s="154"/>
      <c r="F238" s="154"/>
      <c r="G238" s="154"/>
      <c r="H238" s="154">
        <f>IF('Detailed input - Vehicles'!$E$166&gt;=(H3-$G$3),$H$58/'Detailed input - Vehicles'!$E$166,0)</f>
        <v>0</v>
      </c>
      <c r="I238" s="154">
        <f>IF('Detailed input - Vehicles'!$E$166&gt;=(I3-$G$3),$H$58/'Detailed input - Vehicles'!$E$166,0)</f>
        <v>0</v>
      </c>
      <c r="J238" s="154">
        <f>IF('Detailed input - Vehicles'!$E$166&gt;=(J3-$G$3),$H$58/'Detailed input - Vehicles'!$E$166,0)</f>
        <v>0</v>
      </c>
      <c r="K238" s="154">
        <f>IF('Detailed input - Vehicles'!$E$166&gt;=(K3-$G$3),$H$58/'Detailed input - Vehicles'!$E$166,0)</f>
        <v>0</v>
      </c>
      <c r="L238" s="154">
        <f>IF('Detailed input - Vehicles'!$E$166&gt;=(L3-$G$3),$H$58/'Detailed input - Vehicles'!$E$166,0)</f>
        <v>0</v>
      </c>
      <c r="M238" s="154">
        <f>IF('Detailed input - Vehicles'!$E$166&gt;=(M3-$G$3),$H$58/'Detailed input - Vehicles'!$E$166,0)</f>
        <v>0</v>
      </c>
      <c r="N238" s="154">
        <f>IF('Detailed input - Vehicles'!$E$166&gt;=(N3-$G$3),$H$58/'Detailed input - Vehicles'!$E$166,0)</f>
        <v>0</v>
      </c>
      <c r="O238" s="154">
        <f>IF('Detailed input - Vehicles'!$E$166&gt;=(O3-$G$3),$H$58/'Detailed input - Vehicles'!$E$166,0)</f>
        <v>0</v>
      </c>
      <c r="P238" s="154">
        <f>IF('Detailed input - Vehicles'!$E$166&gt;=(P3-$G$3),$H$58/'Detailed input - Vehicles'!$E$166,0)</f>
        <v>0</v>
      </c>
      <c r="Q238" s="154">
        <f>IF('Detailed input - Vehicles'!$E$166&gt;=(Q3-$G$3),$H$58/'Detailed input - Vehicles'!$E$166,0)</f>
        <v>0</v>
      </c>
      <c r="R238" s="154">
        <f>IF('Detailed input - Vehicles'!$E$166&gt;=(R3-$G$3),$H$58/'Detailed input - Vehicles'!$E$166,0)</f>
        <v>0</v>
      </c>
      <c r="S238" s="154">
        <f>IF('Detailed input - Vehicles'!$E$166&gt;=(S3-$G$3),$H$58/'Detailed input - Vehicles'!$E$166,0)</f>
        <v>0</v>
      </c>
      <c r="T238" s="154">
        <f>IF('Detailed input - Vehicles'!$E$166&gt;=(T3-$G$3),$H$58/'Detailed input - Vehicles'!$E$166,0)</f>
        <v>0</v>
      </c>
      <c r="U238" s="154">
        <f>IF('Detailed input - Vehicles'!$E$166&gt;=(U3-$G$3),$H$58/'Detailed input - Vehicles'!$E$166,0)</f>
        <v>0</v>
      </c>
      <c r="V238" s="154">
        <f>IF('Detailed input - Vehicles'!$E$166&gt;=(V3-$G$3),$H$58/'Detailed input - Vehicles'!$E$166,0)</f>
        <v>0</v>
      </c>
      <c r="W238" s="154">
        <f>IF('Detailed input - Vehicles'!$E$166&gt;=(W3-$G$3),$H$58/'Detailed input - Vehicles'!$E$166,0)</f>
        <v>0</v>
      </c>
      <c r="X238" s="154">
        <f>IF('Detailed input - Vehicles'!$E$166&gt;=(X3-$G$3),$H$58/'Detailed input - Vehicles'!$E$166,0)</f>
        <v>0</v>
      </c>
      <c r="Y238" s="154">
        <f>IF('Detailed input - Vehicles'!$E$166&gt;=(Y3-$G$3),$H$58/'Detailed input - Vehicles'!$E$166,0)</f>
        <v>0</v>
      </c>
      <c r="Z238" s="154">
        <f>IF('Detailed input - Vehicles'!$E$166&gt;=(Z3-$G$3),$H$58/'Detailed input - Vehicles'!$E$166,0)</f>
        <v>0</v>
      </c>
      <c r="AA238" s="154">
        <f>IF('Detailed input - Vehicles'!$E$166&gt;=(AA3-$G$3),$H$58/'Detailed input - Vehicles'!$E$166,0)</f>
        <v>0</v>
      </c>
      <c r="AB238" s="154">
        <f>IF('Detailed input - Vehicles'!$E$166&gt;=(AB3-$G$3),$H$58/'Detailed input - Vehicles'!$E$166,0)</f>
        <v>0</v>
      </c>
      <c r="AC238" s="154">
        <f>IF('Detailed input - Vehicles'!$E$166&gt;=(AC3-$G$3),$H$58/'Detailed input - Vehicles'!$E$166,0)</f>
        <v>0</v>
      </c>
      <c r="AE238" s="602">
        <f>+SUM(D238:AC238)-$H$58</f>
        <v>0</v>
      </c>
    </row>
    <row r="239" spans="1:31" ht="15" customHeight="1" x14ac:dyDescent="0.3">
      <c r="B239" s="48"/>
      <c r="C239" s="146" t="s">
        <v>126</v>
      </c>
      <c r="D239" s="154"/>
      <c r="E239" s="154"/>
      <c r="F239" s="154"/>
      <c r="G239" s="154"/>
      <c r="H239" s="154"/>
      <c r="I239" s="154">
        <f>IF('Detailed input - Vehicles'!$E$166&gt;=(I3-$H$3),$I$58/'Detailed input - Vehicles'!$E$166,0)</f>
        <v>0</v>
      </c>
      <c r="J239" s="154">
        <f>IF('Detailed input - Vehicles'!$E$166&gt;=(J3-$H$3),$I$58/'Detailed input - Vehicles'!$E$166,0)</f>
        <v>0</v>
      </c>
      <c r="K239" s="154">
        <f>IF('Detailed input - Vehicles'!$E$166&gt;=(K3-$H$3),$I$58/'Detailed input - Vehicles'!$E$166,0)</f>
        <v>0</v>
      </c>
      <c r="L239" s="154">
        <f>IF('Detailed input - Vehicles'!$E$166&gt;=(L3-$H$3),$I$58/'Detailed input - Vehicles'!$E$166,0)</f>
        <v>0</v>
      </c>
      <c r="M239" s="154">
        <f>IF('Detailed input - Vehicles'!$E$166&gt;=(M3-$H$3),$I$58/'Detailed input - Vehicles'!$E$166,0)</f>
        <v>0</v>
      </c>
      <c r="N239" s="154">
        <f>IF('Detailed input - Vehicles'!$E$166&gt;=(N3-$H$3),$I$58/'Detailed input - Vehicles'!$E$166,0)</f>
        <v>0</v>
      </c>
      <c r="O239" s="154">
        <f>IF('Detailed input - Vehicles'!$E$166&gt;=(O3-$H$3),$I$58/'Detailed input - Vehicles'!$E$166,0)</f>
        <v>0</v>
      </c>
      <c r="P239" s="154">
        <f>IF('Detailed input - Vehicles'!$E$166&gt;=(P3-$H$3),$I$58/'Detailed input - Vehicles'!$E$166,0)</f>
        <v>0</v>
      </c>
      <c r="Q239" s="154">
        <f>IF('Detailed input - Vehicles'!$E$166&gt;=(Q3-$H$3),$I$58/'Detailed input - Vehicles'!$E$166,0)</f>
        <v>0</v>
      </c>
      <c r="R239" s="154">
        <f>IF('Detailed input - Vehicles'!$E$166&gt;=(R3-$H$3),$I$58/'Detailed input - Vehicles'!$E$166,0)</f>
        <v>0</v>
      </c>
      <c r="S239" s="154">
        <f>IF('Detailed input - Vehicles'!$E$166&gt;=(S3-$H$3),$I$58/'Detailed input - Vehicles'!$E$166,0)</f>
        <v>0</v>
      </c>
      <c r="T239" s="154">
        <f>IF('Detailed input - Vehicles'!$E$166&gt;=(T3-$H$3),$I$58/'Detailed input - Vehicles'!$E$166,0)</f>
        <v>0</v>
      </c>
      <c r="U239" s="154">
        <f>IF('Detailed input - Vehicles'!$E$166&gt;=(U3-$H$3),$I$58/'Detailed input - Vehicles'!$E$166,0)</f>
        <v>0</v>
      </c>
      <c r="V239" s="154">
        <f>IF('Detailed input - Vehicles'!$E$166&gt;=(V3-$H$3),$I$58/'Detailed input - Vehicles'!$E$166,0)</f>
        <v>0</v>
      </c>
      <c r="W239" s="154">
        <f>IF('Detailed input - Vehicles'!$E$166&gt;=(W3-$H$3),$I$58/'Detailed input - Vehicles'!$E$166,0)</f>
        <v>0</v>
      </c>
      <c r="X239" s="154">
        <f>IF('Detailed input - Vehicles'!$E$166&gt;=(X3-$H$3),$I$58/'Detailed input - Vehicles'!$E$166,0)</f>
        <v>0</v>
      </c>
      <c r="Y239" s="154">
        <f>IF('Detailed input - Vehicles'!$E$166&gt;=(Y3-$H$3),$I$58/'Detailed input - Vehicles'!$E$166,0)</f>
        <v>0</v>
      </c>
      <c r="Z239" s="154">
        <f>IF('Detailed input - Vehicles'!$E$166&gt;=(Z3-$H$3),$I$58/'Detailed input - Vehicles'!$E$166,0)</f>
        <v>0</v>
      </c>
      <c r="AA239" s="154">
        <f>IF('Detailed input - Vehicles'!$E$166&gt;=(AA3-$H$3),$I$58/'Detailed input - Vehicles'!$E$166,0)</f>
        <v>0</v>
      </c>
      <c r="AB239" s="154">
        <f>IF('Detailed input - Vehicles'!$E$166&gt;=(AB3-$H$3),$I$58/'Detailed input - Vehicles'!$E$166,0)</f>
        <v>0</v>
      </c>
      <c r="AC239" s="154">
        <f>IF('Detailed input - Vehicles'!$E$166&gt;=(AC3-$H$3),$I$58/'Detailed input - Vehicles'!$E$166,0)</f>
        <v>0</v>
      </c>
      <c r="AE239" s="602">
        <f>+SUM(D239:AC239)-$I$58</f>
        <v>0</v>
      </c>
    </row>
    <row r="240" spans="1:31" ht="15" customHeight="1" x14ac:dyDescent="0.3">
      <c r="B240" s="48"/>
      <c r="C240" s="146" t="s">
        <v>127</v>
      </c>
      <c r="D240" s="154"/>
      <c r="E240" s="154"/>
      <c r="F240" s="154"/>
      <c r="G240" s="154"/>
      <c r="H240" s="154"/>
      <c r="I240" s="154"/>
      <c r="J240" s="154">
        <f>IF('Detailed input - Vehicles'!$E$166&gt;=(J3-$I$3),$J$58/'Detailed input - Vehicles'!$E$166,0)</f>
        <v>0</v>
      </c>
      <c r="K240" s="154">
        <f>IF('Detailed input - Vehicles'!$E$166&gt;=(K3-$I$3),$J$58/'Detailed input - Vehicles'!$E$166,0)</f>
        <v>0</v>
      </c>
      <c r="L240" s="154">
        <f>IF('Detailed input - Vehicles'!$E$166&gt;=(L3-$I$3),$J$58/'Detailed input - Vehicles'!$E$166,0)</f>
        <v>0</v>
      </c>
      <c r="M240" s="154">
        <f>IF('Detailed input - Vehicles'!$E$166&gt;=(M3-$I$3),$J$58/'Detailed input - Vehicles'!$E$166,0)</f>
        <v>0</v>
      </c>
      <c r="N240" s="154">
        <f>IF('Detailed input - Vehicles'!$E$166&gt;=(N3-$I$3),$J$58/'Detailed input - Vehicles'!$E$166,0)</f>
        <v>0</v>
      </c>
      <c r="O240" s="154">
        <f>IF('Detailed input - Vehicles'!$E$166&gt;=(O3-$I$3),$J$58/'Detailed input - Vehicles'!$E$166,0)</f>
        <v>0</v>
      </c>
      <c r="P240" s="154">
        <f>IF('Detailed input - Vehicles'!$E$166&gt;=(P3-$I$3),$J$58/'Detailed input - Vehicles'!$E$166,0)</f>
        <v>0</v>
      </c>
      <c r="Q240" s="154">
        <f>IF('Detailed input - Vehicles'!$E$166&gt;=(Q3-$I$3),$J$58/'Detailed input - Vehicles'!$E$166,0)</f>
        <v>0</v>
      </c>
      <c r="R240" s="154">
        <f>IF('Detailed input - Vehicles'!$E$166&gt;=(R3-$I$3),$J$58/'Detailed input - Vehicles'!$E$166,0)</f>
        <v>0</v>
      </c>
      <c r="S240" s="154">
        <f>IF('Detailed input - Vehicles'!$E$166&gt;=(S3-$I$3),$J$58/'Detailed input - Vehicles'!$E$166,0)</f>
        <v>0</v>
      </c>
      <c r="T240" s="154">
        <f>IF('Detailed input - Vehicles'!$E$166&gt;=(T3-$I$3),$J$58/'Detailed input - Vehicles'!$E$166,0)</f>
        <v>0</v>
      </c>
      <c r="U240" s="154">
        <f>IF('Detailed input - Vehicles'!$E$166&gt;=(U3-$I$3),$J$58/'Detailed input - Vehicles'!$E$166,0)</f>
        <v>0</v>
      </c>
      <c r="V240" s="154">
        <f>IF('Detailed input - Vehicles'!$E$166&gt;=(V3-$I$3),$J$58/'Detailed input - Vehicles'!$E$166,0)</f>
        <v>0</v>
      </c>
      <c r="W240" s="154">
        <f>IF('Detailed input - Vehicles'!$E$166&gt;=(W3-$I$3),$J$58/'Detailed input - Vehicles'!$E$166,0)</f>
        <v>0</v>
      </c>
      <c r="X240" s="154">
        <f>IF('Detailed input - Vehicles'!$E$166&gt;=(X3-$I$3),$J$58/'Detailed input - Vehicles'!$E$166,0)</f>
        <v>0</v>
      </c>
      <c r="Y240" s="154">
        <f>IF('Detailed input - Vehicles'!$E$166&gt;=(Y3-$I$3),$J$58/'Detailed input - Vehicles'!$E$166,0)</f>
        <v>0</v>
      </c>
      <c r="Z240" s="154">
        <f>IF('Detailed input - Vehicles'!$E$166&gt;=(Z3-$I$3),$J$58/'Detailed input - Vehicles'!$E$166,0)</f>
        <v>0</v>
      </c>
      <c r="AA240" s="154">
        <f>IF('Detailed input - Vehicles'!$E$166&gt;=(AA3-$I$3),$J$58/'Detailed input - Vehicles'!$E$166,0)</f>
        <v>0</v>
      </c>
      <c r="AB240" s="154">
        <f>IF('Detailed input - Vehicles'!$E$166&gt;=(AB3-$I$3),$J$58/'Detailed input - Vehicles'!$E$166,0)</f>
        <v>0</v>
      </c>
      <c r="AC240" s="154">
        <f>IF('Detailed input - Vehicles'!$E$166&gt;=(AC3-$I$3),$J$58/'Detailed input - Vehicles'!$E$166,0)</f>
        <v>0</v>
      </c>
      <c r="AE240" s="602">
        <f>+SUM(D240:AC240)-$J$58</f>
        <v>0</v>
      </c>
    </row>
    <row r="241" spans="2:31" ht="15" customHeight="1" x14ac:dyDescent="0.3">
      <c r="B241" s="48"/>
      <c r="C241" s="146" t="s">
        <v>128</v>
      </c>
      <c r="D241" s="154"/>
      <c r="E241" s="154"/>
      <c r="F241" s="154"/>
      <c r="G241" s="154"/>
      <c r="H241" s="154"/>
      <c r="I241" s="154"/>
      <c r="J241" s="154"/>
      <c r="K241" s="154">
        <f>IF('Detailed input - Vehicles'!$E$166&gt;=(K3-$J$3),$K$58/'Detailed input - Vehicles'!$E$166,0)</f>
        <v>0</v>
      </c>
      <c r="L241" s="154">
        <f>IF('Detailed input - Vehicles'!$E$166&gt;=(L3-$J$3),$K$58/'Detailed input - Vehicles'!$E$166,0)</f>
        <v>0</v>
      </c>
      <c r="M241" s="154">
        <f>IF('Detailed input - Vehicles'!$E$166&gt;=(M3-$J$3),$K$58/'Detailed input - Vehicles'!$E$166,0)</f>
        <v>0</v>
      </c>
      <c r="N241" s="154">
        <f>IF('Detailed input - Vehicles'!$E$166&gt;=(N3-$J$3),$K$58/'Detailed input - Vehicles'!$E$166,0)</f>
        <v>0</v>
      </c>
      <c r="O241" s="154">
        <f>IF('Detailed input - Vehicles'!$E$166&gt;=(O3-$J$3),$K$58/'Detailed input - Vehicles'!$E$166,0)</f>
        <v>0</v>
      </c>
      <c r="P241" s="154">
        <f>IF('Detailed input - Vehicles'!$E$166&gt;=(P3-$J$3),$K$58/'Detailed input - Vehicles'!$E$166,0)</f>
        <v>0</v>
      </c>
      <c r="Q241" s="154">
        <f>IF('Detailed input - Vehicles'!$E$166&gt;=(Q3-$J$3),$K$58/'Detailed input - Vehicles'!$E$166,0)</f>
        <v>0</v>
      </c>
      <c r="R241" s="154">
        <f>IF('Detailed input - Vehicles'!$E$166&gt;=(R3-$J$3),$K$58/'Detailed input - Vehicles'!$E$166,0)</f>
        <v>0</v>
      </c>
      <c r="S241" s="154">
        <f>IF('Detailed input - Vehicles'!$E$166&gt;=(S3-$J$3),$K$58/'Detailed input - Vehicles'!$E$166,0)</f>
        <v>0</v>
      </c>
      <c r="T241" s="154">
        <f>IF('Detailed input - Vehicles'!$E$166&gt;=(T3-$J$3),$K$58/'Detailed input - Vehicles'!$E$166,0)</f>
        <v>0</v>
      </c>
      <c r="U241" s="154">
        <f>IF('Detailed input - Vehicles'!$E$166&gt;=(U3-$J$3),$K$58/'Detailed input - Vehicles'!$E$166,0)</f>
        <v>0</v>
      </c>
      <c r="V241" s="154">
        <f>IF('Detailed input - Vehicles'!$E$166&gt;=(V3-$J$3),$K$58/'Detailed input - Vehicles'!$E$166,0)</f>
        <v>0</v>
      </c>
      <c r="W241" s="154">
        <f>IF('Detailed input - Vehicles'!$E$166&gt;=(W3-$J$3),$K$58/'Detailed input - Vehicles'!$E$166,0)</f>
        <v>0</v>
      </c>
      <c r="X241" s="154">
        <f>IF('Detailed input - Vehicles'!$E$166&gt;=(X3-$J$3),$K$58/'Detailed input - Vehicles'!$E$166,0)</f>
        <v>0</v>
      </c>
      <c r="Y241" s="154">
        <f>IF('Detailed input - Vehicles'!$E$166&gt;=(Y3-$J$3),$K$58/'Detailed input - Vehicles'!$E$166,0)</f>
        <v>0</v>
      </c>
      <c r="Z241" s="154">
        <f>IF('Detailed input - Vehicles'!$E$166&gt;=(Z3-$J$3),$K$58/'Detailed input - Vehicles'!$E$166,0)</f>
        <v>0</v>
      </c>
      <c r="AA241" s="154">
        <f>IF('Detailed input - Vehicles'!$E$166&gt;=(AA3-$J$3),$K$58/'Detailed input - Vehicles'!$E$166,0)</f>
        <v>0</v>
      </c>
      <c r="AB241" s="154">
        <f>IF('Detailed input - Vehicles'!$E$166&gt;=(AB3-$J$3),$K$58/'Detailed input - Vehicles'!$E$166,0)</f>
        <v>0</v>
      </c>
      <c r="AC241" s="154">
        <f>IF('Detailed input - Vehicles'!$E$166&gt;=(AC3-$J$3),$K$58/'Detailed input - Vehicles'!$E$166,0)</f>
        <v>0</v>
      </c>
      <c r="AE241" s="602">
        <f>+SUM(D241:AC241)-$K$58</f>
        <v>0</v>
      </c>
    </row>
    <row r="242" spans="2:31" ht="15" customHeight="1" x14ac:dyDescent="0.3">
      <c r="B242" s="48"/>
      <c r="C242" s="146" t="s">
        <v>129</v>
      </c>
      <c r="D242" s="154"/>
      <c r="E242" s="154"/>
      <c r="F242" s="154"/>
      <c r="G242" s="154"/>
      <c r="H242" s="154"/>
      <c r="I242" s="154"/>
      <c r="J242" s="154"/>
      <c r="K242" s="154"/>
      <c r="L242" s="154">
        <f>IF('Detailed input - Vehicles'!$E$166&gt;=(L3-$K$3),$L$58/'Detailed input - Vehicles'!$E$166,0)</f>
        <v>0</v>
      </c>
      <c r="M242" s="154">
        <f>IF('Detailed input - Vehicles'!$E$166&gt;=(M3-$K$3),$L$58/'Detailed input - Vehicles'!$E$166,0)</f>
        <v>0</v>
      </c>
      <c r="N242" s="154">
        <f>IF('Detailed input - Vehicles'!$E$166&gt;=(N3-$K$3),$L$58/'Detailed input - Vehicles'!$E$166,0)</f>
        <v>0</v>
      </c>
      <c r="O242" s="154">
        <f>IF('Detailed input - Vehicles'!$E$166&gt;=(O3-$K$3),$L$58/'Detailed input - Vehicles'!$E$166,0)</f>
        <v>0</v>
      </c>
      <c r="P242" s="154">
        <f>IF('Detailed input - Vehicles'!$E$166&gt;=(P3-$K$3),$L$58/'Detailed input - Vehicles'!$E$166,0)</f>
        <v>0</v>
      </c>
      <c r="Q242" s="154">
        <f>IF('Detailed input - Vehicles'!$E$166&gt;=(Q3-$K$3),$L$58/'Detailed input - Vehicles'!$E$166,0)</f>
        <v>0</v>
      </c>
      <c r="R242" s="154">
        <f>IF('Detailed input - Vehicles'!$E$166&gt;=(R3-$K$3),$L$58/'Detailed input - Vehicles'!$E$166,0)</f>
        <v>0</v>
      </c>
      <c r="S242" s="154">
        <f>IF('Detailed input - Vehicles'!$E$166&gt;=(S3-$K$3),$L$58/'Detailed input - Vehicles'!$E$166,0)</f>
        <v>0</v>
      </c>
      <c r="T242" s="154">
        <f>IF('Detailed input - Vehicles'!$E$166&gt;=(T3-$K$3),$L$58/'Detailed input - Vehicles'!$E$166,0)</f>
        <v>0</v>
      </c>
      <c r="U242" s="154">
        <f>IF('Detailed input - Vehicles'!$E$166&gt;=(U3-$K$3),$L$58/'Detailed input - Vehicles'!$E$166,0)</f>
        <v>0</v>
      </c>
      <c r="V242" s="154">
        <f>IF('Detailed input - Vehicles'!$E$166&gt;=(V3-$K$3),$L$58/'Detailed input - Vehicles'!$E$166,0)</f>
        <v>0</v>
      </c>
      <c r="W242" s="154">
        <f>IF('Detailed input - Vehicles'!$E$166&gt;=(W3-$K$3),$L$58/'Detailed input - Vehicles'!$E$166,0)</f>
        <v>0</v>
      </c>
      <c r="X242" s="154">
        <f>IF('Detailed input - Vehicles'!$E$166&gt;=(X3-$K$3),$L$58/'Detailed input - Vehicles'!$E$166,0)</f>
        <v>0</v>
      </c>
      <c r="Y242" s="154">
        <f>IF('Detailed input - Vehicles'!$E$166&gt;=(Y3-$K$3),$L$58/'Detailed input - Vehicles'!$E$166,0)</f>
        <v>0</v>
      </c>
      <c r="Z242" s="154">
        <f>IF('Detailed input - Vehicles'!$E$166&gt;=(Z3-$K$3),$L$58/'Detailed input - Vehicles'!$E$166,0)</f>
        <v>0</v>
      </c>
      <c r="AA242" s="154">
        <f>IF('Detailed input - Vehicles'!$E$166&gt;=(AA3-$K$3),$L$58/'Detailed input - Vehicles'!$E$166,0)</f>
        <v>0</v>
      </c>
      <c r="AB242" s="154">
        <f>IF('Detailed input - Vehicles'!$E$166&gt;=(AB3-$K$3),$L$58/'Detailed input - Vehicles'!$E$166,0)</f>
        <v>0</v>
      </c>
      <c r="AC242" s="154">
        <f>IF('Detailed input - Vehicles'!$E$166&gt;=(AC3-$K$3),$L$58/'Detailed input - Vehicles'!$E$166,0)</f>
        <v>0</v>
      </c>
      <c r="AE242" s="602">
        <f>+SUM(D242:AC242)-$L$58</f>
        <v>0</v>
      </c>
    </row>
    <row r="243" spans="2:31" ht="15" customHeight="1" x14ac:dyDescent="0.3">
      <c r="B243" s="48"/>
      <c r="C243" s="146" t="s">
        <v>130</v>
      </c>
      <c r="D243" s="154"/>
      <c r="E243" s="154"/>
      <c r="F243" s="154"/>
      <c r="G243" s="154"/>
      <c r="H243" s="154"/>
      <c r="I243" s="154"/>
      <c r="J243" s="154"/>
      <c r="K243" s="154"/>
      <c r="L243" s="154"/>
      <c r="M243" s="154">
        <f>IF('Detailed input - Vehicles'!$E$166&gt;=(M3-$L$3),$M$58/'Detailed input - Vehicles'!$E$166,0)</f>
        <v>0</v>
      </c>
      <c r="N243" s="154">
        <f>IF('Detailed input - Vehicles'!$E$166&gt;=(N3-$L$3),$M$58/'Detailed input - Vehicles'!$E$166,0)</f>
        <v>0</v>
      </c>
      <c r="O243" s="154">
        <f>IF('Detailed input - Vehicles'!$E$166&gt;=(O3-$L$3),$M$58/'Detailed input - Vehicles'!$E$166,0)</f>
        <v>0</v>
      </c>
      <c r="P243" s="154">
        <f>IF('Detailed input - Vehicles'!$E$166&gt;=(P3-$L$3),$M$58/'Detailed input - Vehicles'!$E$166,0)</f>
        <v>0</v>
      </c>
      <c r="Q243" s="154">
        <f>IF('Detailed input - Vehicles'!$E$166&gt;=(Q3-$L$3),$M$58/'Detailed input - Vehicles'!$E$166,0)</f>
        <v>0</v>
      </c>
      <c r="R243" s="154">
        <f>IF('Detailed input - Vehicles'!$E$166&gt;=(R3-$L$3),$M$58/'Detailed input - Vehicles'!$E$166,0)</f>
        <v>0</v>
      </c>
      <c r="S243" s="154">
        <f>IF('Detailed input - Vehicles'!$E$166&gt;=(S3-$L$3),$M$58/'Detailed input - Vehicles'!$E$166,0)</f>
        <v>0</v>
      </c>
      <c r="T243" s="154">
        <f>IF('Detailed input - Vehicles'!$E$166&gt;=(T3-$L$3),$M$58/'Detailed input - Vehicles'!$E$166,0)</f>
        <v>0</v>
      </c>
      <c r="U243" s="154">
        <f>IF('Detailed input - Vehicles'!$E$166&gt;=(U3-$L$3),$M$58/'Detailed input - Vehicles'!$E$166,0)</f>
        <v>0</v>
      </c>
      <c r="V243" s="154">
        <f>IF('Detailed input - Vehicles'!$E$166&gt;=(V3-$L$3),$M$58/'Detailed input - Vehicles'!$E$166,0)</f>
        <v>0</v>
      </c>
      <c r="W243" s="154">
        <f>IF('Detailed input - Vehicles'!$E$166&gt;=(W3-$L$3),$M$58/'Detailed input - Vehicles'!$E$166,0)</f>
        <v>0</v>
      </c>
      <c r="X243" s="154">
        <f>IF('Detailed input - Vehicles'!$E$166&gt;=(X3-$L$3),$M$58/'Detailed input - Vehicles'!$E$166,0)</f>
        <v>0</v>
      </c>
      <c r="Y243" s="154">
        <f>IF('Detailed input - Vehicles'!$E$166&gt;=(Y3-$L$3),$M$58/'Detailed input - Vehicles'!$E$166,0)</f>
        <v>0</v>
      </c>
      <c r="Z243" s="154">
        <f>IF('Detailed input - Vehicles'!$E$166&gt;=(Z3-$L$3),$M$58/'Detailed input - Vehicles'!$E$166,0)</f>
        <v>0</v>
      </c>
      <c r="AA243" s="154">
        <f>IF('Detailed input - Vehicles'!$E$166&gt;=(AA3-$L$3),$M$58/'Detailed input - Vehicles'!$E$166,0)</f>
        <v>0</v>
      </c>
      <c r="AB243" s="154">
        <f>IF('Detailed input - Vehicles'!$E$166&gt;=(AB3-$L$3),$M$58/'Detailed input - Vehicles'!$E$166,0)</f>
        <v>0</v>
      </c>
      <c r="AC243" s="154">
        <f>IF('Detailed input - Vehicles'!$E$166&gt;=(AC3-$L$3),$M$58/'Detailed input - Vehicles'!$E$166,0)</f>
        <v>0</v>
      </c>
      <c r="AE243" s="602">
        <f>+SUM(D243:AC243)-$M$58</f>
        <v>0</v>
      </c>
    </row>
    <row r="244" spans="2:31" ht="15" customHeight="1" x14ac:dyDescent="0.3">
      <c r="B244" s="48"/>
      <c r="C244" s="146" t="s">
        <v>131</v>
      </c>
      <c r="D244" s="154"/>
      <c r="E244" s="154"/>
      <c r="F244" s="154"/>
      <c r="G244" s="154"/>
      <c r="H244" s="154"/>
      <c r="I244" s="154"/>
      <c r="J244" s="154"/>
      <c r="K244" s="154"/>
      <c r="L244" s="154"/>
      <c r="M244" s="154"/>
      <c r="N244" s="154">
        <f>IF('Detailed input - Vehicles'!$E$166&gt;=(N3-$M$3),$N$58/'Detailed input - Vehicles'!$E$166,0)</f>
        <v>0</v>
      </c>
      <c r="O244" s="154">
        <f>IF('Detailed input - Vehicles'!$E$166&gt;=(O3-$M$3),$N$58/'Detailed input - Vehicles'!$E$166,0)</f>
        <v>0</v>
      </c>
      <c r="P244" s="154">
        <f>IF('Detailed input - Vehicles'!$E$166&gt;=(P3-$M$3),$N$58/'Detailed input - Vehicles'!$E$166,0)</f>
        <v>0</v>
      </c>
      <c r="Q244" s="154">
        <f>IF('Detailed input - Vehicles'!$E$166&gt;=(Q3-$M$3),$N$58/'Detailed input - Vehicles'!$E$166,0)</f>
        <v>0</v>
      </c>
      <c r="R244" s="154">
        <f>IF('Detailed input - Vehicles'!$E$166&gt;=(R3-$M$3),$N$58/'Detailed input - Vehicles'!$E$166,0)</f>
        <v>0</v>
      </c>
      <c r="S244" s="154">
        <f>IF('Detailed input - Vehicles'!$E$166&gt;=(S3-$M$3),$N$58/'Detailed input - Vehicles'!$E$166,0)</f>
        <v>0</v>
      </c>
      <c r="T244" s="154">
        <f>IF('Detailed input - Vehicles'!$E$166&gt;=(T3-$M$3),$N$58/'Detailed input - Vehicles'!$E$166,0)</f>
        <v>0</v>
      </c>
      <c r="U244" s="154">
        <f>IF('Detailed input - Vehicles'!$E$166&gt;=(U3-$M$3),$N$58/'Detailed input - Vehicles'!$E$166,0)</f>
        <v>0</v>
      </c>
      <c r="V244" s="154">
        <f>IF('Detailed input - Vehicles'!$E$166&gt;=(V3-$M$3),$N$58/'Detailed input - Vehicles'!$E$166,0)</f>
        <v>0</v>
      </c>
      <c r="W244" s="154">
        <f>IF('Detailed input - Vehicles'!$E$166&gt;=(W3-$M$3),$N$58/'Detailed input - Vehicles'!$E$166,0)</f>
        <v>0</v>
      </c>
      <c r="X244" s="154">
        <f>IF('Detailed input - Vehicles'!$E$166&gt;=(X3-$M$3),$N$58/'Detailed input - Vehicles'!$E$166,0)</f>
        <v>0</v>
      </c>
      <c r="Y244" s="154">
        <f>IF('Detailed input - Vehicles'!$E$166&gt;=(Y3-$M$3),$N$58/'Detailed input - Vehicles'!$E$166,0)</f>
        <v>0</v>
      </c>
      <c r="Z244" s="154">
        <f>IF('Detailed input - Vehicles'!$E$166&gt;=(Z3-$M$3),$N$58/'Detailed input - Vehicles'!$E$166,0)</f>
        <v>0</v>
      </c>
      <c r="AA244" s="154">
        <f>IF('Detailed input - Vehicles'!$E$166&gt;=(AA3-$M$3),$N$58/'Detailed input - Vehicles'!$E$166,0)</f>
        <v>0</v>
      </c>
      <c r="AB244" s="154">
        <f>IF('Detailed input - Vehicles'!$E$166&gt;=(AB3-$M$3),$N$58/'Detailed input - Vehicles'!$E$166,0)</f>
        <v>0</v>
      </c>
      <c r="AC244" s="154">
        <f>IF('Detailed input - Vehicles'!$E$166&gt;=(AC3-$M$3),$N$58/'Detailed input - Vehicles'!$E$166,0)</f>
        <v>0</v>
      </c>
      <c r="AE244" s="602">
        <f>+SUM(D244:AC244)-$N$58</f>
        <v>0</v>
      </c>
    </row>
    <row r="247" spans="2:31" ht="15" customHeight="1" thickBot="1" x14ac:dyDescent="0.35">
      <c r="B247" s="129"/>
      <c r="C247" s="124"/>
      <c r="D247" s="615">
        <v>1</v>
      </c>
      <c r="E247" s="615">
        <v>2</v>
      </c>
      <c r="F247" s="615">
        <v>3</v>
      </c>
      <c r="G247" s="615">
        <v>4</v>
      </c>
      <c r="H247" s="615">
        <v>5</v>
      </c>
      <c r="I247" s="615">
        <v>6</v>
      </c>
      <c r="J247" s="615">
        <v>7</v>
      </c>
      <c r="K247" s="615">
        <v>8</v>
      </c>
      <c r="L247" s="615">
        <v>9</v>
      </c>
      <c r="M247" s="615">
        <v>10</v>
      </c>
      <c r="N247" s="615">
        <v>11</v>
      </c>
      <c r="O247" s="615">
        <v>12</v>
      </c>
      <c r="P247" s="615">
        <v>13</v>
      </c>
      <c r="Q247" s="615">
        <v>14</v>
      </c>
      <c r="R247" s="615">
        <v>15</v>
      </c>
      <c r="S247" s="615">
        <v>16</v>
      </c>
      <c r="T247" s="615">
        <v>17</v>
      </c>
      <c r="U247" s="615">
        <v>18</v>
      </c>
      <c r="V247" s="615">
        <v>19</v>
      </c>
      <c r="W247" s="615">
        <v>20</v>
      </c>
      <c r="X247" s="615">
        <v>21</v>
      </c>
      <c r="Y247" s="615">
        <v>22</v>
      </c>
      <c r="Z247" s="615">
        <v>23</v>
      </c>
      <c r="AA247" s="615">
        <v>24</v>
      </c>
      <c r="AB247" s="615">
        <v>25</v>
      </c>
      <c r="AC247" s="615">
        <v>26</v>
      </c>
      <c r="AD247" s="55"/>
    </row>
    <row r="248" spans="2:31" ht="15" customHeight="1" thickBot="1" x14ac:dyDescent="0.35">
      <c r="B248" s="600" t="s">
        <v>582</v>
      </c>
      <c r="C248" s="601" t="s">
        <v>16</v>
      </c>
      <c r="D248" s="619">
        <f>SUM(D249:D259)</f>
        <v>0</v>
      </c>
      <c r="E248" s="619">
        <f t="shared" ref="E248:AC248" si="122">SUM(E249:E259)</f>
        <v>0</v>
      </c>
      <c r="F248" s="619">
        <f t="shared" si="122"/>
        <v>0</v>
      </c>
      <c r="G248" s="619">
        <f t="shared" si="122"/>
        <v>0</v>
      </c>
      <c r="H248" s="619">
        <f t="shared" si="122"/>
        <v>0</v>
      </c>
      <c r="I248" s="619">
        <f t="shared" si="122"/>
        <v>0</v>
      </c>
      <c r="J248" s="619">
        <f t="shared" si="122"/>
        <v>0</v>
      </c>
      <c r="K248" s="619">
        <f t="shared" si="122"/>
        <v>0</v>
      </c>
      <c r="L248" s="619">
        <f t="shared" si="122"/>
        <v>0</v>
      </c>
      <c r="M248" s="619">
        <f t="shared" si="122"/>
        <v>0</v>
      </c>
      <c r="N248" s="619">
        <f t="shared" si="122"/>
        <v>0</v>
      </c>
      <c r="O248" s="619">
        <f t="shared" si="122"/>
        <v>0</v>
      </c>
      <c r="P248" s="619">
        <f t="shared" si="122"/>
        <v>0</v>
      </c>
      <c r="Q248" s="619">
        <f t="shared" si="122"/>
        <v>0</v>
      </c>
      <c r="R248" s="619">
        <f t="shared" si="122"/>
        <v>0</v>
      </c>
      <c r="S248" s="619">
        <f t="shared" si="122"/>
        <v>0</v>
      </c>
      <c r="T248" s="619">
        <f t="shared" si="122"/>
        <v>0</v>
      </c>
      <c r="U248" s="619">
        <f t="shared" si="122"/>
        <v>0</v>
      </c>
      <c r="V248" s="619">
        <f t="shared" si="122"/>
        <v>0</v>
      </c>
      <c r="W248" s="619">
        <f t="shared" si="122"/>
        <v>0</v>
      </c>
      <c r="X248" s="619">
        <f t="shared" si="122"/>
        <v>0</v>
      </c>
      <c r="Y248" s="619">
        <f t="shared" si="122"/>
        <v>0</v>
      </c>
      <c r="Z248" s="619">
        <f t="shared" si="122"/>
        <v>0</v>
      </c>
      <c r="AA248" s="619">
        <f t="shared" si="122"/>
        <v>0</v>
      </c>
      <c r="AB248" s="619">
        <f t="shared" si="122"/>
        <v>0</v>
      </c>
      <c r="AC248" s="619">
        <f t="shared" si="122"/>
        <v>0</v>
      </c>
      <c r="AD248" s="34"/>
    </row>
    <row r="249" spans="2:31" ht="15" customHeight="1" x14ac:dyDescent="0.3">
      <c r="B249" s="56"/>
      <c r="C249" s="146" t="s">
        <v>121</v>
      </c>
      <c r="D249" s="154">
        <f>IF('Detailed input - Vehicles'!$E$166=D247,$D$61,0)</f>
        <v>0</v>
      </c>
      <c r="E249" s="154">
        <f>IF('Detailed input - Vehicles'!$E$166=E247,$D$61,0)</f>
        <v>0</v>
      </c>
      <c r="F249" s="154">
        <f>IF('Detailed input - Vehicles'!$E$166=F247,$D$61,0)</f>
        <v>0</v>
      </c>
      <c r="G249" s="154">
        <f>IF('Detailed input - Vehicles'!$E$166=G247,$D$61,0)</f>
        <v>0</v>
      </c>
      <c r="H249" s="154">
        <f>IF('Detailed input - Vehicles'!$E$166=H247,$D$61,0)</f>
        <v>0</v>
      </c>
      <c r="I249" s="154">
        <f>IF('Detailed input - Vehicles'!$E$166=I247,$D$61,0)</f>
        <v>0</v>
      </c>
      <c r="J249" s="154">
        <f>IF('Detailed input - Vehicles'!$E$166=J247,$D$61,0)</f>
        <v>0</v>
      </c>
      <c r="K249" s="154">
        <f>IF('Detailed input - Vehicles'!$E$166=K247,$D$61,0)</f>
        <v>0</v>
      </c>
      <c r="L249" s="154">
        <f>IF('Detailed input - Vehicles'!$E$166=L247,$D$61,0)</f>
        <v>0</v>
      </c>
      <c r="M249" s="154">
        <f>IF('Detailed input - Vehicles'!$E$166=M247,$D$61,0)</f>
        <v>0</v>
      </c>
      <c r="N249" s="154">
        <f>IF('Detailed input - Vehicles'!$E$166=N247,$D$61,0)</f>
        <v>0</v>
      </c>
      <c r="O249" s="154">
        <f>IF('Detailed input - Vehicles'!$E$166=O247,$D$61,0)</f>
        <v>0</v>
      </c>
      <c r="P249" s="154">
        <f>IF('Detailed input - Vehicles'!$E$166=P247,$D$61,0)</f>
        <v>0</v>
      </c>
      <c r="Q249" s="154">
        <f>IF('Detailed input - Vehicles'!$E$166=Q247,$D$61,0)</f>
        <v>0</v>
      </c>
      <c r="R249" s="154">
        <f>IF('Detailed input - Vehicles'!$E$166=R247,$D$61,0)</f>
        <v>0</v>
      </c>
      <c r="S249" s="154">
        <f>IF('Detailed input - Vehicles'!$E$166=S247,$D$61,0)</f>
        <v>0</v>
      </c>
      <c r="T249" s="154">
        <f>IF('Detailed input - Vehicles'!$E$166=T247,$D$61,0)</f>
        <v>0</v>
      </c>
      <c r="U249" s="154">
        <f>IF('Detailed input - Vehicles'!$E$166=U247,$D$61,0)</f>
        <v>0</v>
      </c>
      <c r="V249" s="154">
        <f>IF('Detailed input - Vehicles'!$E$166=V247,$D$61,0)</f>
        <v>0</v>
      </c>
      <c r="W249" s="154">
        <f>IF('Detailed input - Vehicles'!$E$166=W247,$D$61,0)</f>
        <v>0</v>
      </c>
      <c r="X249" s="154">
        <f>IF('Detailed input - Vehicles'!$E$166=X247,$D$61,0)</f>
        <v>0</v>
      </c>
      <c r="Y249" s="154">
        <f>IF('Detailed input - Vehicles'!$E$166=Y247,$D$61,0)</f>
        <v>0</v>
      </c>
      <c r="Z249" s="154">
        <f>IF('Detailed input - Vehicles'!$E$166=Z247,$D$61,0)</f>
        <v>0</v>
      </c>
      <c r="AA249" s="154">
        <f>IF('Detailed input - Vehicles'!$E$166=AA247,$D$61,0)</f>
        <v>0</v>
      </c>
      <c r="AB249" s="154">
        <f>IF('Detailed input - Vehicles'!$E$166=AB247,$D$61,0)</f>
        <v>0</v>
      </c>
      <c r="AC249" s="154">
        <f>IF('Detailed input - Vehicles'!$E$166=AC247,$D$61,0)</f>
        <v>0</v>
      </c>
      <c r="AE249" s="623">
        <f>SUM(D249:AC249)-$D$61</f>
        <v>0</v>
      </c>
    </row>
    <row r="250" spans="2:31" ht="15" customHeight="1" x14ac:dyDescent="0.3">
      <c r="B250" s="225"/>
      <c r="C250" s="146" t="s">
        <v>122</v>
      </c>
      <c r="D250" s="155"/>
      <c r="E250" s="154">
        <f>IF('Detailed input - Vehicles'!$E$166=D247,$E$61,0)</f>
        <v>0</v>
      </c>
      <c r="F250" s="154">
        <f>IF('Detailed input - Vehicles'!$E$166=E247,$E$61,0)</f>
        <v>0</v>
      </c>
      <c r="G250" s="154">
        <f>IF('Detailed input - Vehicles'!$E$166=F247,$E$61,0)</f>
        <v>0</v>
      </c>
      <c r="H250" s="154">
        <f>IF('Detailed input - Vehicles'!$E$166=G247,$E$61,0)</f>
        <v>0</v>
      </c>
      <c r="I250" s="154">
        <f>IF('Detailed input - Vehicles'!$E$166=H247,$E$61,0)</f>
        <v>0</v>
      </c>
      <c r="J250" s="154">
        <f>IF('Detailed input - Vehicles'!$E$166=I247,$E$61,0)</f>
        <v>0</v>
      </c>
      <c r="K250" s="154">
        <f>IF('Detailed input - Vehicles'!$E$166=J247,$E$61,0)</f>
        <v>0</v>
      </c>
      <c r="L250" s="154">
        <f>IF('Detailed input - Vehicles'!$E$166=K247,$E$61,0)</f>
        <v>0</v>
      </c>
      <c r="M250" s="154">
        <f>IF('Detailed input - Vehicles'!$E$166=L247,$E$61,0)</f>
        <v>0</v>
      </c>
      <c r="N250" s="154">
        <f>IF('Detailed input - Vehicles'!$E$166=M247,$E$61,0)</f>
        <v>0</v>
      </c>
      <c r="O250" s="154">
        <f>IF('Detailed input - Vehicles'!$E$166=N247,$E$61,0)</f>
        <v>0</v>
      </c>
      <c r="P250" s="154">
        <f>IF('Detailed input - Vehicles'!$E$166=O247,$E$61,0)</f>
        <v>0</v>
      </c>
      <c r="Q250" s="154">
        <f>IF('Detailed input - Vehicles'!$E$166=P247,$E$61,0)</f>
        <v>0</v>
      </c>
      <c r="R250" s="154">
        <f>IF('Detailed input - Vehicles'!$E$166=Q247,$E$61,0)</f>
        <v>0</v>
      </c>
      <c r="S250" s="154">
        <f>IF('Detailed input - Vehicles'!$E$166=R247,$E$61,0)</f>
        <v>0</v>
      </c>
      <c r="T250" s="154">
        <f>IF('Detailed input - Vehicles'!$E$166=S247,$E$61,0)</f>
        <v>0</v>
      </c>
      <c r="U250" s="154">
        <f>IF('Detailed input - Vehicles'!$E$166=T247,$E$61,0)</f>
        <v>0</v>
      </c>
      <c r="V250" s="154">
        <f>IF('Detailed input - Vehicles'!$E$166=U247,$E$61,0)</f>
        <v>0</v>
      </c>
      <c r="W250" s="154">
        <f>IF('Detailed input - Vehicles'!$E$166=V247,$E$61,0)</f>
        <v>0</v>
      </c>
      <c r="X250" s="154">
        <f>IF('Detailed input - Vehicles'!$E$166=W247,$E$61,0)</f>
        <v>0</v>
      </c>
      <c r="Y250" s="154">
        <f>IF('Detailed input - Vehicles'!$E$166=X247,$E$61,0)</f>
        <v>0</v>
      </c>
      <c r="Z250" s="154">
        <f>IF('Detailed input - Vehicles'!$E$166=Y247,$E$61,0)</f>
        <v>0</v>
      </c>
      <c r="AA250" s="154">
        <f>IF('Detailed input - Vehicles'!$E$166=Z247,$E$61,0)</f>
        <v>0</v>
      </c>
      <c r="AB250" s="154">
        <f>IF('Detailed input - Vehicles'!$E$166=AA247,$E$61,0)</f>
        <v>0</v>
      </c>
      <c r="AC250" s="154">
        <f>IF('Detailed input - Vehicles'!$E$166=AB247,$E$61,0)</f>
        <v>0</v>
      </c>
      <c r="AE250" s="623">
        <f>SUM(D250:AC250)-$E$61</f>
        <v>0</v>
      </c>
    </row>
    <row r="251" spans="2:31" ht="15" customHeight="1" x14ac:dyDescent="0.3">
      <c r="B251" s="226"/>
      <c r="C251" s="146" t="s">
        <v>123</v>
      </c>
      <c r="D251" s="154"/>
      <c r="E251" s="154"/>
      <c r="F251" s="154">
        <f>IF('Detailed input - Vehicles'!$E$166=D247,$F$61,0)</f>
        <v>0</v>
      </c>
      <c r="G251" s="154">
        <f>IF('Detailed input - Vehicles'!$E$166=E247,$F$61,0)</f>
        <v>0</v>
      </c>
      <c r="H251" s="154">
        <f>IF('Detailed input - Vehicles'!$E$166=F247,$F$61,0)</f>
        <v>0</v>
      </c>
      <c r="I251" s="154">
        <f>IF('Detailed input - Vehicles'!$E$166=G247,$F$61,0)</f>
        <v>0</v>
      </c>
      <c r="J251" s="154">
        <f>IF('Detailed input - Vehicles'!$E$166=H247,$F$61,0)</f>
        <v>0</v>
      </c>
      <c r="K251" s="154">
        <f>IF('Detailed input - Vehicles'!$E$166=I247,$F$61,0)</f>
        <v>0</v>
      </c>
      <c r="L251" s="154">
        <f>IF('Detailed input - Vehicles'!$E$166=J247,$F$61,0)</f>
        <v>0</v>
      </c>
      <c r="M251" s="154">
        <f>IF('Detailed input - Vehicles'!$E$166=K247,$F$61,0)</f>
        <v>0</v>
      </c>
      <c r="N251" s="154">
        <f>IF('Detailed input - Vehicles'!$E$166=L247,$F$61,0)</f>
        <v>0</v>
      </c>
      <c r="O251" s="154">
        <f>IF('Detailed input - Vehicles'!$E$166=M247,$F$61,0)</f>
        <v>0</v>
      </c>
      <c r="P251" s="154">
        <f>IF('Detailed input - Vehicles'!$E$166=N247,$F$61,0)</f>
        <v>0</v>
      </c>
      <c r="Q251" s="154">
        <f>IF('Detailed input - Vehicles'!$E$166=O247,$F$61,0)</f>
        <v>0</v>
      </c>
      <c r="R251" s="154">
        <f>IF('Detailed input - Vehicles'!$E$166=P247,$F$61,0)</f>
        <v>0</v>
      </c>
      <c r="S251" s="154">
        <f>IF('Detailed input - Vehicles'!$E$166=Q247,$F$61,0)</f>
        <v>0</v>
      </c>
      <c r="T251" s="154">
        <f>IF('Detailed input - Vehicles'!$E$166=R247,$F$61,0)</f>
        <v>0</v>
      </c>
      <c r="U251" s="154">
        <f>IF('Detailed input - Vehicles'!$E$166=S247,$F$61,0)</f>
        <v>0</v>
      </c>
      <c r="V251" s="154">
        <f>IF('Detailed input - Vehicles'!$E$166=T247,$F$61,0)</f>
        <v>0</v>
      </c>
      <c r="W251" s="154">
        <f>IF('Detailed input - Vehicles'!$E$166=U247,$F$61,0)</f>
        <v>0</v>
      </c>
      <c r="X251" s="154">
        <f>IF('Detailed input - Vehicles'!$E$166=V247,$F$61,0)</f>
        <v>0</v>
      </c>
      <c r="Y251" s="154">
        <f>IF('Detailed input - Vehicles'!$E$166=W247,$F$61,0)</f>
        <v>0</v>
      </c>
      <c r="Z251" s="154">
        <f>IF('Detailed input - Vehicles'!$E$166=X247,$F$61,0)</f>
        <v>0</v>
      </c>
      <c r="AA251" s="154">
        <f>IF('Detailed input - Vehicles'!$E$166=Y247,$F$61,0)</f>
        <v>0</v>
      </c>
      <c r="AB251" s="154">
        <f>IF('Detailed input - Vehicles'!$E$166=Z247,$F$61,0)</f>
        <v>0</v>
      </c>
      <c r="AC251" s="154">
        <f>IF('Detailed input - Vehicles'!$E$166=AA247,$F$61,0)</f>
        <v>0</v>
      </c>
      <c r="AE251" s="623">
        <f>SUM(D251:AC251)-$F$61</f>
        <v>0</v>
      </c>
    </row>
    <row r="252" spans="2:31" ht="15" customHeight="1" x14ac:dyDescent="0.3">
      <c r="B252" s="226"/>
      <c r="C252" s="146" t="s">
        <v>124</v>
      </c>
      <c r="D252" s="154"/>
      <c r="E252" s="154"/>
      <c r="F252" s="154"/>
      <c r="G252" s="154">
        <f>IF('Detailed input - Vehicles'!$E$166=D247,$G$61,0)</f>
        <v>0</v>
      </c>
      <c r="H252" s="154">
        <f>IF('Detailed input - Vehicles'!$E$166=E247,$G$61,0)</f>
        <v>0</v>
      </c>
      <c r="I252" s="154">
        <f>IF('Detailed input - Vehicles'!$E$166=F247,$G$61,0)</f>
        <v>0</v>
      </c>
      <c r="J252" s="154">
        <f>IF('Detailed input - Vehicles'!$E$166=G247,$G$61,0)</f>
        <v>0</v>
      </c>
      <c r="K252" s="154">
        <f>IF('Detailed input - Vehicles'!$E$166=H247,$G$61,0)</f>
        <v>0</v>
      </c>
      <c r="L252" s="154">
        <f>IF('Detailed input - Vehicles'!$E$166=I247,$G$61,0)</f>
        <v>0</v>
      </c>
      <c r="M252" s="154">
        <f>IF('Detailed input - Vehicles'!$E$166=J247,$G$61,0)</f>
        <v>0</v>
      </c>
      <c r="N252" s="154">
        <f>IF('Detailed input - Vehicles'!$E$166=K247,$G$61,0)</f>
        <v>0</v>
      </c>
      <c r="O252" s="154">
        <f>IF('Detailed input - Vehicles'!$E$166=L247,$G$61,0)</f>
        <v>0</v>
      </c>
      <c r="P252" s="154">
        <f>IF('Detailed input - Vehicles'!$E$166=M247,$G$61,0)</f>
        <v>0</v>
      </c>
      <c r="Q252" s="154">
        <f>IF('Detailed input - Vehicles'!$E$166=N247,$G$61,0)</f>
        <v>0</v>
      </c>
      <c r="R252" s="154">
        <f>IF('Detailed input - Vehicles'!$E$166=O247,$G$61,0)</f>
        <v>0</v>
      </c>
      <c r="S252" s="154">
        <f>IF('Detailed input - Vehicles'!$E$166=P247,$G$61,0)</f>
        <v>0</v>
      </c>
      <c r="T252" s="154">
        <f>IF('Detailed input - Vehicles'!$E$166=Q247,$G$61,0)</f>
        <v>0</v>
      </c>
      <c r="U252" s="154">
        <f>IF('Detailed input - Vehicles'!$E$166=R247,$G$61,0)</f>
        <v>0</v>
      </c>
      <c r="V252" s="154">
        <f>IF('Detailed input - Vehicles'!$E$166=S247,$G$61,0)</f>
        <v>0</v>
      </c>
      <c r="W252" s="154">
        <f>IF('Detailed input - Vehicles'!$E$166=T247,$G$61,0)</f>
        <v>0</v>
      </c>
      <c r="X252" s="154">
        <f>IF('Detailed input - Vehicles'!$E$166=U247,$G$61,0)</f>
        <v>0</v>
      </c>
      <c r="Y252" s="154">
        <f>IF('Detailed input - Vehicles'!$E$166=V247,$G$61,0)</f>
        <v>0</v>
      </c>
      <c r="Z252" s="154">
        <f>IF('Detailed input - Vehicles'!$E$166=W247,$G$61,0)</f>
        <v>0</v>
      </c>
      <c r="AA252" s="154">
        <f>IF('Detailed input - Vehicles'!$E$166=X247,$G$61,0)</f>
        <v>0</v>
      </c>
      <c r="AB252" s="154">
        <f>IF('Detailed input - Vehicles'!$E$166=Y247,$G$61,0)</f>
        <v>0</v>
      </c>
      <c r="AC252" s="154">
        <f>IF('Detailed input - Vehicles'!$E$166=Z247,$G$61,0)</f>
        <v>0</v>
      </c>
      <c r="AE252" s="623">
        <f>SUM(D252:AC252)-$G$61</f>
        <v>0</v>
      </c>
    </row>
    <row r="253" spans="2:31" ht="15" customHeight="1" x14ac:dyDescent="0.3">
      <c r="B253" s="226"/>
      <c r="C253" s="146" t="s">
        <v>125</v>
      </c>
      <c r="D253" s="154"/>
      <c r="E253" s="154"/>
      <c r="F253" s="154"/>
      <c r="G253" s="154"/>
      <c r="H253" s="154">
        <f>IF('Detailed input - Vehicles'!$E$166=D247,$H$61,0)</f>
        <v>0</v>
      </c>
      <c r="I253" s="154">
        <f>IF('Detailed input - Vehicles'!$E$166=E247,$H$61,0)</f>
        <v>0</v>
      </c>
      <c r="J253" s="154">
        <f>IF('Detailed input - Vehicles'!$E$166=F247,$H$61,0)</f>
        <v>0</v>
      </c>
      <c r="K253" s="154">
        <f>IF('Detailed input - Vehicles'!$E$166=G247,$H$61,0)</f>
        <v>0</v>
      </c>
      <c r="L253" s="154">
        <f>IF('Detailed input - Vehicles'!$E$166=H247,$H$61,0)</f>
        <v>0</v>
      </c>
      <c r="M253" s="154">
        <f>IF('Detailed input - Vehicles'!$E$166=I247,$H$61,0)</f>
        <v>0</v>
      </c>
      <c r="N253" s="154">
        <f>IF('Detailed input - Vehicles'!$E$166=J247,$H$61,0)</f>
        <v>0</v>
      </c>
      <c r="O253" s="154">
        <f>IF('Detailed input - Vehicles'!$E$166=K247,$H$61,0)</f>
        <v>0</v>
      </c>
      <c r="P253" s="154">
        <f>IF('Detailed input - Vehicles'!$E$166=L247,$H$61,0)</f>
        <v>0</v>
      </c>
      <c r="Q253" s="154">
        <f>IF('Detailed input - Vehicles'!$E$166=M247,$H$61,0)</f>
        <v>0</v>
      </c>
      <c r="R253" s="154">
        <f>IF('Detailed input - Vehicles'!$E$166=N247,$H$61,0)</f>
        <v>0</v>
      </c>
      <c r="S253" s="154">
        <f>IF('Detailed input - Vehicles'!$E$166=O247,$H$61,0)</f>
        <v>0</v>
      </c>
      <c r="T253" s="154">
        <f>IF('Detailed input - Vehicles'!$E$166=P247,$H$61,0)</f>
        <v>0</v>
      </c>
      <c r="U253" s="154">
        <f>IF('Detailed input - Vehicles'!$E$166=Q247,$H$61,0)</f>
        <v>0</v>
      </c>
      <c r="V253" s="154">
        <f>IF('Detailed input - Vehicles'!$E$166=R247,$H$61,0)</f>
        <v>0</v>
      </c>
      <c r="W253" s="154">
        <f>IF('Detailed input - Vehicles'!$E$166=S247,$H$61,0)</f>
        <v>0</v>
      </c>
      <c r="X253" s="154">
        <f>IF('Detailed input - Vehicles'!$E$166=T247,$H$61,0)</f>
        <v>0</v>
      </c>
      <c r="Y253" s="154">
        <f>IF('Detailed input - Vehicles'!$E$166=U247,$H$61,0)</f>
        <v>0</v>
      </c>
      <c r="Z253" s="154">
        <f>IF('Detailed input - Vehicles'!$E$166=V247,$H$61,0)</f>
        <v>0</v>
      </c>
      <c r="AA253" s="154">
        <f>IF('Detailed input - Vehicles'!$E$166=W247,$H$61,0)</f>
        <v>0</v>
      </c>
      <c r="AB253" s="154">
        <f>IF('Detailed input - Vehicles'!$E$166=X247,$H$61,0)</f>
        <v>0</v>
      </c>
      <c r="AC253" s="154">
        <f>IF('Detailed input - Vehicles'!$E$166=Y247,$H$61,0)</f>
        <v>0</v>
      </c>
      <c r="AE253" s="623">
        <f>SUM(D253:AC253)-$H$61</f>
        <v>0</v>
      </c>
    </row>
    <row r="254" spans="2:31" ht="15" customHeight="1" x14ac:dyDescent="0.3">
      <c r="B254" s="226"/>
      <c r="C254" s="146" t="s">
        <v>126</v>
      </c>
      <c r="D254" s="154"/>
      <c r="E254" s="154"/>
      <c r="F254" s="154"/>
      <c r="G254" s="154"/>
      <c r="H254" s="154"/>
      <c r="I254" s="154">
        <f>IF('Detailed input - Vehicles'!$E$166=D247,$I$61,0)</f>
        <v>0</v>
      </c>
      <c r="J254" s="154">
        <f>IF('Detailed input - Vehicles'!$E$166=E247,$I$61,0)</f>
        <v>0</v>
      </c>
      <c r="K254" s="154">
        <f>IF('Detailed input - Vehicles'!$E$166=F247,$I$61,0)</f>
        <v>0</v>
      </c>
      <c r="L254" s="154">
        <f>IF('Detailed input - Vehicles'!$E$166=G247,$I$61,0)</f>
        <v>0</v>
      </c>
      <c r="M254" s="154">
        <f>IF('Detailed input - Vehicles'!$E$166=H247,$I$61,0)</f>
        <v>0</v>
      </c>
      <c r="N254" s="154">
        <f>IF('Detailed input - Vehicles'!$E$166=I247,$I$61,0)</f>
        <v>0</v>
      </c>
      <c r="O254" s="154">
        <f>IF('Detailed input - Vehicles'!$E$166=J247,$I$61,0)</f>
        <v>0</v>
      </c>
      <c r="P254" s="154">
        <f>IF('Detailed input - Vehicles'!$E$166=K247,$I$61,0)</f>
        <v>0</v>
      </c>
      <c r="Q254" s="154">
        <f>IF('Detailed input - Vehicles'!$E$166=L247,$I$61,0)</f>
        <v>0</v>
      </c>
      <c r="R254" s="154">
        <f>IF('Detailed input - Vehicles'!$E$166=M247,$I$61,0)</f>
        <v>0</v>
      </c>
      <c r="S254" s="154">
        <f>IF('Detailed input - Vehicles'!$E$166=N247,$I$61,0)</f>
        <v>0</v>
      </c>
      <c r="T254" s="154">
        <f>IF('Detailed input - Vehicles'!$E$166=O247,$I$61,0)</f>
        <v>0</v>
      </c>
      <c r="U254" s="154">
        <f>IF('Detailed input - Vehicles'!$E$166=P247,$I$61,0)</f>
        <v>0</v>
      </c>
      <c r="V254" s="154">
        <f>IF('Detailed input - Vehicles'!$E$166=Q247,$I$61,0)</f>
        <v>0</v>
      </c>
      <c r="W254" s="154">
        <f>IF('Detailed input - Vehicles'!$E$166=R247,$I$61,0)</f>
        <v>0</v>
      </c>
      <c r="X254" s="154">
        <f>IF('Detailed input - Vehicles'!$E$166=S247,$I$61,0)</f>
        <v>0</v>
      </c>
      <c r="Y254" s="154">
        <f>IF('Detailed input - Vehicles'!$E$166=T247,$I$61,0)</f>
        <v>0</v>
      </c>
      <c r="Z254" s="154">
        <f>IF('Detailed input - Vehicles'!$E$166=U247,$I$61,0)</f>
        <v>0</v>
      </c>
      <c r="AA254" s="154">
        <f>IF('Detailed input - Vehicles'!$E$166=V247,$I$61,0)</f>
        <v>0</v>
      </c>
      <c r="AB254" s="154">
        <f>IF('Detailed input - Vehicles'!$E$166=W247,$I$61,0)</f>
        <v>0</v>
      </c>
      <c r="AC254" s="154">
        <f>IF('Detailed input - Vehicles'!$E$166=X247,$I$61,0)</f>
        <v>0</v>
      </c>
      <c r="AE254" s="623">
        <f>SUM(D254:AC254)-$I$61</f>
        <v>0</v>
      </c>
    </row>
    <row r="255" spans="2:31" ht="15" customHeight="1" x14ac:dyDescent="0.3">
      <c r="B255" s="226"/>
      <c r="C255" s="146" t="s">
        <v>127</v>
      </c>
      <c r="D255" s="154"/>
      <c r="E255" s="154"/>
      <c r="F255" s="154"/>
      <c r="G255" s="154"/>
      <c r="H255" s="154"/>
      <c r="I255" s="154"/>
      <c r="J255" s="154">
        <f>IF('Detailed input - Vehicles'!$E$166=D247,$J$61,0)</f>
        <v>0</v>
      </c>
      <c r="K255" s="154">
        <f>IF('Detailed input - Vehicles'!$E$166=E247,$J$61,0)</f>
        <v>0</v>
      </c>
      <c r="L255" s="154">
        <f>IF('Detailed input - Vehicles'!$E$166=F247,$J$61,0)</f>
        <v>0</v>
      </c>
      <c r="M255" s="154">
        <f>IF('Detailed input - Vehicles'!$E$166=G247,$J$61,0)</f>
        <v>0</v>
      </c>
      <c r="N255" s="154">
        <f>IF('Detailed input - Vehicles'!$E$166=H247,$J$61,0)</f>
        <v>0</v>
      </c>
      <c r="O255" s="154">
        <f>IF('Detailed input - Vehicles'!$E$166=I247,$J$61,0)</f>
        <v>0</v>
      </c>
      <c r="P255" s="154">
        <f>IF('Detailed input - Vehicles'!$E$166=J247,$J$61,0)</f>
        <v>0</v>
      </c>
      <c r="Q255" s="154">
        <f>IF('Detailed input - Vehicles'!$E$166=K247,$J$61,0)</f>
        <v>0</v>
      </c>
      <c r="R255" s="154">
        <f>IF('Detailed input - Vehicles'!$E$166=L247,$J$61,0)</f>
        <v>0</v>
      </c>
      <c r="S255" s="154">
        <f>IF('Detailed input - Vehicles'!$E$166=M247,$J$61,0)</f>
        <v>0</v>
      </c>
      <c r="T255" s="154">
        <f>IF('Detailed input - Vehicles'!$E$166=N247,$J$61,0)</f>
        <v>0</v>
      </c>
      <c r="U255" s="154">
        <f>IF('Detailed input - Vehicles'!$E$166=O247,$J$61,0)</f>
        <v>0</v>
      </c>
      <c r="V255" s="154">
        <f>IF('Detailed input - Vehicles'!$E$166=P247,$J$61,0)</f>
        <v>0</v>
      </c>
      <c r="W255" s="154">
        <f>IF('Detailed input - Vehicles'!$E$166=Q247,$J$61,0)</f>
        <v>0</v>
      </c>
      <c r="X255" s="154">
        <f>IF('Detailed input - Vehicles'!$E$166=R247,$J$61,0)</f>
        <v>0</v>
      </c>
      <c r="Y255" s="154">
        <f>IF('Detailed input - Vehicles'!$E$166=S247,$J$61,0)</f>
        <v>0</v>
      </c>
      <c r="Z255" s="154">
        <f>IF('Detailed input - Vehicles'!$E$166=T247,$J$61,0)</f>
        <v>0</v>
      </c>
      <c r="AA255" s="154">
        <f>IF('Detailed input - Vehicles'!$E$166=U247,$J$61,0)</f>
        <v>0</v>
      </c>
      <c r="AB255" s="154">
        <f>IF('Detailed input - Vehicles'!$E$166=V247,$J$61,0)</f>
        <v>0</v>
      </c>
      <c r="AC255" s="154">
        <f>IF('Detailed input - Vehicles'!$E$166=W247,$J$61,0)</f>
        <v>0</v>
      </c>
      <c r="AE255" s="623">
        <f>SUM(D255:AC255)-$J$61</f>
        <v>0</v>
      </c>
    </row>
    <row r="256" spans="2:31" ht="15" customHeight="1" x14ac:dyDescent="0.3">
      <c r="B256" s="226"/>
      <c r="C256" s="146" t="s">
        <v>128</v>
      </c>
      <c r="D256" s="154"/>
      <c r="E256" s="154"/>
      <c r="F256" s="154"/>
      <c r="G256" s="154"/>
      <c r="H256" s="154"/>
      <c r="I256" s="154"/>
      <c r="J256" s="154"/>
      <c r="K256" s="154">
        <f>IF('Detailed input - Vehicles'!$E$166=D247,$K$61,0)</f>
        <v>0</v>
      </c>
      <c r="L256" s="154">
        <f>IF('Detailed input - Vehicles'!$E$166=E247,$K$61,0)</f>
        <v>0</v>
      </c>
      <c r="M256" s="154">
        <f>IF('Detailed input - Vehicles'!$E$166=F247,$K$61,0)</f>
        <v>0</v>
      </c>
      <c r="N256" s="154">
        <f>IF('Detailed input - Vehicles'!$E$166=G247,$K$61,0)</f>
        <v>0</v>
      </c>
      <c r="O256" s="154">
        <f>IF('Detailed input - Vehicles'!$E$166=H247,$K$61,0)</f>
        <v>0</v>
      </c>
      <c r="P256" s="154">
        <f>IF('Detailed input - Vehicles'!$E$166=I247,$K$61,0)</f>
        <v>0</v>
      </c>
      <c r="Q256" s="154">
        <f>IF('Detailed input - Vehicles'!$E$166=J247,$K$61,0)</f>
        <v>0</v>
      </c>
      <c r="R256" s="154">
        <f>IF('Detailed input - Vehicles'!$E$166=K247,$K$61,0)</f>
        <v>0</v>
      </c>
      <c r="S256" s="154">
        <f>IF('Detailed input - Vehicles'!$E$166=L247,$K$61,0)</f>
        <v>0</v>
      </c>
      <c r="T256" s="154">
        <f>IF('Detailed input - Vehicles'!$E$166=M247,$K$61,0)</f>
        <v>0</v>
      </c>
      <c r="U256" s="154">
        <f>IF('Detailed input - Vehicles'!$E$166=N247,$K$61,0)</f>
        <v>0</v>
      </c>
      <c r="V256" s="154">
        <f>IF('Detailed input - Vehicles'!$E$166=O247,$K$61,0)</f>
        <v>0</v>
      </c>
      <c r="W256" s="154">
        <f>IF('Detailed input - Vehicles'!$E$166=P247,$K$61,0)</f>
        <v>0</v>
      </c>
      <c r="X256" s="154">
        <f>IF('Detailed input - Vehicles'!$E$166=Q247,$K$61,0)</f>
        <v>0</v>
      </c>
      <c r="Y256" s="154">
        <f>IF('Detailed input - Vehicles'!$E$166=R247,$K$61,0)</f>
        <v>0</v>
      </c>
      <c r="Z256" s="154">
        <f>IF('Detailed input - Vehicles'!$E$166=S247,$K$61,0)</f>
        <v>0</v>
      </c>
      <c r="AA256" s="154">
        <f>IF('Detailed input - Vehicles'!$E$166=T247,$K$61,0)</f>
        <v>0</v>
      </c>
      <c r="AB256" s="154">
        <f>IF('Detailed input - Vehicles'!$E$166=U247,$K$61,0)</f>
        <v>0</v>
      </c>
      <c r="AC256" s="154">
        <f>IF('Detailed input - Vehicles'!$E$166=V247,$K$61,0)</f>
        <v>0</v>
      </c>
      <c r="AE256" s="623">
        <f>SUM(D256:AC256)-$K$61</f>
        <v>0</v>
      </c>
    </row>
    <row r="257" spans="2:31" ht="15" customHeight="1" x14ac:dyDescent="0.3">
      <c r="B257" s="226"/>
      <c r="C257" s="146" t="s">
        <v>129</v>
      </c>
      <c r="D257" s="154"/>
      <c r="E257" s="154"/>
      <c r="F257" s="154"/>
      <c r="G257" s="154"/>
      <c r="H257" s="154"/>
      <c r="I257" s="154"/>
      <c r="J257" s="154"/>
      <c r="K257" s="154"/>
      <c r="L257" s="154">
        <f>IF('Detailed input - Vehicles'!$E$166=D247,$L$61,0)</f>
        <v>0</v>
      </c>
      <c r="M257" s="154">
        <f>IF('Detailed input - Vehicles'!$E$166=E247,$L$61,0)</f>
        <v>0</v>
      </c>
      <c r="N257" s="154">
        <f>IF('Detailed input - Vehicles'!$E$166=F247,$L$61,0)</f>
        <v>0</v>
      </c>
      <c r="O257" s="154">
        <f>IF('Detailed input - Vehicles'!$E$166=G247,$L$61,0)</f>
        <v>0</v>
      </c>
      <c r="P257" s="154">
        <f>IF('Detailed input - Vehicles'!$E$166=H247,$L$61,0)</f>
        <v>0</v>
      </c>
      <c r="Q257" s="154">
        <f>IF('Detailed input - Vehicles'!$E$166=I247,$L$61,0)</f>
        <v>0</v>
      </c>
      <c r="R257" s="154">
        <f>IF('Detailed input - Vehicles'!$E$166=J247,$L$61,0)</f>
        <v>0</v>
      </c>
      <c r="S257" s="154">
        <f>IF('Detailed input - Vehicles'!$E$166=K247,$L$61,0)</f>
        <v>0</v>
      </c>
      <c r="T257" s="154">
        <f>IF('Detailed input - Vehicles'!$E$166=L247,$L$61,0)</f>
        <v>0</v>
      </c>
      <c r="U257" s="154">
        <f>IF('Detailed input - Vehicles'!$E$166=M247,$L$61,0)</f>
        <v>0</v>
      </c>
      <c r="V257" s="154">
        <f>IF('Detailed input - Vehicles'!$E$166=N247,$L$61,0)</f>
        <v>0</v>
      </c>
      <c r="W257" s="154">
        <f>IF('Detailed input - Vehicles'!$E$166=O247,$L$61,0)</f>
        <v>0</v>
      </c>
      <c r="X257" s="154">
        <f>IF('Detailed input - Vehicles'!$E$166=P247,$L$61,0)</f>
        <v>0</v>
      </c>
      <c r="Y257" s="154">
        <f>IF('Detailed input - Vehicles'!$E$166=Q247,$L$61,0)</f>
        <v>0</v>
      </c>
      <c r="Z257" s="154">
        <f>IF('Detailed input - Vehicles'!$E$166=R247,$L$61,0)</f>
        <v>0</v>
      </c>
      <c r="AA257" s="154">
        <f>IF('Detailed input - Vehicles'!$E$166=S247,$L$61,0)</f>
        <v>0</v>
      </c>
      <c r="AB257" s="154">
        <f>IF('Detailed input - Vehicles'!$E$166=T247,$L$61,0)</f>
        <v>0</v>
      </c>
      <c r="AC257" s="154">
        <f>IF('Detailed input - Vehicles'!$E$166=U247,$L$61,0)</f>
        <v>0</v>
      </c>
      <c r="AE257" s="623">
        <f>SUM(D257:AC257)-$L$61</f>
        <v>0</v>
      </c>
    </row>
    <row r="258" spans="2:31" ht="15" customHeight="1" x14ac:dyDescent="0.3">
      <c r="B258" s="226"/>
      <c r="C258" s="146" t="s">
        <v>130</v>
      </c>
      <c r="D258" s="154"/>
      <c r="E258" s="154"/>
      <c r="F258" s="154"/>
      <c r="G258" s="154"/>
      <c r="H258" s="154"/>
      <c r="I258" s="154"/>
      <c r="J258" s="154"/>
      <c r="K258" s="154"/>
      <c r="L258" s="154"/>
      <c r="M258" s="154">
        <f>IF('Detailed input - Vehicles'!$E$166=D247,$M$61,0)</f>
        <v>0</v>
      </c>
      <c r="N258" s="154">
        <f>IF('Detailed input - Vehicles'!$E$166=E247,$M$61,0)</f>
        <v>0</v>
      </c>
      <c r="O258" s="154">
        <f>IF('Detailed input - Vehicles'!$E$166=F247,$M$61,0)</f>
        <v>0</v>
      </c>
      <c r="P258" s="154">
        <f>IF('Detailed input - Vehicles'!$E$166=G247,$M$61,0)</f>
        <v>0</v>
      </c>
      <c r="Q258" s="154">
        <f>IF('Detailed input - Vehicles'!$E$166=H247,$M$61,0)</f>
        <v>0</v>
      </c>
      <c r="R258" s="154">
        <f>IF('Detailed input - Vehicles'!$E$166=I247,$M$61,0)</f>
        <v>0</v>
      </c>
      <c r="S258" s="154">
        <f>IF('Detailed input - Vehicles'!$E$166=J247,$M$61,0)</f>
        <v>0</v>
      </c>
      <c r="T258" s="154">
        <f>IF('Detailed input - Vehicles'!$E$166=K247,$M$61,0)</f>
        <v>0</v>
      </c>
      <c r="U258" s="154">
        <f>IF('Detailed input - Vehicles'!$E$166=L247,$M$61,0)</f>
        <v>0</v>
      </c>
      <c r="V258" s="154">
        <f>IF('Detailed input - Vehicles'!$E$166=M247,$M$61,0)</f>
        <v>0</v>
      </c>
      <c r="W258" s="154">
        <f>IF('Detailed input - Vehicles'!$E$166=N247,$M$61,0)</f>
        <v>0</v>
      </c>
      <c r="X258" s="154">
        <f>IF('Detailed input - Vehicles'!$E$166=O247,$M$61,0)</f>
        <v>0</v>
      </c>
      <c r="Y258" s="154">
        <f>IF('Detailed input - Vehicles'!$E$166=P247,$M$61,0)</f>
        <v>0</v>
      </c>
      <c r="Z258" s="154">
        <f>IF('Detailed input - Vehicles'!$E$166=Q247,$M$61,0)</f>
        <v>0</v>
      </c>
      <c r="AA258" s="154">
        <f>IF('Detailed input - Vehicles'!$E$166=R247,$M$61,0)</f>
        <v>0</v>
      </c>
      <c r="AB258" s="154">
        <f>IF('Detailed input - Vehicles'!$E$166=S247,$M$61,0)</f>
        <v>0</v>
      </c>
      <c r="AC258" s="154">
        <f>IF('Detailed input - Vehicles'!$E$166=T247,$M$61,0)</f>
        <v>0</v>
      </c>
      <c r="AE258" s="623">
        <f>SUM(D258:AC258)-$M$61</f>
        <v>0</v>
      </c>
    </row>
    <row r="259" spans="2:31" ht="15" customHeight="1" x14ac:dyDescent="0.3">
      <c r="B259" s="226"/>
      <c r="C259" s="146" t="s">
        <v>131</v>
      </c>
      <c r="D259" s="154"/>
      <c r="E259" s="154"/>
      <c r="F259" s="154"/>
      <c r="G259" s="154"/>
      <c r="H259" s="154"/>
      <c r="I259" s="154"/>
      <c r="J259" s="154"/>
      <c r="K259" s="154"/>
      <c r="L259" s="154"/>
      <c r="M259" s="154"/>
      <c r="N259" s="154">
        <f>IF('Detailed input - Vehicles'!$E$166=D247,$N$61,0)</f>
        <v>0</v>
      </c>
      <c r="O259" s="154">
        <f>IF('Detailed input - Vehicles'!$E$166=E247,$N$61,0)</f>
        <v>0</v>
      </c>
      <c r="P259" s="154">
        <f>IF('Detailed input - Vehicles'!$E$166=F247,$N$61,0)</f>
        <v>0</v>
      </c>
      <c r="Q259" s="154">
        <f>IF('Detailed input - Vehicles'!$E$166=G247,$N$61,0)</f>
        <v>0</v>
      </c>
      <c r="R259" s="154">
        <f>IF('Detailed input - Vehicles'!$E$166=H247,$N$61,0)</f>
        <v>0</v>
      </c>
      <c r="S259" s="154">
        <f>IF('Detailed input - Vehicles'!$E$166=I247,$N$61,0)</f>
        <v>0</v>
      </c>
      <c r="T259" s="154">
        <f>IF('Detailed input - Vehicles'!$E$166=J247,$N$61,0)</f>
        <v>0</v>
      </c>
      <c r="U259" s="154">
        <f>IF('Detailed input - Vehicles'!$E$166=K247,$N$61,0)</f>
        <v>0</v>
      </c>
      <c r="V259" s="154">
        <f>IF('Detailed input - Vehicles'!$E$166=L247,$N$61,0)</f>
        <v>0</v>
      </c>
      <c r="W259" s="154">
        <f>IF('Detailed input - Vehicles'!$E$166=M247,$N$61,0)</f>
        <v>0</v>
      </c>
      <c r="X259" s="154">
        <f>IF('Detailed input - Vehicles'!$E$166=N247,$N$61,0)</f>
        <v>0</v>
      </c>
      <c r="Y259" s="154">
        <f>IF('Detailed input - Vehicles'!$E$166=O247,$N$61,0)</f>
        <v>0</v>
      </c>
      <c r="Z259" s="154">
        <f>IF('Detailed input - Vehicles'!$E$166=P247,$N$61,0)</f>
        <v>0</v>
      </c>
      <c r="AA259" s="154">
        <f>IF('Detailed input - Vehicles'!$E$166=Q247,$N$61,0)</f>
        <v>0</v>
      </c>
      <c r="AB259" s="154">
        <f>IF('Detailed input - Vehicles'!$E$166=R247,$N$61,0)</f>
        <v>0</v>
      </c>
      <c r="AC259" s="154">
        <f>IF('Detailed input - Vehicles'!$E$166=S247,$N$61,0)</f>
        <v>0</v>
      </c>
      <c r="AE259" s="623">
        <f>SUM(D259:AC259)-$N$61</f>
        <v>0</v>
      </c>
    </row>
    <row r="264" spans="2:31" ht="15" customHeight="1" x14ac:dyDescent="0.3">
      <c r="B264" s="211" t="s">
        <v>665</v>
      </c>
      <c r="D264" s="853">
        <f>+'Basic input'!J37</f>
        <v>0</v>
      </c>
      <c r="E264" s="853">
        <f>+D264</f>
        <v>0</v>
      </c>
      <c r="F264" s="853">
        <f t="shared" ref="F264:AC264" si="123">+E264</f>
        <v>0</v>
      </c>
      <c r="G264" s="853">
        <f t="shared" si="123"/>
        <v>0</v>
      </c>
      <c r="H264" s="853">
        <f t="shared" si="123"/>
        <v>0</v>
      </c>
      <c r="I264" s="853">
        <f t="shared" si="123"/>
        <v>0</v>
      </c>
      <c r="J264" s="853">
        <f t="shared" si="123"/>
        <v>0</v>
      </c>
      <c r="K264" s="853">
        <f t="shared" si="123"/>
        <v>0</v>
      </c>
      <c r="L264" s="853">
        <f t="shared" si="123"/>
        <v>0</v>
      </c>
      <c r="M264" s="853">
        <f t="shared" si="123"/>
        <v>0</v>
      </c>
      <c r="N264" s="853">
        <f t="shared" si="123"/>
        <v>0</v>
      </c>
      <c r="O264" s="853">
        <f t="shared" si="123"/>
        <v>0</v>
      </c>
      <c r="P264" s="853">
        <f t="shared" si="123"/>
        <v>0</v>
      </c>
      <c r="Q264" s="853">
        <f t="shared" si="123"/>
        <v>0</v>
      </c>
      <c r="R264" s="853">
        <f t="shared" si="123"/>
        <v>0</v>
      </c>
      <c r="S264" s="853">
        <f t="shared" si="123"/>
        <v>0</v>
      </c>
      <c r="T264" s="853">
        <f t="shared" si="123"/>
        <v>0</v>
      </c>
      <c r="U264" s="853">
        <f t="shared" si="123"/>
        <v>0</v>
      </c>
      <c r="V264" s="853">
        <f t="shared" si="123"/>
        <v>0</v>
      </c>
      <c r="W264" s="853">
        <f t="shared" si="123"/>
        <v>0</v>
      </c>
      <c r="X264" s="853">
        <f t="shared" si="123"/>
        <v>0</v>
      </c>
      <c r="Y264" s="853">
        <f t="shared" si="123"/>
        <v>0</v>
      </c>
      <c r="Z264" s="853">
        <f t="shared" si="123"/>
        <v>0</v>
      </c>
      <c r="AA264" s="853">
        <f t="shared" si="123"/>
        <v>0</v>
      </c>
      <c r="AB264" s="853">
        <f t="shared" si="123"/>
        <v>0</v>
      </c>
      <c r="AC264" s="853">
        <f t="shared" si="123"/>
        <v>0</v>
      </c>
    </row>
    <row r="265" spans="2:31" ht="15" customHeight="1" x14ac:dyDescent="0.3">
      <c r="B265" s="97" t="s">
        <v>137</v>
      </c>
      <c r="C265" s="97" t="s">
        <v>78</v>
      </c>
      <c r="D265" s="597">
        <f t="shared" ref="D265:N265" si="124">SUM(D266:D276)</f>
        <v>0</v>
      </c>
      <c r="E265" s="597">
        <f t="shared" si="124"/>
        <v>0</v>
      </c>
      <c r="F265" s="597">
        <f t="shared" si="124"/>
        <v>0</v>
      </c>
      <c r="G265" s="597">
        <f t="shared" si="124"/>
        <v>0</v>
      </c>
      <c r="H265" s="597">
        <f t="shared" si="124"/>
        <v>0</v>
      </c>
      <c r="I265" s="597">
        <f t="shared" si="124"/>
        <v>0</v>
      </c>
      <c r="J265" s="597">
        <f t="shared" si="124"/>
        <v>0</v>
      </c>
      <c r="K265" s="597">
        <f t="shared" si="124"/>
        <v>0</v>
      </c>
      <c r="L265" s="597">
        <f t="shared" si="124"/>
        <v>0</v>
      </c>
      <c r="M265" s="597">
        <f t="shared" si="124"/>
        <v>0</v>
      </c>
      <c r="N265" s="597">
        <f t="shared" si="124"/>
        <v>0</v>
      </c>
      <c r="O265" s="597">
        <f t="shared" ref="O265:AC265" si="125">SUM(O266:O276)</f>
        <v>0</v>
      </c>
      <c r="P265" s="597">
        <f t="shared" si="125"/>
        <v>0</v>
      </c>
      <c r="Q265" s="597">
        <f t="shared" si="125"/>
        <v>0</v>
      </c>
      <c r="R265" s="597">
        <f t="shared" si="125"/>
        <v>0</v>
      </c>
      <c r="S265" s="597">
        <f t="shared" si="125"/>
        <v>0</v>
      </c>
      <c r="T265" s="597">
        <f t="shared" si="125"/>
        <v>0</v>
      </c>
      <c r="U265" s="597">
        <f t="shared" si="125"/>
        <v>0</v>
      </c>
      <c r="V265" s="597">
        <f t="shared" si="125"/>
        <v>0</v>
      </c>
      <c r="W265" s="597">
        <f t="shared" si="125"/>
        <v>0</v>
      </c>
      <c r="X265" s="597">
        <f t="shared" si="125"/>
        <v>0</v>
      </c>
      <c r="Y265" s="597">
        <f t="shared" si="125"/>
        <v>0</v>
      </c>
      <c r="Z265" s="597">
        <f t="shared" si="125"/>
        <v>0</v>
      </c>
      <c r="AA265" s="597">
        <f t="shared" si="125"/>
        <v>0</v>
      </c>
      <c r="AB265" s="597">
        <f t="shared" si="125"/>
        <v>0</v>
      </c>
      <c r="AC265" s="597">
        <f t="shared" si="125"/>
        <v>0</v>
      </c>
    </row>
    <row r="266" spans="2:31" ht="15" customHeight="1" x14ac:dyDescent="0.3">
      <c r="B266" s="103" t="s">
        <v>135</v>
      </c>
      <c r="C266" s="146" t="s">
        <v>121</v>
      </c>
      <c r="D266" s="147">
        <f>IF('Detailed input - Vehicles'!$E$181&lt;&gt;0,'Detailed input - Vehicles'!$E$181,'Detailed input - Vehicles'!$E$180)*'DV large'!D264*'DV large'!D$13</f>
        <v>0</v>
      </c>
      <c r="E266" s="147">
        <f>IF('Detailed input - Vehicles'!$E$181&lt;&gt;0,'Detailed input - Vehicles'!$E$181,'Detailed input - Vehicles'!$E$180)*'DV large'!E264*'DV large'!E$13</f>
        <v>0</v>
      </c>
      <c r="F266" s="147">
        <f>IF('Detailed input - Vehicles'!$E$181&lt;&gt;0,'Detailed input - Vehicles'!$E$181,'Detailed input - Vehicles'!$E$180)*'DV large'!F264*'DV large'!F$13</f>
        <v>0</v>
      </c>
      <c r="G266" s="147">
        <f>IF('Detailed input - Vehicles'!$E$181&lt;&gt;0,'Detailed input - Vehicles'!$E$181,'Detailed input - Vehicles'!$E$180)*'DV large'!G264*'DV large'!G$13</f>
        <v>0</v>
      </c>
      <c r="H266" s="147">
        <f>IF('Detailed input - Vehicles'!$E$181&lt;&gt;0,'Detailed input - Vehicles'!$E$181,'Detailed input - Vehicles'!$E$180)*'DV large'!H264*'DV large'!H$13</f>
        <v>0</v>
      </c>
      <c r="I266" s="147">
        <f>IF('Detailed input - Vehicles'!$E$181&lt;&gt;0,'Detailed input - Vehicles'!$E$181,'Detailed input - Vehicles'!$E$180)*'DV large'!I264*'DV large'!I$13</f>
        <v>0</v>
      </c>
      <c r="J266" s="147">
        <f>IF('Detailed input - Vehicles'!$E$181&lt;&gt;0,'Detailed input - Vehicles'!$E$181,'Detailed input - Vehicles'!$E$180)*'DV large'!J264*'DV large'!J$13</f>
        <v>0</v>
      </c>
      <c r="K266" s="147">
        <f>IF('Detailed input - Vehicles'!$E$181&lt;&gt;0,'Detailed input - Vehicles'!$E$181,'Detailed input - Vehicles'!$E$180)*'DV large'!K264*'DV large'!K$13</f>
        <v>0</v>
      </c>
      <c r="L266" s="147">
        <f>IF('Detailed input - Vehicles'!$E$181&lt;&gt;0,'Detailed input - Vehicles'!$E$181,'Detailed input - Vehicles'!$E$180)*'DV large'!L264*'DV large'!L$13</f>
        <v>0</v>
      </c>
      <c r="M266" s="147">
        <f>IF('Detailed input - Vehicles'!$E$181&lt;&gt;0,'Detailed input - Vehicles'!$E$181,'Detailed input - Vehicles'!$E$180)*'DV large'!M264*'DV large'!M$13</f>
        <v>0</v>
      </c>
      <c r="N266" s="147">
        <f>IF('Detailed input - Vehicles'!$E$181&lt;&gt;0,'Detailed input - Vehicles'!$E$181,'Detailed input - Vehicles'!$E$180)*'DV large'!N264*'DV large'!N$13</f>
        <v>0</v>
      </c>
      <c r="O266" s="147">
        <f>IF('Detailed input - Vehicles'!$E$181&lt;&gt;0,'Detailed input - Vehicles'!$E$181,'Detailed input - Vehicles'!$E$180)*'DV large'!O264*'DV large'!O$13</f>
        <v>0</v>
      </c>
      <c r="P266" s="147">
        <f>IF('Detailed input - Vehicles'!$E$181&lt;&gt;0,'Detailed input - Vehicles'!$E$181,'Detailed input - Vehicles'!$E$180)*'DV large'!P264*'DV large'!P$13</f>
        <v>0</v>
      </c>
      <c r="Q266" s="147">
        <f>IF('Detailed input - Vehicles'!$E$181&lt;&gt;0,'Detailed input - Vehicles'!$E$181,'Detailed input - Vehicles'!$E$180)*'DV large'!Q264*'DV large'!Q$13</f>
        <v>0</v>
      </c>
      <c r="R266" s="147">
        <f>IF('Detailed input - Vehicles'!$E$181&lt;&gt;0,'Detailed input - Vehicles'!$E$181,'Detailed input - Vehicles'!$E$180)*'DV large'!R264*'DV large'!R$13</f>
        <v>0</v>
      </c>
      <c r="S266" s="147">
        <f>IF('Detailed input - Vehicles'!$E$181&lt;&gt;0,'Detailed input - Vehicles'!$E$181,'Detailed input - Vehicles'!$E$180)*'DV large'!S264*'DV large'!S$13</f>
        <v>0</v>
      </c>
      <c r="T266" s="147">
        <f>IF('Detailed input - Vehicles'!$E$181&lt;&gt;0,'Detailed input - Vehicles'!$E$181,'Detailed input - Vehicles'!$E$180)*'DV large'!T264*'DV large'!T$13</f>
        <v>0</v>
      </c>
      <c r="U266" s="147">
        <f>IF('Detailed input - Vehicles'!$E$181&lt;&gt;0,'Detailed input - Vehicles'!$E$181,'Detailed input - Vehicles'!$E$180)*'DV large'!U264*'DV large'!U$13</f>
        <v>0</v>
      </c>
      <c r="V266" s="147">
        <f>IF('Detailed input - Vehicles'!$E$181&lt;&gt;0,'Detailed input - Vehicles'!$E$181,'Detailed input - Vehicles'!$E$180)*'DV large'!V264*'DV large'!V$13</f>
        <v>0</v>
      </c>
      <c r="W266" s="147">
        <f>IF('Detailed input - Vehicles'!$E$181&lt;&gt;0,'Detailed input - Vehicles'!$E$181,'Detailed input - Vehicles'!$E$180)*'DV large'!W264*'DV large'!W$13</f>
        <v>0</v>
      </c>
      <c r="X266" s="147">
        <f>IF('Detailed input - Vehicles'!$E$181&lt;&gt;0,'Detailed input - Vehicles'!$E$181,'Detailed input - Vehicles'!$E$180)*'DV large'!X264*'DV large'!X$13</f>
        <v>0</v>
      </c>
      <c r="Y266" s="147">
        <f>IF('Detailed input - Vehicles'!$E$181&lt;&gt;0,'Detailed input - Vehicles'!$E$181,'Detailed input - Vehicles'!$E$180)*'DV large'!Y264*'DV large'!Y$13</f>
        <v>0</v>
      </c>
      <c r="Z266" s="147">
        <f>IF('Detailed input - Vehicles'!$E$181&lt;&gt;0,'Detailed input - Vehicles'!$E$181,'Detailed input - Vehicles'!$E$180)*'DV large'!Z264*'DV large'!Z$13</f>
        <v>0</v>
      </c>
      <c r="AA266" s="147">
        <f>IF('Detailed input - Vehicles'!$E$181&lt;&gt;0,'Detailed input - Vehicles'!$E$181,'Detailed input - Vehicles'!$E$180)*'DV large'!AA264*'DV large'!AA$13</f>
        <v>0</v>
      </c>
      <c r="AB266" s="147">
        <f>IF('Detailed input - Vehicles'!$E$181&lt;&gt;0,'Detailed input - Vehicles'!$E$181,'Detailed input - Vehicles'!$E$180)*'DV large'!AB264*'DV large'!AB$13</f>
        <v>0</v>
      </c>
      <c r="AC266" s="147">
        <f>IF('Detailed input - Vehicles'!$E$181&lt;&gt;0,'Detailed input - Vehicles'!$E$181,'Detailed input - Vehicles'!$E$180)*'DV large'!AC264*'DV large'!AC$13</f>
        <v>0</v>
      </c>
    </row>
    <row r="267" spans="2:31" ht="15" customHeight="1" x14ac:dyDescent="0.3">
      <c r="B267" s="97"/>
      <c r="C267" s="146" t="s">
        <v>122</v>
      </c>
      <c r="D267" s="147"/>
      <c r="E267" s="147">
        <f>IF('Detailed input - Vehicles'!$F$181&lt;&gt;0,'Detailed input - Vehicles'!$F$181,'Detailed input - Vehicles'!$F$180)*'DV large'!E264*'DV large'!E$14</f>
        <v>0</v>
      </c>
      <c r="F267" s="147">
        <f>IF('Detailed input - Vehicles'!$F$181&lt;&gt;0,'Detailed input - Vehicles'!$F$181,'Detailed input - Vehicles'!$F$180)*'DV large'!F264*'DV large'!F$14</f>
        <v>0</v>
      </c>
      <c r="G267" s="147">
        <f>IF('Detailed input - Vehicles'!$F$181&lt;&gt;0,'Detailed input - Vehicles'!$F$181,'Detailed input - Vehicles'!$F$180)*'DV large'!G264*'DV large'!G$14</f>
        <v>0</v>
      </c>
      <c r="H267" s="147">
        <f>IF('Detailed input - Vehicles'!$F$181&lt;&gt;0,'Detailed input - Vehicles'!$F$181,'Detailed input - Vehicles'!$F$180)*'DV large'!H264*'DV large'!H$14</f>
        <v>0</v>
      </c>
      <c r="I267" s="147">
        <f>IF('Detailed input - Vehicles'!$F$181&lt;&gt;0,'Detailed input - Vehicles'!$F$181,'Detailed input - Vehicles'!$F$180)*'DV large'!I264*'DV large'!I$14</f>
        <v>0</v>
      </c>
      <c r="J267" s="147">
        <f>IF('Detailed input - Vehicles'!$F$181&lt;&gt;0,'Detailed input - Vehicles'!$F$181,'Detailed input - Vehicles'!$F$180)*'DV large'!J264*'DV large'!J$14</f>
        <v>0</v>
      </c>
      <c r="K267" s="147">
        <f>IF('Detailed input - Vehicles'!$F$181&lt;&gt;0,'Detailed input - Vehicles'!$F$181,'Detailed input - Vehicles'!$F$180)*'DV large'!K264*'DV large'!K$14</f>
        <v>0</v>
      </c>
      <c r="L267" s="147">
        <f>IF('Detailed input - Vehicles'!$F$181&lt;&gt;0,'Detailed input - Vehicles'!$F$181,'Detailed input - Vehicles'!$F$180)*'DV large'!L264*'DV large'!L$14</f>
        <v>0</v>
      </c>
      <c r="M267" s="147">
        <f>IF('Detailed input - Vehicles'!$F$181&lt;&gt;0,'Detailed input - Vehicles'!$F$181,'Detailed input - Vehicles'!$F$180)*'DV large'!M264*'DV large'!M$14</f>
        <v>0</v>
      </c>
      <c r="N267" s="147">
        <f>IF('Detailed input - Vehicles'!$F$181&lt;&gt;0,'Detailed input - Vehicles'!$F$181,'Detailed input - Vehicles'!$F$180)*'DV large'!N264*'DV large'!N$14</f>
        <v>0</v>
      </c>
      <c r="O267" s="147">
        <f>IF('Detailed input - Vehicles'!$F$181&lt;&gt;0,'Detailed input - Vehicles'!$F$181,'Detailed input - Vehicles'!$F$180)*'DV large'!O264*'DV large'!O$14</f>
        <v>0</v>
      </c>
      <c r="P267" s="147">
        <f>IF('Detailed input - Vehicles'!$F$181&lt;&gt;0,'Detailed input - Vehicles'!$F$181,'Detailed input - Vehicles'!$F$180)*'DV large'!P264*'DV large'!P$14</f>
        <v>0</v>
      </c>
      <c r="Q267" s="147">
        <f>IF('Detailed input - Vehicles'!$F$181&lt;&gt;0,'Detailed input - Vehicles'!$F$181,'Detailed input - Vehicles'!$F$180)*'DV large'!Q264*'DV large'!Q$14</f>
        <v>0</v>
      </c>
      <c r="R267" s="147">
        <f>IF('Detailed input - Vehicles'!$F$181&lt;&gt;0,'Detailed input - Vehicles'!$F$181,'Detailed input - Vehicles'!$F$180)*'DV large'!R264*'DV large'!R$14</f>
        <v>0</v>
      </c>
      <c r="S267" s="147">
        <f>IF('Detailed input - Vehicles'!$F$181&lt;&gt;0,'Detailed input - Vehicles'!$F$181,'Detailed input - Vehicles'!$F$180)*'DV large'!S264*'DV large'!S$14</f>
        <v>0</v>
      </c>
      <c r="T267" s="147">
        <f>IF('Detailed input - Vehicles'!$F$181&lt;&gt;0,'Detailed input - Vehicles'!$F$181,'Detailed input - Vehicles'!$F$180)*'DV large'!T264*'DV large'!T$14</f>
        <v>0</v>
      </c>
      <c r="U267" s="147">
        <f>IF('Detailed input - Vehicles'!$F$181&lt;&gt;0,'Detailed input - Vehicles'!$F$181,'Detailed input - Vehicles'!$F$180)*'DV large'!U264*'DV large'!U$14</f>
        <v>0</v>
      </c>
      <c r="V267" s="147">
        <f>IF('Detailed input - Vehicles'!$F$181&lt;&gt;0,'Detailed input - Vehicles'!$F$181,'Detailed input - Vehicles'!$F$180)*'DV large'!V264*'DV large'!V$14</f>
        <v>0</v>
      </c>
      <c r="W267" s="147">
        <f>IF('Detailed input - Vehicles'!$F$181&lt;&gt;0,'Detailed input - Vehicles'!$F$181,'Detailed input - Vehicles'!$F$180)*'DV large'!W264*'DV large'!W$14</f>
        <v>0</v>
      </c>
      <c r="X267" s="147">
        <f>IF('Detailed input - Vehicles'!$F$181&lt;&gt;0,'Detailed input - Vehicles'!$F$181,'Detailed input - Vehicles'!$F$180)*'DV large'!X264*'DV large'!X$14</f>
        <v>0</v>
      </c>
      <c r="Y267" s="147">
        <f>IF('Detailed input - Vehicles'!$F$181&lt;&gt;0,'Detailed input - Vehicles'!$F$181,'Detailed input - Vehicles'!$F$180)*'DV large'!Y264*'DV large'!Y$14</f>
        <v>0</v>
      </c>
      <c r="Z267" s="147">
        <f>IF('Detailed input - Vehicles'!$F$181&lt;&gt;0,'Detailed input - Vehicles'!$F$181,'Detailed input - Vehicles'!$F$180)*'DV large'!Z264*'DV large'!Z$14</f>
        <v>0</v>
      </c>
      <c r="AA267" s="147">
        <f>IF('Detailed input - Vehicles'!$F$181&lt;&gt;0,'Detailed input - Vehicles'!$F$181,'Detailed input - Vehicles'!$F$180)*'DV large'!AA264*'DV large'!AA$14</f>
        <v>0</v>
      </c>
      <c r="AB267" s="147">
        <f>IF('Detailed input - Vehicles'!$F$181&lt;&gt;0,'Detailed input - Vehicles'!$F$181,'Detailed input - Vehicles'!$F$180)*'DV large'!AB264*'DV large'!AB$14</f>
        <v>0</v>
      </c>
      <c r="AC267" s="147">
        <f>IF('Detailed input - Vehicles'!$F$181&lt;&gt;0,'Detailed input - Vehicles'!$F$181,'Detailed input - Vehicles'!$F$180)*'DV large'!AC264*'DV large'!AC$14</f>
        <v>0</v>
      </c>
    </row>
    <row r="268" spans="2:31" ht="15" customHeight="1" x14ac:dyDescent="0.3">
      <c r="B268" s="97"/>
      <c r="C268" s="146" t="s">
        <v>123</v>
      </c>
      <c r="D268" s="147"/>
      <c r="E268" s="147"/>
      <c r="F268" s="147">
        <f>IF('Detailed input - Vehicles'!$G$181&lt;&gt;0,'Detailed input - Vehicles'!$G$181,'Detailed input - Vehicles'!$G$180)*'DV large'!F$15*'DV large'!F264</f>
        <v>0</v>
      </c>
      <c r="G268" s="147">
        <f>IF('Detailed input - Vehicles'!$G$181&lt;&gt;0,'Detailed input - Vehicles'!$G$181,'Detailed input - Vehicles'!$G$180)*'DV large'!G$15*'DV large'!G264</f>
        <v>0</v>
      </c>
      <c r="H268" s="147">
        <f>IF('Detailed input - Vehicles'!$G$181&lt;&gt;0,'Detailed input - Vehicles'!$G$181,'Detailed input - Vehicles'!$G$180)*'DV large'!H$15*'DV large'!H264</f>
        <v>0</v>
      </c>
      <c r="I268" s="147">
        <f>IF('Detailed input - Vehicles'!$G$181&lt;&gt;0,'Detailed input - Vehicles'!$G$181,'Detailed input - Vehicles'!$G$180)*'DV large'!I$15*'DV large'!I264</f>
        <v>0</v>
      </c>
      <c r="J268" s="147">
        <f>IF('Detailed input - Vehicles'!$G$181&lt;&gt;0,'Detailed input - Vehicles'!$G$181,'Detailed input - Vehicles'!$G$180)*'DV large'!J$15*'DV large'!J264</f>
        <v>0</v>
      </c>
      <c r="K268" s="147">
        <f>IF('Detailed input - Vehicles'!$G$181&lt;&gt;0,'Detailed input - Vehicles'!$G$181,'Detailed input - Vehicles'!$G$180)*'DV large'!K$15*'DV large'!K264</f>
        <v>0</v>
      </c>
      <c r="L268" s="147">
        <f>IF('Detailed input - Vehicles'!$G$181&lt;&gt;0,'Detailed input - Vehicles'!$G$181,'Detailed input - Vehicles'!$G$180)*'DV large'!L$15*'DV large'!L264</f>
        <v>0</v>
      </c>
      <c r="M268" s="147">
        <f>IF('Detailed input - Vehicles'!$G$181&lt;&gt;0,'Detailed input - Vehicles'!$G$181,'Detailed input - Vehicles'!$G$180)*'DV large'!M$15*'DV large'!M264</f>
        <v>0</v>
      </c>
      <c r="N268" s="147">
        <f>IF('Detailed input - Vehicles'!$G$181&lt;&gt;0,'Detailed input - Vehicles'!$G$181,'Detailed input - Vehicles'!$G$180)*'DV large'!N$15*'DV large'!N264</f>
        <v>0</v>
      </c>
      <c r="O268" s="147">
        <f>IF('Detailed input - Vehicles'!$G$181&lt;&gt;0,'Detailed input - Vehicles'!$G$181,'Detailed input - Vehicles'!$G$180)*'DV large'!O$15*'DV large'!O264</f>
        <v>0</v>
      </c>
      <c r="P268" s="147">
        <f>IF('Detailed input - Vehicles'!$G$181&lt;&gt;0,'Detailed input - Vehicles'!$G$181,'Detailed input - Vehicles'!$G$180)*'DV large'!P$15*'DV large'!P264</f>
        <v>0</v>
      </c>
      <c r="Q268" s="147">
        <f>IF('Detailed input - Vehicles'!$G$181&lt;&gt;0,'Detailed input - Vehicles'!$G$181,'Detailed input - Vehicles'!$G$180)*'DV large'!Q$15*'DV large'!Q264</f>
        <v>0</v>
      </c>
      <c r="R268" s="147">
        <f>IF('Detailed input - Vehicles'!$G$181&lt;&gt;0,'Detailed input - Vehicles'!$G$181,'Detailed input - Vehicles'!$G$180)*'DV large'!R$15*'DV large'!R264</f>
        <v>0</v>
      </c>
      <c r="S268" s="147">
        <f>IF('Detailed input - Vehicles'!$G$181&lt;&gt;0,'Detailed input - Vehicles'!$G$181,'Detailed input - Vehicles'!$G$180)*'DV large'!S$15*'DV large'!S264</f>
        <v>0</v>
      </c>
      <c r="T268" s="147">
        <f>IF('Detailed input - Vehicles'!$G$181&lt;&gt;0,'Detailed input - Vehicles'!$G$181,'Detailed input - Vehicles'!$G$180)*'DV large'!T$15*'DV large'!T264</f>
        <v>0</v>
      </c>
      <c r="U268" s="147">
        <f>IF('Detailed input - Vehicles'!$G$181&lt;&gt;0,'Detailed input - Vehicles'!$G$181,'Detailed input - Vehicles'!$G$180)*'DV large'!U$15*'DV large'!U264</f>
        <v>0</v>
      </c>
      <c r="V268" s="147">
        <f>IF('Detailed input - Vehicles'!$G$181&lt;&gt;0,'Detailed input - Vehicles'!$G$181,'Detailed input - Vehicles'!$G$180)*'DV large'!V$15*'DV large'!V264</f>
        <v>0</v>
      </c>
      <c r="W268" s="147">
        <f>IF('Detailed input - Vehicles'!$G$181&lt;&gt;0,'Detailed input - Vehicles'!$G$181,'Detailed input - Vehicles'!$G$180)*'DV large'!W$15*'DV large'!W264</f>
        <v>0</v>
      </c>
      <c r="X268" s="147">
        <f>IF('Detailed input - Vehicles'!$G$181&lt;&gt;0,'Detailed input - Vehicles'!$G$181,'Detailed input - Vehicles'!$G$180)*'DV large'!X$15*'DV large'!X264</f>
        <v>0</v>
      </c>
      <c r="Y268" s="147">
        <f>IF('Detailed input - Vehicles'!$G$181&lt;&gt;0,'Detailed input - Vehicles'!$G$181,'Detailed input - Vehicles'!$G$180)*'DV large'!Y$15*'DV large'!Y264</f>
        <v>0</v>
      </c>
      <c r="Z268" s="147">
        <f>IF('Detailed input - Vehicles'!$G$181&lt;&gt;0,'Detailed input - Vehicles'!$G$181,'Detailed input - Vehicles'!$G$180)*'DV large'!Z$15*'DV large'!Z264</f>
        <v>0</v>
      </c>
      <c r="AA268" s="147">
        <f>IF('Detailed input - Vehicles'!$G$181&lt;&gt;0,'Detailed input - Vehicles'!$G$181,'Detailed input - Vehicles'!$G$180)*'DV large'!AA$15*'DV large'!AA264</f>
        <v>0</v>
      </c>
      <c r="AB268" s="147">
        <f>IF('Detailed input - Vehicles'!$G$181&lt;&gt;0,'Detailed input - Vehicles'!$G$181,'Detailed input - Vehicles'!$G$180)*'DV large'!AB$15*'DV large'!AB264</f>
        <v>0</v>
      </c>
      <c r="AC268" s="147">
        <f>IF('Detailed input - Vehicles'!$G$181&lt;&gt;0,'Detailed input - Vehicles'!$G$181,'Detailed input - Vehicles'!$G$180)*'DV large'!AC$15*'DV large'!AC264</f>
        <v>0</v>
      </c>
    </row>
    <row r="269" spans="2:31" ht="15" customHeight="1" x14ac:dyDescent="0.3">
      <c r="B269" s="97"/>
      <c r="C269" s="146" t="s">
        <v>124</v>
      </c>
      <c r="D269" s="147"/>
      <c r="E269" s="147"/>
      <c r="F269" s="147"/>
      <c r="G269" s="147">
        <f>IF('Detailed input - Vehicles'!$H$181&lt;&gt;0,'Detailed input - Vehicles'!$H$181,'Detailed input - Vehicles'!$H$180)*'DV large'!G$16*'DV large'!G264</f>
        <v>0</v>
      </c>
      <c r="H269" s="147">
        <f>IF('Detailed input - Vehicles'!$H$181&lt;&gt;0,'Detailed input - Vehicles'!$H$181,'Detailed input - Vehicles'!$H$180)*'DV large'!H$16*'DV large'!H264</f>
        <v>0</v>
      </c>
      <c r="I269" s="147">
        <f>IF('Detailed input - Vehicles'!$H$181&lt;&gt;0,'Detailed input - Vehicles'!$H$181,'Detailed input - Vehicles'!$H$180)*'DV large'!I$16*'DV large'!I264</f>
        <v>0</v>
      </c>
      <c r="J269" s="147">
        <f>IF('Detailed input - Vehicles'!$H$181&lt;&gt;0,'Detailed input - Vehicles'!$H$181,'Detailed input - Vehicles'!$H$180)*'DV large'!J$16*'DV large'!J264</f>
        <v>0</v>
      </c>
      <c r="K269" s="147">
        <f>IF('Detailed input - Vehicles'!$H$181&lt;&gt;0,'Detailed input - Vehicles'!$H$181,'Detailed input - Vehicles'!$H$180)*'DV large'!K$16*'DV large'!K264</f>
        <v>0</v>
      </c>
      <c r="L269" s="147">
        <f>IF('Detailed input - Vehicles'!$H$181&lt;&gt;0,'Detailed input - Vehicles'!$H$181,'Detailed input - Vehicles'!$H$180)*'DV large'!L$16*'DV large'!L264</f>
        <v>0</v>
      </c>
      <c r="M269" s="147">
        <f>IF('Detailed input - Vehicles'!$H$181&lt;&gt;0,'Detailed input - Vehicles'!$H$181,'Detailed input - Vehicles'!$H$180)*'DV large'!M$16*'DV large'!M264</f>
        <v>0</v>
      </c>
      <c r="N269" s="147">
        <f>IF('Detailed input - Vehicles'!$H$181&lt;&gt;0,'Detailed input - Vehicles'!$H$181,'Detailed input - Vehicles'!$H$180)*'DV large'!N$16*'DV large'!N264</f>
        <v>0</v>
      </c>
      <c r="O269" s="147">
        <f>IF('Detailed input - Vehicles'!$H$181&lt;&gt;0,'Detailed input - Vehicles'!$H$181,'Detailed input - Vehicles'!$H$180)*'DV large'!O$16*'DV large'!O264</f>
        <v>0</v>
      </c>
      <c r="P269" s="147">
        <f>IF('Detailed input - Vehicles'!$H$181&lt;&gt;0,'Detailed input - Vehicles'!$H$181,'Detailed input - Vehicles'!$H$180)*'DV large'!P$16*'DV large'!P264</f>
        <v>0</v>
      </c>
      <c r="Q269" s="147">
        <f>IF('Detailed input - Vehicles'!$H$181&lt;&gt;0,'Detailed input - Vehicles'!$H$181,'Detailed input - Vehicles'!$H$180)*'DV large'!Q$16*'DV large'!Q264</f>
        <v>0</v>
      </c>
      <c r="R269" s="147">
        <f>IF('Detailed input - Vehicles'!$H$181&lt;&gt;0,'Detailed input - Vehicles'!$H$181,'Detailed input - Vehicles'!$H$180)*'DV large'!R$16*'DV large'!R264</f>
        <v>0</v>
      </c>
      <c r="S269" s="147">
        <f>IF('Detailed input - Vehicles'!$H$181&lt;&gt;0,'Detailed input - Vehicles'!$H$181,'Detailed input - Vehicles'!$H$180)*'DV large'!S$16*'DV large'!S264</f>
        <v>0</v>
      </c>
      <c r="T269" s="147">
        <f>IF('Detailed input - Vehicles'!$H$181&lt;&gt;0,'Detailed input - Vehicles'!$H$181,'Detailed input - Vehicles'!$H$180)*'DV large'!T$16*'DV large'!T264</f>
        <v>0</v>
      </c>
      <c r="U269" s="147">
        <f>IF('Detailed input - Vehicles'!$H$181&lt;&gt;0,'Detailed input - Vehicles'!$H$181,'Detailed input - Vehicles'!$H$180)*'DV large'!U$16*'DV large'!U264</f>
        <v>0</v>
      </c>
      <c r="V269" s="147">
        <f>IF('Detailed input - Vehicles'!$H$181&lt;&gt;0,'Detailed input - Vehicles'!$H$181,'Detailed input - Vehicles'!$H$180)*'DV large'!V$16*'DV large'!V264</f>
        <v>0</v>
      </c>
      <c r="W269" s="147">
        <f>IF('Detailed input - Vehicles'!$H$181&lt;&gt;0,'Detailed input - Vehicles'!$H$181,'Detailed input - Vehicles'!$H$180)*'DV large'!W$16*'DV large'!W264</f>
        <v>0</v>
      </c>
      <c r="X269" s="147">
        <f>IF('Detailed input - Vehicles'!$H$181&lt;&gt;0,'Detailed input - Vehicles'!$H$181,'Detailed input - Vehicles'!$H$180)*'DV large'!X$16*'DV large'!X264</f>
        <v>0</v>
      </c>
      <c r="Y269" s="147">
        <f>IF('Detailed input - Vehicles'!$H$181&lt;&gt;0,'Detailed input - Vehicles'!$H$181,'Detailed input - Vehicles'!$H$180)*'DV large'!Y$16*'DV large'!Y264</f>
        <v>0</v>
      </c>
      <c r="Z269" s="147">
        <f>IF('Detailed input - Vehicles'!$H$181&lt;&gt;0,'Detailed input - Vehicles'!$H$181,'Detailed input - Vehicles'!$H$180)*'DV large'!Z$16*'DV large'!Z264</f>
        <v>0</v>
      </c>
      <c r="AA269" s="147">
        <f>IF('Detailed input - Vehicles'!$H$181&lt;&gt;0,'Detailed input - Vehicles'!$H$181,'Detailed input - Vehicles'!$H$180)*'DV large'!AA$16*'DV large'!AA264</f>
        <v>0</v>
      </c>
      <c r="AB269" s="147">
        <f>IF('Detailed input - Vehicles'!$H$181&lt;&gt;0,'Detailed input - Vehicles'!$H$181,'Detailed input - Vehicles'!$H$180)*'DV large'!AB$16*'DV large'!AB264</f>
        <v>0</v>
      </c>
      <c r="AC269" s="147">
        <f>IF('Detailed input - Vehicles'!$H$181&lt;&gt;0,'Detailed input - Vehicles'!$H$181,'Detailed input - Vehicles'!$H$180)*'DV large'!AC$16*'DV large'!AC264</f>
        <v>0</v>
      </c>
    </row>
    <row r="270" spans="2:31" ht="15" customHeight="1" x14ac:dyDescent="0.3">
      <c r="B270" s="97"/>
      <c r="C270" s="146" t="s">
        <v>125</v>
      </c>
      <c r="D270" s="147"/>
      <c r="E270" s="147"/>
      <c r="F270" s="147"/>
      <c r="G270" s="147"/>
      <c r="H270" s="147">
        <f>IF('Detailed input - Vehicles'!$I$181&lt;&gt;0,'Detailed input - Vehicles'!$I$181,'Detailed input - Vehicles'!$I$180)*'DV large'!H$17*'DV large'!H264</f>
        <v>0</v>
      </c>
      <c r="I270" s="147">
        <f>IF('Detailed input - Vehicles'!$I$181&lt;&gt;0,'Detailed input - Vehicles'!$I$181,'Detailed input - Vehicles'!$I$180)*'DV large'!I$17*'DV large'!I264</f>
        <v>0</v>
      </c>
      <c r="J270" s="147">
        <f>IF('Detailed input - Vehicles'!$I$181&lt;&gt;0,'Detailed input - Vehicles'!$I$181,'Detailed input - Vehicles'!$I$180)*'DV large'!J$17*'DV large'!J264</f>
        <v>0</v>
      </c>
      <c r="K270" s="147">
        <f>IF('Detailed input - Vehicles'!$I$181&lt;&gt;0,'Detailed input - Vehicles'!$I$181,'Detailed input - Vehicles'!$I$180)*'DV large'!K$17*'DV large'!K264</f>
        <v>0</v>
      </c>
      <c r="L270" s="147">
        <f>IF('Detailed input - Vehicles'!$I$181&lt;&gt;0,'Detailed input - Vehicles'!$I$181,'Detailed input - Vehicles'!$I$180)*'DV large'!L$17*'DV large'!L264</f>
        <v>0</v>
      </c>
      <c r="M270" s="147">
        <f>IF('Detailed input - Vehicles'!$I$181&lt;&gt;0,'Detailed input - Vehicles'!$I$181,'Detailed input - Vehicles'!$I$180)*'DV large'!M$17*'DV large'!M264</f>
        <v>0</v>
      </c>
      <c r="N270" s="147">
        <f>IF('Detailed input - Vehicles'!$I$181&lt;&gt;0,'Detailed input - Vehicles'!$I$181,'Detailed input - Vehicles'!$I$180)*'DV large'!N$17*'DV large'!N264</f>
        <v>0</v>
      </c>
      <c r="O270" s="147">
        <f>IF('Detailed input - Vehicles'!$I$181&lt;&gt;0,'Detailed input - Vehicles'!$I$181,'Detailed input - Vehicles'!$I$180)*'DV large'!O$17*'DV large'!O264</f>
        <v>0</v>
      </c>
      <c r="P270" s="147">
        <f>IF('Detailed input - Vehicles'!$I$181&lt;&gt;0,'Detailed input - Vehicles'!$I$181,'Detailed input - Vehicles'!$I$180)*'DV large'!P$17*'DV large'!P264</f>
        <v>0</v>
      </c>
      <c r="Q270" s="147">
        <f>IF('Detailed input - Vehicles'!$I$181&lt;&gt;0,'Detailed input - Vehicles'!$I$181,'Detailed input - Vehicles'!$I$180)*'DV large'!Q$17*'DV large'!Q264</f>
        <v>0</v>
      </c>
      <c r="R270" s="147">
        <f>IF('Detailed input - Vehicles'!$I$181&lt;&gt;0,'Detailed input - Vehicles'!$I$181,'Detailed input - Vehicles'!$I$180)*'DV large'!R$17*'DV large'!R264</f>
        <v>0</v>
      </c>
      <c r="S270" s="147">
        <f>IF('Detailed input - Vehicles'!$I$181&lt;&gt;0,'Detailed input - Vehicles'!$I$181,'Detailed input - Vehicles'!$I$180)*'DV large'!S$17*'DV large'!S264</f>
        <v>0</v>
      </c>
      <c r="T270" s="147">
        <f>IF('Detailed input - Vehicles'!$I$181&lt;&gt;0,'Detailed input - Vehicles'!$I$181,'Detailed input - Vehicles'!$I$180)*'DV large'!T$17*'DV large'!T264</f>
        <v>0</v>
      </c>
      <c r="U270" s="147">
        <f>IF('Detailed input - Vehicles'!$I$181&lt;&gt;0,'Detailed input - Vehicles'!$I$181,'Detailed input - Vehicles'!$I$180)*'DV large'!U$17*'DV large'!U264</f>
        <v>0</v>
      </c>
      <c r="V270" s="147">
        <f>IF('Detailed input - Vehicles'!$I$181&lt;&gt;0,'Detailed input - Vehicles'!$I$181,'Detailed input - Vehicles'!$I$180)*'DV large'!V$17*'DV large'!V264</f>
        <v>0</v>
      </c>
      <c r="W270" s="147">
        <f>IF('Detailed input - Vehicles'!$I$181&lt;&gt;0,'Detailed input - Vehicles'!$I$181,'Detailed input - Vehicles'!$I$180)*'DV large'!W$17*'DV large'!W264</f>
        <v>0</v>
      </c>
      <c r="X270" s="147">
        <f>IF('Detailed input - Vehicles'!$I$181&lt;&gt;0,'Detailed input - Vehicles'!$I$181,'Detailed input - Vehicles'!$I$180)*'DV large'!X$17*'DV large'!X264</f>
        <v>0</v>
      </c>
      <c r="Y270" s="147">
        <f>IF('Detailed input - Vehicles'!$I$181&lt;&gt;0,'Detailed input - Vehicles'!$I$181,'Detailed input - Vehicles'!$I$180)*'DV large'!Y$17*'DV large'!Y264</f>
        <v>0</v>
      </c>
      <c r="Z270" s="147">
        <f>IF('Detailed input - Vehicles'!$I$181&lt;&gt;0,'Detailed input - Vehicles'!$I$181,'Detailed input - Vehicles'!$I$180)*'DV large'!Z$17*'DV large'!Z264</f>
        <v>0</v>
      </c>
      <c r="AA270" s="147">
        <f>IF('Detailed input - Vehicles'!$I$181&lt;&gt;0,'Detailed input - Vehicles'!$I$181,'Detailed input - Vehicles'!$I$180)*'DV large'!AA$17*'DV large'!AA264</f>
        <v>0</v>
      </c>
      <c r="AB270" s="147">
        <f>IF('Detailed input - Vehicles'!$I$181&lt;&gt;0,'Detailed input - Vehicles'!$I$181,'Detailed input - Vehicles'!$I$180)*'DV large'!AB$17*'DV large'!AB264</f>
        <v>0</v>
      </c>
      <c r="AC270" s="147">
        <f>IF('Detailed input - Vehicles'!$I$181&lt;&gt;0,'Detailed input - Vehicles'!$I$181,'Detailed input - Vehicles'!$I$180)*'DV large'!AC$17*'DV large'!AC264</f>
        <v>0</v>
      </c>
    </row>
    <row r="271" spans="2:31" ht="15" customHeight="1" x14ac:dyDescent="0.3">
      <c r="B271" s="97"/>
      <c r="C271" s="146" t="s">
        <v>126</v>
      </c>
      <c r="D271" s="147"/>
      <c r="E271" s="147"/>
      <c r="F271" s="147"/>
      <c r="G271" s="147"/>
      <c r="H271" s="147"/>
      <c r="I271" s="147">
        <f>IF('Detailed input - Vehicles'!$J$181&lt;&gt;0,'Detailed input - Vehicles'!$J$181,'Detailed input - Vehicles'!$J$180)*'DV large'!I$18*'DV large'!I264</f>
        <v>0</v>
      </c>
      <c r="J271" s="147">
        <f>IF('Detailed input - Vehicles'!$J$181&lt;&gt;0,'Detailed input - Vehicles'!$J$181,'Detailed input - Vehicles'!$J$180)*'DV large'!J$18*'DV large'!J264</f>
        <v>0</v>
      </c>
      <c r="K271" s="147">
        <f>IF('Detailed input - Vehicles'!$J$181&lt;&gt;0,'Detailed input - Vehicles'!$J$181,'Detailed input - Vehicles'!$J$180)*'DV large'!K$18*'DV large'!K264</f>
        <v>0</v>
      </c>
      <c r="L271" s="147">
        <f>IF('Detailed input - Vehicles'!$J$181&lt;&gt;0,'Detailed input - Vehicles'!$J$181,'Detailed input - Vehicles'!$J$180)*'DV large'!L$18*'DV large'!L264</f>
        <v>0</v>
      </c>
      <c r="M271" s="147">
        <f>IF('Detailed input - Vehicles'!$J$181&lt;&gt;0,'Detailed input - Vehicles'!$J$181,'Detailed input - Vehicles'!$J$180)*'DV large'!M$18*'DV large'!M264</f>
        <v>0</v>
      </c>
      <c r="N271" s="147">
        <f>IF('Detailed input - Vehicles'!$J$181&lt;&gt;0,'Detailed input - Vehicles'!$J$181,'Detailed input - Vehicles'!$J$180)*'DV large'!N$18*'DV large'!N264</f>
        <v>0</v>
      </c>
      <c r="O271" s="147">
        <f>IF('Detailed input - Vehicles'!$J$181&lt;&gt;0,'Detailed input - Vehicles'!$J$181,'Detailed input - Vehicles'!$J$180)*'DV large'!O$18*'DV large'!O264</f>
        <v>0</v>
      </c>
      <c r="P271" s="147">
        <f>IF('Detailed input - Vehicles'!$J$181&lt;&gt;0,'Detailed input - Vehicles'!$J$181,'Detailed input - Vehicles'!$J$180)*'DV large'!P$18*'DV large'!P264</f>
        <v>0</v>
      </c>
      <c r="Q271" s="147">
        <f>IF('Detailed input - Vehicles'!$J$181&lt;&gt;0,'Detailed input - Vehicles'!$J$181,'Detailed input - Vehicles'!$J$180)*'DV large'!Q$18*'DV large'!Q264</f>
        <v>0</v>
      </c>
      <c r="R271" s="147">
        <f>IF('Detailed input - Vehicles'!$J$181&lt;&gt;0,'Detailed input - Vehicles'!$J$181,'Detailed input - Vehicles'!$J$180)*'DV large'!R$18*'DV large'!R264</f>
        <v>0</v>
      </c>
      <c r="S271" s="147">
        <f>IF('Detailed input - Vehicles'!$J$181&lt;&gt;0,'Detailed input - Vehicles'!$J$181,'Detailed input - Vehicles'!$J$180)*'DV large'!S$18*'DV large'!S264</f>
        <v>0</v>
      </c>
      <c r="T271" s="147">
        <f>IF('Detailed input - Vehicles'!$J$181&lt;&gt;0,'Detailed input - Vehicles'!$J$181,'Detailed input - Vehicles'!$J$180)*'DV large'!T$18*'DV large'!T264</f>
        <v>0</v>
      </c>
      <c r="U271" s="147">
        <f>IF('Detailed input - Vehicles'!$J$181&lt;&gt;0,'Detailed input - Vehicles'!$J$181,'Detailed input - Vehicles'!$J$180)*'DV large'!U$18*'DV large'!U264</f>
        <v>0</v>
      </c>
      <c r="V271" s="147">
        <f>IF('Detailed input - Vehicles'!$J$181&lt;&gt;0,'Detailed input - Vehicles'!$J$181,'Detailed input - Vehicles'!$J$180)*'DV large'!V$18*'DV large'!V264</f>
        <v>0</v>
      </c>
      <c r="W271" s="147">
        <f>IF('Detailed input - Vehicles'!$J$181&lt;&gt;0,'Detailed input - Vehicles'!$J$181,'Detailed input - Vehicles'!$J$180)*'DV large'!W$18*'DV large'!W264</f>
        <v>0</v>
      </c>
      <c r="X271" s="147">
        <f>IF('Detailed input - Vehicles'!$J$181&lt;&gt;0,'Detailed input - Vehicles'!$J$181,'Detailed input - Vehicles'!$J$180)*'DV large'!X$18*'DV large'!X264</f>
        <v>0</v>
      </c>
      <c r="Y271" s="147">
        <f>IF('Detailed input - Vehicles'!$J$181&lt;&gt;0,'Detailed input - Vehicles'!$J$181,'Detailed input - Vehicles'!$J$180)*'DV large'!Y$18*'DV large'!Y264</f>
        <v>0</v>
      </c>
      <c r="Z271" s="147">
        <f>IF('Detailed input - Vehicles'!$J$181&lt;&gt;0,'Detailed input - Vehicles'!$J$181,'Detailed input - Vehicles'!$J$180)*'DV large'!Z$18*'DV large'!Z264</f>
        <v>0</v>
      </c>
      <c r="AA271" s="147">
        <f>IF('Detailed input - Vehicles'!$J$181&lt;&gt;0,'Detailed input - Vehicles'!$J$181,'Detailed input - Vehicles'!$J$180)*'DV large'!AA$18*'DV large'!AA264</f>
        <v>0</v>
      </c>
      <c r="AB271" s="147">
        <f>IF('Detailed input - Vehicles'!$J$181&lt;&gt;0,'Detailed input - Vehicles'!$J$181,'Detailed input - Vehicles'!$J$180)*'DV large'!AB$18*'DV large'!AB264</f>
        <v>0</v>
      </c>
      <c r="AC271" s="147">
        <f>IF('Detailed input - Vehicles'!$J$181&lt;&gt;0,'Detailed input - Vehicles'!$J$181,'Detailed input - Vehicles'!$J$180)*'DV large'!AC$18*'DV large'!AC264</f>
        <v>0</v>
      </c>
    </row>
    <row r="272" spans="2:31" ht="15" customHeight="1" x14ac:dyDescent="0.3">
      <c r="B272" s="97"/>
      <c r="C272" s="146" t="s">
        <v>127</v>
      </c>
      <c r="D272" s="147"/>
      <c r="E272" s="147"/>
      <c r="F272" s="147"/>
      <c r="G272" s="147"/>
      <c r="H272" s="147"/>
      <c r="I272" s="147"/>
      <c r="J272" s="147">
        <f>IF('Detailed input - Vehicles'!$K$181&lt;&gt;0,'Detailed input - Vehicles'!$K$181,'Detailed input - Vehicles'!$K$180)*'DV large'!J$19*'DV large'!J264</f>
        <v>0</v>
      </c>
      <c r="K272" s="147">
        <f>IF('Detailed input - Vehicles'!$K$181&lt;&gt;0,'Detailed input - Vehicles'!$K$181,'Detailed input - Vehicles'!$K$180)*'DV large'!K$19*'DV large'!K264</f>
        <v>0</v>
      </c>
      <c r="L272" s="147">
        <f>IF('Detailed input - Vehicles'!$K$181&lt;&gt;0,'Detailed input - Vehicles'!$K$181,'Detailed input - Vehicles'!$K$180)*'DV large'!L$19*'DV large'!L264</f>
        <v>0</v>
      </c>
      <c r="M272" s="147">
        <f>IF('Detailed input - Vehicles'!$K$181&lt;&gt;0,'Detailed input - Vehicles'!$K$181,'Detailed input - Vehicles'!$K$180)*'DV large'!M$19*'DV large'!M264</f>
        <v>0</v>
      </c>
      <c r="N272" s="147">
        <f>IF('Detailed input - Vehicles'!$K$181&lt;&gt;0,'Detailed input - Vehicles'!$K$181,'Detailed input - Vehicles'!$K$180)*'DV large'!N$19*'DV large'!N264</f>
        <v>0</v>
      </c>
      <c r="O272" s="147">
        <f>IF('Detailed input - Vehicles'!$K$181&lt;&gt;0,'Detailed input - Vehicles'!$K$181,'Detailed input - Vehicles'!$K$180)*'DV large'!O$19*'DV large'!O264</f>
        <v>0</v>
      </c>
      <c r="P272" s="147">
        <f>IF('Detailed input - Vehicles'!$K$181&lt;&gt;0,'Detailed input - Vehicles'!$K$181,'Detailed input - Vehicles'!$K$180)*'DV large'!P$19*'DV large'!P264</f>
        <v>0</v>
      </c>
      <c r="Q272" s="147">
        <f>IF('Detailed input - Vehicles'!$K$181&lt;&gt;0,'Detailed input - Vehicles'!$K$181,'Detailed input - Vehicles'!$K$180)*'DV large'!Q$19*'DV large'!Q264</f>
        <v>0</v>
      </c>
      <c r="R272" s="147">
        <f>IF('Detailed input - Vehicles'!$K$181&lt;&gt;0,'Detailed input - Vehicles'!$K$181,'Detailed input - Vehicles'!$K$180)*'DV large'!R$19*'DV large'!R264</f>
        <v>0</v>
      </c>
      <c r="S272" s="147">
        <f>IF('Detailed input - Vehicles'!$K$181&lt;&gt;0,'Detailed input - Vehicles'!$K$181,'Detailed input - Vehicles'!$K$180)*'DV large'!S$19*'DV large'!S264</f>
        <v>0</v>
      </c>
      <c r="T272" s="147">
        <f>IF('Detailed input - Vehicles'!$K$181&lt;&gt;0,'Detailed input - Vehicles'!$K$181,'Detailed input - Vehicles'!$K$180)*'DV large'!T$19*'DV large'!T264</f>
        <v>0</v>
      </c>
      <c r="U272" s="147">
        <f>IF('Detailed input - Vehicles'!$K$181&lt;&gt;0,'Detailed input - Vehicles'!$K$181,'Detailed input - Vehicles'!$K$180)*'DV large'!U$19*'DV large'!U264</f>
        <v>0</v>
      </c>
      <c r="V272" s="147">
        <f>IF('Detailed input - Vehicles'!$K$181&lt;&gt;0,'Detailed input - Vehicles'!$K$181,'Detailed input - Vehicles'!$K$180)*'DV large'!V$19*'DV large'!V264</f>
        <v>0</v>
      </c>
      <c r="W272" s="147">
        <f>IF('Detailed input - Vehicles'!$K$181&lt;&gt;0,'Detailed input - Vehicles'!$K$181,'Detailed input - Vehicles'!$K$180)*'DV large'!W$19*'DV large'!W264</f>
        <v>0</v>
      </c>
      <c r="X272" s="147">
        <f>IF('Detailed input - Vehicles'!$K$181&lt;&gt;0,'Detailed input - Vehicles'!$K$181,'Detailed input - Vehicles'!$K$180)*'DV large'!X$19*'DV large'!X264</f>
        <v>0</v>
      </c>
      <c r="Y272" s="147">
        <f>IF('Detailed input - Vehicles'!$K$181&lt;&gt;0,'Detailed input - Vehicles'!$K$181,'Detailed input - Vehicles'!$K$180)*'DV large'!Y$19*'DV large'!Y264</f>
        <v>0</v>
      </c>
      <c r="Z272" s="147">
        <f>IF('Detailed input - Vehicles'!$K$181&lt;&gt;0,'Detailed input - Vehicles'!$K$181,'Detailed input - Vehicles'!$K$180)*'DV large'!Z$19*'DV large'!Z264</f>
        <v>0</v>
      </c>
      <c r="AA272" s="147">
        <f>IF('Detailed input - Vehicles'!$K$181&lt;&gt;0,'Detailed input - Vehicles'!$K$181,'Detailed input - Vehicles'!$K$180)*'DV large'!AA$19*'DV large'!AA264</f>
        <v>0</v>
      </c>
      <c r="AB272" s="147">
        <f>IF('Detailed input - Vehicles'!$K$181&lt;&gt;0,'Detailed input - Vehicles'!$K$181,'Detailed input - Vehicles'!$K$180)*'DV large'!AB$19*'DV large'!AB264</f>
        <v>0</v>
      </c>
      <c r="AC272" s="147">
        <f>IF('Detailed input - Vehicles'!$K$181&lt;&gt;0,'Detailed input - Vehicles'!$K$181,'Detailed input - Vehicles'!$K$180)*'DV large'!AC$19*'DV large'!AC264</f>
        <v>0</v>
      </c>
    </row>
    <row r="273" spans="2:29" ht="15" customHeight="1" x14ac:dyDescent="0.3">
      <c r="B273" s="97"/>
      <c r="C273" s="146" t="s">
        <v>128</v>
      </c>
      <c r="D273" s="147"/>
      <c r="E273" s="147"/>
      <c r="F273" s="147"/>
      <c r="G273" s="147"/>
      <c r="H273" s="147"/>
      <c r="I273" s="147"/>
      <c r="J273" s="147"/>
      <c r="K273" s="147">
        <f>IF('Detailed input - Vehicles'!$L$181&lt;&gt;0,'Detailed input - Vehicles'!$L$181,'Detailed input - Vehicles'!$L$180)*K$20*K264</f>
        <v>0</v>
      </c>
      <c r="L273" s="147">
        <f>IF('Detailed input - Vehicles'!$L$181&lt;&gt;0,'Detailed input - Vehicles'!$L$181,'Detailed input - Vehicles'!$L$180)*L$20*L264</f>
        <v>0</v>
      </c>
      <c r="M273" s="147">
        <f>IF('Detailed input - Vehicles'!$L$181&lt;&gt;0,'Detailed input - Vehicles'!$L$181,'Detailed input - Vehicles'!$L$180)*M$20*M264</f>
        <v>0</v>
      </c>
      <c r="N273" s="147">
        <f>IF('Detailed input - Vehicles'!$L$181&lt;&gt;0,'Detailed input - Vehicles'!$L$181,'Detailed input - Vehicles'!$L$180)*N$20*N264</f>
        <v>0</v>
      </c>
      <c r="O273" s="147">
        <f>IF('Detailed input - Vehicles'!$L$181&lt;&gt;0,'Detailed input - Vehicles'!$L$181,'Detailed input - Vehicles'!$L$180)*O$20*O264</f>
        <v>0</v>
      </c>
      <c r="P273" s="147">
        <f>IF('Detailed input - Vehicles'!$L$181&lt;&gt;0,'Detailed input - Vehicles'!$L$181,'Detailed input - Vehicles'!$L$180)*P$20*P264</f>
        <v>0</v>
      </c>
      <c r="Q273" s="147">
        <f>IF('Detailed input - Vehicles'!$L$181&lt;&gt;0,'Detailed input - Vehicles'!$L$181,'Detailed input - Vehicles'!$L$180)*Q$20*Q264</f>
        <v>0</v>
      </c>
      <c r="R273" s="147">
        <f>IF('Detailed input - Vehicles'!$L$181&lt;&gt;0,'Detailed input - Vehicles'!$L$181,'Detailed input - Vehicles'!$L$180)*R$20*R264</f>
        <v>0</v>
      </c>
      <c r="S273" s="147">
        <f>IF('Detailed input - Vehicles'!$L$181&lt;&gt;0,'Detailed input - Vehicles'!$L$181,'Detailed input - Vehicles'!$L$180)*S$20*S264</f>
        <v>0</v>
      </c>
      <c r="T273" s="147">
        <f>IF('Detailed input - Vehicles'!$L$181&lt;&gt;0,'Detailed input - Vehicles'!$L$181,'Detailed input - Vehicles'!$L$180)*T$20*T264</f>
        <v>0</v>
      </c>
      <c r="U273" s="147">
        <f>IF('Detailed input - Vehicles'!$L$181&lt;&gt;0,'Detailed input - Vehicles'!$L$181,'Detailed input - Vehicles'!$L$180)*U$20*U264</f>
        <v>0</v>
      </c>
      <c r="V273" s="147">
        <f>IF('Detailed input - Vehicles'!$L$181&lt;&gt;0,'Detailed input - Vehicles'!$L$181,'Detailed input - Vehicles'!$L$180)*V$20*V264</f>
        <v>0</v>
      </c>
      <c r="W273" s="147">
        <f>IF('Detailed input - Vehicles'!$L$181&lt;&gt;0,'Detailed input - Vehicles'!$L$181,'Detailed input - Vehicles'!$L$180)*W$20*W264</f>
        <v>0</v>
      </c>
      <c r="X273" s="147">
        <f>IF('Detailed input - Vehicles'!$L$181&lt;&gt;0,'Detailed input - Vehicles'!$L$181,'Detailed input - Vehicles'!$L$180)*X$20*X264</f>
        <v>0</v>
      </c>
      <c r="Y273" s="147">
        <f>IF('Detailed input - Vehicles'!$L$181&lt;&gt;0,'Detailed input - Vehicles'!$L$181,'Detailed input - Vehicles'!$L$180)*Y$20*Y264</f>
        <v>0</v>
      </c>
      <c r="Z273" s="147">
        <f>IF('Detailed input - Vehicles'!$L$181&lt;&gt;0,'Detailed input - Vehicles'!$L$181,'Detailed input - Vehicles'!$L$180)*Z$20*Z264</f>
        <v>0</v>
      </c>
      <c r="AA273" s="147">
        <f>IF('Detailed input - Vehicles'!$L$181&lt;&gt;0,'Detailed input - Vehicles'!$L$181,'Detailed input - Vehicles'!$L$180)*AA$20*AA264</f>
        <v>0</v>
      </c>
      <c r="AB273" s="147">
        <f>IF('Detailed input - Vehicles'!$L$181&lt;&gt;0,'Detailed input - Vehicles'!$L$181,'Detailed input - Vehicles'!$L$180)*AB$20*AB264</f>
        <v>0</v>
      </c>
      <c r="AC273" s="147">
        <f>IF('Detailed input - Vehicles'!$L$181&lt;&gt;0,'Detailed input - Vehicles'!$L$181,'Detailed input - Vehicles'!$L$180)*AC$20*AC264</f>
        <v>0</v>
      </c>
    </row>
    <row r="274" spans="2:29" ht="15" customHeight="1" x14ac:dyDescent="0.3">
      <c r="B274" s="97"/>
      <c r="C274" s="146" t="s">
        <v>129</v>
      </c>
      <c r="D274" s="147"/>
      <c r="E274" s="147"/>
      <c r="F274" s="147"/>
      <c r="G274" s="147"/>
      <c r="H274" s="147"/>
      <c r="I274" s="147"/>
      <c r="J274" s="147"/>
      <c r="K274" s="147"/>
      <c r="L274" s="147">
        <f>IF('Detailed input - Vehicles'!$M$181&lt;&gt;0,'Detailed input - Vehicles'!$M$181,'Detailed input - Vehicles'!$M$180)*'DV large'!L$21*'DV large'!L264</f>
        <v>0</v>
      </c>
      <c r="M274" s="147">
        <f>IF('Detailed input - Vehicles'!$M$181&lt;&gt;0,'Detailed input - Vehicles'!$M$181,'Detailed input - Vehicles'!$M$180)*'DV large'!M$21*'DV large'!M264</f>
        <v>0</v>
      </c>
      <c r="N274" s="147">
        <f>IF('Detailed input - Vehicles'!$M$181&lt;&gt;0,'Detailed input - Vehicles'!$M$181,'Detailed input - Vehicles'!$M$180)*'DV large'!N$21*'DV large'!N264</f>
        <v>0</v>
      </c>
      <c r="O274" s="147">
        <f>IF('Detailed input - Vehicles'!$M$181&lt;&gt;0,'Detailed input - Vehicles'!$M$181,'Detailed input - Vehicles'!$M$180)*'DV large'!O$21*'DV large'!O264</f>
        <v>0</v>
      </c>
      <c r="P274" s="147">
        <f>IF('Detailed input - Vehicles'!$M$181&lt;&gt;0,'Detailed input - Vehicles'!$M$181,'Detailed input - Vehicles'!$M$180)*'DV large'!P$21*'DV large'!P264</f>
        <v>0</v>
      </c>
      <c r="Q274" s="147">
        <f>IF('Detailed input - Vehicles'!$M$181&lt;&gt;0,'Detailed input - Vehicles'!$M$181,'Detailed input - Vehicles'!$M$180)*'DV large'!Q$21*'DV large'!Q264</f>
        <v>0</v>
      </c>
      <c r="R274" s="147">
        <f>IF('Detailed input - Vehicles'!$M$181&lt;&gt;0,'Detailed input - Vehicles'!$M$181,'Detailed input - Vehicles'!$M$180)*'DV large'!R$21*'DV large'!R264</f>
        <v>0</v>
      </c>
      <c r="S274" s="147">
        <f>IF('Detailed input - Vehicles'!$M$181&lt;&gt;0,'Detailed input - Vehicles'!$M$181,'Detailed input - Vehicles'!$M$180)*'DV large'!S$21*'DV large'!S264</f>
        <v>0</v>
      </c>
      <c r="T274" s="147">
        <f>IF('Detailed input - Vehicles'!$M$181&lt;&gt;0,'Detailed input - Vehicles'!$M$181,'Detailed input - Vehicles'!$M$180)*'DV large'!T$21*'DV large'!T264</f>
        <v>0</v>
      </c>
      <c r="U274" s="147">
        <f>IF('Detailed input - Vehicles'!$M$181&lt;&gt;0,'Detailed input - Vehicles'!$M$181,'Detailed input - Vehicles'!$M$180)*'DV large'!U$21*'DV large'!U264</f>
        <v>0</v>
      </c>
      <c r="V274" s="147">
        <f>IF('Detailed input - Vehicles'!$M$181&lt;&gt;0,'Detailed input - Vehicles'!$M$181,'Detailed input - Vehicles'!$M$180)*'DV large'!V$21*'DV large'!V264</f>
        <v>0</v>
      </c>
      <c r="W274" s="147">
        <f>IF('Detailed input - Vehicles'!$M$181&lt;&gt;0,'Detailed input - Vehicles'!$M$181,'Detailed input - Vehicles'!$M$180)*'DV large'!W$21*'DV large'!W264</f>
        <v>0</v>
      </c>
      <c r="X274" s="147">
        <f>IF('Detailed input - Vehicles'!$M$181&lt;&gt;0,'Detailed input - Vehicles'!$M$181,'Detailed input - Vehicles'!$M$180)*'DV large'!X$21*'DV large'!X264</f>
        <v>0</v>
      </c>
      <c r="Y274" s="147">
        <f>IF('Detailed input - Vehicles'!$M$181&lt;&gt;0,'Detailed input - Vehicles'!$M$181,'Detailed input - Vehicles'!$M$180)*'DV large'!Y$21*'DV large'!Y264</f>
        <v>0</v>
      </c>
      <c r="Z274" s="147">
        <f>IF('Detailed input - Vehicles'!$M$181&lt;&gt;0,'Detailed input - Vehicles'!$M$181,'Detailed input - Vehicles'!$M$180)*'DV large'!Z$21*'DV large'!Z264</f>
        <v>0</v>
      </c>
      <c r="AA274" s="147">
        <f>IF('Detailed input - Vehicles'!$M$181&lt;&gt;0,'Detailed input - Vehicles'!$M$181,'Detailed input - Vehicles'!$M$180)*'DV large'!AA$21*'DV large'!AA264</f>
        <v>0</v>
      </c>
      <c r="AB274" s="147">
        <f>IF('Detailed input - Vehicles'!$M$181&lt;&gt;0,'Detailed input - Vehicles'!$M$181,'Detailed input - Vehicles'!$M$180)*'DV large'!AB$21*'DV large'!AB264</f>
        <v>0</v>
      </c>
      <c r="AC274" s="147">
        <f>IF('Detailed input - Vehicles'!$M$181&lt;&gt;0,'Detailed input - Vehicles'!$M$181,'Detailed input - Vehicles'!$M$180)*'DV large'!AC$21*'DV large'!AC264</f>
        <v>0</v>
      </c>
    </row>
    <row r="275" spans="2:29" ht="15" customHeight="1" x14ac:dyDescent="0.3">
      <c r="B275" s="97"/>
      <c r="C275" s="146" t="s">
        <v>130</v>
      </c>
      <c r="D275" s="147"/>
      <c r="E275" s="147"/>
      <c r="F275" s="147"/>
      <c r="G275" s="147"/>
      <c r="H275" s="147"/>
      <c r="I275" s="147"/>
      <c r="J275" s="147"/>
      <c r="K275" s="147"/>
      <c r="L275" s="147"/>
      <c r="M275" s="147">
        <f>IF('Detailed input - Vehicles'!$N$181&lt;&gt;0,'Detailed input - Vehicles'!$N$181,'Detailed input - Vehicles'!$N$180)*'DV large'!M$22*'DV large'!M264</f>
        <v>0</v>
      </c>
      <c r="N275" s="147">
        <f>IF('Detailed input - Vehicles'!$N$181&lt;&gt;0,'Detailed input - Vehicles'!$N$181,'Detailed input - Vehicles'!$N$180)*'DV large'!N$22*'DV large'!N264</f>
        <v>0</v>
      </c>
      <c r="O275" s="147">
        <f>IF('Detailed input - Vehicles'!$N$181&lt;&gt;0,'Detailed input - Vehicles'!$N$181,'Detailed input - Vehicles'!$N$180)*'DV large'!O$22*'DV large'!O264</f>
        <v>0</v>
      </c>
      <c r="P275" s="147">
        <f>IF('Detailed input - Vehicles'!$N$181&lt;&gt;0,'Detailed input - Vehicles'!$N$181,'Detailed input - Vehicles'!$N$180)*'DV large'!P$22*'DV large'!P264</f>
        <v>0</v>
      </c>
      <c r="Q275" s="147">
        <f>IF('Detailed input - Vehicles'!$N$181&lt;&gt;0,'Detailed input - Vehicles'!$N$181,'Detailed input - Vehicles'!$N$180)*'DV large'!Q$22*'DV large'!Q264</f>
        <v>0</v>
      </c>
      <c r="R275" s="147">
        <f>IF('Detailed input - Vehicles'!$N$181&lt;&gt;0,'Detailed input - Vehicles'!$N$181,'Detailed input - Vehicles'!$N$180)*'DV large'!R$22*'DV large'!R264</f>
        <v>0</v>
      </c>
      <c r="S275" s="147">
        <f>IF('Detailed input - Vehicles'!$N$181&lt;&gt;0,'Detailed input - Vehicles'!$N$181,'Detailed input - Vehicles'!$N$180)*'DV large'!S$22*'DV large'!S264</f>
        <v>0</v>
      </c>
      <c r="T275" s="147">
        <f>IF('Detailed input - Vehicles'!$N$181&lt;&gt;0,'Detailed input - Vehicles'!$N$181,'Detailed input - Vehicles'!$N$180)*'DV large'!T$22*'DV large'!T264</f>
        <v>0</v>
      </c>
      <c r="U275" s="147">
        <f>IF('Detailed input - Vehicles'!$N$181&lt;&gt;0,'Detailed input - Vehicles'!$N$181,'Detailed input - Vehicles'!$N$180)*'DV large'!U$22*'DV large'!U264</f>
        <v>0</v>
      </c>
      <c r="V275" s="147">
        <f>IF('Detailed input - Vehicles'!$N$181&lt;&gt;0,'Detailed input - Vehicles'!$N$181,'Detailed input - Vehicles'!$N$180)*'DV large'!V$22*'DV large'!V264</f>
        <v>0</v>
      </c>
      <c r="W275" s="147">
        <f>IF('Detailed input - Vehicles'!$N$181&lt;&gt;0,'Detailed input - Vehicles'!$N$181,'Detailed input - Vehicles'!$N$180)*'DV large'!W$22*'DV large'!W264</f>
        <v>0</v>
      </c>
      <c r="X275" s="147">
        <f>IF('Detailed input - Vehicles'!$N$181&lt;&gt;0,'Detailed input - Vehicles'!$N$181,'Detailed input - Vehicles'!$N$180)*'DV large'!X$22*'DV large'!X264</f>
        <v>0</v>
      </c>
      <c r="Y275" s="147">
        <f>IF('Detailed input - Vehicles'!$N$181&lt;&gt;0,'Detailed input - Vehicles'!$N$181,'Detailed input - Vehicles'!$N$180)*'DV large'!Y$22*'DV large'!Y264</f>
        <v>0</v>
      </c>
      <c r="Z275" s="147">
        <f>IF('Detailed input - Vehicles'!$N$181&lt;&gt;0,'Detailed input - Vehicles'!$N$181,'Detailed input - Vehicles'!$N$180)*'DV large'!Z$22*'DV large'!Z264</f>
        <v>0</v>
      </c>
      <c r="AA275" s="147">
        <f>IF('Detailed input - Vehicles'!$N$181&lt;&gt;0,'Detailed input - Vehicles'!$N$181,'Detailed input - Vehicles'!$N$180)*'DV large'!AA$22*'DV large'!AA264</f>
        <v>0</v>
      </c>
      <c r="AB275" s="147">
        <f>IF('Detailed input - Vehicles'!$N$181&lt;&gt;0,'Detailed input - Vehicles'!$N$181,'Detailed input - Vehicles'!$N$180)*'DV large'!AB$22*'DV large'!AB264</f>
        <v>0</v>
      </c>
      <c r="AC275" s="147">
        <f>IF('Detailed input - Vehicles'!$N$181&lt;&gt;0,'Detailed input - Vehicles'!$N$181,'Detailed input - Vehicles'!$N$180)*'DV large'!AC$22*'DV large'!AC264</f>
        <v>0</v>
      </c>
    </row>
    <row r="276" spans="2:29" ht="15" customHeight="1" x14ac:dyDescent="0.3">
      <c r="B276" s="97"/>
      <c r="C276" s="146" t="s">
        <v>131</v>
      </c>
      <c r="D276" s="147"/>
      <c r="E276" s="147"/>
      <c r="F276" s="147"/>
      <c r="G276" s="147"/>
      <c r="H276" s="147"/>
      <c r="I276" s="147"/>
      <c r="J276" s="147"/>
      <c r="K276" s="147"/>
      <c r="L276" s="147"/>
      <c r="M276" s="147"/>
      <c r="N276" s="147">
        <f>IF('Detailed input - Vehicles'!$O$181&lt;&gt;0,'Detailed input - Vehicles'!$O$181,'Detailed input - Vehicles'!$O$180)*'DV large'!N$23*'DV large'!N264</f>
        <v>0</v>
      </c>
      <c r="O276" s="147">
        <f>IF('Detailed input - Vehicles'!$O$181&lt;&gt;0,'Detailed input - Vehicles'!$O$181,'Detailed input - Vehicles'!$O$180)*'DV large'!O$23*'DV large'!O264</f>
        <v>0</v>
      </c>
      <c r="P276" s="147">
        <f>IF('Detailed input - Vehicles'!$O$181&lt;&gt;0,'Detailed input - Vehicles'!$O$181,'Detailed input - Vehicles'!$O$180)*'DV large'!P$23*'DV large'!P264</f>
        <v>0</v>
      </c>
      <c r="Q276" s="147">
        <f>IF('Detailed input - Vehicles'!$O$181&lt;&gt;0,'Detailed input - Vehicles'!$O$181,'Detailed input - Vehicles'!$O$180)*'DV large'!Q$23*'DV large'!Q264</f>
        <v>0</v>
      </c>
      <c r="R276" s="147">
        <f>IF('Detailed input - Vehicles'!$O$181&lt;&gt;0,'Detailed input - Vehicles'!$O$181,'Detailed input - Vehicles'!$O$180)*'DV large'!R$23*'DV large'!R264</f>
        <v>0</v>
      </c>
      <c r="S276" s="147">
        <f>IF('Detailed input - Vehicles'!$O$181&lt;&gt;0,'Detailed input - Vehicles'!$O$181,'Detailed input - Vehicles'!$O$180)*'DV large'!S$23*'DV large'!S264</f>
        <v>0</v>
      </c>
      <c r="T276" s="147">
        <f>IF('Detailed input - Vehicles'!$O$181&lt;&gt;0,'Detailed input - Vehicles'!$O$181,'Detailed input - Vehicles'!$O$180)*'DV large'!T$23*'DV large'!T264</f>
        <v>0</v>
      </c>
      <c r="U276" s="147">
        <f>IF('Detailed input - Vehicles'!$O$181&lt;&gt;0,'Detailed input - Vehicles'!$O$181,'Detailed input - Vehicles'!$O$180)*'DV large'!U$23*'DV large'!U264</f>
        <v>0</v>
      </c>
      <c r="V276" s="147">
        <f>IF('Detailed input - Vehicles'!$O$181&lt;&gt;0,'Detailed input - Vehicles'!$O$181,'Detailed input - Vehicles'!$O$180)*'DV large'!V$23*'DV large'!V264</f>
        <v>0</v>
      </c>
      <c r="W276" s="147">
        <f>IF('Detailed input - Vehicles'!$O$181&lt;&gt;0,'Detailed input - Vehicles'!$O$181,'Detailed input - Vehicles'!$O$180)*'DV large'!W$23*'DV large'!W264</f>
        <v>0</v>
      </c>
      <c r="X276" s="147">
        <f>IF('Detailed input - Vehicles'!$O$181&lt;&gt;0,'Detailed input - Vehicles'!$O$181,'Detailed input - Vehicles'!$O$180)*'DV large'!X$23*'DV large'!X264</f>
        <v>0</v>
      </c>
      <c r="Y276" s="147">
        <f>IF('Detailed input - Vehicles'!$O$181&lt;&gt;0,'Detailed input - Vehicles'!$O$181,'Detailed input - Vehicles'!$O$180)*'DV large'!Y$23*'DV large'!Y264</f>
        <v>0</v>
      </c>
      <c r="Z276" s="147">
        <f>IF('Detailed input - Vehicles'!$O$181&lt;&gt;0,'Detailed input - Vehicles'!$O$181,'Detailed input - Vehicles'!$O$180)*'DV large'!Z$23*'DV large'!Z264</f>
        <v>0</v>
      </c>
      <c r="AA276" s="147">
        <f>IF('Detailed input - Vehicles'!$O$181&lt;&gt;0,'Detailed input - Vehicles'!$O$181,'Detailed input - Vehicles'!$O$180)*'DV large'!AA$23*'DV large'!AA264</f>
        <v>0</v>
      </c>
      <c r="AB276" s="147">
        <f>IF('Detailed input - Vehicles'!$O$181&lt;&gt;0,'Detailed input - Vehicles'!$O$181,'Detailed input - Vehicles'!$O$180)*'DV large'!AB$23*'DV large'!AB264</f>
        <v>0</v>
      </c>
      <c r="AC276" s="147">
        <f>IF('Detailed input - Vehicles'!$O$181&lt;&gt;0,'Detailed input - Vehicles'!$O$181,'Detailed input - Vehicles'!$O$180)*'DV large'!AC$23*'DV large'!AC264</f>
        <v>0</v>
      </c>
    </row>
  </sheetData>
  <pageMargins left="0.70866141732283472" right="0.70866141732283472" top="0.74803149606299213" bottom="0.74803149606299213" header="0.31496062992125984" footer="0.31496062992125984"/>
  <pageSetup paperSize="9" scale="17"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3"/>
    <pageSetUpPr fitToPage="1"/>
  </sheetPr>
  <dimension ref="A1:AE329"/>
  <sheetViews>
    <sheetView showGridLines="0" zoomScale="90" zoomScaleNormal="90" zoomScaleSheetLayoutView="40" workbookViewId="0">
      <pane xSplit="3" ySplit="3" topLeftCell="D297" activePane="bottomRight" state="frozen"/>
      <selection activeCell="I61" sqref="I61"/>
      <selection pane="topRight" activeCell="I61" sqref="I61"/>
      <selection pane="bottomLeft" activeCell="I61" sqref="I61"/>
      <selection pane="bottomRight" activeCell="I61" sqref="I61"/>
    </sheetView>
  </sheetViews>
  <sheetFormatPr defaultColWidth="10.7109375" defaultRowHeight="15" customHeight="1" outlineLevelRow="3" x14ac:dyDescent="0.3"/>
  <cols>
    <col min="1" max="1" width="3.7109375" style="266" customWidth="1"/>
    <col min="2" max="2" width="60.7109375" style="80" customWidth="1"/>
    <col min="3" max="3" width="25.140625" style="80" bestFit="1" customWidth="1"/>
    <col min="4" max="29" width="15.7109375" style="80" customWidth="1"/>
    <col min="30" max="16384" width="10.7109375" style="80"/>
  </cols>
  <sheetData>
    <row r="1" spans="1:30" ht="15" customHeight="1" x14ac:dyDescent="0.3">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30" ht="65.25" customHeight="1" x14ac:dyDescent="0.3">
      <c r="A2" s="78"/>
      <c r="B2" s="81" t="s">
        <v>141</v>
      </c>
      <c r="C2" s="259"/>
      <c r="D2" s="82"/>
      <c r="E2" s="82"/>
      <c r="F2" s="82"/>
      <c r="G2" s="83"/>
      <c r="H2" s="82"/>
      <c r="I2" s="82"/>
      <c r="J2" s="82"/>
      <c r="K2" s="82"/>
      <c r="L2" s="82"/>
      <c r="M2" s="82"/>
      <c r="N2" s="82"/>
      <c r="O2" s="82"/>
      <c r="P2" s="82"/>
      <c r="Q2" s="82"/>
      <c r="R2" s="82"/>
      <c r="S2" s="82"/>
      <c r="T2" s="82"/>
      <c r="U2" s="82"/>
      <c r="V2" s="82"/>
      <c r="W2" s="82"/>
      <c r="X2" s="82"/>
      <c r="Y2" s="82"/>
      <c r="Z2" s="82"/>
      <c r="AA2" s="82"/>
      <c r="AB2" s="82"/>
      <c r="AC2" s="82"/>
    </row>
    <row r="3" spans="1:30" ht="39.950000000000003" customHeight="1" x14ac:dyDescent="0.3">
      <c r="A3" s="78"/>
      <c r="B3" s="153" t="str">
        <f ca="1">MID(CELL("filename",B3),FIND("]",CELL("filename",B3))+1,256)</f>
        <v>GB trucks</v>
      </c>
      <c r="C3" s="152" t="s">
        <v>32</v>
      </c>
      <c r="D3" s="152">
        <v>2018</v>
      </c>
      <c r="E3" s="152">
        <v>2019</v>
      </c>
      <c r="F3" s="152">
        <v>2020</v>
      </c>
      <c r="G3" s="152">
        <v>2021</v>
      </c>
      <c r="H3" s="152">
        <v>2022</v>
      </c>
      <c r="I3" s="152">
        <v>2023</v>
      </c>
      <c r="J3" s="152">
        <v>2024</v>
      </c>
      <c r="K3" s="152">
        <v>2025</v>
      </c>
      <c r="L3" s="152">
        <v>2026</v>
      </c>
      <c r="M3" s="152">
        <v>2027</v>
      </c>
      <c r="N3" s="152">
        <v>2028</v>
      </c>
      <c r="O3" s="152">
        <f>+N3+1</f>
        <v>2029</v>
      </c>
      <c r="P3" s="152">
        <f t="shared" ref="P3:AD3" si="0">+O3+1</f>
        <v>2030</v>
      </c>
      <c r="Q3" s="152">
        <f t="shared" si="0"/>
        <v>2031</v>
      </c>
      <c r="R3" s="152">
        <f t="shared" si="0"/>
        <v>2032</v>
      </c>
      <c r="S3" s="152">
        <f t="shared" si="0"/>
        <v>2033</v>
      </c>
      <c r="T3" s="152">
        <f t="shared" si="0"/>
        <v>2034</v>
      </c>
      <c r="U3" s="152">
        <f t="shared" si="0"/>
        <v>2035</v>
      </c>
      <c r="V3" s="152">
        <f t="shared" si="0"/>
        <v>2036</v>
      </c>
      <c r="W3" s="152">
        <f t="shared" si="0"/>
        <v>2037</v>
      </c>
      <c r="X3" s="152">
        <f t="shared" si="0"/>
        <v>2038</v>
      </c>
      <c r="Y3" s="152">
        <f t="shared" si="0"/>
        <v>2039</v>
      </c>
      <c r="Z3" s="152">
        <f t="shared" si="0"/>
        <v>2040</v>
      </c>
      <c r="AA3" s="152">
        <f t="shared" si="0"/>
        <v>2041</v>
      </c>
      <c r="AB3" s="152">
        <f t="shared" si="0"/>
        <v>2042</v>
      </c>
      <c r="AC3" s="152">
        <f t="shared" si="0"/>
        <v>2043</v>
      </c>
      <c r="AD3" s="152">
        <f t="shared" si="0"/>
        <v>2044</v>
      </c>
    </row>
    <row r="4" spans="1:30" ht="39.75" customHeight="1" x14ac:dyDescent="0.3">
      <c r="A4" s="78"/>
      <c r="B4" s="163" t="s">
        <v>359</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211" t="s">
        <v>539</v>
      </c>
    </row>
    <row r="5" spans="1:30" ht="20.25" customHeight="1" collapsed="1" x14ac:dyDescent="0.3">
      <c r="A5" s="79"/>
      <c r="B5" s="87"/>
    </row>
    <row r="6" spans="1:30" s="164" customFormat="1" ht="36" customHeight="1" thickBot="1" x14ac:dyDescent="0.35">
      <c r="A6" s="168"/>
      <c r="B6" s="166" t="s">
        <v>179</v>
      </c>
      <c r="C6" s="167" t="s">
        <v>181</v>
      </c>
      <c r="D6" s="171">
        <f>D65+D83+D96+D100+D113</f>
        <v>0</v>
      </c>
      <c r="E6" s="171">
        <f t="shared" ref="E6:N6" si="1">E65+E83+E96+E100+E113</f>
        <v>0</v>
      </c>
      <c r="F6" s="171">
        <f t="shared" si="1"/>
        <v>0</v>
      </c>
      <c r="G6" s="171">
        <f t="shared" si="1"/>
        <v>0</v>
      </c>
      <c r="H6" s="171">
        <f t="shared" si="1"/>
        <v>0</v>
      </c>
      <c r="I6" s="171">
        <f t="shared" si="1"/>
        <v>0</v>
      </c>
      <c r="J6" s="171">
        <f t="shared" si="1"/>
        <v>0</v>
      </c>
      <c r="K6" s="171">
        <f t="shared" si="1"/>
        <v>0</v>
      </c>
      <c r="L6" s="171">
        <f t="shared" si="1"/>
        <v>0</v>
      </c>
      <c r="M6" s="171">
        <f t="shared" si="1"/>
        <v>0</v>
      </c>
      <c r="N6" s="171">
        <f t="shared" si="1"/>
        <v>0</v>
      </c>
      <c r="O6" s="171">
        <f t="shared" ref="O6:AC6" si="2">O65+O83+O96+O100+O113</f>
        <v>0</v>
      </c>
      <c r="P6" s="171">
        <f t="shared" si="2"/>
        <v>0</v>
      </c>
      <c r="Q6" s="171">
        <f t="shared" si="2"/>
        <v>0</v>
      </c>
      <c r="R6" s="171">
        <f t="shared" si="2"/>
        <v>0</v>
      </c>
      <c r="S6" s="171">
        <f t="shared" si="2"/>
        <v>0</v>
      </c>
      <c r="T6" s="171">
        <f t="shared" si="2"/>
        <v>0</v>
      </c>
      <c r="U6" s="171">
        <f t="shared" si="2"/>
        <v>0</v>
      </c>
      <c r="V6" s="171">
        <f t="shared" si="2"/>
        <v>0</v>
      </c>
      <c r="W6" s="171">
        <f t="shared" si="2"/>
        <v>0</v>
      </c>
      <c r="X6" s="171">
        <f t="shared" si="2"/>
        <v>0</v>
      </c>
      <c r="Y6" s="171">
        <f t="shared" si="2"/>
        <v>0</v>
      </c>
      <c r="Z6" s="171">
        <f t="shared" si="2"/>
        <v>0</v>
      </c>
      <c r="AA6" s="171">
        <f t="shared" si="2"/>
        <v>0</v>
      </c>
      <c r="AB6" s="171">
        <f t="shared" si="2"/>
        <v>0</v>
      </c>
      <c r="AC6" s="171">
        <f t="shared" si="2"/>
        <v>0</v>
      </c>
    </row>
    <row r="7" spans="1:30" s="164" customFormat="1" ht="36" customHeight="1" x14ac:dyDescent="0.3">
      <c r="A7" s="168"/>
      <c r="B7" s="197" t="s">
        <v>180</v>
      </c>
      <c r="C7" s="197" t="s">
        <v>397</v>
      </c>
      <c r="D7" s="199">
        <f>IF(D27=0,0,D6/(D27+D28))</f>
        <v>0</v>
      </c>
      <c r="E7" s="199">
        <f t="shared" ref="E7:N7" si="3">IF(E27=0,0,E6/(E27+E28))</f>
        <v>0</v>
      </c>
      <c r="F7" s="199">
        <f t="shared" si="3"/>
        <v>0</v>
      </c>
      <c r="G7" s="199">
        <f t="shared" si="3"/>
        <v>0</v>
      </c>
      <c r="H7" s="199">
        <f t="shared" si="3"/>
        <v>0</v>
      </c>
      <c r="I7" s="199">
        <f t="shared" si="3"/>
        <v>0</v>
      </c>
      <c r="J7" s="199">
        <f t="shared" si="3"/>
        <v>0</v>
      </c>
      <c r="K7" s="199">
        <f t="shared" si="3"/>
        <v>0</v>
      </c>
      <c r="L7" s="199">
        <f t="shared" si="3"/>
        <v>0</v>
      </c>
      <c r="M7" s="199">
        <f t="shared" si="3"/>
        <v>0</v>
      </c>
      <c r="N7" s="199">
        <f t="shared" si="3"/>
        <v>0</v>
      </c>
      <c r="O7" s="199">
        <f t="shared" ref="O7:AC7" si="4">IF(O27=0,0,O6/(O27+O28))</f>
        <v>0</v>
      </c>
      <c r="P7" s="199">
        <f t="shared" si="4"/>
        <v>0</v>
      </c>
      <c r="Q7" s="199">
        <f t="shared" si="4"/>
        <v>0</v>
      </c>
      <c r="R7" s="199">
        <f t="shared" si="4"/>
        <v>0</v>
      </c>
      <c r="S7" s="199">
        <f t="shared" si="4"/>
        <v>0</v>
      </c>
      <c r="T7" s="199">
        <f t="shared" si="4"/>
        <v>0</v>
      </c>
      <c r="U7" s="199">
        <f t="shared" si="4"/>
        <v>0</v>
      </c>
      <c r="V7" s="199">
        <f t="shared" si="4"/>
        <v>0</v>
      </c>
      <c r="W7" s="199">
        <f t="shared" si="4"/>
        <v>0</v>
      </c>
      <c r="X7" s="199">
        <f t="shared" si="4"/>
        <v>0</v>
      </c>
      <c r="Y7" s="199">
        <f t="shared" si="4"/>
        <v>0</v>
      </c>
      <c r="Z7" s="199">
        <f t="shared" si="4"/>
        <v>0</v>
      </c>
      <c r="AA7" s="199">
        <f t="shared" si="4"/>
        <v>0</v>
      </c>
      <c r="AB7" s="199">
        <f t="shared" si="4"/>
        <v>0</v>
      </c>
      <c r="AC7" s="199">
        <f t="shared" si="4"/>
        <v>0</v>
      </c>
    </row>
    <row r="8" spans="1:30" s="205" customFormat="1" ht="36" customHeight="1" x14ac:dyDescent="0.3">
      <c r="A8" s="204"/>
      <c r="B8" s="201"/>
      <c r="C8" s="202"/>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30" ht="20.25" customHeight="1" outlineLevel="1" x14ac:dyDescent="0.3">
      <c r="A9" s="78"/>
      <c r="B9" s="170" t="s">
        <v>139</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row>
    <row r="10" spans="1:30" ht="20.25" customHeight="1" outlineLevel="2" x14ac:dyDescent="0.3">
      <c r="A10" s="78"/>
      <c r="B10" s="148" t="s">
        <v>120</v>
      </c>
      <c r="C10" s="148" t="s">
        <v>9</v>
      </c>
      <c r="D10" s="147">
        <f>'Basic input'!F27</f>
        <v>0</v>
      </c>
      <c r="E10" s="147">
        <f>'Basic input'!G27</f>
        <v>0</v>
      </c>
      <c r="F10" s="147">
        <f>'Basic input'!H27</f>
        <v>0</v>
      </c>
      <c r="G10" s="147">
        <f>'Basic input'!I27</f>
        <v>0</v>
      </c>
      <c r="H10" s="147">
        <f>'Basic input'!J27</f>
        <v>0</v>
      </c>
      <c r="I10" s="147">
        <f>'Basic input'!K27</f>
        <v>0</v>
      </c>
      <c r="J10" s="147">
        <f>'Basic input'!L27</f>
        <v>0</v>
      </c>
      <c r="K10" s="147">
        <f>'Basic input'!M27</f>
        <v>0</v>
      </c>
      <c r="L10" s="147">
        <f>'Basic input'!N27</f>
        <v>0</v>
      </c>
      <c r="M10" s="147">
        <f>'Basic input'!O27</f>
        <v>0</v>
      </c>
      <c r="N10" s="147">
        <f>'Basic input'!P27</f>
        <v>0</v>
      </c>
      <c r="O10" s="147"/>
      <c r="P10" s="147"/>
      <c r="Q10" s="147"/>
      <c r="R10" s="147"/>
      <c r="S10" s="147"/>
      <c r="T10" s="147"/>
      <c r="U10" s="147"/>
      <c r="V10" s="147"/>
      <c r="W10" s="147"/>
      <c r="X10" s="147"/>
      <c r="Y10" s="147"/>
      <c r="Z10" s="147"/>
      <c r="AA10" s="147"/>
      <c r="AB10" s="147"/>
      <c r="AC10" s="147"/>
    </row>
    <row r="11" spans="1:30" ht="20.25" customHeight="1" outlineLevel="2" x14ac:dyDescent="0.3">
      <c r="A11" s="78"/>
      <c r="B11" s="148"/>
      <c r="C11" s="148"/>
      <c r="D11" s="614">
        <v>1</v>
      </c>
      <c r="E11" s="614">
        <f>+D11+1</f>
        <v>2</v>
      </c>
      <c r="F11" s="614">
        <f t="shared" ref="F11:AC11" si="5">+E11+1</f>
        <v>3</v>
      </c>
      <c r="G11" s="614">
        <f t="shared" si="5"/>
        <v>4</v>
      </c>
      <c r="H11" s="614">
        <f t="shared" si="5"/>
        <v>5</v>
      </c>
      <c r="I11" s="614">
        <f t="shared" si="5"/>
        <v>6</v>
      </c>
      <c r="J11" s="614">
        <f t="shared" si="5"/>
        <v>7</v>
      </c>
      <c r="K11" s="614">
        <f t="shared" si="5"/>
        <v>8</v>
      </c>
      <c r="L11" s="614">
        <f t="shared" si="5"/>
        <v>9</v>
      </c>
      <c r="M11" s="614">
        <f t="shared" si="5"/>
        <v>10</v>
      </c>
      <c r="N11" s="614">
        <f t="shared" si="5"/>
        <v>11</v>
      </c>
      <c r="O11" s="614">
        <f t="shared" si="5"/>
        <v>12</v>
      </c>
      <c r="P11" s="614">
        <f t="shared" si="5"/>
        <v>13</v>
      </c>
      <c r="Q11" s="614">
        <f t="shared" si="5"/>
        <v>14</v>
      </c>
      <c r="R11" s="614">
        <f t="shared" si="5"/>
        <v>15</v>
      </c>
      <c r="S11" s="614">
        <f t="shared" si="5"/>
        <v>16</v>
      </c>
      <c r="T11" s="614">
        <f t="shared" si="5"/>
        <v>17</v>
      </c>
      <c r="U11" s="614">
        <f t="shared" si="5"/>
        <v>18</v>
      </c>
      <c r="V11" s="614">
        <f t="shared" si="5"/>
        <v>19</v>
      </c>
      <c r="W11" s="614">
        <f t="shared" si="5"/>
        <v>20</v>
      </c>
      <c r="X11" s="614">
        <f t="shared" si="5"/>
        <v>21</v>
      </c>
      <c r="Y11" s="614">
        <f t="shared" si="5"/>
        <v>22</v>
      </c>
      <c r="Z11" s="614">
        <f t="shared" si="5"/>
        <v>23</v>
      </c>
      <c r="AA11" s="614">
        <f t="shared" si="5"/>
        <v>24</v>
      </c>
      <c r="AB11" s="614">
        <f t="shared" si="5"/>
        <v>25</v>
      </c>
      <c r="AC11" s="614">
        <f t="shared" si="5"/>
        <v>26</v>
      </c>
    </row>
    <row r="12" spans="1:30" s="136" customFormat="1" ht="20.25" customHeight="1" outlineLevel="2" x14ac:dyDescent="0.3">
      <c r="A12" s="267"/>
      <c r="B12" s="97" t="s">
        <v>132</v>
      </c>
      <c r="C12" s="97" t="s">
        <v>9</v>
      </c>
      <c r="D12" s="597">
        <f>SUM(D13:D23)</f>
        <v>0</v>
      </c>
      <c r="E12" s="597">
        <f t="shared" ref="E12:N12" si="6">SUM(E13:E23)</f>
        <v>0</v>
      </c>
      <c r="F12" s="597">
        <f t="shared" si="6"/>
        <v>0</v>
      </c>
      <c r="G12" s="597">
        <f t="shared" si="6"/>
        <v>0</v>
      </c>
      <c r="H12" s="597">
        <f t="shared" si="6"/>
        <v>0</v>
      </c>
      <c r="I12" s="597">
        <f t="shared" si="6"/>
        <v>0</v>
      </c>
      <c r="J12" s="597">
        <f t="shared" si="6"/>
        <v>0</v>
      </c>
      <c r="K12" s="597">
        <f t="shared" si="6"/>
        <v>0</v>
      </c>
      <c r="L12" s="597">
        <f t="shared" si="6"/>
        <v>0</v>
      </c>
      <c r="M12" s="597">
        <f t="shared" si="6"/>
        <v>0</v>
      </c>
      <c r="N12" s="597">
        <f t="shared" si="6"/>
        <v>0</v>
      </c>
      <c r="O12" s="597">
        <f t="shared" ref="O12:AC12" si="7">SUM(O13:O23)</f>
        <v>0</v>
      </c>
      <c r="P12" s="597">
        <f t="shared" si="7"/>
        <v>0</v>
      </c>
      <c r="Q12" s="597">
        <f t="shared" si="7"/>
        <v>0</v>
      </c>
      <c r="R12" s="597">
        <f t="shared" si="7"/>
        <v>0</v>
      </c>
      <c r="S12" s="597">
        <f t="shared" si="7"/>
        <v>0</v>
      </c>
      <c r="T12" s="597">
        <f t="shared" si="7"/>
        <v>0</v>
      </c>
      <c r="U12" s="597">
        <f t="shared" si="7"/>
        <v>0</v>
      </c>
      <c r="V12" s="597">
        <f t="shared" si="7"/>
        <v>0</v>
      </c>
      <c r="W12" s="597">
        <f t="shared" si="7"/>
        <v>0</v>
      </c>
      <c r="X12" s="597">
        <f t="shared" si="7"/>
        <v>0</v>
      </c>
      <c r="Y12" s="597">
        <f t="shared" si="7"/>
        <v>0</v>
      </c>
      <c r="Z12" s="597">
        <f t="shared" si="7"/>
        <v>0</v>
      </c>
      <c r="AA12" s="597">
        <f t="shared" si="7"/>
        <v>0</v>
      </c>
      <c r="AB12" s="597">
        <f t="shared" si="7"/>
        <v>0</v>
      </c>
      <c r="AC12" s="597">
        <f t="shared" si="7"/>
        <v>0</v>
      </c>
    </row>
    <row r="13" spans="1:30" s="136" customFormat="1" ht="20.25" customHeight="1" outlineLevel="3" x14ac:dyDescent="0.3">
      <c r="A13" s="267"/>
      <c r="B13" s="103"/>
      <c r="C13" s="146" t="s">
        <v>121</v>
      </c>
      <c r="D13" s="147">
        <f>IF('Detailed input - Vehicles'!$E$208&gt;=D11,'Basic input'!$F$27,0)</f>
        <v>0</v>
      </c>
      <c r="E13" s="147">
        <f>IF('Detailed input - Vehicles'!$E$208&gt;=E11,'Basic input'!$F$27,0)</f>
        <v>0</v>
      </c>
      <c r="F13" s="147">
        <f>IF('Detailed input - Vehicles'!$E$208&gt;=F11,'Basic input'!$F$27,0)</f>
        <v>0</v>
      </c>
      <c r="G13" s="147">
        <f>IF('Detailed input - Vehicles'!$E$208&gt;=G11,'Basic input'!$F$27,0)</f>
        <v>0</v>
      </c>
      <c r="H13" s="147">
        <f>IF('Detailed input - Vehicles'!$E$208&gt;=H11,'Basic input'!$F$27,0)</f>
        <v>0</v>
      </c>
      <c r="I13" s="147">
        <f>IF('Detailed input - Vehicles'!$E$208&gt;=I11,'Basic input'!$F$27,0)</f>
        <v>0</v>
      </c>
      <c r="J13" s="147">
        <f>IF('Detailed input - Vehicles'!$E$208&gt;=J11,'Basic input'!$F$27,0)</f>
        <v>0</v>
      </c>
      <c r="K13" s="147">
        <f>IF('Detailed input - Vehicles'!$E$208&gt;=K11,'Basic input'!$F$27,0)</f>
        <v>0</v>
      </c>
      <c r="L13" s="147">
        <f>IF('Detailed input - Vehicles'!$E$208&gt;=L11,'Basic input'!$F$27,0)</f>
        <v>0</v>
      </c>
      <c r="M13" s="147">
        <f>IF('Detailed input - Vehicles'!$E$208&gt;=M11,'Basic input'!$F$27,0)</f>
        <v>0</v>
      </c>
      <c r="N13" s="147">
        <f>IF('Detailed input - Vehicles'!$E$208&gt;=N11,'Basic input'!$F$27,0)</f>
        <v>0</v>
      </c>
      <c r="O13" s="147">
        <f>IF('Detailed input - Vehicles'!$E$208&gt;=O11,'Basic input'!$F$27,0)</f>
        <v>0</v>
      </c>
      <c r="P13" s="147">
        <f>IF('Detailed input - Vehicles'!$E$208&gt;=P11,'Basic input'!$F$27,0)</f>
        <v>0</v>
      </c>
      <c r="Q13" s="147">
        <f>IF('Detailed input - Vehicles'!$E$208&gt;=Q11,'Basic input'!$F$27,0)</f>
        <v>0</v>
      </c>
      <c r="R13" s="147">
        <f>IF('Detailed input - Vehicles'!$E$208&gt;=R11,'Basic input'!$F$27,0)</f>
        <v>0</v>
      </c>
      <c r="S13" s="147">
        <f>IF('Detailed input - Vehicles'!$E$208&gt;=S11,'Basic input'!$F$27,0)</f>
        <v>0</v>
      </c>
      <c r="T13" s="147">
        <f>IF('Detailed input - Vehicles'!$E$208&gt;=T11,'Basic input'!$F$27,0)</f>
        <v>0</v>
      </c>
      <c r="U13" s="147">
        <f>IF('Detailed input - Vehicles'!$E$208&gt;=U11,'Basic input'!$F$27,0)</f>
        <v>0</v>
      </c>
      <c r="V13" s="147">
        <f>IF('Detailed input - Vehicles'!$E$208&gt;=V11,'Basic input'!$F$27,0)</f>
        <v>0</v>
      </c>
      <c r="W13" s="147">
        <f>IF('Detailed input - Vehicles'!$E$208&gt;=W11,'Basic input'!$F$27,0)</f>
        <v>0</v>
      </c>
      <c r="X13" s="147">
        <f>IF('Detailed input - Vehicles'!$E$208&gt;=X11,'Basic input'!$F$27,0)</f>
        <v>0</v>
      </c>
      <c r="Y13" s="147">
        <f>IF('Detailed input - Vehicles'!$E$208&gt;=Y11,'Basic input'!$F$27,0)</f>
        <v>0</v>
      </c>
      <c r="Z13" s="147">
        <f>IF('Detailed input - Vehicles'!$E$208&gt;=Z11,'Basic input'!$F$27,0)</f>
        <v>0</v>
      </c>
      <c r="AA13" s="147">
        <f>IF('Detailed input - Vehicles'!$E$208&gt;=AA11,'Basic input'!$F$27,0)</f>
        <v>0</v>
      </c>
      <c r="AB13" s="147">
        <f>IF('Detailed input - Vehicles'!$E$208&gt;=AB11,'Basic input'!$F$27,0)</f>
        <v>0</v>
      </c>
      <c r="AC13" s="147">
        <f>IF('Detailed input - Vehicles'!$E$208&gt;=AC11,'Basic input'!$F$27,0)</f>
        <v>0</v>
      </c>
    </row>
    <row r="14" spans="1:30" s="136" customFormat="1" ht="20.25" customHeight="1" outlineLevel="3" x14ac:dyDescent="0.3">
      <c r="A14" s="267"/>
      <c r="B14" s="148"/>
      <c r="C14" s="146" t="s">
        <v>122</v>
      </c>
      <c r="D14" s="147"/>
      <c r="E14" s="147">
        <f>IF('Detailed input - Vehicles'!$E$208&gt;=D11,'Basic input'!$G$27,0)</f>
        <v>0</v>
      </c>
      <c r="F14" s="147">
        <f>IF('Detailed input - Vehicles'!$E$208&gt;=E11,'Basic input'!$G$27,0)</f>
        <v>0</v>
      </c>
      <c r="G14" s="147">
        <f>IF('Detailed input - Vehicles'!$E$208&gt;=F11,'Basic input'!$G$27,0)</f>
        <v>0</v>
      </c>
      <c r="H14" s="147">
        <f>IF('Detailed input - Vehicles'!$E$208&gt;=G11,'Basic input'!$G$27,0)</f>
        <v>0</v>
      </c>
      <c r="I14" s="147">
        <f>IF('Detailed input - Vehicles'!$E$208&gt;=H11,'Basic input'!$G$27,0)</f>
        <v>0</v>
      </c>
      <c r="J14" s="147">
        <f>IF('Detailed input - Vehicles'!$E$208&gt;=I11,'Basic input'!$G$27,0)</f>
        <v>0</v>
      </c>
      <c r="K14" s="147">
        <f>IF('Detailed input - Vehicles'!$E$208&gt;=J11,'Basic input'!$G$27,0)</f>
        <v>0</v>
      </c>
      <c r="L14" s="147">
        <f>IF('Detailed input - Vehicles'!$E$208&gt;=K11,'Basic input'!$G$27,0)</f>
        <v>0</v>
      </c>
      <c r="M14" s="147">
        <f>IF('Detailed input - Vehicles'!$E$208&gt;=L11,'Basic input'!$G$27,0)</f>
        <v>0</v>
      </c>
      <c r="N14" s="147">
        <f>IF('Detailed input - Vehicles'!$E$208&gt;=M11,'Basic input'!$G$27,0)</f>
        <v>0</v>
      </c>
      <c r="O14" s="147">
        <f>IF('Detailed input - Vehicles'!$E$208&gt;=N11,'Basic input'!$G$27,0)</f>
        <v>0</v>
      </c>
      <c r="P14" s="147">
        <f>IF('Detailed input - Vehicles'!$E$208&gt;=O11,'Basic input'!$G$27,0)</f>
        <v>0</v>
      </c>
      <c r="Q14" s="147">
        <f>IF('Detailed input - Vehicles'!$E$208&gt;=P11,'Basic input'!$G$27,0)</f>
        <v>0</v>
      </c>
      <c r="R14" s="147">
        <f>IF('Detailed input - Vehicles'!$E$208&gt;=Q11,'Basic input'!$G$27,0)</f>
        <v>0</v>
      </c>
      <c r="S14" s="147">
        <f>IF('Detailed input - Vehicles'!$E$208&gt;=R11,'Basic input'!$G$27,0)</f>
        <v>0</v>
      </c>
      <c r="T14" s="147">
        <f>IF('Detailed input - Vehicles'!$E$208&gt;=S11,'Basic input'!$G$27,0)</f>
        <v>0</v>
      </c>
      <c r="U14" s="147">
        <f>IF('Detailed input - Vehicles'!$E$208&gt;=T11,'Basic input'!$G$27,0)</f>
        <v>0</v>
      </c>
      <c r="V14" s="147">
        <f>IF('Detailed input - Vehicles'!$E$208&gt;=U11,'Basic input'!$G$27,0)</f>
        <v>0</v>
      </c>
      <c r="W14" s="147">
        <f>IF('Detailed input - Vehicles'!$E$208&gt;=V11,'Basic input'!$G$27,0)</f>
        <v>0</v>
      </c>
      <c r="X14" s="147">
        <f>IF('Detailed input - Vehicles'!$E$208&gt;=W11,'Basic input'!$G$27,0)</f>
        <v>0</v>
      </c>
      <c r="Y14" s="147">
        <f>IF('Detailed input - Vehicles'!$E$208&gt;=X11,'Basic input'!$G$27,0)</f>
        <v>0</v>
      </c>
      <c r="Z14" s="147">
        <f>IF('Detailed input - Vehicles'!$E$208&gt;=Y11,'Basic input'!$G$27,0)</f>
        <v>0</v>
      </c>
      <c r="AA14" s="147">
        <f>IF('Detailed input - Vehicles'!$E$208&gt;=Z11,'Basic input'!$G$27,0)</f>
        <v>0</v>
      </c>
      <c r="AB14" s="147">
        <f>IF('Detailed input - Vehicles'!$E$208&gt;=AA11,'Basic input'!$G$27,0)</f>
        <v>0</v>
      </c>
      <c r="AC14" s="147">
        <f>IF('Detailed input - Vehicles'!$E$208&gt;=AB11,'Basic input'!$G$27,0)</f>
        <v>0</v>
      </c>
    </row>
    <row r="15" spans="1:30" s="136" customFormat="1" ht="20.25" customHeight="1" outlineLevel="3" x14ac:dyDescent="0.3">
      <c r="A15" s="267"/>
      <c r="B15" s="148"/>
      <c r="C15" s="146" t="s">
        <v>123</v>
      </c>
      <c r="D15" s="147"/>
      <c r="E15" s="147"/>
      <c r="F15" s="147">
        <f>IF('Detailed input - Vehicles'!$E$208&gt;=D11,'Basic input'!$H$27,0)</f>
        <v>0</v>
      </c>
      <c r="G15" s="147">
        <f>IF('Detailed input - Vehicles'!$E$208&gt;=E11,'Basic input'!$H$27,0)</f>
        <v>0</v>
      </c>
      <c r="H15" s="147">
        <f>IF('Detailed input - Vehicles'!$E$208&gt;=F11,'Basic input'!$H$27,0)</f>
        <v>0</v>
      </c>
      <c r="I15" s="147">
        <f>IF('Detailed input - Vehicles'!$E$208&gt;=G11,'Basic input'!$H$27,0)</f>
        <v>0</v>
      </c>
      <c r="J15" s="147">
        <f>IF('Detailed input - Vehicles'!$E$208&gt;=H11,'Basic input'!$H$27,0)</f>
        <v>0</v>
      </c>
      <c r="K15" s="147">
        <f>IF('Detailed input - Vehicles'!$E$208&gt;=I11,'Basic input'!$H$27,0)</f>
        <v>0</v>
      </c>
      <c r="L15" s="147">
        <f>IF('Detailed input - Vehicles'!$E$208&gt;=J11,'Basic input'!$H$27,0)</f>
        <v>0</v>
      </c>
      <c r="M15" s="147">
        <f>IF('Detailed input - Vehicles'!$E$208&gt;=K11,'Basic input'!$H$27,0)</f>
        <v>0</v>
      </c>
      <c r="N15" s="147">
        <f>IF('Detailed input - Vehicles'!$E$208&gt;=L11,'Basic input'!$H$27,0)</f>
        <v>0</v>
      </c>
      <c r="O15" s="147">
        <f>IF('Detailed input - Vehicles'!$E$208&gt;=M11,'Basic input'!$H$27,0)</f>
        <v>0</v>
      </c>
      <c r="P15" s="147">
        <f>IF('Detailed input - Vehicles'!$E$208&gt;=N11,'Basic input'!$H$27,0)</f>
        <v>0</v>
      </c>
      <c r="Q15" s="147">
        <f>IF('Detailed input - Vehicles'!$E$208&gt;=O11,'Basic input'!$H$27,0)</f>
        <v>0</v>
      </c>
      <c r="R15" s="147">
        <f>IF('Detailed input - Vehicles'!$E$208&gt;=P11,'Basic input'!$H$27,0)</f>
        <v>0</v>
      </c>
      <c r="S15" s="147">
        <f>IF('Detailed input - Vehicles'!$E$208&gt;=Q11,'Basic input'!$H$27,0)</f>
        <v>0</v>
      </c>
      <c r="T15" s="147">
        <f>IF('Detailed input - Vehicles'!$E$208&gt;=R11,'Basic input'!$H$27,0)</f>
        <v>0</v>
      </c>
      <c r="U15" s="147">
        <f>IF('Detailed input - Vehicles'!$E$208&gt;=S11,'Basic input'!$H$27,0)</f>
        <v>0</v>
      </c>
      <c r="V15" s="147">
        <f>IF('Detailed input - Vehicles'!$E$208&gt;=T11,'Basic input'!$H$27,0)</f>
        <v>0</v>
      </c>
      <c r="W15" s="147">
        <f>IF('Detailed input - Vehicles'!$E$208&gt;=U11,'Basic input'!$H$27,0)</f>
        <v>0</v>
      </c>
      <c r="X15" s="147">
        <f>IF('Detailed input - Vehicles'!$E$208&gt;=V11,'Basic input'!$H$27,0)</f>
        <v>0</v>
      </c>
      <c r="Y15" s="147">
        <f>IF('Detailed input - Vehicles'!$E$208&gt;=W11,'Basic input'!$H$27,0)</f>
        <v>0</v>
      </c>
      <c r="Z15" s="147">
        <f>IF('Detailed input - Vehicles'!$E$208&gt;=X11,'Basic input'!$H$27,0)</f>
        <v>0</v>
      </c>
      <c r="AA15" s="147">
        <f>IF('Detailed input - Vehicles'!$E$208&gt;=Y11,'Basic input'!$H$27,0)</f>
        <v>0</v>
      </c>
      <c r="AB15" s="147">
        <f>IF('Detailed input - Vehicles'!$E$208&gt;=Z11,'Basic input'!$H$27,0)</f>
        <v>0</v>
      </c>
      <c r="AC15" s="147">
        <f>IF('Detailed input - Vehicles'!$E$208&gt;=AA11,'Basic input'!$H$27,0)</f>
        <v>0</v>
      </c>
    </row>
    <row r="16" spans="1:30" s="136" customFormat="1" ht="20.25" customHeight="1" outlineLevel="3" x14ac:dyDescent="0.3">
      <c r="A16" s="267"/>
      <c r="B16" s="148"/>
      <c r="C16" s="146" t="s">
        <v>124</v>
      </c>
      <c r="D16" s="147"/>
      <c r="E16" s="147"/>
      <c r="F16" s="147"/>
      <c r="G16" s="147">
        <f>IF('Detailed input - Vehicles'!$E$208&gt;=D11,'Basic input'!$I$27,0)</f>
        <v>0</v>
      </c>
      <c r="H16" s="147">
        <f>IF('Detailed input - Vehicles'!$E$208&gt;=E11,'Basic input'!$I$27,0)</f>
        <v>0</v>
      </c>
      <c r="I16" s="147">
        <f>IF('Detailed input - Vehicles'!$E$208&gt;=F11,'Basic input'!$I$27,0)</f>
        <v>0</v>
      </c>
      <c r="J16" s="147">
        <f>IF('Detailed input - Vehicles'!$E$208&gt;=G11,'Basic input'!$I$27,0)</f>
        <v>0</v>
      </c>
      <c r="K16" s="147">
        <f>IF('Detailed input - Vehicles'!$E$208&gt;=H11,'Basic input'!$I$27,0)</f>
        <v>0</v>
      </c>
      <c r="L16" s="147">
        <f>IF('Detailed input - Vehicles'!$E$208&gt;=I11,'Basic input'!$I$27,0)</f>
        <v>0</v>
      </c>
      <c r="M16" s="147">
        <f>IF('Detailed input - Vehicles'!$E$208&gt;=J11,'Basic input'!$I$27,0)</f>
        <v>0</v>
      </c>
      <c r="N16" s="147">
        <f>IF('Detailed input - Vehicles'!$E$208&gt;=K11,'Basic input'!$I$27,0)</f>
        <v>0</v>
      </c>
      <c r="O16" s="147">
        <f>IF('Detailed input - Vehicles'!$E$208&gt;=L11,'Basic input'!$I$27,0)</f>
        <v>0</v>
      </c>
      <c r="P16" s="147">
        <f>IF('Detailed input - Vehicles'!$E$208&gt;=M11,'Basic input'!$I$27,0)</f>
        <v>0</v>
      </c>
      <c r="Q16" s="147">
        <f>IF('Detailed input - Vehicles'!$E$208&gt;=N11,'Basic input'!$I$27,0)</f>
        <v>0</v>
      </c>
      <c r="R16" s="147">
        <f>IF('Detailed input - Vehicles'!$E$208&gt;=O11,'Basic input'!$I$27,0)</f>
        <v>0</v>
      </c>
      <c r="S16" s="147">
        <f>IF('Detailed input - Vehicles'!$E$208&gt;=P11,'Basic input'!$I$27,0)</f>
        <v>0</v>
      </c>
      <c r="T16" s="147">
        <f>IF('Detailed input - Vehicles'!$E$208&gt;=Q11,'Basic input'!$I$27,0)</f>
        <v>0</v>
      </c>
      <c r="U16" s="147">
        <f>IF('Detailed input - Vehicles'!$E$208&gt;=R11,'Basic input'!$I$27,0)</f>
        <v>0</v>
      </c>
      <c r="V16" s="147">
        <f>IF('Detailed input - Vehicles'!$E$208&gt;=S11,'Basic input'!$I$27,0)</f>
        <v>0</v>
      </c>
      <c r="W16" s="147">
        <f>IF('Detailed input - Vehicles'!$E$208&gt;=T11,'Basic input'!$I$27,0)</f>
        <v>0</v>
      </c>
      <c r="X16" s="147">
        <f>IF('Detailed input - Vehicles'!$E$208&gt;=U11,'Basic input'!$I$27,0)</f>
        <v>0</v>
      </c>
      <c r="Y16" s="147">
        <f>IF('Detailed input - Vehicles'!$E$208&gt;=V11,'Basic input'!$I$27,0)</f>
        <v>0</v>
      </c>
      <c r="Z16" s="147">
        <f>IF('Detailed input - Vehicles'!$E$208&gt;=W11,'Basic input'!$I$27,0)</f>
        <v>0</v>
      </c>
      <c r="AA16" s="147">
        <f>IF('Detailed input - Vehicles'!$E$208&gt;=X11,'Basic input'!$I$27,0)</f>
        <v>0</v>
      </c>
      <c r="AB16" s="147">
        <f>IF('Detailed input - Vehicles'!$E$208&gt;=Y11,'Basic input'!$I$27,0)</f>
        <v>0</v>
      </c>
      <c r="AC16" s="147">
        <f>IF('Detailed input - Vehicles'!$E$208&gt;=Z11,'Basic input'!$I$27,0)</f>
        <v>0</v>
      </c>
    </row>
    <row r="17" spans="1:29" s="136" customFormat="1" ht="20.25" customHeight="1" outlineLevel="3" x14ac:dyDescent="0.3">
      <c r="A17" s="267"/>
      <c r="B17" s="148"/>
      <c r="C17" s="146" t="s">
        <v>125</v>
      </c>
      <c r="D17" s="147"/>
      <c r="E17" s="147"/>
      <c r="F17" s="147"/>
      <c r="G17" s="147"/>
      <c r="H17" s="147">
        <f>IF('Detailed input - Vehicles'!$E$208&gt;=D11,'Basic input'!$J$27,0)</f>
        <v>0</v>
      </c>
      <c r="I17" s="147">
        <f>IF('Detailed input - Vehicles'!$E$208&gt;=E11,'Basic input'!$J$27,0)</f>
        <v>0</v>
      </c>
      <c r="J17" s="147">
        <f>IF('Detailed input - Vehicles'!$E$208&gt;=F11,'Basic input'!$J$27,0)</f>
        <v>0</v>
      </c>
      <c r="K17" s="147">
        <f>IF('Detailed input - Vehicles'!$E$208&gt;=G11,'Basic input'!$J$27,0)</f>
        <v>0</v>
      </c>
      <c r="L17" s="147">
        <f>IF('Detailed input - Vehicles'!$E$208&gt;=H11,'Basic input'!$J$27,0)</f>
        <v>0</v>
      </c>
      <c r="M17" s="147">
        <f>IF('Detailed input - Vehicles'!$E$208&gt;=I11,'Basic input'!$J$27,0)</f>
        <v>0</v>
      </c>
      <c r="N17" s="147">
        <f>IF('Detailed input - Vehicles'!$E$208&gt;=J11,'Basic input'!$J$27,0)</f>
        <v>0</v>
      </c>
      <c r="O17" s="147">
        <f>IF('Detailed input - Vehicles'!$E$208&gt;=K11,'Basic input'!$J$27,0)</f>
        <v>0</v>
      </c>
      <c r="P17" s="147">
        <f>IF('Detailed input - Vehicles'!$E$208&gt;=L11,'Basic input'!$J$27,0)</f>
        <v>0</v>
      </c>
      <c r="Q17" s="147">
        <f>IF('Detailed input - Vehicles'!$E$208&gt;=M11,'Basic input'!$J$27,0)</f>
        <v>0</v>
      </c>
      <c r="R17" s="147">
        <f>IF('Detailed input - Vehicles'!$E$208&gt;=N11,'Basic input'!$J$27,0)</f>
        <v>0</v>
      </c>
      <c r="S17" s="147">
        <f>IF('Detailed input - Vehicles'!$E$208&gt;=O11,'Basic input'!$J$27,0)</f>
        <v>0</v>
      </c>
      <c r="T17" s="147">
        <f>IF('Detailed input - Vehicles'!$E$208&gt;=P11,'Basic input'!$J$27,0)</f>
        <v>0</v>
      </c>
      <c r="U17" s="147">
        <f>IF('Detailed input - Vehicles'!$E$208&gt;=Q11,'Basic input'!$J$27,0)</f>
        <v>0</v>
      </c>
      <c r="V17" s="147">
        <f>IF('Detailed input - Vehicles'!$E$208&gt;=R11,'Basic input'!$J$27,0)</f>
        <v>0</v>
      </c>
      <c r="W17" s="147">
        <f>IF('Detailed input - Vehicles'!$E$208&gt;=S11,'Basic input'!$J$27,0)</f>
        <v>0</v>
      </c>
      <c r="X17" s="147">
        <f>IF('Detailed input - Vehicles'!$E$208&gt;=T11,'Basic input'!$J$27,0)</f>
        <v>0</v>
      </c>
      <c r="Y17" s="147">
        <f>IF('Detailed input - Vehicles'!$E$208&gt;=U11,'Basic input'!$J$27,0)</f>
        <v>0</v>
      </c>
      <c r="Z17" s="147">
        <f>IF('Detailed input - Vehicles'!$E$208&gt;=V11,'Basic input'!$J$27,0)</f>
        <v>0</v>
      </c>
      <c r="AA17" s="147">
        <f>IF('Detailed input - Vehicles'!$E$208&gt;=W11,'Basic input'!$J$27,0)</f>
        <v>0</v>
      </c>
      <c r="AB17" s="147">
        <f>IF('Detailed input - Vehicles'!$E$208&gt;=X11,'Basic input'!$J$27,0)</f>
        <v>0</v>
      </c>
      <c r="AC17" s="147">
        <f>IF('Detailed input - Vehicles'!$E$208&gt;=Y11,'Basic input'!$J$27,0)</f>
        <v>0</v>
      </c>
    </row>
    <row r="18" spans="1:29" s="136" customFormat="1" ht="20.25" customHeight="1" outlineLevel="3" x14ac:dyDescent="0.3">
      <c r="A18" s="267"/>
      <c r="B18" s="148"/>
      <c r="C18" s="146" t="s">
        <v>126</v>
      </c>
      <c r="D18" s="147"/>
      <c r="E18" s="147"/>
      <c r="F18" s="147"/>
      <c r="G18" s="147"/>
      <c r="H18" s="147"/>
      <c r="I18" s="147">
        <f>IF('Detailed input - Vehicles'!$E$208&gt;=D11,'Basic input'!$K$27,0)</f>
        <v>0</v>
      </c>
      <c r="J18" s="147">
        <f>IF('Detailed input - Vehicles'!$E$208&gt;=E11,'Basic input'!$K$27,0)</f>
        <v>0</v>
      </c>
      <c r="K18" s="147">
        <f>IF('Detailed input - Vehicles'!$E$208&gt;=F11,'Basic input'!$K$27,0)</f>
        <v>0</v>
      </c>
      <c r="L18" s="147">
        <f>IF('Detailed input - Vehicles'!$E$208&gt;=G11,'Basic input'!$K$27,0)</f>
        <v>0</v>
      </c>
      <c r="M18" s="147">
        <f>IF('Detailed input - Vehicles'!$E$208&gt;=H11,'Basic input'!$K$27,0)</f>
        <v>0</v>
      </c>
      <c r="N18" s="147">
        <f>IF('Detailed input - Vehicles'!$E$208&gt;=I11,'Basic input'!$K$27,0)</f>
        <v>0</v>
      </c>
      <c r="O18" s="147">
        <f>IF('Detailed input - Vehicles'!$E$208&gt;=J11,'Basic input'!$K$27,0)</f>
        <v>0</v>
      </c>
      <c r="P18" s="147">
        <f>IF('Detailed input - Vehicles'!$E$208&gt;=K11,'Basic input'!$K$27,0)</f>
        <v>0</v>
      </c>
      <c r="Q18" s="147">
        <f>IF('Detailed input - Vehicles'!$E$208&gt;=L11,'Basic input'!$K$27,0)</f>
        <v>0</v>
      </c>
      <c r="R18" s="147">
        <f>IF('Detailed input - Vehicles'!$E$208&gt;=M11,'Basic input'!$K$27,0)</f>
        <v>0</v>
      </c>
      <c r="S18" s="147">
        <f>IF('Detailed input - Vehicles'!$E$208&gt;=N11,'Basic input'!$K$27,0)</f>
        <v>0</v>
      </c>
      <c r="T18" s="147">
        <f>IF('Detailed input - Vehicles'!$E$208&gt;=O11,'Basic input'!$K$27,0)</f>
        <v>0</v>
      </c>
      <c r="U18" s="147">
        <f>IF('Detailed input - Vehicles'!$E$208&gt;=P11,'Basic input'!$K$27,0)</f>
        <v>0</v>
      </c>
      <c r="V18" s="147">
        <f>IF('Detailed input - Vehicles'!$E$208&gt;=Q11,'Basic input'!$K$27,0)</f>
        <v>0</v>
      </c>
      <c r="W18" s="147">
        <f>IF('Detailed input - Vehicles'!$E$208&gt;=R11,'Basic input'!$K$27,0)</f>
        <v>0</v>
      </c>
      <c r="X18" s="147">
        <f>IF('Detailed input - Vehicles'!$E$208&gt;=S11,'Basic input'!$K$27,0)</f>
        <v>0</v>
      </c>
      <c r="Y18" s="147">
        <f>IF('Detailed input - Vehicles'!$E$208&gt;=T11,'Basic input'!$K$27,0)</f>
        <v>0</v>
      </c>
      <c r="Z18" s="147">
        <f>IF('Detailed input - Vehicles'!$E$208&gt;=U11,'Basic input'!$K$27,0)</f>
        <v>0</v>
      </c>
      <c r="AA18" s="147">
        <f>IF('Detailed input - Vehicles'!$E$208&gt;=V11,'Basic input'!$K$27,0)</f>
        <v>0</v>
      </c>
      <c r="AB18" s="147">
        <f>IF('Detailed input - Vehicles'!$E$208&gt;=W11,'Basic input'!$K$27,0)</f>
        <v>0</v>
      </c>
      <c r="AC18" s="147">
        <f>IF('Detailed input - Vehicles'!$E$208&gt;=X11,'Basic input'!$K$27,0)</f>
        <v>0</v>
      </c>
    </row>
    <row r="19" spans="1:29" s="136" customFormat="1" ht="20.25" customHeight="1" outlineLevel="3" x14ac:dyDescent="0.3">
      <c r="A19" s="267"/>
      <c r="B19" s="148"/>
      <c r="C19" s="146" t="s">
        <v>127</v>
      </c>
      <c r="D19" s="147"/>
      <c r="E19" s="147"/>
      <c r="F19" s="147"/>
      <c r="G19" s="147"/>
      <c r="H19" s="147"/>
      <c r="I19" s="147"/>
      <c r="J19" s="147">
        <f>IF('Detailed input - Vehicles'!$E$208&gt;=D11,'Basic input'!$L$27,0)</f>
        <v>0</v>
      </c>
      <c r="K19" s="147">
        <f>IF('Detailed input - Vehicles'!$E$208&gt;=E11,'Basic input'!$L$27,0)</f>
        <v>0</v>
      </c>
      <c r="L19" s="147">
        <f>IF('Detailed input - Vehicles'!$E$208&gt;=F11,'Basic input'!$L$27,0)</f>
        <v>0</v>
      </c>
      <c r="M19" s="147">
        <f>IF('Detailed input - Vehicles'!$E$208&gt;=G11,'Basic input'!$L$27,0)</f>
        <v>0</v>
      </c>
      <c r="N19" s="147">
        <f>IF('Detailed input - Vehicles'!$E$208&gt;=H11,'Basic input'!$L$27,0)</f>
        <v>0</v>
      </c>
      <c r="O19" s="147">
        <f>IF('Detailed input - Vehicles'!$E$208&gt;=I11,'Basic input'!$L$27,0)</f>
        <v>0</v>
      </c>
      <c r="P19" s="147">
        <f>IF('Detailed input - Vehicles'!$E$208&gt;=J11,'Basic input'!$L$27,0)</f>
        <v>0</v>
      </c>
      <c r="Q19" s="147">
        <f>IF('Detailed input - Vehicles'!$E$208&gt;=K11,'Basic input'!$L$27,0)</f>
        <v>0</v>
      </c>
      <c r="R19" s="147">
        <f>IF('Detailed input - Vehicles'!$E$208&gt;=L11,'Basic input'!$L$27,0)</f>
        <v>0</v>
      </c>
      <c r="S19" s="147">
        <f>IF('Detailed input - Vehicles'!$E$208&gt;=M11,'Basic input'!$L$27,0)</f>
        <v>0</v>
      </c>
      <c r="T19" s="147">
        <f>IF('Detailed input - Vehicles'!$E$208&gt;=N11,'Basic input'!$L$27,0)</f>
        <v>0</v>
      </c>
      <c r="U19" s="147">
        <f>IF('Detailed input - Vehicles'!$E$208&gt;=O11,'Basic input'!$L$27,0)</f>
        <v>0</v>
      </c>
      <c r="V19" s="147">
        <f>IF('Detailed input - Vehicles'!$E$208&gt;=P11,'Basic input'!$L$27,0)</f>
        <v>0</v>
      </c>
      <c r="W19" s="147">
        <f>IF('Detailed input - Vehicles'!$E$208&gt;=Q11,'Basic input'!$L$27,0)</f>
        <v>0</v>
      </c>
      <c r="X19" s="147">
        <f>IF('Detailed input - Vehicles'!$E$208&gt;=R11,'Basic input'!$L$27,0)</f>
        <v>0</v>
      </c>
      <c r="Y19" s="147">
        <f>IF('Detailed input - Vehicles'!$E$208&gt;=S11,'Basic input'!$L$27,0)</f>
        <v>0</v>
      </c>
      <c r="Z19" s="147">
        <f>IF('Detailed input - Vehicles'!$E$208&gt;=T11,'Basic input'!$L$27,0)</f>
        <v>0</v>
      </c>
      <c r="AA19" s="147">
        <f>IF('Detailed input - Vehicles'!$E$208&gt;=U11,'Basic input'!$L$27,0)</f>
        <v>0</v>
      </c>
      <c r="AB19" s="147">
        <f>IF('Detailed input - Vehicles'!$E$208&gt;=V11,'Basic input'!$L$27,0)</f>
        <v>0</v>
      </c>
      <c r="AC19" s="147">
        <f>IF('Detailed input - Vehicles'!$E$208&gt;=W11,'Basic input'!$L$27,0)</f>
        <v>0</v>
      </c>
    </row>
    <row r="20" spans="1:29" s="136" customFormat="1" ht="20.25" customHeight="1" outlineLevel="3" x14ac:dyDescent="0.3">
      <c r="A20" s="267"/>
      <c r="B20" s="148"/>
      <c r="C20" s="146" t="s">
        <v>128</v>
      </c>
      <c r="D20" s="147"/>
      <c r="E20" s="147"/>
      <c r="F20" s="147"/>
      <c r="G20" s="147"/>
      <c r="H20" s="147"/>
      <c r="I20" s="147"/>
      <c r="J20" s="147"/>
      <c r="K20" s="147">
        <f>IF('Detailed input - Vehicles'!$E$208&gt;=D11,'Basic input'!$M$27,0)</f>
        <v>0</v>
      </c>
      <c r="L20" s="147">
        <f>IF('Detailed input - Vehicles'!$E$208&gt;=E11,'Basic input'!$M$27,0)</f>
        <v>0</v>
      </c>
      <c r="M20" s="147">
        <f>IF('Detailed input - Vehicles'!$E$208&gt;=F11,'Basic input'!$M$27,0)</f>
        <v>0</v>
      </c>
      <c r="N20" s="147">
        <f>IF('Detailed input - Vehicles'!$E$208&gt;=G11,'Basic input'!$M$27,0)</f>
        <v>0</v>
      </c>
      <c r="O20" s="147">
        <f>IF('Detailed input - Vehicles'!$E$208&gt;=H11,'Basic input'!$M$27,0)</f>
        <v>0</v>
      </c>
      <c r="P20" s="147">
        <f>IF('Detailed input - Vehicles'!$E$208&gt;=I11,'Basic input'!$M$27,0)</f>
        <v>0</v>
      </c>
      <c r="Q20" s="147">
        <f>IF('Detailed input - Vehicles'!$E$208&gt;=J11,'Basic input'!$M$27,0)</f>
        <v>0</v>
      </c>
      <c r="R20" s="147">
        <f>IF('Detailed input - Vehicles'!$E$208&gt;=K11,'Basic input'!$M$27,0)</f>
        <v>0</v>
      </c>
      <c r="S20" s="147">
        <f>IF('Detailed input - Vehicles'!$E$208&gt;=L11,'Basic input'!$M$27,0)</f>
        <v>0</v>
      </c>
      <c r="T20" s="147">
        <f>IF('Detailed input - Vehicles'!$E$208&gt;=M11,'Basic input'!$M$27,0)</f>
        <v>0</v>
      </c>
      <c r="U20" s="147">
        <f>IF('Detailed input - Vehicles'!$E$208&gt;=N11,'Basic input'!$M$27,0)</f>
        <v>0</v>
      </c>
      <c r="V20" s="147">
        <f>IF('Detailed input - Vehicles'!$E$208&gt;=O11,'Basic input'!$M$27,0)</f>
        <v>0</v>
      </c>
      <c r="W20" s="147">
        <f>IF('Detailed input - Vehicles'!$E$208&gt;=P11,'Basic input'!$M$27,0)</f>
        <v>0</v>
      </c>
      <c r="X20" s="147">
        <f>IF('Detailed input - Vehicles'!$E$208&gt;=Q11,'Basic input'!$M$27,0)</f>
        <v>0</v>
      </c>
      <c r="Y20" s="147">
        <f>IF('Detailed input - Vehicles'!$E$208&gt;=R11,'Basic input'!$M$27,0)</f>
        <v>0</v>
      </c>
      <c r="Z20" s="147">
        <f>IF('Detailed input - Vehicles'!$E$208&gt;=S11,'Basic input'!$M$27,0)</f>
        <v>0</v>
      </c>
      <c r="AA20" s="147">
        <f>IF('Detailed input - Vehicles'!$E$208&gt;=T11,'Basic input'!$M$27,0)</f>
        <v>0</v>
      </c>
      <c r="AB20" s="147">
        <f>IF('Detailed input - Vehicles'!$E$208&gt;=U11,'Basic input'!$M$27,0)</f>
        <v>0</v>
      </c>
      <c r="AC20" s="147">
        <f>IF('Detailed input - Vehicles'!$E$208&gt;=V11,'Basic input'!$M$27,0)</f>
        <v>0</v>
      </c>
    </row>
    <row r="21" spans="1:29" s="136" customFormat="1" ht="20.25" customHeight="1" outlineLevel="3" x14ac:dyDescent="0.3">
      <c r="A21" s="267"/>
      <c r="B21" s="148"/>
      <c r="C21" s="146" t="s">
        <v>129</v>
      </c>
      <c r="D21" s="147"/>
      <c r="E21" s="147"/>
      <c r="F21" s="147"/>
      <c r="G21" s="147"/>
      <c r="H21" s="147"/>
      <c r="I21" s="147"/>
      <c r="J21" s="147"/>
      <c r="K21" s="147"/>
      <c r="L21" s="147">
        <f>IF('Detailed input - Vehicles'!$E$208&gt;=D11,'Basic input'!$N$27,0)</f>
        <v>0</v>
      </c>
      <c r="M21" s="147">
        <f>IF('Detailed input - Vehicles'!$E$208&gt;=E11,'Basic input'!$N$27,0)</f>
        <v>0</v>
      </c>
      <c r="N21" s="147">
        <f>IF('Detailed input - Vehicles'!$E$208&gt;=F11,'Basic input'!$N$27,0)</f>
        <v>0</v>
      </c>
      <c r="O21" s="147">
        <f>IF('Detailed input - Vehicles'!$E$208&gt;=G11,'Basic input'!$N$27,0)</f>
        <v>0</v>
      </c>
      <c r="P21" s="147">
        <f>IF('Detailed input - Vehicles'!$E$208&gt;=H11,'Basic input'!$N$27,0)</f>
        <v>0</v>
      </c>
      <c r="Q21" s="147">
        <f>IF('Detailed input - Vehicles'!$E$208&gt;=I11,'Basic input'!$N$27,0)</f>
        <v>0</v>
      </c>
      <c r="R21" s="147">
        <f>IF('Detailed input - Vehicles'!$E$208&gt;=J11,'Basic input'!$N$27,0)</f>
        <v>0</v>
      </c>
      <c r="S21" s="147">
        <f>IF('Detailed input - Vehicles'!$E$208&gt;=K11,'Basic input'!$N$27,0)</f>
        <v>0</v>
      </c>
      <c r="T21" s="147">
        <f>IF('Detailed input - Vehicles'!$E$208&gt;=L11,'Basic input'!$N$27,0)</f>
        <v>0</v>
      </c>
      <c r="U21" s="147">
        <f>IF('Detailed input - Vehicles'!$E$208&gt;=M11,'Basic input'!$N$27,0)</f>
        <v>0</v>
      </c>
      <c r="V21" s="147">
        <f>IF('Detailed input - Vehicles'!$E$208&gt;=N11,'Basic input'!$N$27,0)</f>
        <v>0</v>
      </c>
      <c r="W21" s="147">
        <f>IF('Detailed input - Vehicles'!$E$208&gt;=O11,'Basic input'!$N$27,0)</f>
        <v>0</v>
      </c>
      <c r="X21" s="147">
        <f>IF('Detailed input - Vehicles'!$E$208&gt;=P11,'Basic input'!$N$27,0)</f>
        <v>0</v>
      </c>
      <c r="Y21" s="147">
        <f>IF('Detailed input - Vehicles'!$E$208&gt;=Q11,'Basic input'!$N$27,0)</f>
        <v>0</v>
      </c>
      <c r="Z21" s="147">
        <f>IF('Detailed input - Vehicles'!$E$208&gt;=R11,'Basic input'!$N$27,0)</f>
        <v>0</v>
      </c>
      <c r="AA21" s="147">
        <f>IF('Detailed input - Vehicles'!$E$208&gt;=S11,'Basic input'!$N$27,0)</f>
        <v>0</v>
      </c>
      <c r="AB21" s="147">
        <f>IF('Detailed input - Vehicles'!$E$208&gt;=T11,'Basic input'!$N$27,0)</f>
        <v>0</v>
      </c>
      <c r="AC21" s="147">
        <f>IF('Detailed input - Vehicles'!$E$208&gt;=U11,'Basic input'!$N$27,0)</f>
        <v>0</v>
      </c>
    </row>
    <row r="22" spans="1:29" s="136" customFormat="1" ht="20.25" customHeight="1" outlineLevel="3" x14ac:dyDescent="0.3">
      <c r="A22" s="267"/>
      <c r="B22" s="148"/>
      <c r="C22" s="146" t="s">
        <v>130</v>
      </c>
      <c r="D22" s="147"/>
      <c r="E22" s="147"/>
      <c r="F22" s="147"/>
      <c r="G22" s="147"/>
      <c r="H22" s="147"/>
      <c r="I22" s="147"/>
      <c r="J22" s="147"/>
      <c r="K22" s="147"/>
      <c r="L22" s="147"/>
      <c r="M22" s="147">
        <f>IF('Detailed input - Vehicles'!$E$208&gt;=D11,'Basic input'!$O$27,0)</f>
        <v>0</v>
      </c>
      <c r="N22" s="147">
        <f>IF('Detailed input - Vehicles'!$E$208&gt;=E11,'Basic input'!$O$27,0)</f>
        <v>0</v>
      </c>
      <c r="O22" s="147">
        <f>IF('Detailed input - Vehicles'!$E$208&gt;=F11,'Basic input'!$O$27,0)</f>
        <v>0</v>
      </c>
      <c r="P22" s="147">
        <f>IF('Detailed input - Vehicles'!$E$208&gt;=G11,'Basic input'!$O$27,0)</f>
        <v>0</v>
      </c>
      <c r="Q22" s="147">
        <f>IF('Detailed input - Vehicles'!$E$208&gt;=H11,'Basic input'!$O$27,0)</f>
        <v>0</v>
      </c>
      <c r="R22" s="147">
        <f>IF('Detailed input - Vehicles'!$E$208&gt;=I11,'Basic input'!$O$27,0)</f>
        <v>0</v>
      </c>
      <c r="S22" s="147">
        <f>IF('Detailed input - Vehicles'!$E$208&gt;=J11,'Basic input'!$O$27,0)</f>
        <v>0</v>
      </c>
      <c r="T22" s="147">
        <f>IF('Detailed input - Vehicles'!$E$208&gt;=K11,'Basic input'!$O$27,0)</f>
        <v>0</v>
      </c>
      <c r="U22" s="147">
        <f>IF('Detailed input - Vehicles'!$E$208&gt;=L11,'Basic input'!$O$27,0)</f>
        <v>0</v>
      </c>
      <c r="V22" s="147">
        <f>IF('Detailed input - Vehicles'!$E$208&gt;=M11,'Basic input'!$O$27,0)</f>
        <v>0</v>
      </c>
      <c r="W22" s="147">
        <f>IF('Detailed input - Vehicles'!$E$208&gt;=N11,'Basic input'!$O$27,0)</f>
        <v>0</v>
      </c>
      <c r="X22" s="147">
        <f>IF('Detailed input - Vehicles'!$E$208&gt;=O11,'Basic input'!$O$27,0)</f>
        <v>0</v>
      </c>
      <c r="Y22" s="147">
        <f>IF('Detailed input - Vehicles'!$E$208&gt;=P11,'Basic input'!$O$27,0)</f>
        <v>0</v>
      </c>
      <c r="Z22" s="147">
        <f>IF('Detailed input - Vehicles'!$E$208&gt;=Q11,'Basic input'!$O$27,0)</f>
        <v>0</v>
      </c>
      <c r="AA22" s="147">
        <f>IF('Detailed input - Vehicles'!$E$208&gt;=R11,'Basic input'!$O$27,0)</f>
        <v>0</v>
      </c>
      <c r="AB22" s="147">
        <f>IF('Detailed input - Vehicles'!$E$208&gt;=S11,'Basic input'!$O$27,0)</f>
        <v>0</v>
      </c>
      <c r="AC22" s="147">
        <f>IF('Detailed input - Vehicles'!$E$208&gt;=T11,'Basic input'!$O$27,0)</f>
        <v>0</v>
      </c>
    </row>
    <row r="23" spans="1:29" s="136" customFormat="1" ht="20.25" customHeight="1" outlineLevel="3" x14ac:dyDescent="0.3">
      <c r="A23" s="267"/>
      <c r="B23" s="148"/>
      <c r="C23" s="146" t="s">
        <v>131</v>
      </c>
      <c r="D23" s="147"/>
      <c r="E23" s="147"/>
      <c r="F23" s="147"/>
      <c r="G23" s="147"/>
      <c r="H23" s="147"/>
      <c r="I23" s="147"/>
      <c r="J23" s="147"/>
      <c r="K23" s="147"/>
      <c r="L23" s="147"/>
      <c r="M23" s="147"/>
      <c r="N23" s="147">
        <f>IF('Detailed input - Vehicles'!$E$208&gt;=D11,'Basic input'!$P$27,0)</f>
        <v>0</v>
      </c>
      <c r="O23" s="147">
        <f>IF('Detailed input - Vehicles'!$E$208&gt;=E11,'Basic input'!$P$27,0)</f>
        <v>0</v>
      </c>
      <c r="P23" s="147">
        <f>IF('Detailed input - Vehicles'!$E$208&gt;=F11,'Basic input'!$P$27,0)</f>
        <v>0</v>
      </c>
      <c r="Q23" s="147">
        <f>IF('Detailed input - Vehicles'!$E$208&gt;=G11,'Basic input'!$P$27,0)</f>
        <v>0</v>
      </c>
      <c r="R23" s="147">
        <f>IF('Detailed input - Vehicles'!$E$208&gt;=H11,'Basic input'!$P$27,0)</f>
        <v>0</v>
      </c>
      <c r="S23" s="147">
        <f>IF('Detailed input - Vehicles'!$E$208&gt;=I11,'Basic input'!$P$27,0)</f>
        <v>0</v>
      </c>
      <c r="T23" s="147">
        <f>IF('Detailed input - Vehicles'!$E$208&gt;=J11,'Basic input'!$P$27,0)</f>
        <v>0</v>
      </c>
      <c r="U23" s="147">
        <f>IF('Detailed input - Vehicles'!$E$208&gt;=K11,'Basic input'!$P$27,0)</f>
        <v>0</v>
      </c>
      <c r="V23" s="147">
        <f>IF('Detailed input - Vehicles'!$E$208&gt;=L11,'Basic input'!$P$27,0)</f>
        <v>0</v>
      </c>
      <c r="W23" s="147">
        <f>IF('Detailed input - Vehicles'!$E$208&gt;=M11,'Basic input'!$P$27,0)</f>
        <v>0</v>
      </c>
      <c r="X23" s="147">
        <f>IF('Detailed input - Vehicles'!$E$208&gt;=N11,'Basic input'!$P$27,0)</f>
        <v>0</v>
      </c>
      <c r="Y23" s="147">
        <f>IF('Detailed input - Vehicles'!$E$208&gt;=O11,'Basic input'!$P$27,0)</f>
        <v>0</v>
      </c>
      <c r="Z23" s="147">
        <f>IF('Detailed input - Vehicles'!$E$208&gt;=P11,'Basic input'!$P$27,0)</f>
        <v>0</v>
      </c>
      <c r="AA23" s="147">
        <f>IF('Detailed input - Vehicles'!$E$208&gt;=Q11,'Basic input'!$P$27,0)</f>
        <v>0</v>
      </c>
      <c r="AB23" s="147">
        <f>IF('Detailed input - Vehicles'!$E$208&gt;=R11,'Basic input'!$P$27,0)</f>
        <v>0</v>
      </c>
      <c r="AC23" s="147">
        <f>IF('Detailed input - Vehicles'!$E$208&gt;=S11,'Basic input'!$P$27,0)</f>
        <v>0</v>
      </c>
    </row>
    <row r="24" spans="1:29" s="136" customFormat="1" ht="20.25" customHeight="1" outlineLevel="2" x14ac:dyDescent="0.3">
      <c r="A24" s="267"/>
      <c r="B24" s="148"/>
      <c r="C24" s="148"/>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row>
    <row r="25" spans="1:29" s="136" customFormat="1" ht="20.25" customHeight="1" outlineLevel="2" x14ac:dyDescent="0.3">
      <c r="A25" s="267"/>
      <c r="B25" s="148" t="s">
        <v>133</v>
      </c>
      <c r="C25" s="148" t="s">
        <v>6</v>
      </c>
      <c r="D25" s="147">
        <f>'Basic input'!$K$37*IF('Detailed input - Vehicles'!E228&lt;&gt;0,'Detailed input - Vehicles'!E228,'Detailed input - Vehicles'!E227)</f>
        <v>0</v>
      </c>
      <c r="E25" s="147">
        <f>'Basic input'!$K$37*IF('Detailed input - Vehicles'!F228&lt;&gt;0,'Detailed input - Vehicles'!F228,'Detailed input - Vehicles'!F227)</f>
        <v>0</v>
      </c>
      <c r="F25" s="147">
        <f>'Basic input'!$K$37*IF('Detailed input - Vehicles'!G228&lt;&gt;0,'Detailed input - Vehicles'!G228,'Detailed input - Vehicles'!G227)</f>
        <v>0</v>
      </c>
      <c r="G25" s="147">
        <f>'Basic input'!$K$37*IF('Detailed input - Vehicles'!H228&lt;&gt;0,'Detailed input - Vehicles'!H228,'Detailed input - Vehicles'!H227)</f>
        <v>0</v>
      </c>
      <c r="H25" s="147">
        <f>'Basic input'!$K$37*IF('Detailed input - Vehicles'!I228&lt;&gt;0,'Detailed input - Vehicles'!I228,'Detailed input - Vehicles'!I227)</f>
        <v>0</v>
      </c>
      <c r="I25" s="147">
        <f>'Basic input'!$K$37*IF('Detailed input - Vehicles'!J228&lt;&gt;0,'Detailed input - Vehicles'!J228,'Detailed input - Vehicles'!J227)</f>
        <v>0</v>
      </c>
      <c r="J25" s="147">
        <f>'Basic input'!$K$37*IF('Detailed input - Vehicles'!K228&lt;&gt;0,'Detailed input - Vehicles'!K228,'Detailed input - Vehicles'!K227)</f>
        <v>0</v>
      </c>
      <c r="K25" s="147">
        <f>'Basic input'!$K$37*IF('Detailed input - Vehicles'!L228&lt;&gt;0,'Detailed input - Vehicles'!L228,'Detailed input - Vehicles'!L227)</f>
        <v>0</v>
      </c>
      <c r="L25" s="147">
        <f>'Basic input'!$K$37*IF('Detailed input - Vehicles'!M228&lt;&gt;0,'Detailed input - Vehicles'!M228,'Detailed input - Vehicles'!M227)</f>
        <v>0</v>
      </c>
      <c r="M25" s="147">
        <f>'Basic input'!$K$37*IF('Detailed input - Vehicles'!N228&lt;&gt;0,'Detailed input - Vehicles'!N228,'Detailed input - Vehicles'!N227)</f>
        <v>0</v>
      </c>
      <c r="N25" s="147">
        <f>'Basic input'!$K$37*IF('Detailed input - Vehicles'!O228&lt;&gt;0,'Detailed input - Vehicles'!O228,'Detailed input - Vehicles'!O227)</f>
        <v>0</v>
      </c>
      <c r="O25" s="147">
        <f>'Basic input'!$K$37*IF('Detailed input - Vehicles'!P228&lt;&gt;0,'Detailed input - Vehicles'!P228,'Detailed input - Vehicles'!P227)</f>
        <v>0</v>
      </c>
      <c r="P25" s="147">
        <f>'Basic input'!$K$37*IF('Detailed input - Vehicles'!Q228&lt;&gt;0,'Detailed input - Vehicles'!Q228,'Detailed input - Vehicles'!Q227)</f>
        <v>0</v>
      </c>
      <c r="Q25" s="147">
        <f>'Basic input'!$K$37*IF('Detailed input - Vehicles'!R228&lt;&gt;0,'Detailed input - Vehicles'!R228,'Detailed input - Vehicles'!R227)</f>
        <v>0</v>
      </c>
      <c r="R25" s="147">
        <f>'Basic input'!$K$37*IF('Detailed input - Vehicles'!S228&lt;&gt;0,'Detailed input - Vehicles'!S228,'Detailed input - Vehicles'!S227)</f>
        <v>0</v>
      </c>
      <c r="S25" s="147">
        <f>'Basic input'!$K$37*IF('Detailed input - Vehicles'!T228&lt;&gt;0,'Detailed input - Vehicles'!T228,'Detailed input - Vehicles'!T227)</f>
        <v>0</v>
      </c>
      <c r="T25" s="147">
        <f>'Basic input'!$K$37*IF('Detailed input - Vehicles'!U228&lt;&gt;0,'Detailed input - Vehicles'!U228,'Detailed input - Vehicles'!U227)</f>
        <v>0</v>
      </c>
      <c r="U25" s="147">
        <f>'Basic input'!$K$37*IF('Detailed input - Vehicles'!V228&lt;&gt;0,'Detailed input - Vehicles'!V228,'Detailed input - Vehicles'!V227)</f>
        <v>0</v>
      </c>
      <c r="V25" s="147">
        <f>'Basic input'!$K$37*IF('Detailed input - Vehicles'!W228&lt;&gt;0,'Detailed input - Vehicles'!W228,'Detailed input - Vehicles'!W227)</f>
        <v>0</v>
      </c>
      <c r="W25" s="147">
        <f>'Basic input'!$K$37*IF('Detailed input - Vehicles'!X228&lt;&gt;0,'Detailed input - Vehicles'!X228,'Detailed input - Vehicles'!X227)</f>
        <v>0</v>
      </c>
      <c r="X25" s="147">
        <f>'Basic input'!$K$37*IF('Detailed input - Vehicles'!Y228&lt;&gt;0,'Detailed input - Vehicles'!Y228,'Detailed input - Vehicles'!Y227)</f>
        <v>0</v>
      </c>
      <c r="Y25" s="147">
        <f>'Basic input'!$K$37*IF('Detailed input - Vehicles'!Z228&lt;&gt;0,'Detailed input - Vehicles'!Z228,'Detailed input - Vehicles'!Z227)</f>
        <v>0</v>
      </c>
      <c r="Z25" s="147">
        <f>'Basic input'!$K$37*IF('Detailed input - Vehicles'!AA228&lt;&gt;0,'Detailed input - Vehicles'!AA228,'Detailed input - Vehicles'!AA227)</f>
        <v>0</v>
      </c>
      <c r="AA25" s="147">
        <f>'Basic input'!$K$37*IF('Detailed input - Vehicles'!AB228&lt;&gt;0,'Detailed input - Vehicles'!AB228,'Detailed input - Vehicles'!AB227)</f>
        <v>0</v>
      </c>
      <c r="AB25" s="147">
        <f>'Basic input'!$K$37*IF('Detailed input - Vehicles'!AC228&lt;&gt;0,'Detailed input - Vehicles'!AC228,'Detailed input - Vehicles'!AC227)</f>
        <v>0</v>
      </c>
      <c r="AC25" s="147">
        <f>'Basic input'!$K$37*IF('Detailed input - Vehicles'!AD228&lt;&gt;0,'Detailed input - Vehicles'!AD228,'Detailed input - Vehicles'!AD227)</f>
        <v>0</v>
      </c>
    </row>
    <row r="26" spans="1:29" s="136" customFormat="1" ht="20.25" customHeight="1" outlineLevel="2" x14ac:dyDescent="0.3">
      <c r="A26" s="267"/>
      <c r="B26" s="103" t="s">
        <v>82</v>
      </c>
      <c r="C26" s="148"/>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row>
    <row r="27" spans="1:29" ht="20.25" customHeight="1" outlineLevel="2" x14ac:dyDescent="0.3">
      <c r="B27" s="148" t="s">
        <v>113</v>
      </c>
      <c r="C27" s="149" t="s">
        <v>6</v>
      </c>
      <c r="D27" s="150">
        <f>D25*D12</f>
        <v>0</v>
      </c>
      <c r="E27" s="150">
        <f>E25*E12</f>
        <v>0</v>
      </c>
      <c r="F27" s="150">
        <f>F25*F12</f>
        <v>0</v>
      </c>
      <c r="G27" s="150">
        <f>G25*G12</f>
        <v>0</v>
      </c>
      <c r="H27" s="150">
        <f t="shared" ref="H27:N27" si="8">H25*H12</f>
        <v>0</v>
      </c>
      <c r="I27" s="150">
        <f t="shared" si="8"/>
        <v>0</v>
      </c>
      <c r="J27" s="150">
        <f t="shared" si="8"/>
        <v>0</v>
      </c>
      <c r="K27" s="150">
        <f t="shared" si="8"/>
        <v>0</v>
      </c>
      <c r="L27" s="150">
        <f t="shared" si="8"/>
        <v>0</v>
      </c>
      <c r="M27" s="150">
        <f t="shared" si="8"/>
        <v>0</v>
      </c>
      <c r="N27" s="150">
        <f t="shared" si="8"/>
        <v>0</v>
      </c>
      <c r="O27" s="150">
        <f t="shared" ref="O27:AC27" si="9">O25*O12</f>
        <v>0</v>
      </c>
      <c r="P27" s="150">
        <f t="shared" si="9"/>
        <v>0</v>
      </c>
      <c r="Q27" s="150">
        <f t="shared" si="9"/>
        <v>0</v>
      </c>
      <c r="R27" s="150">
        <f t="shared" si="9"/>
        <v>0</v>
      </c>
      <c r="S27" s="150">
        <f t="shared" si="9"/>
        <v>0</v>
      </c>
      <c r="T27" s="150">
        <f t="shared" si="9"/>
        <v>0</v>
      </c>
      <c r="U27" s="150">
        <f t="shared" si="9"/>
        <v>0</v>
      </c>
      <c r="V27" s="150">
        <f t="shared" si="9"/>
        <v>0</v>
      </c>
      <c r="W27" s="150">
        <f t="shared" si="9"/>
        <v>0</v>
      </c>
      <c r="X27" s="150">
        <f t="shared" si="9"/>
        <v>0</v>
      </c>
      <c r="Y27" s="150">
        <f t="shared" si="9"/>
        <v>0</v>
      </c>
      <c r="Z27" s="150">
        <f t="shared" si="9"/>
        <v>0</v>
      </c>
      <c r="AA27" s="150">
        <f t="shared" si="9"/>
        <v>0</v>
      </c>
      <c r="AB27" s="150">
        <f t="shared" si="9"/>
        <v>0</v>
      </c>
      <c r="AC27" s="150">
        <f t="shared" si="9"/>
        <v>0</v>
      </c>
    </row>
    <row r="28" spans="1:29" s="87" customFormat="1" ht="20.25" customHeight="1" outlineLevel="2" x14ac:dyDescent="0.3">
      <c r="A28" s="79"/>
      <c r="B28" s="86" t="s">
        <v>134</v>
      </c>
      <c r="C28" s="86" t="s">
        <v>6</v>
      </c>
      <c r="D28" s="151">
        <f>('Basic input'!$K$37*'GB trucks'!D12)-D27</f>
        <v>0</v>
      </c>
      <c r="E28" s="151">
        <f>('Basic input'!$K$37*'GB trucks'!E12)-E27</f>
        <v>0</v>
      </c>
      <c r="F28" s="151">
        <f>('Basic input'!$K$37*'GB trucks'!F12)-F27</f>
        <v>0</v>
      </c>
      <c r="G28" s="151">
        <f>('Basic input'!$K$37*'GB trucks'!G12)-G27</f>
        <v>0</v>
      </c>
      <c r="H28" s="151">
        <f>('Basic input'!$K$37*'GB trucks'!H12)-H27</f>
        <v>0</v>
      </c>
      <c r="I28" s="151">
        <f>('Basic input'!$K$37*'GB trucks'!I12)-I27</f>
        <v>0</v>
      </c>
      <c r="J28" s="151">
        <f>('Basic input'!$K$37*'GB trucks'!J12)-J27</f>
        <v>0</v>
      </c>
      <c r="K28" s="151">
        <f>('Basic input'!$K$37*'GB trucks'!K12)-K27</f>
        <v>0</v>
      </c>
      <c r="L28" s="151">
        <f>('Basic input'!$K$37*'GB trucks'!L12)-L27</f>
        <v>0</v>
      </c>
      <c r="M28" s="151">
        <f>('Basic input'!$K$37*'GB trucks'!M12)-M27</f>
        <v>0</v>
      </c>
      <c r="N28" s="151">
        <f>('Basic input'!$K$37*'GB trucks'!N12)-N27</f>
        <v>0</v>
      </c>
      <c r="O28" s="151">
        <f>('Basic input'!$K$37*'GB trucks'!O12)-O27</f>
        <v>0</v>
      </c>
      <c r="P28" s="151">
        <f>('Basic input'!$K$37*'GB trucks'!P12)-P27</f>
        <v>0</v>
      </c>
      <c r="Q28" s="151">
        <f>('Basic input'!$K$37*'GB trucks'!Q12)-Q27</f>
        <v>0</v>
      </c>
      <c r="R28" s="151">
        <f>('Basic input'!$K$37*'GB trucks'!R12)-R27</f>
        <v>0</v>
      </c>
      <c r="S28" s="151">
        <f>('Basic input'!$K$37*'GB trucks'!S12)-S27</f>
        <v>0</v>
      </c>
      <c r="T28" s="151">
        <f>('Basic input'!$K$37*'GB trucks'!T12)-T27</f>
        <v>0</v>
      </c>
      <c r="U28" s="151">
        <f>('Basic input'!$K$37*'GB trucks'!U12)-U27</f>
        <v>0</v>
      </c>
      <c r="V28" s="151">
        <f>('Basic input'!$K$37*'GB trucks'!V12)-V27</f>
        <v>0</v>
      </c>
      <c r="W28" s="151">
        <f>('Basic input'!$K$37*'GB trucks'!W12)-W27</f>
        <v>0</v>
      </c>
      <c r="X28" s="151">
        <f>('Basic input'!$K$37*'GB trucks'!X12)-X27</f>
        <v>0</v>
      </c>
      <c r="Y28" s="151">
        <f>('Basic input'!$K$37*'GB trucks'!Y12)-Y27</f>
        <v>0</v>
      </c>
      <c r="Z28" s="151">
        <f>('Basic input'!$K$37*'GB trucks'!Z12)-Z27</f>
        <v>0</v>
      </c>
      <c r="AA28" s="151">
        <f>('Basic input'!$K$37*'GB trucks'!AA12)-AA27</f>
        <v>0</v>
      </c>
      <c r="AB28" s="151">
        <f>('Basic input'!$K$37*'GB trucks'!AB12)-AB27</f>
        <v>0</v>
      </c>
      <c r="AC28" s="151">
        <f>('Basic input'!$K$37*'GB trucks'!AC12)-AC27</f>
        <v>0</v>
      </c>
    </row>
    <row r="29" spans="1:29" s="87" customFormat="1" ht="20.25" customHeight="1" outlineLevel="2" x14ac:dyDescent="0.3">
      <c r="A29" s="79"/>
      <c r="B29" s="86"/>
      <c r="C29" s="86"/>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row>
    <row r="30" spans="1:29" s="136" customFormat="1" ht="20.25" customHeight="1" outlineLevel="2" x14ac:dyDescent="0.3">
      <c r="A30" s="267"/>
      <c r="B30" s="97" t="s">
        <v>137</v>
      </c>
      <c r="C30" s="97" t="s">
        <v>78</v>
      </c>
      <c r="D30" s="597">
        <f t="shared" ref="D30:N30" si="10">SUM(D31:D41)</f>
        <v>0</v>
      </c>
      <c r="E30" s="597">
        <f t="shared" si="10"/>
        <v>0</v>
      </c>
      <c r="F30" s="597">
        <f t="shared" si="10"/>
        <v>0</v>
      </c>
      <c r="G30" s="597">
        <f t="shared" si="10"/>
        <v>0</v>
      </c>
      <c r="H30" s="597">
        <f t="shared" si="10"/>
        <v>0</v>
      </c>
      <c r="I30" s="597">
        <f t="shared" si="10"/>
        <v>0</v>
      </c>
      <c r="J30" s="597">
        <f t="shared" si="10"/>
        <v>0</v>
      </c>
      <c r="K30" s="597">
        <f t="shared" si="10"/>
        <v>0</v>
      </c>
      <c r="L30" s="597">
        <f t="shared" si="10"/>
        <v>0</v>
      </c>
      <c r="M30" s="597">
        <f t="shared" si="10"/>
        <v>0</v>
      </c>
      <c r="N30" s="597">
        <f t="shared" si="10"/>
        <v>0</v>
      </c>
      <c r="O30" s="597">
        <f t="shared" ref="O30:AC30" si="11">SUM(O31:O41)</f>
        <v>0</v>
      </c>
      <c r="P30" s="597">
        <f t="shared" si="11"/>
        <v>0</v>
      </c>
      <c r="Q30" s="597">
        <f t="shared" si="11"/>
        <v>0</v>
      </c>
      <c r="R30" s="597">
        <f t="shared" si="11"/>
        <v>0</v>
      </c>
      <c r="S30" s="597">
        <f t="shared" si="11"/>
        <v>0</v>
      </c>
      <c r="T30" s="597">
        <f t="shared" si="11"/>
        <v>0</v>
      </c>
      <c r="U30" s="597">
        <f t="shared" si="11"/>
        <v>0</v>
      </c>
      <c r="V30" s="597">
        <f t="shared" si="11"/>
        <v>0</v>
      </c>
      <c r="W30" s="597">
        <f t="shared" si="11"/>
        <v>0</v>
      </c>
      <c r="X30" s="597">
        <f t="shared" si="11"/>
        <v>0</v>
      </c>
      <c r="Y30" s="597">
        <f t="shared" si="11"/>
        <v>0</v>
      </c>
      <c r="Z30" s="597">
        <f t="shared" si="11"/>
        <v>0</v>
      </c>
      <c r="AA30" s="597">
        <f t="shared" si="11"/>
        <v>0</v>
      </c>
      <c r="AB30" s="597">
        <f t="shared" si="11"/>
        <v>0</v>
      </c>
      <c r="AC30" s="597">
        <f t="shared" si="11"/>
        <v>0</v>
      </c>
    </row>
    <row r="31" spans="1:29" s="138" customFormat="1" ht="20.25" customHeight="1" outlineLevel="3" x14ac:dyDescent="0.3">
      <c r="A31" s="265"/>
      <c r="B31" s="103" t="s">
        <v>135</v>
      </c>
      <c r="C31" s="146" t="s">
        <v>121</v>
      </c>
      <c r="D31" s="147">
        <f>IF('Detailed input - Vehicles'!$E$223&lt;&gt;0,'Detailed input - Vehicles'!$E$223,'Detailed input - Vehicles'!$E$222)*'GB trucks'!D25*'GB trucks'!D$13</f>
        <v>0</v>
      </c>
      <c r="E31" s="147">
        <f>IF('Detailed input - Vehicles'!$E$223&lt;&gt;0,'Detailed input - Vehicles'!$E$223,'Detailed input - Vehicles'!$E$222)*'GB trucks'!E25*'GB trucks'!E13</f>
        <v>0</v>
      </c>
      <c r="F31" s="147">
        <f>IF('Detailed input - Vehicles'!$E$223&lt;&gt;0,'Detailed input - Vehicles'!$E$223,'Detailed input - Vehicles'!$E$222)*'GB trucks'!F25*'GB trucks'!F13</f>
        <v>0</v>
      </c>
      <c r="G31" s="147">
        <f>IF('Detailed input - Vehicles'!$E$223&lt;&gt;0,'Detailed input - Vehicles'!$E$223,'Detailed input - Vehicles'!$E$222)*'GB trucks'!G25*'GB trucks'!G13</f>
        <v>0</v>
      </c>
      <c r="H31" s="147">
        <f>IF('Detailed input - Vehicles'!$E$223&lt;&gt;0,'Detailed input - Vehicles'!$E$223,'Detailed input - Vehicles'!$E$222)*'GB trucks'!H25*'GB trucks'!H13</f>
        <v>0</v>
      </c>
      <c r="I31" s="147">
        <f>IF('Detailed input - Vehicles'!$E$223&lt;&gt;0,'Detailed input - Vehicles'!$E$223,'Detailed input - Vehicles'!$E$222)*'GB trucks'!I25*'GB trucks'!I13</f>
        <v>0</v>
      </c>
      <c r="J31" s="147">
        <f>IF('Detailed input - Vehicles'!$E$223&lt;&gt;0,'Detailed input - Vehicles'!$E$223,'Detailed input - Vehicles'!$E$222)*'GB trucks'!J25*'GB trucks'!J13</f>
        <v>0</v>
      </c>
      <c r="K31" s="147">
        <f>IF('Detailed input - Vehicles'!$E$223&lt;&gt;0,'Detailed input - Vehicles'!$E$223,'Detailed input - Vehicles'!$E$222)*'GB trucks'!K25*'GB trucks'!K13</f>
        <v>0</v>
      </c>
      <c r="L31" s="147">
        <f>IF('Detailed input - Vehicles'!$E$223&lt;&gt;0,'Detailed input - Vehicles'!$E$223,'Detailed input - Vehicles'!$E$222)*'GB trucks'!L25*'GB trucks'!L13</f>
        <v>0</v>
      </c>
      <c r="M31" s="147">
        <f>IF('Detailed input - Vehicles'!$E$223&lt;&gt;0,'Detailed input - Vehicles'!$E$223,'Detailed input - Vehicles'!$E$222)*'GB trucks'!M25*'GB trucks'!M13</f>
        <v>0</v>
      </c>
      <c r="N31" s="147">
        <f>IF('Detailed input - Vehicles'!$E$223&lt;&gt;0,'Detailed input - Vehicles'!$E$223,'Detailed input - Vehicles'!$E$222)*'GB trucks'!N25*'GB trucks'!N13</f>
        <v>0</v>
      </c>
      <c r="O31" s="147">
        <f>IF('Detailed input - Vehicles'!$E$223&lt;&gt;0,'Detailed input - Vehicles'!$E$223,'Detailed input - Vehicles'!$E$222)*'GB trucks'!O25*'GB trucks'!O13</f>
        <v>0</v>
      </c>
      <c r="P31" s="147">
        <f>IF('Detailed input - Vehicles'!$E$223&lt;&gt;0,'Detailed input - Vehicles'!$E$223,'Detailed input - Vehicles'!$E$222)*'GB trucks'!P25*'GB trucks'!P13</f>
        <v>0</v>
      </c>
      <c r="Q31" s="147">
        <f>IF('Detailed input - Vehicles'!$E$223&lt;&gt;0,'Detailed input - Vehicles'!$E$223,'Detailed input - Vehicles'!$E$222)*'GB trucks'!Q25*'GB trucks'!Q13</f>
        <v>0</v>
      </c>
      <c r="R31" s="147">
        <f>IF('Detailed input - Vehicles'!$E$223&lt;&gt;0,'Detailed input - Vehicles'!$E$223,'Detailed input - Vehicles'!$E$222)*'GB trucks'!R25*'GB trucks'!R13</f>
        <v>0</v>
      </c>
      <c r="S31" s="147">
        <f>IF('Detailed input - Vehicles'!$E$223&lt;&gt;0,'Detailed input - Vehicles'!$E$223,'Detailed input - Vehicles'!$E$222)*'GB trucks'!S25*'GB trucks'!S13</f>
        <v>0</v>
      </c>
      <c r="T31" s="147">
        <f>IF('Detailed input - Vehicles'!$E$223&lt;&gt;0,'Detailed input - Vehicles'!$E$223,'Detailed input - Vehicles'!$E$222)*'GB trucks'!T25*'GB trucks'!T13</f>
        <v>0</v>
      </c>
      <c r="U31" s="147">
        <f>IF('Detailed input - Vehicles'!$E$223&lt;&gt;0,'Detailed input - Vehicles'!$E$223,'Detailed input - Vehicles'!$E$222)*'GB trucks'!U25*'GB trucks'!U13</f>
        <v>0</v>
      </c>
      <c r="V31" s="147">
        <f>IF('Detailed input - Vehicles'!$E$223&lt;&gt;0,'Detailed input - Vehicles'!$E$223,'Detailed input - Vehicles'!$E$222)*'GB trucks'!V25*'GB trucks'!V13</f>
        <v>0</v>
      </c>
      <c r="W31" s="147">
        <f>IF('Detailed input - Vehicles'!$E$223&lt;&gt;0,'Detailed input - Vehicles'!$E$223,'Detailed input - Vehicles'!$E$222)*'GB trucks'!W25*'GB trucks'!W13</f>
        <v>0</v>
      </c>
      <c r="X31" s="147">
        <f>IF('Detailed input - Vehicles'!$E$223&lt;&gt;0,'Detailed input - Vehicles'!$E$223,'Detailed input - Vehicles'!$E$222)*'GB trucks'!X25*'GB trucks'!X13</f>
        <v>0</v>
      </c>
      <c r="Y31" s="147">
        <f>IF('Detailed input - Vehicles'!$E$223&lt;&gt;0,'Detailed input - Vehicles'!$E$223,'Detailed input - Vehicles'!$E$222)*'GB trucks'!Y25*'GB trucks'!Y13</f>
        <v>0</v>
      </c>
      <c r="Z31" s="147">
        <f>IF('Detailed input - Vehicles'!$E$223&lt;&gt;0,'Detailed input - Vehicles'!$E$223,'Detailed input - Vehicles'!$E$222)*'GB trucks'!Z25*'GB trucks'!Z13</f>
        <v>0</v>
      </c>
      <c r="AA31" s="147">
        <f>IF('Detailed input - Vehicles'!$E$223&lt;&gt;0,'Detailed input - Vehicles'!$E$223,'Detailed input - Vehicles'!$E$222)*'GB trucks'!AA25*'GB trucks'!AA13</f>
        <v>0</v>
      </c>
      <c r="AB31" s="147">
        <f>IF('Detailed input - Vehicles'!$E$223&lt;&gt;0,'Detailed input - Vehicles'!$E$223,'Detailed input - Vehicles'!$E$222)*'GB trucks'!AB25*'GB trucks'!AB13</f>
        <v>0</v>
      </c>
      <c r="AC31" s="147">
        <f>IF('Detailed input - Vehicles'!$E$223&lt;&gt;0,'Detailed input - Vehicles'!$E$223,'Detailed input - Vehicles'!$E$222)*'GB trucks'!AC25*'GB trucks'!AC13</f>
        <v>0</v>
      </c>
    </row>
    <row r="32" spans="1:29" s="138" customFormat="1" ht="20.25" customHeight="1" outlineLevel="3" x14ac:dyDescent="0.3">
      <c r="A32" s="265"/>
      <c r="B32" s="97"/>
      <c r="C32" s="146" t="s">
        <v>122</v>
      </c>
      <c r="D32" s="147"/>
      <c r="E32" s="147">
        <f>IF('Detailed input - Vehicles'!$F$223&lt;&gt;0,'Detailed input - Vehicles'!$F$223,'Detailed input - Vehicles'!$F$222)*'GB trucks'!E25*'GB trucks'!E$14</f>
        <v>0</v>
      </c>
      <c r="F32" s="147">
        <f>IF('Detailed input - Vehicles'!$F$223&lt;&gt;0,'Detailed input - Vehicles'!$F$223,'Detailed input - Vehicles'!$F$222)*'GB trucks'!F25*'GB trucks'!F14</f>
        <v>0</v>
      </c>
      <c r="G32" s="147">
        <f>IF('Detailed input - Vehicles'!$F$223&lt;&gt;0,'Detailed input - Vehicles'!$F$223,'Detailed input - Vehicles'!$F$222)*'GB trucks'!G25*'GB trucks'!G14</f>
        <v>0</v>
      </c>
      <c r="H32" s="147">
        <f>IF('Detailed input - Vehicles'!$F$223&lt;&gt;0,'Detailed input - Vehicles'!$F$223,'Detailed input - Vehicles'!$F$222)*'GB trucks'!H25*'GB trucks'!H14</f>
        <v>0</v>
      </c>
      <c r="I32" s="147">
        <f>IF('Detailed input - Vehicles'!$F$223&lt;&gt;0,'Detailed input - Vehicles'!$F$223,'Detailed input - Vehicles'!$F$222)*'GB trucks'!I25*'GB trucks'!I14</f>
        <v>0</v>
      </c>
      <c r="J32" s="147">
        <f>IF('Detailed input - Vehicles'!$F$223&lt;&gt;0,'Detailed input - Vehicles'!$F$223,'Detailed input - Vehicles'!$F$222)*'GB trucks'!J25*'GB trucks'!J14</f>
        <v>0</v>
      </c>
      <c r="K32" s="147">
        <f>IF('Detailed input - Vehicles'!$F$223&lt;&gt;0,'Detailed input - Vehicles'!$F$223,'Detailed input - Vehicles'!$F$222)*'GB trucks'!K25*'GB trucks'!K14</f>
        <v>0</v>
      </c>
      <c r="L32" s="147">
        <f>IF('Detailed input - Vehicles'!$F$223&lt;&gt;0,'Detailed input - Vehicles'!$F$223,'Detailed input - Vehicles'!$F$222)*'GB trucks'!L25*'GB trucks'!L14</f>
        <v>0</v>
      </c>
      <c r="M32" s="147">
        <f>IF('Detailed input - Vehicles'!$F$223&lt;&gt;0,'Detailed input - Vehicles'!$F$223,'Detailed input - Vehicles'!$F$222)*'GB trucks'!M25*'GB trucks'!M14</f>
        <v>0</v>
      </c>
      <c r="N32" s="147">
        <f>IF('Detailed input - Vehicles'!$F$223&lt;&gt;0,'Detailed input - Vehicles'!$F$223,'Detailed input - Vehicles'!$F$222)*'GB trucks'!N25*'GB trucks'!N14</f>
        <v>0</v>
      </c>
      <c r="O32" s="147">
        <f>IF('Detailed input - Vehicles'!$F$223&lt;&gt;0,'Detailed input - Vehicles'!$F$223,'Detailed input - Vehicles'!$F$222)*'GB trucks'!O25*'GB trucks'!O14</f>
        <v>0</v>
      </c>
      <c r="P32" s="147">
        <f>IF('Detailed input - Vehicles'!$F$223&lt;&gt;0,'Detailed input - Vehicles'!$F$223,'Detailed input - Vehicles'!$F$222)*'GB trucks'!P25*'GB trucks'!P14</f>
        <v>0</v>
      </c>
      <c r="Q32" s="147">
        <f>IF('Detailed input - Vehicles'!$F$223&lt;&gt;0,'Detailed input - Vehicles'!$F$223,'Detailed input - Vehicles'!$F$222)*'GB trucks'!Q25*'GB trucks'!Q14</f>
        <v>0</v>
      </c>
      <c r="R32" s="147">
        <f>IF('Detailed input - Vehicles'!$F$223&lt;&gt;0,'Detailed input - Vehicles'!$F$223,'Detailed input - Vehicles'!$F$222)*'GB trucks'!R25*'GB trucks'!R14</f>
        <v>0</v>
      </c>
      <c r="S32" s="147">
        <f>IF('Detailed input - Vehicles'!$F$223&lt;&gt;0,'Detailed input - Vehicles'!$F$223,'Detailed input - Vehicles'!$F$222)*'GB trucks'!S25*'GB trucks'!S14</f>
        <v>0</v>
      </c>
      <c r="T32" s="147">
        <f>IF('Detailed input - Vehicles'!$F$223&lt;&gt;0,'Detailed input - Vehicles'!$F$223,'Detailed input - Vehicles'!$F$222)*'GB trucks'!T25*'GB trucks'!T14</f>
        <v>0</v>
      </c>
      <c r="U32" s="147">
        <f>IF('Detailed input - Vehicles'!$F$223&lt;&gt;0,'Detailed input - Vehicles'!$F$223,'Detailed input - Vehicles'!$F$222)*'GB trucks'!U25*'GB trucks'!U14</f>
        <v>0</v>
      </c>
      <c r="V32" s="147">
        <f>IF('Detailed input - Vehicles'!$F$223&lt;&gt;0,'Detailed input - Vehicles'!$F$223,'Detailed input - Vehicles'!$F$222)*'GB trucks'!V25*'GB trucks'!V14</f>
        <v>0</v>
      </c>
      <c r="W32" s="147">
        <f>IF('Detailed input - Vehicles'!$F$223&lt;&gt;0,'Detailed input - Vehicles'!$F$223,'Detailed input - Vehicles'!$F$222)*'GB trucks'!W25*'GB trucks'!W14</f>
        <v>0</v>
      </c>
      <c r="X32" s="147">
        <f>IF('Detailed input - Vehicles'!$F$223&lt;&gt;0,'Detailed input - Vehicles'!$F$223,'Detailed input - Vehicles'!$F$222)*'GB trucks'!X25*'GB trucks'!X14</f>
        <v>0</v>
      </c>
      <c r="Y32" s="147">
        <f>IF('Detailed input - Vehicles'!$F$223&lt;&gt;0,'Detailed input - Vehicles'!$F$223,'Detailed input - Vehicles'!$F$222)*'GB trucks'!Y25*'GB trucks'!Y14</f>
        <v>0</v>
      </c>
      <c r="Z32" s="147">
        <f>IF('Detailed input - Vehicles'!$F$223&lt;&gt;0,'Detailed input - Vehicles'!$F$223,'Detailed input - Vehicles'!$F$222)*'GB trucks'!Z25*'GB trucks'!Z14</f>
        <v>0</v>
      </c>
      <c r="AA32" s="147">
        <f>IF('Detailed input - Vehicles'!$F$223&lt;&gt;0,'Detailed input - Vehicles'!$F$223,'Detailed input - Vehicles'!$F$222)*'GB trucks'!AA25*'GB trucks'!AA14</f>
        <v>0</v>
      </c>
      <c r="AB32" s="147">
        <f>IF('Detailed input - Vehicles'!$F$223&lt;&gt;0,'Detailed input - Vehicles'!$F$223,'Detailed input - Vehicles'!$F$222)*'GB trucks'!AB25*'GB trucks'!AB14</f>
        <v>0</v>
      </c>
      <c r="AC32" s="147">
        <f>IF('Detailed input - Vehicles'!$F$223&lt;&gt;0,'Detailed input - Vehicles'!$F$223,'Detailed input - Vehicles'!$F$222)*'GB trucks'!AC25*'GB trucks'!AC14</f>
        <v>0</v>
      </c>
    </row>
    <row r="33" spans="1:29" s="138" customFormat="1" ht="20.25" customHeight="1" outlineLevel="3" x14ac:dyDescent="0.3">
      <c r="A33" s="265"/>
      <c r="B33" s="97"/>
      <c r="C33" s="146" t="s">
        <v>123</v>
      </c>
      <c r="D33" s="147"/>
      <c r="E33" s="147"/>
      <c r="F33" s="147">
        <f>IF('Detailed input - Vehicles'!$G$223&lt;&gt;0,'Detailed input - Vehicles'!$G$223,'Detailed input - Vehicles'!$G$222)*'GB trucks'!F$15*'GB trucks'!F25</f>
        <v>0</v>
      </c>
      <c r="G33" s="147">
        <f>IF('Detailed input - Vehicles'!$G$223&lt;&gt;0,'Detailed input - Vehicles'!$G$223,'Detailed input - Vehicles'!$G$222)*'GB trucks'!G15*'GB trucks'!G25</f>
        <v>0</v>
      </c>
      <c r="H33" s="147">
        <f>IF('Detailed input - Vehicles'!$G$223&lt;&gt;0,'Detailed input - Vehicles'!$G$223,'Detailed input - Vehicles'!$G$222)*'GB trucks'!H15*'GB trucks'!H25</f>
        <v>0</v>
      </c>
      <c r="I33" s="147">
        <f>IF('Detailed input - Vehicles'!$G$223&lt;&gt;0,'Detailed input - Vehicles'!$G$223,'Detailed input - Vehicles'!$G$222)*'GB trucks'!I15*'GB trucks'!I25</f>
        <v>0</v>
      </c>
      <c r="J33" s="147">
        <f>IF('Detailed input - Vehicles'!$G$223&lt;&gt;0,'Detailed input - Vehicles'!$G$223,'Detailed input - Vehicles'!$G$222)*'GB trucks'!J15*'GB trucks'!J25</f>
        <v>0</v>
      </c>
      <c r="K33" s="147">
        <f>IF('Detailed input - Vehicles'!$G$223&lt;&gt;0,'Detailed input - Vehicles'!$G$223,'Detailed input - Vehicles'!$G$222)*'GB trucks'!K15*'GB trucks'!K25</f>
        <v>0</v>
      </c>
      <c r="L33" s="147">
        <f>IF('Detailed input - Vehicles'!$G$223&lt;&gt;0,'Detailed input - Vehicles'!$G$223,'Detailed input - Vehicles'!$G$222)*'GB trucks'!L15*'GB trucks'!L25</f>
        <v>0</v>
      </c>
      <c r="M33" s="147">
        <f>IF('Detailed input - Vehicles'!$G$223&lt;&gt;0,'Detailed input - Vehicles'!$G$223,'Detailed input - Vehicles'!$G$222)*'GB trucks'!M15*'GB trucks'!M25</f>
        <v>0</v>
      </c>
      <c r="N33" s="147">
        <f>IF('Detailed input - Vehicles'!$G$223&lt;&gt;0,'Detailed input - Vehicles'!$G$223,'Detailed input - Vehicles'!$G$222)*'GB trucks'!N15*'GB trucks'!N25</f>
        <v>0</v>
      </c>
      <c r="O33" s="147">
        <f>IF('Detailed input - Vehicles'!$G$223&lt;&gt;0,'Detailed input - Vehicles'!$G$223,'Detailed input - Vehicles'!$G$222)*'GB trucks'!O15*'GB trucks'!O25</f>
        <v>0</v>
      </c>
      <c r="P33" s="147">
        <f>IF('Detailed input - Vehicles'!$G$223&lt;&gt;0,'Detailed input - Vehicles'!$G$223,'Detailed input - Vehicles'!$G$222)*'GB trucks'!P15*'GB trucks'!P25</f>
        <v>0</v>
      </c>
      <c r="Q33" s="147">
        <f>IF('Detailed input - Vehicles'!$G$223&lt;&gt;0,'Detailed input - Vehicles'!$G$223,'Detailed input - Vehicles'!$G$222)*'GB trucks'!Q15*'GB trucks'!Q25</f>
        <v>0</v>
      </c>
      <c r="R33" s="147">
        <f>IF('Detailed input - Vehicles'!$G$223&lt;&gt;0,'Detailed input - Vehicles'!$G$223,'Detailed input - Vehicles'!$G$222)*'GB trucks'!R15*'GB trucks'!R25</f>
        <v>0</v>
      </c>
      <c r="S33" s="147">
        <f>IF('Detailed input - Vehicles'!$G$223&lt;&gt;0,'Detailed input - Vehicles'!$G$223,'Detailed input - Vehicles'!$G$222)*'GB trucks'!S15*'GB trucks'!S25</f>
        <v>0</v>
      </c>
      <c r="T33" s="147">
        <f>IF('Detailed input - Vehicles'!$G$223&lt;&gt;0,'Detailed input - Vehicles'!$G$223,'Detailed input - Vehicles'!$G$222)*'GB trucks'!T15*'GB trucks'!T25</f>
        <v>0</v>
      </c>
      <c r="U33" s="147">
        <f>IF('Detailed input - Vehicles'!$G$223&lt;&gt;0,'Detailed input - Vehicles'!$G$223,'Detailed input - Vehicles'!$G$222)*'GB trucks'!U15*'GB trucks'!U25</f>
        <v>0</v>
      </c>
      <c r="V33" s="147">
        <f>IF('Detailed input - Vehicles'!$G$223&lt;&gt;0,'Detailed input - Vehicles'!$G$223,'Detailed input - Vehicles'!$G$222)*'GB trucks'!V15*'GB trucks'!V25</f>
        <v>0</v>
      </c>
      <c r="W33" s="147">
        <f>IF('Detailed input - Vehicles'!$G$223&lt;&gt;0,'Detailed input - Vehicles'!$G$223,'Detailed input - Vehicles'!$G$222)*'GB trucks'!W15*'GB trucks'!W25</f>
        <v>0</v>
      </c>
      <c r="X33" s="147">
        <f>IF('Detailed input - Vehicles'!$G$223&lt;&gt;0,'Detailed input - Vehicles'!$G$223,'Detailed input - Vehicles'!$G$222)*'GB trucks'!X15*'GB trucks'!X25</f>
        <v>0</v>
      </c>
      <c r="Y33" s="147">
        <f>IF('Detailed input - Vehicles'!$G$223&lt;&gt;0,'Detailed input - Vehicles'!$G$223,'Detailed input - Vehicles'!$G$222)*'GB trucks'!Y15*'GB trucks'!Y25</f>
        <v>0</v>
      </c>
      <c r="Z33" s="147">
        <f>IF('Detailed input - Vehicles'!$G$223&lt;&gt;0,'Detailed input - Vehicles'!$G$223,'Detailed input - Vehicles'!$G$222)*'GB trucks'!Z15*'GB trucks'!Z25</f>
        <v>0</v>
      </c>
      <c r="AA33" s="147">
        <f>IF('Detailed input - Vehicles'!$G$223&lt;&gt;0,'Detailed input - Vehicles'!$G$223,'Detailed input - Vehicles'!$G$222)*'GB trucks'!AA15*'GB trucks'!AA25</f>
        <v>0</v>
      </c>
      <c r="AB33" s="147">
        <f>IF('Detailed input - Vehicles'!$G$223&lt;&gt;0,'Detailed input - Vehicles'!$G$223,'Detailed input - Vehicles'!$G$222)*'GB trucks'!AB15*'GB trucks'!AB25</f>
        <v>0</v>
      </c>
      <c r="AC33" s="147">
        <f>IF('Detailed input - Vehicles'!$G$223&lt;&gt;0,'Detailed input - Vehicles'!$G$223,'Detailed input - Vehicles'!$G$222)*'GB trucks'!AC15*'GB trucks'!AC25</f>
        <v>0</v>
      </c>
    </row>
    <row r="34" spans="1:29" s="138" customFormat="1" ht="20.25" customHeight="1" outlineLevel="3" x14ac:dyDescent="0.3">
      <c r="A34" s="265"/>
      <c r="B34" s="97"/>
      <c r="C34" s="146" t="s">
        <v>124</v>
      </c>
      <c r="D34" s="147"/>
      <c r="E34" s="147"/>
      <c r="F34" s="147"/>
      <c r="G34" s="147">
        <f>IF('Detailed input - Vehicles'!$H$223&lt;&gt;0,'Detailed input - Vehicles'!$H$223,'Detailed input - Vehicles'!$H$222)*'GB trucks'!G$16*'GB trucks'!G25</f>
        <v>0</v>
      </c>
      <c r="H34" s="147">
        <f>IF('Detailed input - Vehicles'!$H$223&lt;&gt;0,'Detailed input - Vehicles'!$H$223,'Detailed input - Vehicles'!$H$222)*'GB trucks'!H16*'GB trucks'!H25</f>
        <v>0</v>
      </c>
      <c r="I34" s="147">
        <f>IF('Detailed input - Vehicles'!$H$223&lt;&gt;0,'Detailed input - Vehicles'!$H$223,'Detailed input - Vehicles'!$H$222)*'GB trucks'!I16*'GB trucks'!I25</f>
        <v>0</v>
      </c>
      <c r="J34" s="147">
        <f>IF('Detailed input - Vehicles'!$H$223&lt;&gt;0,'Detailed input - Vehicles'!$H$223,'Detailed input - Vehicles'!$H$222)*'GB trucks'!J16*'GB trucks'!J25</f>
        <v>0</v>
      </c>
      <c r="K34" s="147">
        <f>IF('Detailed input - Vehicles'!$H$223&lt;&gt;0,'Detailed input - Vehicles'!$H$223,'Detailed input - Vehicles'!$H$222)*'GB trucks'!K16*'GB trucks'!K25</f>
        <v>0</v>
      </c>
      <c r="L34" s="147">
        <f>IF('Detailed input - Vehicles'!$H$223&lt;&gt;0,'Detailed input - Vehicles'!$H$223,'Detailed input - Vehicles'!$H$222)*'GB trucks'!L16*'GB trucks'!L25</f>
        <v>0</v>
      </c>
      <c r="M34" s="147">
        <f>IF('Detailed input - Vehicles'!$H$223&lt;&gt;0,'Detailed input - Vehicles'!$H$223,'Detailed input - Vehicles'!$H$222)*'GB trucks'!M16*'GB trucks'!M25</f>
        <v>0</v>
      </c>
      <c r="N34" s="147">
        <f>IF('Detailed input - Vehicles'!$H$223&lt;&gt;0,'Detailed input - Vehicles'!$H$223,'Detailed input - Vehicles'!$H$222)*'GB trucks'!N16*'GB trucks'!N25</f>
        <v>0</v>
      </c>
      <c r="O34" s="147">
        <f>IF('Detailed input - Vehicles'!$H$223&lt;&gt;0,'Detailed input - Vehicles'!$H$223,'Detailed input - Vehicles'!$H$222)*'GB trucks'!O16*'GB trucks'!O25</f>
        <v>0</v>
      </c>
      <c r="P34" s="147">
        <f>IF('Detailed input - Vehicles'!$H$223&lt;&gt;0,'Detailed input - Vehicles'!$H$223,'Detailed input - Vehicles'!$H$222)*'GB trucks'!P16*'GB trucks'!P25</f>
        <v>0</v>
      </c>
      <c r="Q34" s="147">
        <f>IF('Detailed input - Vehicles'!$H$223&lt;&gt;0,'Detailed input - Vehicles'!$H$223,'Detailed input - Vehicles'!$H$222)*'GB trucks'!Q16*'GB trucks'!Q25</f>
        <v>0</v>
      </c>
      <c r="R34" s="147">
        <f>IF('Detailed input - Vehicles'!$H$223&lt;&gt;0,'Detailed input - Vehicles'!$H$223,'Detailed input - Vehicles'!$H$222)*'GB trucks'!R16*'GB trucks'!R25</f>
        <v>0</v>
      </c>
      <c r="S34" s="147">
        <f>IF('Detailed input - Vehicles'!$H$223&lt;&gt;0,'Detailed input - Vehicles'!$H$223,'Detailed input - Vehicles'!$H$222)*'GB trucks'!S16*'GB trucks'!S25</f>
        <v>0</v>
      </c>
      <c r="T34" s="147">
        <f>IF('Detailed input - Vehicles'!$H$223&lt;&gt;0,'Detailed input - Vehicles'!$H$223,'Detailed input - Vehicles'!$H$222)*'GB trucks'!T16*'GB trucks'!T25</f>
        <v>0</v>
      </c>
      <c r="U34" s="147">
        <f>IF('Detailed input - Vehicles'!$H$223&lt;&gt;0,'Detailed input - Vehicles'!$H$223,'Detailed input - Vehicles'!$H$222)*'GB trucks'!U16*'GB trucks'!U25</f>
        <v>0</v>
      </c>
      <c r="V34" s="147">
        <f>IF('Detailed input - Vehicles'!$H$223&lt;&gt;0,'Detailed input - Vehicles'!$H$223,'Detailed input - Vehicles'!$H$222)*'GB trucks'!V16*'GB trucks'!V25</f>
        <v>0</v>
      </c>
      <c r="W34" s="147">
        <f>IF('Detailed input - Vehicles'!$H$223&lt;&gt;0,'Detailed input - Vehicles'!$H$223,'Detailed input - Vehicles'!$H$222)*'GB trucks'!W16*'GB trucks'!W25</f>
        <v>0</v>
      </c>
      <c r="X34" s="147">
        <f>IF('Detailed input - Vehicles'!$H$223&lt;&gt;0,'Detailed input - Vehicles'!$H$223,'Detailed input - Vehicles'!$H$222)*'GB trucks'!X16*'GB trucks'!X25</f>
        <v>0</v>
      </c>
      <c r="Y34" s="147">
        <f>IF('Detailed input - Vehicles'!$H$223&lt;&gt;0,'Detailed input - Vehicles'!$H$223,'Detailed input - Vehicles'!$H$222)*'GB trucks'!Y16*'GB trucks'!Y25</f>
        <v>0</v>
      </c>
      <c r="Z34" s="147">
        <f>IF('Detailed input - Vehicles'!$H$223&lt;&gt;0,'Detailed input - Vehicles'!$H$223,'Detailed input - Vehicles'!$H$222)*'GB trucks'!Z16*'GB trucks'!Z25</f>
        <v>0</v>
      </c>
      <c r="AA34" s="147">
        <f>IF('Detailed input - Vehicles'!$H$223&lt;&gt;0,'Detailed input - Vehicles'!$H$223,'Detailed input - Vehicles'!$H$222)*'GB trucks'!AA16*'GB trucks'!AA25</f>
        <v>0</v>
      </c>
      <c r="AB34" s="147">
        <f>IF('Detailed input - Vehicles'!$H$223&lt;&gt;0,'Detailed input - Vehicles'!$H$223,'Detailed input - Vehicles'!$H$222)*'GB trucks'!AB16*'GB trucks'!AB25</f>
        <v>0</v>
      </c>
      <c r="AC34" s="147">
        <f>IF('Detailed input - Vehicles'!$H$223&lt;&gt;0,'Detailed input - Vehicles'!$H$223,'Detailed input - Vehicles'!$H$222)*'GB trucks'!AC16*'GB trucks'!AC25</f>
        <v>0</v>
      </c>
    </row>
    <row r="35" spans="1:29" s="138" customFormat="1" ht="20.25" customHeight="1" outlineLevel="3" x14ac:dyDescent="0.3">
      <c r="A35" s="265"/>
      <c r="B35" s="97"/>
      <c r="C35" s="146" t="s">
        <v>125</v>
      </c>
      <c r="D35" s="147"/>
      <c r="E35" s="147"/>
      <c r="F35" s="147"/>
      <c r="G35" s="147"/>
      <c r="H35" s="147">
        <f>IF('Detailed input - Vehicles'!$I$223&lt;&gt;0,'Detailed input - Vehicles'!$I$223,'Detailed input - Vehicles'!$I$222)*'GB trucks'!H$17*'GB trucks'!H25</f>
        <v>0</v>
      </c>
      <c r="I35" s="147">
        <f>IF('Detailed input - Vehicles'!$I$223&lt;&gt;0,'Detailed input - Vehicles'!$I$223,'Detailed input - Vehicles'!$I$222)*'GB trucks'!I17*'GB trucks'!I25</f>
        <v>0</v>
      </c>
      <c r="J35" s="147">
        <f>IF('Detailed input - Vehicles'!$I$223&lt;&gt;0,'Detailed input - Vehicles'!$I$223,'Detailed input - Vehicles'!$I$222)*'GB trucks'!J17*'GB trucks'!J25</f>
        <v>0</v>
      </c>
      <c r="K35" s="147">
        <f>IF('Detailed input - Vehicles'!$I$223&lt;&gt;0,'Detailed input - Vehicles'!$I$223,'Detailed input - Vehicles'!$I$222)*'GB trucks'!K17*'GB trucks'!K25</f>
        <v>0</v>
      </c>
      <c r="L35" s="147">
        <f>IF('Detailed input - Vehicles'!$I$223&lt;&gt;0,'Detailed input - Vehicles'!$I$223,'Detailed input - Vehicles'!$I$222)*'GB trucks'!L17*'GB trucks'!L25</f>
        <v>0</v>
      </c>
      <c r="M35" s="147">
        <f>IF('Detailed input - Vehicles'!$I$223&lt;&gt;0,'Detailed input - Vehicles'!$I$223,'Detailed input - Vehicles'!$I$222)*'GB trucks'!M17*'GB trucks'!M25</f>
        <v>0</v>
      </c>
      <c r="N35" s="147">
        <f>IF('Detailed input - Vehicles'!$I$223&lt;&gt;0,'Detailed input - Vehicles'!$I$223,'Detailed input - Vehicles'!$I$222)*'GB trucks'!N17*'GB trucks'!N25</f>
        <v>0</v>
      </c>
      <c r="O35" s="147">
        <f>IF('Detailed input - Vehicles'!$I$223&lt;&gt;0,'Detailed input - Vehicles'!$I$223,'Detailed input - Vehicles'!$I$222)*'GB trucks'!O17*'GB trucks'!O25</f>
        <v>0</v>
      </c>
      <c r="P35" s="147">
        <f>IF('Detailed input - Vehicles'!$I$223&lt;&gt;0,'Detailed input - Vehicles'!$I$223,'Detailed input - Vehicles'!$I$222)*'GB trucks'!P17*'GB trucks'!P25</f>
        <v>0</v>
      </c>
      <c r="Q35" s="147">
        <f>IF('Detailed input - Vehicles'!$I$223&lt;&gt;0,'Detailed input - Vehicles'!$I$223,'Detailed input - Vehicles'!$I$222)*'GB trucks'!Q17*'GB trucks'!Q25</f>
        <v>0</v>
      </c>
      <c r="R35" s="147">
        <f>IF('Detailed input - Vehicles'!$I$223&lt;&gt;0,'Detailed input - Vehicles'!$I$223,'Detailed input - Vehicles'!$I$222)*'GB trucks'!R17*'GB trucks'!R25</f>
        <v>0</v>
      </c>
      <c r="S35" s="147">
        <f>IF('Detailed input - Vehicles'!$I$223&lt;&gt;0,'Detailed input - Vehicles'!$I$223,'Detailed input - Vehicles'!$I$222)*'GB trucks'!S17*'GB trucks'!S25</f>
        <v>0</v>
      </c>
      <c r="T35" s="147">
        <f>IF('Detailed input - Vehicles'!$I$223&lt;&gt;0,'Detailed input - Vehicles'!$I$223,'Detailed input - Vehicles'!$I$222)*'GB trucks'!T17*'GB trucks'!T25</f>
        <v>0</v>
      </c>
      <c r="U35" s="147">
        <f>IF('Detailed input - Vehicles'!$I$223&lt;&gt;0,'Detailed input - Vehicles'!$I$223,'Detailed input - Vehicles'!$I$222)*'GB trucks'!U17*'GB trucks'!U25</f>
        <v>0</v>
      </c>
      <c r="V35" s="147">
        <f>IF('Detailed input - Vehicles'!$I$223&lt;&gt;0,'Detailed input - Vehicles'!$I$223,'Detailed input - Vehicles'!$I$222)*'GB trucks'!V17*'GB trucks'!V25</f>
        <v>0</v>
      </c>
      <c r="W35" s="147">
        <f>IF('Detailed input - Vehicles'!$I$223&lt;&gt;0,'Detailed input - Vehicles'!$I$223,'Detailed input - Vehicles'!$I$222)*'GB trucks'!W17*'GB trucks'!W25</f>
        <v>0</v>
      </c>
      <c r="X35" s="147">
        <f>IF('Detailed input - Vehicles'!$I$223&lt;&gt;0,'Detailed input - Vehicles'!$I$223,'Detailed input - Vehicles'!$I$222)*'GB trucks'!X17*'GB trucks'!X25</f>
        <v>0</v>
      </c>
      <c r="Y35" s="147">
        <f>IF('Detailed input - Vehicles'!$I$223&lt;&gt;0,'Detailed input - Vehicles'!$I$223,'Detailed input - Vehicles'!$I$222)*'GB trucks'!Y17*'GB trucks'!Y25</f>
        <v>0</v>
      </c>
      <c r="Z35" s="147">
        <f>IF('Detailed input - Vehicles'!$I$223&lt;&gt;0,'Detailed input - Vehicles'!$I$223,'Detailed input - Vehicles'!$I$222)*'GB trucks'!Z17*'GB trucks'!Z25</f>
        <v>0</v>
      </c>
      <c r="AA35" s="147">
        <f>IF('Detailed input - Vehicles'!$I$223&lt;&gt;0,'Detailed input - Vehicles'!$I$223,'Detailed input - Vehicles'!$I$222)*'GB trucks'!AA17*'GB trucks'!AA25</f>
        <v>0</v>
      </c>
      <c r="AB35" s="147">
        <f>IF('Detailed input - Vehicles'!$I$223&lt;&gt;0,'Detailed input - Vehicles'!$I$223,'Detailed input - Vehicles'!$I$222)*'GB trucks'!AB17*'GB trucks'!AB25</f>
        <v>0</v>
      </c>
      <c r="AC35" s="147">
        <f>IF('Detailed input - Vehicles'!$I$223&lt;&gt;0,'Detailed input - Vehicles'!$I$223,'Detailed input - Vehicles'!$I$222)*'GB trucks'!AC17*'GB trucks'!AC25</f>
        <v>0</v>
      </c>
    </row>
    <row r="36" spans="1:29" s="138" customFormat="1" ht="20.25" customHeight="1" outlineLevel="3" x14ac:dyDescent="0.3">
      <c r="A36" s="265"/>
      <c r="B36" s="97"/>
      <c r="C36" s="146" t="s">
        <v>126</v>
      </c>
      <c r="D36" s="147"/>
      <c r="E36" s="147"/>
      <c r="F36" s="147"/>
      <c r="G36" s="147"/>
      <c r="H36" s="147"/>
      <c r="I36" s="147">
        <f>IF('Detailed input - Vehicles'!$J$223&lt;&gt;0,'Detailed input - Vehicles'!$J$223,'Detailed input - Vehicles'!$J$222)*'GB trucks'!I$18*'GB trucks'!I25</f>
        <v>0</v>
      </c>
      <c r="J36" s="147">
        <f>IF('Detailed input - Vehicles'!$J$223&lt;&gt;0,'Detailed input - Vehicles'!$J$223,'Detailed input - Vehicles'!$J$222)*'GB trucks'!J18*'GB trucks'!J25</f>
        <v>0</v>
      </c>
      <c r="K36" s="147">
        <f>IF('Detailed input - Vehicles'!$J$223&lt;&gt;0,'Detailed input - Vehicles'!$J$223,'Detailed input - Vehicles'!$J$222)*'GB trucks'!K18*'GB trucks'!K25</f>
        <v>0</v>
      </c>
      <c r="L36" s="147">
        <f>IF('Detailed input - Vehicles'!$J$223&lt;&gt;0,'Detailed input - Vehicles'!$J$223,'Detailed input - Vehicles'!$J$222)*'GB trucks'!L18*'GB trucks'!L25</f>
        <v>0</v>
      </c>
      <c r="M36" s="147">
        <f>IF('Detailed input - Vehicles'!$J$223&lt;&gt;0,'Detailed input - Vehicles'!$J$223,'Detailed input - Vehicles'!$J$222)*'GB trucks'!M18*'GB trucks'!M25</f>
        <v>0</v>
      </c>
      <c r="N36" s="147">
        <f>IF('Detailed input - Vehicles'!$J$223&lt;&gt;0,'Detailed input - Vehicles'!$J$223,'Detailed input - Vehicles'!$J$222)*'GB trucks'!N18*'GB trucks'!N25</f>
        <v>0</v>
      </c>
      <c r="O36" s="147">
        <f>IF('Detailed input - Vehicles'!$J$223&lt;&gt;0,'Detailed input - Vehicles'!$J$223,'Detailed input - Vehicles'!$J$222)*'GB trucks'!O18*'GB trucks'!O25</f>
        <v>0</v>
      </c>
      <c r="P36" s="147">
        <f>IF('Detailed input - Vehicles'!$J$223&lt;&gt;0,'Detailed input - Vehicles'!$J$223,'Detailed input - Vehicles'!$J$222)*'GB trucks'!P18*'GB trucks'!P25</f>
        <v>0</v>
      </c>
      <c r="Q36" s="147">
        <f>IF('Detailed input - Vehicles'!$J$223&lt;&gt;0,'Detailed input - Vehicles'!$J$223,'Detailed input - Vehicles'!$J$222)*'GB trucks'!Q18*'GB trucks'!Q25</f>
        <v>0</v>
      </c>
      <c r="R36" s="147">
        <f>IF('Detailed input - Vehicles'!$J$223&lt;&gt;0,'Detailed input - Vehicles'!$J$223,'Detailed input - Vehicles'!$J$222)*'GB trucks'!R18*'GB trucks'!R25</f>
        <v>0</v>
      </c>
      <c r="S36" s="147">
        <f>IF('Detailed input - Vehicles'!$J$223&lt;&gt;0,'Detailed input - Vehicles'!$J$223,'Detailed input - Vehicles'!$J$222)*'GB trucks'!S18*'GB trucks'!S25</f>
        <v>0</v>
      </c>
      <c r="T36" s="147">
        <f>IF('Detailed input - Vehicles'!$J$223&lt;&gt;0,'Detailed input - Vehicles'!$J$223,'Detailed input - Vehicles'!$J$222)*'GB trucks'!T18*'GB trucks'!T25</f>
        <v>0</v>
      </c>
      <c r="U36" s="147">
        <f>IF('Detailed input - Vehicles'!$J$223&lt;&gt;0,'Detailed input - Vehicles'!$J$223,'Detailed input - Vehicles'!$J$222)*'GB trucks'!U18*'GB trucks'!U25</f>
        <v>0</v>
      </c>
      <c r="V36" s="147">
        <f>IF('Detailed input - Vehicles'!$J$223&lt;&gt;0,'Detailed input - Vehicles'!$J$223,'Detailed input - Vehicles'!$J$222)*'GB trucks'!V18*'GB trucks'!V25</f>
        <v>0</v>
      </c>
      <c r="W36" s="147">
        <f>IF('Detailed input - Vehicles'!$J$223&lt;&gt;0,'Detailed input - Vehicles'!$J$223,'Detailed input - Vehicles'!$J$222)*'GB trucks'!W18*'GB trucks'!W25</f>
        <v>0</v>
      </c>
      <c r="X36" s="147">
        <f>IF('Detailed input - Vehicles'!$J$223&lt;&gt;0,'Detailed input - Vehicles'!$J$223,'Detailed input - Vehicles'!$J$222)*'GB trucks'!X18*'GB trucks'!X25</f>
        <v>0</v>
      </c>
      <c r="Y36" s="147">
        <f>IF('Detailed input - Vehicles'!$J$223&lt;&gt;0,'Detailed input - Vehicles'!$J$223,'Detailed input - Vehicles'!$J$222)*'GB trucks'!Y18*'GB trucks'!Y25</f>
        <v>0</v>
      </c>
      <c r="Z36" s="147">
        <f>IF('Detailed input - Vehicles'!$J$223&lt;&gt;0,'Detailed input - Vehicles'!$J$223,'Detailed input - Vehicles'!$J$222)*'GB trucks'!Z18*'GB trucks'!Z25</f>
        <v>0</v>
      </c>
      <c r="AA36" s="147">
        <f>IF('Detailed input - Vehicles'!$J$223&lt;&gt;0,'Detailed input - Vehicles'!$J$223,'Detailed input - Vehicles'!$J$222)*'GB trucks'!AA18*'GB trucks'!AA25</f>
        <v>0</v>
      </c>
      <c r="AB36" s="147">
        <f>IF('Detailed input - Vehicles'!$J$223&lt;&gt;0,'Detailed input - Vehicles'!$J$223,'Detailed input - Vehicles'!$J$222)*'GB trucks'!AB18*'GB trucks'!AB25</f>
        <v>0</v>
      </c>
      <c r="AC36" s="147">
        <f>IF('Detailed input - Vehicles'!$J$223&lt;&gt;0,'Detailed input - Vehicles'!$J$223,'Detailed input - Vehicles'!$J$222)*'GB trucks'!AC18*'GB trucks'!AC25</f>
        <v>0</v>
      </c>
    </row>
    <row r="37" spans="1:29" s="138" customFormat="1" ht="20.25" customHeight="1" outlineLevel="3" x14ac:dyDescent="0.3">
      <c r="A37" s="265"/>
      <c r="B37" s="97"/>
      <c r="C37" s="146" t="s">
        <v>127</v>
      </c>
      <c r="D37" s="147"/>
      <c r="E37" s="147"/>
      <c r="F37" s="147"/>
      <c r="G37" s="147"/>
      <c r="H37" s="147"/>
      <c r="I37" s="147"/>
      <c r="J37" s="147">
        <f>IF('Detailed input - Vehicles'!$K$223&lt;&gt;0,'Detailed input - Vehicles'!$K$223,'Detailed input - Vehicles'!$K$222)*'GB trucks'!J$19*'GB trucks'!J25</f>
        <v>0</v>
      </c>
      <c r="K37" s="147">
        <f>IF('Detailed input - Vehicles'!$K$223&lt;&gt;0,'Detailed input - Vehicles'!$K$223,'Detailed input - Vehicles'!$K$222)*'GB trucks'!K19*'GB trucks'!K25</f>
        <v>0</v>
      </c>
      <c r="L37" s="147">
        <f>IF('Detailed input - Vehicles'!$K$223&lt;&gt;0,'Detailed input - Vehicles'!$K$223,'Detailed input - Vehicles'!$K$222)*'GB trucks'!L19*'GB trucks'!L25</f>
        <v>0</v>
      </c>
      <c r="M37" s="147">
        <f>IF('Detailed input - Vehicles'!$K$223&lt;&gt;0,'Detailed input - Vehicles'!$K$223,'Detailed input - Vehicles'!$K$222)*'GB trucks'!M19*'GB trucks'!M25</f>
        <v>0</v>
      </c>
      <c r="N37" s="147">
        <f>IF('Detailed input - Vehicles'!$K$223&lt;&gt;0,'Detailed input - Vehicles'!$K$223,'Detailed input - Vehicles'!$K$222)*'GB trucks'!N19*'GB trucks'!N25</f>
        <v>0</v>
      </c>
      <c r="O37" s="147">
        <f>IF('Detailed input - Vehicles'!$K$223&lt;&gt;0,'Detailed input - Vehicles'!$K$223,'Detailed input - Vehicles'!$K$222)*'GB trucks'!O19*'GB trucks'!O25</f>
        <v>0</v>
      </c>
      <c r="P37" s="147">
        <f>IF('Detailed input - Vehicles'!$K$223&lt;&gt;0,'Detailed input - Vehicles'!$K$223,'Detailed input - Vehicles'!$K$222)*'GB trucks'!P19*'GB trucks'!P25</f>
        <v>0</v>
      </c>
      <c r="Q37" s="147">
        <f>IF('Detailed input - Vehicles'!$K$223&lt;&gt;0,'Detailed input - Vehicles'!$K$223,'Detailed input - Vehicles'!$K$222)*'GB trucks'!Q19*'GB trucks'!Q25</f>
        <v>0</v>
      </c>
      <c r="R37" s="147">
        <f>IF('Detailed input - Vehicles'!$K$223&lt;&gt;0,'Detailed input - Vehicles'!$K$223,'Detailed input - Vehicles'!$K$222)*'GB trucks'!R19*'GB trucks'!R25</f>
        <v>0</v>
      </c>
      <c r="S37" s="147">
        <f>IF('Detailed input - Vehicles'!$K$223&lt;&gt;0,'Detailed input - Vehicles'!$K$223,'Detailed input - Vehicles'!$K$222)*'GB trucks'!S19*'GB trucks'!S25</f>
        <v>0</v>
      </c>
      <c r="T37" s="147">
        <f>IF('Detailed input - Vehicles'!$K$223&lt;&gt;0,'Detailed input - Vehicles'!$K$223,'Detailed input - Vehicles'!$K$222)*'GB trucks'!T19*'GB trucks'!T25</f>
        <v>0</v>
      </c>
      <c r="U37" s="147">
        <f>IF('Detailed input - Vehicles'!$K$223&lt;&gt;0,'Detailed input - Vehicles'!$K$223,'Detailed input - Vehicles'!$K$222)*'GB trucks'!U19*'GB trucks'!U25</f>
        <v>0</v>
      </c>
      <c r="V37" s="147">
        <f>IF('Detailed input - Vehicles'!$K$223&lt;&gt;0,'Detailed input - Vehicles'!$K$223,'Detailed input - Vehicles'!$K$222)*'GB trucks'!V19*'GB trucks'!V25</f>
        <v>0</v>
      </c>
      <c r="W37" s="147">
        <f>IF('Detailed input - Vehicles'!$K$223&lt;&gt;0,'Detailed input - Vehicles'!$K$223,'Detailed input - Vehicles'!$K$222)*'GB trucks'!W19*'GB trucks'!W25</f>
        <v>0</v>
      </c>
      <c r="X37" s="147">
        <f>IF('Detailed input - Vehicles'!$K$223&lt;&gt;0,'Detailed input - Vehicles'!$K$223,'Detailed input - Vehicles'!$K$222)*'GB trucks'!X19*'GB trucks'!X25</f>
        <v>0</v>
      </c>
      <c r="Y37" s="147">
        <f>IF('Detailed input - Vehicles'!$K$223&lt;&gt;0,'Detailed input - Vehicles'!$K$223,'Detailed input - Vehicles'!$K$222)*'GB trucks'!Y19*'GB trucks'!Y25</f>
        <v>0</v>
      </c>
      <c r="Z37" s="147">
        <f>IF('Detailed input - Vehicles'!$K$223&lt;&gt;0,'Detailed input - Vehicles'!$K$223,'Detailed input - Vehicles'!$K$222)*'GB trucks'!Z19*'GB trucks'!Z25</f>
        <v>0</v>
      </c>
      <c r="AA37" s="147">
        <f>IF('Detailed input - Vehicles'!$K$223&lt;&gt;0,'Detailed input - Vehicles'!$K$223,'Detailed input - Vehicles'!$K$222)*'GB trucks'!AA19*'GB trucks'!AA25</f>
        <v>0</v>
      </c>
      <c r="AB37" s="147">
        <f>IF('Detailed input - Vehicles'!$K$223&lt;&gt;0,'Detailed input - Vehicles'!$K$223,'Detailed input - Vehicles'!$K$222)*'GB trucks'!AB19*'GB trucks'!AB25</f>
        <v>0</v>
      </c>
      <c r="AC37" s="147">
        <f>IF('Detailed input - Vehicles'!$K$223&lt;&gt;0,'Detailed input - Vehicles'!$K$223,'Detailed input - Vehicles'!$K$222)*'GB trucks'!AC19*'GB trucks'!AC25</f>
        <v>0</v>
      </c>
    </row>
    <row r="38" spans="1:29" s="138" customFormat="1" ht="20.25" customHeight="1" outlineLevel="3" x14ac:dyDescent="0.3">
      <c r="A38" s="265"/>
      <c r="B38" s="97"/>
      <c r="C38" s="146" t="s">
        <v>128</v>
      </c>
      <c r="D38" s="147"/>
      <c r="E38" s="147"/>
      <c r="F38" s="147"/>
      <c r="G38" s="147"/>
      <c r="H38" s="147"/>
      <c r="I38" s="147"/>
      <c r="J38" s="147"/>
      <c r="K38" s="147">
        <f>IF('Detailed input - Vehicles'!$L$223&lt;&gt;0,'Detailed input - Vehicles'!$L$223,'Detailed input - Vehicles'!$L$222)*K$20*K25</f>
        <v>0</v>
      </c>
      <c r="L38" s="147">
        <f>IF('Detailed input - Vehicles'!$L$223&lt;&gt;0,'Detailed input - Vehicles'!$L$223,'Detailed input - Vehicles'!$L$222)*L20*L25</f>
        <v>0</v>
      </c>
      <c r="M38" s="147">
        <f>IF('Detailed input - Vehicles'!$L$223&lt;&gt;0,'Detailed input - Vehicles'!$L$223,'Detailed input - Vehicles'!$L$222)*M20*M25</f>
        <v>0</v>
      </c>
      <c r="N38" s="147">
        <f>IF('Detailed input - Vehicles'!$L$223&lt;&gt;0,'Detailed input - Vehicles'!$L$223,'Detailed input - Vehicles'!$L$222)*N20*N25</f>
        <v>0</v>
      </c>
      <c r="O38" s="147">
        <f>IF('Detailed input - Vehicles'!$L$223&lt;&gt;0,'Detailed input - Vehicles'!$L$223,'Detailed input - Vehicles'!$L$222)*O20*O25</f>
        <v>0</v>
      </c>
      <c r="P38" s="147">
        <f>IF('Detailed input - Vehicles'!$L$223&lt;&gt;0,'Detailed input - Vehicles'!$L$223,'Detailed input - Vehicles'!$L$222)*P20*P25</f>
        <v>0</v>
      </c>
      <c r="Q38" s="147">
        <f>IF('Detailed input - Vehicles'!$L$223&lt;&gt;0,'Detailed input - Vehicles'!$L$223,'Detailed input - Vehicles'!$L$222)*Q20*Q25</f>
        <v>0</v>
      </c>
      <c r="R38" s="147">
        <f>IF('Detailed input - Vehicles'!$L$223&lt;&gt;0,'Detailed input - Vehicles'!$L$223,'Detailed input - Vehicles'!$L$222)*R20*R25</f>
        <v>0</v>
      </c>
      <c r="S38" s="147">
        <f>IF('Detailed input - Vehicles'!$L$223&lt;&gt;0,'Detailed input - Vehicles'!$L$223,'Detailed input - Vehicles'!$L$222)*S20*S25</f>
        <v>0</v>
      </c>
      <c r="T38" s="147">
        <f>IF('Detailed input - Vehicles'!$L$223&lt;&gt;0,'Detailed input - Vehicles'!$L$223,'Detailed input - Vehicles'!$L$222)*T20*T25</f>
        <v>0</v>
      </c>
      <c r="U38" s="147">
        <f>IF('Detailed input - Vehicles'!$L$223&lt;&gt;0,'Detailed input - Vehicles'!$L$223,'Detailed input - Vehicles'!$L$222)*U20*U25</f>
        <v>0</v>
      </c>
      <c r="V38" s="147">
        <f>IF('Detailed input - Vehicles'!$L$223&lt;&gt;0,'Detailed input - Vehicles'!$L$223,'Detailed input - Vehicles'!$L$222)*V20*V25</f>
        <v>0</v>
      </c>
      <c r="W38" s="147">
        <f>IF('Detailed input - Vehicles'!$L$223&lt;&gt;0,'Detailed input - Vehicles'!$L$223,'Detailed input - Vehicles'!$L$222)*W20*W25</f>
        <v>0</v>
      </c>
      <c r="X38" s="147">
        <f>IF('Detailed input - Vehicles'!$L$223&lt;&gt;0,'Detailed input - Vehicles'!$L$223,'Detailed input - Vehicles'!$L$222)*X20*X25</f>
        <v>0</v>
      </c>
      <c r="Y38" s="147">
        <f>IF('Detailed input - Vehicles'!$L$223&lt;&gt;0,'Detailed input - Vehicles'!$L$223,'Detailed input - Vehicles'!$L$222)*Y20*Y25</f>
        <v>0</v>
      </c>
      <c r="Z38" s="147">
        <f>IF('Detailed input - Vehicles'!$L$223&lt;&gt;0,'Detailed input - Vehicles'!$L$223,'Detailed input - Vehicles'!$L$222)*Z20*Z25</f>
        <v>0</v>
      </c>
      <c r="AA38" s="147">
        <f>IF('Detailed input - Vehicles'!$L$223&lt;&gt;0,'Detailed input - Vehicles'!$L$223,'Detailed input - Vehicles'!$L$222)*AA20*AA25</f>
        <v>0</v>
      </c>
      <c r="AB38" s="147">
        <f>IF('Detailed input - Vehicles'!$L$223&lt;&gt;0,'Detailed input - Vehicles'!$L$223,'Detailed input - Vehicles'!$L$222)*AB20*AB25</f>
        <v>0</v>
      </c>
      <c r="AC38" s="147">
        <f>IF('Detailed input - Vehicles'!$L$223&lt;&gt;0,'Detailed input - Vehicles'!$L$223,'Detailed input - Vehicles'!$L$222)*AC20*AC25</f>
        <v>0</v>
      </c>
    </row>
    <row r="39" spans="1:29" s="138" customFormat="1" ht="20.25" customHeight="1" outlineLevel="3" x14ac:dyDescent="0.3">
      <c r="A39" s="265"/>
      <c r="B39" s="97"/>
      <c r="C39" s="146" t="s">
        <v>129</v>
      </c>
      <c r="D39" s="147"/>
      <c r="E39" s="147"/>
      <c r="F39" s="147"/>
      <c r="G39" s="147"/>
      <c r="H39" s="147"/>
      <c r="I39" s="147"/>
      <c r="J39" s="147"/>
      <c r="K39" s="147"/>
      <c r="L39" s="147">
        <f>IF('Detailed input - Vehicles'!$M$223&lt;&gt;0,'Detailed input - Vehicles'!$M$223,'Detailed input - Vehicles'!$M$222)*'GB trucks'!L$21*'GB trucks'!L25</f>
        <v>0</v>
      </c>
      <c r="M39" s="147">
        <f>IF('Detailed input - Vehicles'!$M$223&lt;&gt;0,'Detailed input - Vehicles'!$M$223,'Detailed input - Vehicles'!$M$222)*'GB trucks'!M21*'GB trucks'!M25</f>
        <v>0</v>
      </c>
      <c r="N39" s="147">
        <f>IF('Detailed input - Vehicles'!$M$223&lt;&gt;0,'Detailed input - Vehicles'!$M$223,'Detailed input - Vehicles'!$M$222)*'GB trucks'!N21*'GB trucks'!N25</f>
        <v>0</v>
      </c>
      <c r="O39" s="147">
        <f>IF('Detailed input - Vehicles'!$M$223&lt;&gt;0,'Detailed input - Vehicles'!$M$223,'Detailed input - Vehicles'!$M$222)*'GB trucks'!O21*'GB trucks'!O25</f>
        <v>0</v>
      </c>
      <c r="P39" s="147">
        <f>IF('Detailed input - Vehicles'!$M$223&lt;&gt;0,'Detailed input - Vehicles'!$M$223,'Detailed input - Vehicles'!$M$222)*'GB trucks'!P21*'GB trucks'!P25</f>
        <v>0</v>
      </c>
      <c r="Q39" s="147">
        <f>IF('Detailed input - Vehicles'!$M$223&lt;&gt;0,'Detailed input - Vehicles'!$M$223,'Detailed input - Vehicles'!$M$222)*'GB trucks'!Q21*'GB trucks'!Q25</f>
        <v>0</v>
      </c>
      <c r="R39" s="147">
        <f>IF('Detailed input - Vehicles'!$M$223&lt;&gt;0,'Detailed input - Vehicles'!$M$223,'Detailed input - Vehicles'!$M$222)*'GB trucks'!R21*'GB trucks'!R25</f>
        <v>0</v>
      </c>
      <c r="S39" s="147">
        <f>IF('Detailed input - Vehicles'!$M$223&lt;&gt;0,'Detailed input - Vehicles'!$M$223,'Detailed input - Vehicles'!$M$222)*'GB trucks'!S21*'GB trucks'!S25</f>
        <v>0</v>
      </c>
      <c r="T39" s="147">
        <f>IF('Detailed input - Vehicles'!$M$223&lt;&gt;0,'Detailed input - Vehicles'!$M$223,'Detailed input - Vehicles'!$M$222)*'GB trucks'!T21*'GB trucks'!T25</f>
        <v>0</v>
      </c>
      <c r="U39" s="147">
        <f>IF('Detailed input - Vehicles'!$M$223&lt;&gt;0,'Detailed input - Vehicles'!$M$223,'Detailed input - Vehicles'!$M$222)*'GB trucks'!U21*'GB trucks'!U25</f>
        <v>0</v>
      </c>
      <c r="V39" s="147">
        <f>IF('Detailed input - Vehicles'!$M$223&lt;&gt;0,'Detailed input - Vehicles'!$M$223,'Detailed input - Vehicles'!$M$222)*'GB trucks'!V21*'GB trucks'!V25</f>
        <v>0</v>
      </c>
      <c r="W39" s="147">
        <f>IF('Detailed input - Vehicles'!$M$223&lt;&gt;0,'Detailed input - Vehicles'!$M$223,'Detailed input - Vehicles'!$M$222)*'GB trucks'!W21*'GB trucks'!W25</f>
        <v>0</v>
      </c>
      <c r="X39" s="147">
        <f>IF('Detailed input - Vehicles'!$M$223&lt;&gt;0,'Detailed input - Vehicles'!$M$223,'Detailed input - Vehicles'!$M$222)*'GB trucks'!X21*'GB trucks'!X25</f>
        <v>0</v>
      </c>
      <c r="Y39" s="147">
        <f>IF('Detailed input - Vehicles'!$M$223&lt;&gt;0,'Detailed input - Vehicles'!$M$223,'Detailed input - Vehicles'!$M$222)*'GB trucks'!Y21*'GB trucks'!Y25</f>
        <v>0</v>
      </c>
      <c r="Z39" s="147">
        <f>IF('Detailed input - Vehicles'!$M$223&lt;&gt;0,'Detailed input - Vehicles'!$M$223,'Detailed input - Vehicles'!$M$222)*'GB trucks'!Z21*'GB trucks'!Z25</f>
        <v>0</v>
      </c>
      <c r="AA39" s="147">
        <f>IF('Detailed input - Vehicles'!$M$223&lt;&gt;0,'Detailed input - Vehicles'!$M$223,'Detailed input - Vehicles'!$M$222)*'GB trucks'!AA21*'GB trucks'!AA25</f>
        <v>0</v>
      </c>
      <c r="AB39" s="147">
        <f>IF('Detailed input - Vehicles'!$M$223&lt;&gt;0,'Detailed input - Vehicles'!$M$223,'Detailed input - Vehicles'!$M$222)*'GB trucks'!AB21*'GB trucks'!AB25</f>
        <v>0</v>
      </c>
      <c r="AC39" s="147">
        <f>IF('Detailed input - Vehicles'!$M$223&lt;&gt;0,'Detailed input - Vehicles'!$M$223,'Detailed input - Vehicles'!$M$222)*'GB trucks'!AC21*'GB trucks'!AC25</f>
        <v>0</v>
      </c>
    </row>
    <row r="40" spans="1:29" s="138" customFormat="1" ht="20.25" customHeight="1" outlineLevel="3" x14ac:dyDescent="0.3">
      <c r="A40" s="265"/>
      <c r="B40" s="97"/>
      <c r="C40" s="146" t="s">
        <v>130</v>
      </c>
      <c r="D40" s="147"/>
      <c r="E40" s="147"/>
      <c r="F40" s="147"/>
      <c r="G40" s="147"/>
      <c r="H40" s="147"/>
      <c r="I40" s="147"/>
      <c r="J40" s="147"/>
      <c r="K40" s="147"/>
      <c r="L40" s="147"/>
      <c r="M40" s="147">
        <f>IF('Detailed input - Vehicles'!$N$223&lt;&gt;0,'Detailed input - Vehicles'!$N$223,'Detailed input - Vehicles'!$N$222)*'GB trucks'!M$22*'GB trucks'!M25</f>
        <v>0</v>
      </c>
      <c r="N40" s="147">
        <f>IF('Detailed input - Vehicles'!$N$223&lt;&gt;0,'Detailed input - Vehicles'!$N$223,'Detailed input - Vehicles'!$N$222)*'GB trucks'!N22*'GB trucks'!N25</f>
        <v>0</v>
      </c>
      <c r="O40" s="147">
        <f>IF('Detailed input - Vehicles'!$N$223&lt;&gt;0,'Detailed input - Vehicles'!$N$223,'Detailed input - Vehicles'!$N$222)*'GB trucks'!O22*'GB trucks'!O25</f>
        <v>0</v>
      </c>
      <c r="P40" s="147">
        <f>IF('Detailed input - Vehicles'!$N$223&lt;&gt;0,'Detailed input - Vehicles'!$N$223,'Detailed input - Vehicles'!$N$222)*'GB trucks'!P22*'GB trucks'!P25</f>
        <v>0</v>
      </c>
      <c r="Q40" s="147">
        <f>IF('Detailed input - Vehicles'!$N$223&lt;&gt;0,'Detailed input - Vehicles'!$N$223,'Detailed input - Vehicles'!$N$222)*'GB trucks'!Q22*'GB trucks'!Q25</f>
        <v>0</v>
      </c>
      <c r="R40" s="147">
        <f>IF('Detailed input - Vehicles'!$N$223&lt;&gt;0,'Detailed input - Vehicles'!$N$223,'Detailed input - Vehicles'!$N$222)*'GB trucks'!R22*'GB trucks'!R25</f>
        <v>0</v>
      </c>
      <c r="S40" s="147">
        <f>IF('Detailed input - Vehicles'!$N$223&lt;&gt;0,'Detailed input - Vehicles'!$N$223,'Detailed input - Vehicles'!$N$222)*'GB trucks'!S22*'GB trucks'!S25</f>
        <v>0</v>
      </c>
      <c r="T40" s="147">
        <f>IF('Detailed input - Vehicles'!$N$223&lt;&gt;0,'Detailed input - Vehicles'!$N$223,'Detailed input - Vehicles'!$N$222)*'GB trucks'!T22*'GB trucks'!T25</f>
        <v>0</v>
      </c>
      <c r="U40" s="147">
        <f>IF('Detailed input - Vehicles'!$N$223&lt;&gt;0,'Detailed input - Vehicles'!$N$223,'Detailed input - Vehicles'!$N$222)*'GB trucks'!U22*'GB trucks'!U25</f>
        <v>0</v>
      </c>
      <c r="V40" s="147">
        <f>IF('Detailed input - Vehicles'!$N$223&lt;&gt;0,'Detailed input - Vehicles'!$N$223,'Detailed input - Vehicles'!$N$222)*'GB trucks'!V22*'GB trucks'!V25</f>
        <v>0</v>
      </c>
      <c r="W40" s="147">
        <f>IF('Detailed input - Vehicles'!$N$223&lt;&gt;0,'Detailed input - Vehicles'!$N$223,'Detailed input - Vehicles'!$N$222)*'GB trucks'!W22*'GB trucks'!W25</f>
        <v>0</v>
      </c>
      <c r="X40" s="147">
        <f>IF('Detailed input - Vehicles'!$N$223&lt;&gt;0,'Detailed input - Vehicles'!$N$223,'Detailed input - Vehicles'!$N$222)*'GB trucks'!X22*'GB trucks'!X25</f>
        <v>0</v>
      </c>
      <c r="Y40" s="147">
        <f>IF('Detailed input - Vehicles'!$N$223&lt;&gt;0,'Detailed input - Vehicles'!$N$223,'Detailed input - Vehicles'!$N$222)*'GB trucks'!Y22*'GB trucks'!Y25</f>
        <v>0</v>
      </c>
      <c r="Z40" s="147">
        <f>IF('Detailed input - Vehicles'!$N$223&lt;&gt;0,'Detailed input - Vehicles'!$N$223,'Detailed input - Vehicles'!$N$222)*'GB trucks'!Z22*'GB trucks'!Z25</f>
        <v>0</v>
      </c>
      <c r="AA40" s="147">
        <f>IF('Detailed input - Vehicles'!$N$223&lt;&gt;0,'Detailed input - Vehicles'!$N$223,'Detailed input - Vehicles'!$N$222)*'GB trucks'!AA22*'GB trucks'!AA25</f>
        <v>0</v>
      </c>
      <c r="AB40" s="147">
        <f>IF('Detailed input - Vehicles'!$N$223&lt;&gt;0,'Detailed input - Vehicles'!$N$223,'Detailed input - Vehicles'!$N$222)*'GB trucks'!AB22*'GB trucks'!AB25</f>
        <v>0</v>
      </c>
      <c r="AC40" s="147">
        <f>IF('Detailed input - Vehicles'!$N$223&lt;&gt;0,'Detailed input - Vehicles'!$N$223,'Detailed input - Vehicles'!$N$222)*'GB trucks'!AC22*'GB trucks'!AC25</f>
        <v>0</v>
      </c>
    </row>
    <row r="41" spans="1:29" s="138" customFormat="1" ht="20.25" customHeight="1" outlineLevel="3" x14ac:dyDescent="0.3">
      <c r="A41" s="265"/>
      <c r="B41" s="97"/>
      <c r="C41" s="146" t="s">
        <v>131</v>
      </c>
      <c r="D41" s="147"/>
      <c r="E41" s="147"/>
      <c r="F41" s="147"/>
      <c r="G41" s="147"/>
      <c r="H41" s="147"/>
      <c r="I41" s="147"/>
      <c r="J41" s="147"/>
      <c r="K41" s="147"/>
      <c r="L41" s="147"/>
      <c r="M41" s="147"/>
      <c r="N41" s="147">
        <f>IF('Detailed input - Vehicles'!$O$223&lt;&gt;0,'Detailed input - Vehicles'!$O$223,'Detailed input - Vehicles'!$O$222)*'GB trucks'!N$23*'GB trucks'!N25</f>
        <v>0</v>
      </c>
      <c r="O41" s="147">
        <f>IF('Detailed input - Vehicles'!$O$223&lt;&gt;0,'Detailed input - Vehicles'!$O$223,'Detailed input - Vehicles'!$O$222)*'GB trucks'!O23*'GB trucks'!O25</f>
        <v>0</v>
      </c>
      <c r="P41" s="147">
        <f>IF('Detailed input - Vehicles'!$O$223&lt;&gt;0,'Detailed input - Vehicles'!$O$223,'Detailed input - Vehicles'!$O$222)*'GB trucks'!P23*'GB trucks'!P25</f>
        <v>0</v>
      </c>
      <c r="Q41" s="147">
        <f>IF('Detailed input - Vehicles'!$O$223&lt;&gt;0,'Detailed input - Vehicles'!$O$223,'Detailed input - Vehicles'!$O$222)*'GB trucks'!Q23*'GB trucks'!Q25</f>
        <v>0</v>
      </c>
      <c r="R41" s="147">
        <f>IF('Detailed input - Vehicles'!$O$223&lt;&gt;0,'Detailed input - Vehicles'!$O$223,'Detailed input - Vehicles'!$O$222)*'GB trucks'!R23*'GB trucks'!R25</f>
        <v>0</v>
      </c>
      <c r="S41" s="147">
        <f>IF('Detailed input - Vehicles'!$O$223&lt;&gt;0,'Detailed input - Vehicles'!$O$223,'Detailed input - Vehicles'!$O$222)*'GB trucks'!S23*'GB trucks'!S25</f>
        <v>0</v>
      </c>
      <c r="T41" s="147">
        <f>IF('Detailed input - Vehicles'!$O$223&lt;&gt;0,'Detailed input - Vehicles'!$O$223,'Detailed input - Vehicles'!$O$222)*'GB trucks'!T23*'GB trucks'!T25</f>
        <v>0</v>
      </c>
      <c r="U41" s="147">
        <f>IF('Detailed input - Vehicles'!$O$223&lt;&gt;0,'Detailed input - Vehicles'!$O$223,'Detailed input - Vehicles'!$O$222)*'GB trucks'!U23*'GB trucks'!U25</f>
        <v>0</v>
      </c>
      <c r="V41" s="147">
        <f>IF('Detailed input - Vehicles'!$O$223&lt;&gt;0,'Detailed input - Vehicles'!$O$223,'Detailed input - Vehicles'!$O$222)*'GB trucks'!V23*'GB trucks'!V25</f>
        <v>0</v>
      </c>
      <c r="W41" s="147">
        <f>IF('Detailed input - Vehicles'!$O$223&lt;&gt;0,'Detailed input - Vehicles'!$O$223,'Detailed input - Vehicles'!$O$222)*'GB trucks'!W23*'GB trucks'!W25</f>
        <v>0</v>
      </c>
      <c r="X41" s="147">
        <f>IF('Detailed input - Vehicles'!$O$223&lt;&gt;0,'Detailed input - Vehicles'!$O$223,'Detailed input - Vehicles'!$O$222)*'GB trucks'!X23*'GB trucks'!X25</f>
        <v>0</v>
      </c>
      <c r="Y41" s="147">
        <f>IF('Detailed input - Vehicles'!$O$223&lt;&gt;0,'Detailed input - Vehicles'!$O$223,'Detailed input - Vehicles'!$O$222)*'GB trucks'!Y23*'GB trucks'!Y25</f>
        <v>0</v>
      </c>
      <c r="Z41" s="147">
        <f>IF('Detailed input - Vehicles'!$O$223&lt;&gt;0,'Detailed input - Vehicles'!$O$223,'Detailed input - Vehicles'!$O$222)*'GB trucks'!Z23*'GB trucks'!Z25</f>
        <v>0</v>
      </c>
      <c r="AA41" s="147">
        <f>IF('Detailed input - Vehicles'!$O$223&lt;&gt;0,'Detailed input - Vehicles'!$O$223,'Detailed input - Vehicles'!$O$222)*'GB trucks'!AA23*'GB trucks'!AA25</f>
        <v>0</v>
      </c>
      <c r="AB41" s="147">
        <f>IF('Detailed input - Vehicles'!$O$223&lt;&gt;0,'Detailed input - Vehicles'!$O$223,'Detailed input - Vehicles'!$O$222)*'GB trucks'!AB23*'GB trucks'!AB25</f>
        <v>0</v>
      </c>
      <c r="AC41" s="147">
        <f>IF('Detailed input - Vehicles'!$O$223&lt;&gt;0,'Detailed input - Vehicles'!$O$223,'Detailed input - Vehicles'!$O$222)*'GB trucks'!AC23*'GB trucks'!AC25</f>
        <v>0</v>
      </c>
    </row>
    <row r="42" spans="1:29" s="138" customFormat="1" ht="20.25" customHeight="1" outlineLevel="2" x14ac:dyDescent="0.3">
      <c r="A42" s="265"/>
      <c r="B42" s="131"/>
      <c r="C42" s="132"/>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row>
    <row r="43" spans="1:29" s="136" customFormat="1" ht="20.25" customHeight="1" outlineLevel="2" x14ac:dyDescent="0.3">
      <c r="A43" s="267"/>
      <c r="B43" s="97" t="s">
        <v>365</v>
      </c>
      <c r="C43" s="97" t="s">
        <v>366</v>
      </c>
      <c r="D43" s="597">
        <f t="shared" ref="D43:N43" si="12">SUM(D44:D54)</f>
        <v>0</v>
      </c>
      <c r="E43" s="597">
        <f t="shared" si="12"/>
        <v>0</v>
      </c>
      <c r="F43" s="597">
        <f t="shared" si="12"/>
        <v>0</v>
      </c>
      <c r="G43" s="597">
        <f t="shared" si="12"/>
        <v>0</v>
      </c>
      <c r="H43" s="597">
        <f t="shared" si="12"/>
        <v>0</v>
      </c>
      <c r="I43" s="597">
        <f t="shared" si="12"/>
        <v>0</v>
      </c>
      <c r="J43" s="597">
        <f t="shared" si="12"/>
        <v>0</v>
      </c>
      <c r="K43" s="597">
        <f t="shared" si="12"/>
        <v>0</v>
      </c>
      <c r="L43" s="597">
        <f t="shared" si="12"/>
        <v>0</v>
      </c>
      <c r="M43" s="597">
        <f t="shared" si="12"/>
        <v>0</v>
      </c>
      <c r="N43" s="597">
        <f t="shared" si="12"/>
        <v>0</v>
      </c>
      <c r="O43" s="597">
        <f t="shared" ref="O43:AC43" si="13">SUM(O44:O54)</f>
        <v>0</v>
      </c>
      <c r="P43" s="597">
        <f t="shared" si="13"/>
        <v>0</v>
      </c>
      <c r="Q43" s="597">
        <f t="shared" si="13"/>
        <v>0</v>
      </c>
      <c r="R43" s="597">
        <f t="shared" si="13"/>
        <v>0</v>
      </c>
      <c r="S43" s="597">
        <f t="shared" si="13"/>
        <v>0</v>
      </c>
      <c r="T43" s="597">
        <f t="shared" si="13"/>
        <v>0</v>
      </c>
      <c r="U43" s="597">
        <f t="shared" si="13"/>
        <v>0</v>
      </c>
      <c r="V43" s="597">
        <f t="shared" si="13"/>
        <v>0</v>
      </c>
      <c r="W43" s="597">
        <f t="shared" si="13"/>
        <v>0</v>
      </c>
      <c r="X43" s="597">
        <f t="shared" si="13"/>
        <v>0</v>
      </c>
      <c r="Y43" s="597">
        <f t="shared" si="13"/>
        <v>0</v>
      </c>
      <c r="Z43" s="597">
        <f t="shared" si="13"/>
        <v>0</v>
      </c>
      <c r="AA43" s="597">
        <f t="shared" si="13"/>
        <v>0</v>
      </c>
      <c r="AB43" s="597">
        <f t="shared" si="13"/>
        <v>0</v>
      </c>
      <c r="AC43" s="597">
        <f t="shared" si="13"/>
        <v>0</v>
      </c>
    </row>
    <row r="44" spans="1:29" s="138" customFormat="1" ht="20.25" customHeight="1" outlineLevel="3" x14ac:dyDescent="0.3">
      <c r="A44" s="265"/>
      <c r="B44" s="103" t="s">
        <v>135</v>
      </c>
      <c r="C44" s="146" t="s">
        <v>121</v>
      </c>
      <c r="D44" s="147">
        <f>IF('Detailed input - Vehicles'!$E$225&lt;&gt;0,'Detailed input - Vehicles'!$E$225,'Detailed input - Vehicles'!$E$224)*'GB trucks'!D13*'GB trucks'!D25</f>
        <v>0</v>
      </c>
      <c r="E44" s="147">
        <f>IF('Detailed input - Vehicles'!$E$225&lt;&gt;0,'Detailed input - Vehicles'!$E$225,'Detailed input - Vehicles'!$E$224)*'GB trucks'!E13*'GB trucks'!E25</f>
        <v>0</v>
      </c>
      <c r="F44" s="147">
        <f>IF('Detailed input - Vehicles'!$E$225&lt;&gt;0,'Detailed input - Vehicles'!$E$225,'Detailed input - Vehicles'!$E$224)*'GB trucks'!F13*'GB trucks'!F25</f>
        <v>0</v>
      </c>
      <c r="G44" s="147">
        <f>IF('Detailed input - Vehicles'!$E$225&lt;&gt;0,'Detailed input - Vehicles'!$E$225,'Detailed input - Vehicles'!$E$224)*'GB trucks'!G13*'GB trucks'!G25</f>
        <v>0</v>
      </c>
      <c r="H44" s="147">
        <f>IF('Detailed input - Vehicles'!$E$225&lt;&gt;0,'Detailed input - Vehicles'!$E$225,'Detailed input - Vehicles'!$E$224)*'GB trucks'!H13*'GB trucks'!H25</f>
        <v>0</v>
      </c>
      <c r="I44" s="147">
        <f>IF('Detailed input - Vehicles'!$E$225&lt;&gt;0,'Detailed input - Vehicles'!$E$225,'Detailed input - Vehicles'!$E$224)*'GB trucks'!I13*'GB trucks'!I25</f>
        <v>0</v>
      </c>
      <c r="J44" s="147">
        <f>IF('Detailed input - Vehicles'!$E$225&lt;&gt;0,'Detailed input - Vehicles'!$E$225,'Detailed input - Vehicles'!$E$224)*'GB trucks'!J13*'GB trucks'!J25</f>
        <v>0</v>
      </c>
      <c r="K44" s="147">
        <f>IF('Detailed input - Vehicles'!$E$225&lt;&gt;0,'Detailed input - Vehicles'!$E$225,'Detailed input - Vehicles'!$E$224)*'GB trucks'!K13*'GB trucks'!K25</f>
        <v>0</v>
      </c>
      <c r="L44" s="147">
        <f>IF('Detailed input - Vehicles'!$E$225&lt;&gt;0,'Detailed input - Vehicles'!$E$225,'Detailed input - Vehicles'!$E$224)*'GB trucks'!L13*'GB trucks'!L25</f>
        <v>0</v>
      </c>
      <c r="M44" s="147">
        <f>IF('Detailed input - Vehicles'!$E$225&lt;&gt;0,'Detailed input - Vehicles'!$E$225,'Detailed input - Vehicles'!$E$224)*'GB trucks'!M13*'GB trucks'!M25</f>
        <v>0</v>
      </c>
      <c r="N44" s="147">
        <f>IF('Detailed input - Vehicles'!$E$225&lt;&gt;0,'Detailed input - Vehicles'!$E$225,'Detailed input - Vehicles'!$E$224)*'GB trucks'!N13*'GB trucks'!N25</f>
        <v>0</v>
      </c>
      <c r="O44" s="147">
        <f>IF('Detailed input - Vehicles'!$E$225&lt;&gt;0,'Detailed input - Vehicles'!$E$225,'Detailed input - Vehicles'!$E$224)*'GB trucks'!O13*'GB trucks'!O25</f>
        <v>0</v>
      </c>
      <c r="P44" s="147">
        <f>IF('Detailed input - Vehicles'!$E$225&lt;&gt;0,'Detailed input - Vehicles'!$E$225,'Detailed input - Vehicles'!$E$224)*'GB trucks'!P13*'GB trucks'!P25</f>
        <v>0</v>
      </c>
      <c r="Q44" s="147">
        <f>IF('Detailed input - Vehicles'!$E$225&lt;&gt;0,'Detailed input - Vehicles'!$E$225,'Detailed input - Vehicles'!$E$224)*'GB trucks'!Q13*'GB trucks'!Q25</f>
        <v>0</v>
      </c>
      <c r="R44" s="147">
        <f>IF('Detailed input - Vehicles'!$E$225&lt;&gt;0,'Detailed input - Vehicles'!$E$225,'Detailed input - Vehicles'!$E$224)*'GB trucks'!R13*'GB trucks'!R25</f>
        <v>0</v>
      </c>
      <c r="S44" s="147">
        <f>IF('Detailed input - Vehicles'!$E$225&lt;&gt;0,'Detailed input - Vehicles'!$E$225,'Detailed input - Vehicles'!$E$224)*'GB trucks'!S13*'GB trucks'!S25</f>
        <v>0</v>
      </c>
      <c r="T44" s="147">
        <f>IF('Detailed input - Vehicles'!$E$225&lt;&gt;0,'Detailed input - Vehicles'!$E$225,'Detailed input - Vehicles'!$E$224)*'GB trucks'!T13*'GB trucks'!T25</f>
        <v>0</v>
      </c>
      <c r="U44" s="147">
        <f>IF('Detailed input - Vehicles'!$E$225&lt;&gt;0,'Detailed input - Vehicles'!$E$225,'Detailed input - Vehicles'!$E$224)*'GB trucks'!U13*'GB trucks'!U25</f>
        <v>0</v>
      </c>
      <c r="V44" s="147">
        <f>IF('Detailed input - Vehicles'!$E$225&lt;&gt;0,'Detailed input - Vehicles'!$E$225,'Detailed input - Vehicles'!$E$224)*'GB trucks'!V13*'GB trucks'!V25</f>
        <v>0</v>
      </c>
      <c r="W44" s="147">
        <f>IF('Detailed input - Vehicles'!$E$225&lt;&gt;0,'Detailed input - Vehicles'!$E$225,'Detailed input - Vehicles'!$E$224)*'GB trucks'!W13*'GB trucks'!W25</f>
        <v>0</v>
      </c>
      <c r="X44" s="147">
        <f>IF('Detailed input - Vehicles'!$E$225&lt;&gt;0,'Detailed input - Vehicles'!$E$225,'Detailed input - Vehicles'!$E$224)*'GB trucks'!X13*'GB trucks'!X25</f>
        <v>0</v>
      </c>
      <c r="Y44" s="147">
        <f>IF('Detailed input - Vehicles'!$E$225&lt;&gt;0,'Detailed input - Vehicles'!$E$225,'Detailed input - Vehicles'!$E$224)*'GB trucks'!Y13*'GB trucks'!Y25</f>
        <v>0</v>
      </c>
      <c r="Z44" s="147">
        <f>IF('Detailed input - Vehicles'!$E$225&lt;&gt;0,'Detailed input - Vehicles'!$E$225,'Detailed input - Vehicles'!$E$224)*'GB trucks'!Z13*'GB trucks'!Z25</f>
        <v>0</v>
      </c>
      <c r="AA44" s="147">
        <f>IF('Detailed input - Vehicles'!$E$225&lt;&gt;0,'Detailed input - Vehicles'!$E$225,'Detailed input - Vehicles'!$E$224)*'GB trucks'!AA13*'GB trucks'!AA25</f>
        <v>0</v>
      </c>
      <c r="AB44" s="147">
        <f>IF('Detailed input - Vehicles'!$E$225&lt;&gt;0,'Detailed input - Vehicles'!$E$225,'Detailed input - Vehicles'!$E$224)*'GB trucks'!AB13*'GB trucks'!AB25</f>
        <v>0</v>
      </c>
      <c r="AC44" s="147">
        <f>IF('Detailed input - Vehicles'!$E$225&lt;&gt;0,'Detailed input - Vehicles'!$E$225,'Detailed input - Vehicles'!$E$224)*'GB trucks'!AC13*'GB trucks'!AC25</f>
        <v>0</v>
      </c>
    </row>
    <row r="45" spans="1:29" s="138" customFormat="1" ht="20.25" customHeight="1" outlineLevel="3" x14ac:dyDescent="0.3">
      <c r="A45" s="265"/>
      <c r="B45" s="97"/>
      <c r="C45" s="146" t="s">
        <v>122</v>
      </c>
      <c r="D45" s="147"/>
      <c r="E45" s="147">
        <f>IF('Detailed input - Vehicles'!$F$225&lt;&gt;0,'Detailed input - Vehicles'!$F$225,'Detailed input - Vehicles'!$F$224)*'GB trucks'!E14*'GB trucks'!E25</f>
        <v>0</v>
      </c>
      <c r="F45" s="147">
        <f>IF('Detailed input - Vehicles'!$F$225&lt;&gt;0,'Detailed input - Vehicles'!$F$225,'Detailed input - Vehicles'!$F$224)*'GB trucks'!F14*'GB trucks'!F25</f>
        <v>0</v>
      </c>
      <c r="G45" s="147">
        <f>IF('Detailed input - Vehicles'!$F$225&lt;&gt;0,'Detailed input - Vehicles'!$F$225,'Detailed input - Vehicles'!$F$224)*'GB trucks'!G14*'GB trucks'!G25</f>
        <v>0</v>
      </c>
      <c r="H45" s="147">
        <f>IF('Detailed input - Vehicles'!$F$225&lt;&gt;0,'Detailed input - Vehicles'!$F$225,'Detailed input - Vehicles'!$F$224)*'GB trucks'!H14*'GB trucks'!H25</f>
        <v>0</v>
      </c>
      <c r="I45" s="147">
        <f>IF('Detailed input - Vehicles'!$F$225&lt;&gt;0,'Detailed input - Vehicles'!$F$225,'Detailed input - Vehicles'!$F$224)*'GB trucks'!I14*'GB trucks'!I25</f>
        <v>0</v>
      </c>
      <c r="J45" s="147">
        <f>IF('Detailed input - Vehicles'!$F$225&lt;&gt;0,'Detailed input - Vehicles'!$F$225,'Detailed input - Vehicles'!$F$224)*'GB trucks'!J14*'GB trucks'!J25</f>
        <v>0</v>
      </c>
      <c r="K45" s="147">
        <f>IF('Detailed input - Vehicles'!$F$225&lt;&gt;0,'Detailed input - Vehicles'!$F$225,'Detailed input - Vehicles'!$F$224)*'GB trucks'!K14*'GB trucks'!K25</f>
        <v>0</v>
      </c>
      <c r="L45" s="147">
        <f>IF('Detailed input - Vehicles'!$F$225&lt;&gt;0,'Detailed input - Vehicles'!$F$225,'Detailed input - Vehicles'!$F$224)*'GB trucks'!L14*'GB trucks'!L25</f>
        <v>0</v>
      </c>
      <c r="M45" s="147">
        <f>IF('Detailed input - Vehicles'!$F$225&lt;&gt;0,'Detailed input - Vehicles'!$F$225,'Detailed input - Vehicles'!$F$224)*'GB trucks'!M14*'GB trucks'!M25</f>
        <v>0</v>
      </c>
      <c r="N45" s="147">
        <f>IF('Detailed input - Vehicles'!$F$225&lt;&gt;0,'Detailed input - Vehicles'!$F$225,'Detailed input - Vehicles'!$F$224)*'GB trucks'!N14*'GB trucks'!N25</f>
        <v>0</v>
      </c>
      <c r="O45" s="147">
        <f>IF('Detailed input - Vehicles'!$F$225&lt;&gt;0,'Detailed input - Vehicles'!$F$225,'Detailed input - Vehicles'!$F$224)*'GB trucks'!O14*'GB trucks'!O25</f>
        <v>0</v>
      </c>
      <c r="P45" s="147">
        <f>IF('Detailed input - Vehicles'!$F$225&lt;&gt;0,'Detailed input - Vehicles'!$F$225,'Detailed input - Vehicles'!$F$224)*'GB trucks'!P14*'GB trucks'!P25</f>
        <v>0</v>
      </c>
      <c r="Q45" s="147">
        <f>IF('Detailed input - Vehicles'!$F$225&lt;&gt;0,'Detailed input - Vehicles'!$F$225,'Detailed input - Vehicles'!$F$224)*'GB trucks'!Q14*'GB trucks'!Q25</f>
        <v>0</v>
      </c>
      <c r="R45" s="147">
        <f>IF('Detailed input - Vehicles'!$F$225&lt;&gt;0,'Detailed input - Vehicles'!$F$225,'Detailed input - Vehicles'!$F$224)*'GB trucks'!R14*'GB trucks'!R25</f>
        <v>0</v>
      </c>
      <c r="S45" s="147">
        <f>IF('Detailed input - Vehicles'!$F$225&lt;&gt;0,'Detailed input - Vehicles'!$F$225,'Detailed input - Vehicles'!$F$224)*'GB trucks'!S14*'GB trucks'!S25</f>
        <v>0</v>
      </c>
      <c r="T45" s="147">
        <f>IF('Detailed input - Vehicles'!$F$225&lt;&gt;0,'Detailed input - Vehicles'!$F$225,'Detailed input - Vehicles'!$F$224)*'GB trucks'!T14*'GB trucks'!T25</f>
        <v>0</v>
      </c>
      <c r="U45" s="147">
        <f>IF('Detailed input - Vehicles'!$F$225&lt;&gt;0,'Detailed input - Vehicles'!$F$225,'Detailed input - Vehicles'!$F$224)*'GB trucks'!U14*'GB trucks'!U25</f>
        <v>0</v>
      </c>
      <c r="V45" s="147">
        <f>IF('Detailed input - Vehicles'!$F$225&lt;&gt;0,'Detailed input - Vehicles'!$F$225,'Detailed input - Vehicles'!$F$224)*'GB trucks'!V14*'GB trucks'!V25</f>
        <v>0</v>
      </c>
      <c r="W45" s="147">
        <f>IF('Detailed input - Vehicles'!$F$225&lt;&gt;0,'Detailed input - Vehicles'!$F$225,'Detailed input - Vehicles'!$F$224)*'GB trucks'!W14*'GB trucks'!W25</f>
        <v>0</v>
      </c>
      <c r="X45" s="147">
        <f>IF('Detailed input - Vehicles'!$F$225&lt;&gt;0,'Detailed input - Vehicles'!$F$225,'Detailed input - Vehicles'!$F$224)*'GB trucks'!X14*'GB trucks'!X25</f>
        <v>0</v>
      </c>
      <c r="Y45" s="147">
        <f>IF('Detailed input - Vehicles'!$F$225&lt;&gt;0,'Detailed input - Vehicles'!$F$225,'Detailed input - Vehicles'!$F$224)*'GB trucks'!Y14*'GB trucks'!Y25</f>
        <v>0</v>
      </c>
      <c r="Z45" s="147">
        <f>IF('Detailed input - Vehicles'!$F$225&lt;&gt;0,'Detailed input - Vehicles'!$F$225,'Detailed input - Vehicles'!$F$224)*'GB trucks'!Z14*'GB trucks'!Z25</f>
        <v>0</v>
      </c>
      <c r="AA45" s="147">
        <f>IF('Detailed input - Vehicles'!$F$225&lt;&gt;0,'Detailed input - Vehicles'!$F$225,'Detailed input - Vehicles'!$F$224)*'GB trucks'!AA14*'GB trucks'!AA25</f>
        <v>0</v>
      </c>
      <c r="AB45" s="147">
        <f>IF('Detailed input - Vehicles'!$F$225&lt;&gt;0,'Detailed input - Vehicles'!$F$225,'Detailed input - Vehicles'!$F$224)*'GB trucks'!AB14*'GB trucks'!AB25</f>
        <v>0</v>
      </c>
      <c r="AC45" s="147">
        <f>IF('Detailed input - Vehicles'!$F$225&lt;&gt;0,'Detailed input - Vehicles'!$F$225,'Detailed input - Vehicles'!$F$224)*'GB trucks'!AC14*'GB trucks'!AC25</f>
        <v>0</v>
      </c>
    </row>
    <row r="46" spans="1:29" s="138" customFormat="1" ht="20.25" customHeight="1" outlineLevel="3" x14ac:dyDescent="0.3">
      <c r="A46" s="265"/>
      <c r="B46" s="97"/>
      <c r="C46" s="146" t="s">
        <v>123</v>
      </c>
      <c r="D46" s="147"/>
      <c r="E46" s="147"/>
      <c r="F46" s="147">
        <f>IF('Detailed input - Vehicles'!$G$225&lt;&gt;0,'Detailed input - Vehicles'!$G$225,'Detailed input - Vehicles'!$G$224)*'GB trucks'!F25*'GB trucks'!F15</f>
        <v>0</v>
      </c>
      <c r="G46" s="147">
        <f>IF('Detailed input - Vehicles'!$G$225&lt;&gt;0,'Detailed input - Vehicles'!$G$225,'Detailed input - Vehicles'!$G$224)*'GB trucks'!G25*'GB trucks'!G15</f>
        <v>0</v>
      </c>
      <c r="H46" s="147">
        <f>IF('Detailed input - Vehicles'!$G$225&lt;&gt;0,'Detailed input - Vehicles'!$G$225,'Detailed input - Vehicles'!$G$224)*'GB trucks'!H25*'GB trucks'!H15</f>
        <v>0</v>
      </c>
      <c r="I46" s="147">
        <f>IF('Detailed input - Vehicles'!$G$225&lt;&gt;0,'Detailed input - Vehicles'!$G$225,'Detailed input - Vehicles'!$G$224)*'GB trucks'!I25*'GB trucks'!I15</f>
        <v>0</v>
      </c>
      <c r="J46" s="147">
        <f>IF('Detailed input - Vehicles'!$G$225&lt;&gt;0,'Detailed input - Vehicles'!$G$225,'Detailed input - Vehicles'!$G$224)*'GB trucks'!J25*'GB trucks'!J15</f>
        <v>0</v>
      </c>
      <c r="K46" s="147">
        <f>IF('Detailed input - Vehicles'!$G$225&lt;&gt;0,'Detailed input - Vehicles'!$G$225,'Detailed input - Vehicles'!$G$224)*'GB trucks'!K25*'GB trucks'!K15</f>
        <v>0</v>
      </c>
      <c r="L46" s="147">
        <f>IF('Detailed input - Vehicles'!$G$225&lt;&gt;0,'Detailed input - Vehicles'!$G$225,'Detailed input - Vehicles'!$G$224)*'GB trucks'!L25*'GB trucks'!L15</f>
        <v>0</v>
      </c>
      <c r="M46" s="147">
        <f>IF('Detailed input - Vehicles'!$G$225&lt;&gt;0,'Detailed input - Vehicles'!$G$225,'Detailed input - Vehicles'!$G$224)*'GB trucks'!M25*'GB trucks'!M15</f>
        <v>0</v>
      </c>
      <c r="N46" s="147">
        <f>IF('Detailed input - Vehicles'!$G$225&lt;&gt;0,'Detailed input - Vehicles'!$G$225,'Detailed input - Vehicles'!$G$224)*'GB trucks'!N25*'GB trucks'!N15</f>
        <v>0</v>
      </c>
      <c r="O46" s="147">
        <f>IF('Detailed input - Vehicles'!$G$225&lt;&gt;0,'Detailed input - Vehicles'!$G$225,'Detailed input - Vehicles'!$G$224)*'GB trucks'!O25*'GB trucks'!O15</f>
        <v>0</v>
      </c>
      <c r="P46" s="147">
        <f>IF('Detailed input - Vehicles'!$G$225&lt;&gt;0,'Detailed input - Vehicles'!$G$225,'Detailed input - Vehicles'!$G$224)*'GB trucks'!P25*'GB trucks'!P15</f>
        <v>0</v>
      </c>
      <c r="Q46" s="147">
        <f>IF('Detailed input - Vehicles'!$G$225&lt;&gt;0,'Detailed input - Vehicles'!$G$225,'Detailed input - Vehicles'!$G$224)*'GB trucks'!Q25*'GB trucks'!Q15</f>
        <v>0</v>
      </c>
      <c r="R46" s="147">
        <f>IF('Detailed input - Vehicles'!$G$225&lt;&gt;0,'Detailed input - Vehicles'!$G$225,'Detailed input - Vehicles'!$G$224)*'GB trucks'!R25*'GB trucks'!R15</f>
        <v>0</v>
      </c>
      <c r="S46" s="147">
        <f>IF('Detailed input - Vehicles'!$G$225&lt;&gt;0,'Detailed input - Vehicles'!$G$225,'Detailed input - Vehicles'!$G$224)*'GB trucks'!S25*'GB trucks'!S15</f>
        <v>0</v>
      </c>
      <c r="T46" s="147">
        <f>IF('Detailed input - Vehicles'!$G$225&lt;&gt;0,'Detailed input - Vehicles'!$G$225,'Detailed input - Vehicles'!$G$224)*'GB trucks'!T25*'GB trucks'!T15</f>
        <v>0</v>
      </c>
      <c r="U46" s="147">
        <f>IF('Detailed input - Vehicles'!$G$225&lt;&gt;0,'Detailed input - Vehicles'!$G$225,'Detailed input - Vehicles'!$G$224)*'GB trucks'!U25*'GB trucks'!U15</f>
        <v>0</v>
      </c>
      <c r="V46" s="147">
        <f>IF('Detailed input - Vehicles'!$G$225&lt;&gt;0,'Detailed input - Vehicles'!$G$225,'Detailed input - Vehicles'!$G$224)*'GB trucks'!V25*'GB trucks'!V15</f>
        <v>0</v>
      </c>
      <c r="W46" s="147">
        <f>IF('Detailed input - Vehicles'!$G$225&lt;&gt;0,'Detailed input - Vehicles'!$G$225,'Detailed input - Vehicles'!$G$224)*'GB trucks'!W25*'GB trucks'!W15</f>
        <v>0</v>
      </c>
      <c r="X46" s="147">
        <f>IF('Detailed input - Vehicles'!$G$225&lt;&gt;0,'Detailed input - Vehicles'!$G$225,'Detailed input - Vehicles'!$G$224)*'GB trucks'!X25*'GB trucks'!X15</f>
        <v>0</v>
      </c>
      <c r="Y46" s="147">
        <f>IF('Detailed input - Vehicles'!$G$225&lt;&gt;0,'Detailed input - Vehicles'!$G$225,'Detailed input - Vehicles'!$G$224)*'GB trucks'!Y25*'GB trucks'!Y15</f>
        <v>0</v>
      </c>
      <c r="Z46" s="147">
        <f>IF('Detailed input - Vehicles'!$G$225&lt;&gt;0,'Detailed input - Vehicles'!$G$225,'Detailed input - Vehicles'!$G$224)*'GB trucks'!Z25*'GB trucks'!Z15</f>
        <v>0</v>
      </c>
      <c r="AA46" s="147">
        <f>IF('Detailed input - Vehicles'!$G$225&lt;&gt;0,'Detailed input - Vehicles'!$G$225,'Detailed input - Vehicles'!$G$224)*'GB trucks'!AA25*'GB trucks'!AA15</f>
        <v>0</v>
      </c>
      <c r="AB46" s="147">
        <f>IF('Detailed input - Vehicles'!$G$225&lt;&gt;0,'Detailed input - Vehicles'!$G$225,'Detailed input - Vehicles'!$G$224)*'GB trucks'!AB25*'GB trucks'!AB15</f>
        <v>0</v>
      </c>
      <c r="AC46" s="147">
        <f>IF('Detailed input - Vehicles'!$G$225&lt;&gt;0,'Detailed input - Vehicles'!$G$225,'Detailed input - Vehicles'!$G$224)*'GB trucks'!AC25*'GB trucks'!AC15</f>
        <v>0</v>
      </c>
    </row>
    <row r="47" spans="1:29" s="138" customFormat="1" ht="20.25" customHeight="1" outlineLevel="3" x14ac:dyDescent="0.3">
      <c r="A47" s="265"/>
      <c r="B47" s="97"/>
      <c r="C47" s="146" t="s">
        <v>124</v>
      </c>
      <c r="D47" s="147"/>
      <c r="E47" s="147"/>
      <c r="F47" s="147"/>
      <c r="G47" s="147">
        <f>IF('Detailed input - Vehicles'!$H$225&lt;&gt;0,'Detailed input - Vehicles'!$H$225,'Detailed input - Vehicles'!$H$224)*'GB trucks'!G16*'GB trucks'!G25</f>
        <v>0</v>
      </c>
      <c r="H47" s="147">
        <f>IF('Detailed input - Vehicles'!$H$225&lt;&gt;0,'Detailed input - Vehicles'!$H$225,'Detailed input - Vehicles'!$H$224)*'GB trucks'!H16*'GB trucks'!H25</f>
        <v>0</v>
      </c>
      <c r="I47" s="147">
        <f>IF('Detailed input - Vehicles'!$H$225&lt;&gt;0,'Detailed input - Vehicles'!$H$225,'Detailed input - Vehicles'!$H$224)*'GB trucks'!I16*'GB trucks'!I25</f>
        <v>0</v>
      </c>
      <c r="J47" s="147">
        <f>IF('Detailed input - Vehicles'!$H$225&lt;&gt;0,'Detailed input - Vehicles'!$H$225,'Detailed input - Vehicles'!$H$224)*'GB trucks'!J16*'GB trucks'!J25</f>
        <v>0</v>
      </c>
      <c r="K47" s="147">
        <f>IF('Detailed input - Vehicles'!$H$225&lt;&gt;0,'Detailed input - Vehicles'!$H$225,'Detailed input - Vehicles'!$H$224)*'GB trucks'!K16*'GB trucks'!K25</f>
        <v>0</v>
      </c>
      <c r="L47" s="147">
        <f>IF('Detailed input - Vehicles'!$H$225&lt;&gt;0,'Detailed input - Vehicles'!$H$225,'Detailed input - Vehicles'!$H$224)*'GB trucks'!L16*'GB trucks'!L25</f>
        <v>0</v>
      </c>
      <c r="M47" s="147">
        <f>IF('Detailed input - Vehicles'!$H$225&lt;&gt;0,'Detailed input - Vehicles'!$H$225,'Detailed input - Vehicles'!$H$224)*'GB trucks'!M16*'GB trucks'!M25</f>
        <v>0</v>
      </c>
      <c r="N47" s="147">
        <f>IF('Detailed input - Vehicles'!$H$225&lt;&gt;0,'Detailed input - Vehicles'!$H$225,'Detailed input - Vehicles'!$H$224)*'GB trucks'!N16*'GB trucks'!N25</f>
        <v>0</v>
      </c>
      <c r="O47" s="147">
        <f>IF('Detailed input - Vehicles'!$H$225&lt;&gt;0,'Detailed input - Vehicles'!$H$225,'Detailed input - Vehicles'!$H$224)*'GB trucks'!O16*'GB trucks'!O25</f>
        <v>0</v>
      </c>
      <c r="P47" s="147">
        <f>IF('Detailed input - Vehicles'!$H$225&lt;&gt;0,'Detailed input - Vehicles'!$H$225,'Detailed input - Vehicles'!$H$224)*'GB trucks'!P16*'GB trucks'!P25</f>
        <v>0</v>
      </c>
      <c r="Q47" s="147">
        <f>IF('Detailed input - Vehicles'!$H$225&lt;&gt;0,'Detailed input - Vehicles'!$H$225,'Detailed input - Vehicles'!$H$224)*'GB trucks'!Q16*'GB trucks'!Q25</f>
        <v>0</v>
      </c>
      <c r="R47" s="147">
        <f>IF('Detailed input - Vehicles'!$H$225&lt;&gt;0,'Detailed input - Vehicles'!$H$225,'Detailed input - Vehicles'!$H$224)*'GB trucks'!R16*'GB trucks'!R25</f>
        <v>0</v>
      </c>
      <c r="S47" s="147">
        <f>IF('Detailed input - Vehicles'!$H$225&lt;&gt;0,'Detailed input - Vehicles'!$H$225,'Detailed input - Vehicles'!$H$224)*'GB trucks'!S16*'GB trucks'!S25</f>
        <v>0</v>
      </c>
      <c r="T47" s="147">
        <f>IF('Detailed input - Vehicles'!$H$225&lt;&gt;0,'Detailed input - Vehicles'!$H$225,'Detailed input - Vehicles'!$H$224)*'GB trucks'!T16*'GB trucks'!T25</f>
        <v>0</v>
      </c>
      <c r="U47" s="147">
        <f>IF('Detailed input - Vehicles'!$H$225&lt;&gt;0,'Detailed input - Vehicles'!$H$225,'Detailed input - Vehicles'!$H$224)*'GB trucks'!U16*'GB trucks'!U25</f>
        <v>0</v>
      </c>
      <c r="V47" s="147">
        <f>IF('Detailed input - Vehicles'!$H$225&lt;&gt;0,'Detailed input - Vehicles'!$H$225,'Detailed input - Vehicles'!$H$224)*'GB trucks'!V16*'GB trucks'!V25</f>
        <v>0</v>
      </c>
      <c r="W47" s="147">
        <f>IF('Detailed input - Vehicles'!$H$225&lt;&gt;0,'Detailed input - Vehicles'!$H$225,'Detailed input - Vehicles'!$H$224)*'GB trucks'!W16*'GB trucks'!W25</f>
        <v>0</v>
      </c>
      <c r="X47" s="147">
        <f>IF('Detailed input - Vehicles'!$H$225&lt;&gt;0,'Detailed input - Vehicles'!$H$225,'Detailed input - Vehicles'!$H$224)*'GB trucks'!X16*'GB trucks'!X25</f>
        <v>0</v>
      </c>
      <c r="Y47" s="147">
        <f>IF('Detailed input - Vehicles'!$H$225&lt;&gt;0,'Detailed input - Vehicles'!$H$225,'Detailed input - Vehicles'!$H$224)*'GB trucks'!Y16*'GB trucks'!Y25</f>
        <v>0</v>
      </c>
      <c r="Z47" s="147">
        <f>IF('Detailed input - Vehicles'!$H$225&lt;&gt;0,'Detailed input - Vehicles'!$H$225,'Detailed input - Vehicles'!$H$224)*'GB trucks'!Z16*'GB trucks'!Z25</f>
        <v>0</v>
      </c>
      <c r="AA47" s="147">
        <f>IF('Detailed input - Vehicles'!$H$225&lt;&gt;0,'Detailed input - Vehicles'!$H$225,'Detailed input - Vehicles'!$H$224)*'GB trucks'!AA16*'GB trucks'!AA25</f>
        <v>0</v>
      </c>
      <c r="AB47" s="147">
        <f>IF('Detailed input - Vehicles'!$H$225&lt;&gt;0,'Detailed input - Vehicles'!$H$225,'Detailed input - Vehicles'!$H$224)*'GB trucks'!AB16*'GB trucks'!AB25</f>
        <v>0</v>
      </c>
      <c r="AC47" s="147">
        <f>IF('Detailed input - Vehicles'!$H$225&lt;&gt;0,'Detailed input - Vehicles'!$H$225,'Detailed input - Vehicles'!$H$224)*'GB trucks'!AC16*'GB trucks'!AC25</f>
        <v>0</v>
      </c>
    </row>
    <row r="48" spans="1:29" s="138" customFormat="1" ht="20.25" customHeight="1" outlineLevel="3" x14ac:dyDescent="0.3">
      <c r="A48" s="265"/>
      <c r="B48" s="97"/>
      <c r="C48" s="146" t="s">
        <v>125</v>
      </c>
      <c r="D48" s="147"/>
      <c r="E48" s="147"/>
      <c r="F48" s="147"/>
      <c r="G48" s="147"/>
      <c r="H48" s="147">
        <f>IF('Detailed input - Vehicles'!$I$225&lt;&gt;0,'Detailed input - Vehicles'!$I$225,'Detailed input - Vehicles'!$I$224)*'GB trucks'!H17*'GB trucks'!H25</f>
        <v>0</v>
      </c>
      <c r="I48" s="147">
        <f>IF('Detailed input - Vehicles'!$I$225&lt;&gt;0,'Detailed input - Vehicles'!$I$225,'Detailed input - Vehicles'!$I$224)*'GB trucks'!I17*'GB trucks'!I25</f>
        <v>0</v>
      </c>
      <c r="J48" s="147">
        <f>IF('Detailed input - Vehicles'!$I$225&lt;&gt;0,'Detailed input - Vehicles'!$I$225,'Detailed input - Vehicles'!$I$224)*'GB trucks'!J17*'GB trucks'!J25</f>
        <v>0</v>
      </c>
      <c r="K48" s="147">
        <f>IF('Detailed input - Vehicles'!$I$225&lt;&gt;0,'Detailed input - Vehicles'!$I$225,'Detailed input - Vehicles'!$I$224)*'GB trucks'!K17*'GB trucks'!K25</f>
        <v>0</v>
      </c>
      <c r="L48" s="147">
        <f>IF('Detailed input - Vehicles'!$I$225&lt;&gt;0,'Detailed input - Vehicles'!$I$225,'Detailed input - Vehicles'!$I$224)*'GB trucks'!L17*'GB trucks'!L25</f>
        <v>0</v>
      </c>
      <c r="M48" s="147">
        <f>IF('Detailed input - Vehicles'!$I$225&lt;&gt;0,'Detailed input - Vehicles'!$I$225,'Detailed input - Vehicles'!$I$224)*'GB trucks'!M17*'GB trucks'!M25</f>
        <v>0</v>
      </c>
      <c r="N48" s="147">
        <f>IF('Detailed input - Vehicles'!$I$225&lt;&gt;0,'Detailed input - Vehicles'!$I$225,'Detailed input - Vehicles'!$I$224)*'GB trucks'!N17*'GB trucks'!N25</f>
        <v>0</v>
      </c>
      <c r="O48" s="147">
        <f>IF('Detailed input - Vehicles'!$I$225&lt;&gt;0,'Detailed input - Vehicles'!$I$225,'Detailed input - Vehicles'!$I$224)*'GB trucks'!O17*'GB trucks'!O25</f>
        <v>0</v>
      </c>
      <c r="P48" s="147">
        <f>IF('Detailed input - Vehicles'!$I$225&lt;&gt;0,'Detailed input - Vehicles'!$I$225,'Detailed input - Vehicles'!$I$224)*'GB trucks'!P17*'GB trucks'!P25</f>
        <v>0</v>
      </c>
      <c r="Q48" s="147">
        <f>IF('Detailed input - Vehicles'!$I$225&lt;&gt;0,'Detailed input - Vehicles'!$I$225,'Detailed input - Vehicles'!$I$224)*'GB trucks'!Q17*'GB trucks'!Q25</f>
        <v>0</v>
      </c>
      <c r="R48" s="147">
        <f>IF('Detailed input - Vehicles'!$I$225&lt;&gt;0,'Detailed input - Vehicles'!$I$225,'Detailed input - Vehicles'!$I$224)*'GB trucks'!R17*'GB trucks'!R25</f>
        <v>0</v>
      </c>
      <c r="S48" s="147">
        <f>IF('Detailed input - Vehicles'!$I$225&lt;&gt;0,'Detailed input - Vehicles'!$I$225,'Detailed input - Vehicles'!$I$224)*'GB trucks'!S17*'GB trucks'!S25</f>
        <v>0</v>
      </c>
      <c r="T48" s="147">
        <f>IF('Detailed input - Vehicles'!$I$225&lt;&gt;0,'Detailed input - Vehicles'!$I$225,'Detailed input - Vehicles'!$I$224)*'GB trucks'!T17*'GB trucks'!T25</f>
        <v>0</v>
      </c>
      <c r="U48" s="147">
        <f>IF('Detailed input - Vehicles'!$I$225&lt;&gt;0,'Detailed input - Vehicles'!$I$225,'Detailed input - Vehicles'!$I$224)*'GB trucks'!U17*'GB trucks'!U25</f>
        <v>0</v>
      </c>
      <c r="V48" s="147">
        <f>IF('Detailed input - Vehicles'!$I$225&lt;&gt;0,'Detailed input - Vehicles'!$I$225,'Detailed input - Vehicles'!$I$224)*'GB trucks'!V17*'GB trucks'!V25</f>
        <v>0</v>
      </c>
      <c r="W48" s="147">
        <f>IF('Detailed input - Vehicles'!$I$225&lt;&gt;0,'Detailed input - Vehicles'!$I$225,'Detailed input - Vehicles'!$I$224)*'GB trucks'!W17*'GB trucks'!W25</f>
        <v>0</v>
      </c>
      <c r="X48" s="147">
        <f>IF('Detailed input - Vehicles'!$I$225&lt;&gt;0,'Detailed input - Vehicles'!$I$225,'Detailed input - Vehicles'!$I$224)*'GB trucks'!X17*'GB trucks'!X25</f>
        <v>0</v>
      </c>
      <c r="Y48" s="147">
        <f>IF('Detailed input - Vehicles'!$I$225&lt;&gt;0,'Detailed input - Vehicles'!$I$225,'Detailed input - Vehicles'!$I$224)*'GB trucks'!Y17*'GB trucks'!Y25</f>
        <v>0</v>
      </c>
      <c r="Z48" s="147">
        <f>IF('Detailed input - Vehicles'!$I$225&lt;&gt;0,'Detailed input - Vehicles'!$I$225,'Detailed input - Vehicles'!$I$224)*'GB trucks'!Z17*'GB trucks'!Z25</f>
        <v>0</v>
      </c>
      <c r="AA48" s="147">
        <f>IF('Detailed input - Vehicles'!$I$225&lt;&gt;0,'Detailed input - Vehicles'!$I$225,'Detailed input - Vehicles'!$I$224)*'GB trucks'!AA17*'GB trucks'!AA25</f>
        <v>0</v>
      </c>
      <c r="AB48" s="147">
        <f>IF('Detailed input - Vehicles'!$I$225&lt;&gt;0,'Detailed input - Vehicles'!$I$225,'Detailed input - Vehicles'!$I$224)*'GB trucks'!AB17*'GB trucks'!AB25</f>
        <v>0</v>
      </c>
      <c r="AC48" s="147">
        <f>IF('Detailed input - Vehicles'!$I$225&lt;&gt;0,'Detailed input - Vehicles'!$I$225,'Detailed input - Vehicles'!$I$224)*'GB trucks'!AC17*'GB trucks'!AC25</f>
        <v>0</v>
      </c>
    </row>
    <row r="49" spans="1:29" s="138" customFormat="1" ht="20.25" customHeight="1" outlineLevel="3" x14ac:dyDescent="0.3">
      <c r="A49" s="265"/>
      <c r="B49" s="97"/>
      <c r="C49" s="146" t="s">
        <v>126</v>
      </c>
      <c r="D49" s="147"/>
      <c r="E49" s="147"/>
      <c r="F49" s="147"/>
      <c r="G49" s="147"/>
      <c r="H49" s="147"/>
      <c r="I49" s="147">
        <f>IF('Detailed input - Vehicles'!$J$225&lt;&gt;0,'Detailed input - Vehicles'!$J$225,'Detailed input - Vehicles'!$J$224)*'GB trucks'!I18*'GB trucks'!I25</f>
        <v>0</v>
      </c>
      <c r="J49" s="147">
        <f>IF('Detailed input - Vehicles'!$J$225&lt;&gt;0,'Detailed input - Vehicles'!$J$225,'Detailed input - Vehicles'!$J$224)*'GB trucks'!J18*'GB trucks'!J25</f>
        <v>0</v>
      </c>
      <c r="K49" s="147">
        <f>IF('Detailed input - Vehicles'!$J$225&lt;&gt;0,'Detailed input - Vehicles'!$J$225,'Detailed input - Vehicles'!$J$224)*'GB trucks'!K18*'GB trucks'!K25</f>
        <v>0</v>
      </c>
      <c r="L49" s="147">
        <f>IF('Detailed input - Vehicles'!$J$225&lt;&gt;0,'Detailed input - Vehicles'!$J$225,'Detailed input - Vehicles'!$J$224)*'GB trucks'!L18*'GB trucks'!L25</f>
        <v>0</v>
      </c>
      <c r="M49" s="147">
        <f>IF('Detailed input - Vehicles'!$J$225&lt;&gt;0,'Detailed input - Vehicles'!$J$225,'Detailed input - Vehicles'!$J$224)*'GB trucks'!M18*'GB trucks'!M25</f>
        <v>0</v>
      </c>
      <c r="N49" s="147">
        <f>IF('Detailed input - Vehicles'!$J$225&lt;&gt;0,'Detailed input - Vehicles'!$J$225,'Detailed input - Vehicles'!$J$224)*'GB trucks'!N18*'GB trucks'!N25</f>
        <v>0</v>
      </c>
      <c r="O49" s="147">
        <f>IF('Detailed input - Vehicles'!$J$225&lt;&gt;0,'Detailed input - Vehicles'!$J$225,'Detailed input - Vehicles'!$J$224)*'GB trucks'!O18*'GB trucks'!O25</f>
        <v>0</v>
      </c>
      <c r="P49" s="147">
        <f>IF('Detailed input - Vehicles'!$J$225&lt;&gt;0,'Detailed input - Vehicles'!$J$225,'Detailed input - Vehicles'!$J$224)*'GB trucks'!P18*'GB trucks'!P25</f>
        <v>0</v>
      </c>
      <c r="Q49" s="147">
        <f>IF('Detailed input - Vehicles'!$J$225&lt;&gt;0,'Detailed input - Vehicles'!$J$225,'Detailed input - Vehicles'!$J$224)*'GB trucks'!Q18*'GB trucks'!Q25</f>
        <v>0</v>
      </c>
      <c r="R49" s="147">
        <f>IF('Detailed input - Vehicles'!$J$225&lt;&gt;0,'Detailed input - Vehicles'!$J$225,'Detailed input - Vehicles'!$J$224)*'GB trucks'!R18*'GB trucks'!R25</f>
        <v>0</v>
      </c>
      <c r="S49" s="147">
        <f>IF('Detailed input - Vehicles'!$J$225&lt;&gt;0,'Detailed input - Vehicles'!$J$225,'Detailed input - Vehicles'!$J$224)*'GB trucks'!S18*'GB trucks'!S25</f>
        <v>0</v>
      </c>
      <c r="T49" s="147">
        <f>IF('Detailed input - Vehicles'!$J$225&lt;&gt;0,'Detailed input - Vehicles'!$J$225,'Detailed input - Vehicles'!$J$224)*'GB trucks'!T18*'GB trucks'!T25</f>
        <v>0</v>
      </c>
      <c r="U49" s="147">
        <f>IF('Detailed input - Vehicles'!$J$225&lt;&gt;0,'Detailed input - Vehicles'!$J$225,'Detailed input - Vehicles'!$J$224)*'GB trucks'!U18*'GB trucks'!U25</f>
        <v>0</v>
      </c>
      <c r="V49" s="147">
        <f>IF('Detailed input - Vehicles'!$J$225&lt;&gt;0,'Detailed input - Vehicles'!$J$225,'Detailed input - Vehicles'!$J$224)*'GB trucks'!V18*'GB trucks'!V25</f>
        <v>0</v>
      </c>
      <c r="W49" s="147">
        <f>IF('Detailed input - Vehicles'!$J$225&lt;&gt;0,'Detailed input - Vehicles'!$J$225,'Detailed input - Vehicles'!$J$224)*'GB trucks'!W18*'GB trucks'!W25</f>
        <v>0</v>
      </c>
      <c r="X49" s="147">
        <f>IF('Detailed input - Vehicles'!$J$225&lt;&gt;0,'Detailed input - Vehicles'!$J$225,'Detailed input - Vehicles'!$J$224)*'GB trucks'!X18*'GB trucks'!X25</f>
        <v>0</v>
      </c>
      <c r="Y49" s="147">
        <f>IF('Detailed input - Vehicles'!$J$225&lt;&gt;0,'Detailed input - Vehicles'!$J$225,'Detailed input - Vehicles'!$J$224)*'GB trucks'!Y18*'GB trucks'!Y25</f>
        <v>0</v>
      </c>
      <c r="Z49" s="147">
        <f>IF('Detailed input - Vehicles'!$J$225&lt;&gt;0,'Detailed input - Vehicles'!$J$225,'Detailed input - Vehicles'!$J$224)*'GB trucks'!Z18*'GB trucks'!Z25</f>
        <v>0</v>
      </c>
      <c r="AA49" s="147">
        <f>IF('Detailed input - Vehicles'!$J$225&lt;&gt;0,'Detailed input - Vehicles'!$J$225,'Detailed input - Vehicles'!$J$224)*'GB trucks'!AA18*'GB trucks'!AA25</f>
        <v>0</v>
      </c>
      <c r="AB49" s="147">
        <f>IF('Detailed input - Vehicles'!$J$225&lt;&gt;0,'Detailed input - Vehicles'!$J$225,'Detailed input - Vehicles'!$J$224)*'GB trucks'!AB18*'GB trucks'!AB25</f>
        <v>0</v>
      </c>
      <c r="AC49" s="147">
        <f>IF('Detailed input - Vehicles'!$J$225&lt;&gt;0,'Detailed input - Vehicles'!$J$225,'Detailed input - Vehicles'!$J$224)*'GB trucks'!AC18*'GB trucks'!AC25</f>
        <v>0</v>
      </c>
    </row>
    <row r="50" spans="1:29" s="138" customFormat="1" ht="20.25" customHeight="1" outlineLevel="3" x14ac:dyDescent="0.3">
      <c r="A50" s="265"/>
      <c r="B50" s="97"/>
      <c r="C50" s="146" t="s">
        <v>127</v>
      </c>
      <c r="D50" s="147"/>
      <c r="E50" s="147"/>
      <c r="F50" s="147"/>
      <c r="G50" s="147"/>
      <c r="H50" s="147"/>
      <c r="I50" s="147"/>
      <c r="J50" s="147">
        <f>IF('Detailed input - Vehicles'!$K$225&lt;&gt;0,'Detailed input - Vehicles'!$K$225,'Detailed input - Vehicles'!$K$224)*'GB trucks'!J19*'GB trucks'!J25</f>
        <v>0</v>
      </c>
      <c r="K50" s="147">
        <f>IF('Detailed input - Vehicles'!$K$225&lt;&gt;0,'Detailed input - Vehicles'!$K$225,'Detailed input - Vehicles'!$K$224)*'GB trucks'!K19*'GB trucks'!K25</f>
        <v>0</v>
      </c>
      <c r="L50" s="147">
        <f>IF('Detailed input - Vehicles'!$K$225&lt;&gt;0,'Detailed input - Vehicles'!$K$225,'Detailed input - Vehicles'!$K$224)*'GB trucks'!L19*'GB trucks'!L25</f>
        <v>0</v>
      </c>
      <c r="M50" s="147">
        <f>IF('Detailed input - Vehicles'!$K$225&lt;&gt;0,'Detailed input - Vehicles'!$K$225,'Detailed input - Vehicles'!$K$224)*'GB trucks'!M19*'GB trucks'!M25</f>
        <v>0</v>
      </c>
      <c r="N50" s="147">
        <f>IF('Detailed input - Vehicles'!$K$225&lt;&gt;0,'Detailed input - Vehicles'!$K$225,'Detailed input - Vehicles'!$K$224)*'GB trucks'!N19*'GB trucks'!N25</f>
        <v>0</v>
      </c>
      <c r="O50" s="147">
        <f>IF('Detailed input - Vehicles'!$K$225&lt;&gt;0,'Detailed input - Vehicles'!$K$225,'Detailed input - Vehicles'!$K$224)*'GB trucks'!O19*'GB trucks'!O25</f>
        <v>0</v>
      </c>
      <c r="P50" s="147">
        <f>IF('Detailed input - Vehicles'!$K$225&lt;&gt;0,'Detailed input - Vehicles'!$K$225,'Detailed input - Vehicles'!$K$224)*'GB trucks'!P19*'GB trucks'!P25</f>
        <v>0</v>
      </c>
      <c r="Q50" s="147">
        <f>IF('Detailed input - Vehicles'!$K$225&lt;&gt;0,'Detailed input - Vehicles'!$K$225,'Detailed input - Vehicles'!$K$224)*'GB trucks'!Q19*'GB trucks'!Q25</f>
        <v>0</v>
      </c>
      <c r="R50" s="147">
        <f>IF('Detailed input - Vehicles'!$K$225&lt;&gt;0,'Detailed input - Vehicles'!$K$225,'Detailed input - Vehicles'!$K$224)*'GB trucks'!R19*'GB trucks'!R25</f>
        <v>0</v>
      </c>
      <c r="S50" s="147">
        <f>IF('Detailed input - Vehicles'!$K$225&lt;&gt;0,'Detailed input - Vehicles'!$K$225,'Detailed input - Vehicles'!$K$224)*'GB trucks'!S19*'GB trucks'!S25</f>
        <v>0</v>
      </c>
      <c r="T50" s="147">
        <f>IF('Detailed input - Vehicles'!$K$225&lt;&gt;0,'Detailed input - Vehicles'!$K$225,'Detailed input - Vehicles'!$K$224)*'GB trucks'!T19*'GB trucks'!T25</f>
        <v>0</v>
      </c>
      <c r="U50" s="147">
        <f>IF('Detailed input - Vehicles'!$K$225&lt;&gt;0,'Detailed input - Vehicles'!$K$225,'Detailed input - Vehicles'!$K$224)*'GB trucks'!U19*'GB trucks'!U25</f>
        <v>0</v>
      </c>
      <c r="V50" s="147">
        <f>IF('Detailed input - Vehicles'!$K$225&lt;&gt;0,'Detailed input - Vehicles'!$K$225,'Detailed input - Vehicles'!$K$224)*'GB trucks'!V19*'GB trucks'!V25</f>
        <v>0</v>
      </c>
      <c r="W50" s="147">
        <f>IF('Detailed input - Vehicles'!$K$225&lt;&gt;0,'Detailed input - Vehicles'!$K$225,'Detailed input - Vehicles'!$K$224)*'GB trucks'!W19*'GB trucks'!W25</f>
        <v>0</v>
      </c>
      <c r="X50" s="147">
        <f>IF('Detailed input - Vehicles'!$K$225&lt;&gt;0,'Detailed input - Vehicles'!$K$225,'Detailed input - Vehicles'!$K$224)*'GB trucks'!X19*'GB trucks'!X25</f>
        <v>0</v>
      </c>
      <c r="Y50" s="147">
        <f>IF('Detailed input - Vehicles'!$K$225&lt;&gt;0,'Detailed input - Vehicles'!$K$225,'Detailed input - Vehicles'!$K$224)*'GB trucks'!Y19*'GB trucks'!Y25</f>
        <v>0</v>
      </c>
      <c r="Z50" s="147">
        <f>IF('Detailed input - Vehicles'!$K$225&lt;&gt;0,'Detailed input - Vehicles'!$K$225,'Detailed input - Vehicles'!$K$224)*'GB trucks'!Z19*'GB trucks'!Z25</f>
        <v>0</v>
      </c>
      <c r="AA50" s="147">
        <f>IF('Detailed input - Vehicles'!$K$225&lt;&gt;0,'Detailed input - Vehicles'!$K$225,'Detailed input - Vehicles'!$K$224)*'GB trucks'!AA19*'GB trucks'!AA25</f>
        <v>0</v>
      </c>
      <c r="AB50" s="147">
        <f>IF('Detailed input - Vehicles'!$K$225&lt;&gt;0,'Detailed input - Vehicles'!$K$225,'Detailed input - Vehicles'!$K$224)*'GB trucks'!AB19*'GB trucks'!AB25</f>
        <v>0</v>
      </c>
      <c r="AC50" s="147">
        <f>IF('Detailed input - Vehicles'!$K$225&lt;&gt;0,'Detailed input - Vehicles'!$K$225,'Detailed input - Vehicles'!$K$224)*'GB trucks'!AC19*'GB trucks'!AC25</f>
        <v>0</v>
      </c>
    </row>
    <row r="51" spans="1:29" s="138" customFormat="1" ht="20.25" customHeight="1" outlineLevel="3" x14ac:dyDescent="0.3">
      <c r="A51" s="265"/>
      <c r="B51" s="97"/>
      <c r="C51" s="146" t="s">
        <v>128</v>
      </c>
      <c r="D51" s="147"/>
      <c r="E51" s="147"/>
      <c r="F51" s="147"/>
      <c r="G51" s="147"/>
      <c r="H51" s="147"/>
      <c r="I51" s="147"/>
      <c r="J51" s="147"/>
      <c r="K51" s="147">
        <f>IF('Detailed input - Vehicles'!$L$225&lt;&gt;0,'Detailed input - Vehicles'!$L$225,'Detailed input - Vehicles'!$L$224)*K20*K25</f>
        <v>0</v>
      </c>
      <c r="L51" s="147">
        <f>IF('Detailed input - Vehicles'!$L$225&lt;&gt;0,'Detailed input - Vehicles'!$L$225,'Detailed input - Vehicles'!$L$224)*L20*L25</f>
        <v>0</v>
      </c>
      <c r="M51" s="147">
        <f>IF('Detailed input - Vehicles'!$L$225&lt;&gt;0,'Detailed input - Vehicles'!$L$225,'Detailed input - Vehicles'!$L$224)*M20*M25</f>
        <v>0</v>
      </c>
      <c r="N51" s="147">
        <f>IF('Detailed input - Vehicles'!$L$225&lt;&gt;0,'Detailed input - Vehicles'!$L$225,'Detailed input - Vehicles'!$L$224)*N20*N25</f>
        <v>0</v>
      </c>
      <c r="O51" s="147">
        <f>IF('Detailed input - Vehicles'!$L$225&lt;&gt;0,'Detailed input - Vehicles'!$L$225,'Detailed input - Vehicles'!$L$224)*O20*O25</f>
        <v>0</v>
      </c>
      <c r="P51" s="147">
        <f>IF('Detailed input - Vehicles'!$L$225&lt;&gt;0,'Detailed input - Vehicles'!$L$225,'Detailed input - Vehicles'!$L$224)*P20*P25</f>
        <v>0</v>
      </c>
      <c r="Q51" s="147">
        <f>IF('Detailed input - Vehicles'!$L$225&lt;&gt;0,'Detailed input - Vehicles'!$L$225,'Detailed input - Vehicles'!$L$224)*Q20*Q25</f>
        <v>0</v>
      </c>
      <c r="R51" s="147">
        <f>IF('Detailed input - Vehicles'!$L$225&lt;&gt;0,'Detailed input - Vehicles'!$L$225,'Detailed input - Vehicles'!$L$224)*R20*R25</f>
        <v>0</v>
      </c>
      <c r="S51" s="147">
        <f>IF('Detailed input - Vehicles'!$L$225&lt;&gt;0,'Detailed input - Vehicles'!$L$225,'Detailed input - Vehicles'!$L$224)*S20*S25</f>
        <v>0</v>
      </c>
      <c r="T51" s="147">
        <f>IF('Detailed input - Vehicles'!$L$225&lt;&gt;0,'Detailed input - Vehicles'!$L$225,'Detailed input - Vehicles'!$L$224)*T20*T25</f>
        <v>0</v>
      </c>
      <c r="U51" s="147">
        <f>IF('Detailed input - Vehicles'!$L$225&lt;&gt;0,'Detailed input - Vehicles'!$L$225,'Detailed input - Vehicles'!$L$224)*U20*U25</f>
        <v>0</v>
      </c>
      <c r="V51" s="147">
        <f>IF('Detailed input - Vehicles'!$L$225&lt;&gt;0,'Detailed input - Vehicles'!$L$225,'Detailed input - Vehicles'!$L$224)*V20*V25</f>
        <v>0</v>
      </c>
      <c r="W51" s="147">
        <f>IF('Detailed input - Vehicles'!$L$225&lt;&gt;0,'Detailed input - Vehicles'!$L$225,'Detailed input - Vehicles'!$L$224)*W20*W25</f>
        <v>0</v>
      </c>
      <c r="X51" s="147">
        <f>IF('Detailed input - Vehicles'!$L$225&lt;&gt;0,'Detailed input - Vehicles'!$L$225,'Detailed input - Vehicles'!$L$224)*X20*X25</f>
        <v>0</v>
      </c>
      <c r="Y51" s="147">
        <f>IF('Detailed input - Vehicles'!$L$225&lt;&gt;0,'Detailed input - Vehicles'!$L$225,'Detailed input - Vehicles'!$L$224)*Y20*Y25</f>
        <v>0</v>
      </c>
      <c r="Z51" s="147">
        <f>IF('Detailed input - Vehicles'!$L$225&lt;&gt;0,'Detailed input - Vehicles'!$L$225,'Detailed input - Vehicles'!$L$224)*Z20*Z25</f>
        <v>0</v>
      </c>
      <c r="AA51" s="147">
        <f>IF('Detailed input - Vehicles'!$L$225&lt;&gt;0,'Detailed input - Vehicles'!$L$225,'Detailed input - Vehicles'!$L$224)*AA20*AA25</f>
        <v>0</v>
      </c>
      <c r="AB51" s="147">
        <f>IF('Detailed input - Vehicles'!$L$225&lt;&gt;0,'Detailed input - Vehicles'!$L$225,'Detailed input - Vehicles'!$L$224)*AB20*AB25</f>
        <v>0</v>
      </c>
      <c r="AC51" s="147">
        <f>IF('Detailed input - Vehicles'!$L$225&lt;&gt;0,'Detailed input - Vehicles'!$L$225,'Detailed input - Vehicles'!$L$224)*AC20*AC25</f>
        <v>0</v>
      </c>
    </row>
    <row r="52" spans="1:29" s="138" customFormat="1" ht="20.25" customHeight="1" outlineLevel="3" x14ac:dyDescent="0.3">
      <c r="A52" s="265"/>
      <c r="B52" s="97"/>
      <c r="C52" s="146" t="s">
        <v>129</v>
      </c>
      <c r="D52" s="147"/>
      <c r="E52" s="147"/>
      <c r="F52" s="147"/>
      <c r="G52" s="147"/>
      <c r="H52" s="147"/>
      <c r="I52" s="147"/>
      <c r="J52" s="147"/>
      <c r="K52" s="147"/>
      <c r="L52" s="147">
        <f>IF('Detailed input - Vehicles'!$M$225&lt;&gt;0,'Detailed input - Vehicles'!$M$225,'Detailed input - Vehicles'!$M$224)*'GB trucks'!L21*'GB trucks'!L25</f>
        <v>0</v>
      </c>
      <c r="M52" s="147">
        <f>IF('Detailed input - Vehicles'!$M$225&lt;&gt;0,'Detailed input - Vehicles'!$M$225,'Detailed input - Vehicles'!$M$224)*'GB trucks'!M21*'GB trucks'!M25</f>
        <v>0</v>
      </c>
      <c r="N52" s="147">
        <f>IF('Detailed input - Vehicles'!$M$225&lt;&gt;0,'Detailed input - Vehicles'!$M$225,'Detailed input - Vehicles'!$M$224)*'GB trucks'!N21*'GB trucks'!N25</f>
        <v>0</v>
      </c>
      <c r="O52" s="147">
        <f>IF('Detailed input - Vehicles'!$M$225&lt;&gt;0,'Detailed input - Vehicles'!$M$225,'Detailed input - Vehicles'!$M$224)*'GB trucks'!O21*'GB trucks'!O25</f>
        <v>0</v>
      </c>
      <c r="P52" s="147">
        <f>IF('Detailed input - Vehicles'!$M$225&lt;&gt;0,'Detailed input - Vehicles'!$M$225,'Detailed input - Vehicles'!$M$224)*'GB trucks'!P21*'GB trucks'!P25</f>
        <v>0</v>
      </c>
      <c r="Q52" s="147">
        <f>IF('Detailed input - Vehicles'!$M$225&lt;&gt;0,'Detailed input - Vehicles'!$M$225,'Detailed input - Vehicles'!$M$224)*'GB trucks'!Q21*'GB trucks'!Q25</f>
        <v>0</v>
      </c>
      <c r="R52" s="147">
        <f>IF('Detailed input - Vehicles'!$M$225&lt;&gt;0,'Detailed input - Vehicles'!$M$225,'Detailed input - Vehicles'!$M$224)*'GB trucks'!R21*'GB trucks'!R25</f>
        <v>0</v>
      </c>
      <c r="S52" s="147">
        <f>IF('Detailed input - Vehicles'!$M$225&lt;&gt;0,'Detailed input - Vehicles'!$M$225,'Detailed input - Vehicles'!$M$224)*'GB trucks'!S21*'GB trucks'!S25</f>
        <v>0</v>
      </c>
      <c r="T52" s="147">
        <f>IF('Detailed input - Vehicles'!$M$225&lt;&gt;0,'Detailed input - Vehicles'!$M$225,'Detailed input - Vehicles'!$M$224)*'GB trucks'!T21*'GB trucks'!T25</f>
        <v>0</v>
      </c>
      <c r="U52" s="147">
        <f>IF('Detailed input - Vehicles'!$M$225&lt;&gt;0,'Detailed input - Vehicles'!$M$225,'Detailed input - Vehicles'!$M$224)*'GB trucks'!U21*'GB trucks'!U25</f>
        <v>0</v>
      </c>
      <c r="V52" s="147">
        <f>IF('Detailed input - Vehicles'!$M$225&lt;&gt;0,'Detailed input - Vehicles'!$M$225,'Detailed input - Vehicles'!$M$224)*'GB trucks'!V21*'GB trucks'!V25</f>
        <v>0</v>
      </c>
      <c r="W52" s="147">
        <f>IF('Detailed input - Vehicles'!$M$225&lt;&gt;0,'Detailed input - Vehicles'!$M$225,'Detailed input - Vehicles'!$M$224)*'GB trucks'!W21*'GB trucks'!W25</f>
        <v>0</v>
      </c>
      <c r="X52" s="147">
        <f>IF('Detailed input - Vehicles'!$M$225&lt;&gt;0,'Detailed input - Vehicles'!$M$225,'Detailed input - Vehicles'!$M$224)*'GB trucks'!X21*'GB trucks'!X25</f>
        <v>0</v>
      </c>
      <c r="Y52" s="147">
        <f>IF('Detailed input - Vehicles'!$M$225&lt;&gt;0,'Detailed input - Vehicles'!$M$225,'Detailed input - Vehicles'!$M$224)*'GB trucks'!Y21*'GB trucks'!Y25</f>
        <v>0</v>
      </c>
      <c r="Z52" s="147">
        <f>IF('Detailed input - Vehicles'!$M$225&lt;&gt;0,'Detailed input - Vehicles'!$M$225,'Detailed input - Vehicles'!$M$224)*'GB trucks'!Z21*'GB trucks'!Z25</f>
        <v>0</v>
      </c>
      <c r="AA52" s="147">
        <f>IF('Detailed input - Vehicles'!$M$225&lt;&gt;0,'Detailed input - Vehicles'!$M$225,'Detailed input - Vehicles'!$M$224)*'GB trucks'!AA21*'GB trucks'!AA25</f>
        <v>0</v>
      </c>
      <c r="AB52" s="147">
        <f>IF('Detailed input - Vehicles'!$M$225&lt;&gt;0,'Detailed input - Vehicles'!$M$225,'Detailed input - Vehicles'!$M$224)*'GB trucks'!AB21*'GB trucks'!AB25</f>
        <v>0</v>
      </c>
      <c r="AC52" s="147">
        <f>IF('Detailed input - Vehicles'!$M$225&lt;&gt;0,'Detailed input - Vehicles'!$M$225,'Detailed input - Vehicles'!$M$224)*'GB trucks'!AC21*'GB trucks'!AC25</f>
        <v>0</v>
      </c>
    </row>
    <row r="53" spans="1:29" s="138" customFormat="1" ht="20.25" customHeight="1" outlineLevel="3" x14ac:dyDescent="0.3">
      <c r="A53" s="265"/>
      <c r="B53" s="97"/>
      <c r="C53" s="146" t="s">
        <v>130</v>
      </c>
      <c r="D53" s="147"/>
      <c r="E53" s="147"/>
      <c r="F53" s="147"/>
      <c r="G53" s="147"/>
      <c r="H53" s="147"/>
      <c r="I53" s="147"/>
      <c r="J53" s="147"/>
      <c r="K53" s="147"/>
      <c r="L53" s="147"/>
      <c r="M53" s="147">
        <f>IF('Detailed input - Vehicles'!$N$225&lt;&gt;0,'Detailed input - Vehicles'!$N$225,'Detailed input - Vehicles'!$N$224)*'GB trucks'!M22*'GB trucks'!M25</f>
        <v>0</v>
      </c>
      <c r="N53" s="147">
        <f>IF('Detailed input - Vehicles'!$N$225&lt;&gt;0,'Detailed input - Vehicles'!$N$225,'Detailed input - Vehicles'!$N$224)*'GB trucks'!N22*'GB trucks'!N25</f>
        <v>0</v>
      </c>
      <c r="O53" s="147">
        <f>IF('Detailed input - Vehicles'!$N$225&lt;&gt;0,'Detailed input - Vehicles'!$N$225,'Detailed input - Vehicles'!$N$224)*'GB trucks'!O22*'GB trucks'!O25</f>
        <v>0</v>
      </c>
      <c r="P53" s="147">
        <f>IF('Detailed input - Vehicles'!$N$225&lt;&gt;0,'Detailed input - Vehicles'!$N$225,'Detailed input - Vehicles'!$N$224)*'GB trucks'!P22*'GB trucks'!P25</f>
        <v>0</v>
      </c>
      <c r="Q53" s="147">
        <f>IF('Detailed input - Vehicles'!$N$225&lt;&gt;0,'Detailed input - Vehicles'!$N$225,'Detailed input - Vehicles'!$N$224)*'GB trucks'!Q22*'GB trucks'!Q25</f>
        <v>0</v>
      </c>
      <c r="R53" s="147">
        <f>IF('Detailed input - Vehicles'!$N$225&lt;&gt;0,'Detailed input - Vehicles'!$N$225,'Detailed input - Vehicles'!$N$224)*'GB trucks'!R22*'GB trucks'!R25</f>
        <v>0</v>
      </c>
      <c r="S53" s="147">
        <f>IF('Detailed input - Vehicles'!$N$225&lt;&gt;0,'Detailed input - Vehicles'!$N$225,'Detailed input - Vehicles'!$N$224)*'GB trucks'!S22*'GB trucks'!S25</f>
        <v>0</v>
      </c>
      <c r="T53" s="147">
        <f>IF('Detailed input - Vehicles'!$N$225&lt;&gt;0,'Detailed input - Vehicles'!$N$225,'Detailed input - Vehicles'!$N$224)*'GB trucks'!T22*'GB trucks'!T25</f>
        <v>0</v>
      </c>
      <c r="U53" s="147">
        <f>IF('Detailed input - Vehicles'!$N$225&lt;&gt;0,'Detailed input - Vehicles'!$N$225,'Detailed input - Vehicles'!$N$224)*'GB trucks'!U22*'GB trucks'!U25</f>
        <v>0</v>
      </c>
      <c r="V53" s="147">
        <f>IF('Detailed input - Vehicles'!$N$225&lt;&gt;0,'Detailed input - Vehicles'!$N$225,'Detailed input - Vehicles'!$N$224)*'GB trucks'!V22*'GB trucks'!V25</f>
        <v>0</v>
      </c>
      <c r="W53" s="147">
        <f>IF('Detailed input - Vehicles'!$N$225&lt;&gt;0,'Detailed input - Vehicles'!$N$225,'Detailed input - Vehicles'!$N$224)*'GB trucks'!W22*'GB trucks'!W25</f>
        <v>0</v>
      </c>
      <c r="X53" s="147">
        <f>IF('Detailed input - Vehicles'!$N$225&lt;&gt;0,'Detailed input - Vehicles'!$N$225,'Detailed input - Vehicles'!$N$224)*'GB trucks'!X22*'GB trucks'!X25</f>
        <v>0</v>
      </c>
      <c r="Y53" s="147">
        <f>IF('Detailed input - Vehicles'!$N$225&lt;&gt;0,'Detailed input - Vehicles'!$N$225,'Detailed input - Vehicles'!$N$224)*'GB trucks'!Y22*'GB trucks'!Y25</f>
        <v>0</v>
      </c>
      <c r="Z53" s="147">
        <f>IF('Detailed input - Vehicles'!$N$225&lt;&gt;0,'Detailed input - Vehicles'!$N$225,'Detailed input - Vehicles'!$N$224)*'GB trucks'!Z22*'GB trucks'!Z25</f>
        <v>0</v>
      </c>
      <c r="AA53" s="147">
        <f>IF('Detailed input - Vehicles'!$N$225&lt;&gt;0,'Detailed input - Vehicles'!$N$225,'Detailed input - Vehicles'!$N$224)*'GB trucks'!AA22*'GB trucks'!AA25</f>
        <v>0</v>
      </c>
      <c r="AB53" s="147">
        <f>IF('Detailed input - Vehicles'!$N$225&lt;&gt;0,'Detailed input - Vehicles'!$N$225,'Detailed input - Vehicles'!$N$224)*'GB trucks'!AB22*'GB trucks'!AB25</f>
        <v>0</v>
      </c>
      <c r="AC53" s="147">
        <f>IF('Detailed input - Vehicles'!$N$225&lt;&gt;0,'Detailed input - Vehicles'!$N$225,'Detailed input - Vehicles'!$N$224)*'GB trucks'!AC22*'GB trucks'!AC25</f>
        <v>0</v>
      </c>
    </row>
    <row r="54" spans="1:29" s="138" customFormat="1" ht="20.25" customHeight="1" outlineLevel="3" x14ac:dyDescent="0.3">
      <c r="A54" s="265"/>
      <c r="B54" s="97"/>
      <c r="C54" s="146" t="s">
        <v>131</v>
      </c>
      <c r="D54" s="147"/>
      <c r="E54" s="147"/>
      <c r="F54" s="147"/>
      <c r="G54" s="147"/>
      <c r="H54" s="147"/>
      <c r="I54" s="147"/>
      <c r="J54" s="147"/>
      <c r="K54" s="147"/>
      <c r="L54" s="147"/>
      <c r="M54" s="147"/>
      <c r="N54" s="147">
        <f>IF('Detailed input - Vehicles'!O225&lt;&gt;0,'Detailed input - Vehicles'!O225,'Detailed input - Vehicles'!O224)*'GB trucks'!N23*'GB trucks'!N25</f>
        <v>0</v>
      </c>
      <c r="O54" s="147">
        <f>IF('Detailed input - Vehicles'!P225&lt;&gt;0,'Detailed input - Vehicles'!P225,'Detailed input - Vehicles'!P224)*'GB trucks'!O23*'GB trucks'!O25</f>
        <v>0</v>
      </c>
      <c r="P54" s="147">
        <f>IF('Detailed input - Vehicles'!Q225&lt;&gt;0,'Detailed input - Vehicles'!Q225,'Detailed input - Vehicles'!Q224)*'GB trucks'!P23*'GB trucks'!P25</f>
        <v>0</v>
      </c>
      <c r="Q54" s="147">
        <f>IF('Detailed input - Vehicles'!R225&lt;&gt;0,'Detailed input - Vehicles'!R225,'Detailed input - Vehicles'!R224)*'GB trucks'!Q23*'GB trucks'!Q25</f>
        <v>0</v>
      </c>
      <c r="R54" s="147">
        <f>IF('Detailed input - Vehicles'!S225&lt;&gt;0,'Detailed input - Vehicles'!S225,'Detailed input - Vehicles'!S224)*'GB trucks'!R23*'GB trucks'!R25</f>
        <v>0</v>
      </c>
      <c r="S54" s="147">
        <f>IF('Detailed input - Vehicles'!T225&lt;&gt;0,'Detailed input - Vehicles'!T225,'Detailed input - Vehicles'!T224)*'GB trucks'!S23*'GB trucks'!S25</f>
        <v>0</v>
      </c>
      <c r="T54" s="147">
        <f>IF('Detailed input - Vehicles'!U225&lt;&gt;0,'Detailed input - Vehicles'!U225,'Detailed input - Vehicles'!U224)*'GB trucks'!T23*'GB trucks'!T25</f>
        <v>0</v>
      </c>
      <c r="U54" s="147">
        <f>IF('Detailed input - Vehicles'!V225&lt;&gt;0,'Detailed input - Vehicles'!V225,'Detailed input - Vehicles'!V224)*'GB trucks'!U23*'GB trucks'!U25</f>
        <v>0</v>
      </c>
      <c r="V54" s="147">
        <f>IF('Detailed input - Vehicles'!W225&lt;&gt;0,'Detailed input - Vehicles'!W225,'Detailed input - Vehicles'!W224)*'GB trucks'!V23*'GB trucks'!V25</f>
        <v>0</v>
      </c>
      <c r="W54" s="147">
        <f>IF('Detailed input - Vehicles'!X225&lt;&gt;0,'Detailed input - Vehicles'!X225,'Detailed input - Vehicles'!X224)*'GB trucks'!W23*'GB trucks'!W25</f>
        <v>0</v>
      </c>
      <c r="X54" s="147">
        <f>IF('Detailed input - Vehicles'!Y225&lt;&gt;0,'Detailed input - Vehicles'!Y225,'Detailed input - Vehicles'!Y224)*'GB trucks'!X23*'GB trucks'!X25</f>
        <v>0</v>
      </c>
      <c r="Y54" s="147">
        <f>IF('Detailed input - Vehicles'!Z225&lt;&gt;0,'Detailed input - Vehicles'!Z225,'Detailed input - Vehicles'!Z224)*'GB trucks'!Y23*'GB trucks'!Y25</f>
        <v>0</v>
      </c>
      <c r="Z54" s="147">
        <f>IF('Detailed input - Vehicles'!AA225&lt;&gt;0,'Detailed input - Vehicles'!AA225,'Detailed input - Vehicles'!AA224)*'GB trucks'!Z23*'GB trucks'!Z25</f>
        <v>0</v>
      </c>
      <c r="AA54" s="147">
        <f>IF('Detailed input - Vehicles'!AB225&lt;&gt;0,'Detailed input - Vehicles'!AB225,'Detailed input - Vehicles'!AB224)*'GB trucks'!AA23*'GB trucks'!AA25</f>
        <v>0</v>
      </c>
      <c r="AB54" s="147">
        <f>IF('Detailed input - Vehicles'!AC225&lt;&gt;0,'Detailed input - Vehicles'!AC225,'Detailed input - Vehicles'!AC224)*'GB trucks'!AB23*'GB trucks'!AB25</f>
        <v>0</v>
      </c>
      <c r="AC54" s="147">
        <f>IF('Detailed input - Vehicles'!AD225&lt;&gt;0,'Detailed input - Vehicles'!AD225,'Detailed input - Vehicles'!AD224)*'GB trucks'!AC23*'GB trucks'!AC25</f>
        <v>0</v>
      </c>
    </row>
    <row r="55" spans="1:29" s="138" customFormat="1" ht="20.25" customHeight="1" outlineLevel="2" x14ac:dyDescent="0.3">
      <c r="A55" s="265"/>
      <c r="B55" s="131"/>
      <c r="C55" s="132"/>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row>
    <row r="56" spans="1:29" s="138" customFormat="1" ht="20.25" customHeight="1" outlineLevel="1" x14ac:dyDescent="0.3">
      <c r="A56" s="265"/>
      <c r="B56" s="131"/>
      <c r="C56" s="132"/>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row>
    <row r="57" spans="1:29" ht="20.25" customHeight="1" outlineLevel="1" x14ac:dyDescent="0.3">
      <c r="A57" s="78"/>
      <c r="B57" s="133" t="s">
        <v>1</v>
      </c>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1:29" s="136" customFormat="1" ht="20.25" customHeight="1" outlineLevel="1" x14ac:dyDescent="0.3">
      <c r="A58" s="267"/>
      <c r="B58" s="132" t="s">
        <v>58</v>
      </c>
      <c r="C58" s="132" t="s">
        <v>16</v>
      </c>
      <c r="D58" s="192">
        <f>IF('Detailed input - Vehicles'!E217&lt;&gt;0,'Detailed input - Vehicles'!E217,IF('Detailed input - Vehicles'!$E$5='Detailed input - Vehicles'!$C$214,'Detailed input - Vehicles'!E214,IF('Detailed input - Vehicles'!$E$5='Detailed input - Vehicles'!$C$215,'Detailed input - Vehicles'!E215,'Detailed input - Vehicles'!E216)))*D10</f>
        <v>0</v>
      </c>
      <c r="E58" s="192">
        <f>IF('Detailed input - Vehicles'!F217&lt;&gt;0,'Detailed input - Vehicles'!F217,IF('Detailed input - Vehicles'!$E$5='Detailed input - Vehicles'!$C$214,'Detailed input - Vehicles'!F214,IF('Detailed input - Vehicles'!$E$5='Detailed input - Vehicles'!$C$215,'Detailed input - Vehicles'!F215,'Detailed input - Vehicles'!F216)))*E10</f>
        <v>0</v>
      </c>
      <c r="F58" s="192">
        <f>IF('Detailed input - Vehicles'!G217&lt;&gt;0,'Detailed input - Vehicles'!G217,IF('Detailed input - Vehicles'!$E$5='Detailed input - Vehicles'!$C$214,'Detailed input - Vehicles'!G214,IF('Detailed input - Vehicles'!$E$5='Detailed input - Vehicles'!$C$215,'Detailed input - Vehicles'!G215,'Detailed input - Vehicles'!G216)))*F10</f>
        <v>0</v>
      </c>
      <c r="G58" s="192">
        <f>IF('Detailed input - Vehicles'!H217&lt;&gt;0,'Detailed input - Vehicles'!H217,IF('Detailed input - Vehicles'!$E$5='Detailed input - Vehicles'!$C$214,'Detailed input - Vehicles'!H214,IF('Detailed input - Vehicles'!$E$5='Detailed input - Vehicles'!$C$215,'Detailed input - Vehicles'!H215,'Detailed input - Vehicles'!H216)))*G10</f>
        <v>0</v>
      </c>
      <c r="H58" s="192">
        <f>IF('Detailed input - Vehicles'!I217&lt;&gt;0,'Detailed input - Vehicles'!I217,IF('Detailed input - Vehicles'!$E$5='Detailed input - Vehicles'!$C$214,'Detailed input - Vehicles'!I214,IF('Detailed input - Vehicles'!$E$5='Detailed input - Vehicles'!$C$215,'Detailed input - Vehicles'!I215,'Detailed input - Vehicles'!I216)))*H10</f>
        <v>0</v>
      </c>
      <c r="I58" s="192">
        <f>IF('Detailed input - Vehicles'!J217&lt;&gt;0,'Detailed input - Vehicles'!J217,IF('Detailed input - Vehicles'!$E$5='Detailed input - Vehicles'!$C$214,'Detailed input - Vehicles'!J214,IF('Detailed input - Vehicles'!$E$5='Detailed input - Vehicles'!$C$215,'Detailed input - Vehicles'!J215,'Detailed input - Vehicles'!J216)))*I10</f>
        <v>0</v>
      </c>
      <c r="J58" s="192">
        <f>IF('Detailed input - Vehicles'!K217&lt;&gt;0,'Detailed input - Vehicles'!K217,IF('Detailed input - Vehicles'!$E$5='Detailed input - Vehicles'!$C$214,'Detailed input - Vehicles'!K214,IF('Detailed input - Vehicles'!$E$5='Detailed input - Vehicles'!$C$215,'Detailed input - Vehicles'!K215,'Detailed input - Vehicles'!K216)))*J10</f>
        <v>0</v>
      </c>
      <c r="K58" s="192">
        <f>IF('Detailed input - Vehicles'!L217&lt;&gt;0,'Detailed input - Vehicles'!L217,IF('Detailed input - Vehicles'!$E$5='Detailed input - Vehicles'!$C$214,'Detailed input - Vehicles'!L214,IF('Detailed input - Vehicles'!$E$5='Detailed input - Vehicles'!$C$215,'Detailed input - Vehicles'!L215,'Detailed input - Vehicles'!L216)))*K10</f>
        <v>0</v>
      </c>
      <c r="L58" s="192">
        <f>IF('Detailed input - Vehicles'!M217&lt;&gt;0,'Detailed input - Vehicles'!M217,IF('Detailed input - Vehicles'!$E$5='Detailed input - Vehicles'!$C$214,'Detailed input - Vehicles'!M214,IF('Detailed input - Vehicles'!$E$5='Detailed input - Vehicles'!$C$215,'Detailed input - Vehicles'!M215,'Detailed input - Vehicles'!M216)))*L10</f>
        <v>0</v>
      </c>
      <c r="M58" s="192">
        <f>IF('Detailed input - Vehicles'!N217&lt;&gt;0,'Detailed input - Vehicles'!N217,IF('Detailed input - Vehicles'!$E$5='Detailed input - Vehicles'!$C$214,'Detailed input - Vehicles'!N214,IF('Detailed input - Vehicles'!$E$5='Detailed input - Vehicles'!$C$215,'Detailed input - Vehicles'!N215,'Detailed input - Vehicles'!N216)))*M10</f>
        <v>0</v>
      </c>
      <c r="N58" s="192">
        <f>IF('Detailed input - Vehicles'!O217&lt;&gt;0,'Detailed input - Vehicles'!O217,IF('Detailed input - Vehicles'!$E$5='Detailed input - Vehicles'!$C$214,'Detailed input - Vehicles'!O214,IF('Detailed input - Vehicles'!$E$5='Detailed input - Vehicles'!$C$215,'Detailed input - Vehicles'!O215,'Detailed input - Vehicles'!O216)))*N10</f>
        <v>0</v>
      </c>
      <c r="O58" s="192">
        <f>IF('Detailed input - Vehicles'!P217&lt;&gt;0,'Detailed input - Vehicles'!P217,IF('Detailed input - Vehicles'!$E$5='Detailed input - Vehicles'!$C$214,'Detailed input - Vehicles'!P214,IF('Detailed input - Vehicles'!$E$5='Detailed input - Vehicles'!$C$215,'Detailed input - Vehicles'!P215,'Detailed input - Vehicles'!P216)))*O10</f>
        <v>0</v>
      </c>
      <c r="P58" s="192">
        <f>IF('Detailed input - Vehicles'!Q217&lt;&gt;0,'Detailed input - Vehicles'!Q217,IF('Detailed input - Vehicles'!$E$5='Detailed input - Vehicles'!$C$214,'Detailed input - Vehicles'!Q214,IF('Detailed input - Vehicles'!$E$5='Detailed input - Vehicles'!$C$215,'Detailed input - Vehicles'!Q215,'Detailed input - Vehicles'!Q216)))*P10</f>
        <v>0</v>
      </c>
      <c r="Q58" s="192">
        <f>IF('Detailed input - Vehicles'!R217&lt;&gt;0,'Detailed input - Vehicles'!R217,IF('Detailed input - Vehicles'!$E$5='Detailed input - Vehicles'!$C$214,'Detailed input - Vehicles'!R214,IF('Detailed input - Vehicles'!$E$5='Detailed input - Vehicles'!$C$215,'Detailed input - Vehicles'!R215,'Detailed input - Vehicles'!R216)))*Q10</f>
        <v>0</v>
      </c>
      <c r="R58" s="192">
        <f>IF('Detailed input - Vehicles'!S217&lt;&gt;0,'Detailed input - Vehicles'!S217,IF('Detailed input - Vehicles'!$E$5='Detailed input - Vehicles'!$C$214,'Detailed input - Vehicles'!S214,IF('Detailed input - Vehicles'!$E$5='Detailed input - Vehicles'!$C$215,'Detailed input - Vehicles'!S215,'Detailed input - Vehicles'!S216)))*R10</f>
        <v>0</v>
      </c>
      <c r="S58" s="192">
        <f>IF('Detailed input - Vehicles'!T217&lt;&gt;0,'Detailed input - Vehicles'!T217,IF('Detailed input - Vehicles'!$E$5='Detailed input - Vehicles'!$C$214,'Detailed input - Vehicles'!T214,IF('Detailed input - Vehicles'!$E$5='Detailed input - Vehicles'!$C$215,'Detailed input - Vehicles'!T215,'Detailed input - Vehicles'!T216)))*S10</f>
        <v>0</v>
      </c>
      <c r="T58" s="192">
        <f>IF('Detailed input - Vehicles'!U217&lt;&gt;0,'Detailed input - Vehicles'!U217,IF('Detailed input - Vehicles'!$E$5='Detailed input - Vehicles'!$C$214,'Detailed input - Vehicles'!U214,IF('Detailed input - Vehicles'!$E$5='Detailed input - Vehicles'!$C$215,'Detailed input - Vehicles'!U215,'Detailed input - Vehicles'!U216)))*T10</f>
        <v>0</v>
      </c>
      <c r="U58" s="192">
        <f>IF('Detailed input - Vehicles'!V217&lt;&gt;0,'Detailed input - Vehicles'!V217,IF('Detailed input - Vehicles'!$E$5='Detailed input - Vehicles'!$C$214,'Detailed input - Vehicles'!V214,IF('Detailed input - Vehicles'!$E$5='Detailed input - Vehicles'!$C$215,'Detailed input - Vehicles'!V215,'Detailed input - Vehicles'!V216)))*U10</f>
        <v>0</v>
      </c>
      <c r="V58" s="192">
        <f>IF('Detailed input - Vehicles'!W217&lt;&gt;0,'Detailed input - Vehicles'!W217,IF('Detailed input - Vehicles'!$E$5='Detailed input - Vehicles'!$C$214,'Detailed input - Vehicles'!W214,IF('Detailed input - Vehicles'!$E$5='Detailed input - Vehicles'!$C$215,'Detailed input - Vehicles'!W215,'Detailed input - Vehicles'!W216)))*V10</f>
        <v>0</v>
      </c>
      <c r="W58" s="192">
        <f>IF('Detailed input - Vehicles'!X217&lt;&gt;0,'Detailed input - Vehicles'!X217,IF('Detailed input - Vehicles'!$E$5='Detailed input - Vehicles'!$C$214,'Detailed input - Vehicles'!X214,IF('Detailed input - Vehicles'!$E$5='Detailed input - Vehicles'!$C$215,'Detailed input - Vehicles'!X215,'Detailed input - Vehicles'!X216)))*W10</f>
        <v>0</v>
      </c>
      <c r="X58" s="192">
        <f>IF('Detailed input - Vehicles'!Y217&lt;&gt;0,'Detailed input - Vehicles'!Y217,IF('Detailed input - Vehicles'!$E$5='Detailed input - Vehicles'!$C$214,'Detailed input - Vehicles'!Y214,IF('Detailed input - Vehicles'!$E$5='Detailed input - Vehicles'!$C$215,'Detailed input - Vehicles'!Y215,'Detailed input - Vehicles'!Y216)))*X10</f>
        <v>0</v>
      </c>
      <c r="Y58" s="192">
        <f>IF('Detailed input - Vehicles'!Z217&lt;&gt;0,'Detailed input - Vehicles'!Z217,IF('Detailed input - Vehicles'!$E$5='Detailed input - Vehicles'!$C$214,'Detailed input - Vehicles'!Z214,IF('Detailed input - Vehicles'!$E$5='Detailed input - Vehicles'!$C$215,'Detailed input - Vehicles'!Z215,'Detailed input - Vehicles'!Z216)))*Y10</f>
        <v>0</v>
      </c>
      <c r="Z58" s="192">
        <f>IF('Detailed input - Vehicles'!AA217&lt;&gt;0,'Detailed input - Vehicles'!AA217,IF('Detailed input - Vehicles'!$E$5='Detailed input - Vehicles'!$C$214,'Detailed input - Vehicles'!AA214,IF('Detailed input - Vehicles'!$E$5='Detailed input - Vehicles'!$C$215,'Detailed input - Vehicles'!AA215,'Detailed input - Vehicles'!AA216)))*Z10</f>
        <v>0</v>
      </c>
      <c r="AA58" s="192">
        <f>IF('Detailed input - Vehicles'!AB217&lt;&gt;0,'Detailed input - Vehicles'!AB217,IF('Detailed input - Vehicles'!$E$5='Detailed input - Vehicles'!$C$214,'Detailed input - Vehicles'!AB214,IF('Detailed input - Vehicles'!$E$5='Detailed input - Vehicles'!$C$215,'Detailed input - Vehicles'!AB215,'Detailed input - Vehicles'!AB216)))*AA10</f>
        <v>0</v>
      </c>
      <c r="AB58" s="192">
        <f>IF('Detailed input - Vehicles'!AC217&lt;&gt;0,'Detailed input - Vehicles'!AC217,IF('Detailed input - Vehicles'!$E$5='Detailed input - Vehicles'!$C$214,'Detailed input - Vehicles'!AC214,IF('Detailed input - Vehicles'!$E$5='Detailed input - Vehicles'!$C$215,'Detailed input - Vehicles'!AC215,'Detailed input - Vehicles'!AC216)))*AB10</f>
        <v>0</v>
      </c>
      <c r="AC58" s="192">
        <f>IF('Detailed input - Vehicles'!AD217&lt;&gt;0,'Detailed input - Vehicles'!AD217,IF('Detailed input - Vehicles'!$E$5='Detailed input - Vehicles'!$C$214,'Detailed input - Vehicles'!AD214,IF('Detailed input - Vehicles'!$E$5='Detailed input - Vehicles'!$C$215,'Detailed input - Vehicles'!AD215,'Detailed input - Vehicles'!AD216)))*AC10</f>
        <v>0</v>
      </c>
    </row>
    <row r="59" spans="1:29" ht="20.25" customHeight="1" outlineLevel="1" x14ac:dyDescent="0.3">
      <c r="A59" s="78"/>
      <c r="B59" s="84"/>
      <c r="C59" s="84"/>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row>
    <row r="60" spans="1:29" s="102" customFormat="1" ht="20.25" customHeight="1" outlineLevel="1" thickBot="1" x14ac:dyDescent="0.35">
      <c r="A60" s="264"/>
      <c r="B60" s="185" t="s">
        <v>59</v>
      </c>
      <c r="C60" s="185" t="s">
        <v>16</v>
      </c>
      <c r="D60" s="185">
        <f>D58*(1-'Detailed input - Vehicles'!$E$210)</f>
        <v>0</v>
      </c>
      <c r="E60" s="185">
        <f>E58*(1-'Detailed input - Vehicles'!$E$210)</f>
        <v>0</v>
      </c>
      <c r="F60" s="185">
        <f>F58*(1-'Detailed input - Vehicles'!$E$210)</f>
        <v>0</v>
      </c>
      <c r="G60" s="185">
        <f>G58*(1-'Detailed input - Vehicles'!$E$210)</f>
        <v>0</v>
      </c>
      <c r="H60" s="185">
        <f>H58*(1-'Detailed input - Vehicles'!$E$210)</f>
        <v>0</v>
      </c>
      <c r="I60" s="185">
        <f>I58*(1-'Detailed input - Vehicles'!$E$210)</f>
        <v>0</v>
      </c>
      <c r="J60" s="185">
        <f>J58*(1-'Detailed input - Vehicles'!$E$210)</f>
        <v>0</v>
      </c>
      <c r="K60" s="185">
        <f>K58*(1-'Detailed input - Vehicles'!$E$210)</f>
        <v>0</v>
      </c>
      <c r="L60" s="185">
        <f>L58*(1-'Detailed input - Vehicles'!$E$210)</f>
        <v>0</v>
      </c>
      <c r="M60" s="185">
        <f>M58*(1-'Detailed input - Vehicles'!$E$210)</f>
        <v>0</v>
      </c>
      <c r="N60" s="185">
        <f>N58*(1-'Detailed input - Vehicles'!$E$210)</f>
        <v>0</v>
      </c>
      <c r="O60" s="185">
        <f>O58*(1-'Detailed input - Vehicles'!$E$210)</f>
        <v>0</v>
      </c>
      <c r="P60" s="185">
        <f>P58*(1-'Detailed input - Vehicles'!$E$210)</f>
        <v>0</v>
      </c>
      <c r="Q60" s="185">
        <f>Q58*(1-'Detailed input - Vehicles'!$E$210)</f>
        <v>0</v>
      </c>
      <c r="R60" s="185">
        <f>R58*(1-'Detailed input - Vehicles'!$E$210)</f>
        <v>0</v>
      </c>
      <c r="S60" s="185">
        <f>S58*(1-'Detailed input - Vehicles'!$E$210)</f>
        <v>0</v>
      </c>
      <c r="T60" s="185">
        <f>T58*(1-'Detailed input - Vehicles'!$E$210)</f>
        <v>0</v>
      </c>
      <c r="U60" s="185">
        <f>U58*(1-'Detailed input - Vehicles'!$E$210)</f>
        <v>0</v>
      </c>
      <c r="V60" s="185">
        <f>V58*(1-'Detailed input - Vehicles'!$E$210)</f>
        <v>0</v>
      </c>
      <c r="W60" s="185">
        <f>W58*(1-'Detailed input - Vehicles'!$E$210)</f>
        <v>0</v>
      </c>
      <c r="X60" s="185">
        <f>X58*(1-'Detailed input - Vehicles'!$E$210)</f>
        <v>0</v>
      </c>
      <c r="Y60" s="185">
        <f>Y58*(1-'Detailed input - Vehicles'!$E$210)</f>
        <v>0</v>
      </c>
      <c r="Z60" s="185">
        <f>Z58*(1-'Detailed input - Vehicles'!$E$210)</f>
        <v>0</v>
      </c>
      <c r="AA60" s="185">
        <f>AA58*(1-'Detailed input - Vehicles'!$E$210)</f>
        <v>0</v>
      </c>
      <c r="AB60" s="185">
        <f>AB58*(1-'Detailed input - Vehicles'!$E$210)</f>
        <v>0</v>
      </c>
      <c r="AC60" s="185">
        <f>AC58*(1-'Detailed input - Vehicles'!$E$210)</f>
        <v>0</v>
      </c>
    </row>
    <row r="61" spans="1:29" ht="20.25" customHeight="1" outlineLevel="1" thickBot="1" x14ac:dyDescent="0.35">
      <c r="A61" s="78"/>
      <c r="B61" s="185" t="s">
        <v>570</v>
      </c>
      <c r="C61" s="185"/>
      <c r="D61" s="185">
        <f>+D60-D58</f>
        <v>0</v>
      </c>
      <c r="E61" s="185">
        <f t="shared" ref="E61:AC61" si="14">+E60-E58</f>
        <v>0</v>
      </c>
      <c r="F61" s="185">
        <f t="shared" si="14"/>
        <v>0</v>
      </c>
      <c r="G61" s="185">
        <f t="shared" si="14"/>
        <v>0</v>
      </c>
      <c r="H61" s="185">
        <f t="shared" si="14"/>
        <v>0</v>
      </c>
      <c r="I61" s="185">
        <f t="shared" si="14"/>
        <v>0</v>
      </c>
      <c r="J61" s="185">
        <f t="shared" si="14"/>
        <v>0</v>
      </c>
      <c r="K61" s="185">
        <f t="shared" si="14"/>
        <v>0</v>
      </c>
      <c r="L61" s="185">
        <f t="shared" si="14"/>
        <v>0</v>
      </c>
      <c r="M61" s="185">
        <f t="shared" si="14"/>
        <v>0</v>
      </c>
      <c r="N61" s="185">
        <f t="shared" si="14"/>
        <v>0</v>
      </c>
      <c r="O61" s="185">
        <f t="shared" si="14"/>
        <v>0</v>
      </c>
      <c r="P61" s="185">
        <f t="shared" si="14"/>
        <v>0</v>
      </c>
      <c r="Q61" s="185">
        <f t="shared" si="14"/>
        <v>0</v>
      </c>
      <c r="R61" s="185">
        <f t="shared" si="14"/>
        <v>0</v>
      </c>
      <c r="S61" s="185">
        <f t="shared" si="14"/>
        <v>0</v>
      </c>
      <c r="T61" s="185">
        <f t="shared" si="14"/>
        <v>0</v>
      </c>
      <c r="U61" s="185">
        <f t="shared" si="14"/>
        <v>0</v>
      </c>
      <c r="V61" s="185">
        <f t="shared" si="14"/>
        <v>0</v>
      </c>
      <c r="W61" s="185">
        <f t="shared" si="14"/>
        <v>0</v>
      </c>
      <c r="X61" s="185">
        <f t="shared" si="14"/>
        <v>0</v>
      </c>
      <c r="Y61" s="185">
        <f t="shared" si="14"/>
        <v>0</v>
      </c>
      <c r="Z61" s="185">
        <f t="shared" si="14"/>
        <v>0</v>
      </c>
      <c r="AA61" s="185">
        <f t="shared" si="14"/>
        <v>0</v>
      </c>
      <c r="AB61" s="185">
        <f t="shared" si="14"/>
        <v>0</v>
      </c>
      <c r="AC61" s="185">
        <f t="shared" si="14"/>
        <v>0</v>
      </c>
    </row>
    <row r="62" spans="1:29" s="87" customFormat="1" ht="20.25" customHeight="1" outlineLevel="1" x14ac:dyDescent="0.3">
      <c r="A62" s="78"/>
      <c r="B62" s="84"/>
      <c r="C62" s="84"/>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row>
    <row r="63" spans="1:29" ht="20.25" customHeight="1" outlineLevel="1" x14ac:dyDescent="0.3">
      <c r="A63" s="78"/>
      <c r="B63" s="133" t="s">
        <v>198</v>
      </c>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1:29" s="87" customFormat="1" ht="20.25" customHeight="1" outlineLevel="1" x14ac:dyDescent="0.3">
      <c r="A64" s="78"/>
      <c r="B64" s="182"/>
      <c r="C64" s="89"/>
      <c r="D64" s="614">
        <v>1</v>
      </c>
      <c r="E64" s="614">
        <f>+D64+1</f>
        <v>2</v>
      </c>
      <c r="F64" s="614">
        <f t="shared" ref="F64" si="15">+E64+1</f>
        <v>3</v>
      </c>
      <c r="G64" s="614">
        <f t="shared" ref="G64" si="16">+F64+1</f>
        <v>4</v>
      </c>
      <c r="H64" s="614">
        <f t="shared" ref="H64" si="17">+G64+1</f>
        <v>5</v>
      </c>
      <c r="I64" s="614">
        <f t="shared" ref="I64" si="18">+H64+1</f>
        <v>6</v>
      </c>
      <c r="J64" s="614">
        <f t="shared" ref="J64" si="19">+I64+1</f>
        <v>7</v>
      </c>
      <c r="K64" s="614">
        <f t="shared" ref="K64" si="20">+J64+1</f>
        <v>8</v>
      </c>
      <c r="L64" s="614">
        <f t="shared" ref="L64" si="21">+K64+1</f>
        <v>9</v>
      </c>
      <c r="M64" s="614">
        <f t="shared" ref="M64" si="22">+L64+1</f>
        <v>10</v>
      </c>
      <c r="N64" s="614">
        <f t="shared" ref="N64" si="23">+M64+1</f>
        <v>11</v>
      </c>
      <c r="O64" s="614">
        <f t="shared" ref="O64" si="24">+N64+1</f>
        <v>12</v>
      </c>
      <c r="P64" s="614">
        <f t="shared" ref="P64" si="25">+O64+1</f>
        <v>13</v>
      </c>
      <c r="Q64" s="614">
        <f t="shared" ref="Q64" si="26">+P64+1</f>
        <v>14</v>
      </c>
      <c r="R64" s="614">
        <f t="shared" ref="R64" si="27">+Q64+1</f>
        <v>15</v>
      </c>
      <c r="S64" s="614">
        <f t="shared" ref="S64" si="28">+R64+1</f>
        <v>16</v>
      </c>
      <c r="T64" s="614">
        <f t="shared" ref="T64" si="29">+S64+1</f>
        <v>17</v>
      </c>
      <c r="U64" s="614">
        <f t="shared" ref="U64" si="30">+T64+1</f>
        <v>18</v>
      </c>
      <c r="V64" s="614">
        <f t="shared" ref="V64" si="31">+U64+1</f>
        <v>19</v>
      </c>
      <c r="W64" s="614">
        <f t="shared" ref="W64" si="32">+V64+1</f>
        <v>20</v>
      </c>
      <c r="X64" s="614">
        <f t="shared" ref="X64" si="33">+W64+1</f>
        <v>21</v>
      </c>
      <c r="Y64" s="614">
        <f t="shared" ref="Y64" si="34">+X64+1</f>
        <v>22</v>
      </c>
      <c r="Z64" s="614">
        <f t="shared" ref="Z64" si="35">+Y64+1</f>
        <v>23</v>
      </c>
      <c r="AA64" s="614">
        <f t="shared" ref="AA64" si="36">+Z64+1</f>
        <v>24</v>
      </c>
      <c r="AB64" s="614">
        <f t="shared" ref="AB64" si="37">+AA64+1</f>
        <v>25</v>
      </c>
      <c r="AC64" s="614">
        <f t="shared" ref="AC64" si="38">+AB64+1</f>
        <v>26</v>
      </c>
    </row>
    <row r="65" spans="1:29" s="194" customFormat="1" ht="20.25" customHeight="1" outlineLevel="1" x14ac:dyDescent="0.3">
      <c r="A65" s="78"/>
      <c r="B65" s="18" t="s">
        <v>107</v>
      </c>
      <c r="C65" s="18" t="s">
        <v>16</v>
      </c>
      <c r="D65" s="243">
        <f>SUM(D66:D76)</f>
        <v>0</v>
      </c>
      <c r="E65" s="243">
        <f t="shared" ref="E65:N65" si="39">SUM(E66:E76)</f>
        <v>0</v>
      </c>
      <c r="F65" s="243">
        <f t="shared" si="39"/>
        <v>0</v>
      </c>
      <c r="G65" s="243">
        <f t="shared" si="39"/>
        <v>0</v>
      </c>
      <c r="H65" s="243">
        <f t="shared" si="39"/>
        <v>0</v>
      </c>
      <c r="I65" s="243">
        <f t="shared" si="39"/>
        <v>0</v>
      </c>
      <c r="J65" s="243">
        <f t="shared" si="39"/>
        <v>0</v>
      </c>
      <c r="K65" s="243">
        <f t="shared" si="39"/>
        <v>0</v>
      </c>
      <c r="L65" s="243">
        <f t="shared" si="39"/>
        <v>0</v>
      </c>
      <c r="M65" s="243">
        <f t="shared" si="39"/>
        <v>0</v>
      </c>
      <c r="N65" s="243">
        <f t="shared" si="39"/>
        <v>0</v>
      </c>
      <c r="O65" s="243">
        <f t="shared" ref="O65:AC65" si="40">SUM(O66:O76)</f>
        <v>0</v>
      </c>
      <c r="P65" s="243">
        <f t="shared" si="40"/>
        <v>0</v>
      </c>
      <c r="Q65" s="243">
        <f t="shared" si="40"/>
        <v>0</v>
      </c>
      <c r="R65" s="243">
        <f t="shared" si="40"/>
        <v>0</v>
      </c>
      <c r="S65" s="243">
        <f t="shared" si="40"/>
        <v>0</v>
      </c>
      <c r="T65" s="243">
        <f t="shared" si="40"/>
        <v>0</v>
      </c>
      <c r="U65" s="243">
        <f t="shared" si="40"/>
        <v>0</v>
      </c>
      <c r="V65" s="243">
        <f t="shared" si="40"/>
        <v>0</v>
      </c>
      <c r="W65" s="243">
        <f t="shared" si="40"/>
        <v>0</v>
      </c>
      <c r="X65" s="243">
        <f t="shared" si="40"/>
        <v>0</v>
      </c>
      <c r="Y65" s="243">
        <f t="shared" si="40"/>
        <v>0</v>
      </c>
      <c r="Z65" s="243">
        <f t="shared" si="40"/>
        <v>0</v>
      </c>
      <c r="AA65" s="243">
        <f t="shared" si="40"/>
        <v>0</v>
      </c>
      <c r="AB65" s="243">
        <f t="shared" si="40"/>
        <v>0</v>
      </c>
      <c r="AC65" s="243">
        <f t="shared" si="40"/>
        <v>0</v>
      </c>
    </row>
    <row r="66" spans="1:29" ht="20.25" customHeight="1" outlineLevel="2" x14ac:dyDescent="0.3">
      <c r="A66" s="78"/>
      <c r="B66" s="84"/>
      <c r="C66" s="146" t="s">
        <v>121</v>
      </c>
      <c r="D66" s="140">
        <f>IF('Detailed input - Vehicles'!$E$208&gt;=D64,'GB trucks'!$D$60/'Detailed input - Vehicles'!$E$208,0)</f>
        <v>0</v>
      </c>
      <c r="E66" s="140">
        <f>IF('Detailed input - Vehicles'!$E$208&gt;=E64,'GB trucks'!$D$60/'Detailed input - Vehicles'!$E$208,0)</f>
        <v>0</v>
      </c>
      <c r="F66" s="140">
        <f>IF('Detailed input - Vehicles'!$E$208&gt;=F64,'GB trucks'!$D$60/'Detailed input - Vehicles'!$E$208,0)</f>
        <v>0</v>
      </c>
      <c r="G66" s="140">
        <f>IF('Detailed input - Vehicles'!$E$208&gt;=G64,'GB trucks'!$D$60/'Detailed input - Vehicles'!$E$208,0)</f>
        <v>0</v>
      </c>
      <c r="H66" s="140">
        <f>IF('Detailed input - Vehicles'!$E$208&gt;=H64,'GB trucks'!$D$60/'Detailed input - Vehicles'!$E$208,0)</f>
        <v>0</v>
      </c>
      <c r="I66" s="140">
        <f>IF('Detailed input - Vehicles'!$E$208&gt;=I64,'GB trucks'!$D$60/'Detailed input - Vehicles'!$E$208,0)</f>
        <v>0</v>
      </c>
      <c r="J66" s="140">
        <f>IF('Detailed input - Vehicles'!$E$208&gt;=J64,'GB trucks'!$D$60/'Detailed input - Vehicles'!$E$208,0)</f>
        <v>0</v>
      </c>
      <c r="K66" s="140">
        <f>IF('Detailed input - Vehicles'!$E$208&gt;=K64,'GB trucks'!$D$60/'Detailed input - Vehicles'!$E$208,0)</f>
        <v>0</v>
      </c>
      <c r="L66" s="140">
        <f>IF('Detailed input - Vehicles'!$E$208&gt;=L64,'GB trucks'!$D$60/'Detailed input - Vehicles'!$E$208,0)</f>
        <v>0</v>
      </c>
      <c r="M66" s="140">
        <f>IF('Detailed input - Vehicles'!$E$208&gt;=M64,'GB trucks'!$D$60/'Detailed input - Vehicles'!$E$208,0)</f>
        <v>0</v>
      </c>
      <c r="N66" s="140">
        <f>IF('Detailed input - Vehicles'!$E$208&gt;=N64,'GB trucks'!$D$60/'Detailed input - Vehicles'!$E$208,0)</f>
        <v>0</v>
      </c>
      <c r="O66" s="140">
        <f>IF('Detailed input - Vehicles'!$E$208&gt;=O64,'GB trucks'!$D$60/'Detailed input - Vehicles'!$E$208,0)</f>
        <v>0</v>
      </c>
      <c r="P66" s="140">
        <f>IF('Detailed input - Vehicles'!$E$208&gt;=P64,'GB trucks'!$D$60/'Detailed input - Vehicles'!$E$208,0)</f>
        <v>0</v>
      </c>
      <c r="Q66" s="140">
        <f>IF('Detailed input - Vehicles'!$E$208&gt;=Q64,'GB trucks'!$D$60/'Detailed input - Vehicles'!$E$208,0)</f>
        <v>0</v>
      </c>
      <c r="R66" s="140">
        <f>IF('Detailed input - Vehicles'!$E$208&gt;=R64,'GB trucks'!$D$60/'Detailed input - Vehicles'!$E$208,0)</f>
        <v>0</v>
      </c>
      <c r="S66" s="140">
        <f>IF('Detailed input - Vehicles'!$E$208&gt;=S64,'GB trucks'!$D$60/'Detailed input - Vehicles'!$E$208,0)</f>
        <v>0</v>
      </c>
      <c r="T66" s="140">
        <f>IF('Detailed input - Vehicles'!$E$208&gt;=T64,'GB trucks'!$D$60/'Detailed input - Vehicles'!$E$208,0)</f>
        <v>0</v>
      </c>
      <c r="U66" s="140">
        <f>IF('Detailed input - Vehicles'!$E$208&gt;=U64,'GB trucks'!$D$60/'Detailed input - Vehicles'!$E$208,0)</f>
        <v>0</v>
      </c>
      <c r="V66" s="140">
        <f>IF('Detailed input - Vehicles'!$E$208&gt;=V64,'GB trucks'!$D$60/'Detailed input - Vehicles'!$E$208,0)</f>
        <v>0</v>
      </c>
      <c r="W66" s="140">
        <f>IF('Detailed input - Vehicles'!$E$208&gt;=W64,'GB trucks'!$D$60/'Detailed input - Vehicles'!$E$208,0)</f>
        <v>0</v>
      </c>
      <c r="X66" s="140">
        <f>IF('Detailed input - Vehicles'!$E$208&gt;=X64,'GB trucks'!$D$60/'Detailed input - Vehicles'!$E$208,0)</f>
        <v>0</v>
      </c>
      <c r="Y66" s="140">
        <f>IF('Detailed input - Vehicles'!$E$208&gt;=Y64,'GB trucks'!$D$60/'Detailed input - Vehicles'!$E$208,0)</f>
        <v>0</v>
      </c>
      <c r="Z66" s="140">
        <f>IF('Detailed input - Vehicles'!$E$208&gt;=Z64,'GB trucks'!$D$60/'Detailed input - Vehicles'!$E$208,0)</f>
        <v>0</v>
      </c>
      <c r="AA66" s="140">
        <f>IF('Detailed input - Vehicles'!$E$208&gt;=AA64,'GB trucks'!$D$60/'Detailed input - Vehicles'!$E$208,0)</f>
        <v>0</v>
      </c>
      <c r="AB66" s="140">
        <f>IF('Detailed input - Vehicles'!$E$208&gt;=AB64,'GB trucks'!$D$60/'Detailed input - Vehicles'!$E$208,0)</f>
        <v>0</v>
      </c>
      <c r="AC66" s="140">
        <f>IF('Detailed input - Vehicles'!$E$208&gt;=AC64,'GB trucks'!$D$60/'Detailed input - Vehicles'!$E$208,0)</f>
        <v>0</v>
      </c>
    </row>
    <row r="67" spans="1:29" ht="20.25" customHeight="1" outlineLevel="2" x14ac:dyDescent="0.3">
      <c r="A67" s="78"/>
      <c r="B67" s="84"/>
      <c r="C67" s="146" t="s">
        <v>122</v>
      </c>
      <c r="D67" s="140"/>
      <c r="E67" s="140">
        <f>IF('Detailed input - Vehicles'!$E$208&gt;=D64,'GB trucks'!$E$60/'Detailed input - Vehicles'!$E$208,0)</f>
        <v>0</v>
      </c>
      <c r="F67" s="140">
        <f>IF('Detailed input - Vehicles'!$E$208&gt;=E64,'GB trucks'!$E$60/'Detailed input - Vehicles'!$E$208,0)</f>
        <v>0</v>
      </c>
      <c r="G67" s="140">
        <f>IF('Detailed input - Vehicles'!$E$208&gt;=F64,'GB trucks'!$E$60/'Detailed input - Vehicles'!$E$208,0)</f>
        <v>0</v>
      </c>
      <c r="H67" s="140">
        <f>IF('Detailed input - Vehicles'!$E$208&gt;=G64,'GB trucks'!$E$60/'Detailed input - Vehicles'!$E$208,0)</f>
        <v>0</v>
      </c>
      <c r="I67" s="140">
        <f>IF('Detailed input - Vehicles'!$E$208&gt;=H64,'GB trucks'!$E$60/'Detailed input - Vehicles'!$E$208,0)</f>
        <v>0</v>
      </c>
      <c r="J67" s="140">
        <f>IF('Detailed input - Vehicles'!$E$208&gt;=I64,'GB trucks'!$E$60/'Detailed input - Vehicles'!$E$208,0)</f>
        <v>0</v>
      </c>
      <c r="K67" s="140">
        <f>IF('Detailed input - Vehicles'!$E$208&gt;=J64,'GB trucks'!$E$60/'Detailed input - Vehicles'!$E$208,0)</f>
        <v>0</v>
      </c>
      <c r="L67" s="140">
        <f>IF('Detailed input - Vehicles'!$E$208&gt;=K64,'GB trucks'!$E$60/'Detailed input - Vehicles'!$E$208,0)</f>
        <v>0</v>
      </c>
      <c r="M67" s="140">
        <f>IF('Detailed input - Vehicles'!$E$208&gt;=L64,'GB trucks'!$E$60/'Detailed input - Vehicles'!$E$208,0)</f>
        <v>0</v>
      </c>
      <c r="N67" s="140">
        <f>IF('Detailed input - Vehicles'!$E$208&gt;=M64,'GB trucks'!$E$60/'Detailed input - Vehicles'!$E$208,0)</f>
        <v>0</v>
      </c>
      <c r="O67" s="140">
        <f>IF('Detailed input - Vehicles'!$E$208&gt;=N64,'GB trucks'!$E$60/'Detailed input - Vehicles'!$E$208,0)</f>
        <v>0</v>
      </c>
      <c r="P67" s="140">
        <f>IF('Detailed input - Vehicles'!$E$208&gt;=O64,'GB trucks'!$E$60/'Detailed input - Vehicles'!$E$208,0)</f>
        <v>0</v>
      </c>
      <c r="Q67" s="140">
        <f>IF('Detailed input - Vehicles'!$E$208&gt;=P64,'GB trucks'!$E$60/'Detailed input - Vehicles'!$E$208,0)</f>
        <v>0</v>
      </c>
      <c r="R67" s="140">
        <f>IF('Detailed input - Vehicles'!$E$208&gt;=Q64,'GB trucks'!$E$60/'Detailed input - Vehicles'!$E$208,0)</f>
        <v>0</v>
      </c>
      <c r="S67" s="140">
        <f>IF('Detailed input - Vehicles'!$E$208&gt;=R64,'GB trucks'!$E$60/'Detailed input - Vehicles'!$E$208,0)</f>
        <v>0</v>
      </c>
      <c r="T67" s="140">
        <f>IF('Detailed input - Vehicles'!$E$208&gt;=S64,'GB trucks'!$E$60/'Detailed input - Vehicles'!$E$208,0)</f>
        <v>0</v>
      </c>
      <c r="U67" s="140">
        <f>IF('Detailed input - Vehicles'!$E$208&gt;=T64,'GB trucks'!$E$60/'Detailed input - Vehicles'!$E$208,0)</f>
        <v>0</v>
      </c>
      <c r="V67" s="140">
        <f>IF('Detailed input - Vehicles'!$E$208&gt;=U64,'GB trucks'!$E$60/'Detailed input - Vehicles'!$E$208,0)</f>
        <v>0</v>
      </c>
      <c r="W67" s="140">
        <f>IF('Detailed input - Vehicles'!$E$208&gt;=V64,'GB trucks'!$E$60/'Detailed input - Vehicles'!$E$208,0)</f>
        <v>0</v>
      </c>
      <c r="X67" s="140">
        <f>IF('Detailed input - Vehicles'!$E$208&gt;=W64,'GB trucks'!$E$60/'Detailed input - Vehicles'!$E$208,0)</f>
        <v>0</v>
      </c>
      <c r="Y67" s="140">
        <f>IF('Detailed input - Vehicles'!$E$208&gt;=X64,'GB trucks'!$E$60/'Detailed input - Vehicles'!$E$208,0)</f>
        <v>0</v>
      </c>
      <c r="Z67" s="140">
        <f>IF('Detailed input - Vehicles'!$E$208&gt;=Y64,'GB trucks'!$E$60/'Detailed input - Vehicles'!$E$208,0)</f>
        <v>0</v>
      </c>
      <c r="AA67" s="140">
        <f>IF('Detailed input - Vehicles'!$E$208&gt;=Z64,'GB trucks'!$E$60/'Detailed input - Vehicles'!$E$208,0)</f>
        <v>0</v>
      </c>
      <c r="AB67" s="140">
        <f>IF('Detailed input - Vehicles'!$E$208&gt;=AA64,'GB trucks'!$E$60/'Detailed input - Vehicles'!$E$208,0)</f>
        <v>0</v>
      </c>
      <c r="AC67" s="140">
        <f>IF('Detailed input - Vehicles'!$E$208&gt;=AB64,'GB trucks'!$E$60/'Detailed input - Vehicles'!$E$208,0)</f>
        <v>0</v>
      </c>
    </row>
    <row r="68" spans="1:29" ht="20.25" customHeight="1" outlineLevel="2" x14ac:dyDescent="0.3">
      <c r="A68" s="78"/>
      <c r="B68" s="84"/>
      <c r="C68" s="146" t="s">
        <v>123</v>
      </c>
      <c r="D68" s="140"/>
      <c r="E68" s="140"/>
      <c r="F68" s="140">
        <f>IF('Detailed input - Vehicles'!$E$208&gt;=D64,'GB trucks'!$F$60/'Detailed input - Vehicles'!$E$208,0)</f>
        <v>0</v>
      </c>
      <c r="G68" s="140">
        <f>IF('Detailed input - Vehicles'!$E$208&gt;=E64,'GB trucks'!$F$60/'Detailed input - Vehicles'!$E$208,0)</f>
        <v>0</v>
      </c>
      <c r="H68" s="140">
        <f>IF('Detailed input - Vehicles'!$E$208&gt;=F64,'GB trucks'!$F$60/'Detailed input - Vehicles'!$E$208,0)</f>
        <v>0</v>
      </c>
      <c r="I68" s="140">
        <f>IF('Detailed input - Vehicles'!$E$208&gt;=G64,'GB trucks'!$F$60/'Detailed input - Vehicles'!$E$208,0)</f>
        <v>0</v>
      </c>
      <c r="J68" s="140">
        <f>IF('Detailed input - Vehicles'!$E$208&gt;=H64,'GB trucks'!$F$60/'Detailed input - Vehicles'!$E$208,0)</f>
        <v>0</v>
      </c>
      <c r="K68" s="140">
        <f>IF('Detailed input - Vehicles'!$E$208&gt;=I64,'GB trucks'!$F$60/'Detailed input - Vehicles'!$E$208,0)</f>
        <v>0</v>
      </c>
      <c r="L68" s="140">
        <f>IF('Detailed input - Vehicles'!$E$208&gt;=J64,'GB trucks'!$F$60/'Detailed input - Vehicles'!$E$208,0)</f>
        <v>0</v>
      </c>
      <c r="M68" s="140">
        <f>IF('Detailed input - Vehicles'!$E$208&gt;=K64,'GB trucks'!$F$60/'Detailed input - Vehicles'!$E$208,0)</f>
        <v>0</v>
      </c>
      <c r="N68" s="140">
        <f>IF('Detailed input - Vehicles'!$E$208&gt;=L64,'GB trucks'!$F$60/'Detailed input - Vehicles'!$E$208,0)</f>
        <v>0</v>
      </c>
      <c r="O68" s="140">
        <f>IF('Detailed input - Vehicles'!$E$208&gt;=M64,'GB trucks'!$F$60/'Detailed input - Vehicles'!$E$208,0)</f>
        <v>0</v>
      </c>
      <c r="P68" s="140">
        <f>IF('Detailed input - Vehicles'!$E$208&gt;=N64,'GB trucks'!$F$60/'Detailed input - Vehicles'!$E$208,0)</f>
        <v>0</v>
      </c>
      <c r="Q68" s="140">
        <f>IF('Detailed input - Vehicles'!$E$208&gt;=O64,'GB trucks'!$F$60/'Detailed input - Vehicles'!$E$208,0)</f>
        <v>0</v>
      </c>
      <c r="R68" s="140">
        <f>IF('Detailed input - Vehicles'!$E$208&gt;=P64,'GB trucks'!$F$60/'Detailed input - Vehicles'!$E$208,0)</f>
        <v>0</v>
      </c>
      <c r="S68" s="140">
        <f>IF('Detailed input - Vehicles'!$E$208&gt;=Q64,'GB trucks'!$F$60/'Detailed input - Vehicles'!$E$208,0)</f>
        <v>0</v>
      </c>
      <c r="T68" s="140">
        <f>IF('Detailed input - Vehicles'!$E$208&gt;=R64,'GB trucks'!$F$60/'Detailed input - Vehicles'!$E$208,0)</f>
        <v>0</v>
      </c>
      <c r="U68" s="140">
        <f>IF('Detailed input - Vehicles'!$E$208&gt;=S64,'GB trucks'!$F$60/'Detailed input - Vehicles'!$E$208,0)</f>
        <v>0</v>
      </c>
      <c r="V68" s="140">
        <f>IF('Detailed input - Vehicles'!$E$208&gt;=T64,'GB trucks'!$F$60/'Detailed input - Vehicles'!$E$208,0)</f>
        <v>0</v>
      </c>
      <c r="W68" s="140">
        <f>IF('Detailed input - Vehicles'!$E$208&gt;=U64,'GB trucks'!$F$60/'Detailed input - Vehicles'!$E$208,0)</f>
        <v>0</v>
      </c>
      <c r="X68" s="140">
        <f>IF('Detailed input - Vehicles'!$E$208&gt;=V64,'GB trucks'!$F$60/'Detailed input - Vehicles'!$E$208,0)</f>
        <v>0</v>
      </c>
      <c r="Y68" s="140">
        <f>IF('Detailed input - Vehicles'!$E$208&gt;=W64,'GB trucks'!$F$60/'Detailed input - Vehicles'!$E$208,0)</f>
        <v>0</v>
      </c>
      <c r="Z68" s="140">
        <f>IF('Detailed input - Vehicles'!$E$208&gt;=X64,'GB trucks'!$F$60/'Detailed input - Vehicles'!$E$208,0)</f>
        <v>0</v>
      </c>
      <c r="AA68" s="140">
        <f>IF('Detailed input - Vehicles'!$E$208&gt;=Y64,'GB trucks'!$F$60/'Detailed input - Vehicles'!$E$208,0)</f>
        <v>0</v>
      </c>
      <c r="AB68" s="140">
        <f>IF('Detailed input - Vehicles'!$E$208&gt;=Z64,'GB trucks'!$F$60/'Detailed input - Vehicles'!$E$208,0)</f>
        <v>0</v>
      </c>
      <c r="AC68" s="140">
        <f>IF('Detailed input - Vehicles'!$E$208&gt;=AA64,'GB trucks'!$F$60/'Detailed input - Vehicles'!$E$208,0)</f>
        <v>0</v>
      </c>
    </row>
    <row r="69" spans="1:29" ht="20.25" customHeight="1" outlineLevel="2" x14ac:dyDescent="0.3">
      <c r="A69" s="78"/>
      <c r="B69" s="84"/>
      <c r="C69" s="146" t="s">
        <v>124</v>
      </c>
      <c r="D69" s="140"/>
      <c r="E69" s="140"/>
      <c r="F69" s="140"/>
      <c r="G69" s="140">
        <f>IF('Detailed input - Vehicles'!$E$208&gt;=D64,'GB trucks'!$G$60/'Detailed input - Vehicles'!$E$208,0)</f>
        <v>0</v>
      </c>
      <c r="H69" s="140">
        <f>IF('Detailed input - Vehicles'!$E$208&gt;=E64,'GB trucks'!$G$60/'Detailed input - Vehicles'!$E$208,0)</f>
        <v>0</v>
      </c>
      <c r="I69" s="140">
        <f>IF('Detailed input - Vehicles'!$E$208&gt;=F64,'GB trucks'!$G$60/'Detailed input - Vehicles'!$E$208,0)</f>
        <v>0</v>
      </c>
      <c r="J69" s="140">
        <f>IF('Detailed input - Vehicles'!$E$208&gt;=G64,'GB trucks'!$G$60/'Detailed input - Vehicles'!$E$208,0)</f>
        <v>0</v>
      </c>
      <c r="K69" s="140">
        <f>IF('Detailed input - Vehicles'!$E$208&gt;=H64,'GB trucks'!$G$60/'Detailed input - Vehicles'!$E$208,0)</f>
        <v>0</v>
      </c>
      <c r="L69" s="140">
        <f>IF('Detailed input - Vehicles'!$E$208&gt;=I64,'GB trucks'!$G$60/'Detailed input - Vehicles'!$E$208,0)</f>
        <v>0</v>
      </c>
      <c r="M69" s="140">
        <f>IF('Detailed input - Vehicles'!$E$208&gt;=J64,'GB trucks'!$G$60/'Detailed input - Vehicles'!$E$208,0)</f>
        <v>0</v>
      </c>
      <c r="N69" s="140">
        <f>IF('Detailed input - Vehicles'!$E$208&gt;=K64,'GB trucks'!$G$60/'Detailed input - Vehicles'!$E$208,0)</f>
        <v>0</v>
      </c>
      <c r="O69" s="140">
        <f>IF('Detailed input - Vehicles'!$E$208&gt;=L64,'GB trucks'!$G$60/'Detailed input - Vehicles'!$E$208,0)</f>
        <v>0</v>
      </c>
      <c r="P69" s="140">
        <f>IF('Detailed input - Vehicles'!$E$208&gt;=M64,'GB trucks'!$G$60/'Detailed input - Vehicles'!$E$208,0)</f>
        <v>0</v>
      </c>
      <c r="Q69" s="140">
        <f>IF('Detailed input - Vehicles'!$E$208&gt;=N64,'GB trucks'!$G$60/'Detailed input - Vehicles'!$E$208,0)</f>
        <v>0</v>
      </c>
      <c r="R69" s="140">
        <f>IF('Detailed input - Vehicles'!$E$208&gt;=O64,'GB trucks'!$G$60/'Detailed input - Vehicles'!$E$208,0)</f>
        <v>0</v>
      </c>
      <c r="S69" s="140">
        <f>IF('Detailed input - Vehicles'!$E$208&gt;=P64,'GB trucks'!$G$60/'Detailed input - Vehicles'!$E$208,0)</f>
        <v>0</v>
      </c>
      <c r="T69" s="140">
        <f>IF('Detailed input - Vehicles'!$E$208&gt;=Q64,'GB trucks'!$G$60/'Detailed input - Vehicles'!$E$208,0)</f>
        <v>0</v>
      </c>
      <c r="U69" s="140">
        <f>IF('Detailed input - Vehicles'!$E$208&gt;=R64,'GB trucks'!$G$60/'Detailed input - Vehicles'!$E$208,0)</f>
        <v>0</v>
      </c>
      <c r="V69" s="140">
        <f>IF('Detailed input - Vehicles'!$E$208&gt;=S64,'GB trucks'!$G$60/'Detailed input - Vehicles'!$E$208,0)</f>
        <v>0</v>
      </c>
      <c r="W69" s="140">
        <f>IF('Detailed input - Vehicles'!$E$208&gt;=T64,'GB trucks'!$G$60/'Detailed input - Vehicles'!$E$208,0)</f>
        <v>0</v>
      </c>
      <c r="X69" s="140">
        <f>IF('Detailed input - Vehicles'!$E$208&gt;=U64,'GB trucks'!$G$60/'Detailed input - Vehicles'!$E$208,0)</f>
        <v>0</v>
      </c>
      <c r="Y69" s="140">
        <f>IF('Detailed input - Vehicles'!$E$208&gt;=V64,'GB trucks'!$G$60/'Detailed input - Vehicles'!$E$208,0)</f>
        <v>0</v>
      </c>
      <c r="Z69" s="140">
        <f>IF('Detailed input - Vehicles'!$E$208&gt;=W64,'GB trucks'!$G$60/'Detailed input - Vehicles'!$E$208,0)</f>
        <v>0</v>
      </c>
      <c r="AA69" s="140">
        <f>IF('Detailed input - Vehicles'!$E$208&gt;=X64,'GB trucks'!$G$60/'Detailed input - Vehicles'!$E$208,0)</f>
        <v>0</v>
      </c>
      <c r="AB69" s="140">
        <f>IF('Detailed input - Vehicles'!$E$208&gt;=Y64,'GB trucks'!$G$60/'Detailed input - Vehicles'!$E$208,0)</f>
        <v>0</v>
      </c>
      <c r="AC69" s="140">
        <f>IF('Detailed input - Vehicles'!$E$208&gt;=Z64,'GB trucks'!$G$60/'Detailed input - Vehicles'!$E$208,0)</f>
        <v>0</v>
      </c>
    </row>
    <row r="70" spans="1:29" ht="20.25" customHeight="1" outlineLevel="2" x14ac:dyDescent="0.3">
      <c r="A70" s="78"/>
      <c r="B70" s="84"/>
      <c r="C70" s="146" t="s">
        <v>125</v>
      </c>
      <c r="D70" s="140"/>
      <c r="E70" s="140"/>
      <c r="F70" s="140"/>
      <c r="G70" s="140"/>
      <c r="H70" s="140">
        <f>IF('Detailed input - Vehicles'!$E$208&gt;=D64,'GB trucks'!$H$60/'Detailed input - Vehicles'!$E$208,0)</f>
        <v>0</v>
      </c>
      <c r="I70" s="140">
        <f>IF('Detailed input - Vehicles'!$E$208&gt;=E64,'GB trucks'!$H$60/'Detailed input - Vehicles'!$E$208,0)</f>
        <v>0</v>
      </c>
      <c r="J70" s="140">
        <f>IF('Detailed input - Vehicles'!$E$208&gt;=F64,'GB trucks'!$H$60/'Detailed input - Vehicles'!$E$208,0)</f>
        <v>0</v>
      </c>
      <c r="K70" s="140">
        <f>IF('Detailed input - Vehicles'!$E$208&gt;=G64,'GB trucks'!$H$60/'Detailed input - Vehicles'!$E$208,0)</f>
        <v>0</v>
      </c>
      <c r="L70" s="140">
        <f>IF('Detailed input - Vehicles'!$E$208&gt;=H64,'GB trucks'!$H$60/'Detailed input - Vehicles'!$E$208,0)</f>
        <v>0</v>
      </c>
      <c r="M70" s="140">
        <f>IF('Detailed input - Vehicles'!$E$208&gt;=I64,'GB trucks'!$H$60/'Detailed input - Vehicles'!$E$208,0)</f>
        <v>0</v>
      </c>
      <c r="N70" s="140">
        <f>IF('Detailed input - Vehicles'!$E$208&gt;=J64,'GB trucks'!$H$60/'Detailed input - Vehicles'!$E$208,0)</f>
        <v>0</v>
      </c>
      <c r="O70" s="140">
        <f>IF('Detailed input - Vehicles'!$E$208&gt;=K64,'GB trucks'!$H$60/'Detailed input - Vehicles'!$E$208,0)</f>
        <v>0</v>
      </c>
      <c r="P70" s="140">
        <f>IF('Detailed input - Vehicles'!$E$208&gt;=L64,'GB trucks'!$H$60/'Detailed input - Vehicles'!$E$208,0)</f>
        <v>0</v>
      </c>
      <c r="Q70" s="140">
        <f>IF('Detailed input - Vehicles'!$E$208&gt;=M64,'GB trucks'!$H$60/'Detailed input - Vehicles'!$E$208,0)</f>
        <v>0</v>
      </c>
      <c r="R70" s="140">
        <f>IF('Detailed input - Vehicles'!$E$208&gt;=N64,'GB trucks'!$H$60/'Detailed input - Vehicles'!$E$208,0)</f>
        <v>0</v>
      </c>
      <c r="S70" s="140">
        <f>IF('Detailed input - Vehicles'!$E$208&gt;=O64,'GB trucks'!$H$60/'Detailed input - Vehicles'!$E$208,0)</f>
        <v>0</v>
      </c>
      <c r="T70" s="140">
        <f>IF('Detailed input - Vehicles'!$E$208&gt;=P64,'GB trucks'!$H$60/'Detailed input - Vehicles'!$E$208,0)</f>
        <v>0</v>
      </c>
      <c r="U70" s="140">
        <f>IF('Detailed input - Vehicles'!$E$208&gt;=Q64,'GB trucks'!$H$60/'Detailed input - Vehicles'!$E$208,0)</f>
        <v>0</v>
      </c>
      <c r="V70" s="140">
        <f>IF('Detailed input - Vehicles'!$E$208&gt;=R64,'GB trucks'!$H$60/'Detailed input - Vehicles'!$E$208,0)</f>
        <v>0</v>
      </c>
      <c r="W70" s="140">
        <f>IF('Detailed input - Vehicles'!$E$208&gt;=S64,'GB trucks'!$H$60/'Detailed input - Vehicles'!$E$208,0)</f>
        <v>0</v>
      </c>
      <c r="X70" s="140">
        <f>IF('Detailed input - Vehicles'!$E$208&gt;=T64,'GB trucks'!$H$60/'Detailed input - Vehicles'!$E$208,0)</f>
        <v>0</v>
      </c>
      <c r="Y70" s="140">
        <f>IF('Detailed input - Vehicles'!$E$208&gt;=U64,'GB trucks'!$H$60/'Detailed input - Vehicles'!$E$208,0)</f>
        <v>0</v>
      </c>
      <c r="Z70" s="140">
        <f>IF('Detailed input - Vehicles'!$E$208&gt;=V64,'GB trucks'!$H$60/'Detailed input - Vehicles'!$E$208,0)</f>
        <v>0</v>
      </c>
      <c r="AA70" s="140">
        <f>IF('Detailed input - Vehicles'!$E$208&gt;=W64,'GB trucks'!$H$60/'Detailed input - Vehicles'!$E$208,0)</f>
        <v>0</v>
      </c>
      <c r="AB70" s="140">
        <f>IF('Detailed input - Vehicles'!$E$208&gt;=X64,'GB trucks'!$H$60/'Detailed input - Vehicles'!$E$208,0)</f>
        <v>0</v>
      </c>
      <c r="AC70" s="140">
        <f>IF('Detailed input - Vehicles'!$E$208&gt;=Y64,'GB trucks'!$H$60/'Detailed input - Vehicles'!$E$208,0)</f>
        <v>0</v>
      </c>
    </row>
    <row r="71" spans="1:29" ht="20.25" customHeight="1" outlineLevel="2" x14ac:dyDescent="0.3">
      <c r="A71" s="78"/>
      <c r="B71" s="84"/>
      <c r="C71" s="146" t="s">
        <v>126</v>
      </c>
      <c r="D71" s="140"/>
      <c r="E71" s="140"/>
      <c r="F71" s="140"/>
      <c r="G71" s="140"/>
      <c r="H71" s="140"/>
      <c r="I71" s="140">
        <f>IF('Detailed input - Vehicles'!$E$208&gt;=D64,'GB trucks'!$I$60/'Detailed input - Vehicles'!$E$208,0)</f>
        <v>0</v>
      </c>
      <c r="J71" s="140">
        <f>IF('Detailed input - Vehicles'!$E$208&gt;=E64,'GB trucks'!$I$60/'Detailed input - Vehicles'!$E$208,0)</f>
        <v>0</v>
      </c>
      <c r="K71" s="140">
        <f>IF('Detailed input - Vehicles'!$E$208&gt;=F64,'GB trucks'!$I$60/'Detailed input - Vehicles'!$E$208,0)</f>
        <v>0</v>
      </c>
      <c r="L71" s="140">
        <f>IF('Detailed input - Vehicles'!$E$208&gt;=G64,'GB trucks'!$I$60/'Detailed input - Vehicles'!$E$208,0)</f>
        <v>0</v>
      </c>
      <c r="M71" s="140">
        <f>IF('Detailed input - Vehicles'!$E$208&gt;=H64,'GB trucks'!$I$60/'Detailed input - Vehicles'!$E$208,0)</f>
        <v>0</v>
      </c>
      <c r="N71" s="140">
        <f>IF('Detailed input - Vehicles'!$E$208&gt;=I64,'GB trucks'!$I$60/'Detailed input - Vehicles'!$E$208,0)</f>
        <v>0</v>
      </c>
      <c r="O71" s="140">
        <f>IF('Detailed input - Vehicles'!$E$208&gt;=J64,'GB trucks'!$I$60/'Detailed input - Vehicles'!$E$208,0)</f>
        <v>0</v>
      </c>
      <c r="P71" s="140">
        <f>IF('Detailed input - Vehicles'!$E$208&gt;=K64,'GB trucks'!$I$60/'Detailed input - Vehicles'!$E$208,0)</f>
        <v>0</v>
      </c>
      <c r="Q71" s="140">
        <f>IF('Detailed input - Vehicles'!$E$208&gt;=L64,'GB trucks'!$I$60/'Detailed input - Vehicles'!$E$208,0)</f>
        <v>0</v>
      </c>
      <c r="R71" s="140">
        <f>IF('Detailed input - Vehicles'!$E$208&gt;=M64,'GB trucks'!$I$60/'Detailed input - Vehicles'!$E$208,0)</f>
        <v>0</v>
      </c>
      <c r="S71" s="140">
        <f>IF('Detailed input - Vehicles'!$E$208&gt;=N64,'GB trucks'!$I$60/'Detailed input - Vehicles'!$E$208,0)</f>
        <v>0</v>
      </c>
      <c r="T71" s="140">
        <f>IF('Detailed input - Vehicles'!$E$208&gt;=O64,'GB trucks'!$I$60/'Detailed input - Vehicles'!$E$208,0)</f>
        <v>0</v>
      </c>
      <c r="U71" s="140">
        <f>IF('Detailed input - Vehicles'!$E$208&gt;=P64,'GB trucks'!$I$60/'Detailed input - Vehicles'!$E$208,0)</f>
        <v>0</v>
      </c>
      <c r="V71" s="140">
        <f>IF('Detailed input - Vehicles'!$E$208&gt;=Q64,'GB trucks'!$I$60/'Detailed input - Vehicles'!$E$208,0)</f>
        <v>0</v>
      </c>
      <c r="W71" s="140">
        <f>IF('Detailed input - Vehicles'!$E$208&gt;=R64,'GB trucks'!$I$60/'Detailed input - Vehicles'!$E$208,0)</f>
        <v>0</v>
      </c>
      <c r="X71" s="140">
        <f>IF('Detailed input - Vehicles'!$E$208&gt;=S64,'GB trucks'!$I$60/'Detailed input - Vehicles'!$E$208,0)</f>
        <v>0</v>
      </c>
      <c r="Y71" s="140">
        <f>IF('Detailed input - Vehicles'!$E$208&gt;=T64,'GB trucks'!$I$60/'Detailed input - Vehicles'!$E$208,0)</f>
        <v>0</v>
      </c>
      <c r="Z71" s="140">
        <f>IF('Detailed input - Vehicles'!$E$208&gt;=U64,'GB trucks'!$I$60/'Detailed input - Vehicles'!$E$208,0)</f>
        <v>0</v>
      </c>
      <c r="AA71" s="140">
        <f>IF('Detailed input - Vehicles'!$E$208&gt;=V64,'GB trucks'!$I$60/'Detailed input - Vehicles'!$E$208,0)</f>
        <v>0</v>
      </c>
      <c r="AB71" s="140">
        <f>IF('Detailed input - Vehicles'!$E$208&gt;=W64,'GB trucks'!$I$60/'Detailed input - Vehicles'!$E$208,0)</f>
        <v>0</v>
      </c>
      <c r="AC71" s="140">
        <f>IF('Detailed input - Vehicles'!$E$208&gt;=X64,'GB trucks'!$I$60/'Detailed input - Vehicles'!$E$208,0)</f>
        <v>0</v>
      </c>
    </row>
    <row r="72" spans="1:29" ht="20.25" customHeight="1" outlineLevel="2" x14ac:dyDescent="0.3">
      <c r="A72" s="78"/>
      <c r="B72" s="84"/>
      <c r="C72" s="146" t="s">
        <v>127</v>
      </c>
      <c r="D72" s="140"/>
      <c r="E72" s="140"/>
      <c r="F72" s="140"/>
      <c r="G72" s="140"/>
      <c r="H72" s="140"/>
      <c r="I72" s="140"/>
      <c r="J72" s="140">
        <f>IF('Detailed input - Vehicles'!$E$208&gt;=D64,'GB trucks'!$J$60/'Detailed input - Vehicles'!$E$208,0)</f>
        <v>0</v>
      </c>
      <c r="K72" s="140">
        <f>IF('Detailed input - Vehicles'!$E$208&gt;=E64,'GB trucks'!$J$60/'Detailed input - Vehicles'!$E$208,0)</f>
        <v>0</v>
      </c>
      <c r="L72" s="140">
        <f>IF('Detailed input - Vehicles'!$E$208&gt;=F64,'GB trucks'!$J$60/'Detailed input - Vehicles'!$E$208,0)</f>
        <v>0</v>
      </c>
      <c r="M72" s="140">
        <f>IF('Detailed input - Vehicles'!$E$208&gt;=G64,'GB trucks'!$J$60/'Detailed input - Vehicles'!$E$208,0)</f>
        <v>0</v>
      </c>
      <c r="N72" s="140">
        <f>IF('Detailed input - Vehicles'!$E$208&gt;=H64,'GB trucks'!$J$60/'Detailed input - Vehicles'!$E$208,0)</f>
        <v>0</v>
      </c>
      <c r="O72" s="140">
        <f>IF('Detailed input - Vehicles'!$E$208&gt;=I64,'GB trucks'!$J$60/'Detailed input - Vehicles'!$E$208,0)</f>
        <v>0</v>
      </c>
      <c r="P72" s="140">
        <f>IF('Detailed input - Vehicles'!$E$208&gt;=J64,'GB trucks'!$J$60/'Detailed input - Vehicles'!$E$208,0)</f>
        <v>0</v>
      </c>
      <c r="Q72" s="140">
        <f>IF('Detailed input - Vehicles'!$E$208&gt;=K64,'GB trucks'!$J$60/'Detailed input - Vehicles'!$E$208,0)</f>
        <v>0</v>
      </c>
      <c r="R72" s="140">
        <f>IF('Detailed input - Vehicles'!$E$208&gt;=L64,'GB trucks'!$J$60/'Detailed input - Vehicles'!$E$208,0)</f>
        <v>0</v>
      </c>
      <c r="S72" s="140">
        <f>IF('Detailed input - Vehicles'!$E$208&gt;=M64,'GB trucks'!$J$60/'Detailed input - Vehicles'!$E$208,0)</f>
        <v>0</v>
      </c>
      <c r="T72" s="140">
        <f>IF('Detailed input - Vehicles'!$E$208&gt;=N64,'GB trucks'!$J$60/'Detailed input - Vehicles'!$E$208,0)</f>
        <v>0</v>
      </c>
      <c r="U72" s="140">
        <f>IF('Detailed input - Vehicles'!$E$208&gt;=O64,'GB trucks'!$J$60/'Detailed input - Vehicles'!$E$208,0)</f>
        <v>0</v>
      </c>
      <c r="V72" s="140">
        <f>IF('Detailed input - Vehicles'!$E$208&gt;=P64,'GB trucks'!$J$60/'Detailed input - Vehicles'!$E$208,0)</f>
        <v>0</v>
      </c>
      <c r="W72" s="140">
        <f>IF('Detailed input - Vehicles'!$E$208&gt;=Q64,'GB trucks'!$J$60/'Detailed input - Vehicles'!$E$208,0)</f>
        <v>0</v>
      </c>
      <c r="X72" s="140">
        <f>IF('Detailed input - Vehicles'!$E$208&gt;=R64,'GB trucks'!$J$60/'Detailed input - Vehicles'!$E$208,0)</f>
        <v>0</v>
      </c>
      <c r="Y72" s="140">
        <f>IF('Detailed input - Vehicles'!$E$208&gt;=S64,'GB trucks'!$J$60/'Detailed input - Vehicles'!$E$208,0)</f>
        <v>0</v>
      </c>
      <c r="Z72" s="140">
        <f>IF('Detailed input - Vehicles'!$E$208&gt;=T64,'GB trucks'!$J$60/'Detailed input - Vehicles'!$E$208,0)</f>
        <v>0</v>
      </c>
      <c r="AA72" s="140">
        <f>IF('Detailed input - Vehicles'!$E$208&gt;=U64,'GB trucks'!$J$60/'Detailed input - Vehicles'!$E$208,0)</f>
        <v>0</v>
      </c>
      <c r="AB72" s="140">
        <f>IF('Detailed input - Vehicles'!$E$208&gt;=V64,'GB trucks'!$J$60/'Detailed input - Vehicles'!$E$208,0)</f>
        <v>0</v>
      </c>
      <c r="AC72" s="140">
        <f>IF('Detailed input - Vehicles'!$E$208&gt;=W64,'GB trucks'!$J$60/'Detailed input - Vehicles'!$E$208,0)</f>
        <v>0</v>
      </c>
    </row>
    <row r="73" spans="1:29" ht="20.25" customHeight="1" outlineLevel="2" x14ac:dyDescent="0.3">
      <c r="A73" s="78"/>
      <c r="B73" s="84"/>
      <c r="C73" s="146" t="s">
        <v>128</v>
      </c>
      <c r="D73" s="140"/>
      <c r="E73" s="140"/>
      <c r="F73" s="140"/>
      <c r="G73" s="140"/>
      <c r="H73" s="140"/>
      <c r="I73" s="140"/>
      <c r="J73" s="140"/>
      <c r="K73" s="140">
        <f>IF('Detailed input - Vehicles'!$E$208&gt;=D64,'GB trucks'!$K$60/'Detailed input - Vehicles'!$E$208,0)</f>
        <v>0</v>
      </c>
      <c r="L73" s="140">
        <f>IF('Detailed input - Vehicles'!$E$208&gt;=E64,'GB trucks'!$K$60/'Detailed input - Vehicles'!$E$208,0)</f>
        <v>0</v>
      </c>
      <c r="M73" s="140">
        <f>IF('Detailed input - Vehicles'!$E$208&gt;=F64,'GB trucks'!$K$60/'Detailed input - Vehicles'!$E$208,0)</f>
        <v>0</v>
      </c>
      <c r="N73" s="140">
        <f>IF('Detailed input - Vehicles'!$E$208&gt;=G64,'GB trucks'!$K$60/'Detailed input - Vehicles'!$E$208,0)</f>
        <v>0</v>
      </c>
      <c r="O73" s="140">
        <f>IF('Detailed input - Vehicles'!$E$208&gt;=H64,'GB trucks'!$K$60/'Detailed input - Vehicles'!$E$208,0)</f>
        <v>0</v>
      </c>
      <c r="P73" s="140">
        <f>IF('Detailed input - Vehicles'!$E$208&gt;=I64,'GB trucks'!$K$60/'Detailed input - Vehicles'!$E$208,0)</f>
        <v>0</v>
      </c>
      <c r="Q73" s="140">
        <f>IF('Detailed input - Vehicles'!$E$208&gt;=J64,'GB trucks'!$K$60/'Detailed input - Vehicles'!$E$208,0)</f>
        <v>0</v>
      </c>
      <c r="R73" s="140">
        <f>IF('Detailed input - Vehicles'!$E$208&gt;=K64,'GB trucks'!$K$60/'Detailed input - Vehicles'!$E$208,0)</f>
        <v>0</v>
      </c>
      <c r="S73" s="140">
        <f>IF('Detailed input - Vehicles'!$E$208&gt;=L64,'GB trucks'!$K$60/'Detailed input - Vehicles'!$E$208,0)</f>
        <v>0</v>
      </c>
      <c r="T73" s="140">
        <f>IF('Detailed input - Vehicles'!$E$208&gt;=M64,'GB trucks'!$K$60/'Detailed input - Vehicles'!$E$208,0)</f>
        <v>0</v>
      </c>
      <c r="U73" s="140">
        <f>IF('Detailed input - Vehicles'!$E$208&gt;=N64,'GB trucks'!$K$60/'Detailed input - Vehicles'!$E$208,0)</f>
        <v>0</v>
      </c>
      <c r="V73" s="140">
        <f>IF('Detailed input - Vehicles'!$E$208&gt;=O64,'GB trucks'!$K$60/'Detailed input - Vehicles'!$E$208,0)</f>
        <v>0</v>
      </c>
      <c r="W73" s="140">
        <f>IF('Detailed input - Vehicles'!$E$208&gt;=P64,'GB trucks'!$K$60/'Detailed input - Vehicles'!$E$208,0)</f>
        <v>0</v>
      </c>
      <c r="X73" s="140">
        <f>IF('Detailed input - Vehicles'!$E$208&gt;=Q64,'GB trucks'!$K$60/'Detailed input - Vehicles'!$E$208,0)</f>
        <v>0</v>
      </c>
      <c r="Y73" s="140">
        <f>IF('Detailed input - Vehicles'!$E$208&gt;=R64,'GB trucks'!$K$60/'Detailed input - Vehicles'!$E$208,0)</f>
        <v>0</v>
      </c>
      <c r="Z73" s="140">
        <f>IF('Detailed input - Vehicles'!$E$208&gt;=S64,'GB trucks'!$K$60/'Detailed input - Vehicles'!$E$208,0)</f>
        <v>0</v>
      </c>
      <c r="AA73" s="140">
        <f>IF('Detailed input - Vehicles'!$E$208&gt;=T64,'GB trucks'!$K$60/'Detailed input - Vehicles'!$E$208,0)</f>
        <v>0</v>
      </c>
      <c r="AB73" s="140">
        <f>IF('Detailed input - Vehicles'!$E$208&gt;=U64,'GB trucks'!$K$60/'Detailed input - Vehicles'!$E$208,0)</f>
        <v>0</v>
      </c>
      <c r="AC73" s="140">
        <f>IF('Detailed input - Vehicles'!$E$208&gt;=V64,'GB trucks'!$K$60/'Detailed input - Vehicles'!$E$208,0)</f>
        <v>0</v>
      </c>
    </row>
    <row r="74" spans="1:29" ht="20.25" customHeight="1" outlineLevel="2" x14ac:dyDescent="0.3">
      <c r="A74" s="78"/>
      <c r="B74" s="84"/>
      <c r="C74" s="146" t="s">
        <v>129</v>
      </c>
      <c r="D74" s="140"/>
      <c r="E74" s="140"/>
      <c r="F74" s="140"/>
      <c r="G74" s="140"/>
      <c r="H74" s="140"/>
      <c r="I74" s="140"/>
      <c r="J74" s="140"/>
      <c r="K74" s="140"/>
      <c r="L74" s="140">
        <f>IF('Detailed input - Vehicles'!$E$208&gt;=D64,'GB trucks'!$L$60/'Detailed input - Vehicles'!$E$208,0)</f>
        <v>0</v>
      </c>
      <c r="M74" s="140">
        <f>IF('Detailed input - Vehicles'!$E$208&gt;=E64,'GB trucks'!$L$60/'Detailed input - Vehicles'!$E$208,0)</f>
        <v>0</v>
      </c>
      <c r="N74" s="140">
        <f>IF('Detailed input - Vehicles'!$E$208&gt;=F64,'GB trucks'!$L$60/'Detailed input - Vehicles'!$E$208,0)</f>
        <v>0</v>
      </c>
      <c r="O74" s="140">
        <f>IF('Detailed input - Vehicles'!$E$208&gt;=G64,'GB trucks'!$L$60/'Detailed input - Vehicles'!$E$208,0)</f>
        <v>0</v>
      </c>
      <c r="P74" s="140">
        <f>IF('Detailed input - Vehicles'!$E$208&gt;=H64,'GB trucks'!$L$60/'Detailed input - Vehicles'!$E$208,0)</f>
        <v>0</v>
      </c>
      <c r="Q74" s="140">
        <f>IF('Detailed input - Vehicles'!$E$208&gt;=I64,'GB trucks'!$L$60/'Detailed input - Vehicles'!$E$208,0)</f>
        <v>0</v>
      </c>
      <c r="R74" s="140">
        <f>IF('Detailed input - Vehicles'!$E$208&gt;=J64,'GB trucks'!$L$60/'Detailed input - Vehicles'!$E$208,0)</f>
        <v>0</v>
      </c>
      <c r="S74" s="140">
        <f>IF('Detailed input - Vehicles'!$E$208&gt;=K64,'GB trucks'!$L$60/'Detailed input - Vehicles'!$E$208,0)</f>
        <v>0</v>
      </c>
      <c r="T74" s="140">
        <f>IF('Detailed input - Vehicles'!$E$208&gt;=L64,'GB trucks'!$L$60/'Detailed input - Vehicles'!$E$208,0)</f>
        <v>0</v>
      </c>
      <c r="U74" s="140">
        <f>IF('Detailed input - Vehicles'!$E$208&gt;=M64,'GB trucks'!$L$60/'Detailed input - Vehicles'!$E$208,0)</f>
        <v>0</v>
      </c>
      <c r="V74" s="140">
        <f>IF('Detailed input - Vehicles'!$E$208&gt;=N64,'GB trucks'!$L$60/'Detailed input - Vehicles'!$E$208,0)</f>
        <v>0</v>
      </c>
      <c r="W74" s="140">
        <f>IF('Detailed input - Vehicles'!$E$208&gt;=O64,'GB trucks'!$L$60/'Detailed input - Vehicles'!$E$208,0)</f>
        <v>0</v>
      </c>
      <c r="X74" s="140">
        <f>IF('Detailed input - Vehicles'!$E$208&gt;=P64,'GB trucks'!$L$60/'Detailed input - Vehicles'!$E$208,0)</f>
        <v>0</v>
      </c>
      <c r="Y74" s="140">
        <f>IF('Detailed input - Vehicles'!$E$208&gt;=Q64,'GB trucks'!$L$60/'Detailed input - Vehicles'!$E$208,0)</f>
        <v>0</v>
      </c>
      <c r="Z74" s="140">
        <f>IF('Detailed input - Vehicles'!$E$208&gt;=R64,'GB trucks'!$L$60/'Detailed input - Vehicles'!$E$208,0)</f>
        <v>0</v>
      </c>
      <c r="AA74" s="140">
        <f>IF('Detailed input - Vehicles'!$E$208&gt;=S64,'GB trucks'!$L$60/'Detailed input - Vehicles'!$E$208,0)</f>
        <v>0</v>
      </c>
      <c r="AB74" s="140">
        <f>IF('Detailed input - Vehicles'!$E$208&gt;=T64,'GB trucks'!$L$60/'Detailed input - Vehicles'!$E$208,0)</f>
        <v>0</v>
      </c>
      <c r="AC74" s="140">
        <f>IF('Detailed input - Vehicles'!$E$208&gt;=U64,'GB trucks'!$L$60/'Detailed input - Vehicles'!$E$208,0)</f>
        <v>0</v>
      </c>
    </row>
    <row r="75" spans="1:29" ht="20.25" customHeight="1" outlineLevel="2" x14ac:dyDescent="0.3">
      <c r="A75" s="78"/>
      <c r="B75" s="84"/>
      <c r="C75" s="146" t="s">
        <v>130</v>
      </c>
      <c r="D75" s="140"/>
      <c r="E75" s="140"/>
      <c r="F75" s="140"/>
      <c r="G75" s="140"/>
      <c r="H75" s="140"/>
      <c r="I75" s="140"/>
      <c r="J75" s="140"/>
      <c r="K75" s="140"/>
      <c r="L75" s="140"/>
      <c r="M75" s="140">
        <f>IF('Detailed input - Vehicles'!$E$208&gt;=D64,'GB trucks'!$M$60/'Detailed input - Vehicles'!$E$208,0)</f>
        <v>0</v>
      </c>
      <c r="N75" s="140">
        <f>IF('Detailed input - Vehicles'!$E$208&gt;=E64,'GB trucks'!$M$60/'Detailed input - Vehicles'!$E$208,0)</f>
        <v>0</v>
      </c>
      <c r="O75" s="140">
        <f>IF('Detailed input - Vehicles'!$E$208&gt;=F64,'GB trucks'!$M$60/'Detailed input - Vehicles'!$E$208,0)</f>
        <v>0</v>
      </c>
      <c r="P75" s="140">
        <f>IF('Detailed input - Vehicles'!$E$208&gt;=G64,'GB trucks'!$M$60/'Detailed input - Vehicles'!$E$208,0)</f>
        <v>0</v>
      </c>
      <c r="Q75" s="140">
        <f>IF('Detailed input - Vehicles'!$E$208&gt;=H64,'GB trucks'!$M$60/'Detailed input - Vehicles'!$E$208,0)</f>
        <v>0</v>
      </c>
      <c r="R75" s="140">
        <f>IF('Detailed input - Vehicles'!$E$208&gt;=I64,'GB trucks'!$M$60/'Detailed input - Vehicles'!$E$208,0)</f>
        <v>0</v>
      </c>
      <c r="S75" s="140">
        <f>IF('Detailed input - Vehicles'!$E$208&gt;=J64,'GB trucks'!$M$60/'Detailed input - Vehicles'!$E$208,0)</f>
        <v>0</v>
      </c>
      <c r="T75" s="140">
        <f>IF('Detailed input - Vehicles'!$E$208&gt;=K64,'GB trucks'!$M$60/'Detailed input - Vehicles'!$E$208,0)</f>
        <v>0</v>
      </c>
      <c r="U75" s="140">
        <f>IF('Detailed input - Vehicles'!$E$208&gt;=L64,'GB trucks'!$M$60/'Detailed input - Vehicles'!$E$208,0)</f>
        <v>0</v>
      </c>
      <c r="V75" s="140">
        <f>IF('Detailed input - Vehicles'!$E$208&gt;=M64,'GB trucks'!$M$60/'Detailed input - Vehicles'!$E$208,0)</f>
        <v>0</v>
      </c>
      <c r="W75" s="140">
        <f>IF('Detailed input - Vehicles'!$E$208&gt;=N64,'GB trucks'!$M$60/'Detailed input - Vehicles'!$E$208,0)</f>
        <v>0</v>
      </c>
      <c r="X75" s="140">
        <f>IF('Detailed input - Vehicles'!$E$208&gt;=O64,'GB trucks'!$M$60/'Detailed input - Vehicles'!$E$208,0)</f>
        <v>0</v>
      </c>
      <c r="Y75" s="140">
        <f>IF('Detailed input - Vehicles'!$E$208&gt;=P64,'GB trucks'!$M$60/'Detailed input - Vehicles'!$E$208,0)</f>
        <v>0</v>
      </c>
      <c r="Z75" s="140">
        <f>IF('Detailed input - Vehicles'!$E$208&gt;=Q64,'GB trucks'!$M$60/'Detailed input - Vehicles'!$E$208,0)</f>
        <v>0</v>
      </c>
      <c r="AA75" s="140">
        <f>IF('Detailed input - Vehicles'!$E$208&gt;=R64,'GB trucks'!$M$60/'Detailed input - Vehicles'!$E$208,0)</f>
        <v>0</v>
      </c>
      <c r="AB75" s="140">
        <f>IF('Detailed input - Vehicles'!$E$208&gt;=S64,'GB trucks'!$M$60/'Detailed input - Vehicles'!$E$208,0)</f>
        <v>0</v>
      </c>
      <c r="AC75" s="140">
        <f>IF('Detailed input - Vehicles'!$E$208&gt;=T64,'GB trucks'!$M$60/'Detailed input - Vehicles'!$E$208,0)</f>
        <v>0</v>
      </c>
    </row>
    <row r="76" spans="1:29" ht="20.25" customHeight="1" outlineLevel="2" x14ac:dyDescent="0.3">
      <c r="A76" s="78"/>
      <c r="B76" s="84"/>
      <c r="C76" s="146" t="s">
        <v>131</v>
      </c>
      <c r="D76" s="140"/>
      <c r="E76" s="140"/>
      <c r="F76" s="140"/>
      <c r="G76" s="140"/>
      <c r="H76" s="140"/>
      <c r="I76" s="140"/>
      <c r="J76" s="140"/>
      <c r="K76" s="140"/>
      <c r="L76" s="140"/>
      <c r="M76" s="140"/>
      <c r="N76" s="140">
        <f>IF('Detailed input - Vehicles'!$E$208&gt;=D64,'GB trucks'!$N$60/'Detailed input - Vehicles'!$E$208,0)</f>
        <v>0</v>
      </c>
      <c r="O76" s="140">
        <f>IF('Detailed input - Vehicles'!$E$208&gt;=E64,'GB trucks'!$N$60/'Detailed input - Vehicles'!$E$208,0)</f>
        <v>0</v>
      </c>
      <c r="P76" s="140">
        <f>IF('Detailed input - Vehicles'!$E$208&gt;=F64,'GB trucks'!$N$60/'Detailed input - Vehicles'!$E$208,0)</f>
        <v>0</v>
      </c>
      <c r="Q76" s="140">
        <f>IF('Detailed input - Vehicles'!$E$208&gt;=G64,'GB trucks'!$N$60/'Detailed input - Vehicles'!$E$208,0)</f>
        <v>0</v>
      </c>
      <c r="R76" s="140">
        <f>IF('Detailed input - Vehicles'!$E$208&gt;=H64,'GB trucks'!$N$60/'Detailed input - Vehicles'!$E$208,0)</f>
        <v>0</v>
      </c>
      <c r="S76" s="140">
        <f>IF('Detailed input - Vehicles'!$E$208&gt;=I64,'GB trucks'!$N$60/'Detailed input - Vehicles'!$E$208,0)</f>
        <v>0</v>
      </c>
      <c r="T76" s="140">
        <f>IF('Detailed input - Vehicles'!$E$208&gt;=J64,'GB trucks'!$N$60/'Detailed input - Vehicles'!$E$208,0)</f>
        <v>0</v>
      </c>
      <c r="U76" s="140">
        <f>IF('Detailed input - Vehicles'!$E$208&gt;=K64,'GB trucks'!$N$60/'Detailed input - Vehicles'!$E$208,0)</f>
        <v>0</v>
      </c>
      <c r="V76" s="140">
        <f>IF('Detailed input - Vehicles'!$E$208&gt;=L64,'GB trucks'!$N$60/'Detailed input - Vehicles'!$E$208,0)</f>
        <v>0</v>
      </c>
      <c r="W76" s="140">
        <f>IF('Detailed input - Vehicles'!$E$208&gt;=M64,'GB trucks'!$N$60/'Detailed input - Vehicles'!$E$208,0)</f>
        <v>0</v>
      </c>
      <c r="X76" s="140">
        <f>IF('Detailed input - Vehicles'!$E$208&gt;=N64,'GB trucks'!$N$60/'Detailed input - Vehicles'!$E$208,0)</f>
        <v>0</v>
      </c>
      <c r="Y76" s="140">
        <f>IF('Detailed input - Vehicles'!$E$208&gt;=O64,'GB trucks'!$N$60/'Detailed input - Vehicles'!$E$208,0)</f>
        <v>0</v>
      </c>
      <c r="Z76" s="140">
        <f>IF('Detailed input - Vehicles'!$E$208&gt;=P64,'GB trucks'!$N$60/'Detailed input - Vehicles'!$E$208,0)</f>
        <v>0</v>
      </c>
      <c r="AA76" s="140">
        <f>IF('Detailed input - Vehicles'!$E$208&gt;=Q64,'GB trucks'!$N$60/'Detailed input - Vehicles'!$E$208,0)</f>
        <v>0</v>
      </c>
      <c r="AB76" s="140">
        <f>IF('Detailed input - Vehicles'!$E$208&gt;=R64,'GB trucks'!$N$60/'Detailed input - Vehicles'!$E$208,0)</f>
        <v>0</v>
      </c>
      <c r="AC76" s="140">
        <f>IF('Detailed input - Vehicles'!$E$208&gt;=S64,'GB trucks'!$N$60/'Detailed input - Vehicles'!$E$208,0)</f>
        <v>0</v>
      </c>
    </row>
    <row r="77" spans="1:29" s="87" customFormat="1" ht="20.25" customHeight="1" outlineLevel="1" x14ac:dyDescent="0.3">
      <c r="A77" s="78"/>
      <c r="B77" s="84"/>
      <c r="C77" s="84"/>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row>
    <row r="78" spans="1:29" s="87" customFormat="1" ht="20.25" customHeight="1" outlineLevel="1" x14ac:dyDescent="0.3">
      <c r="A78" s="78"/>
      <c r="B78" s="84"/>
      <c r="C78" s="84"/>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row>
    <row r="79" spans="1:29" ht="20.25" customHeight="1" outlineLevel="1" x14ac:dyDescent="0.3">
      <c r="A79" s="78"/>
      <c r="B79" s="133" t="s">
        <v>112</v>
      </c>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row>
    <row r="80" spans="1:29" s="87" customFormat="1" ht="20.25" customHeight="1" outlineLevel="1" x14ac:dyDescent="0.3">
      <c r="A80" s="78"/>
      <c r="B80" s="182"/>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row>
    <row r="81" spans="1:29" s="194" customFormat="1" ht="20.25" customHeight="1" outlineLevel="1" x14ac:dyDescent="0.3">
      <c r="A81" s="78"/>
      <c r="B81" s="243" t="s">
        <v>199</v>
      </c>
      <c r="C81" s="243" t="s">
        <v>16</v>
      </c>
      <c r="D81" s="243">
        <f>SUM(D83+D96+D100+D113)</f>
        <v>0</v>
      </c>
      <c r="E81" s="243">
        <f t="shared" ref="E81:N81" si="41">SUM(E83+E96+E100+E113)</f>
        <v>0</v>
      </c>
      <c r="F81" s="243">
        <f t="shared" si="41"/>
        <v>0</v>
      </c>
      <c r="G81" s="243">
        <f t="shared" si="41"/>
        <v>0</v>
      </c>
      <c r="H81" s="243">
        <f t="shared" si="41"/>
        <v>0</v>
      </c>
      <c r="I81" s="243">
        <f t="shared" si="41"/>
        <v>0</v>
      </c>
      <c r="J81" s="243">
        <f t="shared" si="41"/>
        <v>0</v>
      </c>
      <c r="K81" s="243">
        <f t="shared" si="41"/>
        <v>0</v>
      </c>
      <c r="L81" s="243">
        <f t="shared" si="41"/>
        <v>0</v>
      </c>
      <c r="M81" s="243">
        <f t="shared" si="41"/>
        <v>0</v>
      </c>
      <c r="N81" s="243">
        <f t="shared" si="41"/>
        <v>0</v>
      </c>
      <c r="O81" s="243">
        <f t="shared" ref="O81:AC81" si="42">SUM(O83+O96+O100+O113)</f>
        <v>0</v>
      </c>
      <c r="P81" s="243">
        <f t="shared" si="42"/>
        <v>0</v>
      </c>
      <c r="Q81" s="243">
        <f t="shared" si="42"/>
        <v>0</v>
      </c>
      <c r="R81" s="243">
        <f t="shared" si="42"/>
        <v>0</v>
      </c>
      <c r="S81" s="243">
        <f t="shared" si="42"/>
        <v>0</v>
      </c>
      <c r="T81" s="243">
        <f t="shared" si="42"/>
        <v>0</v>
      </c>
      <c r="U81" s="243">
        <f t="shared" si="42"/>
        <v>0</v>
      </c>
      <c r="V81" s="243">
        <f t="shared" si="42"/>
        <v>0</v>
      </c>
      <c r="W81" s="243">
        <f t="shared" si="42"/>
        <v>0</v>
      </c>
      <c r="X81" s="243">
        <f t="shared" si="42"/>
        <v>0</v>
      </c>
      <c r="Y81" s="243">
        <f t="shared" si="42"/>
        <v>0</v>
      </c>
      <c r="Z81" s="243">
        <f t="shared" si="42"/>
        <v>0</v>
      </c>
      <c r="AA81" s="243">
        <f t="shared" si="42"/>
        <v>0</v>
      </c>
      <c r="AB81" s="243">
        <f t="shared" si="42"/>
        <v>0</v>
      </c>
      <c r="AC81" s="243">
        <f t="shared" si="42"/>
        <v>0</v>
      </c>
    </row>
    <row r="82" spans="1:29" s="87" customFormat="1" ht="20.25" customHeight="1" outlineLevel="1" x14ac:dyDescent="0.3">
      <c r="A82" s="78"/>
      <c r="B82" s="182"/>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row>
    <row r="83" spans="1:29" s="87" customFormat="1" ht="20.25" customHeight="1" outlineLevel="2" x14ac:dyDescent="0.3">
      <c r="A83" s="263"/>
      <c r="B83" s="101" t="s">
        <v>96</v>
      </c>
      <c r="C83" s="101" t="s">
        <v>16</v>
      </c>
      <c r="D83" s="141">
        <f t="shared" ref="D83:N83" si="43">SUM(D84:D94)</f>
        <v>0</v>
      </c>
      <c r="E83" s="141">
        <f t="shared" si="43"/>
        <v>0</v>
      </c>
      <c r="F83" s="141">
        <f t="shared" si="43"/>
        <v>0</v>
      </c>
      <c r="G83" s="141">
        <f t="shared" si="43"/>
        <v>0</v>
      </c>
      <c r="H83" s="141">
        <f t="shared" si="43"/>
        <v>0</v>
      </c>
      <c r="I83" s="141">
        <f t="shared" si="43"/>
        <v>0</v>
      </c>
      <c r="J83" s="141">
        <f t="shared" si="43"/>
        <v>0</v>
      </c>
      <c r="K83" s="141">
        <f t="shared" si="43"/>
        <v>0</v>
      </c>
      <c r="L83" s="141">
        <f t="shared" si="43"/>
        <v>0</v>
      </c>
      <c r="M83" s="141">
        <f t="shared" si="43"/>
        <v>0</v>
      </c>
      <c r="N83" s="141">
        <f t="shared" si="43"/>
        <v>0</v>
      </c>
      <c r="O83" s="141">
        <f t="shared" ref="O83:AC83" si="44">SUM(O84:O94)</f>
        <v>0</v>
      </c>
      <c r="P83" s="141">
        <f t="shared" si="44"/>
        <v>0</v>
      </c>
      <c r="Q83" s="141">
        <f t="shared" si="44"/>
        <v>0</v>
      </c>
      <c r="R83" s="141">
        <f t="shared" si="44"/>
        <v>0</v>
      </c>
      <c r="S83" s="141">
        <f t="shared" si="44"/>
        <v>0</v>
      </c>
      <c r="T83" s="141">
        <f t="shared" si="44"/>
        <v>0</v>
      </c>
      <c r="U83" s="141">
        <f t="shared" si="44"/>
        <v>0</v>
      </c>
      <c r="V83" s="141">
        <f t="shared" si="44"/>
        <v>0</v>
      </c>
      <c r="W83" s="141">
        <f t="shared" si="44"/>
        <v>0</v>
      </c>
      <c r="X83" s="141">
        <f t="shared" si="44"/>
        <v>0</v>
      </c>
      <c r="Y83" s="141">
        <f t="shared" si="44"/>
        <v>0</v>
      </c>
      <c r="Z83" s="141">
        <f t="shared" si="44"/>
        <v>0</v>
      </c>
      <c r="AA83" s="141">
        <f t="shared" si="44"/>
        <v>0</v>
      </c>
      <c r="AB83" s="141">
        <f t="shared" si="44"/>
        <v>0</v>
      </c>
      <c r="AC83" s="141">
        <f t="shared" si="44"/>
        <v>0</v>
      </c>
    </row>
    <row r="84" spans="1:29" s="87" customFormat="1" ht="20.25" customHeight="1" outlineLevel="3" x14ac:dyDescent="0.3">
      <c r="A84" s="263"/>
      <c r="B84" s="103" t="s">
        <v>136</v>
      </c>
      <c r="C84" s="146" t="s">
        <v>121</v>
      </c>
      <c r="D84" s="140">
        <f>IF('Detailed input - Vehicles'!$E$220&lt;&gt;0,'Detailed input - Vehicles'!$E$220,'Detailed input - Vehicles'!$E$219)*D13*D25</f>
        <v>0</v>
      </c>
      <c r="E84" s="140">
        <f>IF('Detailed input - Vehicles'!$E$220&lt;&gt;0,'Detailed input - Vehicles'!$E$220,'Detailed input - Vehicles'!$E$219)*E13*E25</f>
        <v>0</v>
      </c>
      <c r="F84" s="140">
        <f>IF('Detailed input - Vehicles'!$E$220&lt;&gt;0,'Detailed input - Vehicles'!$E$220,'Detailed input - Vehicles'!$E$219)*F13*F25</f>
        <v>0</v>
      </c>
      <c r="G84" s="140">
        <f>IF('Detailed input - Vehicles'!$E$220&lt;&gt;0,'Detailed input - Vehicles'!$E$220,'Detailed input - Vehicles'!$E$219)*G13*G25</f>
        <v>0</v>
      </c>
      <c r="H84" s="140">
        <f>IF('Detailed input - Vehicles'!$E$220&lt;&gt;0,'Detailed input - Vehicles'!$E$220,'Detailed input - Vehicles'!$E$219)*H13*H25</f>
        <v>0</v>
      </c>
      <c r="I84" s="140">
        <f>IF('Detailed input - Vehicles'!$E$220&lt;&gt;0,'Detailed input - Vehicles'!$E$220,'Detailed input - Vehicles'!$E$219)*I13*I25</f>
        <v>0</v>
      </c>
      <c r="J84" s="140">
        <f>IF('Detailed input - Vehicles'!$E$220&lt;&gt;0,'Detailed input - Vehicles'!$E$220,'Detailed input - Vehicles'!$E$219)*J13*J25</f>
        <v>0</v>
      </c>
      <c r="K84" s="140">
        <f>IF('Detailed input - Vehicles'!$E$220&lt;&gt;0,'Detailed input - Vehicles'!$E$220,'Detailed input - Vehicles'!$E$219)*K13*K25</f>
        <v>0</v>
      </c>
      <c r="L84" s="140">
        <f>IF('Detailed input - Vehicles'!$E$220&lt;&gt;0,'Detailed input - Vehicles'!$E$220,'Detailed input - Vehicles'!$E$219)*L13*L25</f>
        <v>0</v>
      </c>
      <c r="M84" s="140">
        <f>IF('Detailed input - Vehicles'!$E$220&lt;&gt;0,'Detailed input - Vehicles'!$E$220,'Detailed input - Vehicles'!$E$219)*M13*M25</f>
        <v>0</v>
      </c>
      <c r="N84" s="140">
        <f>IF('Detailed input - Vehicles'!$E$220&lt;&gt;0,'Detailed input - Vehicles'!$E$220,'Detailed input - Vehicles'!$E$219)*N13*N25</f>
        <v>0</v>
      </c>
      <c r="O84" s="140">
        <f>IF('Detailed input - Vehicles'!$E$220&lt;&gt;0,'Detailed input - Vehicles'!$E$220,'Detailed input - Vehicles'!$E$219)*O13*O25</f>
        <v>0</v>
      </c>
      <c r="P84" s="140">
        <f>IF('Detailed input - Vehicles'!$E$220&lt;&gt;0,'Detailed input - Vehicles'!$E$220,'Detailed input - Vehicles'!$E$219)*P13*P25</f>
        <v>0</v>
      </c>
      <c r="Q84" s="140">
        <f>IF('Detailed input - Vehicles'!$E$220&lt;&gt;0,'Detailed input - Vehicles'!$E$220,'Detailed input - Vehicles'!$E$219)*Q13*Q25</f>
        <v>0</v>
      </c>
      <c r="R84" s="140">
        <f>IF('Detailed input - Vehicles'!$E$220&lt;&gt;0,'Detailed input - Vehicles'!$E$220,'Detailed input - Vehicles'!$E$219)*R13*R25</f>
        <v>0</v>
      </c>
      <c r="S84" s="140">
        <f>IF('Detailed input - Vehicles'!$E$220&lt;&gt;0,'Detailed input - Vehicles'!$E$220,'Detailed input - Vehicles'!$E$219)*S13*S25</f>
        <v>0</v>
      </c>
      <c r="T84" s="140">
        <f>IF('Detailed input - Vehicles'!$E$220&lt;&gt;0,'Detailed input - Vehicles'!$E$220,'Detailed input - Vehicles'!$E$219)*T13*T25</f>
        <v>0</v>
      </c>
      <c r="U84" s="140">
        <f>IF('Detailed input - Vehicles'!$E$220&lt;&gt;0,'Detailed input - Vehicles'!$E$220,'Detailed input - Vehicles'!$E$219)*U13*U25</f>
        <v>0</v>
      </c>
      <c r="V84" s="140">
        <f>IF('Detailed input - Vehicles'!$E$220&lt;&gt;0,'Detailed input - Vehicles'!$E$220,'Detailed input - Vehicles'!$E$219)*V13*V25</f>
        <v>0</v>
      </c>
      <c r="W84" s="140">
        <f>IF('Detailed input - Vehicles'!$E$220&lt;&gt;0,'Detailed input - Vehicles'!$E$220,'Detailed input - Vehicles'!$E$219)*W13*W25</f>
        <v>0</v>
      </c>
      <c r="X84" s="140">
        <f>IF('Detailed input - Vehicles'!$E$220&lt;&gt;0,'Detailed input - Vehicles'!$E$220,'Detailed input - Vehicles'!$E$219)*X13*X25</f>
        <v>0</v>
      </c>
      <c r="Y84" s="140">
        <f>IF('Detailed input - Vehicles'!$E$220&lt;&gt;0,'Detailed input - Vehicles'!$E$220,'Detailed input - Vehicles'!$E$219)*Y13*Y25</f>
        <v>0</v>
      </c>
      <c r="Z84" s="140">
        <f>IF('Detailed input - Vehicles'!$E$220&lt;&gt;0,'Detailed input - Vehicles'!$E$220,'Detailed input - Vehicles'!$E$219)*Z13*Z25</f>
        <v>0</v>
      </c>
      <c r="AA84" s="140">
        <f>IF('Detailed input - Vehicles'!$E$220&lt;&gt;0,'Detailed input - Vehicles'!$E$220,'Detailed input - Vehicles'!$E$219)*AA13*AA25</f>
        <v>0</v>
      </c>
      <c r="AB84" s="140">
        <f>IF('Detailed input - Vehicles'!$E$220&lt;&gt;0,'Detailed input - Vehicles'!$E$220,'Detailed input - Vehicles'!$E$219)*AB13*AB25</f>
        <v>0</v>
      </c>
      <c r="AC84" s="140">
        <f>IF('Detailed input - Vehicles'!$E$220&lt;&gt;0,'Detailed input - Vehicles'!$E$220,'Detailed input - Vehicles'!$E$219)*AC13*AC25</f>
        <v>0</v>
      </c>
    </row>
    <row r="85" spans="1:29" s="87" customFormat="1" ht="20.25" customHeight="1" outlineLevel="3" x14ac:dyDescent="0.3">
      <c r="A85" s="263"/>
      <c r="B85" s="89"/>
      <c r="C85" s="146" t="s">
        <v>122</v>
      </c>
      <c r="D85" s="140"/>
      <c r="E85" s="140">
        <f>IF('Detailed input - Vehicles'!$F$220&lt;&gt;0,'Detailed input - Vehicles'!$F$220,'Detailed input - Vehicles'!$F$219)*E14*E25</f>
        <v>0</v>
      </c>
      <c r="F85" s="140">
        <f>IF('Detailed input - Vehicles'!$F$220&lt;&gt;0,'Detailed input - Vehicles'!$F$220,'Detailed input - Vehicles'!$F$219)*F14*F25</f>
        <v>0</v>
      </c>
      <c r="G85" s="140">
        <f>IF('Detailed input - Vehicles'!$F$220&lt;&gt;0,'Detailed input - Vehicles'!$F$220,'Detailed input - Vehicles'!$F$219)*G14*G25</f>
        <v>0</v>
      </c>
      <c r="H85" s="140">
        <f>IF('Detailed input - Vehicles'!$F$220&lt;&gt;0,'Detailed input - Vehicles'!$F$220,'Detailed input - Vehicles'!$F$219)*H14*H25</f>
        <v>0</v>
      </c>
      <c r="I85" s="140">
        <f>IF('Detailed input - Vehicles'!$F$220&lt;&gt;0,'Detailed input - Vehicles'!$F$220,'Detailed input - Vehicles'!$F$219)*I14*I25</f>
        <v>0</v>
      </c>
      <c r="J85" s="140">
        <f>IF('Detailed input - Vehicles'!$F$220&lt;&gt;0,'Detailed input - Vehicles'!$F$220,'Detailed input - Vehicles'!$F$219)*J14*J25</f>
        <v>0</v>
      </c>
      <c r="K85" s="140">
        <f>IF('Detailed input - Vehicles'!$F$220&lt;&gt;0,'Detailed input - Vehicles'!$F$220,'Detailed input - Vehicles'!$F$219)*K14*K25</f>
        <v>0</v>
      </c>
      <c r="L85" s="140">
        <f>IF('Detailed input - Vehicles'!$F$220&lt;&gt;0,'Detailed input - Vehicles'!$F$220,'Detailed input - Vehicles'!$F$219)*L14*L25</f>
        <v>0</v>
      </c>
      <c r="M85" s="140">
        <f>IF('Detailed input - Vehicles'!$F$220&lt;&gt;0,'Detailed input - Vehicles'!$F$220,'Detailed input - Vehicles'!$F$219)*M14*M25</f>
        <v>0</v>
      </c>
      <c r="N85" s="140">
        <f>IF('Detailed input - Vehicles'!$F$220&lt;&gt;0,'Detailed input - Vehicles'!$F$220,'Detailed input - Vehicles'!$F$219)*N14*N25</f>
        <v>0</v>
      </c>
      <c r="O85" s="140">
        <f>IF('Detailed input - Vehicles'!$F$220&lt;&gt;0,'Detailed input - Vehicles'!$F$220,'Detailed input - Vehicles'!$F$219)*O14*O25</f>
        <v>0</v>
      </c>
      <c r="P85" s="140">
        <f>IF('Detailed input - Vehicles'!$F$220&lt;&gt;0,'Detailed input - Vehicles'!$F$220,'Detailed input - Vehicles'!$F$219)*P14*P25</f>
        <v>0</v>
      </c>
      <c r="Q85" s="140">
        <f>IF('Detailed input - Vehicles'!$F$220&lt;&gt;0,'Detailed input - Vehicles'!$F$220,'Detailed input - Vehicles'!$F$219)*Q14*Q25</f>
        <v>0</v>
      </c>
      <c r="R85" s="140">
        <f>IF('Detailed input - Vehicles'!$F$220&lt;&gt;0,'Detailed input - Vehicles'!$F$220,'Detailed input - Vehicles'!$F$219)*R14*R25</f>
        <v>0</v>
      </c>
      <c r="S85" s="140">
        <f>IF('Detailed input - Vehicles'!$F$220&lt;&gt;0,'Detailed input - Vehicles'!$F$220,'Detailed input - Vehicles'!$F$219)*S14*S25</f>
        <v>0</v>
      </c>
      <c r="T85" s="140">
        <f>IF('Detailed input - Vehicles'!$F$220&lt;&gt;0,'Detailed input - Vehicles'!$F$220,'Detailed input - Vehicles'!$F$219)*T14*T25</f>
        <v>0</v>
      </c>
      <c r="U85" s="140">
        <f>IF('Detailed input - Vehicles'!$F$220&lt;&gt;0,'Detailed input - Vehicles'!$F$220,'Detailed input - Vehicles'!$F$219)*U14*U25</f>
        <v>0</v>
      </c>
      <c r="V85" s="140">
        <f>IF('Detailed input - Vehicles'!$F$220&lt;&gt;0,'Detailed input - Vehicles'!$F$220,'Detailed input - Vehicles'!$F$219)*V14*V25</f>
        <v>0</v>
      </c>
      <c r="W85" s="140">
        <f>IF('Detailed input - Vehicles'!$F$220&lt;&gt;0,'Detailed input - Vehicles'!$F$220,'Detailed input - Vehicles'!$F$219)*W14*W25</f>
        <v>0</v>
      </c>
      <c r="X85" s="140">
        <f>IF('Detailed input - Vehicles'!$F$220&lt;&gt;0,'Detailed input - Vehicles'!$F$220,'Detailed input - Vehicles'!$F$219)*X14*X25</f>
        <v>0</v>
      </c>
      <c r="Y85" s="140">
        <f>IF('Detailed input - Vehicles'!$F$220&lt;&gt;0,'Detailed input - Vehicles'!$F$220,'Detailed input - Vehicles'!$F$219)*Y14*Y25</f>
        <v>0</v>
      </c>
      <c r="Z85" s="140">
        <f>IF('Detailed input - Vehicles'!$F$220&lt;&gt;0,'Detailed input - Vehicles'!$F$220,'Detailed input - Vehicles'!$F$219)*Z14*Z25</f>
        <v>0</v>
      </c>
      <c r="AA85" s="140">
        <f>IF('Detailed input - Vehicles'!$F$220&lt;&gt;0,'Detailed input - Vehicles'!$F$220,'Detailed input - Vehicles'!$F$219)*AA14*AA25</f>
        <v>0</v>
      </c>
      <c r="AB85" s="140">
        <f>IF('Detailed input - Vehicles'!$F$220&lt;&gt;0,'Detailed input - Vehicles'!$F$220,'Detailed input - Vehicles'!$F$219)*AB14*AB25</f>
        <v>0</v>
      </c>
      <c r="AC85" s="140">
        <f>IF('Detailed input - Vehicles'!$F$220&lt;&gt;0,'Detailed input - Vehicles'!$F$220,'Detailed input - Vehicles'!$F$219)*AC14*AC25</f>
        <v>0</v>
      </c>
    </row>
    <row r="86" spans="1:29" s="87" customFormat="1" ht="20.25" customHeight="1" outlineLevel="3" x14ac:dyDescent="0.3">
      <c r="A86" s="263"/>
      <c r="B86" s="89"/>
      <c r="C86" s="146" t="s">
        <v>123</v>
      </c>
      <c r="D86" s="140"/>
      <c r="E86" s="140"/>
      <c r="F86" s="140">
        <f>IF('Detailed input - Vehicles'!$G$220&lt;&gt;0,'Detailed input - Vehicles'!$G$220,'Detailed input - Vehicles'!$G$219)*'GB trucks'!F25*'GB trucks'!F15</f>
        <v>0</v>
      </c>
      <c r="G86" s="140">
        <f>IF('Detailed input - Vehicles'!$G$220&lt;&gt;0,'Detailed input - Vehicles'!$G$220,'Detailed input - Vehicles'!$G$219)*'GB trucks'!G25*'GB trucks'!G15</f>
        <v>0</v>
      </c>
      <c r="H86" s="140">
        <f>IF('Detailed input - Vehicles'!$G$220&lt;&gt;0,'Detailed input - Vehicles'!$G$220,'Detailed input - Vehicles'!$G$219)*'GB trucks'!H25*'GB trucks'!H15</f>
        <v>0</v>
      </c>
      <c r="I86" s="140">
        <f>IF('Detailed input - Vehicles'!$G$220&lt;&gt;0,'Detailed input - Vehicles'!$G$220,'Detailed input - Vehicles'!$G$219)*'GB trucks'!I25*'GB trucks'!I15</f>
        <v>0</v>
      </c>
      <c r="J86" s="140">
        <f>IF('Detailed input - Vehicles'!$G$220&lt;&gt;0,'Detailed input - Vehicles'!$G$220,'Detailed input - Vehicles'!$G$219)*'GB trucks'!J25*'GB trucks'!J15</f>
        <v>0</v>
      </c>
      <c r="K86" s="140">
        <f>IF('Detailed input - Vehicles'!$G$220&lt;&gt;0,'Detailed input - Vehicles'!$G$220,'Detailed input - Vehicles'!$G$219)*'GB trucks'!K25*'GB trucks'!K15</f>
        <v>0</v>
      </c>
      <c r="L86" s="140">
        <f>IF('Detailed input - Vehicles'!$G$220&lt;&gt;0,'Detailed input - Vehicles'!$G$220,'Detailed input - Vehicles'!$G$219)*'GB trucks'!L25*'GB trucks'!L15</f>
        <v>0</v>
      </c>
      <c r="M86" s="140">
        <f>IF('Detailed input - Vehicles'!$G$220&lt;&gt;0,'Detailed input - Vehicles'!$G$220,'Detailed input - Vehicles'!$G$219)*'GB trucks'!M25*'GB trucks'!M15</f>
        <v>0</v>
      </c>
      <c r="N86" s="140">
        <f>IF('Detailed input - Vehicles'!$G$220&lt;&gt;0,'Detailed input - Vehicles'!$G$220,'Detailed input - Vehicles'!$G$219)*'GB trucks'!N25*'GB trucks'!N15</f>
        <v>0</v>
      </c>
      <c r="O86" s="140">
        <f>IF('Detailed input - Vehicles'!$G$220&lt;&gt;0,'Detailed input - Vehicles'!$G$220,'Detailed input - Vehicles'!$G$219)*'GB trucks'!O25*'GB trucks'!O15</f>
        <v>0</v>
      </c>
      <c r="P86" s="140">
        <f>IF('Detailed input - Vehicles'!$G$220&lt;&gt;0,'Detailed input - Vehicles'!$G$220,'Detailed input - Vehicles'!$G$219)*'GB trucks'!P25*'GB trucks'!P15</f>
        <v>0</v>
      </c>
      <c r="Q86" s="140">
        <f>IF('Detailed input - Vehicles'!$G$220&lt;&gt;0,'Detailed input - Vehicles'!$G$220,'Detailed input - Vehicles'!$G$219)*'GB trucks'!Q25*'GB trucks'!Q15</f>
        <v>0</v>
      </c>
      <c r="R86" s="140">
        <f>IF('Detailed input - Vehicles'!$G$220&lt;&gt;0,'Detailed input - Vehicles'!$G$220,'Detailed input - Vehicles'!$G$219)*'GB trucks'!R25*'GB trucks'!R15</f>
        <v>0</v>
      </c>
      <c r="S86" s="140">
        <f>IF('Detailed input - Vehicles'!$G$220&lt;&gt;0,'Detailed input - Vehicles'!$G$220,'Detailed input - Vehicles'!$G$219)*'GB trucks'!S25*'GB trucks'!S15</f>
        <v>0</v>
      </c>
      <c r="T86" s="140">
        <f>IF('Detailed input - Vehicles'!$G$220&lt;&gt;0,'Detailed input - Vehicles'!$G$220,'Detailed input - Vehicles'!$G$219)*'GB trucks'!T25*'GB trucks'!T15</f>
        <v>0</v>
      </c>
      <c r="U86" s="140">
        <f>IF('Detailed input - Vehicles'!$G$220&lt;&gt;0,'Detailed input - Vehicles'!$G$220,'Detailed input - Vehicles'!$G$219)*'GB trucks'!U25*'GB trucks'!U15</f>
        <v>0</v>
      </c>
      <c r="V86" s="140">
        <f>IF('Detailed input - Vehicles'!$G$220&lt;&gt;0,'Detailed input - Vehicles'!$G$220,'Detailed input - Vehicles'!$G$219)*'GB trucks'!V25*'GB trucks'!V15</f>
        <v>0</v>
      </c>
      <c r="W86" s="140">
        <f>IF('Detailed input - Vehicles'!$G$220&lt;&gt;0,'Detailed input - Vehicles'!$G$220,'Detailed input - Vehicles'!$G$219)*'GB trucks'!W25*'GB trucks'!W15</f>
        <v>0</v>
      </c>
      <c r="X86" s="140">
        <f>IF('Detailed input - Vehicles'!$G$220&lt;&gt;0,'Detailed input - Vehicles'!$G$220,'Detailed input - Vehicles'!$G$219)*'GB trucks'!X25*'GB trucks'!X15</f>
        <v>0</v>
      </c>
      <c r="Y86" s="140">
        <f>IF('Detailed input - Vehicles'!$G$220&lt;&gt;0,'Detailed input - Vehicles'!$G$220,'Detailed input - Vehicles'!$G$219)*'GB trucks'!Y25*'GB trucks'!Y15</f>
        <v>0</v>
      </c>
      <c r="Z86" s="140">
        <f>IF('Detailed input - Vehicles'!$G$220&lt;&gt;0,'Detailed input - Vehicles'!$G$220,'Detailed input - Vehicles'!$G$219)*'GB trucks'!Z25*'GB trucks'!Z15</f>
        <v>0</v>
      </c>
      <c r="AA86" s="140">
        <f>IF('Detailed input - Vehicles'!$G$220&lt;&gt;0,'Detailed input - Vehicles'!$G$220,'Detailed input - Vehicles'!$G$219)*'GB trucks'!AA25*'GB trucks'!AA15</f>
        <v>0</v>
      </c>
      <c r="AB86" s="140">
        <f>IF('Detailed input - Vehicles'!$G$220&lt;&gt;0,'Detailed input - Vehicles'!$G$220,'Detailed input - Vehicles'!$G$219)*'GB trucks'!AB25*'GB trucks'!AB15</f>
        <v>0</v>
      </c>
      <c r="AC86" s="140">
        <f>IF('Detailed input - Vehicles'!$G$220&lt;&gt;0,'Detailed input - Vehicles'!$G$220,'Detailed input - Vehicles'!$G$219)*'GB trucks'!AC25*'GB trucks'!AC15</f>
        <v>0</v>
      </c>
    </row>
    <row r="87" spans="1:29" s="87" customFormat="1" ht="20.25" customHeight="1" outlineLevel="3" x14ac:dyDescent="0.3">
      <c r="A87" s="263"/>
      <c r="B87" s="89"/>
      <c r="C87" s="146" t="s">
        <v>124</v>
      </c>
      <c r="D87" s="140"/>
      <c r="E87" s="140"/>
      <c r="F87" s="140"/>
      <c r="G87" s="140">
        <f>IF('Detailed input - Vehicles'!$H$220&lt;&gt;0,'Detailed input - Vehicles'!$H$220,'Detailed input - Vehicles'!$H$219)*G25*G16</f>
        <v>0</v>
      </c>
      <c r="H87" s="140">
        <f>IF('Detailed input - Vehicles'!$H$220&lt;&gt;0,'Detailed input - Vehicles'!$H$220,'Detailed input - Vehicles'!$H$219)*H25*H16</f>
        <v>0</v>
      </c>
      <c r="I87" s="140">
        <f>IF('Detailed input - Vehicles'!$H$220&lt;&gt;0,'Detailed input - Vehicles'!$H$220,'Detailed input - Vehicles'!$H$219)*I25*I16</f>
        <v>0</v>
      </c>
      <c r="J87" s="140">
        <f>IF('Detailed input - Vehicles'!$H$220&lt;&gt;0,'Detailed input - Vehicles'!$H$220,'Detailed input - Vehicles'!$H$219)*J25*J16</f>
        <v>0</v>
      </c>
      <c r="K87" s="140">
        <f>IF('Detailed input - Vehicles'!$H$220&lt;&gt;0,'Detailed input - Vehicles'!$H$220,'Detailed input - Vehicles'!$H$219)*K25*K16</f>
        <v>0</v>
      </c>
      <c r="L87" s="140">
        <f>IF('Detailed input - Vehicles'!$H$220&lt;&gt;0,'Detailed input - Vehicles'!$H$220,'Detailed input - Vehicles'!$H$219)*L25*L16</f>
        <v>0</v>
      </c>
      <c r="M87" s="140">
        <f>IF('Detailed input - Vehicles'!$H$220&lt;&gt;0,'Detailed input - Vehicles'!$H$220,'Detailed input - Vehicles'!$H$219)*M25*M16</f>
        <v>0</v>
      </c>
      <c r="N87" s="140">
        <f>IF('Detailed input - Vehicles'!$H$220&lt;&gt;0,'Detailed input - Vehicles'!$H$220,'Detailed input - Vehicles'!$H$219)*N25*N16</f>
        <v>0</v>
      </c>
      <c r="O87" s="140">
        <f>IF('Detailed input - Vehicles'!$H$220&lt;&gt;0,'Detailed input - Vehicles'!$H$220,'Detailed input - Vehicles'!$H$219)*O25*O16</f>
        <v>0</v>
      </c>
      <c r="P87" s="140">
        <f>IF('Detailed input - Vehicles'!$H$220&lt;&gt;0,'Detailed input - Vehicles'!$H$220,'Detailed input - Vehicles'!$H$219)*P25*P16</f>
        <v>0</v>
      </c>
      <c r="Q87" s="140">
        <f>IF('Detailed input - Vehicles'!$H$220&lt;&gt;0,'Detailed input - Vehicles'!$H$220,'Detailed input - Vehicles'!$H$219)*Q25*Q16</f>
        <v>0</v>
      </c>
      <c r="R87" s="140">
        <f>IF('Detailed input - Vehicles'!$H$220&lt;&gt;0,'Detailed input - Vehicles'!$H$220,'Detailed input - Vehicles'!$H$219)*R25*R16</f>
        <v>0</v>
      </c>
      <c r="S87" s="140">
        <f>IF('Detailed input - Vehicles'!$H$220&lt;&gt;0,'Detailed input - Vehicles'!$H$220,'Detailed input - Vehicles'!$H$219)*S25*S16</f>
        <v>0</v>
      </c>
      <c r="T87" s="140">
        <f>IF('Detailed input - Vehicles'!$H$220&lt;&gt;0,'Detailed input - Vehicles'!$H$220,'Detailed input - Vehicles'!$H$219)*T25*T16</f>
        <v>0</v>
      </c>
      <c r="U87" s="140">
        <f>IF('Detailed input - Vehicles'!$H$220&lt;&gt;0,'Detailed input - Vehicles'!$H$220,'Detailed input - Vehicles'!$H$219)*U25*U16</f>
        <v>0</v>
      </c>
      <c r="V87" s="140">
        <f>IF('Detailed input - Vehicles'!$H$220&lt;&gt;0,'Detailed input - Vehicles'!$H$220,'Detailed input - Vehicles'!$H$219)*V25*V16</f>
        <v>0</v>
      </c>
      <c r="W87" s="140">
        <f>IF('Detailed input - Vehicles'!$H$220&lt;&gt;0,'Detailed input - Vehicles'!$H$220,'Detailed input - Vehicles'!$H$219)*W25*W16</f>
        <v>0</v>
      </c>
      <c r="X87" s="140">
        <f>IF('Detailed input - Vehicles'!$H$220&lt;&gt;0,'Detailed input - Vehicles'!$H$220,'Detailed input - Vehicles'!$H$219)*X25*X16</f>
        <v>0</v>
      </c>
      <c r="Y87" s="140">
        <f>IF('Detailed input - Vehicles'!$H$220&lt;&gt;0,'Detailed input - Vehicles'!$H$220,'Detailed input - Vehicles'!$H$219)*Y25*Y16</f>
        <v>0</v>
      </c>
      <c r="Z87" s="140">
        <f>IF('Detailed input - Vehicles'!$H$220&lt;&gt;0,'Detailed input - Vehicles'!$H$220,'Detailed input - Vehicles'!$H$219)*Z25*Z16</f>
        <v>0</v>
      </c>
      <c r="AA87" s="140">
        <f>IF('Detailed input - Vehicles'!$H$220&lt;&gt;0,'Detailed input - Vehicles'!$H$220,'Detailed input - Vehicles'!$H$219)*AA25*AA16</f>
        <v>0</v>
      </c>
      <c r="AB87" s="140">
        <f>IF('Detailed input - Vehicles'!$H$220&lt;&gt;0,'Detailed input - Vehicles'!$H$220,'Detailed input - Vehicles'!$H$219)*AB25*AB16</f>
        <v>0</v>
      </c>
      <c r="AC87" s="140">
        <f>IF('Detailed input - Vehicles'!$H$220&lt;&gt;0,'Detailed input - Vehicles'!$H$220,'Detailed input - Vehicles'!$H$219)*AC25*AC16</f>
        <v>0</v>
      </c>
    </row>
    <row r="88" spans="1:29" s="87" customFormat="1" ht="20.25" customHeight="1" outlineLevel="3" x14ac:dyDescent="0.3">
      <c r="A88" s="263"/>
      <c r="B88" s="89"/>
      <c r="C88" s="146" t="s">
        <v>125</v>
      </c>
      <c r="D88" s="140"/>
      <c r="E88" s="140"/>
      <c r="F88" s="140"/>
      <c r="G88" s="140"/>
      <c r="H88" s="140">
        <f>IF('Detailed input - Vehicles'!$I$220&lt;&gt;0,'Detailed input - Vehicles'!$I$220,'Detailed input - Vehicles'!$I$219)*'GB trucks'!H17*'GB trucks'!H25</f>
        <v>0</v>
      </c>
      <c r="I88" s="140">
        <f>IF('Detailed input - Vehicles'!$I$220&lt;&gt;0,'Detailed input - Vehicles'!$I$220,'Detailed input - Vehicles'!$I$219)*'GB trucks'!I17*'GB trucks'!I25</f>
        <v>0</v>
      </c>
      <c r="J88" s="140">
        <f>IF('Detailed input - Vehicles'!$I$220&lt;&gt;0,'Detailed input - Vehicles'!$I$220,'Detailed input - Vehicles'!$I$219)*'GB trucks'!J17*'GB trucks'!J25</f>
        <v>0</v>
      </c>
      <c r="K88" s="140">
        <f>IF('Detailed input - Vehicles'!$I$220&lt;&gt;0,'Detailed input - Vehicles'!$I$220,'Detailed input - Vehicles'!$I$219)*'GB trucks'!K17*'GB trucks'!K25</f>
        <v>0</v>
      </c>
      <c r="L88" s="140">
        <f>IF('Detailed input - Vehicles'!$I$220&lt;&gt;0,'Detailed input - Vehicles'!$I$220,'Detailed input - Vehicles'!$I$219)*'GB trucks'!L17*'GB trucks'!L25</f>
        <v>0</v>
      </c>
      <c r="M88" s="140">
        <f>IF('Detailed input - Vehicles'!$I$220&lt;&gt;0,'Detailed input - Vehicles'!$I$220,'Detailed input - Vehicles'!$I$219)*'GB trucks'!M17*'GB trucks'!M25</f>
        <v>0</v>
      </c>
      <c r="N88" s="140">
        <f>IF('Detailed input - Vehicles'!$I$220&lt;&gt;0,'Detailed input - Vehicles'!$I$220,'Detailed input - Vehicles'!$I$219)*'GB trucks'!N17*'GB trucks'!N25</f>
        <v>0</v>
      </c>
      <c r="O88" s="140">
        <f>IF('Detailed input - Vehicles'!$I$220&lt;&gt;0,'Detailed input - Vehicles'!$I$220,'Detailed input - Vehicles'!$I$219)*'GB trucks'!O17*'GB trucks'!O25</f>
        <v>0</v>
      </c>
      <c r="P88" s="140">
        <f>IF('Detailed input - Vehicles'!$I$220&lt;&gt;0,'Detailed input - Vehicles'!$I$220,'Detailed input - Vehicles'!$I$219)*'GB trucks'!P17*'GB trucks'!P25</f>
        <v>0</v>
      </c>
      <c r="Q88" s="140">
        <f>IF('Detailed input - Vehicles'!$I$220&lt;&gt;0,'Detailed input - Vehicles'!$I$220,'Detailed input - Vehicles'!$I$219)*'GB trucks'!Q17*'GB trucks'!Q25</f>
        <v>0</v>
      </c>
      <c r="R88" s="140">
        <f>IF('Detailed input - Vehicles'!$I$220&lt;&gt;0,'Detailed input - Vehicles'!$I$220,'Detailed input - Vehicles'!$I$219)*'GB trucks'!R17*'GB trucks'!R25</f>
        <v>0</v>
      </c>
      <c r="S88" s="140">
        <f>IF('Detailed input - Vehicles'!$I$220&lt;&gt;0,'Detailed input - Vehicles'!$I$220,'Detailed input - Vehicles'!$I$219)*'GB trucks'!S17*'GB trucks'!S25</f>
        <v>0</v>
      </c>
      <c r="T88" s="140">
        <f>IF('Detailed input - Vehicles'!$I$220&lt;&gt;0,'Detailed input - Vehicles'!$I$220,'Detailed input - Vehicles'!$I$219)*'GB trucks'!T17*'GB trucks'!T25</f>
        <v>0</v>
      </c>
      <c r="U88" s="140">
        <f>IF('Detailed input - Vehicles'!$I$220&lt;&gt;0,'Detailed input - Vehicles'!$I$220,'Detailed input - Vehicles'!$I$219)*'GB trucks'!U17*'GB trucks'!U25</f>
        <v>0</v>
      </c>
      <c r="V88" s="140">
        <f>IF('Detailed input - Vehicles'!$I$220&lt;&gt;0,'Detailed input - Vehicles'!$I$220,'Detailed input - Vehicles'!$I$219)*'GB trucks'!V17*'GB trucks'!V25</f>
        <v>0</v>
      </c>
      <c r="W88" s="140">
        <f>IF('Detailed input - Vehicles'!$I$220&lt;&gt;0,'Detailed input - Vehicles'!$I$220,'Detailed input - Vehicles'!$I$219)*'GB trucks'!W17*'GB trucks'!W25</f>
        <v>0</v>
      </c>
      <c r="X88" s="140">
        <f>IF('Detailed input - Vehicles'!$I$220&lt;&gt;0,'Detailed input - Vehicles'!$I$220,'Detailed input - Vehicles'!$I$219)*'GB trucks'!X17*'GB trucks'!X25</f>
        <v>0</v>
      </c>
      <c r="Y88" s="140">
        <f>IF('Detailed input - Vehicles'!$I$220&lt;&gt;0,'Detailed input - Vehicles'!$I$220,'Detailed input - Vehicles'!$I$219)*'GB trucks'!Y17*'GB trucks'!Y25</f>
        <v>0</v>
      </c>
      <c r="Z88" s="140">
        <f>IF('Detailed input - Vehicles'!$I$220&lt;&gt;0,'Detailed input - Vehicles'!$I$220,'Detailed input - Vehicles'!$I$219)*'GB trucks'!Z17*'GB trucks'!Z25</f>
        <v>0</v>
      </c>
      <c r="AA88" s="140">
        <f>IF('Detailed input - Vehicles'!$I$220&lt;&gt;0,'Detailed input - Vehicles'!$I$220,'Detailed input - Vehicles'!$I$219)*'GB trucks'!AA17*'GB trucks'!AA25</f>
        <v>0</v>
      </c>
      <c r="AB88" s="140">
        <f>IF('Detailed input - Vehicles'!$I$220&lt;&gt;0,'Detailed input - Vehicles'!$I$220,'Detailed input - Vehicles'!$I$219)*'GB trucks'!AB17*'GB trucks'!AB25</f>
        <v>0</v>
      </c>
      <c r="AC88" s="140">
        <f>IF('Detailed input - Vehicles'!$I$220&lt;&gt;0,'Detailed input - Vehicles'!$I$220,'Detailed input - Vehicles'!$I$219)*'GB trucks'!AC17*'GB trucks'!AC25</f>
        <v>0</v>
      </c>
    </row>
    <row r="89" spans="1:29" s="87" customFormat="1" ht="20.25" customHeight="1" outlineLevel="3" x14ac:dyDescent="0.3">
      <c r="A89" s="263"/>
      <c r="B89" s="89"/>
      <c r="C89" s="146" t="s">
        <v>126</v>
      </c>
      <c r="D89" s="140"/>
      <c r="E89" s="140"/>
      <c r="F89" s="140"/>
      <c r="G89" s="140"/>
      <c r="H89" s="140"/>
      <c r="I89" s="140">
        <f>IF('Detailed input - Vehicles'!$J$220&lt;&gt;0,'Detailed input - Vehicles'!$J$220,'Detailed input - Vehicles'!$J$219)*'GB trucks'!I18*'GB trucks'!I25</f>
        <v>0</v>
      </c>
      <c r="J89" s="140">
        <f>IF('Detailed input - Vehicles'!$J$220&lt;&gt;0,'Detailed input - Vehicles'!$J$220,'Detailed input - Vehicles'!$J$219)*'GB trucks'!J18*'GB trucks'!J25</f>
        <v>0</v>
      </c>
      <c r="K89" s="140">
        <f>IF('Detailed input - Vehicles'!$J$220&lt;&gt;0,'Detailed input - Vehicles'!$J$220,'Detailed input - Vehicles'!$J$219)*'GB trucks'!K18*'GB trucks'!K25</f>
        <v>0</v>
      </c>
      <c r="L89" s="140">
        <f>IF('Detailed input - Vehicles'!$J$220&lt;&gt;0,'Detailed input - Vehicles'!$J$220,'Detailed input - Vehicles'!$J$219)*'GB trucks'!L18*'GB trucks'!L25</f>
        <v>0</v>
      </c>
      <c r="M89" s="140">
        <f>IF('Detailed input - Vehicles'!$J$220&lt;&gt;0,'Detailed input - Vehicles'!$J$220,'Detailed input - Vehicles'!$J$219)*'GB trucks'!M18*'GB trucks'!M25</f>
        <v>0</v>
      </c>
      <c r="N89" s="140">
        <f>IF('Detailed input - Vehicles'!$J$220&lt;&gt;0,'Detailed input - Vehicles'!$J$220,'Detailed input - Vehicles'!$J$219)*'GB trucks'!N18*'GB trucks'!N25</f>
        <v>0</v>
      </c>
      <c r="O89" s="140">
        <f>IF('Detailed input - Vehicles'!$J$220&lt;&gt;0,'Detailed input - Vehicles'!$J$220,'Detailed input - Vehicles'!$J$219)*'GB trucks'!O18*'GB trucks'!O25</f>
        <v>0</v>
      </c>
      <c r="P89" s="140">
        <f>IF('Detailed input - Vehicles'!$J$220&lt;&gt;0,'Detailed input - Vehicles'!$J$220,'Detailed input - Vehicles'!$J$219)*'GB trucks'!P18*'GB trucks'!P25</f>
        <v>0</v>
      </c>
      <c r="Q89" s="140">
        <f>IF('Detailed input - Vehicles'!$J$220&lt;&gt;0,'Detailed input - Vehicles'!$J$220,'Detailed input - Vehicles'!$J$219)*'GB trucks'!Q18*'GB trucks'!Q25</f>
        <v>0</v>
      </c>
      <c r="R89" s="140">
        <f>IF('Detailed input - Vehicles'!$J$220&lt;&gt;0,'Detailed input - Vehicles'!$J$220,'Detailed input - Vehicles'!$J$219)*'GB trucks'!R18*'GB trucks'!R25</f>
        <v>0</v>
      </c>
      <c r="S89" s="140">
        <f>IF('Detailed input - Vehicles'!$J$220&lt;&gt;0,'Detailed input - Vehicles'!$J$220,'Detailed input - Vehicles'!$J$219)*'GB trucks'!S18*'GB trucks'!S25</f>
        <v>0</v>
      </c>
      <c r="T89" s="140">
        <f>IF('Detailed input - Vehicles'!$J$220&lt;&gt;0,'Detailed input - Vehicles'!$J$220,'Detailed input - Vehicles'!$J$219)*'GB trucks'!T18*'GB trucks'!T25</f>
        <v>0</v>
      </c>
      <c r="U89" s="140">
        <f>IF('Detailed input - Vehicles'!$J$220&lt;&gt;0,'Detailed input - Vehicles'!$J$220,'Detailed input - Vehicles'!$J$219)*'GB trucks'!U18*'GB trucks'!U25</f>
        <v>0</v>
      </c>
      <c r="V89" s="140">
        <f>IF('Detailed input - Vehicles'!$J$220&lt;&gt;0,'Detailed input - Vehicles'!$J$220,'Detailed input - Vehicles'!$J$219)*'GB trucks'!V18*'GB trucks'!V25</f>
        <v>0</v>
      </c>
      <c r="W89" s="140">
        <f>IF('Detailed input - Vehicles'!$J$220&lt;&gt;0,'Detailed input - Vehicles'!$J$220,'Detailed input - Vehicles'!$J$219)*'GB trucks'!W18*'GB trucks'!W25</f>
        <v>0</v>
      </c>
      <c r="X89" s="140">
        <f>IF('Detailed input - Vehicles'!$J$220&lt;&gt;0,'Detailed input - Vehicles'!$J$220,'Detailed input - Vehicles'!$J$219)*'GB trucks'!X18*'GB trucks'!X25</f>
        <v>0</v>
      </c>
      <c r="Y89" s="140">
        <f>IF('Detailed input - Vehicles'!$J$220&lt;&gt;0,'Detailed input - Vehicles'!$J$220,'Detailed input - Vehicles'!$J$219)*'GB trucks'!Y18*'GB trucks'!Y25</f>
        <v>0</v>
      </c>
      <c r="Z89" s="140">
        <f>IF('Detailed input - Vehicles'!$J$220&lt;&gt;0,'Detailed input - Vehicles'!$J$220,'Detailed input - Vehicles'!$J$219)*'GB trucks'!Z18*'GB trucks'!Z25</f>
        <v>0</v>
      </c>
      <c r="AA89" s="140">
        <f>IF('Detailed input - Vehicles'!$J$220&lt;&gt;0,'Detailed input - Vehicles'!$J$220,'Detailed input - Vehicles'!$J$219)*'GB trucks'!AA18*'GB trucks'!AA25</f>
        <v>0</v>
      </c>
      <c r="AB89" s="140">
        <f>IF('Detailed input - Vehicles'!$J$220&lt;&gt;0,'Detailed input - Vehicles'!$J$220,'Detailed input - Vehicles'!$J$219)*'GB trucks'!AB18*'GB trucks'!AB25</f>
        <v>0</v>
      </c>
      <c r="AC89" s="140">
        <f>IF('Detailed input - Vehicles'!$J$220&lt;&gt;0,'Detailed input - Vehicles'!$J$220,'Detailed input - Vehicles'!$J$219)*'GB trucks'!AC18*'GB trucks'!AC25</f>
        <v>0</v>
      </c>
    </row>
    <row r="90" spans="1:29" s="87" customFormat="1" ht="20.25" customHeight="1" outlineLevel="3" x14ac:dyDescent="0.3">
      <c r="A90" s="263"/>
      <c r="B90" s="89"/>
      <c r="C90" s="146" t="s">
        <v>127</v>
      </c>
      <c r="D90" s="140"/>
      <c r="E90" s="140"/>
      <c r="F90" s="140"/>
      <c r="G90" s="140"/>
      <c r="H90" s="140"/>
      <c r="I90" s="140"/>
      <c r="J90" s="140">
        <f>IF('Detailed input - Vehicles'!$K$220&lt;&gt;0,'Detailed input - Vehicles'!$K$220,'Detailed input - Vehicles'!$K$219)*'GB trucks'!J25*'GB trucks'!J19</f>
        <v>0</v>
      </c>
      <c r="K90" s="140">
        <f>IF('Detailed input - Vehicles'!$K$220&lt;&gt;0,'Detailed input - Vehicles'!$K$220,'Detailed input - Vehicles'!$K$219)*'GB trucks'!K25*'GB trucks'!K19</f>
        <v>0</v>
      </c>
      <c r="L90" s="140">
        <f>IF('Detailed input - Vehicles'!$K$220&lt;&gt;0,'Detailed input - Vehicles'!$K$220,'Detailed input - Vehicles'!$K$219)*'GB trucks'!L25*'GB trucks'!L19</f>
        <v>0</v>
      </c>
      <c r="M90" s="140">
        <f>IF('Detailed input - Vehicles'!$K$220&lt;&gt;0,'Detailed input - Vehicles'!$K$220,'Detailed input - Vehicles'!$K$219)*'GB trucks'!M25*'GB trucks'!M19</f>
        <v>0</v>
      </c>
      <c r="N90" s="140">
        <f>IF('Detailed input - Vehicles'!$K$220&lt;&gt;0,'Detailed input - Vehicles'!$K$220,'Detailed input - Vehicles'!$K$219)*'GB trucks'!N25*'GB trucks'!N19</f>
        <v>0</v>
      </c>
      <c r="O90" s="140">
        <f>IF('Detailed input - Vehicles'!$K$220&lt;&gt;0,'Detailed input - Vehicles'!$K$220,'Detailed input - Vehicles'!$K$219)*'GB trucks'!O25*'GB trucks'!O19</f>
        <v>0</v>
      </c>
      <c r="P90" s="140">
        <f>IF('Detailed input - Vehicles'!$K$220&lt;&gt;0,'Detailed input - Vehicles'!$K$220,'Detailed input - Vehicles'!$K$219)*'GB trucks'!P25*'GB trucks'!P19</f>
        <v>0</v>
      </c>
      <c r="Q90" s="140">
        <f>IF('Detailed input - Vehicles'!$K$220&lt;&gt;0,'Detailed input - Vehicles'!$K$220,'Detailed input - Vehicles'!$K$219)*'GB trucks'!Q25*'GB trucks'!Q19</f>
        <v>0</v>
      </c>
      <c r="R90" s="140">
        <f>IF('Detailed input - Vehicles'!$K$220&lt;&gt;0,'Detailed input - Vehicles'!$K$220,'Detailed input - Vehicles'!$K$219)*'GB trucks'!R25*'GB trucks'!R19</f>
        <v>0</v>
      </c>
      <c r="S90" s="140">
        <f>IF('Detailed input - Vehicles'!$K$220&lt;&gt;0,'Detailed input - Vehicles'!$K$220,'Detailed input - Vehicles'!$K$219)*'GB trucks'!S25*'GB trucks'!S19</f>
        <v>0</v>
      </c>
      <c r="T90" s="140">
        <f>IF('Detailed input - Vehicles'!$K$220&lt;&gt;0,'Detailed input - Vehicles'!$K$220,'Detailed input - Vehicles'!$K$219)*'GB trucks'!T25*'GB trucks'!T19</f>
        <v>0</v>
      </c>
      <c r="U90" s="140">
        <f>IF('Detailed input - Vehicles'!$K$220&lt;&gt;0,'Detailed input - Vehicles'!$K$220,'Detailed input - Vehicles'!$K$219)*'GB trucks'!U25*'GB trucks'!U19</f>
        <v>0</v>
      </c>
      <c r="V90" s="140">
        <f>IF('Detailed input - Vehicles'!$K$220&lt;&gt;0,'Detailed input - Vehicles'!$K$220,'Detailed input - Vehicles'!$K$219)*'GB trucks'!V25*'GB trucks'!V19</f>
        <v>0</v>
      </c>
      <c r="W90" s="140">
        <f>IF('Detailed input - Vehicles'!$K$220&lt;&gt;0,'Detailed input - Vehicles'!$K$220,'Detailed input - Vehicles'!$K$219)*'GB trucks'!W25*'GB trucks'!W19</f>
        <v>0</v>
      </c>
      <c r="X90" s="140">
        <f>IF('Detailed input - Vehicles'!$K$220&lt;&gt;0,'Detailed input - Vehicles'!$K$220,'Detailed input - Vehicles'!$K$219)*'GB trucks'!X25*'GB trucks'!X19</f>
        <v>0</v>
      </c>
      <c r="Y90" s="140">
        <f>IF('Detailed input - Vehicles'!$K$220&lt;&gt;0,'Detailed input - Vehicles'!$K$220,'Detailed input - Vehicles'!$K$219)*'GB trucks'!Y25*'GB trucks'!Y19</f>
        <v>0</v>
      </c>
      <c r="Z90" s="140">
        <f>IF('Detailed input - Vehicles'!$K$220&lt;&gt;0,'Detailed input - Vehicles'!$K$220,'Detailed input - Vehicles'!$K$219)*'GB trucks'!Z25*'GB trucks'!Z19</f>
        <v>0</v>
      </c>
      <c r="AA90" s="140">
        <f>IF('Detailed input - Vehicles'!$K$220&lt;&gt;0,'Detailed input - Vehicles'!$K$220,'Detailed input - Vehicles'!$K$219)*'GB trucks'!AA25*'GB trucks'!AA19</f>
        <v>0</v>
      </c>
      <c r="AB90" s="140">
        <f>IF('Detailed input - Vehicles'!$K$220&lt;&gt;0,'Detailed input - Vehicles'!$K$220,'Detailed input - Vehicles'!$K$219)*'GB trucks'!AB25*'GB trucks'!AB19</f>
        <v>0</v>
      </c>
      <c r="AC90" s="140">
        <f>IF('Detailed input - Vehicles'!$K$220&lt;&gt;0,'Detailed input - Vehicles'!$K$220,'Detailed input - Vehicles'!$K$219)*'GB trucks'!AC25*'GB trucks'!AC19</f>
        <v>0</v>
      </c>
    </row>
    <row r="91" spans="1:29" s="87" customFormat="1" ht="20.25" customHeight="1" outlineLevel="3" x14ac:dyDescent="0.3">
      <c r="A91" s="263"/>
      <c r="B91" s="89"/>
      <c r="C91" s="146" t="s">
        <v>128</v>
      </c>
      <c r="D91" s="140"/>
      <c r="E91" s="140"/>
      <c r="F91" s="140"/>
      <c r="G91" s="140"/>
      <c r="H91" s="140"/>
      <c r="I91" s="140"/>
      <c r="J91" s="140"/>
      <c r="K91" s="140">
        <f>IF('Detailed input - Vehicles'!$L$220&lt;&gt;0,'Detailed input - Vehicles'!$L$220,'Detailed input - Vehicles'!$L$219)*'GB trucks'!K20*'GB trucks'!K25</f>
        <v>0</v>
      </c>
      <c r="L91" s="140">
        <f>IF('Detailed input - Vehicles'!$L$220&lt;&gt;0,'Detailed input - Vehicles'!$L$220,'Detailed input - Vehicles'!$L$219)*'GB trucks'!L20*'GB trucks'!L25</f>
        <v>0</v>
      </c>
      <c r="M91" s="140">
        <f>IF('Detailed input - Vehicles'!$L$220&lt;&gt;0,'Detailed input - Vehicles'!$L$220,'Detailed input - Vehicles'!$L$219)*'GB trucks'!M20*'GB trucks'!M25</f>
        <v>0</v>
      </c>
      <c r="N91" s="140">
        <f>IF('Detailed input - Vehicles'!$L$220&lt;&gt;0,'Detailed input - Vehicles'!$L$220,'Detailed input - Vehicles'!$L$219)*'GB trucks'!N20*'GB trucks'!N25</f>
        <v>0</v>
      </c>
      <c r="O91" s="140">
        <f>IF('Detailed input - Vehicles'!$L$220&lt;&gt;0,'Detailed input - Vehicles'!$L$220,'Detailed input - Vehicles'!$L$219)*'GB trucks'!O20*'GB trucks'!O25</f>
        <v>0</v>
      </c>
      <c r="P91" s="140">
        <f>IF('Detailed input - Vehicles'!$L$220&lt;&gt;0,'Detailed input - Vehicles'!$L$220,'Detailed input - Vehicles'!$L$219)*'GB trucks'!P20*'GB trucks'!P25</f>
        <v>0</v>
      </c>
      <c r="Q91" s="140">
        <f>IF('Detailed input - Vehicles'!$L$220&lt;&gt;0,'Detailed input - Vehicles'!$L$220,'Detailed input - Vehicles'!$L$219)*'GB trucks'!Q20*'GB trucks'!Q25</f>
        <v>0</v>
      </c>
      <c r="R91" s="140">
        <f>IF('Detailed input - Vehicles'!$L$220&lt;&gt;0,'Detailed input - Vehicles'!$L$220,'Detailed input - Vehicles'!$L$219)*'GB trucks'!R20*'GB trucks'!R25</f>
        <v>0</v>
      </c>
      <c r="S91" s="140">
        <f>IF('Detailed input - Vehicles'!$L$220&lt;&gt;0,'Detailed input - Vehicles'!$L$220,'Detailed input - Vehicles'!$L$219)*'GB trucks'!S20*'GB trucks'!S25</f>
        <v>0</v>
      </c>
      <c r="T91" s="140">
        <f>IF('Detailed input - Vehicles'!$L$220&lt;&gt;0,'Detailed input - Vehicles'!$L$220,'Detailed input - Vehicles'!$L$219)*'GB trucks'!T20*'GB trucks'!T25</f>
        <v>0</v>
      </c>
      <c r="U91" s="140">
        <f>IF('Detailed input - Vehicles'!$L$220&lt;&gt;0,'Detailed input - Vehicles'!$L$220,'Detailed input - Vehicles'!$L$219)*'GB trucks'!U20*'GB trucks'!U25</f>
        <v>0</v>
      </c>
      <c r="V91" s="140">
        <f>IF('Detailed input - Vehicles'!$L$220&lt;&gt;0,'Detailed input - Vehicles'!$L$220,'Detailed input - Vehicles'!$L$219)*'GB trucks'!V20*'GB trucks'!V25</f>
        <v>0</v>
      </c>
      <c r="W91" s="140">
        <f>IF('Detailed input - Vehicles'!$L$220&lt;&gt;0,'Detailed input - Vehicles'!$L$220,'Detailed input - Vehicles'!$L$219)*'GB trucks'!W20*'GB trucks'!W25</f>
        <v>0</v>
      </c>
      <c r="X91" s="140">
        <f>IF('Detailed input - Vehicles'!$L$220&lt;&gt;0,'Detailed input - Vehicles'!$L$220,'Detailed input - Vehicles'!$L$219)*'GB trucks'!X20*'GB trucks'!X25</f>
        <v>0</v>
      </c>
      <c r="Y91" s="140">
        <f>IF('Detailed input - Vehicles'!$L$220&lt;&gt;0,'Detailed input - Vehicles'!$L$220,'Detailed input - Vehicles'!$L$219)*'GB trucks'!Y20*'GB trucks'!Y25</f>
        <v>0</v>
      </c>
      <c r="Z91" s="140">
        <f>IF('Detailed input - Vehicles'!$L$220&lt;&gt;0,'Detailed input - Vehicles'!$L$220,'Detailed input - Vehicles'!$L$219)*'GB trucks'!Z20*'GB trucks'!Z25</f>
        <v>0</v>
      </c>
      <c r="AA91" s="140">
        <f>IF('Detailed input - Vehicles'!$L$220&lt;&gt;0,'Detailed input - Vehicles'!$L$220,'Detailed input - Vehicles'!$L$219)*'GB trucks'!AA20*'GB trucks'!AA25</f>
        <v>0</v>
      </c>
      <c r="AB91" s="140">
        <f>IF('Detailed input - Vehicles'!$L$220&lt;&gt;0,'Detailed input - Vehicles'!$L$220,'Detailed input - Vehicles'!$L$219)*'GB trucks'!AB20*'GB trucks'!AB25</f>
        <v>0</v>
      </c>
      <c r="AC91" s="140">
        <f>IF('Detailed input - Vehicles'!$L$220&lt;&gt;0,'Detailed input - Vehicles'!$L$220,'Detailed input - Vehicles'!$L$219)*'GB trucks'!AC20*'GB trucks'!AC25</f>
        <v>0</v>
      </c>
    </row>
    <row r="92" spans="1:29" s="87" customFormat="1" ht="20.25" customHeight="1" outlineLevel="3" x14ac:dyDescent="0.3">
      <c r="A92" s="263"/>
      <c r="B92" s="89"/>
      <c r="C92" s="146" t="s">
        <v>129</v>
      </c>
      <c r="D92" s="140"/>
      <c r="E92" s="140"/>
      <c r="F92" s="140"/>
      <c r="G92" s="140"/>
      <c r="H92" s="140"/>
      <c r="I92" s="140"/>
      <c r="J92" s="140"/>
      <c r="K92" s="140"/>
      <c r="L92" s="140">
        <f>IF('Detailed input - Vehicles'!$M$220&lt;&gt;0,'Detailed input - Vehicles'!$M$220,'Detailed input - Vehicles'!$M$219)*'GB trucks'!L25*'GB trucks'!L21</f>
        <v>0</v>
      </c>
      <c r="M92" s="140">
        <f>IF('Detailed input - Vehicles'!$M$220&lt;&gt;0,'Detailed input - Vehicles'!$M$220,'Detailed input - Vehicles'!$M$219)*'GB trucks'!M25*'GB trucks'!M21</f>
        <v>0</v>
      </c>
      <c r="N92" s="140">
        <f>IF('Detailed input - Vehicles'!$M$220&lt;&gt;0,'Detailed input - Vehicles'!$M$220,'Detailed input - Vehicles'!$M$219)*'GB trucks'!N25*'GB trucks'!N21</f>
        <v>0</v>
      </c>
      <c r="O92" s="140">
        <f>IF('Detailed input - Vehicles'!$M$220&lt;&gt;0,'Detailed input - Vehicles'!$M$220,'Detailed input - Vehicles'!$M$219)*'GB trucks'!O25*'GB trucks'!O21</f>
        <v>0</v>
      </c>
      <c r="P92" s="140">
        <f>IF('Detailed input - Vehicles'!$M$220&lt;&gt;0,'Detailed input - Vehicles'!$M$220,'Detailed input - Vehicles'!$M$219)*'GB trucks'!P25*'GB trucks'!P21</f>
        <v>0</v>
      </c>
      <c r="Q92" s="140">
        <f>IF('Detailed input - Vehicles'!$M$220&lt;&gt;0,'Detailed input - Vehicles'!$M$220,'Detailed input - Vehicles'!$M$219)*'GB trucks'!Q25*'GB trucks'!Q21</f>
        <v>0</v>
      </c>
      <c r="R92" s="140">
        <f>IF('Detailed input - Vehicles'!$M$220&lt;&gt;0,'Detailed input - Vehicles'!$M$220,'Detailed input - Vehicles'!$M$219)*'GB trucks'!R25*'GB trucks'!R21</f>
        <v>0</v>
      </c>
      <c r="S92" s="140">
        <f>IF('Detailed input - Vehicles'!$M$220&lt;&gt;0,'Detailed input - Vehicles'!$M$220,'Detailed input - Vehicles'!$M$219)*'GB trucks'!S25*'GB trucks'!S21</f>
        <v>0</v>
      </c>
      <c r="T92" s="140">
        <f>IF('Detailed input - Vehicles'!$M$220&lt;&gt;0,'Detailed input - Vehicles'!$M$220,'Detailed input - Vehicles'!$M$219)*'GB trucks'!T25*'GB trucks'!T21</f>
        <v>0</v>
      </c>
      <c r="U92" s="140">
        <f>IF('Detailed input - Vehicles'!$M$220&lt;&gt;0,'Detailed input - Vehicles'!$M$220,'Detailed input - Vehicles'!$M$219)*'GB trucks'!U25*'GB trucks'!U21</f>
        <v>0</v>
      </c>
      <c r="V92" s="140">
        <f>IF('Detailed input - Vehicles'!$M$220&lt;&gt;0,'Detailed input - Vehicles'!$M$220,'Detailed input - Vehicles'!$M$219)*'GB trucks'!V25*'GB trucks'!V21</f>
        <v>0</v>
      </c>
      <c r="W92" s="140">
        <f>IF('Detailed input - Vehicles'!$M$220&lt;&gt;0,'Detailed input - Vehicles'!$M$220,'Detailed input - Vehicles'!$M$219)*'GB trucks'!W25*'GB trucks'!W21</f>
        <v>0</v>
      </c>
      <c r="X92" s="140">
        <f>IF('Detailed input - Vehicles'!$M$220&lt;&gt;0,'Detailed input - Vehicles'!$M$220,'Detailed input - Vehicles'!$M$219)*'GB trucks'!X25*'GB trucks'!X21</f>
        <v>0</v>
      </c>
      <c r="Y92" s="140">
        <f>IF('Detailed input - Vehicles'!$M$220&lt;&gt;0,'Detailed input - Vehicles'!$M$220,'Detailed input - Vehicles'!$M$219)*'GB trucks'!Y25*'GB trucks'!Y21</f>
        <v>0</v>
      </c>
      <c r="Z92" s="140">
        <f>IF('Detailed input - Vehicles'!$M$220&lt;&gt;0,'Detailed input - Vehicles'!$M$220,'Detailed input - Vehicles'!$M$219)*'GB trucks'!Z25*'GB trucks'!Z21</f>
        <v>0</v>
      </c>
      <c r="AA92" s="140">
        <f>IF('Detailed input - Vehicles'!$M$220&lt;&gt;0,'Detailed input - Vehicles'!$M$220,'Detailed input - Vehicles'!$M$219)*'GB trucks'!AA25*'GB trucks'!AA21</f>
        <v>0</v>
      </c>
      <c r="AB92" s="140">
        <f>IF('Detailed input - Vehicles'!$M$220&lt;&gt;0,'Detailed input - Vehicles'!$M$220,'Detailed input - Vehicles'!$M$219)*'GB trucks'!AB25*'GB trucks'!AB21</f>
        <v>0</v>
      </c>
      <c r="AC92" s="140">
        <f>IF('Detailed input - Vehicles'!$M$220&lt;&gt;0,'Detailed input - Vehicles'!$M$220,'Detailed input - Vehicles'!$M$219)*'GB trucks'!AC25*'GB trucks'!AC21</f>
        <v>0</v>
      </c>
    </row>
    <row r="93" spans="1:29" s="87" customFormat="1" ht="20.25" customHeight="1" outlineLevel="3" x14ac:dyDescent="0.3">
      <c r="A93" s="263"/>
      <c r="B93" s="89"/>
      <c r="C93" s="146" t="s">
        <v>130</v>
      </c>
      <c r="D93" s="140"/>
      <c r="E93" s="140"/>
      <c r="F93" s="140"/>
      <c r="G93" s="140"/>
      <c r="H93" s="140"/>
      <c r="I93" s="140"/>
      <c r="J93" s="140"/>
      <c r="K93" s="140"/>
      <c r="L93" s="140"/>
      <c r="M93" s="140">
        <f>IF('Detailed input - Vehicles'!$N$220&lt;&gt;0,'Detailed input - Vehicles'!$N$220,'Detailed input - Vehicles'!$N$219)*'GB trucks'!M25*'GB trucks'!M22</f>
        <v>0</v>
      </c>
      <c r="N93" s="140">
        <f>IF('Detailed input - Vehicles'!$N$220&lt;&gt;0,'Detailed input - Vehicles'!$N$220,'Detailed input - Vehicles'!$N$219)*'GB trucks'!N25*'GB trucks'!N22</f>
        <v>0</v>
      </c>
      <c r="O93" s="140">
        <f>IF('Detailed input - Vehicles'!$N$220&lt;&gt;0,'Detailed input - Vehicles'!$N$220,'Detailed input - Vehicles'!$N$219)*'GB trucks'!O25*'GB trucks'!O22</f>
        <v>0</v>
      </c>
      <c r="P93" s="140">
        <f>IF('Detailed input - Vehicles'!$N$220&lt;&gt;0,'Detailed input - Vehicles'!$N$220,'Detailed input - Vehicles'!$N$219)*'GB trucks'!P25*'GB trucks'!P22</f>
        <v>0</v>
      </c>
      <c r="Q93" s="140">
        <f>IF('Detailed input - Vehicles'!$N$220&lt;&gt;0,'Detailed input - Vehicles'!$N$220,'Detailed input - Vehicles'!$N$219)*'GB trucks'!Q25*'GB trucks'!Q22</f>
        <v>0</v>
      </c>
      <c r="R93" s="140">
        <f>IF('Detailed input - Vehicles'!$N$220&lt;&gt;0,'Detailed input - Vehicles'!$N$220,'Detailed input - Vehicles'!$N$219)*'GB trucks'!R25*'GB trucks'!R22</f>
        <v>0</v>
      </c>
      <c r="S93" s="140">
        <f>IF('Detailed input - Vehicles'!$N$220&lt;&gt;0,'Detailed input - Vehicles'!$N$220,'Detailed input - Vehicles'!$N$219)*'GB trucks'!S25*'GB trucks'!S22</f>
        <v>0</v>
      </c>
      <c r="T93" s="140">
        <f>IF('Detailed input - Vehicles'!$N$220&lt;&gt;0,'Detailed input - Vehicles'!$N$220,'Detailed input - Vehicles'!$N$219)*'GB trucks'!T25*'GB trucks'!T22</f>
        <v>0</v>
      </c>
      <c r="U93" s="140">
        <f>IF('Detailed input - Vehicles'!$N$220&lt;&gt;0,'Detailed input - Vehicles'!$N$220,'Detailed input - Vehicles'!$N$219)*'GB trucks'!U25*'GB trucks'!U22</f>
        <v>0</v>
      </c>
      <c r="V93" s="140">
        <f>IF('Detailed input - Vehicles'!$N$220&lt;&gt;0,'Detailed input - Vehicles'!$N$220,'Detailed input - Vehicles'!$N$219)*'GB trucks'!V25*'GB trucks'!V22</f>
        <v>0</v>
      </c>
      <c r="W93" s="140">
        <f>IF('Detailed input - Vehicles'!$N$220&lt;&gt;0,'Detailed input - Vehicles'!$N$220,'Detailed input - Vehicles'!$N$219)*'GB trucks'!W25*'GB trucks'!W22</f>
        <v>0</v>
      </c>
      <c r="X93" s="140">
        <f>IF('Detailed input - Vehicles'!$N$220&lt;&gt;0,'Detailed input - Vehicles'!$N$220,'Detailed input - Vehicles'!$N$219)*'GB trucks'!X25*'GB trucks'!X22</f>
        <v>0</v>
      </c>
      <c r="Y93" s="140">
        <f>IF('Detailed input - Vehicles'!$N$220&lt;&gt;0,'Detailed input - Vehicles'!$N$220,'Detailed input - Vehicles'!$N$219)*'GB trucks'!Y25*'GB trucks'!Y22</f>
        <v>0</v>
      </c>
      <c r="Z93" s="140">
        <f>IF('Detailed input - Vehicles'!$N$220&lt;&gt;0,'Detailed input - Vehicles'!$N$220,'Detailed input - Vehicles'!$N$219)*'GB trucks'!Z25*'GB trucks'!Z22</f>
        <v>0</v>
      </c>
      <c r="AA93" s="140">
        <f>IF('Detailed input - Vehicles'!$N$220&lt;&gt;0,'Detailed input - Vehicles'!$N$220,'Detailed input - Vehicles'!$N$219)*'GB trucks'!AA25*'GB trucks'!AA22</f>
        <v>0</v>
      </c>
      <c r="AB93" s="140">
        <f>IF('Detailed input - Vehicles'!$N$220&lt;&gt;0,'Detailed input - Vehicles'!$N$220,'Detailed input - Vehicles'!$N$219)*'GB trucks'!AB25*'GB trucks'!AB22</f>
        <v>0</v>
      </c>
      <c r="AC93" s="140">
        <f>IF('Detailed input - Vehicles'!$N$220&lt;&gt;0,'Detailed input - Vehicles'!$N$220,'Detailed input - Vehicles'!$N$219)*'GB trucks'!AC25*'GB trucks'!AC22</f>
        <v>0</v>
      </c>
    </row>
    <row r="94" spans="1:29" s="87" customFormat="1" ht="20.25" customHeight="1" outlineLevel="3" x14ac:dyDescent="0.3">
      <c r="A94" s="263"/>
      <c r="B94" s="89"/>
      <c r="C94" s="146" t="s">
        <v>131</v>
      </c>
      <c r="D94" s="140"/>
      <c r="E94" s="140"/>
      <c r="F94" s="140"/>
      <c r="G94" s="140"/>
      <c r="H94" s="140"/>
      <c r="I94" s="140"/>
      <c r="J94" s="140"/>
      <c r="K94" s="140"/>
      <c r="L94" s="140"/>
      <c r="M94" s="140"/>
      <c r="N94" s="140">
        <f>IF('Detailed input - Vehicles'!$O$220&lt;&gt;0,'Detailed input - Vehicles'!$O$220,'Detailed input - Vehicles'!$O$219)*'GB trucks'!N25*'GB trucks'!N23</f>
        <v>0</v>
      </c>
      <c r="O94" s="140">
        <f>IF('Detailed input - Vehicles'!$O$220&lt;&gt;0,'Detailed input - Vehicles'!$O$220,'Detailed input - Vehicles'!$O$219)*'GB trucks'!O25*'GB trucks'!O23</f>
        <v>0</v>
      </c>
      <c r="P94" s="140">
        <f>IF('Detailed input - Vehicles'!$O$220&lt;&gt;0,'Detailed input - Vehicles'!$O$220,'Detailed input - Vehicles'!$O$219)*'GB trucks'!P25*'GB trucks'!P23</f>
        <v>0</v>
      </c>
      <c r="Q94" s="140">
        <f>IF('Detailed input - Vehicles'!$O$220&lt;&gt;0,'Detailed input - Vehicles'!$O$220,'Detailed input - Vehicles'!$O$219)*'GB trucks'!Q25*'GB trucks'!Q23</f>
        <v>0</v>
      </c>
      <c r="R94" s="140">
        <f>IF('Detailed input - Vehicles'!$O$220&lt;&gt;0,'Detailed input - Vehicles'!$O$220,'Detailed input - Vehicles'!$O$219)*'GB trucks'!R25*'GB trucks'!R23</f>
        <v>0</v>
      </c>
      <c r="S94" s="140">
        <f>IF('Detailed input - Vehicles'!$O$220&lt;&gt;0,'Detailed input - Vehicles'!$O$220,'Detailed input - Vehicles'!$O$219)*'GB trucks'!S25*'GB trucks'!S23</f>
        <v>0</v>
      </c>
      <c r="T94" s="140">
        <f>IF('Detailed input - Vehicles'!$O$220&lt;&gt;0,'Detailed input - Vehicles'!$O$220,'Detailed input - Vehicles'!$O$219)*'GB trucks'!T25*'GB trucks'!T23</f>
        <v>0</v>
      </c>
      <c r="U94" s="140">
        <f>IF('Detailed input - Vehicles'!$O$220&lt;&gt;0,'Detailed input - Vehicles'!$O$220,'Detailed input - Vehicles'!$O$219)*'GB trucks'!U25*'GB trucks'!U23</f>
        <v>0</v>
      </c>
      <c r="V94" s="140">
        <f>IF('Detailed input - Vehicles'!$O$220&lt;&gt;0,'Detailed input - Vehicles'!$O$220,'Detailed input - Vehicles'!$O$219)*'GB trucks'!V25*'GB trucks'!V23</f>
        <v>0</v>
      </c>
      <c r="W94" s="140">
        <f>IF('Detailed input - Vehicles'!$O$220&lt;&gt;0,'Detailed input - Vehicles'!$O$220,'Detailed input - Vehicles'!$O$219)*'GB trucks'!W25*'GB trucks'!W23</f>
        <v>0</v>
      </c>
      <c r="X94" s="140">
        <f>IF('Detailed input - Vehicles'!$O$220&lt;&gt;0,'Detailed input - Vehicles'!$O$220,'Detailed input - Vehicles'!$O$219)*'GB trucks'!X25*'GB trucks'!X23</f>
        <v>0</v>
      </c>
      <c r="Y94" s="140">
        <f>IF('Detailed input - Vehicles'!$O$220&lt;&gt;0,'Detailed input - Vehicles'!$O$220,'Detailed input - Vehicles'!$O$219)*'GB trucks'!Y25*'GB trucks'!Y23</f>
        <v>0</v>
      </c>
      <c r="Z94" s="140">
        <f>IF('Detailed input - Vehicles'!$O$220&lt;&gt;0,'Detailed input - Vehicles'!$O$220,'Detailed input - Vehicles'!$O$219)*'GB trucks'!Z25*'GB trucks'!Z23</f>
        <v>0</v>
      </c>
      <c r="AA94" s="140">
        <f>IF('Detailed input - Vehicles'!$O$220&lt;&gt;0,'Detailed input - Vehicles'!$O$220,'Detailed input - Vehicles'!$O$219)*'GB trucks'!AA25*'GB trucks'!AA23</f>
        <v>0</v>
      </c>
      <c r="AB94" s="140">
        <f>IF('Detailed input - Vehicles'!$O$220&lt;&gt;0,'Detailed input - Vehicles'!$O$220,'Detailed input - Vehicles'!$O$219)*'GB trucks'!AB25*'GB trucks'!AB23</f>
        <v>0</v>
      </c>
      <c r="AC94" s="140">
        <f>IF('Detailed input - Vehicles'!$O$220&lt;&gt;0,'Detailed input - Vehicles'!$O$220,'Detailed input - Vehicles'!$O$219)*'GB trucks'!AC25*'GB trucks'!AC23</f>
        <v>0</v>
      </c>
    </row>
    <row r="95" spans="1:29" ht="20.25" customHeight="1" outlineLevel="2" x14ac:dyDescent="0.3">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row>
    <row r="96" spans="1:29" s="102" customFormat="1" ht="20.25" customHeight="1" outlineLevel="2" x14ac:dyDescent="0.3">
      <c r="A96" s="260"/>
      <c r="B96" s="102" t="s">
        <v>138</v>
      </c>
      <c r="C96" s="101" t="s">
        <v>16</v>
      </c>
      <c r="D96" s="248">
        <f>SUM(D97:D98)</f>
        <v>0</v>
      </c>
      <c r="E96" s="248">
        <f t="shared" ref="E96:N96" si="45">SUM(E97:E98)</f>
        <v>0</v>
      </c>
      <c r="F96" s="248">
        <f t="shared" si="45"/>
        <v>0</v>
      </c>
      <c r="G96" s="248">
        <f t="shared" si="45"/>
        <v>0</v>
      </c>
      <c r="H96" s="248">
        <f t="shared" si="45"/>
        <v>0</v>
      </c>
      <c r="I96" s="248">
        <f t="shared" si="45"/>
        <v>0</v>
      </c>
      <c r="J96" s="248">
        <f t="shared" si="45"/>
        <v>0</v>
      </c>
      <c r="K96" s="248">
        <f t="shared" si="45"/>
        <v>0</v>
      </c>
      <c r="L96" s="248">
        <f t="shared" si="45"/>
        <v>0</v>
      </c>
      <c r="M96" s="248">
        <f t="shared" si="45"/>
        <v>0</v>
      </c>
      <c r="N96" s="248">
        <f t="shared" si="45"/>
        <v>0</v>
      </c>
      <c r="O96" s="248">
        <f t="shared" ref="O96:AC96" si="46">SUM(O97:O98)</f>
        <v>0</v>
      </c>
      <c r="P96" s="248">
        <f t="shared" si="46"/>
        <v>0</v>
      </c>
      <c r="Q96" s="248">
        <f t="shared" si="46"/>
        <v>0</v>
      </c>
      <c r="R96" s="248">
        <f t="shared" si="46"/>
        <v>0</v>
      </c>
      <c r="S96" s="248">
        <f t="shared" si="46"/>
        <v>0</v>
      </c>
      <c r="T96" s="248">
        <f t="shared" si="46"/>
        <v>0</v>
      </c>
      <c r="U96" s="248">
        <f t="shared" si="46"/>
        <v>0</v>
      </c>
      <c r="V96" s="248">
        <f t="shared" si="46"/>
        <v>0</v>
      </c>
      <c r="W96" s="248">
        <f t="shared" si="46"/>
        <v>0</v>
      </c>
      <c r="X96" s="248">
        <f t="shared" si="46"/>
        <v>0</v>
      </c>
      <c r="Y96" s="248">
        <f t="shared" si="46"/>
        <v>0</v>
      </c>
      <c r="Z96" s="248">
        <f t="shared" si="46"/>
        <v>0</v>
      </c>
      <c r="AA96" s="248">
        <f t="shared" si="46"/>
        <v>0</v>
      </c>
      <c r="AB96" s="248">
        <f t="shared" si="46"/>
        <v>0</v>
      </c>
      <c r="AC96" s="248">
        <f t="shared" si="46"/>
        <v>0</v>
      </c>
    </row>
    <row r="97" spans="1:29" ht="20.25" customHeight="1" outlineLevel="3" x14ac:dyDescent="0.3">
      <c r="B97" s="80" t="s">
        <v>360</v>
      </c>
      <c r="C97" s="64" t="s">
        <v>16</v>
      </c>
      <c r="D97" s="246">
        <f>IF(AND('Basic input'!F91&lt;&gt;0,'Basic input'!$C$86='Basic input'!$G$86),'Basic input'!F91,'Basic input'!F89)*'GB trucks'!D30</f>
        <v>0</v>
      </c>
      <c r="E97" s="246">
        <f>IF(AND('Basic input'!G91&lt;&gt;0,'Basic input'!$C$86='Basic input'!$G$86),'Basic input'!G91,'Basic input'!G89)*'GB trucks'!E30</f>
        <v>0</v>
      </c>
      <c r="F97" s="246">
        <f>IF(AND('Basic input'!H91&lt;&gt;0,'Basic input'!$C$86='Basic input'!$G$86),'Basic input'!H91,'Basic input'!H89)*'GB trucks'!F30</f>
        <v>0</v>
      </c>
      <c r="G97" s="246">
        <f>IF(AND('Basic input'!I91&lt;&gt;0,'Basic input'!$C$86='Basic input'!$G$86),'Basic input'!I91,'Basic input'!I89)*'GB trucks'!G30</f>
        <v>0</v>
      </c>
      <c r="H97" s="246">
        <f>IF(AND('Basic input'!J91&lt;&gt;0,'Basic input'!$C$86='Basic input'!$G$86),'Basic input'!J91,'Basic input'!J89)*'GB trucks'!H30</f>
        <v>0</v>
      </c>
      <c r="I97" s="246">
        <f>IF(AND('Basic input'!K91&lt;&gt;0,'Basic input'!$C$86='Basic input'!$G$86),'Basic input'!K91,'Basic input'!K89)*'GB trucks'!I30</f>
        <v>0</v>
      </c>
      <c r="J97" s="246">
        <f>IF(AND('Basic input'!L91&lt;&gt;0,'Basic input'!$C$86='Basic input'!$G$86),'Basic input'!L91,'Basic input'!L89)*'GB trucks'!J30</f>
        <v>0</v>
      </c>
      <c r="K97" s="246">
        <f>IF(AND('Basic input'!M91&lt;&gt;0,'Basic input'!$C$86='Basic input'!$G$86),'Basic input'!M91,'Basic input'!M89)*'GB trucks'!K30</f>
        <v>0</v>
      </c>
      <c r="L97" s="246">
        <f>IF(AND('Basic input'!N91&lt;&gt;0,'Basic input'!$C$86='Basic input'!$G$86),'Basic input'!N91,'Basic input'!N89)*'GB trucks'!L30</f>
        <v>0</v>
      </c>
      <c r="M97" s="246">
        <f>IF(AND('Basic input'!O91&lt;&gt;0,'Basic input'!$C$86='Basic input'!$G$86),'Basic input'!O91,'Basic input'!O89)*'GB trucks'!M30</f>
        <v>0</v>
      </c>
      <c r="N97" s="246">
        <f>IF(AND('Basic input'!P91&lt;&gt;0,'Basic input'!$C$86='Basic input'!$G$86),'Basic input'!P91,'Basic input'!P89)*'GB trucks'!N30</f>
        <v>0</v>
      </c>
      <c r="O97" s="246">
        <f>IF(AND('Basic input'!Q91&lt;&gt;0,'Basic input'!$C$86='Basic input'!$G$86),'Basic input'!Q91,'Basic input'!S89)*'GB trucks'!O30</f>
        <v>0</v>
      </c>
      <c r="P97" s="246">
        <f>IF(AND('Basic input'!R91&lt;&gt;0,'Basic input'!$C$86='Basic input'!$G$86),'Basic input'!R91,'Basic input'!T89)*'GB trucks'!P30</f>
        <v>0</v>
      </c>
      <c r="Q97" s="246">
        <f>IF(AND('Basic input'!S91&lt;&gt;0,'Basic input'!$C$86='Basic input'!$G$86),'Basic input'!S91,'Basic input'!U89)*'GB trucks'!Q30</f>
        <v>0</v>
      </c>
      <c r="R97" s="246">
        <f>IF(AND('Basic input'!T91&lt;&gt;0,'Basic input'!$C$86='Basic input'!$G$86),'Basic input'!T91,'Basic input'!V89)*'GB trucks'!R30</f>
        <v>0</v>
      </c>
      <c r="S97" s="246">
        <f>IF(AND('Basic input'!U91&lt;&gt;0,'Basic input'!$C$86='Basic input'!$G$86),'Basic input'!U91,'Basic input'!W89)*'GB trucks'!S30</f>
        <v>0</v>
      </c>
      <c r="T97" s="246">
        <f>IF(AND('Basic input'!V91&lt;&gt;0,'Basic input'!$C$86='Basic input'!$G$86),'Basic input'!V91,'Basic input'!X89)*'GB trucks'!T30</f>
        <v>0</v>
      </c>
      <c r="U97" s="246">
        <f>IF(AND('Basic input'!W91&lt;&gt;0,'Basic input'!$C$86='Basic input'!$G$86),'Basic input'!W91,'Basic input'!Y89)*'GB trucks'!U30</f>
        <v>0</v>
      </c>
      <c r="V97" s="246">
        <f>IF(AND('Basic input'!X91&lt;&gt;0,'Basic input'!$C$86='Basic input'!$G$86),'Basic input'!X91,'Basic input'!Z89)*'GB trucks'!V30</f>
        <v>0</v>
      </c>
      <c r="W97" s="246">
        <f>IF(AND('Basic input'!Y91&lt;&gt;0,'Basic input'!$C$86='Basic input'!$G$86),'Basic input'!Y91,'Basic input'!AA89)*'GB trucks'!W30</f>
        <v>0</v>
      </c>
      <c r="X97" s="246">
        <f>IF(AND('Basic input'!Z91&lt;&gt;0,'Basic input'!$C$86='Basic input'!$G$86),'Basic input'!Z91,'Basic input'!AB89)*'GB trucks'!X30</f>
        <v>0</v>
      </c>
      <c r="Y97" s="246">
        <f>IF(AND('Basic input'!AA91&lt;&gt;0,'Basic input'!$C$86='Basic input'!$G$86),'Basic input'!AA91,'Basic input'!AC89)*'GB trucks'!Y30</f>
        <v>0</v>
      </c>
      <c r="Z97" s="246">
        <f>IF(AND('Basic input'!AB91&lt;&gt;0,'Basic input'!$C$86='Basic input'!$G$86),'Basic input'!AB91,'Basic input'!AD89)*'GB trucks'!Z30</f>
        <v>0</v>
      </c>
      <c r="AA97" s="246">
        <f>IF(AND('Basic input'!AC91&lt;&gt;0,'Basic input'!$C$86='Basic input'!$G$86),'Basic input'!AC91,'Basic input'!AE89)*'GB trucks'!AA30</f>
        <v>0</v>
      </c>
      <c r="AB97" s="246">
        <f>IF(AND('Basic input'!AD91&lt;&gt;0,'Basic input'!$C$86='Basic input'!$G$86),'Basic input'!AD91,'Basic input'!AF89)*'GB trucks'!AB30</f>
        <v>0</v>
      </c>
      <c r="AC97" s="246">
        <f>IF(AND('Basic input'!AE91&lt;&gt;0,'Basic input'!$C$86='Basic input'!$G$86),'Basic input'!AE91,'Basic input'!AG89)*'GB trucks'!AC30</f>
        <v>0</v>
      </c>
    </row>
    <row r="98" spans="1:29" ht="20.25" customHeight="1" outlineLevel="3" x14ac:dyDescent="0.3">
      <c r="B98" s="211" t="s">
        <v>361</v>
      </c>
      <c r="C98" s="64" t="s">
        <v>16</v>
      </c>
      <c r="D98" s="246">
        <f>'Basic input'!F97*'GB trucks'!D43</f>
        <v>0</v>
      </c>
      <c r="E98" s="246">
        <f>'Basic input'!G97*'GB trucks'!E43</f>
        <v>0</v>
      </c>
      <c r="F98" s="246">
        <f>'Basic input'!H97*'GB trucks'!F43</f>
        <v>0</v>
      </c>
      <c r="G98" s="246">
        <f>'Basic input'!I97*'GB trucks'!G43</f>
        <v>0</v>
      </c>
      <c r="H98" s="246">
        <f>'Basic input'!J97*'GB trucks'!H43</f>
        <v>0</v>
      </c>
      <c r="I98" s="246">
        <f>'Basic input'!K97*'GB trucks'!I43</f>
        <v>0</v>
      </c>
      <c r="J98" s="246">
        <f>'Basic input'!L97*'GB trucks'!J43</f>
        <v>0</v>
      </c>
      <c r="K98" s="246">
        <f>'Basic input'!M97*'GB trucks'!K43</f>
        <v>0</v>
      </c>
      <c r="L98" s="246">
        <f>'Basic input'!N97*'GB trucks'!L43</f>
        <v>0</v>
      </c>
      <c r="M98" s="246">
        <f>'Basic input'!O97*'GB trucks'!M43</f>
        <v>0</v>
      </c>
      <c r="N98" s="246">
        <f>'Basic input'!P97*'GB trucks'!N43</f>
        <v>0</v>
      </c>
      <c r="O98" s="246">
        <f>'Basic input'!Q97*'GB trucks'!O43</f>
        <v>0</v>
      </c>
      <c r="P98" s="246">
        <f>'Basic input'!R97*'GB trucks'!P43</f>
        <v>0</v>
      </c>
      <c r="Q98" s="246">
        <f>'Basic input'!S97*'GB trucks'!Q43</f>
        <v>0</v>
      </c>
      <c r="R98" s="246">
        <f>'Basic input'!T97*'GB trucks'!R43</f>
        <v>0</v>
      </c>
      <c r="S98" s="246">
        <f>'Basic input'!U97*'GB trucks'!S43</f>
        <v>0</v>
      </c>
      <c r="T98" s="246">
        <f>'Basic input'!V97*'GB trucks'!T43</f>
        <v>0</v>
      </c>
      <c r="U98" s="246">
        <f>'Basic input'!W97*'GB trucks'!U43</f>
        <v>0</v>
      </c>
      <c r="V98" s="246">
        <f>'Basic input'!X97*'GB trucks'!V43</f>
        <v>0</v>
      </c>
      <c r="W98" s="246">
        <f>'Basic input'!Y97*'GB trucks'!W43</f>
        <v>0</v>
      </c>
      <c r="X98" s="246">
        <f>'Basic input'!Z97*'GB trucks'!X43</f>
        <v>0</v>
      </c>
      <c r="Y98" s="246">
        <f>'Basic input'!AA97*'GB trucks'!Y43</f>
        <v>0</v>
      </c>
      <c r="Z98" s="246">
        <f>'Basic input'!AB97*'GB trucks'!Z43</f>
        <v>0</v>
      </c>
      <c r="AA98" s="246">
        <f>'Basic input'!AC97*'GB trucks'!AA43</f>
        <v>0</v>
      </c>
      <c r="AB98" s="246">
        <f>'Basic input'!AD97*'GB trucks'!AB43</f>
        <v>0</v>
      </c>
      <c r="AC98" s="246">
        <f>'Basic input'!AE97*'GB trucks'!AC43</f>
        <v>0</v>
      </c>
    </row>
    <row r="99" spans="1:29" ht="20.25" customHeight="1" outlineLevel="2" x14ac:dyDescent="0.3">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row>
    <row r="100" spans="1:29" s="32" customFormat="1" ht="20.25" customHeight="1" outlineLevel="2" x14ac:dyDescent="0.3">
      <c r="A100" s="68"/>
      <c r="B100" s="55" t="s">
        <v>140</v>
      </c>
      <c r="C100" s="101" t="s">
        <v>16</v>
      </c>
      <c r="D100" s="143">
        <f>SUM(D101:D111)</f>
        <v>0</v>
      </c>
      <c r="E100" s="143">
        <f t="shared" ref="E100:N100" si="47">SUM(E101:E111)</f>
        <v>0</v>
      </c>
      <c r="F100" s="143">
        <f t="shared" si="47"/>
        <v>0</v>
      </c>
      <c r="G100" s="143">
        <f t="shared" si="47"/>
        <v>0</v>
      </c>
      <c r="H100" s="143">
        <f t="shared" si="47"/>
        <v>0</v>
      </c>
      <c r="I100" s="143">
        <f t="shared" si="47"/>
        <v>0</v>
      </c>
      <c r="J100" s="143">
        <f t="shared" si="47"/>
        <v>0</v>
      </c>
      <c r="K100" s="143">
        <f t="shared" si="47"/>
        <v>0</v>
      </c>
      <c r="L100" s="143">
        <f t="shared" si="47"/>
        <v>0</v>
      </c>
      <c r="M100" s="143">
        <f t="shared" si="47"/>
        <v>0</v>
      </c>
      <c r="N100" s="143">
        <f t="shared" si="47"/>
        <v>0</v>
      </c>
      <c r="O100" s="143">
        <f t="shared" ref="O100:AC100" si="48">SUM(O101:O111)</f>
        <v>0</v>
      </c>
      <c r="P100" s="143">
        <f t="shared" si="48"/>
        <v>0</v>
      </c>
      <c r="Q100" s="143">
        <f t="shared" si="48"/>
        <v>0</v>
      </c>
      <c r="R100" s="143">
        <f t="shared" si="48"/>
        <v>0</v>
      </c>
      <c r="S100" s="143">
        <f t="shared" si="48"/>
        <v>0</v>
      </c>
      <c r="T100" s="143">
        <f t="shared" si="48"/>
        <v>0</v>
      </c>
      <c r="U100" s="143">
        <f t="shared" si="48"/>
        <v>0</v>
      </c>
      <c r="V100" s="143">
        <f t="shared" si="48"/>
        <v>0</v>
      </c>
      <c r="W100" s="143">
        <f t="shared" si="48"/>
        <v>0</v>
      </c>
      <c r="X100" s="143">
        <f t="shared" si="48"/>
        <v>0</v>
      </c>
      <c r="Y100" s="143">
        <f t="shared" si="48"/>
        <v>0</v>
      </c>
      <c r="Z100" s="143">
        <f t="shared" si="48"/>
        <v>0</v>
      </c>
      <c r="AA100" s="143">
        <f t="shared" si="48"/>
        <v>0</v>
      </c>
      <c r="AB100" s="143">
        <f t="shared" si="48"/>
        <v>0</v>
      </c>
      <c r="AC100" s="143">
        <f t="shared" si="48"/>
        <v>0</v>
      </c>
    </row>
    <row r="101" spans="1:29" s="45" customFormat="1" ht="20.25" customHeight="1" outlineLevel="3" x14ac:dyDescent="0.3">
      <c r="A101" s="44"/>
      <c r="B101" s="56" t="s">
        <v>145</v>
      </c>
      <c r="C101" s="146" t="s">
        <v>121</v>
      </c>
      <c r="D101" s="246">
        <f>IF('Detailed input - Vehicles'!$E$208&gt;=(E3-$D$3),PMT('Basic input'!$F$113,'Detailed input - Vehicles'!$E$208,-'GB trucks'!$D$58)-$D$58/'Detailed input - Vehicles'!$E$208,0)</f>
        <v>0</v>
      </c>
      <c r="E101" s="246">
        <f>IF('Detailed input - Vehicles'!$E$208&gt;=(F3-$D$3),PMT('Basic input'!$F$113,'Detailed input - Vehicles'!$E$208,-'GB trucks'!$D$58)-$D$58/'Detailed input - Vehicles'!$E$208,0)</f>
        <v>0</v>
      </c>
      <c r="F101" s="246">
        <f>IF('Detailed input - Vehicles'!$E$208&gt;=(G3-$D$3),PMT('Basic input'!$F$113,'Detailed input - Vehicles'!$E$208,-'GB trucks'!$D$58)-$D$58/'Detailed input - Vehicles'!$E$208,0)</f>
        <v>0</v>
      </c>
      <c r="G101" s="246">
        <f>IF('Detailed input - Vehicles'!$E$208&gt;=(H3-$D$3),PMT('Basic input'!$F$113,'Detailed input - Vehicles'!$E$208,-'GB trucks'!$D$58)-$D$58/'Detailed input - Vehicles'!$E$208,0)</f>
        <v>0</v>
      </c>
      <c r="H101" s="246">
        <f>IF('Detailed input - Vehicles'!$E$208&gt;=(I3-$D$3),PMT('Basic input'!$F$113,'Detailed input - Vehicles'!$E$208,-'GB trucks'!$D$58)-$D$58/'Detailed input - Vehicles'!$E$208,0)</f>
        <v>0</v>
      </c>
      <c r="I101" s="246">
        <f>IF('Detailed input - Vehicles'!$E$208&gt;=(J3-$D$3),PMT('Basic input'!$F$113,'Detailed input - Vehicles'!$E$208,-'GB trucks'!$D$58)-$D$58/'Detailed input - Vehicles'!$E$208,0)</f>
        <v>0</v>
      </c>
      <c r="J101" s="246">
        <f>IF('Detailed input - Vehicles'!$E$208&gt;=(K3-$D$3),PMT('Basic input'!$F$113,'Detailed input - Vehicles'!$E$208,-'GB trucks'!$D$58)-$D$58/'Detailed input - Vehicles'!$E$208,0)</f>
        <v>0</v>
      </c>
      <c r="K101" s="246">
        <f>IF('Detailed input - Vehicles'!$E$208&gt;=(L3-$D$3),PMT('Basic input'!$F$113,'Detailed input - Vehicles'!$E$208,-'GB trucks'!$D$58)-$D$58/'Detailed input - Vehicles'!$E$208,0)</f>
        <v>0</v>
      </c>
      <c r="L101" s="246">
        <f>IF('Detailed input - Vehicles'!$E$208&gt;=(M3-$D$3),PMT('Basic input'!$F$113,'Detailed input - Vehicles'!$E$208,-'GB trucks'!$D$58)-$D$58/'Detailed input - Vehicles'!$E$208,0)</f>
        <v>0</v>
      </c>
      <c r="M101" s="246">
        <f>IF('Detailed input - Vehicles'!$E$208&gt;=(N3-$D$3),PMT('Basic input'!$F$113,'Detailed input - Vehicles'!$E$208,-'GB trucks'!$D$58)-$D$58/'Detailed input - Vehicles'!$E$208,0)</f>
        <v>0</v>
      </c>
      <c r="N101" s="246">
        <f>IF('Detailed input - Vehicles'!$E$208&gt;=(O3-$D$3),PMT('Basic input'!$F$113,'Detailed input - Vehicles'!$E$208,-'GB trucks'!$D$58)-$D$58/'Detailed input - Vehicles'!$E$208,0)</f>
        <v>0</v>
      </c>
      <c r="O101" s="246">
        <f>IF('Detailed input - Vehicles'!$E$208&gt;=(P3-$D$3),PMT('Basic input'!$F$113,'Detailed input - Vehicles'!$E$208,-'GB trucks'!$D$58)-$D$58/'Detailed input - Vehicles'!$E$208,0)</f>
        <v>0</v>
      </c>
      <c r="P101" s="246">
        <f>IF('Detailed input - Vehicles'!$E$208&gt;=(Q3-$D$3),PMT('Basic input'!$F$113,'Detailed input - Vehicles'!$E$208,-'GB trucks'!$D$58)-$D$58/'Detailed input - Vehicles'!$E$208,0)</f>
        <v>0</v>
      </c>
      <c r="Q101" s="246">
        <f>IF('Detailed input - Vehicles'!$E$208&gt;=(R3-$D$3),PMT('Basic input'!$F$113,'Detailed input - Vehicles'!$E$208,-'GB trucks'!$D$58)-$D$58/'Detailed input - Vehicles'!$E$208,0)</f>
        <v>0</v>
      </c>
      <c r="R101" s="246">
        <f>IF('Detailed input - Vehicles'!$E$208&gt;=(S3-$D$3),PMT('Basic input'!$F$113,'Detailed input - Vehicles'!$E$208,-'GB trucks'!$D$58)-$D$58/'Detailed input - Vehicles'!$E$208,0)</f>
        <v>0</v>
      </c>
      <c r="S101" s="246">
        <f>IF('Detailed input - Vehicles'!$E$208&gt;=(T3-$D$3),PMT('Basic input'!$F$113,'Detailed input - Vehicles'!$E$208,-'GB trucks'!$D$58)-$D$58/'Detailed input - Vehicles'!$E$208,0)</f>
        <v>0</v>
      </c>
      <c r="T101" s="246">
        <f>IF('Detailed input - Vehicles'!$E$208&gt;=(U3-$D$3),PMT('Basic input'!$F$113,'Detailed input - Vehicles'!$E$208,-'GB trucks'!$D$58)-$D$58/'Detailed input - Vehicles'!$E$208,0)</f>
        <v>0</v>
      </c>
      <c r="U101" s="246">
        <f>IF('Detailed input - Vehicles'!$E$208&gt;=(V3-$D$3),PMT('Basic input'!$F$113,'Detailed input - Vehicles'!$E$208,-'GB trucks'!$D$58)-$D$58/'Detailed input - Vehicles'!$E$208,0)</f>
        <v>0</v>
      </c>
      <c r="V101" s="246">
        <f>IF('Detailed input - Vehicles'!$E$208&gt;=(W3-$D$3),PMT('Basic input'!$F$113,'Detailed input - Vehicles'!$E$208,-'GB trucks'!$D$58)-$D$58/'Detailed input - Vehicles'!$E$208,0)</f>
        <v>0</v>
      </c>
      <c r="W101" s="246">
        <f>IF('Detailed input - Vehicles'!$E$208&gt;=(X3-$D$3),PMT('Basic input'!$F$113,'Detailed input - Vehicles'!$E$208,-'GB trucks'!$D$58)-$D$58/'Detailed input - Vehicles'!$E$208,0)</f>
        <v>0</v>
      </c>
      <c r="X101" s="246">
        <f>IF('Detailed input - Vehicles'!$E$208&gt;=(Y3-$D$3),PMT('Basic input'!$F$113,'Detailed input - Vehicles'!$E$208,-'GB trucks'!$D$58)-$D$58/'Detailed input - Vehicles'!$E$208,0)</f>
        <v>0</v>
      </c>
      <c r="Y101" s="246">
        <f>IF('Detailed input - Vehicles'!$E$208&gt;=(Z3-$D$3),PMT('Basic input'!$F$113,'Detailed input - Vehicles'!$E$208,-'GB trucks'!$D$58)-$D$58/'Detailed input - Vehicles'!$E$208,0)</f>
        <v>0</v>
      </c>
      <c r="Z101" s="246">
        <f>IF('Detailed input - Vehicles'!$E$208&gt;=(AA3-$D$3),PMT('Basic input'!$F$113,'Detailed input - Vehicles'!$E$208,-'GB trucks'!$D$58)-$D$58/'Detailed input - Vehicles'!$E$208,0)</f>
        <v>0</v>
      </c>
      <c r="AA101" s="246">
        <f>IF('Detailed input - Vehicles'!$E$208&gt;=(AB3-$D$3),PMT('Basic input'!$F$113,'Detailed input - Vehicles'!$E$208,-'GB trucks'!$D$58)-$D$58/'Detailed input - Vehicles'!$E$208,0)</f>
        <v>0</v>
      </c>
      <c r="AB101" s="246">
        <f>IF('Detailed input - Vehicles'!$E$208&gt;=(AC3-$D$3),PMT('Basic input'!$F$113,'Detailed input - Vehicles'!$E$208,-'GB trucks'!$D$58)-$D$58/'Detailed input - Vehicles'!$E$208,0)</f>
        <v>0</v>
      </c>
      <c r="AC101" s="246">
        <f>IF('Detailed input - Vehicles'!$E$208&gt;=(AD3-$D$3),PMT('Basic input'!$F$113,'Detailed input - Vehicles'!$E$208,-'GB trucks'!$D$58)-$D$58/'Detailed input - Vehicles'!$E$208,0)</f>
        <v>0</v>
      </c>
    </row>
    <row r="102" spans="1:29" s="45" customFormat="1" ht="20.25" customHeight="1" outlineLevel="3" x14ac:dyDescent="0.3">
      <c r="A102" s="44"/>
      <c r="B102" s="92"/>
      <c r="C102" s="146" t="s">
        <v>122</v>
      </c>
      <c r="D102" s="246"/>
      <c r="E102" s="246">
        <f>IF('Detailed input - Vehicles'!$E$208&gt;=(E3-$D$3),PMT('Basic input'!$F$113,'Detailed input - Vehicles'!$E$208,-'GB trucks'!$E$58)-$E$58/'Detailed input - Vehicles'!$E$208,0)</f>
        <v>0</v>
      </c>
      <c r="F102" s="246">
        <f>IF('Detailed input - Vehicles'!$E$208&gt;=(F3-$D$3),PMT('Basic input'!$F$113,'Detailed input - Vehicles'!$E$208,-'GB trucks'!$E$58)-$E$58/'Detailed input - Vehicles'!$E$208,0)</f>
        <v>0</v>
      </c>
      <c r="G102" s="246">
        <f>IF('Detailed input - Vehicles'!$E$208&gt;=(G3-$D$3),PMT('Basic input'!$F$113,'Detailed input - Vehicles'!$E$208,-'GB trucks'!$E$58)-$E$58/'Detailed input - Vehicles'!$E$208,0)</f>
        <v>0</v>
      </c>
      <c r="H102" s="246">
        <f>IF('Detailed input - Vehicles'!$E$208&gt;=(H3-$D$3),PMT('Basic input'!$F$113,'Detailed input - Vehicles'!$E$208,-'GB trucks'!$E$58)-$E$58/'Detailed input - Vehicles'!$E$208,0)</f>
        <v>0</v>
      </c>
      <c r="I102" s="246">
        <f>IF('Detailed input - Vehicles'!$E$208&gt;=(I3-$D$3),PMT('Basic input'!$F$113,'Detailed input - Vehicles'!$E$208,-'GB trucks'!$E$58)-$E$58/'Detailed input - Vehicles'!$E$208,0)</f>
        <v>0</v>
      </c>
      <c r="J102" s="246">
        <f>IF('Detailed input - Vehicles'!$E$208&gt;=(J3-$D$3),PMT('Basic input'!$F$113,'Detailed input - Vehicles'!$E$208,-'GB trucks'!$E$58)-$E$58/'Detailed input - Vehicles'!$E$208,0)</f>
        <v>0</v>
      </c>
      <c r="K102" s="246">
        <f>IF('Detailed input - Vehicles'!$E$208&gt;=(K3-$D$3),PMT('Basic input'!$F$113,'Detailed input - Vehicles'!$E$208,-'GB trucks'!$E$58)-$E$58/'Detailed input - Vehicles'!$E$208,0)</f>
        <v>0</v>
      </c>
      <c r="L102" s="246">
        <f>IF('Detailed input - Vehicles'!$E$208&gt;=(L3-$D$3),PMT('Basic input'!$F$113,'Detailed input - Vehicles'!$E$208,-'GB trucks'!$E$58)-$E$58/'Detailed input - Vehicles'!$E$208,0)</f>
        <v>0</v>
      </c>
      <c r="M102" s="246">
        <f>IF('Detailed input - Vehicles'!$E$208&gt;=(M3-$D$3),PMT('Basic input'!$F$113,'Detailed input - Vehicles'!$E$208,-'GB trucks'!$E$58)-$E$58/'Detailed input - Vehicles'!$E$208,0)</f>
        <v>0</v>
      </c>
      <c r="N102" s="246">
        <f>IF('Detailed input - Vehicles'!$E$208&gt;=(N3-$D$3),PMT('Basic input'!$F$113,'Detailed input - Vehicles'!$E$208,-'GB trucks'!$E$58)-$E$58/'Detailed input - Vehicles'!$E$208,0)</f>
        <v>0</v>
      </c>
      <c r="O102" s="246">
        <f>IF('Detailed input - Vehicles'!$E$208&gt;=(O3-$D$3),PMT('Basic input'!$F$113,'Detailed input - Vehicles'!$E$208,-'GB trucks'!$E$58)-$E$58/'Detailed input - Vehicles'!$E$208,0)</f>
        <v>0</v>
      </c>
      <c r="P102" s="246">
        <f>IF('Detailed input - Vehicles'!$E$208&gt;=(P3-$D$3),PMT('Basic input'!$F$113,'Detailed input - Vehicles'!$E$208,-'GB trucks'!$E$58)-$E$58/'Detailed input - Vehicles'!$E$208,0)</f>
        <v>0</v>
      </c>
      <c r="Q102" s="246">
        <f>IF('Detailed input - Vehicles'!$E$208&gt;=(Q3-$D$3),PMT('Basic input'!$F$113,'Detailed input - Vehicles'!$E$208,-'GB trucks'!$E$58)-$E$58/'Detailed input - Vehicles'!$E$208,0)</f>
        <v>0</v>
      </c>
      <c r="R102" s="246">
        <f>IF('Detailed input - Vehicles'!$E$208&gt;=(R3-$D$3),PMT('Basic input'!$F$113,'Detailed input - Vehicles'!$E$208,-'GB trucks'!$E$58)-$E$58/'Detailed input - Vehicles'!$E$208,0)</f>
        <v>0</v>
      </c>
      <c r="S102" s="246">
        <f>IF('Detailed input - Vehicles'!$E$208&gt;=(S3-$D$3),PMT('Basic input'!$F$113,'Detailed input - Vehicles'!$E$208,-'GB trucks'!$E$58)-$E$58/'Detailed input - Vehicles'!$E$208,0)</f>
        <v>0</v>
      </c>
      <c r="T102" s="246">
        <f>IF('Detailed input - Vehicles'!$E$208&gt;=(T3-$D$3),PMT('Basic input'!$F$113,'Detailed input - Vehicles'!$E$208,-'GB trucks'!$E$58)-$E$58/'Detailed input - Vehicles'!$E$208,0)</f>
        <v>0</v>
      </c>
      <c r="U102" s="246">
        <f>IF('Detailed input - Vehicles'!$E$208&gt;=(U3-$D$3),PMT('Basic input'!$F$113,'Detailed input - Vehicles'!$E$208,-'GB trucks'!$E$58)-$E$58/'Detailed input - Vehicles'!$E$208,0)</f>
        <v>0</v>
      </c>
      <c r="V102" s="246">
        <f>IF('Detailed input - Vehicles'!$E$208&gt;=(V3-$D$3),PMT('Basic input'!$F$113,'Detailed input - Vehicles'!$E$208,-'GB trucks'!$E$58)-$E$58/'Detailed input - Vehicles'!$E$208,0)</f>
        <v>0</v>
      </c>
      <c r="W102" s="246">
        <f>IF('Detailed input - Vehicles'!$E$208&gt;=(W3-$D$3),PMT('Basic input'!$F$113,'Detailed input - Vehicles'!$E$208,-'GB trucks'!$E$58)-$E$58/'Detailed input - Vehicles'!$E$208,0)</f>
        <v>0</v>
      </c>
      <c r="X102" s="246">
        <f>IF('Detailed input - Vehicles'!$E$208&gt;=(X3-$D$3),PMT('Basic input'!$F$113,'Detailed input - Vehicles'!$E$208,-'GB trucks'!$E$58)-$E$58/'Detailed input - Vehicles'!$E$208,0)</f>
        <v>0</v>
      </c>
      <c r="Y102" s="246">
        <f>IF('Detailed input - Vehicles'!$E$208&gt;=(Y3-$D$3),PMT('Basic input'!$F$113,'Detailed input - Vehicles'!$E$208,-'GB trucks'!$E$58)-$E$58/'Detailed input - Vehicles'!$E$208,0)</f>
        <v>0</v>
      </c>
      <c r="Z102" s="246">
        <f>IF('Detailed input - Vehicles'!$E$208&gt;=(Z3-$D$3),PMT('Basic input'!$F$113,'Detailed input - Vehicles'!$E$208,-'GB trucks'!$E$58)-$E$58/'Detailed input - Vehicles'!$E$208,0)</f>
        <v>0</v>
      </c>
      <c r="AA102" s="246">
        <f>IF('Detailed input - Vehicles'!$E$208&gt;=(AA3-$D$3),PMT('Basic input'!$F$113,'Detailed input - Vehicles'!$E$208,-'GB trucks'!$E$58)-$E$58/'Detailed input - Vehicles'!$E$208,0)</f>
        <v>0</v>
      </c>
      <c r="AB102" s="246">
        <f>IF('Detailed input - Vehicles'!$E$208&gt;=(AB3-$D$3),PMT('Basic input'!$F$113,'Detailed input - Vehicles'!$E$208,-'GB trucks'!$E$58)-$E$58/'Detailed input - Vehicles'!$E$208,0)</f>
        <v>0</v>
      </c>
      <c r="AC102" s="246">
        <f>IF('Detailed input - Vehicles'!$E$208&gt;=(AC3-$D$3),PMT('Basic input'!$F$113,'Detailed input - Vehicles'!$E$208,-'GB trucks'!$E$58)-$E$58/'Detailed input - Vehicles'!$E$208,0)</f>
        <v>0</v>
      </c>
    </row>
    <row r="103" spans="1:29" s="45" customFormat="1" ht="20.25" customHeight="1" outlineLevel="3" x14ac:dyDescent="0.3">
      <c r="A103" s="44"/>
      <c r="B103" s="48"/>
      <c r="C103" s="146" t="s">
        <v>123</v>
      </c>
      <c r="D103" s="246"/>
      <c r="E103" s="246"/>
      <c r="F103" s="246">
        <f>IF('Detailed input - Vehicles'!$E$208&gt;=(F3-$E$3),PMT('Basic input'!$F$113,'Detailed input - Vehicles'!$E$208,-'GB trucks'!$F$58)-$F$58/'Detailed input - Vehicles'!$E$208,0)</f>
        <v>0</v>
      </c>
      <c r="G103" s="246">
        <f>IF('Detailed input - Vehicles'!$E$208&gt;=(G3-$E$3),PMT('Basic input'!$F$113,'Detailed input - Vehicles'!$E$208,-'GB trucks'!$F$58)-$F$58/'Detailed input - Vehicles'!$E$208,0)</f>
        <v>0</v>
      </c>
      <c r="H103" s="246">
        <f>IF('Detailed input - Vehicles'!$E$208&gt;=(H3-$E$3),PMT('Basic input'!$F$113,'Detailed input - Vehicles'!$E$208,-'GB trucks'!$F$58)-$F$58/'Detailed input - Vehicles'!$E$208,0)</f>
        <v>0</v>
      </c>
      <c r="I103" s="246">
        <f>IF('Detailed input - Vehicles'!$E$208&gt;=(I3-$E$3),PMT('Basic input'!$F$113,'Detailed input - Vehicles'!$E$208,-'GB trucks'!$F$58)-$F$58/'Detailed input - Vehicles'!$E$208,0)</f>
        <v>0</v>
      </c>
      <c r="J103" s="246">
        <f>IF('Detailed input - Vehicles'!$E$208&gt;=(J3-$E$3),PMT('Basic input'!$F$113,'Detailed input - Vehicles'!$E$208,-'GB trucks'!$F$58)-$F$58/'Detailed input - Vehicles'!$E$208,0)</f>
        <v>0</v>
      </c>
      <c r="K103" s="246">
        <f>IF('Detailed input - Vehicles'!$E$208&gt;=(K3-$E$3),PMT('Basic input'!$F$113,'Detailed input - Vehicles'!$E$208,-'GB trucks'!$F$58)-$F$58/'Detailed input - Vehicles'!$E$208,0)</f>
        <v>0</v>
      </c>
      <c r="L103" s="246">
        <f>IF('Detailed input - Vehicles'!$E$208&gt;=(L3-$E$3),PMT('Basic input'!$F$113,'Detailed input - Vehicles'!$E$208,-'GB trucks'!$F$58)-$F$58/'Detailed input - Vehicles'!$E$208,0)</f>
        <v>0</v>
      </c>
      <c r="M103" s="246">
        <f>IF('Detailed input - Vehicles'!$E$208&gt;=(M3-$E$3),PMT('Basic input'!$F$113,'Detailed input - Vehicles'!$E$208,-'GB trucks'!$F$58)-$F$58/'Detailed input - Vehicles'!$E$208,0)</f>
        <v>0</v>
      </c>
      <c r="N103" s="246">
        <f>IF('Detailed input - Vehicles'!$E$208&gt;=(N3-$E$3),PMT('Basic input'!$F$113,'Detailed input - Vehicles'!$E$208,-'GB trucks'!$F$58)-$F$58/'Detailed input - Vehicles'!$E$208,0)</f>
        <v>0</v>
      </c>
      <c r="O103" s="246">
        <f>IF('Detailed input - Vehicles'!$E$208&gt;=(O3-$E$3),PMT('Basic input'!$F$113,'Detailed input - Vehicles'!$E$208,-'GB trucks'!$F$58)-$F$58/'Detailed input - Vehicles'!$E$208,0)</f>
        <v>0</v>
      </c>
      <c r="P103" s="246">
        <f>IF('Detailed input - Vehicles'!$E$208&gt;=(P3-$E$3),PMT('Basic input'!$F$113,'Detailed input - Vehicles'!$E$208,-'GB trucks'!$F$58)-$F$58/'Detailed input - Vehicles'!$E$208,0)</f>
        <v>0</v>
      </c>
      <c r="Q103" s="246">
        <f>IF('Detailed input - Vehicles'!$E$208&gt;=(Q3-$E$3),PMT('Basic input'!$F$113,'Detailed input - Vehicles'!$E$208,-'GB trucks'!$F$58)-$F$58/'Detailed input - Vehicles'!$E$208,0)</f>
        <v>0</v>
      </c>
      <c r="R103" s="246">
        <f>IF('Detailed input - Vehicles'!$E$208&gt;=(R3-$E$3),PMT('Basic input'!$F$113,'Detailed input - Vehicles'!$E$208,-'GB trucks'!$F$58)-$F$58/'Detailed input - Vehicles'!$E$208,0)</f>
        <v>0</v>
      </c>
      <c r="S103" s="246">
        <f>IF('Detailed input - Vehicles'!$E$208&gt;=(S3-$E$3),PMT('Basic input'!$F$113,'Detailed input - Vehicles'!$E$208,-'GB trucks'!$F$58)-$F$58/'Detailed input - Vehicles'!$E$208,0)</f>
        <v>0</v>
      </c>
      <c r="T103" s="246">
        <f>IF('Detailed input - Vehicles'!$E$208&gt;=(T3-$E$3),PMT('Basic input'!$F$113,'Detailed input - Vehicles'!$E$208,-'GB trucks'!$F$58)-$F$58/'Detailed input - Vehicles'!$E$208,0)</f>
        <v>0</v>
      </c>
      <c r="U103" s="246">
        <f>IF('Detailed input - Vehicles'!$E$208&gt;=(U3-$E$3),PMT('Basic input'!$F$113,'Detailed input - Vehicles'!$E$208,-'GB trucks'!$F$58)-$F$58/'Detailed input - Vehicles'!$E$208,0)</f>
        <v>0</v>
      </c>
      <c r="V103" s="246">
        <f>IF('Detailed input - Vehicles'!$E$208&gt;=(V3-$E$3),PMT('Basic input'!$F$113,'Detailed input - Vehicles'!$E$208,-'GB trucks'!$F$58)-$F$58/'Detailed input - Vehicles'!$E$208,0)</f>
        <v>0</v>
      </c>
      <c r="W103" s="246">
        <f>IF('Detailed input - Vehicles'!$E$208&gt;=(W3-$E$3),PMT('Basic input'!$F$113,'Detailed input - Vehicles'!$E$208,-'GB trucks'!$F$58)-$F$58/'Detailed input - Vehicles'!$E$208,0)</f>
        <v>0</v>
      </c>
      <c r="X103" s="246">
        <f>IF('Detailed input - Vehicles'!$E$208&gt;=(X3-$E$3),PMT('Basic input'!$F$113,'Detailed input - Vehicles'!$E$208,-'GB trucks'!$F$58)-$F$58/'Detailed input - Vehicles'!$E$208,0)</f>
        <v>0</v>
      </c>
      <c r="Y103" s="246">
        <f>IF('Detailed input - Vehicles'!$E$208&gt;=(Y3-$E$3),PMT('Basic input'!$F$113,'Detailed input - Vehicles'!$E$208,-'GB trucks'!$F$58)-$F$58/'Detailed input - Vehicles'!$E$208,0)</f>
        <v>0</v>
      </c>
      <c r="Z103" s="246">
        <f>IF('Detailed input - Vehicles'!$E$208&gt;=(Z3-$E$3),PMT('Basic input'!$F$113,'Detailed input - Vehicles'!$E$208,-'GB trucks'!$F$58)-$F$58/'Detailed input - Vehicles'!$E$208,0)</f>
        <v>0</v>
      </c>
      <c r="AA103" s="246">
        <f>IF('Detailed input - Vehicles'!$E$208&gt;=(AA3-$E$3),PMT('Basic input'!$F$113,'Detailed input - Vehicles'!$E$208,-'GB trucks'!$F$58)-$F$58/'Detailed input - Vehicles'!$E$208,0)</f>
        <v>0</v>
      </c>
      <c r="AB103" s="246">
        <f>IF('Detailed input - Vehicles'!$E$208&gt;=(AB3-$E$3),PMT('Basic input'!$F$113,'Detailed input - Vehicles'!$E$208,-'GB trucks'!$F$58)-$F$58/'Detailed input - Vehicles'!$E$208,0)</f>
        <v>0</v>
      </c>
      <c r="AC103" s="246">
        <f>IF('Detailed input - Vehicles'!$E$208&gt;=(AC3-$E$3),PMT('Basic input'!$F$113,'Detailed input - Vehicles'!$E$208,-'GB trucks'!$F$58)-$F$58/'Detailed input - Vehicles'!$E$208,0)</f>
        <v>0</v>
      </c>
    </row>
    <row r="104" spans="1:29" s="45" customFormat="1" ht="20.25" customHeight="1" outlineLevel="3" x14ac:dyDescent="0.3">
      <c r="A104" s="44"/>
      <c r="B104" s="48"/>
      <c r="C104" s="146" t="s">
        <v>124</v>
      </c>
      <c r="D104" s="246"/>
      <c r="E104" s="246"/>
      <c r="F104" s="246"/>
      <c r="G104" s="246">
        <f>IF('Detailed input - Vehicles'!$E$208&gt;=(G3-$F$3),PMT('Basic input'!$F$113,'Detailed input - Vehicles'!$E$208,-'GB trucks'!$G$58)-$G$58/'Detailed input - Vehicles'!$E$208,0)</f>
        <v>0</v>
      </c>
      <c r="H104" s="246">
        <f>IF('Detailed input - Vehicles'!$E$208&gt;=(H3-$F$3),PMT('Basic input'!$F$113,'Detailed input - Vehicles'!$E$208,-'GB trucks'!$G$58)-$G$58/'Detailed input - Vehicles'!$E$208,0)</f>
        <v>0</v>
      </c>
      <c r="I104" s="246">
        <f>IF('Detailed input - Vehicles'!$E$208&gt;=(I3-$F$3),PMT('Basic input'!$F$113,'Detailed input - Vehicles'!$E$208,-'GB trucks'!$G$58)-$G$58/'Detailed input - Vehicles'!$E$208,0)</f>
        <v>0</v>
      </c>
      <c r="J104" s="246">
        <f>IF('Detailed input - Vehicles'!$E$208&gt;=(J3-$F$3),PMT('Basic input'!$F$113,'Detailed input - Vehicles'!$E$208,-'GB trucks'!$G$58)-$G$58/'Detailed input - Vehicles'!$E$208,0)</f>
        <v>0</v>
      </c>
      <c r="K104" s="246">
        <f>IF('Detailed input - Vehicles'!$E$208&gt;=(K3-$F$3),PMT('Basic input'!$F$113,'Detailed input - Vehicles'!$E$208,-'GB trucks'!$G$58)-$G$58/'Detailed input - Vehicles'!$E$208,0)</f>
        <v>0</v>
      </c>
      <c r="L104" s="246">
        <f>IF('Detailed input - Vehicles'!$E$208&gt;=(L3-$F$3),PMT('Basic input'!$F$113,'Detailed input - Vehicles'!$E$208,-'GB trucks'!$G$58)-$G$58/'Detailed input - Vehicles'!$E$208,0)</f>
        <v>0</v>
      </c>
      <c r="M104" s="246">
        <f>IF('Detailed input - Vehicles'!$E$208&gt;=(M3-$F$3),PMT('Basic input'!$F$113,'Detailed input - Vehicles'!$E$208,-'GB trucks'!$G$58)-$G$58/'Detailed input - Vehicles'!$E$208,0)</f>
        <v>0</v>
      </c>
      <c r="N104" s="246">
        <f>IF('Detailed input - Vehicles'!$E$208&gt;=(N3-$F$3),PMT('Basic input'!$F$113,'Detailed input - Vehicles'!$E$208,-'GB trucks'!$G$58)-$G$58/'Detailed input - Vehicles'!$E$208,0)</f>
        <v>0</v>
      </c>
      <c r="O104" s="246">
        <f>IF('Detailed input - Vehicles'!$E$208&gt;=(O3-$F$3),PMT('Basic input'!$F$113,'Detailed input - Vehicles'!$E$208,-'GB trucks'!$G$58)-$G$58/'Detailed input - Vehicles'!$E$208,0)</f>
        <v>0</v>
      </c>
      <c r="P104" s="246">
        <f>IF('Detailed input - Vehicles'!$E$208&gt;=(P3-$F$3),PMT('Basic input'!$F$113,'Detailed input - Vehicles'!$E$208,-'GB trucks'!$G$58)-$G$58/'Detailed input - Vehicles'!$E$208,0)</f>
        <v>0</v>
      </c>
      <c r="Q104" s="246">
        <f>IF('Detailed input - Vehicles'!$E$208&gt;=(Q3-$F$3),PMT('Basic input'!$F$113,'Detailed input - Vehicles'!$E$208,-'GB trucks'!$G$58)-$G$58/'Detailed input - Vehicles'!$E$208,0)</f>
        <v>0</v>
      </c>
      <c r="R104" s="246">
        <f>IF('Detailed input - Vehicles'!$E$208&gt;=(R3-$F$3),PMT('Basic input'!$F$113,'Detailed input - Vehicles'!$E$208,-'GB trucks'!$G$58)-$G$58/'Detailed input - Vehicles'!$E$208,0)</f>
        <v>0</v>
      </c>
      <c r="S104" s="246">
        <f>IF('Detailed input - Vehicles'!$E$208&gt;=(S3-$F$3),PMT('Basic input'!$F$113,'Detailed input - Vehicles'!$E$208,-'GB trucks'!$G$58)-$G$58/'Detailed input - Vehicles'!$E$208,0)</f>
        <v>0</v>
      </c>
      <c r="T104" s="246">
        <f>IF('Detailed input - Vehicles'!$E$208&gt;=(T3-$F$3),PMT('Basic input'!$F$113,'Detailed input - Vehicles'!$E$208,-'GB trucks'!$G$58)-$G$58/'Detailed input - Vehicles'!$E$208,0)</f>
        <v>0</v>
      </c>
      <c r="U104" s="246">
        <f>IF('Detailed input - Vehicles'!$E$208&gt;=(U3-$F$3),PMT('Basic input'!$F$113,'Detailed input - Vehicles'!$E$208,-'GB trucks'!$G$58)-$G$58/'Detailed input - Vehicles'!$E$208,0)</f>
        <v>0</v>
      </c>
      <c r="V104" s="246">
        <f>IF('Detailed input - Vehicles'!$E$208&gt;=(V3-$F$3),PMT('Basic input'!$F$113,'Detailed input - Vehicles'!$E$208,-'GB trucks'!$G$58)-$G$58/'Detailed input - Vehicles'!$E$208,0)</f>
        <v>0</v>
      </c>
      <c r="W104" s="246">
        <f>IF('Detailed input - Vehicles'!$E$208&gt;=(W3-$F$3),PMT('Basic input'!$F$113,'Detailed input - Vehicles'!$E$208,-'GB trucks'!$G$58)-$G$58/'Detailed input - Vehicles'!$E$208,0)</f>
        <v>0</v>
      </c>
      <c r="X104" s="246">
        <f>IF('Detailed input - Vehicles'!$E$208&gt;=(X3-$F$3),PMT('Basic input'!$F$113,'Detailed input - Vehicles'!$E$208,-'GB trucks'!$G$58)-$G$58/'Detailed input - Vehicles'!$E$208,0)</f>
        <v>0</v>
      </c>
      <c r="Y104" s="246">
        <f>IF('Detailed input - Vehicles'!$E$208&gt;=(Y3-$F$3),PMT('Basic input'!$F$113,'Detailed input - Vehicles'!$E$208,-'GB trucks'!$G$58)-$G$58/'Detailed input - Vehicles'!$E$208,0)</f>
        <v>0</v>
      </c>
      <c r="Z104" s="246">
        <f>IF('Detailed input - Vehicles'!$E$208&gt;=(Z3-$F$3),PMT('Basic input'!$F$113,'Detailed input - Vehicles'!$E$208,-'GB trucks'!$G$58)-$G$58/'Detailed input - Vehicles'!$E$208,0)</f>
        <v>0</v>
      </c>
      <c r="AA104" s="246">
        <f>IF('Detailed input - Vehicles'!$E$208&gt;=(AA3-$F$3),PMT('Basic input'!$F$113,'Detailed input - Vehicles'!$E$208,-'GB trucks'!$G$58)-$G$58/'Detailed input - Vehicles'!$E$208,0)</f>
        <v>0</v>
      </c>
      <c r="AB104" s="246">
        <f>IF('Detailed input - Vehicles'!$E$208&gt;=(AB3-$F$3),PMT('Basic input'!$F$113,'Detailed input - Vehicles'!$E$208,-'GB trucks'!$G$58)-$G$58/'Detailed input - Vehicles'!$E$208,0)</f>
        <v>0</v>
      </c>
      <c r="AC104" s="246">
        <f>IF('Detailed input - Vehicles'!$E$208&gt;=(AC3-$F$3),PMT('Basic input'!$F$113,'Detailed input - Vehicles'!$E$208,-'GB trucks'!$G$58)-$G$58/'Detailed input - Vehicles'!$E$208,0)</f>
        <v>0</v>
      </c>
    </row>
    <row r="105" spans="1:29" s="45" customFormat="1" ht="20.25" customHeight="1" outlineLevel="3" x14ac:dyDescent="0.3">
      <c r="A105" s="44"/>
      <c r="B105" s="48"/>
      <c r="C105" s="146" t="s">
        <v>125</v>
      </c>
      <c r="D105" s="246"/>
      <c r="E105" s="246"/>
      <c r="F105" s="246"/>
      <c r="G105" s="246"/>
      <c r="H105" s="246">
        <f>IF('Detailed input - Vehicles'!$E$208&gt;=(H3-$G$3),PMT('Basic input'!$F$113,'Detailed input - Vehicles'!$E$208,-'GB trucks'!$H$58)-$H$58/'Detailed input - Vehicles'!$E$208,0)</f>
        <v>0</v>
      </c>
      <c r="I105" s="246">
        <f>IF('Detailed input - Vehicles'!$E$208&gt;=(I3-$G$3),PMT('Basic input'!$F$113,'Detailed input - Vehicles'!$E$208,-'GB trucks'!$H$58)-$H$58/'Detailed input - Vehicles'!$E$208,0)</f>
        <v>0</v>
      </c>
      <c r="J105" s="246">
        <f>IF('Detailed input - Vehicles'!$E$208&gt;=(J3-$G$3),PMT('Basic input'!$F$113,'Detailed input - Vehicles'!$E$208,-'GB trucks'!$H$58)-$H$58/'Detailed input - Vehicles'!$E$208,0)</f>
        <v>0</v>
      </c>
      <c r="K105" s="246">
        <f>IF('Detailed input - Vehicles'!$E$208&gt;=(K3-$G$3),PMT('Basic input'!$F$113,'Detailed input - Vehicles'!$E$208,-'GB trucks'!$H$58)-$H$58/'Detailed input - Vehicles'!$E$208,0)</f>
        <v>0</v>
      </c>
      <c r="L105" s="246">
        <f>IF('Detailed input - Vehicles'!$E$208&gt;=(L3-$G$3),PMT('Basic input'!$F$113,'Detailed input - Vehicles'!$E$208,-'GB trucks'!$H$58)-$H$58/'Detailed input - Vehicles'!$E$208,0)</f>
        <v>0</v>
      </c>
      <c r="M105" s="246">
        <f>IF('Detailed input - Vehicles'!$E$208&gt;=(M3-$G$3),PMT('Basic input'!$F$113,'Detailed input - Vehicles'!$E$208,-'GB trucks'!$H$58)-$H$58/'Detailed input - Vehicles'!$E$208,0)</f>
        <v>0</v>
      </c>
      <c r="N105" s="246">
        <f>IF('Detailed input - Vehicles'!$E$208&gt;=(N3-$G$3),PMT('Basic input'!$F$113,'Detailed input - Vehicles'!$E$208,-'GB trucks'!$H$58)-$H$58/'Detailed input - Vehicles'!$E$208,0)</f>
        <v>0</v>
      </c>
      <c r="O105" s="246">
        <f>IF('Detailed input - Vehicles'!$E$208&gt;=(O3-$G$3),PMT('Basic input'!$F$113,'Detailed input - Vehicles'!$E$208,-'GB trucks'!$H$58)-$H$58/'Detailed input - Vehicles'!$E$208,0)</f>
        <v>0</v>
      </c>
      <c r="P105" s="246">
        <f>IF('Detailed input - Vehicles'!$E$208&gt;=(P3-$G$3),PMT('Basic input'!$F$113,'Detailed input - Vehicles'!$E$208,-'GB trucks'!$H$58)-$H$58/'Detailed input - Vehicles'!$E$208,0)</f>
        <v>0</v>
      </c>
      <c r="Q105" s="246">
        <f>IF('Detailed input - Vehicles'!$E$208&gt;=(Q3-$G$3),PMT('Basic input'!$F$113,'Detailed input - Vehicles'!$E$208,-'GB trucks'!$H$58)-$H$58/'Detailed input - Vehicles'!$E$208,0)</f>
        <v>0</v>
      </c>
      <c r="R105" s="246">
        <f>IF('Detailed input - Vehicles'!$E$208&gt;=(R3-$G$3),PMT('Basic input'!$F$113,'Detailed input - Vehicles'!$E$208,-'GB trucks'!$H$58)-$H$58/'Detailed input - Vehicles'!$E$208,0)</f>
        <v>0</v>
      </c>
      <c r="S105" s="246">
        <f>IF('Detailed input - Vehicles'!$E$208&gt;=(S3-$G$3),PMT('Basic input'!$F$113,'Detailed input - Vehicles'!$E$208,-'GB trucks'!$H$58)-$H$58/'Detailed input - Vehicles'!$E$208,0)</f>
        <v>0</v>
      </c>
      <c r="T105" s="246">
        <f>IF('Detailed input - Vehicles'!$E$208&gt;=(T3-$G$3),PMT('Basic input'!$F$113,'Detailed input - Vehicles'!$E$208,-'GB trucks'!$H$58)-$H$58/'Detailed input - Vehicles'!$E$208,0)</f>
        <v>0</v>
      </c>
      <c r="U105" s="246">
        <f>IF('Detailed input - Vehicles'!$E$208&gt;=(U3-$G$3),PMT('Basic input'!$F$113,'Detailed input - Vehicles'!$E$208,-'GB trucks'!$H$58)-$H$58/'Detailed input - Vehicles'!$E$208,0)</f>
        <v>0</v>
      </c>
      <c r="V105" s="246">
        <f>IF('Detailed input - Vehicles'!$E$208&gt;=(V3-$G$3),PMT('Basic input'!$F$113,'Detailed input - Vehicles'!$E$208,-'GB trucks'!$H$58)-$H$58/'Detailed input - Vehicles'!$E$208,0)</f>
        <v>0</v>
      </c>
      <c r="W105" s="246">
        <f>IF('Detailed input - Vehicles'!$E$208&gt;=(W3-$G$3),PMT('Basic input'!$F$113,'Detailed input - Vehicles'!$E$208,-'GB trucks'!$H$58)-$H$58/'Detailed input - Vehicles'!$E$208,0)</f>
        <v>0</v>
      </c>
      <c r="X105" s="246">
        <f>IF('Detailed input - Vehicles'!$E$208&gt;=(X3-$G$3),PMT('Basic input'!$F$113,'Detailed input - Vehicles'!$E$208,-'GB trucks'!$H$58)-$H$58/'Detailed input - Vehicles'!$E$208,0)</f>
        <v>0</v>
      </c>
      <c r="Y105" s="246">
        <f>IF('Detailed input - Vehicles'!$E$208&gt;=(Y3-$G$3),PMT('Basic input'!$F$113,'Detailed input - Vehicles'!$E$208,-'GB trucks'!$H$58)-$H$58/'Detailed input - Vehicles'!$E$208,0)</f>
        <v>0</v>
      </c>
      <c r="Z105" s="246">
        <f>IF('Detailed input - Vehicles'!$E$208&gt;=(Z3-$G$3),PMT('Basic input'!$F$113,'Detailed input - Vehicles'!$E$208,-'GB trucks'!$H$58)-$H$58/'Detailed input - Vehicles'!$E$208,0)</f>
        <v>0</v>
      </c>
      <c r="AA105" s="246">
        <f>IF('Detailed input - Vehicles'!$E$208&gt;=(AA3-$G$3),PMT('Basic input'!$F$113,'Detailed input - Vehicles'!$E$208,-'GB trucks'!$H$58)-$H$58/'Detailed input - Vehicles'!$E$208,0)</f>
        <v>0</v>
      </c>
      <c r="AB105" s="246">
        <f>IF('Detailed input - Vehicles'!$E$208&gt;=(AB3-$G$3),PMT('Basic input'!$F$113,'Detailed input - Vehicles'!$E$208,-'GB trucks'!$H$58)-$H$58/'Detailed input - Vehicles'!$E$208,0)</f>
        <v>0</v>
      </c>
      <c r="AC105" s="246">
        <f>IF('Detailed input - Vehicles'!$E$208&gt;=(AC3-$G$3),PMT('Basic input'!$F$113,'Detailed input - Vehicles'!$E$208,-'GB trucks'!$H$58)-$H$58/'Detailed input - Vehicles'!$E$208,0)</f>
        <v>0</v>
      </c>
    </row>
    <row r="106" spans="1:29" s="45" customFormat="1" ht="20.25" customHeight="1" outlineLevel="3" x14ac:dyDescent="0.3">
      <c r="A106" s="44"/>
      <c r="B106" s="48"/>
      <c r="C106" s="146" t="s">
        <v>126</v>
      </c>
      <c r="D106" s="246"/>
      <c r="E106" s="246"/>
      <c r="F106" s="246"/>
      <c r="G106" s="246"/>
      <c r="H106" s="246"/>
      <c r="I106" s="246">
        <f>IF('Detailed input - Vehicles'!$E$208&gt;=(I3-$H$3),PMT('Basic input'!$F$113,'Detailed input - Vehicles'!$E$208,-'GB trucks'!$I$58)-$I$58/'Detailed input - Vehicles'!$E$208,0)</f>
        <v>0</v>
      </c>
      <c r="J106" s="246">
        <f>IF('Detailed input - Vehicles'!$E$208&gt;=(J3-$H$3),PMT('Basic input'!$F$113,'Detailed input - Vehicles'!$E$208,-'GB trucks'!$I$58)-$I$58/'Detailed input - Vehicles'!$E$208,0)</f>
        <v>0</v>
      </c>
      <c r="K106" s="246">
        <f>IF('Detailed input - Vehicles'!$E$208&gt;=(K3-$H$3),PMT('Basic input'!$F$113,'Detailed input - Vehicles'!$E$208,-'GB trucks'!$I$58)-$I$58/'Detailed input - Vehicles'!$E$208,0)</f>
        <v>0</v>
      </c>
      <c r="L106" s="246">
        <f>IF('Detailed input - Vehicles'!$E$208&gt;=(L3-$H$3),PMT('Basic input'!$F$113,'Detailed input - Vehicles'!$E$208,-'GB trucks'!$I$58)-$I$58/'Detailed input - Vehicles'!$E$208,0)</f>
        <v>0</v>
      </c>
      <c r="M106" s="246">
        <f>IF('Detailed input - Vehicles'!$E$208&gt;=(M3-$H$3),PMT('Basic input'!$F$113,'Detailed input - Vehicles'!$E$208,-'GB trucks'!$I$58)-$I$58/'Detailed input - Vehicles'!$E$208,0)</f>
        <v>0</v>
      </c>
      <c r="N106" s="246">
        <f>IF('Detailed input - Vehicles'!$E$208&gt;=(N3-$H$3),PMT('Basic input'!$F$113,'Detailed input - Vehicles'!$E$208,-'GB trucks'!$I$58)-$I$58/'Detailed input - Vehicles'!$E$208,0)</f>
        <v>0</v>
      </c>
      <c r="O106" s="246">
        <f>IF('Detailed input - Vehicles'!$E$208&gt;=(O3-$H$3),PMT('Basic input'!$F$113,'Detailed input - Vehicles'!$E$208,-'GB trucks'!$I$58)-$I$58/'Detailed input - Vehicles'!$E$208,0)</f>
        <v>0</v>
      </c>
      <c r="P106" s="246">
        <f>IF('Detailed input - Vehicles'!$E$208&gt;=(P3-$H$3),PMT('Basic input'!$F$113,'Detailed input - Vehicles'!$E$208,-'GB trucks'!$I$58)-$I$58/'Detailed input - Vehicles'!$E$208,0)</f>
        <v>0</v>
      </c>
      <c r="Q106" s="246">
        <f>IF('Detailed input - Vehicles'!$E$208&gt;=(Q3-$H$3),PMT('Basic input'!$F$113,'Detailed input - Vehicles'!$E$208,-'GB trucks'!$I$58)-$I$58/'Detailed input - Vehicles'!$E$208,0)</f>
        <v>0</v>
      </c>
      <c r="R106" s="246">
        <f>IF('Detailed input - Vehicles'!$E$208&gt;=(R3-$H$3),PMT('Basic input'!$F$113,'Detailed input - Vehicles'!$E$208,-'GB trucks'!$I$58)-$I$58/'Detailed input - Vehicles'!$E$208,0)</f>
        <v>0</v>
      </c>
      <c r="S106" s="246">
        <f>IF('Detailed input - Vehicles'!$E$208&gt;=(S3-$H$3),PMT('Basic input'!$F$113,'Detailed input - Vehicles'!$E$208,-'GB trucks'!$I$58)-$I$58/'Detailed input - Vehicles'!$E$208,0)</f>
        <v>0</v>
      </c>
      <c r="T106" s="246">
        <f>IF('Detailed input - Vehicles'!$E$208&gt;=(T3-$H$3),PMT('Basic input'!$F$113,'Detailed input - Vehicles'!$E$208,-'GB trucks'!$I$58)-$I$58/'Detailed input - Vehicles'!$E$208,0)</f>
        <v>0</v>
      </c>
      <c r="U106" s="246">
        <f>IF('Detailed input - Vehicles'!$E$208&gt;=(U3-$H$3),PMT('Basic input'!$F$113,'Detailed input - Vehicles'!$E$208,-'GB trucks'!$I$58)-$I$58/'Detailed input - Vehicles'!$E$208,0)</f>
        <v>0</v>
      </c>
      <c r="V106" s="246">
        <f>IF('Detailed input - Vehicles'!$E$208&gt;=(V3-$H$3),PMT('Basic input'!$F$113,'Detailed input - Vehicles'!$E$208,-'GB trucks'!$I$58)-$I$58/'Detailed input - Vehicles'!$E$208,0)</f>
        <v>0</v>
      </c>
      <c r="W106" s="246">
        <f>IF('Detailed input - Vehicles'!$E$208&gt;=(W3-$H$3),PMT('Basic input'!$F$113,'Detailed input - Vehicles'!$E$208,-'GB trucks'!$I$58)-$I$58/'Detailed input - Vehicles'!$E$208,0)</f>
        <v>0</v>
      </c>
      <c r="X106" s="246">
        <f>IF('Detailed input - Vehicles'!$E$208&gt;=(X3-$H$3),PMT('Basic input'!$F$113,'Detailed input - Vehicles'!$E$208,-'GB trucks'!$I$58)-$I$58/'Detailed input - Vehicles'!$E$208,0)</f>
        <v>0</v>
      </c>
      <c r="Y106" s="246">
        <f>IF('Detailed input - Vehicles'!$E$208&gt;=(Y3-$H$3),PMT('Basic input'!$F$113,'Detailed input - Vehicles'!$E$208,-'GB trucks'!$I$58)-$I$58/'Detailed input - Vehicles'!$E$208,0)</f>
        <v>0</v>
      </c>
      <c r="Z106" s="246">
        <f>IF('Detailed input - Vehicles'!$E$208&gt;=(Z3-$H$3),PMT('Basic input'!$F$113,'Detailed input - Vehicles'!$E$208,-'GB trucks'!$I$58)-$I$58/'Detailed input - Vehicles'!$E$208,0)</f>
        <v>0</v>
      </c>
      <c r="AA106" s="246">
        <f>IF('Detailed input - Vehicles'!$E$208&gt;=(AA3-$H$3),PMT('Basic input'!$F$113,'Detailed input - Vehicles'!$E$208,-'GB trucks'!$I$58)-$I$58/'Detailed input - Vehicles'!$E$208,0)</f>
        <v>0</v>
      </c>
      <c r="AB106" s="246">
        <f>IF('Detailed input - Vehicles'!$E$208&gt;=(AB3-$H$3),PMT('Basic input'!$F$113,'Detailed input - Vehicles'!$E$208,-'GB trucks'!$I$58)-$I$58/'Detailed input - Vehicles'!$E$208,0)</f>
        <v>0</v>
      </c>
      <c r="AC106" s="246">
        <f>IF('Detailed input - Vehicles'!$E$208&gt;=(AC3-$H$3),PMT('Basic input'!$F$113,'Detailed input - Vehicles'!$E$208,-'GB trucks'!$I$58)-$I$58/'Detailed input - Vehicles'!$E$208,0)</f>
        <v>0</v>
      </c>
    </row>
    <row r="107" spans="1:29" s="45" customFormat="1" ht="20.25" customHeight="1" outlineLevel="3" x14ac:dyDescent="0.3">
      <c r="A107" s="44"/>
      <c r="B107" s="48"/>
      <c r="C107" s="146" t="s">
        <v>127</v>
      </c>
      <c r="D107" s="246"/>
      <c r="E107" s="246"/>
      <c r="F107" s="246"/>
      <c r="G107" s="246"/>
      <c r="H107" s="246"/>
      <c r="I107" s="246"/>
      <c r="J107" s="246">
        <f>IF('Detailed input - Vehicles'!$E$208&gt;=(J3-$I$3),PMT('Basic input'!$F$113,'Detailed input - Vehicles'!$E$208,-'GB trucks'!$J$58)-$J$58/'Detailed input - Vehicles'!$E$208,0)</f>
        <v>0</v>
      </c>
      <c r="K107" s="246">
        <f>IF('Detailed input - Vehicles'!$E$208&gt;=(K3-$I$3),PMT('Basic input'!$F$113,'Detailed input - Vehicles'!$E$208,-'GB trucks'!$J$58)-$J$58/'Detailed input - Vehicles'!$E$208,0)</f>
        <v>0</v>
      </c>
      <c r="L107" s="246">
        <f>IF('Detailed input - Vehicles'!$E$208&gt;=(L3-$I$3),PMT('Basic input'!$F$113,'Detailed input - Vehicles'!$E$208,-'GB trucks'!$J$58)-$J$58/'Detailed input - Vehicles'!$E$208,0)</f>
        <v>0</v>
      </c>
      <c r="M107" s="246">
        <f>IF('Detailed input - Vehicles'!$E$208&gt;=(M3-$I$3),PMT('Basic input'!$F$113,'Detailed input - Vehicles'!$E$208,-'GB trucks'!$J$58)-$J$58/'Detailed input - Vehicles'!$E$208,0)</f>
        <v>0</v>
      </c>
      <c r="N107" s="246">
        <f>IF('Detailed input - Vehicles'!$E$208&gt;=(N3-$I$3),PMT('Basic input'!$F$113,'Detailed input - Vehicles'!$E$208,-'GB trucks'!$J$58)-$J$58/'Detailed input - Vehicles'!$E$208,0)</f>
        <v>0</v>
      </c>
      <c r="O107" s="246">
        <f>IF('Detailed input - Vehicles'!$E$208&gt;=(O3-$I$3),PMT('Basic input'!$F$113,'Detailed input - Vehicles'!$E$208,-'GB trucks'!$J$58)-$J$58/'Detailed input - Vehicles'!$E$208,0)</f>
        <v>0</v>
      </c>
      <c r="P107" s="246">
        <f>IF('Detailed input - Vehicles'!$E$208&gt;=(P3-$I$3),PMT('Basic input'!$F$113,'Detailed input - Vehicles'!$E$208,-'GB trucks'!$J$58)-$J$58/'Detailed input - Vehicles'!$E$208,0)</f>
        <v>0</v>
      </c>
      <c r="Q107" s="246">
        <f>IF('Detailed input - Vehicles'!$E$208&gt;=(Q3-$I$3),PMT('Basic input'!$F$113,'Detailed input - Vehicles'!$E$208,-'GB trucks'!$J$58)-$J$58/'Detailed input - Vehicles'!$E$208,0)</f>
        <v>0</v>
      </c>
      <c r="R107" s="246">
        <f>IF('Detailed input - Vehicles'!$E$208&gt;=(R3-$I$3),PMT('Basic input'!$F$113,'Detailed input - Vehicles'!$E$208,-'GB trucks'!$J$58)-$J$58/'Detailed input - Vehicles'!$E$208,0)</f>
        <v>0</v>
      </c>
      <c r="S107" s="246">
        <f>IF('Detailed input - Vehicles'!$E$208&gt;=(S3-$I$3),PMT('Basic input'!$F$113,'Detailed input - Vehicles'!$E$208,-'GB trucks'!$J$58)-$J$58/'Detailed input - Vehicles'!$E$208,0)</f>
        <v>0</v>
      </c>
      <c r="T107" s="246">
        <f>IF('Detailed input - Vehicles'!$E$208&gt;=(T3-$I$3),PMT('Basic input'!$F$113,'Detailed input - Vehicles'!$E$208,-'GB trucks'!$J$58)-$J$58/'Detailed input - Vehicles'!$E$208,0)</f>
        <v>0</v>
      </c>
      <c r="U107" s="246">
        <f>IF('Detailed input - Vehicles'!$E$208&gt;=(U3-$I$3),PMT('Basic input'!$F$113,'Detailed input - Vehicles'!$E$208,-'GB trucks'!$J$58)-$J$58/'Detailed input - Vehicles'!$E$208,0)</f>
        <v>0</v>
      </c>
      <c r="V107" s="246">
        <f>IF('Detailed input - Vehicles'!$E$208&gt;=(V3-$I$3),PMT('Basic input'!$F$113,'Detailed input - Vehicles'!$E$208,-'GB trucks'!$J$58)-$J$58/'Detailed input - Vehicles'!$E$208,0)</f>
        <v>0</v>
      </c>
      <c r="W107" s="246">
        <f>IF('Detailed input - Vehicles'!$E$208&gt;=(W3-$I$3),PMT('Basic input'!$F$113,'Detailed input - Vehicles'!$E$208,-'GB trucks'!$J$58)-$J$58/'Detailed input - Vehicles'!$E$208,0)</f>
        <v>0</v>
      </c>
      <c r="X107" s="246">
        <f>IF('Detailed input - Vehicles'!$E$208&gt;=(X3-$I$3),PMT('Basic input'!$F$113,'Detailed input - Vehicles'!$E$208,-'GB trucks'!$J$58)-$J$58/'Detailed input - Vehicles'!$E$208,0)</f>
        <v>0</v>
      </c>
      <c r="Y107" s="246">
        <f>IF('Detailed input - Vehicles'!$E$208&gt;=(Y3-$I$3),PMT('Basic input'!$F$113,'Detailed input - Vehicles'!$E$208,-'GB trucks'!$J$58)-$J$58/'Detailed input - Vehicles'!$E$208,0)</f>
        <v>0</v>
      </c>
      <c r="Z107" s="246">
        <f>IF('Detailed input - Vehicles'!$E$208&gt;=(Z3-$I$3),PMT('Basic input'!$F$113,'Detailed input - Vehicles'!$E$208,-'GB trucks'!$J$58)-$J$58/'Detailed input - Vehicles'!$E$208,0)</f>
        <v>0</v>
      </c>
      <c r="AA107" s="246">
        <f>IF('Detailed input - Vehicles'!$E$208&gt;=(AA3-$I$3),PMT('Basic input'!$F$113,'Detailed input - Vehicles'!$E$208,-'GB trucks'!$J$58)-$J$58/'Detailed input - Vehicles'!$E$208,0)</f>
        <v>0</v>
      </c>
      <c r="AB107" s="246">
        <f>IF('Detailed input - Vehicles'!$E$208&gt;=(AB3-$I$3),PMT('Basic input'!$F$113,'Detailed input - Vehicles'!$E$208,-'GB trucks'!$J$58)-$J$58/'Detailed input - Vehicles'!$E$208,0)</f>
        <v>0</v>
      </c>
      <c r="AC107" s="246">
        <f>IF('Detailed input - Vehicles'!$E$208&gt;=(AC3-$I$3),PMT('Basic input'!$F$113,'Detailed input - Vehicles'!$E$208,-'GB trucks'!$J$58)-$J$58/'Detailed input - Vehicles'!$E$208,0)</f>
        <v>0</v>
      </c>
    </row>
    <row r="108" spans="1:29" s="45" customFormat="1" ht="20.25" customHeight="1" outlineLevel="3" x14ac:dyDescent="0.3">
      <c r="A108" s="44"/>
      <c r="B108" s="48"/>
      <c r="C108" s="146" t="s">
        <v>128</v>
      </c>
      <c r="D108" s="246"/>
      <c r="E108" s="246"/>
      <c r="F108" s="246"/>
      <c r="G108" s="246"/>
      <c r="H108" s="246"/>
      <c r="I108" s="246"/>
      <c r="J108" s="246"/>
      <c r="K108" s="246">
        <f>IF('Detailed input - Vehicles'!$E$208&gt;=(K3-$J$3),PMT('Basic input'!$F$113,'Detailed input - Vehicles'!$E$208,-'GB trucks'!$K$58)-$K$58/'Detailed input - Vehicles'!$E$208,0)</f>
        <v>0</v>
      </c>
      <c r="L108" s="246">
        <f>IF('Detailed input - Vehicles'!$E$208&gt;=(L3-$J$3),PMT('Basic input'!$F$113,'Detailed input - Vehicles'!$E$208,-'GB trucks'!$K$58)-$K$58/'Detailed input - Vehicles'!$E$208,0)</f>
        <v>0</v>
      </c>
      <c r="M108" s="246">
        <f>IF('Detailed input - Vehicles'!$E$208&gt;=(M3-$J$3),PMT('Basic input'!$F$113,'Detailed input - Vehicles'!$E$208,-'GB trucks'!$K$58)-$K$58/'Detailed input - Vehicles'!$E$208,0)</f>
        <v>0</v>
      </c>
      <c r="N108" s="246">
        <f>IF('Detailed input - Vehicles'!$E$208&gt;=(N3-$J$3),PMT('Basic input'!$F$113,'Detailed input - Vehicles'!$E$208,-'GB trucks'!$K$58)-$K$58/'Detailed input - Vehicles'!$E$208,0)</f>
        <v>0</v>
      </c>
      <c r="O108" s="246">
        <f>IF('Detailed input - Vehicles'!$E$208&gt;=(O3-$J$3),PMT('Basic input'!$F$113,'Detailed input - Vehicles'!$E$208,-'GB trucks'!$K$58)-$K$58/'Detailed input - Vehicles'!$E$208,0)</f>
        <v>0</v>
      </c>
      <c r="P108" s="246">
        <f>IF('Detailed input - Vehicles'!$E$208&gt;=(P3-$J$3),PMT('Basic input'!$F$113,'Detailed input - Vehicles'!$E$208,-'GB trucks'!$K$58)-$K$58/'Detailed input - Vehicles'!$E$208,0)</f>
        <v>0</v>
      </c>
      <c r="Q108" s="246">
        <f>IF('Detailed input - Vehicles'!$E$208&gt;=(Q3-$J$3),PMT('Basic input'!$F$113,'Detailed input - Vehicles'!$E$208,-'GB trucks'!$K$58)-$K$58/'Detailed input - Vehicles'!$E$208,0)</f>
        <v>0</v>
      </c>
      <c r="R108" s="246">
        <f>IF('Detailed input - Vehicles'!$E$208&gt;=(R3-$J$3),PMT('Basic input'!$F$113,'Detailed input - Vehicles'!$E$208,-'GB trucks'!$K$58)-$K$58/'Detailed input - Vehicles'!$E$208,0)</f>
        <v>0</v>
      </c>
      <c r="S108" s="246">
        <f>IF('Detailed input - Vehicles'!$E$208&gt;=(S3-$J$3),PMT('Basic input'!$F$113,'Detailed input - Vehicles'!$E$208,-'GB trucks'!$K$58)-$K$58/'Detailed input - Vehicles'!$E$208,0)</f>
        <v>0</v>
      </c>
      <c r="T108" s="246">
        <f>IF('Detailed input - Vehicles'!$E$208&gt;=(T3-$J$3),PMT('Basic input'!$F$113,'Detailed input - Vehicles'!$E$208,-'GB trucks'!$K$58)-$K$58/'Detailed input - Vehicles'!$E$208,0)</f>
        <v>0</v>
      </c>
      <c r="U108" s="246">
        <f>IF('Detailed input - Vehicles'!$E$208&gt;=(U3-$J$3),PMT('Basic input'!$F$113,'Detailed input - Vehicles'!$E$208,-'GB trucks'!$K$58)-$K$58/'Detailed input - Vehicles'!$E$208,0)</f>
        <v>0</v>
      </c>
      <c r="V108" s="246">
        <f>IF('Detailed input - Vehicles'!$E$208&gt;=(V3-$J$3),PMT('Basic input'!$F$113,'Detailed input - Vehicles'!$E$208,-'GB trucks'!$K$58)-$K$58/'Detailed input - Vehicles'!$E$208,0)</f>
        <v>0</v>
      </c>
      <c r="W108" s="246">
        <f>IF('Detailed input - Vehicles'!$E$208&gt;=(W3-$J$3),PMT('Basic input'!$F$113,'Detailed input - Vehicles'!$E$208,-'GB trucks'!$K$58)-$K$58/'Detailed input - Vehicles'!$E$208,0)</f>
        <v>0</v>
      </c>
      <c r="X108" s="246">
        <f>IF('Detailed input - Vehicles'!$E$208&gt;=(X3-$J$3),PMT('Basic input'!$F$113,'Detailed input - Vehicles'!$E$208,-'GB trucks'!$K$58)-$K$58/'Detailed input - Vehicles'!$E$208,0)</f>
        <v>0</v>
      </c>
      <c r="Y108" s="246">
        <f>IF('Detailed input - Vehicles'!$E$208&gt;=(Y3-$J$3),PMT('Basic input'!$F$113,'Detailed input - Vehicles'!$E$208,-'GB trucks'!$K$58)-$K$58/'Detailed input - Vehicles'!$E$208,0)</f>
        <v>0</v>
      </c>
      <c r="Z108" s="246">
        <f>IF('Detailed input - Vehicles'!$E$208&gt;=(Z3-$J$3),PMT('Basic input'!$F$113,'Detailed input - Vehicles'!$E$208,-'GB trucks'!$K$58)-$K$58/'Detailed input - Vehicles'!$E$208,0)</f>
        <v>0</v>
      </c>
      <c r="AA108" s="246">
        <f>IF('Detailed input - Vehicles'!$E$208&gt;=(AA3-$J$3),PMT('Basic input'!$F$113,'Detailed input - Vehicles'!$E$208,-'GB trucks'!$K$58)-$K$58/'Detailed input - Vehicles'!$E$208,0)</f>
        <v>0</v>
      </c>
      <c r="AB108" s="246">
        <f>IF('Detailed input - Vehicles'!$E$208&gt;=(AB3-$J$3),PMT('Basic input'!$F$113,'Detailed input - Vehicles'!$E$208,-'GB trucks'!$K$58)-$K$58/'Detailed input - Vehicles'!$E$208,0)</f>
        <v>0</v>
      </c>
      <c r="AC108" s="246">
        <f>IF('Detailed input - Vehicles'!$E$208&gt;=(AC3-$J$3),PMT('Basic input'!$F$113,'Detailed input - Vehicles'!$E$208,-'GB trucks'!$K$58)-$K$58/'Detailed input - Vehicles'!$E$208,0)</f>
        <v>0</v>
      </c>
    </row>
    <row r="109" spans="1:29" s="45" customFormat="1" ht="20.25" customHeight="1" outlineLevel="3" x14ac:dyDescent="0.3">
      <c r="A109" s="44"/>
      <c r="B109" s="48"/>
      <c r="C109" s="146" t="s">
        <v>129</v>
      </c>
      <c r="D109" s="246"/>
      <c r="E109" s="246"/>
      <c r="F109" s="246"/>
      <c r="G109" s="246"/>
      <c r="H109" s="246"/>
      <c r="I109" s="246"/>
      <c r="J109" s="246"/>
      <c r="K109" s="246"/>
      <c r="L109" s="246">
        <f>IF('Detailed input - Vehicles'!$E$208&gt;=(L3-$K$3),PMT('Basic input'!$F$113,'Detailed input - Vehicles'!$E$208,-'GB trucks'!$L$58)-$L$58/'Detailed input - Vehicles'!$E$208,0)</f>
        <v>0</v>
      </c>
      <c r="M109" s="246">
        <f>IF('Detailed input - Vehicles'!$E$208&gt;=(M3-$K$3),PMT('Basic input'!$F$113,'Detailed input - Vehicles'!$E$208,-'GB trucks'!$L$58)-$L$58/'Detailed input - Vehicles'!$E$208,0)</f>
        <v>0</v>
      </c>
      <c r="N109" s="246">
        <f>IF('Detailed input - Vehicles'!$E$208&gt;=(N3-$K$3),PMT('Basic input'!$F$113,'Detailed input - Vehicles'!$E$208,-'GB trucks'!$L$58)-$L$58/'Detailed input - Vehicles'!$E$208,0)</f>
        <v>0</v>
      </c>
      <c r="O109" s="246">
        <f>IF('Detailed input - Vehicles'!$E$208&gt;=(O3-$K$3),PMT('Basic input'!$F$113,'Detailed input - Vehicles'!$E$208,-'GB trucks'!$L$58)-$L$58/'Detailed input - Vehicles'!$E$208,0)</f>
        <v>0</v>
      </c>
      <c r="P109" s="246">
        <f>IF('Detailed input - Vehicles'!$E$208&gt;=(P3-$K$3),PMT('Basic input'!$F$113,'Detailed input - Vehicles'!$E$208,-'GB trucks'!$L$58)-$L$58/'Detailed input - Vehicles'!$E$208,0)</f>
        <v>0</v>
      </c>
      <c r="Q109" s="246">
        <f>IF('Detailed input - Vehicles'!$E$208&gt;=(Q3-$K$3),PMT('Basic input'!$F$113,'Detailed input - Vehicles'!$E$208,-'GB trucks'!$L$58)-$L$58/'Detailed input - Vehicles'!$E$208,0)</f>
        <v>0</v>
      </c>
      <c r="R109" s="246">
        <f>IF('Detailed input - Vehicles'!$E$208&gt;=(R3-$K$3),PMT('Basic input'!$F$113,'Detailed input - Vehicles'!$E$208,-'GB trucks'!$L$58)-$L$58/'Detailed input - Vehicles'!$E$208,0)</f>
        <v>0</v>
      </c>
      <c r="S109" s="246">
        <f>IF('Detailed input - Vehicles'!$E$208&gt;=(S3-$K$3),PMT('Basic input'!$F$113,'Detailed input - Vehicles'!$E$208,-'GB trucks'!$L$58)-$L$58/'Detailed input - Vehicles'!$E$208,0)</f>
        <v>0</v>
      </c>
      <c r="T109" s="246">
        <f>IF('Detailed input - Vehicles'!$E$208&gt;=(T3-$K$3),PMT('Basic input'!$F$113,'Detailed input - Vehicles'!$E$208,-'GB trucks'!$L$58)-$L$58/'Detailed input - Vehicles'!$E$208,0)</f>
        <v>0</v>
      </c>
      <c r="U109" s="246">
        <f>IF('Detailed input - Vehicles'!$E$208&gt;=(U3-$K$3),PMT('Basic input'!$F$113,'Detailed input - Vehicles'!$E$208,-'GB trucks'!$L$58)-$L$58/'Detailed input - Vehicles'!$E$208,0)</f>
        <v>0</v>
      </c>
      <c r="V109" s="246">
        <f>IF('Detailed input - Vehicles'!$E$208&gt;=(V3-$K$3),PMT('Basic input'!$F$113,'Detailed input - Vehicles'!$E$208,-'GB trucks'!$L$58)-$L$58/'Detailed input - Vehicles'!$E$208,0)</f>
        <v>0</v>
      </c>
      <c r="W109" s="246">
        <f>IF('Detailed input - Vehicles'!$E$208&gt;=(W3-$K$3),PMT('Basic input'!$F$113,'Detailed input - Vehicles'!$E$208,-'GB trucks'!$L$58)-$L$58/'Detailed input - Vehicles'!$E$208,0)</f>
        <v>0</v>
      </c>
      <c r="X109" s="246">
        <f>IF('Detailed input - Vehicles'!$E$208&gt;=(X3-$K$3),PMT('Basic input'!$F$113,'Detailed input - Vehicles'!$E$208,-'GB trucks'!$L$58)-$L$58/'Detailed input - Vehicles'!$E$208,0)</f>
        <v>0</v>
      </c>
      <c r="Y109" s="246">
        <f>IF('Detailed input - Vehicles'!$E$208&gt;=(Y3-$K$3),PMT('Basic input'!$F$113,'Detailed input - Vehicles'!$E$208,-'GB trucks'!$L$58)-$L$58/'Detailed input - Vehicles'!$E$208,0)</f>
        <v>0</v>
      </c>
      <c r="Z109" s="246">
        <f>IF('Detailed input - Vehicles'!$E$208&gt;=(Z3-$K$3),PMT('Basic input'!$F$113,'Detailed input - Vehicles'!$E$208,-'GB trucks'!$L$58)-$L$58/'Detailed input - Vehicles'!$E$208,0)</f>
        <v>0</v>
      </c>
      <c r="AA109" s="246">
        <f>IF('Detailed input - Vehicles'!$E$208&gt;=(AA3-$K$3),PMT('Basic input'!$F$113,'Detailed input - Vehicles'!$E$208,-'GB trucks'!$L$58)-$L$58/'Detailed input - Vehicles'!$E$208,0)</f>
        <v>0</v>
      </c>
      <c r="AB109" s="246">
        <f>IF('Detailed input - Vehicles'!$E$208&gt;=(AB3-$K$3),PMT('Basic input'!$F$113,'Detailed input - Vehicles'!$E$208,-'GB trucks'!$L$58)-$L$58/'Detailed input - Vehicles'!$E$208,0)</f>
        <v>0</v>
      </c>
      <c r="AC109" s="246">
        <f>IF('Detailed input - Vehicles'!$E$208&gt;=(AC3-$K$3),PMT('Basic input'!$F$113,'Detailed input - Vehicles'!$E$208,-'GB trucks'!$L$58)-$L$58/'Detailed input - Vehicles'!$E$208,0)</f>
        <v>0</v>
      </c>
    </row>
    <row r="110" spans="1:29" s="45" customFormat="1" ht="20.25" customHeight="1" outlineLevel="3" x14ac:dyDescent="0.3">
      <c r="A110" s="44"/>
      <c r="B110" s="48"/>
      <c r="C110" s="146" t="s">
        <v>130</v>
      </c>
      <c r="D110" s="246"/>
      <c r="E110" s="246"/>
      <c r="F110" s="246"/>
      <c r="G110" s="246"/>
      <c r="H110" s="246"/>
      <c r="I110" s="246"/>
      <c r="J110" s="246"/>
      <c r="K110" s="246"/>
      <c r="L110" s="246"/>
      <c r="M110" s="246">
        <f>IF('Detailed input - Vehicles'!$E$208&gt;=(M3-$L$3),PMT('Basic input'!$F$113,'Detailed input - Vehicles'!$E$208,-'GB trucks'!$M$58)-$M$58/'Detailed input - Vehicles'!$E$208,0)</f>
        <v>0</v>
      </c>
      <c r="N110" s="246">
        <f>IF('Detailed input - Vehicles'!$E$208&gt;=(N3-$L$3),PMT('Basic input'!$F$113,'Detailed input - Vehicles'!$E$208,-'GB trucks'!$M$58)-$M$58/'Detailed input - Vehicles'!$E$208,0)</f>
        <v>0</v>
      </c>
      <c r="O110" s="246">
        <f>IF('Detailed input - Vehicles'!$E$208&gt;=(O3-$L$3),PMT('Basic input'!$F$113,'Detailed input - Vehicles'!$E$208,-'GB trucks'!$M$58)-$M$58/'Detailed input - Vehicles'!$E$208,0)</f>
        <v>0</v>
      </c>
      <c r="P110" s="246">
        <f>IF('Detailed input - Vehicles'!$E$208&gt;=(P3-$L$3),PMT('Basic input'!$F$113,'Detailed input - Vehicles'!$E$208,-'GB trucks'!$M$58)-$M$58/'Detailed input - Vehicles'!$E$208,0)</f>
        <v>0</v>
      </c>
      <c r="Q110" s="246">
        <f>IF('Detailed input - Vehicles'!$E$208&gt;=(Q3-$L$3),PMT('Basic input'!$F$113,'Detailed input - Vehicles'!$E$208,-'GB trucks'!$M$58)-$M$58/'Detailed input - Vehicles'!$E$208,0)</f>
        <v>0</v>
      </c>
      <c r="R110" s="246">
        <f>IF('Detailed input - Vehicles'!$E$208&gt;=(R3-$L$3),PMT('Basic input'!$F$113,'Detailed input - Vehicles'!$E$208,-'GB trucks'!$M$58)-$M$58/'Detailed input - Vehicles'!$E$208,0)</f>
        <v>0</v>
      </c>
      <c r="S110" s="246">
        <f>IF('Detailed input - Vehicles'!$E$208&gt;=(S3-$L$3),PMT('Basic input'!$F$113,'Detailed input - Vehicles'!$E$208,-'GB trucks'!$M$58)-$M$58/'Detailed input - Vehicles'!$E$208,0)</f>
        <v>0</v>
      </c>
      <c r="T110" s="246">
        <f>IF('Detailed input - Vehicles'!$E$208&gt;=(T3-$L$3),PMT('Basic input'!$F$113,'Detailed input - Vehicles'!$E$208,-'GB trucks'!$M$58)-$M$58/'Detailed input - Vehicles'!$E$208,0)</f>
        <v>0</v>
      </c>
      <c r="U110" s="246">
        <f>IF('Detailed input - Vehicles'!$E$208&gt;=(U3-$L$3),PMT('Basic input'!$F$113,'Detailed input - Vehicles'!$E$208,-'GB trucks'!$M$58)-$M$58/'Detailed input - Vehicles'!$E$208,0)</f>
        <v>0</v>
      </c>
      <c r="V110" s="246">
        <f>IF('Detailed input - Vehicles'!$E$208&gt;=(V3-$L$3),PMT('Basic input'!$F$113,'Detailed input - Vehicles'!$E$208,-'GB trucks'!$M$58)-$M$58/'Detailed input - Vehicles'!$E$208,0)</f>
        <v>0</v>
      </c>
      <c r="W110" s="246">
        <f>IF('Detailed input - Vehicles'!$E$208&gt;=(W3-$L$3),PMT('Basic input'!$F$113,'Detailed input - Vehicles'!$E$208,-'GB trucks'!$M$58)-$M$58/'Detailed input - Vehicles'!$E$208,0)</f>
        <v>0</v>
      </c>
      <c r="X110" s="246">
        <f>IF('Detailed input - Vehicles'!$E$208&gt;=(X3-$L$3),PMT('Basic input'!$F$113,'Detailed input - Vehicles'!$E$208,-'GB trucks'!$M$58)-$M$58/'Detailed input - Vehicles'!$E$208,0)</f>
        <v>0</v>
      </c>
      <c r="Y110" s="246">
        <f>IF('Detailed input - Vehicles'!$E$208&gt;=(Y3-$L$3),PMT('Basic input'!$F$113,'Detailed input - Vehicles'!$E$208,-'GB trucks'!$M$58)-$M$58/'Detailed input - Vehicles'!$E$208,0)</f>
        <v>0</v>
      </c>
      <c r="Z110" s="246">
        <f>IF('Detailed input - Vehicles'!$E$208&gt;=(Z3-$L$3),PMT('Basic input'!$F$113,'Detailed input - Vehicles'!$E$208,-'GB trucks'!$M$58)-$M$58/'Detailed input - Vehicles'!$E$208,0)</f>
        <v>0</v>
      </c>
      <c r="AA110" s="246">
        <f>IF('Detailed input - Vehicles'!$E$208&gt;=(AA3-$L$3),PMT('Basic input'!$F$113,'Detailed input - Vehicles'!$E$208,-'GB trucks'!$M$58)-$M$58/'Detailed input - Vehicles'!$E$208,0)</f>
        <v>0</v>
      </c>
      <c r="AB110" s="246">
        <f>IF('Detailed input - Vehicles'!$E$208&gt;=(AB3-$L$3),PMT('Basic input'!$F$113,'Detailed input - Vehicles'!$E$208,-'GB trucks'!$M$58)-$M$58/'Detailed input - Vehicles'!$E$208,0)</f>
        <v>0</v>
      </c>
      <c r="AC110" s="246">
        <f>IF('Detailed input - Vehicles'!$E$208&gt;=(AC3-$L$3),PMT('Basic input'!$F$113,'Detailed input - Vehicles'!$E$208,-'GB trucks'!$M$58)-$M$58/'Detailed input - Vehicles'!$E$208,0)</f>
        <v>0</v>
      </c>
    </row>
    <row r="111" spans="1:29" s="45" customFormat="1" ht="20.25" customHeight="1" outlineLevel="3" x14ac:dyDescent="0.3">
      <c r="A111" s="44"/>
      <c r="B111" s="48"/>
      <c r="C111" s="146" t="s">
        <v>131</v>
      </c>
      <c r="D111" s="246"/>
      <c r="E111" s="246"/>
      <c r="F111" s="246"/>
      <c r="G111" s="620"/>
      <c r="H111" s="246"/>
      <c r="I111" s="246"/>
      <c r="J111" s="246"/>
      <c r="K111" s="246"/>
      <c r="L111" s="246"/>
      <c r="M111" s="246"/>
      <c r="N111" s="246">
        <f>IF('Detailed input - Vehicles'!$E$208&gt;=(N3-$M$3),PMT('Basic input'!$F$113,'Detailed input - Vehicles'!$E$208,-'GB trucks'!$N$58)-$N$58/'Detailed input - Vehicles'!$E$208,0)</f>
        <v>0</v>
      </c>
      <c r="O111" s="246">
        <f>IF('Detailed input - Vehicles'!$E$208&gt;=(O3-$M$3),PMT('Basic input'!$F$113,'Detailed input - Vehicles'!$E$208,-'GB trucks'!$N$58)-$N$58/'Detailed input - Vehicles'!$E$208,0)</f>
        <v>0</v>
      </c>
      <c r="P111" s="246">
        <f>IF('Detailed input - Vehicles'!$E$208&gt;=(P3-$M$3),PMT('Basic input'!$F$113,'Detailed input - Vehicles'!$E$208,-'GB trucks'!$N$58)-$N$58/'Detailed input - Vehicles'!$E$208,0)</f>
        <v>0</v>
      </c>
      <c r="Q111" s="246">
        <f>IF('Detailed input - Vehicles'!$E$208&gt;=(Q3-$M$3),PMT('Basic input'!$F$113,'Detailed input - Vehicles'!$E$208,-'GB trucks'!$N$58)-$N$58/'Detailed input - Vehicles'!$E$208,0)</f>
        <v>0</v>
      </c>
      <c r="R111" s="246">
        <f>IF('Detailed input - Vehicles'!$E$208&gt;=(R3-$M$3),PMT('Basic input'!$F$113,'Detailed input - Vehicles'!$E$208,-'GB trucks'!$N$58)-$N$58/'Detailed input - Vehicles'!$E$208,0)</f>
        <v>0</v>
      </c>
      <c r="S111" s="246">
        <f>IF('Detailed input - Vehicles'!$E$208&gt;=(S3-$M$3),PMT('Basic input'!$F$113,'Detailed input - Vehicles'!$E$208,-'GB trucks'!$N$58)-$N$58/'Detailed input - Vehicles'!$E$208,0)</f>
        <v>0</v>
      </c>
      <c r="T111" s="246">
        <f>IF('Detailed input - Vehicles'!$E$208&gt;=(T3-$M$3),PMT('Basic input'!$F$113,'Detailed input - Vehicles'!$E$208,-'GB trucks'!$N$58)-$N$58/'Detailed input - Vehicles'!$E$208,0)</f>
        <v>0</v>
      </c>
      <c r="U111" s="246">
        <f>IF('Detailed input - Vehicles'!$E$208&gt;=(U3-$M$3),PMT('Basic input'!$F$113,'Detailed input - Vehicles'!$E$208,-'GB trucks'!$N$58)-$N$58/'Detailed input - Vehicles'!$E$208,0)</f>
        <v>0</v>
      </c>
      <c r="V111" s="246">
        <f>IF('Detailed input - Vehicles'!$E$208&gt;=(V3-$M$3),PMT('Basic input'!$F$113,'Detailed input - Vehicles'!$E$208,-'GB trucks'!$N$58)-$N$58/'Detailed input - Vehicles'!$E$208,0)</f>
        <v>0</v>
      </c>
      <c r="W111" s="246">
        <f>IF('Detailed input - Vehicles'!$E$208&gt;=(W3-$M$3),PMT('Basic input'!$F$113,'Detailed input - Vehicles'!$E$208,-'GB trucks'!$N$58)-$N$58/'Detailed input - Vehicles'!$E$208,0)</f>
        <v>0</v>
      </c>
      <c r="X111" s="246">
        <f>IF('Detailed input - Vehicles'!$E$208&gt;=(X3-$M$3),PMT('Basic input'!$F$113,'Detailed input - Vehicles'!$E$208,-'GB trucks'!$N$58)-$N$58/'Detailed input - Vehicles'!$E$208,0)</f>
        <v>0</v>
      </c>
      <c r="Y111" s="246">
        <f>IF('Detailed input - Vehicles'!$E$208&gt;=(Y3-$M$3),PMT('Basic input'!$F$113,'Detailed input - Vehicles'!$E$208,-'GB trucks'!$N$58)-$N$58/'Detailed input - Vehicles'!$E$208,0)</f>
        <v>0</v>
      </c>
      <c r="Z111" s="246">
        <f>IF('Detailed input - Vehicles'!$E$208&gt;=(Z3-$M$3),PMT('Basic input'!$F$113,'Detailed input - Vehicles'!$E$208,-'GB trucks'!$N$58)-$N$58/'Detailed input - Vehicles'!$E$208,0)</f>
        <v>0</v>
      </c>
      <c r="AA111" s="246">
        <f>IF('Detailed input - Vehicles'!$E$208&gt;=(AA3-$M$3),PMT('Basic input'!$F$113,'Detailed input - Vehicles'!$E$208,-'GB trucks'!$N$58)-$N$58/'Detailed input - Vehicles'!$E$208,0)</f>
        <v>0</v>
      </c>
      <c r="AB111" s="246">
        <f>IF('Detailed input - Vehicles'!$E$208&gt;=(AB3-$M$3),PMT('Basic input'!$F$113,'Detailed input - Vehicles'!$E$208,-'GB trucks'!$N$58)-$N$58/'Detailed input - Vehicles'!$E$208,0)</f>
        <v>0</v>
      </c>
      <c r="AC111" s="246">
        <f>IF('Detailed input - Vehicles'!$E$208&gt;=(AC3-$M$3),PMT('Basic input'!$F$113,'Detailed input - Vehicles'!$E$208,-'GB trucks'!$N$58)-$N$58/'Detailed input - Vehicles'!$E$208,0)</f>
        <v>0</v>
      </c>
    </row>
    <row r="112" spans="1:29" ht="20.25" customHeight="1" outlineLevel="2" x14ac:dyDescent="0.3"/>
    <row r="113" spans="1:29" ht="20.25" customHeight="1" outlineLevel="2" x14ac:dyDescent="0.3">
      <c r="A113" s="262"/>
      <c r="B113" s="101" t="s">
        <v>88</v>
      </c>
      <c r="C113" s="101" t="s">
        <v>16</v>
      </c>
      <c r="D113" s="254">
        <f t="shared" ref="D113:N113" si="49">D28*D121</f>
        <v>0</v>
      </c>
      <c r="E113" s="106">
        <f t="shared" si="49"/>
        <v>0</v>
      </c>
      <c r="F113" s="106">
        <f t="shared" si="49"/>
        <v>0</v>
      </c>
      <c r="G113" s="106">
        <f t="shared" si="49"/>
        <v>0</v>
      </c>
      <c r="H113" s="106">
        <f t="shared" si="49"/>
        <v>0</v>
      </c>
      <c r="I113" s="106">
        <f t="shared" si="49"/>
        <v>0</v>
      </c>
      <c r="J113" s="106">
        <f t="shared" si="49"/>
        <v>0</v>
      </c>
      <c r="K113" s="106">
        <f t="shared" si="49"/>
        <v>0</v>
      </c>
      <c r="L113" s="106">
        <f t="shared" si="49"/>
        <v>0</v>
      </c>
      <c r="M113" s="106">
        <f t="shared" si="49"/>
        <v>0</v>
      </c>
      <c r="N113" s="106">
        <f t="shared" si="49"/>
        <v>0</v>
      </c>
      <c r="O113" s="106">
        <f t="shared" ref="O113:AC113" si="50">O28*O121</f>
        <v>0</v>
      </c>
      <c r="P113" s="106">
        <f t="shared" si="50"/>
        <v>0</v>
      </c>
      <c r="Q113" s="106">
        <f t="shared" si="50"/>
        <v>0</v>
      </c>
      <c r="R113" s="106">
        <f t="shared" si="50"/>
        <v>0</v>
      </c>
      <c r="S113" s="106">
        <f t="shared" si="50"/>
        <v>0</v>
      </c>
      <c r="T113" s="106">
        <f t="shared" si="50"/>
        <v>0</v>
      </c>
      <c r="U113" s="106">
        <f t="shared" si="50"/>
        <v>0</v>
      </c>
      <c r="V113" s="106">
        <f t="shared" si="50"/>
        <v>0</v>
      </c>
      <c r="W113" s="106">
        <f t="shared" si="50"/>
        <v>0</v>
      </c>
      <c r="X113" s="106">
        <f t="shared" si="50"/>
        <v>0</v>
      </c>
      <c r="Y113" s="106">
        <f t="shared" si="50"/>
        <v>0</v>
      </c>
      <c r="Z113" s="106">
        <f t="shared" si="50"/>
        <v>0</v>
      </c>
      <c r="AA113" s="106">
        <f t="shared" si="50"/>
        <v>0</v>
      </c>
      <c r="AB113" s="106">
        <f t="shared" si="50"/>
        <v>0</v>
      </c>
      <c r="AC113" s="106">
        <f t="shared" si="50"/>
        <v>0</v>
      </c>
    </row>
    <row r="114" spans="1:29" ht="20.25" customHeight="1" outlineLevel="2" x14ac:dyDescent="0.3">
      <c r="A114" s="78"/>
      <c r="B114" s="87"/>
      <c r="C114" s="164"/>
    </row>
    <row r="115" spans="1:29" ht="20.25" customHeight="1" outlineLevel="1" x14ac:dyDescent="0.3">
      <c r="A115" s="79"/>
      <c r="B115" s="87"/>
    </row>
    <row r="116" spans="1:29" ht="20.25" customHeight="1" x14ac:dyDescent="0.3">
      <c r="A116" s="79"/>
      <c r="B116" s="87"/>
    </row>
    <row r="117" spans="1:29" ht="20.25" customHeight="1" x14ac:dyDescent="0.3">
      <c r="A117" s="79"/>
      <c r="B117" s="87"/>
    </row>
    <row r="118" spans="1:29" ht="39.950000000000003" customHeight="1" x14ac:dyDescent="0.3">
      <c r="A118" s="78"/>
      <c r="B118" s="163" t="s">
        <v>315</v>
      </c>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row>
    <row r="119" spans="1:29" ht="20.25" customHeight="1" collapsed="1" x14ac:dyDescent="0.3">
      <c r="A119" s="79"/>
      <c r="B119" s="87"/>
    </row>
    <row r="120" spans="1:29" s="164" customFormat="1" ht="36" customHeight="1" thickBot="1" x14ac:dyDescent="0.35">
      <c r="A120" s="168"/>
      <c r="B120" s="166" t="s">
        <v>182</v>
      </c>
      <c r="C120" s="167" t="s">
        <v>181</v>
      </c>
      <c r="D120" s="171">
        <f>D178+D234+D250+D194</f>
        <v>0</v>
      </c>
      <c r="E120" s="171">
        <f t="shared" ref="E120:N120" si="51">E178+E234+E250+E194</f>
        <v>0</v>
      </c>
      <c r="F120" s="171">
        <f t="shared" si="51"/>
        <v>0</v>
      </c>
      <c r="G120" s="171">
        <f t="shared" si="51"/>
        <v>0</v>
      </c>
      <c r="H120" s="171">
        <f t="shared" si="51"/>
        <v>0</v>
      </c>
      <c r="I120" s="171">
        <f t="shared" si="51"/>
        <v>0</v>
      </c>
      <c r="J120" s="171">
        <f t="shared" si="51"/>
        <v>0</v>
      </c>
      <c r="K120" s="171">
        <f t="shared" si="51"/>
        <v>0</v>
      </c>
      <c r="L120" s="171">
        <f t="shared" si="51"/>
        <v>0</v>
      </c>
      <c r="M120" s="171">
        <f t="shared" si="51"/>
        <v>0</v>
      </c>
      <c r="N120" s="171">
        <f t="shared" si="51"/>
        <v>0</v>
      </c>
      <c r="O120" s="171">
        <f t="shared" ref="O120:AC120" si="52">O178+O234+O250+O194</f>
        <v>0</v>
      </c>
      <c r="P120" s="171">
        <f t="shared" si="52"/>
        <v>0</v>
      </c>
      <c r="Q120" s="171">
        <f t="shared" si="52"/>
        <v>0</v>
      </c>
      <c r="R120" s="171">
        <f t="shared" si="52"/>
        <v>0</v>
      </c>
      <c r="S120" s="171">
        <f t="shared" si="52"/>
        <v>0</v>
      </c>
      <c r="T120" s="171">
        <f t="shared" si="52"/>
        <v>0</v>
      </c>
      <c r="U120" s="171">
        <f t="shared" si="52"/>
        <v>0</v>
      </c>
      <c r="V120" s="171">
        <f t="shared" si="52"/>
        <v>0</v>
      </c>
      <c r="W120" s="171">
        <f t="shared" si="52"/>
        <v>0</v>
      </c>
      <c r="X120" s="171">
        <f t="shared" si="52"/>
        <v>0</v>
      </c>
      <c r="Y120" s="171">
        <f t="shared" si="52"/>
        <v>0</v>
      </c>
      <c r="Z120" s="171">
        <f t="shared" si="52"/>
        <v>0</v>
      </c>
      <c r="AA120" s="171">
        <f t="shared" si="52"/>
        <v>0</v>
      </c>
      <c r="AB120" s="171">
        <f t="shared" si="52"/>
        <v>0</v>
      </c>
      <c r="AC120" s="171">
        <f t="shared" si="52"/>
        <v>0</v>
      </c>
    </row>
    <row r="121" spans="1:29" s="164" customFormat="1" ht="36" customHeight="1" thickBot="1" x14ac:dyDescent="0.35">
      <c r="A121" s="168"/>
      <c r="B121" s="166" t="s">
        <v>183</v>
      </c>
      <c r="C121" s="166" t="s">
        <v>397</v>
      </c>
      <c r="D121" s="169">
        <f>IF(D141=0,0,D120/D141)</f>
        <v>0</v>
      </c>
      <c r="E121" s="169">
        <f t="shared" ref="E121:N121" si="53">IF(E141=0,0,E120/E141)</f>
        <v>0</v>
      </c>
      <c r="F121" s="169">
        <f t="shared" si="53"/>
        <v>0</v>
      </c>
      <c r="G121" s="169">
        <f t="shared" si="53"/>
        <v>0</v>
      </c>
      <c r="H121" s="169">
        <f t="shared" si="53"/>
        <v>0</v>
      </c>
      <c r="I121" s="169">
        <f t="shared" si="53"/>
        <v>0</v>
      </c>
      <c r="J121" s="169">
        <f t="shared" si="53"/>
        <v>0</v>
      </c>
      <c r="K121" s="169">
        <f t="shared" si="53"/>
        <v>0</v>
      </c>
      <c r="L121" s="169">
        <f t="shared" si="53"/>
        <v>0</v>
      </c>
      <c r="M121" s="169">
        <f t="shared" si="53"/>
        <v>0</v>
      </c>
      <c r="N121" s="169">
        <f t="shared" si="53"/>
        <v>0</v>
      </c>
      <c r="O121" s="169">
        <f t="shared" ref="O121:AC121" si="54">IF(O141=0,0,O120/O141)</f>
        <v>0</v>
      </c>
      <c r="P121" s="169">
        <f t="shared" si="54"/>
        <v>0</v>
      </c>
      <c r="Q121" s="169">
        <f t="shared" si="54"/>
        <v>0</v>
      </c>
      <c r="R121" s="169">
        <f t="shared" si="54"/>
        <v>0</v>
      </c>
      <c r="S121" s="169">
        <f t="shared" si="54"/>
        <v>0</v>
      </c>
      <c r="T121" s="169">
        <f t="shared" si="54"/>
        <v>0</v>
      </c>
      <c r="U121" s="169">
        <f t="shared" si="54"/>
        <v>0</v>
      </c>
      <c r="V121" s="169">
        <f t="shared" si="54"/>
        <v>0</v>
      </c>
      <c r="W121" s="169">
        <f t="shared" si="54"/>
        <v>0</v>
      </c>
      <c r="X121" s="169">
        <f t="shared" si="54"/>
        <v>0</v>
      </c>
      <c r="Y121" s="169">
        <f t="shared" si="54"/>
        <v>0</v>
      </c>
      <c r="Z121" s="169">
        <f t="shared" si="54"/>
        <v>0</v>
      </c>
      <c r="AA121" s="169">
        <f t="shared" si="54"/>
        <v>0</v>
      </c>
      <c r="AB121" s="169">
        <f t="shared" si="54"/>
        <v>0</v>
      </c>
      <c r="AC121" s="169">
        <f t="shared" si="54"/>
        <v>0</v>
      </c>
    </row>
    <row r="122" spans="1:29" s="164" customFormat="1" ht="36" customHeight="1" outlineLevel="1" x14ac:dyDescent="0.3">
      <c r="A122" s="168"/>
      <c r="B122" s="197"/>
      <c r="C122" s="198"/>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c r="AA122" s="199"/>
      <c r="AB122" s="199"/>
      <c r="AC122" s="199"/>
    </row>
    <row r="123" spans="1:29" s="210" customFormat="1" ht="21" customHeight="1" outlineLevel="1" x14ac:dyDescent="0.3">
      <c r="A123" s="78"/>
      <c r="B123" s="213" t="s">
        <v>139</v>
      </c>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row>
    <row r="124" spans="1:29" ht="20.25" customHeight="1" outlineLevel="2" x14ac:dyDescent="0.3">
      <c r="A124" s="78"/>
      <c r="B124" s="148" t="s">
        <v>120</v>
      </c>
      <c r="C124" s="148" t="s">
        <v>9</v>
      </c>
      <c r="D124" s="147">
        <f>'Basic input'!F27</f>
        <v>0</v>
      </c>
      <c r="E124" s="147">
        <f>'Basic input'!G27</f>
        <v>0</v>
      </c>
      <c r="F124" s="147">
        <f>'Basic input'!H27</f>
        <v>0</v>
      </c>
      <c r="G124" s="147">
        <f>'Basic input'!I27</f>
        <v>0</v>
      </c>
      <c r="H124" s="147">
        <f>'Basic input'!J27</f>
        <v>0</v>
      </c>
      <c r="I124" s="147">
        <f>'Basic input'!K27</f>
        <v>0</v>
      </c>
      <c r="J124" s="147">
        <f>'Basic input'!L27</f>
        <v>0</v>
      </c>
      <c r="K124" s="147">
        <f>'Basic input'!M27</f>
        <v>0</v>
      </c>
      <c r="L124" s="147">
        <f>'Basic input'!N27</f>
        <v>0</v>
      </c>
      <c r="M124" s="147">
        <f>'Basic input'!O27</f>
        <v>0</v>
      </c>
      <c r="N124" s="147">
        <f>'Basic input'!P27</f>
        <v>0</v>
      </c>
      <c r="O124" s="147"/>
      <c r="P124" s="147"/>
      <c r="Q124" s="147"/>
      <c r="R124" s="147"/>
      <c r="S124" s="147"/>
      <c r="T124" s="147"/>
      <c r="U124" s="147"/>
      <c r="V124" s="147"/>
      <c r="W124" s="147"/>
      <c r="X124" s="147"/>
      <c r="Y124" s="147"/>
      <c r="Z124" s="147"/>
      <c r="AA124" s="147"/>
      <c r="AB124" s="147"/>
      <c r="AC124" s="147"/>
    </row>
    <row r="125" spans="1:29" ht="20.25" customHeight="1" outlineLevel="2" x14ac:dyDescent="0.3">
      <c r="A125" s="78"/>
      <c r="B125" s="148"/>
      <c r="C125" s="148"/>
      <c r="D125" s="614">
        <v>1</v>
      </c>
      <c r="E125" s="614">
        <f>+D125+1</f>
        <v>2</v>
      </c>
      <c r="F125" s="614">
        <f t="shared" ref="F125" si="55">+E125+1</f>
        <v>3</v>
      </c>
      <c r="G125" s="614">
        <f t="shared" ref="G125" si="56">+F125+1</f>
        <v>4</v>
      </c>
      <c r="H125" s="614">
        <f t="shared" ref="H125" si="57">+G125+1</f>
        <v>5</v>
      </c>
      <c r="I125" s="614">
        <f t="shared" ref="I125" si="58">+H125+1</f>
        <v>6</v>
      </c>
      <c r="J125" s="614">
        <f t="shared" ref="J125" si="59">+I125+1</f>
        <v>7</v>
      </c>
      <c r="K125" s="614">
        <f t="shared" ref="K125" si="60">+J125+1</f>
        <v>8</v>
      </c>
      <c r="L125" s="614">
        <f t="shared" ref="L125" si="61">+K125+1</f>
        <v>9</v>
      </c>
      <c r="M125" s="614">
        <f t="shared" ref="M125" si="62">+L125+1</f>
        <v>10</v>
      </c>
      <c r="N125" s="614">
        <f t="shared" ref="N125" si="63">+M125+1</f>
        <v>11</v>
      </c>
      <c r="O125" s="614">
        <f t="shared" ref="O125" si="64">+N125+1</f>
        <v>12</v>
      </c>
      <c r="P125" s="614">
        <f t="shared" ref="P125" si="65">+O125+1</f>
        <v>13</v>
      </c>
      <c r="Q125" s="614">
        <f t="shared" ref="Q125" si="66">+P125+1</f>
        <v>14</v>
      </c>
      <c r="R125" s="614">
        <f t="shared" ref="R125" si="67">+Q125+1</f>
        <v>15</v>
      </c>
      <c r="S125" s="614">
        <f t="shared" ref="S125" si="68">+R125+1</f>
        <v>16</v>
      </c>
      <c r="T125" s="614">
        <f t="shared" ref="T125" si="69">+S125+1</f>
        <v>17</v>
      </c>
      <c r="U125" s="614">
        <f t="shared" ref="U125" si="70">+T125+1</f>
        <v>18</v>
      </c>
      <c r="V125" s="614">
        <f t="shared" ref="V125" si="71">+U125+1</f>
        <v>19</v>
      </c>
      <c r="W125" s="614">
        <f t="shared" ref="W125" si="72">+V125+1</f>
        <v>20</v>
      </c>
      <c r="X125" s="614">
        <f t="shared" ref="X125" si="73">+W125+1</f>
        <v>21</v>
      </c>
      <c r="Y125" s="614">
        <f t="shared" ref="Y125" si="74">+X125+1</f>
        <v>22</v>
      </c>
      <c r="Z125" s="614">
        <f t="shared" ref="Z125" si="75">+Y125+1</f>
        <v>23</v>
      </c>
      <c r="AA125" s="614">
        <f t="shared" ref="AA125" si="76">+Z125+1</f>
        <v>24</v>
      </c>
      <c r="AB125" s="614">
        <f t="shared" ref="AB125" si="77">+AA125+1</f>
        <v>25</v>
      </c>
      <c r="AC125" s="614">
        <f t="shared" ref="AC125" si="78">+AB125+1</f>
        <v>26</v>
      </c>
    </row>
    <row r="126" spans="1:29" s="136" customFormat="1" ht="20.25" customHeight="1" outlineLevel="2" x14ac:dyDescent="0.3">
      <c r="A126" s="267"/>
      <c r="B126" s="97" t="s">
        <v>132</v>
      </c>
      <c r="C126" s="97" t="s">
        <v>9</v>
      </c>
      <c r="D126" s="597">
        <f t="shared" ref="D126:N126" si="79">SUM(D127:D137)</f>
        <v>0</v>
      </c>
      <c r="E126" s="597">
        <f t="shared" si="79"/>
        <v>0</v>
      </c>
      <c r="F126" s="597">
        <f t="shared" si="79"/>
        <v>0</v>
      </c>
      <c r="G126" s="597">
        <f t="shared" si="79"/>
        <v>0</v>
      </c>
      <c r="H126" s="597">
        <f t="shared" si="79"/>
        <v>0</v>
      </c>
      <c r="I126" s="597">
        <f t="shared" si="79"/>
        <v>0</v>
      </c>
      <c r="J126" s="597">
        <f t="shared" si="79"/>
        <v>0</v>
      </c>
      <c r="K126" s="597">
        <f t="shared" si="79"/>
        <v>0</v>
      </c>
      <c r="L126" s="597">
        <f t="shared" si="79"/>
        <v>0</v>
      </c>
      <c r="M126" s="597">
        <f t="shared" si="79"/>
        <v>0</v>
      </c>
      <c r="N126" s="597">
        <f t="shared" si="79"/>
        <v>0</v>
      </c>
      <c r="O126" s="597">
        <f t="shared" ref="O126:AC126" si="80">SUM(O127:O137)</f>
        <v>0</v>
      </c>
      <c r="P126" s="597">
        <f t="shared" si="80"/>
        <v>0</v>
      </c>
      <c r="Q126" s="597">
        <f t="shared" si="80"/>
        <v>0</v>
      </c>
      <c r="R126" s="597">
        <f t="shared" si="80"/>
        <v>0</v>
      </c>
      <c r="S126" s="597">
        <f t="shared" si="80"/>
        <v>0</v>
      </c>
      <c r="T126" s="597">
        <f t="shared" si="80"/>
        <v>0</v>
      </c>
      <c r="U126" s="597">
        <f t="shared" si="80"/>
        <v>0</v>
      </c>
      <c r="V126" s="597">
        <f t="shared" si="80"/>
        <v>0</v>
      </c>
      <c r="W126" s="597">
        <f t="shared" si="80"/>
        <v>0</v>
      </c>
      <c r="X126" s="597">
        <f t="shared" si="80"/>
        <v>0</v>
      </c>
      <c r="Y126" s="597">
        <f t="shared" si="80"/>
        <v>0</v>
      </c>
      <c r="Z126" s="597">
        <f t="shared" si="80"/>
        <v>0</v>
      </c>
      <c r="AA126" s="597">
        <f t="shared" si="80"/>
        <v>0</v>
      </c>
      <c r="AB126" s="597">
        <f t="shared" si="80"/>
        <v>0</v>
      </c>
      <c r="AC126" s="597">
        <f t="shared" si="80"/>
        <v>0</v>
      </c>
    </row>
    <row r="127" spans="1:29" s="136" customFormat="1" ht="20.25" customHeight="1" outlineLevel="3" x14ac:dyDescent="0.3">
      <c r="A127" s="267"/>
      <c r="B127" s="103"/>
      <c r="C127" s="146" t="s">
        <v>121</v>
      </c>
      <c r="D127" s="147">
        <f>IF('Detailed input - Vehicles'!$E$208&gt;=D125,'Basic input'!$F$27,0)</f>
        <v>0</v>
      </c>
      <c r="E127" s="147">
        <f>IF('Detailed input - Vehicles'!$E$208&gt;=E125,'Basic input'!$F$27,0)</f>
        <v>0</v>
      </c>
      <c r="F127" s="147">
        <f>IF('Detailed input - Vehicles'!$E$208&gt;=F125,'Basic input'!$F$27,0)</f>
        <v>0</v>
      </c>
      <c r="G127" s="147">
        <f>IF('Detailed input - Vehicles'!$E$208&gt;=G125,'Basic input'!$F$27,0)</f>
        <v>0</v>
      </c>
      <c r="H127" s="147">
        <f>IF('Detailed input - Vehicles'!$E$208&gt;=H125,'Basic input'!$F$27,0)</f>
        <v>0</v>
      </c>
      <c r="I127" s="147">
        <f>IF('Detailed input - Vehicles'!$E$208&gt;=I125,'Basic input'!$F$27,0)</f>
        <v>0</v>
      </c>
      <c r="J127" s="147">
        <f>IF('Detailed input - Vehicles'!$E$208&gt;=J125,'Basic input'!$F$27,0)</f>
        <v>0</v>
      </c>
      <c r="K127" s="147">
        <f>IF('Detailed input - Vehicles'!$E$208&gt;=K125,'Basic input'!$F$27,0)</f>
        <v>0</v>
      </c>
      <c r="L127" s="147">
        <f>IF('Detailed input - Vehicles'!$E$208&gt;=L125,'Basic input'!$F$27,0)</f>
        <v>0</v>
      </c>
      <c r="M127" s="147">
        <f>IF('Detailed input - Vehicles'!$E$208&gt;=M125,'Basic input'!$F$27,0)</f>
        <v>0</v>
      </c>
      <c r="N127" s="147">
        <f>IF('Detailed input - Vehicles'!$E$208&gt;=N125,'Basic input'!$F$27,0)</f>
        <v>0</v>
      </c>
      <c r="O127" s="147">
        <f>IF('Detailed input - Vehicles'!$E$208&gt;=O125,'Basic input'!$F$27,0)</f>
        <v>0</v>
      </c>
      <c r="P127" s="147">
        <f>IF('Detailed input - Vehicles'!$E$208&gt;=P125,'Basic input'!$F$27,0)</f>
        <v>0</v>
      </c>
      <c r="Q127" s="147">
        <f>IF('Detailed input - Vehicles'!$E$208&gt;=Q125,'Basic input'!$F$27,0)</f>
        <v>0</v>
      </c>
      <c r="R127" s="147">
        <f>IF('Detailed input - Vehicles'!$E$208&gt;=R125,'Basic input'!$F$27,0)</f>
        <v>0</v>
      </c>
      <c r="S127" s="147">
        <f>IF('Detailed input - Vehicles'!$E$208&gt;=S125,'Basic input'!$F$27,0)</f>
        <v>0</v>
      </c>
      <c r="T127" s="147">
        <f>IF('Detailed input - Vehicles'!$E$208&gt;=T125,'Basic input'!$F$27,0)</f>
        <v>0</v>
      </c>
      <c r="U127" s="147">
        <f>IF('Detailed input - Vehicles'!$E$208&gt;=U125,'Basic input'!$F$27,0)</f>
        <v>0</v>
      </c>
      <c r="V127" s="147">
        <f>IF('Detailed input - Vehicles'!$E$208&gt;=V125,'Basic input'!$F$27,0)</f>
        <v>0</v>
      </c>
      <c r="W127" s="147">
        <f>IF('Detailed input - Vehicles'!$E$208&gt;=W125,'Basic input'!$F$27,0)</f>
        <v>0</v>
      </c>
      <c r="X127" s="147">
        <f>IF('Detailed input - Vehicles'!$E$208&gt;=X125,'Basic input'!$F$27,0)</f>
        <v>0</v>
      </c>
      <c r="Y127" s="147">
        <f>IF('Detailed input - Vehicles'!$E$208&gt;=Y125,'Basic input'!$F$27,0)</f>
        <v>0</v>
      </c>
      <c r="Z127" s="147">
        <f>IF('Detailed input - Vehicles'!$E$208&gt;=Z125,'Basic input'!$F$27,0)</f>
        <v>0</v>
      </c>
      <c r="AA127" s="147">
        <f>IF('Detailed input - Vehicles'!$E$208&gt;=AA125,'Basic input'!$F$27,0)</f>
        <v>0</v>
      </c>
      <c r="AB127" s="147">
        <f>IF('Detailed input - Vehicles'!$E$208&gt;=AB125,'Basic input'!$F$27,0)</f>
        <v>0</v>
      </c>
      <c r="AC127" s="147">
        <f>IF('Detailed input - Vehicles'!$E$208&gt;=AC125,'Basic input'!$F$27,0)</f>
        <v>0</v>
      </c>
    </row>
    <row r="128" spans="1:29" s="136" customFormat="1" ht="20.25" customHeight="1" outlineLevel="3" x14ac:dyDescent="0.3">
      <c r="A128" s="267"/>
      <c r="B128" s="148"/>
      <c r="C128" s="146" t="s">
        <v>122</v>
      </c>
      <c r="D128" s="147"/>
      <c r="E128" s="147">
        <f>IF('Detailed input - Vehicles'!$E$208&gt;=D125,'Basic input'!$G$27,0)</f>
        <v>0</v>
      </c>
      <c r="F128" s="147">
        <f>IF('Detailed input - Vehicles'!$E$208&gt;=E125,'Basic input'!$G$27,0)</f>
        <v>0</v>
      </c>
      <c r="G128" s="147">
        <f>IF('Detailed input - Vehicles'!$E$208&gt;=F125,'Basic input'!$G$27,0)</f>
        <v>0</v>
      </c>
      <c r="H128" s="147">
        <f>IF('Detailed input - Vehicles'!$E$208&gt;=G125,'Basic input'!$G$27,0)</f>
        <v>0</v>
      </c>
      <c r="I128" s="147">
        <f>IF('Detailed input - Vehicles'!$E$208&gt;=H125,'Basic input'!$G$27,0)</f>
        <v>0</v>
      </c>
      <c r="J128" s="147">
        <f>IF('Detailed input - Vehicles'!$E$208&gt;=I125,'Basic input'!$G$27,0)</f>
        <v>0</v>
      </c>
      <c r="K128" s="147">
        <f>IF('Detailed input - Vehicles'!$E$208&gt;=J125,'Basic input'!$G$27,0)</f>
        <v>0</v>
      </c>
      <c r="L128" s="147">
        <f>IF('Detailed input - Vehicles'!$E$208&gt;=K125,'Basic input'!$G$27,0)</f>
        <v>0</v>
      </c>
      <c r="M128" s="147">
        <f>IF('Detailed input - Vehicles'!$E$208&gt;=L125,'Basic input'!$G$27,0)</f>
        <v>0</v>
      </c>
      <c r="N128" s="147">
        <f>IF('Detailed input - Vehicles'!$E$208&gt;=M125,'Basic input'!$G$27,0)</f>
        <v>0</v>
      </c>
      <c r="O128" s="147">
        <f>IF('Detailed input - Vehicles'!$E$208&gt;=N125,'Basic input'!$G$27,0)</f>
        <v>0</v>
      </c>
      <c r="P128" s="147">
        <f>IF('Detailed input - Vehicles'!$E$208&gt;=O125,'Basic input'!$G$27,0)</f>
        <v>0</v>
      </c>
      <c r="Q128" s="147">
        <f>IF('Detailed input - Vehicles'!$E$208&gt;=P125,'Basic input'!$G$27,0)</f>
        <v>0</v>
      </c>
      <c r="R128" s="147">
        <f>IF('Detailed input - Vehicles'!$E$208&gt;=Q125,'Basic input'!$G$27,0)</f>
        <v>0</v>
      </c>
      <c r="S128" s="147">
        <f>IF('Detailed input - Vehicles'!$E$208&gt;=R125,'Basic input'!$G$27,0)</f>
        <v>0</v>
      </c>
      <c r="T128" s="147">
        <f>IF('Detailed input - Vehicles'!$E$208&gt;=S125,'Basic input'!$G$27,0)</f>
        <v>0</v>
      </c>
      <c r="U128" s="147">
        <f>IF('Detailed input - Vehicles'!$E$208&gt;=T125,'Basic input'!$G$27,0)</f>
        <v>0</v>
      </c>
      <c r="V128" s="147">
        <f>IF('Detailed input - Vehicles'!$E$208&gt;=U125,'Basic input'!$G$27,0)</f>
        <v>0</v>
      </c>
      <c r="W128" s="147">
        <f>IF('Detailed input - Vehicles'!$E$208&gt;=V125,'Basic input'!$G$27,0)</f>
        <v>0</v>
      </c>
      <c r="X128" s="147">
        <f>IF('Detailed input - Vehicles'!$E$208&gt;=W125,'Basic input'!$G$27,0)</f>
        <v>0</v>
      </c>
      <c r="Y128" s="147">
        <f>IF('Detailed input - Vehicles'!$E$208&gt;=X125,'Basic input'!$G$27,0)</f>
        <v>0</v>
      </c>
      <c r="Z128" s="147">
        <f>IF('Detailed input - Vehicles'!$E$208&gt;=Y125,'Basic input'!$G$27,0)</f>
        <v>0</v>
      </c>
      <c r="AA128" s="147">
        <f>IF('Detailed input - Vehicles'!$E$208&gt;=Z125,'Basic input'!$G$27,0)</f>
        <v>0</v>
      </c>
      <c r="AB128" s="147">
        <f>IF('Detailed input - Vehicles'!$E$208&gt;=AA125,'Basic input'!$G$27,0)</f>
        <v>0</v>
      </c>
      <c r="AC128" s="147">
        <f>IF('Detailed input - Vehicles'!$E$208&gt;=AB125,'Basic input'!$G$27,0)</f>
        <v>0</v>
      </c>
    </row>
    <row r="129" spans="1:29" s="136" customFormat="1" ht="20.25" customHeight="1" outlineLevel="3" x14ac:dyDescent="0.3">
      <c r="A129" s="267"/>
      <c r="B129" s="148"/>
      <c r="C129" s="146" t="s">
        <v>123</v>
      </c>
      <c r="D129" s="147"/>
      <c r="E129" s="147"/>
      <c r="F129" s="147">
        <f>IF('Detailed input - Vehicles'!$E$208&gt;=D125,'Basic input'!$H$27,0)</f>
        <v>0</v>
      </c>
      <c r="G129" s="147">
        <f>IF('Detailed input - Vehicles'!$E$208&gt;=E125,'Basic input'!$H$27,0)</f>
        <v>0</v>
      </c>
      <c r="H129" s="147">
        <f>IF('Detailed input - Vehicles'!$E$208&gt;=F125,'Basic input'!$H$27,0)</f>
        <v>0</v>
      </c>
      <c r="I129" s="147">
        <f>IF('Detailed input - Vehicles'!$E$208&gt;=G125,'Basic input'!$H$27,0)</f>
        <v>0</v>
      </c>
      <c r="J129" s="147">
        <f>IF('Detailed input - Vehicles'!$E$208&gt;=H125,'Basic input'!$H$27,0)</f>
        <v>0</v>
      </c>
      <c r="K129" s="147">
        <f>IF('Detailed input - Vehicles'!$E$208&gt;=I125,'Basic input'!$H$27,0)</f>
        <v>0</v>
      </c>
      <c r="L129" s="147">
        <f>IF('Detailed input - Vehicles'!$E$208&gt;=J125,'Basic input'!$H$27,0)</f>
        <v>0</v>
      </c>
      <c r="M129" s="147">
        <f>IF('Detailed input - Vehicles'!$E$208&gt;=K125,'Basic input'!$H$27,0)</f>
        <v>0</v>
      </c>
      <c r="N129" s="147">
        <f>IF('Detailed input - Vehicles'!$E$208&gt;=L125,'Basic input'!$H$27,0)</f>
        <v>0</v>
      </c>
      <c r="O129" s="147">
        <f>IF('Detailed input - Vehicles'!$E$208&gt;=M125,'Basic input'!$H$27,0)</f>
        <v>0</v>
      </c>
      <c r="P129" s="147">
        <f>IF('Detailed input - Vehicles'!$E$208&gt;=N125,'Basic input'!$H$27,0)</f>
        <v>0</v>
      </c>
      <c r="Q129" s="147">
        <f>IF('Detailed input - Vehicles'!$E$208&gt;=O125,'Basic input'!$H$27,0)</f>
        <v>0</v>
      </c>
      <c r="R129" s="147">
        <f>IF('Detailed input - Vehicles'!$E$208&gt;=P125,'Basic input'!$H$27,0)</f>
        <v>0</v>
      </c>
      <c r="S129" s="147">
        <f>IF('Detailed input - Vehicles'!$E$208&gt;=Q125,'Basic input'!$H$27,0)</f>
        <v>0</v>
      </c>
      <c r="T129" s="147">
        <f>IF('Detailed input - Vehicles'!$E$208&gt;=R125,'Basic input'!$H$27,0)</f>
        <v>0</v>
      </c>
      <c r="U129" s="147">
        <f>IF('Detailed input - Vehicles'!$E$208&gt;=S125,'Basic input'!$H$27,0)</f>
        <v>0</v>
      </c>
      <c r="V129" s="147">
        <f>IF('Detailed input - Vehicles'!$E$208&gt;=T125,'Basic input'!$H$27,0)</f>
        <v>0</v>
      </c>
      <c r="W129" s="147">
        <f>IF('Detailed input - Vehicles'!$E$208&gt;=U125,'Basic input'!$H$27,0)</f>
        <v>0</v>
      </c>
      <c r="X129" s="147">
        <f>IF('Detailed input - Vehicles'!$E$208&gt;=V125,'Basic input'!$H$27,0)</f>
        <v>0</v>
      </c>
      <c r="Y129" s="147">
        <f>IF('Detailed input - Vehicles'!$E$208&gt;=W125,'Basic input'!$H$27,0)</f>
        <v>0</v>
      </c>
      <c r="Z129" s="147">
        <f>IF('Detailed input - Vehicles'!$E$208&gt;=X125,'Basic input'!$H$27,0)</f>
        <v>0</v>
      </c>
      <c r="AA129" s="147">
        <f>IF('Detailed input - Vehicles'!$E$208&gt;=Y125,'Basic input'!$H$27,0)</f>
        <v>0</v>
      </c>
      <c r="AB129" s="147">
        <f>IF('Detailed input - Vehicles'!$E$208&gt;=Z125,'Basic input'!$H$27,0)</f>
        <v>0</v>
      </c>
      <c r="AC129" s="147">
        <f>IF('Detailed input - Vehicles'!$E$208&gt;=AA125,'Basic input'!$H$27,0)</f>
        <v>0</v>
      </c>
    </row>
    <row r="130" spans="1:29" s="136" customFormat="1" ht="20.25" customHeight="1" outlineLevel="3" x14ac:dyDescent="0.3">
      <c r="A130" s="267"/>
      <c r="B130" s="148"/>
      <c r="C130" s="146" t="s">
        <v>124</v>
      </c>
      <c r="D130" s="147"/>
      <c r="E130" s="147"/>
      <c r="F130" s="147"/>
      <c r="G130" s="147">
        <f>IF('Detailed input - Vehicles'!$E$208&gt;=D125,'Basic input'!$I$27,0)</f>
        <v>0</v>
      </c>
      <c r="H130" s="147">
        <f>IF('Detailed input - Vehicles'!$E$208&gt;=E125,'Basic input'!$I$27,0)</f>
        <v>0</v>
      </c>
      <c r="I130" s="147">
        <f>IF('Detailed input - Vehicles'!$E$208&gt;=F125,'Basic input'!$I$27,0)</f>
        <v>0</v>
      </c>
      <c r="J130" s="147">
        <f>IF('Detailed input - Vehicles'!$E$208&gt;=G125,'Basic input'!$I$27,0)</f>
        <v>0</v>
      </c>
      <c r="K130" s="147">
        <f>IF('Detailed input - Vehicles'!$E$208&gt;=H125,'Basic input'!$I$27,0)</f>
        <v>0</v>
      </c>
      <c r="L130" s="147">
        <f>IF('Detailed input - Vehicles'!$E$208&gt;=I125,'Basic input'!$I$27,0)</f>
        <v>0</v>
      </c>
      <c r="M130" s="147">
        <f>IF('Detailed input - Vehicles'!$E$208&gt;=J125,'Basic input'!$I$27,0)</f>
        <v>0</v>
      </c>
      <c r="N130" s="147">
        <f>IF('Detailed input - Vehicles'!$E$208&gt;=K125,'Basic input'!$I$27,0)</f>
        <v>0</v>
      </c>
      <c r="O130" s="147">
        <f>IF('Detailed input - Vehicles'!$E$208&gt;=L125,'Basic input'!$I$27,0)</f>
        <v>0</v>
      </c>
      <c r="P130" s="147">
        <f>IF('Detailed input - Vehicles'!$E$208&gt;=M125,'Basic input'!$I$27,0)</f>
        <v>0</v>
      </c>
      <c r="Q130" s="147">
        <f>IF('Detailed input - Vehicles'!$E$208&gt;=N125,'Basic input'!$I$27,0)</f>
        <v>0</v>
      </c>
      <c r="R130" s="147">
        <f>IF('Detailed input - Vehicles'!$E$208&gt;=O125,'Basic input'!$I$27,0)</f>
        <v>0</v>
      </c>
      <c r="S130" s="147">
        <f>IF('Detailed input - Vehicles'!$E$208&gt;=P125,'Basic input'!$I$27,0)</f>
        <v>0</v>
      </c>
      <c r="T130" s="147">
        <f>IF('Detailed input - Vehicles'!$E$208&gt;=Q125,'Basic input'!$I$27,0)</f>
        <v>0</v>
      </c>
      <c r="U130" s="147">
        <f>IF('Detailed input - Vehicles'!$E$208&gt;=R125,'Basic input'!$I$27,0)</f>
        <v>0</v>
      </c>
      <c r="V130" s="147">
        <f>IF('Detailed input - Vehicles'!$E$208&gt;=S125,'Basic input'!$I$27,0)</f>
        <v>0</v>
      </c>
      <c r="W130" s="147">
        <f>IF('Detailed input - Vehicles'!$E$208&gt;=T125,'Basic input'!$I$27,0)</f>
        <v>0</v>
      </c>
      <c r="X130" s="147">
        <f>IF('Detailed input - Vehicles'!$E$208&gt;=U125,'Basic input'!$I$27,0)</f>
        <v>0</v>
      </c>
      <c r="Y130" s="147">
        <f>IF('Detailed input - Vehicles'!$E$208&gt;=V125,'Basic input'!$I$27,0)</f>
        <v>0</v>
      </c>
      <c r="Z130" s="147">
        <f>IF('Detailed input - Vehicles'!$E$208&gt;=W125,'Basic input'!$I$27,0)</f>
        <v>0</v>
      </c>
      <c r="AA130" s="147">
        <f>IF('Detailed input - Vehicles'!$E$208&gt;=X125,'Basic input'!$I$27,0)</f>
        <v>0</v>
      </c>
      <c r="AB130" s="147">
        <f>IF('Detailed input - Vehicles'!$E$208&gt;=Y125,'Basic input'!$I$27,0)</f>
        <v>0</v>
      </c>
      <c r="AC130" s="147">
        <f>IF('Detailed input - Vehicles'!$E$208&gt;=Z125,'Basic input'!$I$27,0)</f>
        <v>0</v>
      </c>
    </row>
    <row r="131" spans="1:29" s="136" customFormat="1" ht="20.25" customHeight="1" outlineLevel="3" x14ac:dyDescent="0.3">
      <c r="A131" s="267"/>
      <c r="B131" s="148"/>
      <c r="C131" s="146" t="s">
        <v>125</v>
      </c>
      <c r="D131" s="147"/>
      <c r="E131" s="147"/>
      <c r="F131" s="147"/>
      <c r="G131" s="147"/>
      <c r="H131" s="147">
        <f>IF('Detailed input - Vehicles'!$E$208&gt;=D125,'Basic input'!$J$27,0)</f>
        <v>0</v>
      </c>
      <c r="I131" s="147">
        <f>IF('Detailed input - Vehicles'!$E$208&gt;=E125,'Basic input'!$J$27,0)</f>
        <v>0</v>
      </c>
      <c r="J131" s="147">
        <f>IF('Detailed input - Vehicles'!$E$208&gt;=F125,'Basic input'!$J$27,0)</f>
        <v>0</v>
      </c>
      <c r="K131" s="147">
        <f>IF('Detailed input - Vehicles'!$E$208&gt;=G125,'Basic input'!$J$27,0)</f>
        <v>0</v>
      </c>
      <c r="L131" s="147">
        <f>IF('Detailed input - Vehicles'!$E$208&gt;=H125,'Basic input'!$J$27,0)</f>
        <v>0</v>
      </c>
      <c r="M131" s="147">
        <f>IF('Detailed input - Vehicles'!$E$208&gt;=I125,'Basic input'!$J$27,0)</f>
        <v>0</v>
      </c>
      <c r="N131" s="147">
        <f>IF('Detailed input - Vehicles'!$E$208&gt;=J125,'Basic input'!$J$27,0)</f>
        <v>0</v>
      </c>
      <c r="O131" s="147">
        <f>IF('Detailed input - Vehicles'!$E$208&gt;=K125,'Basic input'!$J$27,0)</f>
        <v>0</v>
      </c>
      <c r="P131" s="147">
        <f>IF('Detailed input - Vehicles'!$E$208&gt;=L125,'Basic input'!$J$27,0)</f>
        <v>0</v>
      </c>
      <c r="Q131" s="147">
        <f>IF('Detailed input - Vehicles'!$E$208&gt;=M125,'Basic input'!$J$27,0)</f>
        <v>0</v>
      </c>
      <c r="R131" s="147">
        <f>IF('Detailed input - Vehicles'!$E$208&gt;=N125,'Basic input'!$J$27,0)</f>
        <v>0</v>
      </c>
      <c r="S131" s="147">
        <f>IF('Detailed input - Vehicles'!$E$208&gt;=O125,'Basic input'!$J$27,0)</f>
        <v>0</v>
      </c>
      <c r="T131" s="147">
        <f>IF('Detailed input - Vehicles'!$E$208&gt;=P125,'Basic input'!$J$27,0)</f>
        <v>0</v>
      </c>
      <c r="U131" s="147">
        <f>IF('Detailed input - Vehicles'!$E$208&gt;=Q125,'Basic input'!$J$27,0)</f>
        <v>0</v>
      </c>
      <c r="V131" s="147">
        <f>IF('Detailed input - Vehicles'!$E$208&gt;=R125,'Basic input'!$J$27,0)</f>
        <v>0</v>
      </c>
      <c r="W131" s="147">
        <f>IF('Detailed input - Vehicles'!$E$208&gt;=S125,'Basic input'!$J$27,0)</f>
        <v>0</v>
      </c>
      <c r="X131" s="147">
        <f>IF('Detailed input - Vehicles'!$E$208&gt;=T125,'Basic input'!$J$27,0)</f>
        <v>0</v>
      </c>
      <c r="Y131" s="147">
        <f>IF('Detailed input - Vehicles'!$E$208&gt;=U125,'Basic input'!$J$27,0)</f>
        <v>0</v>
      </c>
      <c r="Z131" s="147">
        <f>IF('Detailed input - Vehicles'!$E$208&gt;=V125,'Basic input'!$J$27,0)</f>
        <v>0</v>
      </c>
      <c r="AA131" s="147">
        <f>IF('Detailed input - Vehicles'!$E$208&gt;=W125,'Basic input'!$J$27,0)</f>
        <v>0</v>
      </c>
      <c r="AB131" s="147">
        <f>IF('Detailed input - Vehicles'!$E$208&gt;=X125,'Basic input'!$J$27,0)</f>
        <v>0</v>
      </c>
      <c r="AC131" s="147">
        <f>IF('Detailed input - Vehicles'!$E$208&gt;=Y125,'Basic input'!$J$27,0)</f>
        <v>0</v>
      </c>
    </row>
    <row r="132" spans="1:29" s="136" customFormat="1" ht="20.25" customHeight="1" outlineLevel="3" x14ac:dyDescent="0.3">
      <c r="A132" s="267"/>
      <c r="B132" s="148"/>
      <c r="C132" s="146" t="s">
        <v>126</v>
      </c>
      <c r="D132" s="147"/>
      <c r="E132" s="147"/>
      <c r="F132" s="147"/>
      <c r="G132" s="147"/>
      <c r="H132" s="147"/>
      <c r="I132" s="147">
        <f>IF('Detailed input - Vehicles'!$E$208&gt;=D125,'Basic input'!$K$27,0)</f>
        <v>0</v>
      </c>
      <c r="J132" s="147">
        <f>IF('Detailed input - Vehicles'!$E$208&gt;=E125,'Basic input'!$K$27,0)</f>
        <v>0</v>
      </c>
      <c r="K132" s="147">
        <f>IF('Detailed input - Vehicles'!$E$208&gt;=F125,'Basic input'!$K$27,0)</f>
        <v>0</v>
      </c>
      <c r="L132" s="147">
        <f>IF('Detailed input - Vehicles'!$E$208&gt;=G125,'Basic input'!$K$27,0)</f>
        <v>0</v>
      </c>
      <c r="M132" s="147">
        <f>IF('Detailed input - Vehicles'!$E$208&gt;=H125,'Basic input'!$K$27,0)</f>
        <v>0</v>
      </c>
      <c r="N132" s="147">
        <f>IF('Detailed input - Vehicles'!$E$208&gt;=I125,'Basic input'!$K$27,0)</f>
        <v>0</v>
      </c>
      <c r="O132" s="147">
        <f>IF('Detailed input - Vehicles'!$E$208&gt;=J125,'Basic input'!$K$27,0)</f>
        <v>0</v>
      </c>
      <c r="P132" s="147">
        <f>IF('Detailed input - Vehicles'!$E$208&gt;=K125,'Basic input'!$K$27,0)</f>
        <v>0</v>
      </c>
      <c r="Q132" s="147">
        <f>IF('Detailed input - Vehicles'!$E$208&gt;=L125,'Basic input'!$K$27,0)</f>
        <v>0</v>
      </c>
      <c r="R132" s="147">
        <f>IF('Detailed input - Vehicles'!$E$208&gt;=M125,'Basic input'!$K$27,0)</f>
        <v>0</v>
      </c>
      <c r="S132" s="147">
        <f>IF('Detailed input - Vehicles'!$E$208&gt;=N125,'Basic input'!$K$27,0)</f>
        <v>0</v>
      </c>
      <c r="T132" s="147">
        <f>IF('Detailed input - Vehicles'!$E$208&gt;=O125,'Basic input'!$K$27,0)</f>
        <v>0</v>
      </c>
      <c r="U132" s="147">
        <f>IF('Detailed input - Vehicles'!$E$208&gt;=P125,'Basic input'!$K$27,0)</f>
        <v>0</v>
      </c>
      <c r="V132" s="147">
        <f>IF('Detailed input - Vehicles'!$E$208&gt;=Q125,'Basic input'!$K$27,0)</f>
        <v>0</v>
      </c>
      <c r="W132" s="147">
        <f>IF('Detailed input - Vehicles'!$E$208&gt;=R125,'Basic input'!$K$27,0)</f>
        <v>0</v>
      </c>
      <c r="X132" s="147">
        <f>IF('Detailed input - Vehicles'!$E$208&gt;=S125,'Basic input'!$K$27,0)</f>
        <v>0</v>
      </c>
      <c r="Y132" s="147">
        <f>IF('Detailed input - Vehicles'!$E$208&gt;=T125,'Basic input'!$K$27,0)</f>
        <v>0</v>
      </c>
      <c r="Z132" s="147">
        <f>IF('Detailed input - Vehicles'!$E$208&gt;=U125,'Basic input'!$K$27,0)</f>
        <v>0</v>
      </c>
      <c r="AA132" s="147">
        <f>IF('Detailed input - Vehicles'!$E$208&gt;=V125,'Basic input'!$K$27,0)</f>
        <v>0</v>
      </c>
      <c r="AB132" s="147">
        <f>IF('Detailed input - Vehicles'!$E$208&gt;=W125,'Basic input'!$K$27,0)</f>
        <v>0</v>
      </c>
      <c r="AC132" s="147">
        <f>IF('Detailed input - Vehicles'!$E$208&gt;=X125,'Basic input'!$K$27,0)</f>
        <v>0</v>
      </c>
    </row>
    <row r="133" spans="1:29" s="136" customFormat="1" ht="20.25" customHeight="1" outlineLevel="3" x14ac:dyDescent="0.3">
      <c r="A133" s="267"/>
      <c r="B133" s="148"/>
      <c r="C133" s="146" t="s">
        <v>127</v>
      </c>
      <c r="D133" s="147"/>
      <c r="E133" s="147"/>
      <c r="F133" s="147"/>
      <c r="G133" s="147"/>
      <c r="H133" s="147"/>
      <c r="I133" s="147"/>
      <c r="J133" s="147">
        <f>IF('Detailed input - Vehicles'!$E$208&gt;=D125,'Basic input'!$L$27,0)</f>
        <v>0</v>
      </c>
      <c r="K133" s="147">
        <f>IF('Detailed input - Vehicles'!$E$208&gt;=E125,'Basic input'!$L$27,0)</f>
        <v>0</v>
      </c>
      <c r="L133" s="147">
        <f>IF('Detailed input - Vehicles'!$E$208&gt;=F125,'Basic input'!$L$27,0)</f>
        <v>0</v>
      </c>
      <c r="M133" s="147">
        <f>IF('Detailed input - Vehicles'!$E$208&gt;=G125,'Basic input'!$L$27,0)</f>
        <v>0</v>
      </c>
      <c r="N133" s="147">
        <f>IF('Detailed input - Vehicles'!$E$208&gt;=H125,'Basic input'!$L$27,0)</f>
        <v>0</v>
      </c>
      <c r="O133" s="147">
        <f>IF('Detailed input - Vehicles'!$E$208&gt;=I125,'Basic input'!$L$27,0)</f>
        <v>0</v>
      </c>
      <c r="P133" s="147">
        <f>IF('Detailed input - Vehicles'!$E$208&gt;=J125,'Basic input'!$L$27,0)</f>
        <v>0</v>
      </c>
      <c r="Q133" s="147">
        <f>IF('Detailed input - Vehicles'!$E$208&gt;=K125,'Basic input'!$L$27,0)</f>
        <v>0</v>
      </c>
      <c r="R133" s="147">
        <f>IF('Detailed input - Vehicles'!$E$208&gt;=L125,'Basic input'!$L$27,0)</f>
        <v>0</v>
      </c>
      <c r="S133" s="147">
        <f>IF('Detailed input - Vehicles'!$E$208&gt;=M125,'Basic input'!$L$27,0)</f>
        <v>0</v>
      </c>
      <c r="T133" s="147">
        <f>IF('Detailed input - Vehicles'!$E$208&gt;=N125,'Basic input'!$L$27,0)</f>
        <v>0</v>
      </c>
      <c r="U133" s="147">
        <f>IF('Detailed input - Vehicles'!$E$208&gt;=O125,'Basic input'!$L$27,0)</f>
        <v>0</v>
      </c>
      <c r="V133" s="147">
        <f>IF('Detailed input - Vehicles'!$E$208&gt;=P125,'Basic input'!$L$27,0)</f>
        <v>0</v>
      </c>
      <c r="W133" s="147">
        <f>IF('Detailed input - Vehicles'!$E$208&gt;=Q125,'Basic input'!$L$27,0)</f>
        <v>0</v>
      </c>
      <c r="X133" s="147">
        <f>IF('Detailed input - Vehicles'!$E$208&gt;=R125,'Basic input'!$L$27,0)</f>
        <v>0</v>
      </c>
      <c r="Y133" s="147">
        <f>IF('Detailed input - Vehicles'!$E$208&gt;=S125,'Basic input'!$L$27,0)</f>
        <v>0</v>
      </c>
      <c r="Z133" s="147">
        <f>IF('Detailed input - Vehicles'!$E$208&gt;=T125,'Basic input'!$L$27,0)</f>
        <v>0</v>
      </c>
      <c r="AA133" s="147">
        <f>IF('Detailed input - Vehicles'!$E$208&gt;=U125,'Basic input'!$L$27,0)</f>
        <v>0</v>
      </c>
      <c r="AB133" s="147">
        <f>IF('Detailed input - Vehicles'!$E$208&gt;=V125,'Basic input'!$L$27,0)</f>
        <v>0</v>
      </c>
      <c r="AC133" s="147">
        <f>IF('Detailed input - Vehicles'!$E$208&gt;=W125,'Basic input'!$L$27,0)</f>
        <v>0</v>
      </c>
    </row>
    <row r="134" spans="1:29" s="136" customFormat="1" ht="20.25" customHeight="1" outlineLevel="3" x14ac:dyDescent="0.3">
      <c r="A134" s="267"/>
      <c r="B134" s="148"/>
      <c r="C134" s="146" t="s">
        <v>128</v>
      </c>
      <c r="D134" s="147"/>
      <c r="E134" s="147"/>
      <c r="F134" s="147"/>
      <c r="G134" s="147"/>
      <c r="H134" s="147"/>
      <c r="I134" s="147"/>
      <c r="J134" s="147"/>
      <c r="K134" s="147">
        <f>IF('Detailed input - Vehicles'!$E$208&gt;=D125,'Basic input'!$M$27,0)</f>
        <v>0</v>
      </c>
      <c r="L134" s="147">
        <f>IF('Detailed input - Vehicles'!$E$208&gt;=E125,'Basic input'!$M$27,0)</f>
        <v>0</v>
      </c>
      <c r="M134" s="147">
        <f>IF('Detailed input - Vehicles'!$E$208&gt;=F125,'Basic input'!$M$27,0)</f>
        <v>0</v>
      </c>
      <c r="N134" s="147">
        <f>IF('Detailed input - Vehicles'!$E$208&gt;=G125,'Basic input'!$M$27,0)</f>
        <v>0</v>
      </c>
      <c r="O134" s="147">
        <f>IF('Detailed input - Vehicles'!$E$208&gt;=H125,'Basic input'!$M$27,0)</f>
        <v>0</v>
      </c>
      <c r="P134" s="147">
        <f>IF('Detailed input - Vehicles'!$E$208&gt;=I125,'Basic input'!$M$27,0)</f>
        <v>0</v>
      </c>
      <c r="Q134" s="147">
        <f>IF('Detailed input - Vehicles'!$E$208&gt;=J125,'Basic input'!$M$27,0)</f>
        <v>0</v>
      </c>
      <c r="R134" s="147">
        <f>IF('Detailed input - Vehicles'!$E$208&gt;=K125,'Basic input'!$M$27,0)</f>
        <v>0</v>
      </c>
      <c r="S134" s="147">
        <f>IF('Detailed input - Vehicles'!$E$208&gt;=L125,'Basic input'!$M$27,0)</f>
        <v>0</v>
      </c>
      <c r="T134" s="147">
        <f>IF('Detailed input - Vehicles'!$E$208&gt;=M125,'Basic input'!$M$27,0)</f>
        <v>0</v>
      </c>
      <c r="U134" s="147">
        <f>IF('Detailed input - Vehicles'!$E$208&gt;=N125,'Basic input'!$M$27,0)</f>
        <v>0</v>
      </c>
      <c r="V134" s="147">
        <f>IF('Detailed input - Vehicles'!$E$208&gt;=O125,'Basic input'!$M$27,0)</f>
        <v>0</v>
      </c>
      <c r="W134" s="147">
        <f>IF('Detailed input - Vehicles'!$E$208&gt;=P125,'Basic input'!$M$27,0)</f>
        <v>0</v>
      </c>
      <c r="X134" s="147">
        <f>IF('Detailed input - Vehicles'!$E$208&gt;=Q125,'Basic input'!$M$27,0)</f>
        <v>0</v>
      </c>
      <c r="Y134" s="147">
        <f>IF('Detailed input - Vehicles'!$E$208&gt;=R125,'Basic input'!$M$27,0)</f>
        <v>0</v>
      </c>
      <c r="Z134" s="147">
        <f>IF('Detailed input - Vehicles'!$E$208&gt;=S125,'Basic input'!$M$27,0)</f>
        <v>0</v>
      </c>
      <c r="AA134" s="147">
        <f>IF('Detailed input - Vehicles'!$E$208&gt;=T125,'Basic input'!$M$27,0)</f>
        <v>0</v>
      </c>
      <c r="AB134" s="147">
        <f>IF('Detailed input - Vehicles'!$E$208&gt;=U125,'Basic input'!$M$27,0)</f>
        <v>0</v>
      </c>
      <c r="AC134" s="147">
        <f>IF('Detailed input - Vehicles'!$E$208&gt;=V125,'Basic input'!$M$27,0)</f>
        <v>0</v>
      </c>
    </row>
    <row r="135" spans="1:29" s="136" customFormat="1" ht="20.25" customHeight="1" outlineLevel="3" x14ac:dyDescent="0.3">
      <c r="A135" s="267"/>
      <c r="B135" s="148"/>
      <c r="C135" s="146" t="s">
        <v>129</v>
      </c>
      <c r="D135" s="147"/>
      <c r="E135" s="147"/>
      <c r="F135" s="147"/>
      <c r="G135" s="147"/>
      <c r="H135" s="147"/>
      <c r="I135" s="147"/>
      <c r="J135" s="147"/>
      <c r="K135" s="147"/>
      <c r="L135" s="147">
        <f>IF('Detailed input - Vehicles'!$E$208&gt;=D125,'Basic input'!$N$27,0)</f>
        <v>0</v>
      </c>
      <c r="M135" s="147">
        <f>IF('Detailed input - Vehicles'!$E$208&gt;=E125,'Basic input'!$N$27,0)</f>
        <v>0</v>
      </c>
      <c r="N135" s="147">
        <f>IF('Detailed input - Vehicles'!$E$208&gt;=F125,'Basic input'!$N$27,0)</f>
        <v>0</v>
      </c>
      <c r="O135" s="147">
        <f>IF('Detailed input - Vehicles'!$E$208&gt;=G125,'Basic input'!$N$27,0)</f>
        <v>0</v>
      </c>
      <c r="P135" s="147">
        <f>IF('Detailed input - Vehicles'!$E$208&gt;=H125,'Basic input'!$N$27,0)</f>
        <v>0</v>
      </c>
      <c r="Q135" s="147">
        <f>IF('Detailed input - Vehicles'!$E$208&gt;=I125,'Basic input'!$N$27,0)</f>
        <v>0</v>
      </c>
      <c r="R135" s="147">
        <f>IF('Detailed input - Vehicles'!$E$208&gt;=J125,'Basic input'!$N$27,0)</f>
        <v>0</v>
      </c>
      <c r="S135" s="147">
        <f>IF('Detailed input - Vehicles'!$E$208&gt;=K125,'Basic input'!$N$27,0)</f>
        <v>0</v>
      </c>
      <c r="T135" s="147">
        <f>IF('Detailed input - Vehicles'!$E$208&gt;=L125,'Basic input'!$N$27,0)</f>
        <v>0</v>
      </c>
      <c r="U135" s="147">
        <f>IF('Detailed input - Vehicles'!$E$208&gt;=M125,'Basic input'!$N$27,0)</f>
        <v>0</v>
      </c>
      <c r="V135" s="147">
        <f>IF('Detailed input - Vehicles'!$E$208&gt;=N125,'Basic input'!$N$27,0)</f>
        <v>0</v>
      </c>
      <c r="W135" s="147">
        <f>IF('Detailed input - Vehicles'!$E$208&gt;=O125,'Basic input'!$N$27,0)</f>
        <v>0</v>
      </c>
      <c r="X135" s="147">
        <f>IF('Detailed input - Vehicles'!$E$208&gt;=P125,'Basic input'!$N$27,0)</f>
        <v>0</v>
      </c>
      <c r="Y135" s="147">
        <f>IF('Detailed input - Vehicles'!$E$208&gt;=Q125,'Basic input'!$N$27,0)</f>
        <v>0</v>
      </c>
      <c r="Z135" s="147">
        <f>IF('Detailed input - Vehicles'!$E$208&gt;=R125,'Basic input'!$N$27,0)</f>
        <v>0</v>
      </c>
      <c r="AA135" s="147">
        <f>IF('Detailed input - Vehicles'!$E$208&gt;=S125,'Basic input'!$N$27,0)</f>
        <v>0</v>
      </c>
      <c r="AB135" s="147">
        <f>IF('Detailed input - Vehicles'!$E$208&gt;=T125,'Basic input'!$N$27,0)</f>
        <v>0</v>
      </c>
      <c r="AC135" s="147">
        <f>IF('Detailed input - Vehicles'!$E$208&gt;=U125,'Basic input'!$N$27,0)</f>
        <v>0</v>
      </c>
    </row>
    <row r="136" spans="1:29" s="136" customFormat="1" ht="20.25" customHeight="1" outlineLevel="3" x14ac:dyDescent="0.3">
      <c r="A136" s="267"/>
      <c r="B136" s="148"/>
      <c r="C136" s="146" t="s">
        <v>130</v>
      </c>
      <c r="D136" s="147"/>
      <c r="E136" s="147"/>
      <c r="F136" s="147"/>
      <c r="G136" s="147"/>
      <c r="H136" s="147"/>
      <c r="I136" s="147"/>
      <c r="J136" s="147"/>
      <c r="K136" s="147"/>
      <c r="L136" s="147"/>
      <c r="M136" s="147">
        <f>IF('Detailed input - Vehicles'!$E$208&gt;=D125,'Basic input'!$O$27,0)</f>
        <v>0</v>
      </c>
      <c r="N136" s="147">
        <f>IF('Detailed input - Vehicles'!$E$208&gt;=E125,'Basic input'!$O$27,0)</f>
        <v>0</v>
      </c>
      <c r="O136" s="147">
        <f>IF('Detailed input - Vehicles'!$E$208&gt;=F125,'Basic input'!$O$27,0)</f>
        <v>0</v>
      </c>
      <c r="P136" s="147">
        <f>IF('Detailed input - Vehicles'!$E$208&gt;=G125,'Basic input'!$O$27,0)</f>
        <v>0</v>
      </c>
      <c r="Q136" s="147">
        <f>IF('Detailed input - Vehicles'!$E$208&gt;=H125,'Basic input'!$O$27,0)</f>
        <v>0</v>
      </c>
      <c r="R136" s="147">
        <f>IF('Detailed input - Vehicles'!$E$208&gt;=I125,'Basic input'!$O$27,0)</f>
        <v>0</v>
      </c>
      <c r="S136" s="147">
        <f>IF('Detailed input - Vehicles'!$E$208&gt;=J125,'Basic input'!$O$27,0)</f>
        <v>0</v>
      </c>
      <c r="T136" s="147">
        <f>IF('Detailed input - Vehicles'!$E$208&gt;=K125,'Basic input'!$O$27,0)</f>
        <v>0</v>
      </c>
      <c r="U136" s="147">
        <f>IF('Detailed input - Vehicles'!$E$208&gt;=L125,'Basic input'!$O$27,0)</f>
        <v>0</v>
      </c>
      <c r="V136" s="147">
        <f>IF('Detailed input - Vehicles'!$E$208&gt;=M125,'Basic input'!$O$27,0)</f>
        <v>0</v>
      </c>
      <c r="W136" s="147">
        <f>IF('Detailed input - Vehicles'!$E$208&gt;=N125,'Basic input'!$O$27,0)</f>
        <v>0</v>
      </c>
      <c r="X136" s="147">
        <f>IF('Detailed input - Vehicles'!$E$208&gt;=O125,'Basic input'!$O$27,0)</f>
        <v>0</v>
      </c>
      <c r="Y136" s="147">
        <f>IF('Detailed input - Vehicles'!$E$208&gt;=P125,'Basic input'!$O$27,0)</f>
        <v>0</v>
      </c>
      <c r="Z136" s="147">
        <f>IF('Detailed input - Vehicles'!$E$208&gt;=Q125,'Basic input'!$O$27,0)</f>
        <v>0</v>
      </c>
      <c r="AA136" s="147">
        <f>IF('Detailed input - Vehicles'!$E$208&gt;=R125,'Basic input'!$O$27,0)</f>
        <v>0</v>
      </c>
      <c r="AB136" s="147">
        <f>IF('Detailed input - Vehicles'!$E$208&gt;=S125,'Basic input'!$O$27,0)</f>
        <v>0</v>
      </c>
      <c r="AC136" s="147">
        <f>IF('Detailed input - Vehicles'!$E$208&gt;=T125,'Basic input'!$O$27,0)</f>
        <v>0</v>
      </c>
    </row>
    <row r="137" spans="1:29" s="136" customFormat="1" ht="20.25" customHeight="1" outlineLevel="3" x14ac:dyDescent="0.3">
      <c r="A137" s="267"/>
      <c r="B137" s="148"/>
      <c r="C137" s="146" t="s">
        <v>131</v>
      </c>
      <c r="D137" s="147"/>
      <c r="E137" s="147"/>
      <c r="F137" s="147"/>
      <c r="G137" s="147"/>
      <c r="H137" s="147"/>
      <c r="I137" s="147"/>
      <c r="J137" s="147"/>
      <c r="K137" s="147"/>
      <c r="L137" s="147"/>
      <c r="M137" s="147"/>
      <c r="N137" s="147">
        <f>IF('Detailed input - Vehicles'!$E$208&gt;=D125,'Basic input'!$P$27,0)</f>
        <v>0</v>
      </c>
      <c r="O137" s="147">
        <f>IF('Detailed input - Vehicles'!$E$208&gt;=E125,'Basic input'!$P$27,0)</f>
        <v>0</v>
      </c>
      <c r="P137" s="147">
        <f>IF('Detailed input - Vehicles'!$E$208&gt;=F125,'Basic input'!$P$27,0)</f>
        <v>0</v>
      </c>
      <c r="Q137" s="147">
        <f>IF('Detailed input - Vehicles'!$E$208&gt;=G125,'Basic input'!$P$27,0)</f>
        <v>0</v>
      </c>
      <c r="R137" s="147">
        <f>IF('Detailed input - Vehicles'!$E$208&gt;=H125,'Basic input'!$P$27,0)</f>
        <v>0</v>
      </c>
      <c r="S137" s="147">
        <f>IF('Detailed input - Vehicles'!$E$208&gt;=I125,'Basic input'!$P$27,0)</f>
        <v>0</v>
      </c>
      <c r="T137" s="147">
        <f>IF('Detailed input - Vehicles'!$E$208&gt;=J125,'Basic input'!$P$27,0)</f>
        <v>0</v>
      </c>
      <c r="U137" s="147">
        <f>IF('Detailed input - Vehicles'!$E$208&gt;=K125,'Basic input'!$P$27,0)</f>
        <v>0</v>
      </c>
      <c r="V137" s="147">
        <f>IF('Detailed input - Vehicles'!$E$208&gt;=L125,'Basic input'!$P$27,0)</f>
        <v>0</v>
      </c>
      <c r="W137" s="147">
        <f>IF('Detailed input - Vehicles'!$E$208&gt;=M125,'Basic input'!$P$27,0)</f>
        <v>0</v>
      </c>
      <c r="X137" s="147">
        <f>IF('Detailed input - Vehicles'!$E$208&gt;=N125,'Basic input'!$P$27,0)</f>
        <v>0</v>
      </c>
      <c r="Y137" s="147">
        <f>IF('Detailed input - Vehicles'!$E$208&gt;=O125,'Basic input'!$P$27,0)</f>
        <v>0</v>
      </c>
      <c r="Z137" s="147">
        <f>IF('Detailed input - Vehicles'!$E$208&gt;=P125,'Basic input'!$P$27,0)</f>
        <v>0</v>
      </c>
      <c r="AA137" s="147">
        <f>IF('Detailed input - Vehicles'!$E$208&gt;=Q125,'Basic input'!$P$27,0)</f>
        <v>0</v>
      </c>
      <c r="AB137" s="147">
        <f>IF('Detailed input - Vehicles'!$E$208&gt;=R125,'Basic input'!$P$27,0)</f>
        <v>0</v>
      </c>
      <c r="AC137" s="147">
        <f>IF('Detailed input - Vehicles'!$E$208&gt;=S125,'Basic input'!$P$27,0)</f>
        <v>0</v>
      </c>
    </row>
    <row r="138" spans="1:29" s="136" customFormat="1" ht="20.25" customHeight="1" outlineLevel="2" x14ac:dyDescent="0.3">
      <c r="A138" s="267"/>
      <c r="B138" s="148"/>
      <c r="C138" s="148"/>
      <c r="D138" s="147"/>
      <c r="E138" s="147"/>
      <c r="F138" s="147"/>
      <c r="G138" s="147"/>
      <c r="H138" s="147"/>
      <c r="I138" s="147"/>
      <c r="J138" s="147"/>
      <c r="K138" s="147"/>
      <c r="L138" s="147"/>
      <c r="M138" s="147"/>
      <c r="N138" s="147"/>
      <c r="O138" s="147"/>
      <c r="P138" s="147"/>
      <c r="Q138" s="147"/>
      <c r="R138" s="147"/>
      <c r="S138" s="147"/>
      <c r="T138" s="147"/>
      <c r="U138" s="147"/>
      <c r="V138" s="147"/>
      <c r="W138" s="147"/>
      <c r="X138" s="147"/>
      <c r="Y138" s="147"/>
      <c r="Z138" s="147"/>
      <c r="AA138" s="147"/>
      <c r="AB138" s="147"/>
      <c r="AC138" s="147"/>
    </row>
    <row r="139" spans="1:29" s="136" customFormat="1" ht="20.25" customHeight="1" outlineLevel="2" x14ac:dyDescent="0.3">
      <c r="A139" s="267"/>
      <c r="B139" s="148" t="s">
        <v>146</v>
      </c>
      <c r="C139" s="148" t="s">
        <v>6</v>
      </c>
      <c r="D139" s="147">
        <f>'Basic input'!$K$37*'Detailed input - Vehicles'!E245</f>
        <v>0</v>
      </c>
      <c r="E139" s="147">
        <f>'Basic input'!$K$37*'Detailed input - Vehicles'!F245</f>
        <v>0</v>
      </c>
      <c r="F139" s="147">
        <f>'Basic input'!$K$37*'Detailed input - Vehicles'!G245</f>
        <v>0</v>
      </c>
      <c r="G139" s="147">
        <f>'Basic input'!$K$37*'Detailed input - Vehicles'!H245</f>
        <v>0</v>
      </c>
      <c r="H139" s="147">
        <f>'Basic input'!$K$37*'Detailed input - Vehicles'!I245</f>
        <v>0</v>
      </c>
      <c r="I139" s="147">
        <f>'Basic input'!$K$37*'Detailed input - Vehicles'!J245</f>
        <v>0</v>
      </c>
      <c r="J139" s="147">
        <f>'Basic input'!$K$37*'Detailed input - Vehicles'!K245</f>
        <v>0</v>
      </c>
      <c r="K139" s="147">
        <f>'Basic input'!$K$37*'Detailed input - Vehicles'!L245</f>
        <v>0</v>
      </c>
      <c r="L139" s="147">
        <f>'Basic input'!$K$37*'Detailed input - Vehicles'!M245</f>
        <v>0</v>
      </c>
      <c r="M139" s="147">
        <f>'Basic input'!$K$37*'Detailed input - Vehicles'!N245</f>
        <v>0</v>
      </c>
      <c r="N139" s="147">
        <f>'Basic input'!$K$37*'Detailed input - Vehicles'!O245</f>
        <v>0</v>
      </c>
      <c r="O139" s="147">
        <f>'Basic input'!$K$37*'Detailed input - Vehicles'!P245</f>
        <v>0</v>
      </c>
      <c r="P139" s="147">
        <f>'Basic input'!$K$37*'Detailed input - Vehicles'!Q245</f>
        <v>0</v>
      </c>
      <c r="Q139" s="147">
        <f>'Basic input'!$K$37*'Detailed input - Vehicles'!R245</f>
        <v>0</v>
      </c>
      <c r="R139" s="147">
        <f>'Basic input'!$K$37*'Detailed input - Vehicles'!S245</f>
        <v>0</v>
      </c>
      <c r="S139" s="147">
        <f>'Basic input'!$K$37*'Detailed input - Vehicles'!T245</f>
        <v>0</v>
      </c>
      <c r="T139" s="147">
        <f>'Basic input'!$K$37*'Detailed input - Vehicles'!U245</f>
        <v>0</v>
      </c>
      <c r="U139" s="147">
        <f>'Basic input'!$K$37*'Detailed input - Vehicles'!V245</f>
        <v>0</v>
      </c>
      <c r="V139" s="147">
        <f>'Basic input'!$K$37*'Detailed input - Vehicles'!W245</f>
        <v>0</v>
      </c>
      <c r="W139" s="147">
        <f>'Basic input'!$K$37*'Detailed input - Vehicles'!X245</f>
        <v>0</v>
      </c>
      <c r="X139" s="147">
        <f>'Basic input'!$K$37*'Detailed input - Vehicles'!Y245</f>
        <v>0</v>
      </c>
      <c r="Y139" s="147">
        <f>'Basic input'!$K$37*'Detailed input - Vehicles'!Z245</f>
        <v>0</v>
      </c>
      <c r="Z139" s="147">
        <f>'Basic input'!$K$37*'Detailed input - Vehicles'!AA245</f>
        <v>0</v>
      </c>
      <c r="AA139" s="147">
        <f>'Basic input'!$K$37*'Detailed input - Vehicles'!AB245</f>
        <v>0</v>
      </c>
      <c r="AB139" s="147">
        <f>'Basic input'!$K$37*'Detailed input - Vehicles'!AC245</f>
        <v>0</v>
      </c>
      <c r="AC139" s="147">
        <f>'Basic input'!$K$37*'Detailed input - Vehicles'!AD245</f>
        <v>0</v>
      </c>
    </row>
    <row r="140" spans="1:29" s="136" customFormat="1" ht="20.25" customHeight="1" outlineLevel="2" x14ac:dyDescent="0.3">
      <c r="A140" s="267"/>
      <c r="B140" s="103"/>
      <c r="C140" s="148"/>
      <c r="D140" s="147"/>
      <c r="E140" s="147"/>
      <c r="F140" s="147"/>
      <c r="G140" s="147"/>
      <c r="H140" s="147"/>
      <c r="I140" s="147"/>
      <c r="J140" s="147"/>
      <c r="K140" s="147"/>
      <c r="L140" s="147"/>
      <c r="M140" s="147"/>
      <c r="N140" s="147"/>
      <c r="O140" s="147"/>
      <c r="P140" s="147"/>
      <c r="Q140" s="147"/>
      <c r="R140" s="147"/>
      <c r="S140" s="147"/>
      <c r="T140" s="147"/>
      <c r="U140" s="147"/>
      <c r="V140" s="147"/>
      <c r="W140" s="147"/>
      <c r="X140" s="147"/>
      <c r="Y140" s="147"/>
      <c r="Z140" s="147"/>
      <c r="AA140" s="147"/>
      <c r="AB140" s="147"/>
      <c r="AC140" s="147"/>
    </row>
    <row r="141" spans="1:29" ht="20.25" customHeight="1" outlineLevel="2" x14ac:dyDescent="0.3">
      <c r="A141" s="267"/>
      <c r="B141" s="148" t="s">
        <v>113</v>
      </c>
      <c r="C141" s="149" t="s">
        <v>6</v>
      </c>
      <c r="D141" s="150">
        <f t="shared" ref="D141:N141" si="81">D139*D126</f>
        <v>0</v>
      </c>
      <c r="E141" s="150">
        <f t="shared" si="81"/>
        <v>0</v>
      </c>
      <c r="F141" s="150">
        <f t="shared" si="81"/>
        <v>0</v>
      </c>
      <c r="G141" s="150">
        <f t="shared" si="81"/>
        <v>0</v>
      </c>
      <c r="H141" s="150">
        <f t="shared" si="81"/>
        <v>0</v>
      </c>
      <c r="I141" s="150">
        <f t="shared" si="81"/>
        <v>0</v>
      </c>
      <c r="J141" s="150">
        <f t="shared" si="81"/>
        <v>0</v>
      </c>
      <c r="K141" s="150">
        <f t="shared" si="81"/>
        <v>0</v>
      </c>
      <c r="L141" s="150">
        <f t="shared" si="81"/>
        <v>0</v>
      </c>
      <c r="M141" s="150">
        <f t="shared" si="81"/>
        <v>0</v>
      </c>
      <c r="N141" s="150">
        <f t="shared" si="81"/>
        <v>0</v>
      </c>
      <c r="O141" s="150">
        <f t="shared" ref="O141:AC141" si="82">O139*O126</f>
        <v>0</v>
      </c>
      <c r="P141" s="150">
        <f t="shared" si="82"/>
        <v>0</v>
      </c>
      <c r="Q141" s="150">
        <f t="shared" si="82"/>
        <v>0</v>
      </c>
      <c r="R141" s="150">
        <f t="shared" si="82"/>
        <v>0</v>
      </c>
      <c r="S141" s="150">
        <f t="shared" si="82"/>
        <v>0</v>
      </c>
      <c r="T141" s="150">
        <f t="shared" si="82"/>
        <v>0</v>
      </c>
      <c r="U141" s="150">
        <f t="shared" si="82"/>
        <v>0</v>
      </c>
      <c r="V141" s="150">
        <f t="shared" si="82"/>
        <v>0</v>
      </c>
      <c r="W141" s="150">
        <f t="shared" si="82"/>
        <v>0</v>
      </c>
      <c r="X141" s="150">
        <f t="shared" si="82"/>
        <v>0</v>
      </c>
      <c r="Y141" s="150">
        <f t="shared" si="82"/>
        <v>0</v>
      </c>
      <c r="Z141" s="150">
        <f t="shared" si="82"/>
        <v>0</v>
      </c>
      <c r="AA141" s="150">
        <f t="shared" si="82"/>
        <v>0</v>
      </c>
      <c r="AB141" s="150">
        <f t="shared" si="82"/>
        <v>0</v>
      </c>
      <c r="AC141" s="150">
        <f t="shared" si="82"/>
        <v>0</v>
      </c>
    </row>
    <row r="142" spans="1:29" s="87" customFormat="1" ht="20.25" customHeight="1" outlineLevel="2" x14ac:dyDescent="0.3">
      <c r="A142" s="79"/>
      <c r="B142" s="86"/>
      <c r="C142" s="86"/>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row>
    <row r="143" spans="1:29" s="136" customFormat="1" ht="20.25" customHeight="1" outlineLevel="2" x14ac:dyDescent="0.3">
      <c r="A143" s="267"/>
      <c r="B143" s="97" t="s">
        <v>147</v>
      </c>
      <c r="C143" s="97" t="s">
        <v>152</v>
      </c>
      <c r="D143" s="597">
        <f t="shared" ref="D143:N143" si="83">SUM(D144:D154)</f>
        <v>0</v>
      </c>
      <c r="E143" s="597">
        <f t="shared" si="83"/>
        <v>0</v>
      </c>
      <c r="F143" s="597">
        <f t="shared" si="83"/>
        <v>0</v>
      </c>
      <c r="G143" s="597">
        <f t="shared" si="83"/>
        <v>0</v>
      </c>
      <c r="H143" s="597">
        <f t="shared" si="83"/>
        <v>0</v>
      </c>
      <c r="I143" s="597">
        <f t="shared" si="83"/>
        <v>0</v>
      </c>
      <c r="J143" s="597">
        <f t="shared" si="83"/>
        <v>0</v>
      </c>
      <c r="K143" s="597">
        <f t="shared" si="83"/>
        <v>0</v>
      </c>
      <c r="L143" s="597">
        <f t="shared" si="83"/>
        <v>0</v>
      </c>
      <c r="M143" s="597">
        <f t="shared" si="83"/>
        <v>0</v>
      </c>
      <c r="N143" s="597">
        <f t="shared" si="83"/>
        <v>0</v>
      </c>
      <c r="O143" s="597">
        <f t="shared" ref="O143:AC143" si="84">SUM(O144:O154)</f>
        <v>0</v>
      </c>
      <c r="P143" s="597">
        <f t="shared" si="84"/>
        <v>0</v>
      </c>
      <c r="Q143" s="597">
        <f t="shared" si="84"/>
        <v>0</v>
      </c>
      <c r="R143" s="597">
        <f t="shared" si="84"/>
        <v>0</v>
      </c>
      <c r="S143" s="597">
        <f t="shared" si="84"/>
        <v>0</v>
      </c>
      <c r="T143" s="597">
        <f t="shared" si="84"/>
        <v>0</v>
      </c>
      <c r="U143" s="597">
        <f t="shared" si="84"/>
        <v>0</v>
      </c>
      <c r="V143" s="597">
        <f t="shared" si="84"/>
        <v>0</v>
      </c>
      <c r="W143" s="597">
        <f t="shared" si="84"/>
        <v>0</v>
      </c>
      <c r="X143" s="597">
        <f t="shared" si="84"/>
        <v>0</v>
      </c>
      <c r="Y143" s="597">
        <f t="shared" si="84"/>
        <v>0</v>
      </c>
      <c r="Z143" s="597">
        <f t="shared" si="84"/>
        <v>0</v>
      </c>
      <c r="AA143" s="597">
        <f t="shared" si="84"/>
        <v>0</v>
      </c>
      <c r="AB143" s="597">
        <f t="shared" si="84"/>
        <v>0</v>
      </c>
      <c r="AC143" s="597">
        <f t="shared" si="84"/>
        <v>0</v>
      </c>
    </row>
    <row r="144" spans="1:29" s="138" customFormat="1" ht="20.25" customHeight="1" outlineLevel="3" x14ac:dyDescent="0.3">
      <c r="A144" s="265"/>
      <c r="B144" s="103" t="s">
        <v>135</v>
      </c>
      <c r="C144" s="146" t="s">
        <v>121</v>
      </c>
      <c r="D144" s="147">
        <f>IF('Detailed input - Vehicles'!$E$240&lt;&gt;0,'Detailed input - Vehicles'!$E$240,'Detailed input - Vehicles'!$E$239)*D139*D127</f>
        <v>0</v>
      </c>
      <c r="E144" s="147">
        <f>IF('Detailed input - Vehicles'!$E$240&lt;&gt;0,'Detailed input - Vehicles'!$E$240,'Detailed input - Vehicles'!$E$239)*E139*E127</f>
        <v>0</v>
      </c>
      <c r="F144" s="147">
        <f>IF('Detailed input - Vehicles'!$E$240&lt;&gt;0,'Detailed input - Vehicles'!$E$240,'Detailed input - Vehicles'!$E$239)*F139*F127</f>
        <v>0</v>
      </c>
      <c r="G144" s="147">
        <f>IF('Detailed input - Vehicles'!$E$240&lt;&gt;0,'Detailed input - Vehicles'!$E$240,'Detailed input - Vehicles'!$E$239)*G139*G127</f>
        <v>0</v>
      </c>
      <c r="H144" s="147">
        <f>IF('Detailed input - Vehicles'!$E$240&lt;&gt;0,'Detailed input - Vehicles'!$E$240,'Detailed input - Vehicles'!$E$239)*H139*H127</f>
        <v>0</v>
      </c>
      <c r="I144" s="147">
        <f>IF('Detailed input - Vehicles'!$E$240&lt;&gt;0,'Detailed input - Vehicles'!$E$240,'Detailed input - Vehicles'!$E$239)*I139*I127</f>
        <v>0</v>
      </c>
      <c r="J144" s="147">
        <f>IF('Detailed input - Vehicles'!$E$240&lt;&gt;0,'Detailed input - Vehicles'!$E$240,'Detailed input - Vehicles'!$E$239)*J139*J127</f>
        <v>0</v>
      </c>
      <c r="K144" s="147">
        <f>IF('Detailed input - Vehicles'!$E$240&lt;&gt;0,'Detailed input - Vehicles'!$E$240,'Detailed input - Vehicles'!$E$239)*K139*K127</f>
        <v>0</v>
      </c>
      <c r="L144" s="147">
        <f>IF('Detailed input - Vehicles'!$E$240&lt;&gt;0,'Detailed input - Vehicles'!$E$240,'Detailed input - Vehicles'!$E$239)*L139*L127</f>
        <v>0</v>
      </c>
      <c r="M144" s="147">
        <f>IF('Detailed input - Vehicles'!$E$240&lt;&gt;0,'Detailed input - Vehicles'!$E$240,'Detailed input - Vehicles'!$E$239)*M139*M127</f>
        <v>0</v>
      </c>
      <c r="N144" s="147">
        <f>IF('Detailed input - Vehicles'!$E$240&lt;&gt;0,'Detailed input - Vehicles'!$E$240,'Detailed input - Vehicles'!$E$239)*N139*N127</f>
        <v>0</v>
      </c>
      <c r="O144" s="147">
        <f>IF('Detailed input - Vehicles'!$E$240&lt;&gt;0,'Detailed input - Vehicles'!$E$240,'Detailed input - Vehicles'!$E$239)*O139*O127</f>
        <v>0</v>
      </c>
      <c r="P144" s="147">
        <f>IF('Detailed input - Vehicles'!$E$240&lt;&gt;0,'Detailed input - Vehicles'!$E$240,'Detailed input - Vehicles'!$E$239)*P139*P127</f>
        <v>0</v>
      </c>
      <c r="Q144" s="147">
        <f>IF('Detailed input - Vehicles'!$E$240&lt;&gt;0,'Detailed input - Vehicles'!$E$240,'Detailed input - Vehicles'!$E$239)*Q139*Q127</f>
        <v>0</v>
      </c>
      <c r="R144" s="147">
        <f>IF('Detailed input - Vehicles'!$E$240&lt;&gt;0,'Detailed input - Vehicles'!$E$240,'Detailed input - Vehicles'!$E$239)*R139*R127</f>
        <v>0</v>
      </c>
      <c r="S144" s="147">
        <f>IF('Detailed input - Vehicles'!$E$240&lt;&gt;0,'Detailed input - Vehicles'!$E$240,'Detailed input - Vehicles'!$E$239)*S139*S127</f>
        <v>0</v>
      </c>
      <c r="T144" s="147">
        <f>IF('Detailed input - Vehicles'!$E$240&lt;&gt;0,'Detailed input - Vehicles'!$E$240,'Detailed input - Vehicles'!$E$239)*T139*T127</f>
        <v>0</v>
      </c>
      <c r="U144" s="147">
        <f>IF('Detailed input - Vehicles'!$E$240&lt;&gt;0,'Detailed input - Vehicles'!$E$240,'Detailed input - Vehicles'!$E$239)*U139*U127</f>
        <v>0</v>
      </c>
      <c r="V144" s="147">
        <f>IF('Detailed input - Vehicles'!$E$240&lt;&gt;0,'Detailed input - Vehicles'!$E$240,'Detailed input - Vehicles'!$E$239)*V139*V127</f>
        <v>0</v>
      </c>
      <c r="W144" s="147">
        <f>IF('Detailed input - Vehicles'!$E$240&lt;&gt;0,'Detailed input - Vehicles'!$E$240,'Detailed input - Vehicles'!$E$239)*W139*W127</f>
        <v>0</v>
      </c>
      <c r="X144" s="147">
        <f>IF('Detailed input - Vehicles'!$E$240&lt;&gt;0,'Detailed input - Vehicles'!$E$240,'Detailed input - Vehicles'!$E$239)*X139*X127</f>
        <v>0</v>
      </c>
      <c r="Y144" s="147">
        <f>IF('Detailed input - Vehicles'!$E$240&lt;&gt;0,'Detailed input - Vehicles'!$E$240,'Detailed input - Vehicles'!$E$239)*Y139*Y127</f>
        <v>0</v>
      </c>
      <c r="Z144" s="147">
        <f>IF('Detailed input - Vehicles'!$E$240&lt;&gt;0,'Detailed input - Vehicles'!$E$240,'Detailed input - Vehicles'!$E$239)*Z139*Z127</f>
        <v>0</v>
      </c>
      <c r="AA144" s="147">
        <f>IF('Detailed input - Vehicles'!$E$240&lt;&gt;0,'Detailed input - Vehicles'!$E$240,'Detailed input - Vehicles'!$E$239)*AA139*AA127</f>
        <v>0</v>
      </c>
      <c r="AB144" s="147">
        <f>IF('Detailed input - Vehicles'!$E$240&lt;&gt;0,'Detailed input - Vehicles'!$E$240,'Detailed input - Vehicles'!$E$239)*AB139*AB127</f>
        <v>0</v>
      </c>
      <c r="AC144" s="147">
        <f>IF('Detailed input - Vehicles'!$E$240&lt;&gt;0,'Detailed input - Vehicles'!$E$240,'Detailed input - Vehicles'!$E$239)*AC139*AC127</f>
        <v>0</v>
      </c>
    </row>
    <row r="145" spans="1:29" s="138" customFormat="1" ht="20.25" customHeight="1" outlineLevel="3" x14ac:dyDescent="0.3">
      <c r="A145" s="265"/>
      <c r="B145" s="97"/>
      <c r="C145" s="146" t="s">
        <v>122</v>
      </c>
      <c r="D145" s="147"/>
      <c r="E145" s="147">
        <f>IF('Detailed input - Vehicles'!$F$240&lt;&gt;0,'Detailed input - Vehicles'!$F$240,'Detailed input - Vehicles'!$F$239)*E139*E128</f>
        <v>0</v>
      </c>
      <c r="F145" s="147">
        <f>IF('Detailed input - Vehicles'!$F$240&lt;&gt;0,'Detailed input - Vehicles'!$F$240,'Detailed input - Vehicles'!$F$239)*F139*F128</f>
        <v>0</v>
      </c>
      <c r="G145" s="147">
        <f>IF('Detailed input - Vehicles'!$F$240&lt;&gt;0,'Detailed input - Vehicles'!$F$240,'Detailed input - Vehicles'!$F$239)*G139*G128</f>
        <v>0</v>
      </c>
      <c r="H145" s="147">
        <f>IF('Detailed input - Vehicles'!$F$240&lt;&gt;0,'Detailed input - Vehicles'!$F$240,'Detailed input - Vehicles'!$F$239)*H139*H128</f>
        <v>0</v>
      </c>
      <c r="I145" s="147">
        <f>IF('Detailed input - Vehicles'!$F$240&lt;&gt;0,'Detailed input - Vehicles'!$F$240,'Detailed input - Vehicles'!$F$239)*I139*I128</f>
        <v>0</v>
      </c>
      <c r="J145" s="147">
        <f>IF('Detailed input - Vehicles'!$F$240&lt;&gt;0,'Detailed input - Vehicles'!$F$240,'Detailed input - Vehicles'!$F$239)*J139*J128</f>
        <v>0</v>
      </c>
      <c r="K145" s="147">
        <f>IF('Detailed input - Vehicles'!$F$240&lt;&gt;0,'Detailed input - Vehicles'!$F$240,'Detailed input - Vehicles'!$F$239)*K139*K128</f>
        <v>0</v>
      </c>
      <c r="L145" s="147">
        <f>IF('Detailed input - Vehicles'!$F$240&lt;&gt;0,'Detailed input - Vehicles'!$F$240,'Detailed input - Vehicles'!$F$239)*L139*L128</f>
        <v>0</v>
      </c>
      <c r="M145" s="147">
        <f>IF('Detailed input - Vehicles'!$F$240&lt;&gt;0,'Detailed input - Vehicles'!$F$240,'Detailed input - Vehicles'!$F$239)*M139*M128</f>
        <v>0</v>
      </c>
      <c r="N145" s="147">
        <f>IF('Detailed input - Vehicles'!$F$240&lt;&gt;0,'Detailed input - Vehicles'!$F$240,'Detailed input - Vehicles'!$F$239)*N139*N128</f>
        <v>0</v>
      </c>
      <c r="O145" s="147">
        <f>IF('Detailed input - Vehicles'!$F$240&lt;&gt;0,'Detailed input - Vehicles'!$F$240,'Detailed input - Vehicles'!$F$239)*O139*O128</f>
        <v>0</v>
      </c>
      <c r="P145" s="147">
        <f>IF('Detailed input - Vehicles'!$F$240&lt;&gt;0,'Detailed input - Vehicles'!$F$240,'Detailed input - Vehicles'!$F$239)*P139*P128</f>
        <v>0</v>
      </c>
      <c r="Q145" s="147">
        <f>IF('Detailed input - Vehicles'!$F$240&lt;&gt;0,'Detailed input - Vehicles'!$F$240,'Detailed input - Vehicles'!$F$239)*Q139*Q128</f>
        <v>0</v>
      </c>
      <c r="R145" s="147">
        <f>IF('Detailed input - Vehicles'!$F$240&lt;&gt;0,'Detailed input - Vehicles'!$F$240,'Detailed input - Vehicles'!$F$239)*R139*R128</f>
        <v>0</v>
      </c>
      <c r="S145" s="147">
        <f>IF('Detailed input - Vehicles'!$F$240&lt;&gt;0,'Detailed input - Vehicles'!$F$240,'Detailed input - Vehicles'!$F$239)*S139*S128</f>
        <v>0</v>
      </c>
      <c r="T145" s="147">
        <f>IF('Detailed input - Vehicles'!$F$240&lt;&gt;0,'Detailed input - Vehicles'!$F$240,'Detailed input - Vehicles'!$F$239)*T139*T128</f>
        <v>0</v>
      </c>
      <c r="U145" s="147">
        <f>IF('Detailed input - Vehicles'!$F$240&lt;&gt;0,'Detailed input - Vehicles'!$F$240,'Detailed input - Vehicles'!$F$239)*U139*U128</f>
        <v>0</v>
      </c>
      <c r="V145" s="147">
        <f>IF('Detailed input - Vehicles'!$F$240&lt;&gt;0,'Detailed input - Vehicles'!$F$240,'Detailed input - Vehicles'!$F$239)*V139*V128</f>
        <v>0</v>
      </c>
      <c r="W145" s="147">
        <f>IF('Detailed input - Vehicles'!$F$240&lt;&gt;0,'Detailed input - Vehicles'!$F$240,'Detailed input - Vehicles'!$F$239)*W139*W128</f>
        <v>0</v>
      </c>
      <c r="X145" s="147">
        <f>IF('Detailed input - Vehicles'!$F$240&lt;&gt;0,'Detailed input - Vehicles'!$F$240,'Detailed input - Vehicles'!$F$239)*X139*X128</f>
        <v>0</v>
      </c>
      <c r="Y145" s="147">
        <f>IF('Detailed input - Vehicles'!$F$240&lt;&gt;0,'Detailed input - Vehicles'!$F$240,'Detailed input - Vehicles'!$F$239)*Y139*Y128</f>
        <v>0</v>
      </c>
      <c r="Z145" s="147">
        <f>IF('Detailed input - Vehicles'!$F$240&lt;&gt;0,'Detailed input - Vehicles'!$F$240,'Detailed input - Vehicles'!$F$239)*Z139*Z128</f>
        <v>0</v>
      </c>
      <c r="AA145" s="147">
        <f>IF('Detailed input - Vehicles'!$F$240&lt;&gt;0,'Detailed input - Vehicles'!$F$240,'Detailed input - Vehicles'!$F$239)*AA139*AA128</f>
        <v>0</v>
      </c>
      <c r="AB145" s="147">
        <f>IF('Detailed input - Vehicles'!$F$240&lt;&gt;0,'Detailed input - Vehicles'!$F$240,'Detailed input - Vehicles'!$F$239)*AB139*AB128</f>
        <v>0</v>
      </c>
      <c r="AC145" s="147">
        <f>IF('Detailed input - Vehicles'!$F$240&lt;&gt;0,'Detailed input - Vehicles'!$F$240,'Detailed input - Vehicles'!$F$239)*AC139*AC128</f>
        <v>0</v>
      </c>
    </row>
    <row r="146" spans="1:29" s="138" customFormat="1" ht="20.25" customHeight="1" outlineLevel="3" x14ac:dyDescent="0.3">
      <c r="A146" s="265"/>
      <c r="B146" s="97"/>
      <c r="C146" s="146" t="s">
        <v>123</v>
      </c>
      <c r="D146" s="147"/>
      <c r="E146" s="147"/>
      <c r="F146" s="147">
        <f>IF('Detailed input - Vehicles'!$G$240&lt;&gt;0,'Detailed input - Vehicles'!$G$240,'Detailed input - Vehicles'!$G$239)*F139*F129</f>
        <v>0</v>
      </c>
      <c r="G146" s="147">
        <f>IF('Detailed input - Vehicles'!$G$240&lt;&gt;0,'Detailed input - Vehicles'!$G$240,'Detailed input - Vehicles'!$G$239)*G139*G129</f>
        <v>0</v>
      </c>
      <c r="H146" s="147">
        <f>IF('Detailed input - Vehicles'!$G$240&lt;&gt;0,'Detailed input - Vehicles'!$G$240,'Detailed input - Vehicles'!$G$239)*H139*H129</f>
        <v>0</v>
      </c>
      <c r="I146" s="147">
        <f>IF('Detailed input - Vehicles'!$G$240&lt;&gt;0,'Detailed input - Vehicles'!$G$240,'Detailed input - Vehicles'!$G$239)*I139*I129</f>
        <v>0</v>
      </c>
      <c r="J146" s="147">
        <f>IF('Detailed input - Vehicles'!$G$240&lt;&gt;0,'Detailed input - Vehicles'!$G$240,'Detailed input - Vehicles'!$G$239)*J139*J129</f>
        <v>0</v>
      </c>
      <c r="K146" s="147">
        <f>IF('Detailed input - Vehicles'!$G$240&lt;&gt;0,'Detailed input - Vehicles'!$G$240,'Detailed input - Vehicles'!$G$239)*K139*K129</f>
        <v>0</v>
      </c>
      <c r="L146" s="147">
        <f>IF('Detailed input - Vehicles'!$G$240&lt;&gt;0,'Detailed input - Vehicles'!$G$240,'Detailed input - Vehicles'!$G$239)*L139*L129</f>
        <v>0</v>
      </c>
      <c r="M146" s="147">
        <f>IF('Detailed input - Vehicles'!$G$240&lt;&gt;0,'Detailed input - Vehicles'!$G$240,'Detailed input - Vehicles'!$G$239)*M139*M129</f>
        <v>0</v>
      </c>
      <c r="N146" s="147">
        <f>IF('Detailed input - Vehicles'!$G$240&lt;&gt;0,'Detailed input - Vehicles'!$G$240,'Detailed input - Vehicles'!$G$239)*N139*N129</f>
        <v>0</v>
      </c>
      <c r="O146" s="147">
        <f>IF('Detailed input - Vehicles'!$G$240&lt;&gt;0,'Detailed input - Vehicles'!$G$240,'Detailed input - Vehicles'!$G$239)*O139*O129</f>
        <v>0</v>
      </c>
      <c r="P146" s="147">
        <f>IF('Detailed input - Vehicles'!$G$240&lt;&gt;0,'Detailed input - Vehicles'!$G$240,'Detailed input - Vehicles'!$G$239)*P139*P129</f>
        <v>0</v>
      </c>
      <c r="Q146" s="147">
        <f>IF('Detailed input - Vehicles'!$G$240&lt;&gt;0,'Detailed input - Vehicles'!$G$240,'Detailed input - Vehicles'!$G$239)*Q139*Q129</f>
        <v>0</v>
      </c>
      <c r="R146" s="147">
        <f>IF('Detailed input - Vehicles'!$G$240&lt;&gt;0,'Detailed input - Vehicles'!$G$240,'Detailed input - Vehicles'!$G$239)*R139*R129</f>
        <v>0</v>
      </c>
      <c r="S146" s="147">
        <f>IF('Detailed input - Vehicles'!$G$240&lt;&gt;0,'Detailed input - Vehicles'!$G$240,'Detailed input - Vehicles'!$G$239)*S139*S129</f>
        <v>0</v>
      </c>
      <c r="T146" s="147">
        <f>IF('Detailed input - Vehicles'!$G$240&lt;&gt;0,'Detailed input - Vehicles'!$G$240,'Detailed input - Vehicles'!$G$239)*T139*T129</f>
        <v>0</v>
      </c>
      <c r="U146" s="147">
        <f>IF('Detailed input - Vehicles'!$G$240&lt;&gt;0,'Detailed input - Vehicles'!$G$240,'Detailed input - Vehicles'!$G$239)*U139*U129</f>
        <v>0</v>
      </c>
      <c r="V146" s="147">
        <f>IF('Detailed input - Vehicles'!$G$240&lt;&gt;0,'Detailed input - Vehicles'!$G$240,'Detailed input - Vehicles'!$G$239)*V139*V129</f>
        <v>0</v>
      </c>
      <c r="W146" s="147">
        <f>IF('Detailed input - Vehicles'!$G$240&lt;&gt;0,'Detailed input - Vehicles'!$G$240,'Detailed input - Vehicles'!$G$239)*W139*W129</f>
        <v>0</v>
      </c>
      <c r="X146" s="147">
        <f>IF('Detailed input - Vehicles'!$G$240&lt;&gt;0,'Detailed input - Vehicles'!$G$240,'Detailed input - Vehicles'!$G$239)*X139*X129</f>
        <v>0</v>
      </c>
      <c r="Y146" s="147">
        <f>IF('Detailed input - Vehicles'!$G$240&lt;&gt;0,'Detailed input - Vehicles'!$G$240,'Detailed input - Vehicles'!$G$239)*Y139*Y129</f>
        <v>0</v>
      </c>
      <c r="Z146" s="147">
        <f>IF('Detailed input - Vehicles'!$G$240&lt;&gt;0,'Detailed input - Vehicles'!$G$240,'Detailed input - Vehicles'!$G$239)*Z139*Z129</f>
        <v>0</v>
      </c>
      <c r="AA146" s="147">
        <f>IF('Detailed input - Vehicles'!$G$240&lt;&gt;0,'Detailed input - Vehicles'!$G$240,'Detailed input - Vehicles'!$G$239)*AA139*AA129</f>
        <v>0</v>
      </c>
      <c r="AB146" s="147">
        <f>IF('Detailed input - Vehicles'!$G$240&lt;&gt;0,'Detailed input - Vehicles'!$G$240,'Detailed input - Vehicles'!$G$239)*AB139*AB129</f>
        <v>0</v>
      </c>
      <c r="AC146" s="147">
        <f>IF('Detailed input - Vehicles'!$G$240&lt;&gt;0,'Detailed input - Vehicles'!$G$240,'Detailed input - Vehicles'!$G$239)*AC139*AC129</f>
        <v>0</v>
      </c>
    </row>
    <row r="147" spans="1:29" s="138" customFormat="1" ht="20.25" customHeight="1" outlineLevel="3" x14ac:dyDescent="0.3">
      <c r="A147" s="265"/>
      <c r="B147" s="97"/>
      <c r="C147" s="146" t="s">
        <v>124</v>
      </c>
      <c r="D147" s="147"/>
      <c r="E147" s="147"/>
      <c r="F147" s="147"/>
      <c r="G147" s="147">
        <f>IF('Detailed input - Vehicles'!$H$240&lt;&gt;0,'Detailed input - Vehicles'!$H$240,'Detailed input - Vehicles'!$H$239)*G139*G130</f>
        <v>0</v>
      </c>
      <c r="H147" s="147">
        <f>IF('Detailed input - Vehicles'!$H$240&lt;&gt;0,'Detailed input - Vehicles'!$H$240,'Detailed input - Vehicles'!$H$239)*H139*H130</f>
        <v>0</v>
      </c>
      <c r="I147" s="147">
        <f>IF('Detailed input - Vehicles'!$H$240&lt;&gt;0,'Detailed input - Vehicles'!$H$240,'Detailed input - Vehicles'!$H$239)*I139*I130</f>
        <v>0</v>
      </c>
      <c r="J147" s="147">
        <f>IF('Detailed input - Vehicles'!$H$240&lt;&gt;0,'Detailed input - Vehicles'!$H$240,'Detailed input - Vehicles'!$H$239)*J139*J130</f>
        <v>0</v>
      </c>
      <c r="K147" s="147">
        <f>IF('Detailed input - Vehicles'!$H$240&lt;&gt;0,'Detailed input - Vehicles'!$H$240,'Detailed input - Vehicles'!$H$239)*K139*K130</f>
        <v>0</v>
      </c>
      <c r="L147" s="147">
        <f>IF('Detailed input - Vehicles'!$H$240&lt;&gt;0,'Detailed input - Vehicles'!$H$240,'Detailed input - Vehicles'!$H$239)*L139*L130</f>
        <v>0</v>
      </c>
      <c r="M147" s="147">
        <f>IF('Detailed input - Vehicles'!$H$240&lt;&gt;0,'Detailed input - Vehicles'!$H$240,'Detailed input - Vehicles'!$H$239)*M139*M130</f>
        <v>0</v>
      </c>
      <c r="N147" s="147">
        <f>IF('Detailed input - Vehicles'!$H$240&lt;&gt;0,'Detailed input - Vehicles'!$H$240,'Detailed input - Vehicles'!$H$239)*N139*N130</f>
        <v>0</v>
      </c>
      <c r="O147" s="147">
        <f>IF('Detailed input - Vehicles'!$H$240&lt;&gt;0,'Detailed input - Vehicles'!$H$240,'Detailed input - Vehicles'!$H$239)*O139*O130</f>
        <v>0</v>
      </c>
      <c r="P147" s="147">
        <f>IF('Detailed input - Vehicles'!$H$240&lt;&gt;0,'Detailed input - Vehicles'!$H$240,'Detailed input - Vehicles'!$H$239)*P139*P130</f>
        <v>0</v>
      </c>
      <c r="Q147" s="147">
        <f>IF('Detailed input - Vehicles'!$H$240&lt;&gt;0,'Detailed input - Vehicles'!$H$240,'Detailed input - Vehicles'!$H$239)*Q139*Q130</f>
        <v>0</v>
      </c>
      <c r="R147" s="147">
        <f>IF('Detailed input - Vehicles'!$H$240&lt;&gt;0,'Detailed input - Vehicles'!$H$240,'Detailed input - Vehicles'!$H$239)*R139*R130</f>
        <v>0</v>
      </c>
      <c r="S147" s="147">
        <f>IF('Detailed input - Vehicles'!$H$240&lt;&gt;0,'Detailed input - Vehicles'!$H$240,'Detailed input - Vehicles'!$H$239)*S139*S130</f>
        <v>0</v>
      </c>
      <c r="T147" s="147">
        <f>IF('Detailed input - Vehicles'!$H$240&lt;&gt;0,'Detailed input - Vehicles'!$H$240,'Detailed input - Vehicles'!$H$239)*T139*T130</f>
        <v>0</v>
      </c>
      <c r="U147" s="147">
        <f>IF('Detailed input - Vehicles'!$H$240&lt;&gt;0,'Detailed input - Vehicles'!$H$240,'Detailed input - Vehicles'!$H$239)*U139*U130</f>
        <v>0</v>
      </c>
      <c r="V147" s="147">
        <f>IF('Detailed input - Vehicles'!$H$240&lt;&gt;0,'Detailed input - Vehicles'!$H$240,'Detailed input - Vehicles'!$H$239)*V139*V130</f>
        <v>0</v>
      </c>
      <c r="W147" s="147">
        <f>IF('Detailed input - Vehicles'!$H$240&lt;&gt;0,'Detailed input - Vehicles'!$H$240,'Detailed input - Vehicles'!$H$239)*W139*W130</f>
        <v>0</v>
      </c>
      <c r="X147" s="147">
        <f>IF('Detailed input - Vehicles'!$H$240&lt;&gt;0,'Detailed input - Vehicles'!$H$240,'Detailed input - Vehicles'!$H$239)*X139*X130</f>
        <v>0</v>
      </c>
      <c r="Y147" s="147">
        <f>IF('Detailed input - Vehicles'!$H$240&lt;&gt;0,'Detailed input - Vehicles'!$H$240,'Detailed input - Vehicles'!$H$239)*Y139*Y130</f>
        <v>0</v>
      </c>
      <c r="Z147" s="147">
        <f>IF('Detailed input - Vehicles'!$H$240&lt;&gt;0,'Detailed input - Vehicles'!$H$240,'Detailed input - Vehicles'!$H$239)*Z139*Z130</f>
        <v>0</v>
      </c>
      <c r="AA147" s="147">
        <f>IF('Detailed input - Vehicles'!$H$240&lt;&gt;0,'Detailed input - Vehicles'!$H$240,'Detailed input - Vehicles'!$H$239)*AA139*AA130</f>
        <v>0</v>
      </c>
      <c r="AB147" s="147">
        <f>IF('Detailed input - Vehicles'!$H$240&lt;&gt;0,'Detailed input - Vehicles'!$H$240,'Detailed input - Vehicles'!$H$239)*AB139*AB130</f>
        <v>0</v>
      </c>
      <c r="AC147" s="147">
        <f>IF('Detailed input - Vehicles'!$H$240&lt;&gt;0,'Detailed input - Vehicles'!$H$240,'Detailed input - Vehicles'!$H$239)*AC139*AC130</f>
        <v>0</v>
      </c>
    </row>
    <row r="148" spans="1:29" s="138" customFormat="1" ht="20.25" customHeight="1" outlineLevel="3" x14ac:dyDescent="0.3">
      <c r="A148" s="265"/>
      <c r="B148" s="97"/>
      <c r="C148" s="146" t="s">
        <v>125</v>
      </c>
      <c r="D148" s="147"/>
      <c r="E148" s="147"/>
      <c r="F148" s="147"/>
      <c r="G148" s="147"/>
      <c r="H148" s="147">
        <f>IF('Detailed input - Vehicles'!$I$240&lt;&gt;0,'Detailed input - Vehicles'!$I$240,'Detailed input - Vehicles'!$I$239)*H139*H131</f>
        <v>0</v>
      </c>
      <c r="I148" s="147">
        <f>IF('Detailed input - Vehicles'!$I$240&lt;&gt;0,'Detailed input - Vehicles'!$I$240,'Detailed input - Vehicles'!$I$239)*I139*I131</f>
        <v>0</v>
      </c>
      <c r="J148" s="147">
        <f>IF('Detailed input - Vehicles'!$I$240&lt;&gt;0,'Detailed input - Vehicles'!$I$240,'Detailed input - Vehicles'!$I$239)*J139*J131</f>
        <v>0</v>
      </c>
      <c r="K148" s="147">
        <f>IF('Detailed input - Vehicles'!$I$240&lt;&gt;0,'Detailed input - Vehicles'!$I$240,'Detailed input - Vehicles'!$I$239)*K139*K131</f>
        <v>0</v>
      </c>
      <c r="L148" s="147">
        <f>IF('Detailed input - Vehicles'!$I$240&lt;&gt;0,'Detailed input - Vehicles'!$I$240,'Detailed input - Vehicles'!$I$239)*L139*L131</f>
        <v>0</v>
      </c>
      <c r="M148" s="147">
        <f>IF('Detailed input - Vehicles'!$I$240&lt;&gt;0,'Detailed input - Vehicles'!$I$240,'Detailed input - Vehicles'!$I$239)*M139*M131</f>
        <v>0</v>
      </c>
      <c r="N148" s="147">
        <f>IF('Detailed input - Vehicles'!$I$240&lt;&gt;0,'Detailed input - Vehicles'!$I$240,'Detailed input - Vehicles'!$I$239)*N139*N131</f>
        <v>0</v>
      </c>
      <c r="O148" s="147">
        <f>IF('Detailed input - Vehicles'!$I$240&lt;&gt;0,'Detailed input - Vehicles'!$I$240,'Detailed input - Vehicles'!$I$239)*O139*O131</f>
        <v>0</v>
      </c>
      <c r="P148" s="147">
        <f>IF('Detailed input - Vehicles'!$I$240&lt;&gt;0,'Detailed input - Vehicles'!$I$240,'Detailed input - Vehicles'!$I$239)*P139*P131</f>
        <v>0</v>
      </c>
      <c r="Q148" s="147">
        <f>IF('Detailed input - Vehicles'!$I$240&lt;&gt;0,'Detailed input - Vehicles'!$I$240,'Detailed input - Vehicles'!$I$239)*Q139*Q131</f>
        <v>0</v>
      </c>
      <c r="R148" s="147">
        <f>IF('Detailed input - Vehicles'!$I$240&lt;&gt;0,'Detailed input - Vehicles'!$I$240,'Detailed input - Vehicles'!$I$239)*R139*R131</f>
        <v>0</v>
      </c>
      <c r="S148" s="147">
        <f>IF('Detailed input - Vehicles'!$I$240&lt;&gt;0,'Detailed input - Vehicles'!$I$240,'Detailed input - Vehicles'!$I$239)*S139*S131</f>
        <v>0</v>
      </c>
      <c r="T148" s="147">
        <f>IF('Detailed input - Vehicles'!$I$240&lt;&gt;0,'Detailed input - Vehicles'!$I$240,'Detailed input - Vehicles'!$I$239)*T139*T131</f>
        <v>0</v>
      </c>
      <c r="U148" s="147">
        <f>IF('Detailed input - Vehicles'!$I$240&lt;&gt;0,'Detailed input - Vehicles'!$I$240,'Detailed input - Vehicles'!$I$239)*U139*U131</f>
        <v>0</v>
      </c>
      <c r="V148" s="147">
        <f>IF('Detailed input - Vehicles'!$I$240&lt;&gt;0,'Detailed input - Vehicles'!$I$240,'Detailed input - Vehicles'!$I$239)*V139*V131</f>
        <v>0</v>
      </c>
      <c r="W148" s="147">
        <f>IF('Detailed input - Vehicles'!$I$240&lt;&gt;0,'Detailed input - Vehicles'!$I$240,'Detailed input - Vehicles'!$I$239)*W139*W131</f>
        <v>0</v>
      </c>
      <c r="X148" s="147">
        <f>IF('Detailed input - Vehicles'!$I$240&lt;&gt;0,'Detailed input - Vehicles'!$I$240,'Detailed input - Vehicles'!$I$239)*X139*X131</f>
        <v>0</v>
      </c>
      <c r="Y148" s="147">
        <f>IF('Detailed input - Vehicles'!$I$240&lt;&gt;0,'Detailed input - Vehicles'!$I$240,'Detailed input - Vehicles'!$I$239)*Y139*Y131</f>
        <v>0</v>
      </c>
      <c r="Z148" s="147">
        <f>IF('Detailed input - Vehicles'!$I$240&lt;&gt;0,'Detailed input - Vehicles'!$I$240,'Detailed input - Vehicles'!$I$239)*Z139*Z131</f>
        <v>0</v>
      </c>
      <c r="AA148" s="147">
        <f>IF('Detailed input - Vehicles'!$I$240&lt;&gt;0,'Detailed input - Vehicles'!$I$240,'Detailed input - Vehicles'!$I$239)*AA139*AA131</f>
        <v>0</v>
      </c>
      <c r="AB148" s="147">
        <f>IF('Detailed input - Vehicles'!$I$240&lt;&gt;0,'Detailed input - Vehicles'!$I$240,'Detailed input - Vehicles'!$I$239)*AB139*AB131</f>
        <v>0</v>
      </c>
      <c r="AC148" s="147">
        <f>IF('Detailed input - Vehicles'!$I$240&lt;&gt;0,'Detailed input - Vehicles'!$I$240,'Detailed input - Vehicles'!$I$239)*AC139*AC131</f>
        <v>0</v>
      </c>
    </row>
    <row r="149" spans="1:29" s="138" customFormat="1" ht="20.25" customHeight="1" outlineLevel="3" x14ac:dyDescent="0.3">
      <c r="A149" s="265"/>
      <c r="B149" s="97"/>
      <c r="C149" s="146" t="s">
        <v>126</v>
      </c>
      <c r="D149" s="147"/>
      <c r="E149" s="147"/>
      <c r="F149" s="147"/>
      <c r="G149" s="147"/>
      <c r="H149" s="147"/>
      <c r="I149" s="147">
        <f>IF('Detailed input - Vehicles'!$J$240&lt;&gt;0,'Detailed input - Vehicles'!$J$240,'Detailed input - Vehicles'!$J$239)*I139*I132</f>
        <v>0</v>
      </c>
      <c r="J149" s="147">
        <f>IF('Detailed input - Vehicles'!$J$240&lt;&gt;0,'Detailed input - Vehicles'!$J$240,'Detailed input - Vehicles'!$J$239)*J139*J132</f>
        <v>0</v>
      </c>
      <c r="K149" s="147">
        <f>IF('Detailed input - Vehicles'!$J$240&lt;&gt;0,'Detailed input - Vehicles'!$J$240,'Detailed input - Vehicles'!$J$239)*K139*K132</f>
        <v>0</v>
      </c>
      <c r="L149" s="147">
        <f>IF('Detailed input - Vehicles'!$J$240&lt;&gt;0,'Detailed input - Vehicles'!$J$240,'Detailed input - Vehicles'!$J$239)*L139*L132</f>
        <v>0</v>
      </c>
      <c r="M149" s="147">
        <f>IF('Detailed input - Vehicles'!$J$240&lt;&gt;0,'Detailed input - Vehicles'!$J$240,'Detailed input - Vehicles'!$J$239)*M139*M132</f>
        <v>0</v>
      </c>
      <c r="N149" s="147">
        <f>IF('Detailed input - Vehicles'!$J$240&lt;&gt;0,'Detailed input - Vehicles'!$J$240,'Detailed input - Vehicles'!$J$239)*N139*N132</f>
        <v>0</v>
      </c>
      <c r="O149" s="147">
        <f>IF('Detailed input - Vehicles'!$J$240&lt;&gt;0,'Detailed input - Vehicles'!$J$240,'Detailed input - Vehicles'!$J$239)*O139*O132</f>
        <v>0</v>
      </c>
      <c r="P149" s="147">
        <f>IF('Detailed input - Vehicles'!$J$240&lt;&gt;0,'Detailed input - Vehicles'!$J$240,'Detailed input - Vehicles'!$J$239)*P139*P132</f>
        <v>0</v>
      </c>
      <c r="Q149" s="147">
        <f>IF('Detailed input - Vehicles'!$J$240&lt;&gt;0,'Detailed input - Vehicles'!$J$240,'Detailed input - Vehicles'!$J$239)*Q139*Q132</f>
        <v>0</v>
      </c>
      <c r="R149" s="147">
        <f>IF('Detailed input - Vehicles'!$J$240&lt;&gt;0,'Detailed input - Vehicles'!$J$240,'Detailed input - Vehicles'!$J$239)*R139*R132</f>
        <v>0</v>
      </c>
      <c r="S149" s="147">
        <f>IF('Detailed input - Vehicles'!$J$240&lt;&gt;0,'Detailed input - Vehicles'!$J$240,'Detailed input - Vehicles'!$J$239)*S139*S132</f>
        <v>0</v>
      </c>
      <c r="T149" s="147">
        <f>IF('Detailed input - Vehicles'!$J$240&lt;&gt;0,'Detailed input - Vehicles'!$J$240,'Detailed input - Vehicles'!$J$239)*T139*T132</f>
        <v>0</v>
      </c>
      <c r="U149" s="147">
        <f>IF('Detailed input - Vehicles'!$J$240&lt;&gt;0,'Detailed input - Vehicles'!$J$240,'Detailed input - Vehicles'!$J$239)*U139*U132</f>
        <v>0</v>
      </c>
      <c r="V149" s="147">
        <f>IF('Detailed input - Vehicles'!$J$240&lt;&gt;0,'Detailed input - Vehicles'!$J$240,'Detailed input - Vehicles'!$J$239)*V139*V132</f>
        <v>0</v>
      </c>
      <c r="W149" s="147">
        <f>IF('Detailed input - Vehicles'!$J$240&lt;&gt;0,'Detailed input - Vehicles'!$J$240,'Detailed input - Vehicles'!$J$239)*W139*W132</f>
        <v>0</v>
      </c>
      <c r="X149" s="147">
        <f>IF('Detailed input - Vehicles'!$J$240&lt;&gt;0,'Detailed input - Vehicles'!$J$240,'Detailed input - Vehicles'!$J$239)*X139*X132</f>
        <v>0</v>
      </c>
      <c r="Y149" s="147">
        <f>IF('Detailed input - Vehicles'!$J$240&lt;&gt;0,'Detailed input - Vehicles'!$J$240,'Detailed input - Vehicles'!$J$239)*Y139*Y132</f>
        <v>0</v>
      </c>
      <c r="Z149" s="147">
        <f>IF('Detailed input - Vehicles'!$J$240&lt;&gt;0,'Detailed input - Vehicles'!$J$240,'Detailed input - Vehicles'!$J$239)*Z139*Z132</f>
        <v>0</v>
      </c>
      <c r="AA149" s="147">
        <f>IF('Detailed input - Vehicles'!$J$240&lt;&gt;0,'Detailed input - Vehicles'!$J$240,'Detailed input - Vehicles'!$J$239)*AA139*AA132</f>
        <v>0</v>
      </c>
      <c r="AB149" s="147">
        <f>IF('Detailed input - Vehicles'!$J$240&lt;&gt;0,'Detailed input - Vehicles'!$J$240,'Detailed input - Vehicles'!$J$239)*AB139*AB132</f>
        <v>0</v>
      </c>
      <c r="AC149" s="147">
        <f>IF('Detailed input - Vehicles'!$J$240&lt;&gt;0,'Detailed input - Vehicles'!$J$240,'Detailed input - Vehicles'!$J$239)*AC139*AC132</f>
        <v>0</v>
      </c>
    </row>
    <row r="150" spans="1:29" s="138" customFormat="1" ht="20.25" customHeight="1" outlineLevel="3" x14ac:dyDescent="0.3">
      <c r="A150" s="265"/>
      <c r="B150" s="97"/>
      <c r="C150" s="146" t="s">
        <v>127</v>
      </c>
      <c r="D150" s="147"/>
      <c r="E150" s="147"/>
      <c r="F150" s="147"/>
      <c r="G150" s="147"/>
      <c r="H150" s="147"/>
      <c r="I150" s="147"/>
      <c r="J150" s="147">
        <f>IF('Detailed input - Vehicles'!$K$240&lt;&gt;0,'Detailed input - Vehicles'!$K$240,'Detailed input - Vehicles'!$K$239)*J139*J133</f>
        <v>0</v>
      </c>
      <c r="K150" s="147">
        <f>IF('Detailed input - Vehicles'!$K$240&lt;&gt;0,'Detailed input - Vehicles'!$K$240,'Detailed input - Vehicles'!$K$239)*K139*K133</f>
        <v>0</v>
      </c>
      <c r="L150" s="147">
        <f>IF('Detailed input - Vehicles'!$K$240&lt;&gt;0,'Detailed input - Vehicles'!$K$240,'Detailed input - Vehicles'!$K$239)*L139*L133</f>
        <v>0</v>
      </c>
      <c r="M150" s="147">
        <f>IF('Detailed input - Vehicles'!$K$240&lt;&gt;0,'Detailed input - Vehicles'!$K$240,'Detailed input - Vehicles'!$K$239)*M139*M133</f>
        <v>0</v>
      </c>
      <c r="N150" s="147">
        <f>IF('Detailed input - Vehicles'!$K$240&lt;&gt;0,'Detailed input - Vehicles'!$K$240,'Detailed input - Vehicles'!$K$239)*N139*N133</f>
        <v>0</v>
      </c>
      <c r="O150" s="147">
        <f>IF('Detailed input - Vehicles'!$K$240&lt;&gt;0,'Detailed input - Vehicles'!$K$240,'Detailed input - Vehicles'!$K$239)*O139*O133</f>
        <v>0</v>
      </c>
      <c r="P150" s="147">
        <f>IF('Detailed input - Vehicles'!$K$240&lt;&gt;0,'Detailed input - Vehicles'!$K$240,'Detailed input - Vehicles'!$K$239)*P139*P133</f>
        <v>0</v>
      </c>
      <c r="Q150" s="147">
        <f>IF('Detailed input - Vehicles'!$K$240&lt;&gt;0,'Detailed input - Vehicles'!$K$240,'Detailed input - Vehicles'!$K$239)*Q139*Q133</f>
        <v>0</v>
      </c>
      <c r="R150" s="147">
        <f>IF('Detailed input - Vehicles'!$K$240&lt;&gt;0,'Detailed input - Vehicles'!$K$240,'Detailed input - Vehicles'!$K$239)*R139*R133</f>
        <v>0</v>
      </c>
      <c r="S150" s="147">
        <f>IF('Detailed input - Vehicles'!$K$240&lt;&gt;0,'Detailed input - Vehicles'!$K$240,'Detailed input - Vehicles'!$K$239)*S139*S133</f>
        <v>0</v>
      </c>
      <c r="T150" s="147">
        <f>IF('Detailed input - Vehicles'!$K$240&lt;&gt;0,'Detailed input - Vehicles'!$K$240,'Detailed input - Vehicles'!$K$239)*T139*T133</f>
        <v>0</v>
      </c>
      <c r="U150" s="147">
        <f>IF('Detailed input - Vehicles'!$K$240&lt;&gt;0,'Detailed input - Vehicles'!$K$240,'Detailed input - Vehicles'!$K$239)*U139*U133</f>
        <v>0</v>
      </c>
      <c r="V150" s="147">
        <f>IF('Detailed input - Vehicles'!$K$240&lt;&gt;0,'Detailed input - Vehicles'!$K$240,'Detailed input - Vehicles'!$K$239)*V139*V133</f>
        <v>0</v>
      </c>
      <c r="W150" s="147">
        <f>IF('Detailed input - Vehicles'!$K$240&lt;&gt;0,'Detailed input - Vehicles'!$K$240,'Detailed input - Vehicles'!$K$239)*W139*W133</f>
        <v>0</v>
      </c>
      <c r="X150" s="147">
        <f>IF('Detailed input - Vehicles'!$K$240&lt;&gt;0,'Detailed input - Vehicles'!$K$240,'Detailed input - Vehicles'!$K$239)*X139*X133</f>
        <v>0</v>
      </c>
      <c r="Y150" s="147">
        <f>IF('Detailed input - Vehicles'!$K$240&lt;&gt;0,'Detailed input - Vehicles'!$K$240,'Detailed input - Vehicles'!$K$239)*Y139*Y133</f>
        <v>0</v>
      </c>
      <c r="Z150" s="147">
        <f>IF('Detailed input - Vehicles'!$K$240&lt;&gt;0,'Detailed input - Vehicles'!$K$240,'Detailed input - Vehicles'!$K$239)*Z139*Z133</f>
        <v>0</v>
      </c>
      <c r="AA150" s="147">
        <f>IF('Detailed input - Vehicles'!$K$240&lt;&gt;0,'Detailed input - Vehicles'!$K$240,'Detailed input - Vehicles'!$K$239)*AA139*AA133</f>
        <v>0</v>
      </c>
      <c r="AB150" s="147">
        <f>IF('Detailed input - Vehicles'!$K$240&lt;&gt;0,'Detailed input - Vehicles'!$K$240,'Detailed input - Vehicles'!$K$239)*AB139*AB133</f>
        <v>0</v>
      </c>
      <c r="AC150" s="147">
        <f>IF('Detailed input - Vehicles'!$K$240&lt;&gt;0,'Detailed input - Vehicles'!$K$240,'Detailed input - Vehicles'!$K$239)*AC139*AC133</f>
        <v>0</v>
      </c>
    </row>
    <row r="151" spans="1:29" s="138" customFormat="1" ht="20.25" customHeight="1" outlineLevel="3" x14ac:dyDescent="0.3">
      <c r="A151" s="265"/>
      <c r="B151" s="97"/>
      <c r="C151" s="146" t="s">
        <v>128</v>
      </c>
      <c r="D151" s="147"/>
      <c r="E151" s="147"/>
      <c r="F151" s="147"/>
      <c r="G151" s="147"/>
      <c r="H151" s="147"/>
      <c r="I151" s="147"/>
      <c r="J151" s="147"/>
      <c r="K151" s="147">
        <f>IF('Detailed input - Vehicles'!$L$240&lt;&gt;0,'Detailed input - Vehicles'!$L$240,'Detailed input - Vehicles'!$L$239)*K139*K134</f>
        <v>0</v>
      </c>
      <c r="L151" s="147">
        <f>IF('Detailed input - Vehicles'!$L$240&lt;&gt;0,'Detailed input - Vehicles'!$L$240,'Detailed input - Vehicles'!$L$239)*L139*L134</f>
        <v>0</v>
      </c>
      <c r="M151" s="147">
        <f>IF('Detailed input - Vehicles'!$L$240&lt;&gt;0,'Detailed input - Vehicles'!$L$240,'Detailed input - Vehicles'!$L$239)*M139*M134</f>
        <v>0</v>
      </c>
      <c r="N151" s="147">
        <f>IF('Detailed input - Vehicles'!$L$240&lt;&gt;0,'Detailed input - Vehicles'!$L$240,'Detailed input - Vehicles'!$L$239)*N139*N134</f>
        <v>0</v>
      </c>
      <c r="O151" s="147">
        <f>IF('Detailed input - Vehicles'!$L$240&lt;&gt;0,'Detailed input - Vehicles'!$L$240,'Detailed input - Vehicles'!$L$239)*O139*O134</f>
        <v>0</v>
      </c>
      <c r="P151" s="147">
        <f>IF('Detailed input - Vehicles'!$L$240&lt;&gt;0,'Detailed input - Vehicles'!$L$240,'Detailed input - Vehicles'!$L$239)*P139*P134</f>
        <v>0</v>
      </c>
      <c r="Q151" s="147">
        <f>IF('Detailed input - Vehicles'!$L$240&lt;&gt;0,'Detailed input - Vehicles'!$L$240,'Detailed input - Vehicles'!$L$239)*Q139*Q134</f>
        <v>0</v>
      </c>
      <c r="R151" s="147">
        <f>IF('Detailed input - Vehicles'!$L$240&lt;&gt;0,'Detailed input - Vehicles'!$L$240,'Detailed input - Vehicles'!$L$239)*R139*R134</f>
        <v>0</v>
      </c>
      <c r="S151" s="147">
        <f>IF('Detailed input - Vehicles'!$L$240&lt;&gt;0,'Detailed input - Vehicles'!$L$240,'Detailed input - Vehicles'!$L$239)*S139*S134</f>
        <v>0</v>
      </c>
      <c r="T151" s="147">
        <f>IF('Detailed input - Vehicles'!$L$240&lt;&gt;0,'Detailed input - Vehicles'!$L$240,'Detailed input - Vehicles'!$L$239)*T139*T134</f>
        <v>0</v>
      </c>
      <c r="U151" s="147">
        <f>IF('Detailed input - Vehicles'!$L$240&lt;&gt;0,'Detailed input - Vehicles'!$L$240,'Detailed input - Vehicles'!$L$239)*U139*U134</f>
        <v>0</v>
      </c>
      <c r="V151" s="147">
        <f>IF('Detailed input - Vehicles'!$L$240&lt;&gt;0,'Detailed input - Vehicles'!$L$240,'Detailed input - Vehicles'!$L$239)*V139*V134</f>
        <v>0</v>
      </c>
      <c r="W151" s="147">
        <f>IF('Detailed input - Vehicles'!$L$240&lt;&gt;0,'Detailed input - Vehicles'!$L$240,'Detailed input - Vehicles'!$L$239)*W139*W134</f>
        <v>0</v>
      </c>
      <c r="X151" s="147">
        <f>IF('Detailed input - Vehicles'!$L$240&lt;&gt;0,'Detailed input - Vehicles'!$L$240,'Detailed input - Vehicles'!$L$239)*X139*X134</f>
        <v>0</v>
      </c>
      <c r="Y151" s="147">
        <f>IF('Detailed input - Vehicles'!$L$240&lt;&gt;0,'Detailed input - Vehicles'!$L$240,'Detailed input - Vehicles'!$L$239)*Y139*Y134</f>
        <v>0</v>
      </c>
      <c r="Z151" s="147">
        <f>IF('Detailed input - Vehicles'!$L$240&lt;&gt;0,'Detailed input - Vehicles'!$L$240,'Detailed input - Vehicles'!$L$239)*Z139*Z134</f>
        <v>0</v>
      </c>
      <c r="AA151" s="147">
        <f>IF('Detailed input - Vehicles'!$L$240&lt;&gt;0,'Detailed input - Vehicles'!$L$240,'Detailed input - Vehicles'!$L$239)*AA139*AA134</f>
        <v>0</v>
      </c>
      <c r="AB151" s="147">
        <f>IF('Detailed input - Vehicles'!$L$240&lt;&gt;0,'Detailed input - Vehicles'!$L$240,'Detailed input - Vehicles'!$L$239)*AB139*AB134</f>
        <v>0</v>
      </c>
      <c r="AC151" s="147">
        <f>IF('Detailed input - Vehicles'!$L$240&lt;&gt;0,'Detailed input - Vehicles'!$L$240,'Detailed input - Vehicles'!$L$239)*AC139*AC134</f>
        <v>0</v>
      </c>
    </row>
    <row r="152" spans="1:29" s="138" customFormat="1" ht="20.25" customHeight="1" outlineLevel="3" x14ac:dyDescent="0.3">
      <c r="A152" s="265"/>
      <c r="B152" s="97"/>
      <c r="C152" s="146" t="s">
        <v>129</v>
      </c>
      <c r="D152" s="147"/>
      <c r="E152" s="147"/>
      <c r="F152" s="147"/>
      <c r="G152" s="147"/>
      <c r="H152" s="147"/>
      <c r="I152" s="147"/>
      <c r="J152" s="147"/>
      <c r="K152" s="147"/>
      <c r="L152" s="147">
        <f>IF('Detailed input - Vehicles'!$M$240&lt;&gt;0,'Detailed input - Vehicles'!$M$240,'Detailed input - Vehicles'!$M$239)*L139*L135</f>
        <v>0</v>
      </c>
      <c r="M152" s="147">
        <f>IF('Detailed input - Vehicles'!$M$240&lt;&gt;0,'Detailed input - Vehicles'!$M$240,'Detailed input - Vehicles'!$M$239)*M139*M135</f>
        <v>0</v>
      </c>
      <c r="N152" s="147">
        <f>IF('Detailed input - Vehicles'!$M$240&lt;&gt;0,'Detailed input - Vehicles'!$M$240,'Detailed input - Vehicles'!$M$239)*N139*N135</f>
        <v>0</v>
      </c>
      <c r="O152" s="147">
        <f>IF('Detailed input - Vehicles'!$M$240&lt;&gt;0,'Detailed input - Vehicles'!$M$240,'Detailed input - Vehicles'!$M$239)*O139*O135</f>
        <v>0</v>
      </c>
      <c r="P152" s="147">
        <f>IF('Detailed input - Vehicles'!$M$240&lt;&gt;0,'Detailed input - Vehicles'!$M$240,'Detailed input - Vehicles'!$M$239)*P139*P135</f>
        <v>0</v>
      </c>
      <c r="Q152" s="147">
        <f>IF('Detailed input - Vehicles'!$M$240&lt;&gt;0,'Detailed input - Vehicles'!$M$240,'Detailed input - Vehicles'!$M$239)*Q139*Q135</f>
        <v>0</v>
      </c>
      <c r="R152" s="147">
        <f>IF('Detailed input - Vehicles'!$M$240&lt;&gt;0,'Detailed input - Vehicles'!$M$240,'Detailed input - Vehicles'!$M$239)*R139*R135</f>
        <v>0</v>
      </c>
      <c r="S152" s="147">
        <f>IF('Detailed input - Vehicles'!$M$240&lt;&gt;0,'Detailed input - Vehicles'!$M$240,'Detailed input - Vehicles'!$M$239)*S139*S135</f>
        <v>0</v>
      </c>
      <c r="T152" s="147">
        <f>IF('Detailed input - Vehicles'!$M$240&lt;&gt;0,'Detailed input - Vehicles'!$M$240,'Detailed input - Vehicles'!$M$239)*T139*T135</f>
        <v>0</v>
      </c>
      <c r="U152" s="147">
        <f>IF('Detailed input - Vehicles'!$M$240&lt;&gt;0,'Detailed input - Vehicles'!$M$240,'Detailed input - Vehicles'!$M$239)*U139*U135</f>
        <v>0</v>
      </c>
      <c r="V152" s="147">
        <f>IF('Detailed input - Vehicles'!$M$240&lt;&gt;0,'Detailed input - Vehicles'!$M$240,'Detailed input - Vehicles'!$M$239)*V139*V135</f>
        <v>0</v>
      </c>
      <c r="W152" s="147">
        <f>IF('Detailed input - Vehicles'!$M$240&lt;&gt;0,'Detailed input - Vehicles'!$M$240,'Detailed input - Vehicles'!$M$239)*W139*W135</f>
        <v>0</v>
      </c>
      <c r="X152" s="147">
        <f>IF('Detailed input - Vehicles'!$M$240&lt;&gt;0,'Detailed input - Vehicles'!$M$240,'Detailed input - Vehicles'!$M$239)*X139*X135</f>
        <v>0</v>
      </c>
      <c r="Y152" s="147">
        <f>IF('Detailed input - Vehicles'!$M$240&lt;&gt;0,'Detailed input - Vehicles'!$M$240,'Detailed input - Vehicles'!$M$239)*Y139*Y135</f>
        <v>0</v>
      </c>
      <c r="Z152" s="147">
        <f>IF('Detailed input - Vehicles'!$M$240&lt;&gt;0,'Detailed input - Vehicles'!$M$240,'Detailed input - Vehicles'!$M$239)*Z139*Z135</f>
        <v>0</v>
      </c>
      <c r="AA152" s="147">
        <f>IF('Detailed input - Vehicles'!$M$240&lt;&gt;0,'Detailed input - Vehicles'!$M$240,'Detailed input - Vehicles'!$M$239)*AA139*AA135</f>
        <v>0</v>
      </c>
      <c r="AB152" s="147">
        <f>IF('Detailed input - Vehicles'!$M$240&lt;&gt;0,'Detailed input - Vehicles'!$M$240,'Detailed input - Vehicles'!$M$239)*AB139*AB135</f>
        <v>0</v>
      </c>
      <c r="AC152" s="147">
        <f>IF('Detailed input - Vehicles'!$M$240&lt;&gt;0,'Detailed input - Vehicles'!$M$240,'Detailed input - Vehicles'!$M$239)*AC139*AC135</f>
        <v>0</v>
      </c>
    </row>
    <row r="153" spans="1:29" s="138" customFormat="1" ht="20.25" customHeight="1" outlineLevel="3" x14ac:dyDescent="0.3">
      <c r="A153" s="265"/>
      <c r="B153" s="97"/>
      <c r="C153" s="146" t="s">
        <v>130</v>
      </c>
      <c r="D153" s="147"/>
      <c r="E153" s="147"/>
      <c r="F153" s="147"/>
      <c r="G153" s="147"/>
      <c r="H153" s="147"/>
      <c r="I153" s="147"/>
      <c r="J153" s="147"/>
      <c r="K153" s="147"/>
      <c r="L153" s="147"/>
      <c r="M153" s="147">
        <f>IF('Detailed input - Vehicles'!$N$240&lt;&gt;0,'Detailed input - Vehicles'!$N$240,'Detailed input - Vehicles'!$N$239)*M139*M136</f>
        <v>0</v>
      </c>
      <c r="N153" s="147">
        <f>IF('Detailed input - Vehicles'!$N$240&lt;&gt;0,'Detailed input - Vehicles'!$N$240,'Detailed input - Vehicles'!$N$239)*N139*N136</f>
        <v>0</v>
      </c>
      <c r="O153" s="147">
        <f>IF('Detailed input - Vehicles'!$N$240&lt;&gt;0,'Detailed input - Vehicles'!$N$240,'Detailed input - Vehicles'!$N$239)*O139*O136</f>
        <v>0</v>
      </c>
      <c r="P153" s="147">
        <f>IF('Detailed input - Vehicles'!$N$240&lt;&gt;0,'Detailed input - Vehicles'!$N$240,'Detailed input - Vehicles'!$N$239)*P139*P136</f>
        <v>0</v>
      </c>
      <c r="Q153" s="147">
        <f>IF('Detailed input - Vehicles'!$N$240&lt;&gt;0,'Detailed input - Vehicles'!$N$240,'Detailed input - Vehicles'!$N$239)*Q139*Q136</f>
        <v>0</v>
      </c>
      <c r="R153" s="147">
        <f>IF('Detailed input - Vehicles'!$N$240&lt;&gt;0,'Detailed input - Vehicles'!$N$240,'Detailed input - Vehicles'!$N$239)*R139*R136</f>
        <v>0</v>
      </c>
      <c r="S153" s="147">
        <f>IF('Detailed input - Vehicles'!$N$240&lt;&gt;0,'Detailed input - Vehicles'!$N$240,'Detailed input - Vehicles'!$N$239)*S139*S136</f>
        <v>0</v>
      </c>
      <c r="T153" s="147">
        <f>IF('Detailed input - Vehicles'!$N$240&lt;&gt;0,'Detailed input - Vehicles'!$N$240,'Detailed input - Vehicles'!$N$239)*T139*T136</f>
        <v>0</v>
      </c>
      <c r="U153" s="147">
        <f>IF('Detailed input - Vehicles'!$N$240&lt;&gt;0,'Detailed input - Vehicles'!$N$240,'Detailed input - Vehicles'!$N$239)*U139*U136</f>
        <v>0</v>
      </c>
      <c r="V153" s="147">
        <f>IF('Detailed input - Vehicles'!$N$240&lt;&gt;0,'Detailed input - Vehicles'!$N$240,'Detailed input - Vehicles'!$N$239)*V139*V136</f>
        <v>0</v>
      </c>
      <c r="W153" s="147">
        <f>IF('Detailed input - Vehicles'!$N$240&lt;&gt;0,'Detailed input - Vehicles'!$N$240,'Detailed input - Vehicles'!$N$239)*W139*W136</f>
        <v>0</v>
      </c>
      <c r="X153" s="147">
        <f>IF('Detailed input - Vehicles'!$N$240&lt;&gt;0,'Detailed input - Vehicles'!$N$240,'Detailed input - Vehicles'!$N$239)*X139*X136</f>
        <v>0</v>
      </c>
      <c r="Y153" s="147">
        <f>IF('Detailed input - Vehicles'!$N$240&lt;&gt;0,'Detailed input - Vehicles'!$N$240,'Detailed input - Vehicles'!$N$239)*Y139*Y136</f>
        <v>0</v>
      </c>
      <c r="Z153" s="147">
        <f>IF('Detailed input - Vehicles'!$N$240&lt;&gt;0,'Detailed input - Vehicles'!$N$240,'Detailed input - Vehicles'!$N$239)*Z139*Z136</f>
        <v>0</v>
      </c>
      <c r="AA153" s="147">
        <f>IF('Detailed input - Vehicles'!$N$240&lt;&gt;0,'Detailed input - Vehicles'!$N$240,'Detailed input - Vehicles'!$N$239)*AA139*AA136</f>
        <v>0</v>
      </c>
      <c r="AB153" s="147">
        <f>IF('Detailed input - Vehicles'!$N$240&lt;&gt;0,'Detailed input - Vehicles'!$N$240,'Detailed input - Vehicles'!$N$239)*AB139*AB136</f>
        <v>0</v>
      </c>
      <c r="AC153" s="147">
        <f>IF('Detailed input - Vehicles'!$N$240&lt;&gt;0,'Detailed input - Vehicles'!$N$240,'Detailed input - Vehicles'!$N$239)*AC139*AC136</f>
        <v>0</v>
      </c>
    </row>
    <row r="154" spans="1:29" s="138" customFormat="1" ht="20.25" customHeight="1" outlineLevel="3" x14ac:dyDescent="0.3">
      <c r="A154" s="265"/>
      <c r="B154" s="97"/>
      <c r="C154" s="146" t="s">
        <v>131</v>
      </c>
      <c r="D154" s="147"/>
      <c r="E154" s="147"/>
      <c r="F154" s="147"/>
      <c r="G154" s="147"/>
      <c r="H154" s="147"/>
      <c r="I154" s="147"/>
      <c r="J154" s="147"/>
      <c r="K154" s="147"/>
      <c r="L154" s="147"/>
      <c r="M154" s="147"/>
      <c r="N154" s="147">
        <f>IF('Detailed input - Vehicles'!$O$240&lt;&gt;0,'Detailed input - Vehicles'!$O$240,'Detailed input - Vehicles'!$O$239)*N139*N137</f>
        <v>0</v>
      </c>
      <c r="O154" s="147">
        <f>IF('Detailed input - Vehicles'!$O$240&lt;&gt;0,'Detailed input - Vehicles'!$O$240,'Detailed input - Vehicles'!$O$239)*O139*O137</f>
        <v>0</v>
      </c>
      <c r="P154" s="147">
        <f>IF('Detailed input - Vehicles'!$O$240&lt;&gt;0,'Detailed input - Vehicles'!$O$240,'Detailed input - Vehicles'!$O$239)*P139*P137</f>
        <v>0</v>
      </c>
      <c r="Q154" s="147">
        <f>IF('Detailed input - Vehicles'!$O$240&lt;&gt;0,'Detailed input - Vehicles'!$O$240,'Detailed input - Vehicles'!$O$239)*Q139*Q137</f>
        <v>0</v>
      </c>
      <c r="R154" s="147">
        <f>IF('Detailed input - Vehicles'!$O$240&lt;&gt;0,'Detailed input - Vehicles'!$O$240,'Detailed input - Vehicles'!$O$239)*R139*R137</f>
        <v>0</v>
      </c>
      <c r="S154" s="147">
        <f>IF('Detailed input - Vehicles'!$O$240&lt;&gt;0,'Detailed input - Vehicles'!$O$240,'Detailed input - Vehicles'!$O$239)*S139*S137</f>
        <v>0</v>
      </c>
      <c r="T154" s="147">
        <f>IF('Detailed input - Vehicles'!$O$240&lt;&gt;0,'Detailed input - Vehicles'!$O$240,'Detailed input - Vehicles'!$O$239)*T139*T137</f>
        <v>0</v>
      </c>
      <c r="U154" s="147">
        <f>IF('Detailed input - Vehicles'!$O$240&lt;&gt;0,'Detailed input - Vehicles'!$O$240,'Detailed input - Vehicles'!$O$239)*U139*U137</f>
        <v>0</v>
      </c>
      <c r="V154" s="147">
        <f>IF('Detailed input - Vehicles'!$O$240&lt;&gt;0,'Detailed input - Vehicles'!$O$240,'Detailed input - Vehicles'!$O$239)*V139*V137</f>
        <v>0</v>
      </c>
      <c r="W154" s="147">
        <f>IF('Detailed input - Vehicles'!$O$240&lt;&gt;0,'Detailed input - Vehicles'!$O$240,'Detailed input - Vehicles'!$O$239)*W139*W137</f>
        <v>0</v>
      </c>
      <c r="X154" s="147">
        <f>IF('Detailed input - Vehicles'!$O$240&lt;&gt;0,'Detailed input - Vehicles'!$O$240,'Detailed input - Vehicles'!$O$239)*X139*X137</f>
        <v>0</v>
      </c>
      <c r="Y154" s="147">
        <f>IF('Detailed input - Vehicles'!$O$240&lt;&gt;0,'Detailed input - Vehicles'!$O$240,'Detailed input - Vehicles'!$O$239)*Y139*Y137</f>
        <v>0</v>
      </c>
      <c r="Z154" s="147">
        <f>IF('Detailed input - Vehicles'!$O$240&lt;&gt;0,'Detailed input - Vehicles'!$O$240,'Detailed input - Vehicles'!$O$239)*Z139*Z137</f>
        <v>0</v>
      </c>
      <c r="AA154" s="147">
        <f>IF('Detailed input - Vehicles'!$O$240&lt;&gt;0,'Detailed input - Vehicles'!$O$240,'Detailed input - Vehicles'!$O$239)*AA139*AA137</f>
        <v>0</v>
      </c>
      <c r="AB154" s="147">
        <f>IF('Detailed input - Vehicles'!$O$240&lt;&gt;0,'Detailed input - Vehicles'!$O$240,'Detailed input - Vehicles'!$O$239)*AB139*AB137</f>
        <v>0</v>
      </c>
      <c r="AC154" s="147">
        <f>IF('Detailed input - Vehicles'!$O$240&lt;&gt;0,'Detailed input - Vehicles'!$O$240,'Detailed input - Vehicles'!$O$239)*AC139*AC137</f>
        <v>0</v>
      </c>
    </row>
    <row r="155" spans="1:29" s="138" customFormat="1" ht="20.25" customHeight="1" outlineLevel="3" x14ac:dyDescent="0.3">
      <c r="A155" s="265"/>
      <c r="B155" s="97"/>
      <c r="C155" s="146"/>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147"/>
      <c r="Z155" s="147"/>
      <c r="AA155" s="147"/>
      <c r="AB155" s="147"/>
      <c r="AC155" s="147"/>
    </row>
    <row r="156" spans="1:29" s="136" customFormat="1" ht="20.25" customHeight="1" outlineLevel="2" x14ac:dyDescent="0.3">
      <c r="A156" s="267"/>
      <c r="B156" s="97" t="s">
        <v>465</v>
      </c>
      <c r="C156" s="97" t="s">
        <v>152</v>
      </c>
      <c r="D156" s="597">
        <f t="shared" ref="D156:N156" si="85">SUM(D157:D167)</f>
        <v>0</v>
      </c>
      <c r="E156" s="597">
        <f t="shared" si="85"/>
        <v>0</v>
      </c>
      <c r="F156" s="597">
        <f t="shared" si="85"/>
        <v>0</v>
      </c>
      <c r="G156" s="597">
        <f t="shared" si="85"/>
        <v>0</v>
      </c>
      <c r="H156" s="597">
        <f t="shared" si="85"/>
        <v>0</v>
      </c>
      <c r="I156" s="597">
        <f t="shared" si="85"/>
        <v>0</v>
      </c>
      <c r="J156" s="597">
        <f t="shared" si="85"/>
        <v>0</v>
      </c>
      <c r="K156" s="597">
        <f t="shared" si="85"/>
        <v>0</v>
      </c>
      <c r="L156" s="597">
        <f t="shared" si="85"/>
        <v>0</v>
      </c>
      <c r="M156" s="597">
        <f t="shared" si="85"/>
        <v>0</v>
      </c>
      <c r="N156" s="597">
        <f t="shared" si="85"/>
        <v>0</v>
      </c>
      <c r="O156" s="597">
        <f t="shared" ref="O156:AC156" si="86">SUM(O157:O167)</f>
        <v>0</v>
      </c>
      <c r="P156" s="597">
        <f t="shared" si="86"/>
        <v>0</v>
      </c>
      <c r="Q156" s="597">
        <f t="shared" si="86"/>
        <v>0</v>
      </c>
      <c r="R156" s="597">
        <f t="shared" si="86"/>
        <v>0</v>
      </c>
      <c r="S156" s="597">
        <f t="shared" si="86"/>
        <v>0</v>
      </c>
      <c r="T156" s="597">
        <f t="shared" si="86"/>
        <v>0</v>
      </c>
      <c r="U156" s="597">
        <f t="shared" si="86"/>
        <v>0</v>
      </c>
      <c r="V156" s="597">
        <f t="shared" si="86"/>
        <v>0</v>
      </c>
      <c r="W156" s="597">
        <f t="shared" si="86"/>
        <v>0</v>
      </c>
      <c r="X156" s="597">
        <f t="shared" si="86"/>
        <v>0</v>
      </c>
      <c r="Y156" s="597">
        <f t="shared" si="86"/>
        <v>0</v>
      </c>
      <c r="Z156" s="597">
        <f t="shared" si="86"/>
        <v>0</v>
      </c>
      <c r="AA156" s="597">
        <f t="shared" si="86"/>
        <v>0</v>
      </c>
      <c r="AB156" s="597">
        <f t="shared" si="86"/>
        <v>0</v>
      </c>
      <c r="AC156" s="597">
        <f t="shared" si="86"/>
        <v>0</v>
      </c>
    </row>
    <row r="157" spans="1:29" s="138" customFormat="1" ht="20.25" customHeight="1" outlineLevel="3" x14ac:dyDescent="0.3">
      <c r="A157" s="265"/>
      <c r="B157" s="103" t="s">
        <v>135</v>
      </c>
      <c r="C157" s="146" t="s">
        <v>121</v>
      </c>
      <c r="D157" s="147">
        <f>IF('Detailed input - Vehicles'!$E$240&lt;&gt;0,'Detailed input - Vehicles'!$E$240,'Detailed input - Vehicles'!$E$239)*D25*D127</f>
        <v>0</v>
      </c>
      <c r="E157" s="147">
        <f>IF('Detailed input - Vehicles'!$E$240&lt;&gt;0,'Detailed input - Vehicles'!$E$240,'Detailed input - Vehicles'!$E$239)*E25*E127</f>
        <v>0</v>
      </c>
      <c r="F157" s="147">
        <f>IF('Detailed input - Vehicles'!$E$240&lt;&gt;0,'Detailed input - Vehicles'!$E$240,'Detailed input - Vehicles'!$E$239)*F25*F127</f>
        <v>0</v>
      </c>
      <c r="G157" s="147">
        <f>IF('Detailed input - Vehicles'!$E$240&lt;&gt;0,'Detailed input - Vehicles'!$E$240,'Detailed input - Vehicles'!$E$239)*G25*G127</f>
        <v>0</v>
      </c>
      <c r="H157" s="147">
        <f>IF('Detailed input - Vehicles'!$E$240&lt;&gt;0,'Detailed input - Vehicles'!$E$240,'Detailed input - Vehicles'!$E$239)*H25*H127</f>
        <v>0</v>
      </c>
      <c r="I157" s="147">
        <f>IF('Detailed input - Vehicles'!$E$240&lt;&gt;0,'Detailed input - Vehicles'!$E$240,'Detailed input - Vehicles'!$E$239)*I25*I127</f>
        <v>0</v>
      </c>
      <c r="J157" s="147">
        <f>IF('Detailed input - Vehicles'!$E$240&lt;&gt;0,'Detailed input - Vehicles'!$E$240,'Detailed input - Vehicles'!$E$239)*J25*J127</f>
        <v>0</v>
      </c>
      <c r="K157" s="147">
        <f>IF('Detailed input - Vehicles'!$E$240&lt;&gt;0,'Detailed input - Vehicles'!$E$240,'Detailed input - Vehicles'!$E$239)*K25*K127</f>
        <v>0</v>
      </c>
      <c r="L157" s="147">
        <f>IF('Detailed input - Vehicles'!$E$240&lt;&gt;0,'Detailed input - Vehicles'!$E$240,'Detailed input - Vehicles'!$E$239)*L25*L127</f>
        <v>0</v>
      </c>
      <c r="M157" s="147">
        <f>IF('Detailed input - Vehicles'!$E$240&lt;&gt;0,'Detailed input - Vehicles'!$E$240,'Detailed input - Vehicles'!$E$239)*M25*M127</f>
        <v>0</v>
      </c>
      <c r="N157" s="147">
        <f>IF('Detailed input - Vehicles'!$E$240&lt;&gt;0,'Detailed input - Vehicles'!$E$240,'Detailed input - Vehicles'!$E$239)*N25*N127</f>
        <v>0</v>
      </c>
      <c r="O157" s="147">
        <f>IF('Detailed input - Vehicles'!$E$240&lt;&gt;0,'Detailed input - Vehicles'!$E$240,'Detailed input - Vehicles'!$E$239)*O25*O127</f>
        <v>0</v>
      </c>
      <c r="P157" s="147">
        <f>IF('Detailed input - Vehicles'!$E$240&lt;&gt;0,'Detailed input - Vehicles'!$E$240,'Detailed input - Vehicles'!$E$239)*P25*P127</f>
        <v>0</v>
      </c>
      <c r="Q157" s="147">
        <f>IF('Detailed input - Vehicles'!$E$240&lt;&gt;0,'Detailed input - Vehicles'!$E$240,'Detailed input - Vehicles'!$E$239)*Q25*Q127</f>
        <v>0</v>
      </c>
      <c r="R157" s="147">
        <f>IF('Detailed input - Vehicles'!$E$240&lt;&gt;0,'Detailed input - Vehicles'!$E$240,'Detailed input - Vehicles'!$E$239)*R25*R127</f>
        <v>0</v>
      </c>
      <c r="S157" s="147">
        <f>IF('Detailed input - Vehicles'!$E$240&lt;&gt;0,'Detailed input - Vehicles'!$E$240,'Detailed input - Vehicles'!$E$239)*S25*S127</f>
        <v>0</v>
      </c>
      <c r="T157" s="147">
        <f>IF('Detailed input - Vehicles'!$E$240&lt;&gt;0,'Detailed input - Vehicles'!$E$240,'Detailed input - Vehicles'!$E$239)*T25*T127</f>
        <v>0</v>
      </c>
      <c r="U157" s="147">
        <f>IF('Detailed input - Vehicles'!$E$240&lt;&gt;0,'Detailed input - Vehicles'!$E$240,'Detailed input - Vehicles'!$E$239)*U25*U127</f>
        <v>0</v>
      </c>
      <c r="V157" s="147">
        <f>IF('Detailed input - Vehicles'!$E$240&lt;&gt;0,'Detailed input - Vehicles'!$E$240,'Detailed input - Vehicles'!$E$239)*V25*V127</f>
        <v>0</v>
      </c>
      <c r="W157" s="147">
        <f>IF('Detailed input - Vehicles'!$E$240&lt;&gt;0,'Detailed input - Vehicles'!$E$240,'Detailed input - Vehicles'!$E$239)*W25*W127</f>
        <v>0</v>
      </c>
      <c r="X157" s="147">
        <f>IF('Detailed input - Vehicles'!$E$240&lt;&gt;0,'Detailed input - Vehicles'!$E$240,'Detailed input - Vehicles'!$E$239)*X25*X127</f>
        <v>0</v>
      </c>
      <c r="Y157" s="147">
        <f>IF('Detailed input - Vehicles'!$E$240&lt;&gt;0,'Detailed input - Vehicles'!$E$240,'Detailed input - Vehicles'!$E$239)*Y25*Y127</f>
        <v>0</v>
      </c>
      <c r="Z157" s="147">
        <f>IF('Detailed input - Vehicles'!$E$240&lt;&gt;0,'Detailed input - Vehicles'!$E$240,'Detailed input - Vehicles'!$E$239)*Z25*Z127</f>
        <v>0</v>
      </c>
      <c r="AA157" s="147">
        <f>IF('Detailed input - Vehicles'!$E$240&lt;&gt;0,'Detailed input - Vehicles'!$E$240,'Detailed input - Vehicles'!$E$239)*AA25*AA127</f>
        <v>0</v>
      </c>
      <c r="AB157" s="147">
        <f>IF('Detailed input - Vehicles'!$E$240&lt;&gt;0,'Detailed input - Vehicles'!$E$240,'Detailed input - Vehicles'!$E$239)*AB25*AB127</f>
        <v>0</v>
      </c>
      <c r="AC157" s="147">
        <f>IF('Detailed input - Vehicles'!$E$240&lt;&gt;0,'Detailed input - Vehicles'!$E$240,'Detailed input - Vehicles'!$E$239)*AC25*AC127</f>
        <v>0</v>
      </c>
    </row>
    <row r="158" spans="1:29" s="138" customFormat="1" ht="20.25" customHeight="1" outlineLevel="3" x14ac:dyDescent="0.3">
      <c r="A158" s="265"/>
      <c r="B158" s="97"/>
      <c r="C158" s="146" t="s">
        <v>122</v>
      </c>
      <c r="D158" s="147"/>
      <c r="E158" s="147">
        <f>IF('Detailed input - Vehicles'!$F$240&lt;&gt;0,'Detailed input - Vehicles'!$F$240,'Detailed input - Vehicles'!$F$239)*E25*E128</f>
        <v>0</v>
      </c>
      <c r="F158" s="147">
        <f>IF('Detailed input - Vehicles'!$F$240&lt;&gt;0,'Detailed input - Vehicles'!$F$240,'Detailed input - Vehicles'!$F$239)*F25*F128</f>
        <v>0</v>
      </c>
      <c r="G158" s="147">
        <f>IF('Detailed input - Vehicles'!$F$240&lt;&gt;0,'Detailed input - Vehicles'!$F$240,'Detailed input - Vehicles'!$F$239)*G25*G128</f>
        <v>0</v>
      </c>
      <c r="H158" s="147">
        <f>IF('Detailed input - Vehicles'!$F$240&lt;&gt;0,'Detailed input - Vehicles'!$F$240,'Detailed input - Vehicles'!$F$239)*H25*H128</f>
        <v>0</v>
      </c>
      <c r="I158" s="147">
        <f>IF('Detailed input - Vehicles'!$F$240&lt;&gt;0,'Detailed input - Vehicles'!$F$240,'Detailed input - Vehicles'!$F$239)*I25*I128</f>
        <v>0</v>
      </c>
      <c r="J158" s="147">
        <f>IF('Detailed input - Vehicles'!$F$240&lt;&gt;0,'Detailed input - Vehicles'!$F$240,'Detailed input - Vehicles'!$F$239)*J25*J128</f>
        <v>0</v>
      </c>
      <c r="K158" s="147">
        <f>IF('Detailed input - Vehicles'!$F$240&lt;&gt;0,'Detailed input - Vehicles'!$F$240,'Detailed input - Vehicles'!$F$239)*K25*K128</f>
        <v>0</v>
      </c>
      <c r="L158" s="147">
        <f>IF('Detailed input - Vehicles'!$F$240&lt;&gt;0,'Detailed input - Vehicles'!$F$240,'Detailed input - Vehicles'!$F$239)*L25*L128</f>
        <v>0</v>
      </c>
      <c r="M158" s="147">
        <f>IF('Detailed input - Vehicles'!$F$240&lt;&gt;0,'Detailed input - Vehicles'!$F$240,'Detailed input - Vehicles'!$F$239)*M25*M128</f>
        <v>0</v>
      </c>
      <c r="N158" s="147">
        <f>IF('Detailed input - Vehicles'!$F$240&lt;&gt;0,'Detailed input - Vehicles'!$F$240,'Detailed input - Vehicles'!$F$239)*N25*N128</f>
        <v>0</v>
      </c>
      <c r="O158" s="147">
        <f>IF('Detailed input - Vehicles'!$F$240&lt;&gt;0,'Detailed input - Vehicles'!$F$240,'Detailed input - Vehicles'!$F$239)*O25*O128</f>
        <v>0</v>
      </c>
      <c r="P158" s="147">
        <f>IF('Detailed input - Vehicles'!$F$240&lt;&gt;0,'Detailed input - Vehicles'!$F$240,'Detailed input - Vehicles'!$F$239)*P25*P128</f>
        <v>0</v>
      </c>
      <c r="Q158" s="147">
        <f>IF('Detailed input - Vehicles'!$F$240&lt;&gt;0,'Detailed input - Vehicles'!$F$240,'Detailed input - Vehicles'!$F$239)*Q25*Q128</f>
        <v>0</v>
      </c>
      <c r="R158" s="147">
        <f>IF('Detailed input - Vehicles'!$F$240&lt;&gt;0,'Detailed input - Vehicles'!$F$240,'Detailed input - Vehicles'!$F$239)*R25*R128</f>
        <v>0</v>
      </c>
      <c r="S158" s="147">
        <f>IF('Detailed input - Vehicles'!$F$240&lt;&gt;0,'Detailed input - Vehicles'!$F$240,'Detailed input - Vehicles'!$F$239)*S25*S128</f>
        <v>0</v>
      </c>
      <c r="T158" s="147">
        <f>IF('Detailed input - Vehicles'!$F$240&lt;&gt;0,'Detailed input - Vehicles'!$F$240,'Detailed input - Vehicles'!$F$239)*T25*T128</f>
        <v>0</v>
      </c>
      <c r="U158" s="147">
        <f>IF('Detailed input - Vehicles'!$F$240&lt;&gt;0,'Detailed input - Vehicles'!$F$240,'Detailed input - Vehicles'!$F$239)*U25*U128</f>
        <v>0</v>
      </c>
      <c r="V158" s="147">
        <f>IF('Detailed input - Vehicles'!$F$240&lt;&gt;0,'Detailed input - Vehicles'!$F$240,'Detailed input - Vehicles'!$F$239)*V25*V128</f>
        <v>0</v>
      </c>
      <c r="W158" s="147">
        <f>IF('Detailed input - Vehicles'!$F$240&lt;&gt;0,'Detailed input - Vehicles'!$F$240,'Detailed input - Vehicles'!$F$239)*W25*W128</f>
        <v>0</v>
      </c>
      <c r="X158" s="147">
        <f>IF('Detailed input - Vehicles'!$F$240&lt;&gt;0,'Detailed input - Vehicles'!$F$240,'Detailed input - Vehicles'!$F$239)*X25*X128</f>
        <v>0</v>
      </c>
      <c r="Y158" s="147">
        <f>IF('Detailed input - Vehicles'!$F$240&lt;&gt;0,'Detailed input - Vehicles'!$F$240,'Detailed input - Vehicles'!$F$239)*Y25*Y128</f>
        <v>0</v>
      </c>
      <c r="Z158" s="147">
        <f>IF('Detailed input - Vehicles'!$F$240&lt;&gt;0,'Detailed input - Vehicles'!$F$240,'Detailed input - Vehicles'!$F$239)*Z25*Z128</f>
        <v>0</v>
      </c>
      <c r="AA158" s="147">
        <f>IF('Detailed input - Vehicles'!$F$240&lt;&gt;0,'Detailed input - Vehicles'!$F$240,'Detailed input - Vehicles'!$F$239)*AA25*AA128</f>
        <v>0</v>
      </c>
      <c r="AB158" s="147">
        <f>IF('Detailed input - Vehicles'!$F$240&lt;&gt;0,'Detailed input - Vehicles'!$F$240,'Detailed input - Vehicles'!$F$239)*AB25*AB128</f>
        <v>0</v>
      </c>
      <c r="AC158" s="147">
        <f>IF('Detailed input - Vehicles'!$F$240&lt;&gt;0,'Detailed input - Vehicles'!$F$240,'Detailed input - Vehicles'!$F$239)*AC25*AC128</f>
        <v>0</v>
      </c>
    </row>
    <row r="159" spans="1:29" s="138" customFormat="1" ht="20.25" customHeight="1" outlineLevel="3" x14ac:dyDescent="0.3">
      <c r="A159" s="265"/>
      <c r="B159" s="97"/>
      <c r="C159" s="146" t="s">
        <v>123</v>
      </c>
      <c r="D159" s="147"/>
      <c r="E159" s="147"/>
      <c r="F159" s="147">
        <f>IF('Detailed input - Vehicles'!$G$240&lt;&gt;0,'Detailed input - Vehicles'!$G$240,'Detailed input - Vehicles'!$G$239)*F25*F129</f>
        <v>0</v>
      </c>
      <c r="G159" s="147">
        <f>IF('Detailed input - Vehicles'!$G$240&lt;&gt;0,'Detailed input - Vehicles'!$G$240,'Detailed input - Vehicles'!$G$239)*G25*G129</f>
        <v>0</v>
      </c>
      <c r="H159" s="147">
        <f>IF('Detailed input - Vehicles'!$G$240&lt;&gt;0,'Detailed input - Vehicles'!$G$240,'Detailed input - Vehicles'!$G$239)*H25*H129</f>
        <v>0</v>
      </c>
      <c r="I159" s="147">
        <f>IF('Detailed input - Vehicles'!$G$240&lt;&gt;0,'Detailed input - Vehicles'!$G$240,'Detailed input - Vehicles'!$G$239)*I25*I129</f>
        <v>0</v>
      </c>
      <c r="J159" s="147">
        <f>IF('Detailed input - Vehicles'!$G$240&lt;&gt;0,'Detailed input - Vehicles'!$G$240,'Detailed input - Vehicles'!$G$239)*J25*J129</f>
        <v>0</v>
      </c>
      <c r="K159" s="147">
        <f>IF('Detailed input - Vehicles'!$G$240&lt;&gt;0,'Detailed input - Vehicles'!$G$240,'Detailed input - Vehicles'!$G$239)*K25*K129</f>
        <v>0</v>
      </c>
      <c r="L159" s="147">
        <f>IF('Detailed input - Vehicles'!$G$240&lt;&gt;0,'Detailed input - Vehicles'!$G$240,'Detailed input - Vehicles'!$G$239)*L25*L129</f>
        <v>0</v>
      </c>
      <c r="M159" s="147">
        <f>IF('Detailed input - Vehicles'!$G$240&lt;&gt;0,'Detailed input - Vehicles'!$G$240,'Detailed input - Vehicles'!$G$239)*M25*M129</f>
        <v>0</v>
      </c>
      <c r="N159" s="147">
        <f>IF('Detailed input - Vehicles'!$G$240&lt;&gt;0,'Detailed input - Vehicles'!$G$240,'Detailed input - Vehicles'!$G$239)*N25*N129</f>
        <v>0</v>
      </c>
      <c r="O159" s="147">
        <f>IF('Detailed input - Vehicles'!$G$240&lt;&gt;0,'Detailed input - Vehicles'!$G$240,'Detailed input - Vehicles'!$G$239)*O25*O129</f>
        <v>0</v>
      </c>
      <c r="P159" s="147">
        <f>IF('Detailed input - Vehicles'!$G$240&lt;&gt;0,'Detailed input - Vehicles'!$G$240,'Detailed input - Vehicles'!$G$239)*P25*P129</f>
        <v>0</v>
      </c>
      <c r="Q159" s="147">
        <f>IF('Detailed input - Vehicles'!$G$240&lt;&gt;0,'Detailed input - Vehicles'!$G$240,'Detailed input - Vehicles'!$G$239)*Q25*Q129</f>
        <v>0</v>
      </c>
      <c r="R159" s="147">
        <f>IF('Detailed input - Vehicles'!$G$240&lt;&gt;0,'Detailed input - Vehicles'!$G$240,'Detailed input - Vehicles'!$G$239)*R25*R129</f>
        <v>0</v>
      </c>
      <c r="S159" s="147">
        <f>IF('Detailed input - Vehicles'!$G$240&lt;&gt;0,'Detailed input - Vehicles'!$G$240,'Detailed input - Vehicles'!$G$239)*S25*S129</f>
        <v>0</v>
      </c>
      <c r="T159" s="147">
        <f>IF('Detailed input - Vehicles'!$G$240&lt;&gt;0,'Detailed input - Vehicles'!$G$240,'Detailed input - Vehicles'!$G$239)*T25*T129</f>
        <v>0</v>
      </c>
      <c r="U159" s="147">
        <f>IF('Detailed input - Vehicles'!$G$240&lt;&gt;0,'Detailed input - Vehicles'!$G$240,'Detailed input - Vehicles'!$G$239)*U25*U129</f>
        <v>0</v>
      </c>
      <c r="V159" s="147">
        <f>IF('Detailed input - Vehicles'!$G$240&lt;&gt;0,'Detailed input - Vehicles'!$G$240,'Detailed input - Vehicles'!$G$239)*V25*V129</f>
        <v>0</v>
      </c>
      <c r="W159" s="147">
        <f>IF('Detailed input - Vehicles'!$G$240&lt;&gt;0,'Detailed input - Vehicles'!$G$240,'Detailed input - Vehicles'!$G$239)*W25*W129</f>
        <v>0</v>
      </c>
      <c r="X159" s="147">
        <f>IF('Detailed input - Vehicles'!$G$240&lt;&gt;0,'Detailed input - Vehicles'!$G$240,'Detailed input - Vehicles'!$G$239)*X25*X129</f>
        <v>0</v>
      </c>
      <c r="Y159" s="147">
        <f>IF('Detailed input - Vehicles'!$G$240&lt;&gt;0,'Detailed input - Vehicles'!$G$240,'Detailed input - Vehicles'!$G$239)*Y25*Y129</f>
        <v>0</v>
      </c>
      <c r="Z159" s="147">
        <f>IF('Detailed input - Vehicles'!$G$240&lt;&gt;0,'Detailed input - Vehicles'!$G$240,'Detailed input - Vehicles'!$G$239)*Z25*Z129</f>
        <v>0</v>
      </c>
      <c r="AA159" s="147">
        <f>IF('Detailed input - Vehicles'!$G$240&lt;&gt;0,'Detailed input - Vehicles'!$G$240,'Detailed input - Vehicles'!$G$239)*AA25*AA129</f>
        <v>0</v>
      </c>
      <c r="AB159" s="147">
        <f>IF('Detailed input - Vehicles'!$G$240&lt;&gt;0,'Detailed input - Vehicles'!$G$240,'Detailed input - Vehicles'!$G$239)*AB25*AB129</f>
        <v>0</v>
      </c>
      <c r="AC159" s="147">
        <f>IF('Detailed input - Vehicles'!$G$240&lt;&gt;0,'Detailed input - Vehicles'!$G$240,'Detailed input - Vehicles'!$G$239)*AC25*AC129</f>
        <v>0</v>
      </c>
    </row>
    <row r="160" spans="1:29" s="138" customFormat="1" ht="20.25" customHeight="1" outlineLevel="3" x14ac:dyDescent="0.3">
      <c r="A160" s="265"/>
      <c r="B160" s="97"/>
      <c r="C160" s="146" t="s">
        <v>124</v>
      </c>
      <c r="D160" s="147"/>
      <c r="E160" s="147"/>
      <c r="F160" s="147"/>
      <c r="G160" s="147">
        <f>IF('Detailed input - Vehicles'!$H$240&lt;&gt;0,'Detailed input - Vehicles'!$H$240,'Detailed input - Vehicles'!$H$239)*G25*G130</f>
        <v>0</v>
      </c>
      <c r="H160" s="147">
        <f>IF('Detailed input - Vehicles'!$H$240&lt;&gt;0,'Detailed input - Vehicles'!$H$240,'Detailed input - Vehicles'!$H$239)*H25*H130</f>
        <v>0</v>
      </c>
      <c r="I160" s="147">
        <f>IF('Detailed input - Vehicles'!$H$240&lt;&gt;0,'Detailed input - Vehicles'!$H$240,'Detailed input - Vehicles'!$H$239)*I25*I130</f>
        <v>0</v>
      </c>
      <c r="J160" s="147">
        <f>IF('Detailed input - Vehicles'!$H$240&lt;&gt;0,'Detailed input - Vehicles'!$H$240,'Detailed input - Vehicles'!$H$239)*J25*J130</f>
        <v>0</v>
      </c>
      <c r="K160" s="147">
        <f>IF('Detailed input - Vehicles'!$H$240&lt;&gt;0,'Detailed input - Vehicles'!$H$240,'Detailed input - Vehicles'!$H$239)*K25*K130</f>
        <v>0</v>
      </c>
      <c r="L160" s="147">
        <f>IF('Detailed input - Vehicles'!$H$240&lt;&gt;0,'Detailed input - Vehicles'!$H$240,'Detailed input - Vehicles'!$H$239)*L25*L130</f>
        <v>0</v>
      </c>
      <c r="M160" s="147">
        <f>IF('Detailed input - Vehicles'!$H$240&lt;&gt;0,'Detailed input - Vehicles'!$H$240,'Detailed input - Vehicles'!$H$239)*M25*M130</f>
        <v>0</v>
      </c>
      <c r="N160" s="147">
        <f>IF('Detailed input - Vehicles'!$H$240&lt;&gt;0,'Detailed input - Vehicles'!$H$240,'Detailed input - Vehicles'!$H$239)*N25*N130</f>
        <v>0</v>
      </c>
      <c r="O160" s="147">
        <f>IF('Detailed input - Vehicles'!$H$240&lt;&gt;0,'Detailed input - Vehicles'!$H$240,'Detailed input - Vehicles'!$H$239)*O25*O130</f>
        <v>0</v>
      </c>
      <c r="P160" s="147">
        <f>IF('Detailed input - Vehicles'!$H$240&lt;&gt;0,'Detailed input - Vehicles'!$H$240,'Detailed input - Vehicles'!$H$239)*P25*P130</f>
        <v>0</v>
      </c>
      <c r="Q160" s="147">
        <f>IF('Detailed input - Vehicles'!$H$240&lt;&gt;0,'Detailed input - Vehicles'!$H$240,'Detailed input - Vehicles'!$H$239)*Q25*Q130</f>
        <v>0</v>
      </c>
      <c r="R160" s="147">
        <f>IF('Detailed input - Vehicles'!$H$240&lt;&gt;0,'Detailed input - Vehicles'!$H$240,'Detailed input - Vehicles'!$H$239)*R25*R130</f>
        <v>0</v>
      </c>
      <c r="S160" s="147">
        <f>IF('Detailed input - Vehicles'!$H$240&lt;&gt;0,'Detailed input - Vehicles'!$H$240,'Detailed input - Vehicles'!$H$239)*S25*S130</f>
        <v>0</v>
      </c>
      <c r="T160" s="147">
        <f>IF('Detailed input - Vehicles'!$H$240&lt;&gt;0,'Detailed input - Vehicles'!$H$240,'Detailed input - Vehicles'!$H$239)*T25*T130</f>
        <v>0</v>
      </c>
      <c r="U160" s="147">
        <f>IF('Detailed input - Vehicles'!$H$240&lt;&gt;0,'Detailed input - Vehicles'!$H$240,'Detailed input - Vehicles'!$H$239)*U25*U130</f>
        <v>0</v>
      </c>
      <c r="V160" s="147">
        <f>IF('Detailed input - Vehicles'!$H$240&lt;&gt;0,'Detailed input - Vehicles'!$H$240,'Detailed input - Vehicles'!$H$239)*V25*V130</f>
        <v>0</v>
      </c>
      <c r="W160" s="147">
        <f>IF('Detailed input - Vehicles'!$H$240&lt;&gt;0,'Detailed input - Vehicles'!$H$240,'Detailed input - Vehicles'!$H$239)*W25*W130</f>
        <v>0</v>
      </c>
      <c r="X160" s="147">
        <f>IF('Detailed input - Vehicles'!$H$240&lt;&gt;0,'Detailed input - Vehicles'!$H$240,'Detailed input - Vehicles'!$H$239)*X25*X130</f>
        <v>0</v>
      </c>
      <c r="Y160" s="147">
        <f>IF('Detailed input - Vehicles'!$H$240&lt;&gt;0,'Detailed input - Vehicles'!$H$240,'Detailed input - Vehicles'!$H$239)*Y25*Y130</f>
        <v>0</v>
      </c>
      <c r="Z160" s="147">
        <f>IF('Detailed input - Vehicles'!$H$240&lt;&gt;0,'Detailed input - Vehicles'!$H$240,'Detailed input - Vehicles'!$H$239)*Z25*Z130</f>
        <v>0</v>
      </c>
      <c r="AA160" s="147">
        <f>IF('Detailed input - Vehicles'!$H$240&lt;&gt;0,'Detailed input - Vehicles'!$H$240,'Detailed input - Vehicles'!$H$239)*AA25*AA130</f>
        <v>0</v>
      </c>
      <c r="AB160" s="147">
        <f>IF('Detailed input - Vehicles'!$H$240&lt;&gt;0,'Detailed input - Vehicles'!$H$240,'Detailed input - Vehicles'!$H$239)*AB25*AB130</f>
        <v>0</v>
      </c>
      <c r="AC160" s="147">
        <f>IF('Detailed input - Vehicles'!$H$240&lt;&gt;0,'Detailed input - Vehicles'!$H$240,'Detailed input - Vehicles'!$H$239)*AC25*AC130</f>
        <v>0</v>
      </c>
    </row>
    <row r="161" spans="1:29" s="138" customFormat="1" ht="20.25" customHeight="1" outlineLevel="3" x14ac:dyDescent="0.3">
      <c r="A161" s="265"/>
      <c r="B161" s="97"/>
      <c r="C161" s="146" t="s">
        <v>125</v>
      </c>
      <c r="D161" s="147"/>
      <c r="E161" s="147"/>
      <c r="F161" s="147"/>
      <c r="G161" s="147"/>
      <c r="H161" s="147">
        <f>IF('Detailed input - Vehicles'!$I$240&lt;&gt;0,'Detailed input - Vehicles'!$I$240,'Detailed input - Vehicles'!$I$239)*H25*H131</f>
        <v>0</v>
      </c>
      <c r="I161" s="147">
        <f>IF('Detailed input - Vehicles'!$I$240&lt;&gt;0,'Detailed input - Vehicles'!$I$240,'Detailed input - Vehicles'!$I$239)*I25*I131</f>
        <v>0</v>
      </c>
      <c r="J161" s="147">
        <f>IF('Detailed input - Vehicles'!$I$240&lt;&gt;0,'Detailed input - Vehicles'!$I$240,'Detailed input - Vehicles'!$I$239)*J25*J131</f>
        <v>0</v>
      </c>
      <c r="K161" s="147">
        <f>IF('Detailed input - Vehicles'!$I$240&lt;&gt;0,'Detailed input - Vehicles'!$I$240,'Detailed input - Vehicles'!$I$239)*K25*K131</f>
        <v>0</v>
      </c>
      <c r="L161" s="147">
        <f>IF('Detailed input - Vehicles'!$I$240&lt;&gt;0,'Detailed input - Vehicles'!$I$240,'Detailed input - Vehicles'!$I$239)*L25*L131</f>
        <v>0</v>
      </c>
      <c r="M161" s="147">
        <f>IF('Detailed input - Vehicles'!$I$240&lt;&gt;0,'Detailed input - Vehicles'!$I$240,'Detailed input - Vehicles'!$I$239)*M25*M131</f>
        <v>0</v>
      </c>
      <c r="N161" s="147">
        <f>IF('Detailed input - Vehicles'!$I$240&lt;&gt;0,'Detailed input - Vehicles'!$I$240,'Detailed input - Vehicles'!$I$239)*N25*N131</f>
        <v>0</v>
      </c>
      <c r="O161" s="147">
        <f>IF('Detailed input - Vehicles'!$I$240&lt;&gt;0,'Detailed input - Vehicles'!$I$240,'Detailed input - Vehicles'!$I$239)*O25*O131</f>
        <v>0</v>
      </c>
      <c r="P161" s="147">
        <f>IF('Detailed input - Vehicles'!$I$240&lt;&gt;0,'Detailed input - Vehicles'!$I$240,'Detailed input - Vehicles'!$I$239)*P25*P131</f>
        <v>0</v>
      </c>
      <c r="Q161" s="147">
        <f>IF('Detailed input - Vehicles'!$I$240&lt;&gt;0,'Detailed input - Vehicles'!$I$240,'Detailed input - Vehicles'!$I$239)*Q25*Q131</f>
        <v>0</v>
      </c>
      <c r="R161" s="147">
        <f>IF('Detailed input - Vehicles'!$I$240&lt;&gt;0,'Detailed input - Vehicles'!$I$240,'Detailed input - Vehicles'!$I$239)*R25*R131</f>
        <v>0</v>
      </c>
      <c r="S161" s="147">
        <f>IF('Detailed input - Vehicles'!$I$240&lt;&gt;0,'Detailed input - Vehicles'!$I$240,'Detailed input - Vehicles'!$I$239)*S25*S131</f>
        <v>0</v>
      </c>
      <c r="T161" s="147">
        <f>IF('Detailed input - Vehicles'!$I$240&lt;&gt;0,'Detailed input - Vehicles'!$I$240,'Detailed input - Vehicles'!$I$239)*T25*T131</f>
        <v>0</v>
      </c>
      <c r="U161" s="147">
        <f>IF('Detailed input - Vehicles'!$I$240&lt;&gt;0,'Detailed input - Vehicles'!$I$240,'Detailed input - Vehicles'!$I$239)*U25*U131</f>
        <v>0</v>
      </c>
      <c r="V161" s="147">
        <f>IF('Detailed input - Vehicles'!$I$240&lt;&gt;0,'Detailed input - Vehicles'!$I$240,'Detailed input - Vehicles'!$I$239)*V25*V131</f>
        <v>0</v>
      </c>
      <c r="W161" s="147">
        <f>IF('Detailed input - Vehicles'!$I$240&lt;&gt;0,'Detailed input - Vehicles'!$I$240,'Detailed input - Vehicles'!$I$239)*W25*W131</f>
        <v>0</v>
      </c>
      <c r="X161" s="147">
        <f>IF('Detailed input - Vehicles'!$I$240&lt;&gt;0,'Detailed input - Vehicles'!$I$240,'Detailed input - Vehicles'!$I$239)*X25*X131</f>
        <v>0</v>
      </c>
      <c r="Y161" s="147">
        <f>IF('Detailed input - Vehicles'!$I$240&lt;&gt;0,'Detailed input - Vehicles'!$I$240,'Detailed input - Vehicles'!$I$239)*Y25*Y131</f>
        <v>0</v>
      </c>
      <c r="Z161" s="147">
        <f>IF('Detailed input - Vehicles'!$I$240&lt;&gt;0,'Detailed input - Vehicles'!$I$240,'Detailed input - Vehicles'!$I$239)*Z25*Z131</f>
        <v>0</v>
      </c>
      <c r="AA161" s="147">
        <f>IF('Detailed input - Vehicles'!$I$240&lt;&gt;0,'Detailed input - Vehicles'!$I$240,'Detailed input - Vehicles'!$I$239)*AA25*AA131</f>
        <v>0</v>
      </c>
      <c r="AB161" s="147">
        <f>IF('Detailed input - Vehicles'!$I$240&lt;&gt;0,'Detailed input - Vehicles'!$I$240,'Detailed input - Vehicles'!$I$239)*AB25*AB131</f>
        <v>0</v>
      </c>
      <c r="AC161" s="147">
        <f>IF('Detailed input - Vehicles'!$I$240&lt;&gt;0,'Detailed input - Vehicles'!$I$240,'Detailed input - Vehicles'!$I$239)*AC25*AC131</f>
        <v>0</v>
      </c>
    </row>
    <row r="162" spans="1:29" s="138" customFormat="1" ht="20.25" customHeight="1" outlineLevel="3" x14ac:dyDescent="0.3">
      <c r="A162" s="265"/>
      <c r="B162" s="97"/>
      <c r="C162" s="146" t="s">
        <v>126</v>
      </c>
      <c r="D162" s="147"/>
      <c r="E162" s="147"/>
      <c r="F162" s="147"/>
      <c r="G162" s="147"/>
      <c r="H162" s="147"/>
      <c r="I162" s="147">
        <f>IF('Detailed input - Vehicles'!$J$240&lt;&gt;0,'Detailed input - Vehicles'!$J$240,'Detailed input - Vehicles'!$J$239)*I25*I132</f>
        <v>0</v>
      </c>
      <c r="J162" s="147">
        <f>IF('Detailed input - Vehicles'!$J$240&lt;&gt;0,'Detailed input - Vehicles'!$J$240,'Detailed input - Vehicles'!$J$239)*J25*J132</f>
        <v>0</v>
      </c>
      <c r="K162" s="147">
        <f>IF('Detailed input - Vehicles'!$J$240&lt;&gt;0,'Detailed input - Vehicles'!$J$240,'Detailed input - Vehicles'!$J$239)*K25*K132</f>
        <v>0</v>
      </c>
      <c r="L162" s="147">
        <f>IF('Detailed input - Vehicles'!$J$240&lt;&gt;0,'Detailed input - Vehicles'!$J$240,'Detailed input - Vehicles'!$J$239)*L25*L132</f>
        <v>0</v>
      </c>
      <c r="M162" s="147">
        <f>IF('Detailed input - Vehicles'!$J$240&lt;&gt;0,'Detailed input - Vehicles'!$J$240,'Detailed input - Vehicles'!$J$239)*M25*M132</f>
        <v>0</v>
      </c>
      <c r="N162" s="147">
        <f>IF('Detailed input - Vehicles'!$J$240&lt;&gt;0,'Detailed input - Vehicles'!$J$240,'Detailed input - Vehicles'!$J$239)*N25*N132</f>
        <v>0</v>
      </c>
      <c r="O162" s="147">
        <f>IF('Detailed input - Vehicles'!$J$240&lt;&gt;0,'Detailed input - Vehicles'!$J$240,'Detailed input - Vehicles'!$J$239)*O25*O132</f>
        <v>0</v>
      </c>
      <c r="P162" s="147">
        <f>IF('Detailed input - Vehicles'!$J$240&lt;&gt;0,'Detailed input - Vehicles'!$J$240,'Detailed input - Vehicles'!$J$239)*P25*P132</f>
        <v>0</v>
      </c>
      <c r="Q162" s="147">
        <f>IF('Detailed input - Vehicles'!$J$240&lt;&gt;0,'Detailed input - Vehicles'!$J$240,'Detailed input - Vehicles'!$J$239)*Q25*Q132</f>
        <v>0</v>
      </c>
      <c r="R162" s="147">
        <f>IF('Detailed input - Vehicles'!$J$240&lt;&gt;0,'Detailed input - Vehicles'!$J$240,'Detailed input - Vehicles'!$J$239)*R25*R132</f>
        <v>0</v>
      </c>
      <c r="S162" s="147">
        <f>IF('Detailed input - Vehicles'!$J$240&lt;&gt;0,'Detailed input - Vehicles'!$J$240,'Detailed input - Vehicles'!$J$239)*S25*S132</f>
        <v>0</v>
      </c>
      <c r="T162" s="147">
        <f>IF('Detailed input - Vehicles'!$J$240&lt;&gt;0,'Detailed input - Vehicles'!$J$240,'Detailed input - Vehicles'!$J$239)*T25*T132</f>
        <v>0</v>
      </c>
      <c r="U162" s="147">
        <f>IF('Detailed input - Vehicles'!$J$240&lt;&gt;0,'Detailed input - Vehicles'!$J$240,'Detailed input - Vehicles'!$J$239)*U25*U132</f>
        <v>0</v>
      </c>
      <c r="V162" s="147">
        <f>IF('Detailed input - Vehicles'!$J$240&lt;&gt;0,'Detailed input - Vehicles'!$J$240,'Detailed input - Vehicles'!$J$239)*V25*V132</f>
        <v>0</v>
      </c>
      <c r="W162" s="147">
        <f>IF('Detailed input - Vehicles'!$J$240&lt;&gt;0,'Detailed input - Vehicles'!$J$240,'Detailed input - Vehicles'!$J$239)*W25*W132</f>
        <v>0</v>
      </c>
      <c r="X162" s="147">
        <f>IF('Detailed input - Vehicles'!$J$240&lt;&gt;0,'Detailed input - Vehicles'!$J$240,'Detailed input - Vehicles'!$J$239)*X25*X132</f>
        <v>0</v>
      </c>
      <c r="Y162" s="147">
        <f>IF('Detailed input - Vehicles'!$J$240&lt;&gt;0,'Detailed input - Vehicles'!$J$240,'Detailed input - Vehicles'!$J$239)*Y25*Y132</f>
        <v>0</v>
      </c>
      <c r="Z162" s="147">
        <f>IF('Detailed input - Vehicles'!$J$240&lt;&gt;0,'Detailed input - Vehicles'!$J$240,'Detailed input - Vehicles'!$J$239)*Z25*Z132</f>
        <v>0</v>
      </c>
      <c r="AA162" s="147">
        <f>IF('Detailed input - Vehicles'!$J$240&lt;&gt;0,'Detailed input - Vehicles'!$J$240,'Detailed input - Vehicles'!$J$239)*AA25*AA132</f>
        <v>0</v>
      </c>
      <c r="AB162" s="147">
        <f>IF('Detailed input - Vehicles'!$J$240&lt;&gt;0,'Detailed input - Vehicles'!$J$240,'Detailed input - Vehicles'!$J$239)*AB25*AB132</f>
        <v>0</v>
      </c>
      <c r="AC162" s="147">
        <f>IF('Detailed input - Vehicles'!$J$240&lt;&gt;0,'Detailed input - Vehicles'!$J$240,'Detailed input - Vehicles'!$J$239)*AC25*AC132</f>
        <v>0</v>
      </c>
    </row>
    <row r="163" spans="1:29" s="138" customFormat="1" ht="20.25" customHeight="1" outlineLevel="3" x14ac:dyDescent="0.3">
      <c r="A163" s="265"/>
      <c r="B163" s="97"/>
      <c r="C163" s="146" t="s">
        <v>127</v>
      </c>
      <c r="D163" s="147"/>
      <c r="E163" s="147"/>
      <c r="F163" s="147"/>
      <c r="G163" s="147"/>
      <c r="H163" s="147"/>
      <c r="I163" s="147"/>
      <c r="J163" s="147">
        <f>IF('Detailed input - Vehicles'!$K$240&lt;&gt;0,'Detailed input - Vehicles'!$K$240,'Detailed input - Vehicles'!$K$239)*J25*J133</f>
        <v>0</v>
      </c>
      <c r="K163" s="147">
        <f>IF('Detailed input - Vehicles'!$K$240&lt;&gt;0,'Detailed input - Vehicles'!$K$240,'Detailed input - Vehicles'!$K$239)*K25*K133</f>
        <v>0</v>
      </c>
      <c r="L163" s="147">
        <f>IF('Detailed input - Vehicles'!$K$240&lt;&gt;0,'Detailed input - Vehicles'!$K$240,'Detailed input - Vehicles'!$K$239)*L25*L133</f>
        <v>0</v>
      </c>
      <c r="M163" s="147">
        <f>IF('Detailed input - Vehicles'!$K$240&lt;&gt;0,'Detailed input - Vehicles'!$K$240,'Detailed input - Vehicles'!$K$239)*M25*M133</f>
        <v>0</v>
      </c>
      <c r="N163" s="147">
        <f>IF('Detailed input - Vehicles'!$K$240&lt;&gt;0,'Detailed input - Vehicles'!$K$240,'Detailed input - Vehicles'!$K$239)*N25*N133</f>
        <v>0</v>
      </c>
      <c r="O163" s="147">
        <f>IF('Detailed input - Vehicles'!$K$240&lt;&gt;0,'Detailed input - Vehicles'!$K$240,'Detailed input - Vehicles'!$K$239)*O25*O133</f>
        <v>0</v>
      </c>
      <c r="P163" s="147">
        <f>IF('Detailed input - Vehicles'!$K$240&lt;&gt;0,'Detailed input - Vehicles'!$K$240,'Detailed input - Vehicles'!$K$239)*P25*P133</f>
        <v>0</v>
      </c>
      <c r="Q163" s="147">
        <f>IF('Detailed input - Vehicles'!$K$240&lt;&gt;0,'Detailed input - Vehicles'!$K$240,'Detailed input - Vehicles'!$K$239)*Q25*Q133</f>
        <v>0</v>
      </c>
      <c r="R163" s="147">
        <f>IF('Detailed input - Vehicles'!$K$240&lt;&gt;0,'Detailed input - Vehicles'!$K$240,'Detailed input - Vehicles'!$K$239)*R25*R133</f>
        <v>0</v>
      </c>
      <c r="S163" s="147">
        <f>IF('Detailed input - Vehicles'!$K$240&lt;&gt;0,'Detailed input - Vehicles'!$K$240,'Detailed input - Vehicles'!$K$239)*S25*S133</f>
        <v>0</v>
      </c>
      <c r="T163" s="147">
        <f>IF('Detailed input - Vehicles'!$K$240&lt;&gt;0,'Detailed input - Vehicles'!$K$240,'Detailed input - Vehicles'!$K$239)*T25*T133</f>
        <v>0</v>
      </c>
      <c r="U163" s="147">
        <f>IF('Detailed input - Vehicles'!$K$240&lt;&gt;0,'Detailed input - Vehicles'!$K$240,'Detailed input - Vehicles'!$K$239)*U25*U133</f>
        <v>0</v>
      </c>
      <c r="V163" s="147">
        <f>IF('Detailed input - Vehicles'!$K$240&lt;&gt;0,'Detailed input - Vehicles'!$K$240,'Detailed input - Vehicles'!$K$239)*V25*V133</f>
        <v>0</v>
      </c>
      <c r="W163" s="147">
        <f>IF('Detailed input - Vehicles'!$K$240&lt;&gt;0,'Detailed input - Vehicles'!$K$240,'Detailed input - Vehicles'!$K$239)*W25*W133</f>
        <v>0</v>
      </c>
      <c r="X163" s="147">
        <f>IF('Detailed input - Vehicles'!$K$240&lt;&gt;0,'Detailed input - Vehicles'!$K$240,'Detailed input - Vehicles'!$K$239)*X25*X133</f>
        <v>0</v>
      </c>
      <c r="Y163" s="147">
        <f>IF('Detailed input - Vehicles'!$K$240&lt;&gt;0,'Detailed input - Vehicles'!$K$240,'Detailed input - Vehicles'!$K$239)*Y25*Y133</f>
        <v>0</v>
      </c>
      <c r="Z163" s="147">
        <f>IF('Detailed input - Vehicles'!$K$240&lt;&gt;0,'Detailed input - Vehicles'!$K$240,'Detailed input - Vehicles'!$K$239)*Z25*Z133</f>
        <v>0</v>
      </c>
      <c r="AA163" s="147">
        <f>IF('Detailed input - Vehicles'!$K$240&lt;&gt;0,'Detailed input - Vehicles'!$K$240,'Detailed input - Vehicles'!$K$239)*AA25*AA133</f>
        <v>0</v>
      </c>
      <c r="AB163" s="147">
        <f>IF('Detailed input - Vehicles'!$K$240&lt;&gt;0,'Detailed input - Vehicles'!$K$240,'Detailed input - Vehicles'!$K$239)*AB25*AB133</f>
        <v>0</v>
      </c>
      <c r="AC163" s="147">
        <f>IF('Detailed input - Vehicles'!$K$240&lt;&gt;0,'Detailed input - Vehicles'!$K$240,'Detailed input - Vehicles'!$K$239)*AC25*AC133</f>
        <v>0</v>
      </c>
    </row>
    <row r="164" spans="1:29" s="138" customFormat="1" ht="20.25" customHeight="1" outlineLevel="3" x14ac:dyDescent="0.3">
      <c r="A164" s="265"/>
      <c r="B164" s="97"/>
      <c r="C164" s="146" t="s">
        <v>128</v>
      </c>
      <c r="D164" s="147"/>
      <c r="E164" s="147"/>
      <c r="F164" s="147"/>
      <c r="G164" s="147"/>
      <c r="H164" s="147"/>
      <c r="I164" s="147"/>
      <c r="J164" s="147"/>
      <c r="K164" s="147">
        <f>IF('Detailed input - Vehicles'!$L$240&lt;&gt;0,'Detailed input - Vehicles'!$L$240,'Detailed input - Vehicles'!$L$239)*K25*K134</f>
        <v>0</v>
      </c>
      <c r="L164" s="147">
        <f>IF('Detailed input - Vehicles'!$L$240&lt;&gt;0,'Detailed input - Vehicles'!$L$240,'Detailed input - Vehicles'!$L$239)*L25*L134</f>
        <v>0</v>
      </c>
      <c r="M164" s="147">
        <f>IF('Detailed input - Vehicles'!$L$240&lt;&gt;0,'Detailed input - Vehicles'!$L$240,'Detailed input - Vehicles'!$L$239)*M25*M134</f>
        <v>0</v>
      </c>
      <c r="N164" s="147">
        <f>IF('Detailed input - Vehicles'!$L$240&lt;&gt;0,'Detailed input - Vehicles'!$L$240,'Detailed input - Vehicles'!$L$239)*N25*N134</f>
        <v>0</v>
      </c>
      <c r="O164" s="147">
        <f>IF('Detailed input - Vehicles'!$L$240&lt;&gt;0,'Detailed input - Vehicles'!$L$240,'Detailed input - Vehicles'!$L$239)*O25*O134</f>
        <v>0</v>
      </c>
      <c r="P164" s="147">
        <f>IF('Detailed input - Vehicles'!$L$240&lt;&gt;0,'Detailed input - Vehicles'!$L$240,'Detailed input - Vehicles'!$L$239)*P25*P134</f>
        <v>0</v>
      </c>
      <c r="Q164" s="147">
        <f>IF('Detailed input - Vehicles'!$L$240&lt;&gt;0,'Detailed input - Vehicles'!$L$240,'Detailed input - Vehicles'!$L$239)*Q25*Q134</f>
        <v>0</v>
      </c>
      <c r="R164" s="147">
        <f>IF('Detailed input - Vehicles'!$L$240&lt;&gt;0,'Detailed input - Vehicles'!$L$240,'Detailed input - Vehicles'!$L$239)*R25*R134</f>
        <v>0</v>
      </c>
      <c r="S164" s="147">
        <f>IF('Detailed input - Vehicles'!$L$240&lt;&gt;0,'Detailed input - Vehicles'!$L$240,'Detailed input - Vehicles'!$L$239)*S25*S134</f>
        <v>0</v>
      </c>
      <c r="T164" s="147">
        <f>IF('Detailed input - Vehicles'!$L$240&lt;&gt;0,'Detailed input - Vehicles'!$L$240,'Detailed input - Vehicles'!$L$239)*T25*T134</f>
        <v>0</v>
      </c>
      <c r="U164" s="147">
        <f>IF('Detailed input - Vehicles'!$L$240&lt;&gt;0,'Detailed input - Vehicles'!$L$240,'Detailed input - Vehicles'!$L$239)*U25*U134</f>
        <v>0</v>
      </c>
      <c r="V164" s="147">
        <f>IF('Detailed input - Vehicles'!$L$240&lt;&gt;0,'Detailed input - Vehicles'!$L$240,'Detailed input - Vehicles'!$L$239)*V25*V134</f>
        <v>0</v>
      </c>
      <c r="W164" s="147">
        <f>IF('Detailed input - Vehicles'!$L$240&lt;&gt;0,'Detailed input - Vehicles'!$L$240,'Detailed input - Vehicles'!$L$239)*W25*W134</f>
        <v>0</v>
      </c>
      <c r="X164" s="147">
        <f>IF('Detailed input - Vehicles'!$L$240&lt;&gt;0,'Detailed input - Vehicles'!$L$240,'Detailed input - Vehicles'!$L$239)*X25*X134</f>
        <v>0</v>
      </c>
      <c r="Y164" s="147">
        <f>IF('Detailed input - Vehicles'!$L$240&lt;&gt;0,'Detailed input - Vehicles'!$L$240,'Detailed input - Vehicles'!$L$239)*Y25*Y134</f>
        <v>0</v>
      </c>
      <c r="Z164" s="147">
        <f>IF('Detailed input - Vehicles'!$L$240&lt;&gt;0,'Detailed input - Vehicles'!$L$240,'Detailed input - Vehicles'!$L$239)*Z25*Z134</f>
        <v>0</v>
      </c>
      <c r="AA164" s="147">
        <f>IF('Detailed input - Vehicles'!$L$240&lt;&gt;0,'Detailed input - Vehicles'!$L$240,'Detailed input - Vehicles'!$L$239)*AA25*AA134</f>
        <v>0</v>
      </c>
      <c r="AB164" s="147">
        <f>IF('Detailed input - Vehicles'!$L$240&lt;&gt;0,'Detailed input - Vehicles'!$L$240,'Detailed input - Vehicles'!$L$239)*AB25*AB134</f>
        <v>0</v>
      </c>
      <c r="AC164" s="147">
        <f>IF('Detailed input - Vehicles'!$L$240&lt;&gt;0,'Detailed input - Vehicles'!$L$240,'Detailed input - Vehicles'!$L$239)*AC25*AC134</f>
        <v>0</v>
      </c>
    </row>
    <row r="165" spans="1:29" s="138" customFormat="1" ht="20.25" customHeight="1" outlineLevel="3" x14ac:dyDescent="0.3">
      <c r="A165" s="265"/>
      <c r="B165" s="97"/>
      <c r="C165" s="146" t="s">
        <v>129</v>
      </c>
      <c r="D165" s="147"/>
      <c r="E165" s="147"/>
      <c r="F165" s="147"/>
      <c r="G165" s="147"/>
      <c r="H165" s="147"/>
      <c r="I165" s="147"/>
      <c r="J165" s="147"/>
      <c r="K165" s="147"/>
      <c r="L165" s="147">
        <f>IF('Detailed input - Vehicles'!$M$240&lt;&gt;0,'Detailed input - Vehicles'!$M$240,'Detailed input - Vehicles'!$M$239)*L25*L135</f>
        <v>0</v>
      </c>
      <c r="M165" s="147">
        <f>IF('Detailed input - Vehicles'!$M$240&lt;&gt;0,'Detailed input - Vehicles'!$M$240,'Detailed input - Vehicles'!$M$239)*M25*M135</f>
        <v>0</v>
      </c>
      <c r="N165" s="147">
        <f>IF('Detailed input - Vehicles'!$M$240&lt;&gt;0,'Detailed input - Vehicles'!$M$240,'Detailed input - Vehicles'!$M$239)*N25*N135</f>
        <v>0</v>
      </c>
      <c r="O165" s="147">
        <f>IF('Detailed input - Vehicles'!$M$240&lt;&gt;0,'Detailed input - Vehicles'!$M$240,'Detailed input - Vehicles'!$M$239)*O25*O135</f>
        <v>0</v>
      </c>
      <c r="P165" s="147">
        <f>IF('Detailed input - Vehicles'!$M$240&lt;&gt;0,'Detailed input - Vehicles'!$M$240,'Detailed input - Vehicles'!$M$239)*P25*P135</f>
        <v>0</v>
      </c>
      <c r="Q165" s="147">
        <f>IF('Detailed input - Vehicles'!$M$240&lt;&gt;0,'Detailed input - Vehicles'!$M$240,'Detailed input - Vehicles'!$M$239)*Q25*Q135</f>
        <v>0</v>
      </c>
      <c r="R165" s="147">
        <f>IF('Detailed input - Vehicles'!$M$240&lt;&gt;0,'Detailed input - Vehicles'!$M$240,'Detailed input - Vehicles'!$M$239)*R25*R135</f>
        <v>0</v>
      </c>
      <c r="S165" s="147">
        <f>IF('Detailed input - Vehicles'!$M$240&lt;&gt;0,'Detailed input - Vehicles'!$M$240,'Detailed input - Vehicles'!$M$239)*S25*S135</f>
        <v>0</v>
      </c>
      <c r="T165" s="147">
        <f>IF('Detailed input - Vehicles'!$M$240&lt;&gt;0,'Detailed input - Vehicles'!$M$240,'Detailed input - Vehicles'!$M$239)*T25*T135</f>
        <v>0</v>
      </c>
      <c r="U165" s="147">
        <f>IF('Detailed input - Vehicles'!$M$240&lt;&gt;0,'Detailed input - Vehicles'!$M$240,'Detailed input - Vehicles'!$M$239)*U25*U135</f>
        <v>0</v>
      </c>
      <c r="V165" s="147">
        <f>IF('Detailed input - Vehicles'!$M$240&lt;&gt;0,'Detailed input - Vehicles'!$M$240,'Detailed input - Vehicles'!$M$239)*V25*V135</f>
        <v>0</v>
      </c>
      <c r="W165" s="147">
        <f>IF('Detailed input - Vehicles'!$M$240&lt;&gt;0,'Detailed input - Vehicles'!$M$240,'Detailed input - Vehicles'!$M$239)*W25*W135</f>
        <v>0</v>
      </c>
      <c r="X165" s="147">
        <f>IF('Detailed input - Vehicles'!$M$240&lt;&gt;0,'Detailed input - Vehicles'!$M$240,'Detailed input - Vehicles'!$M$239)*X25*X135</f>
        <v>0</v>
      </c>
      <c r="Y165" s="147">
        <f>IF('Detailed input - Vehicles'!$M$240&lt;&gt;0,'Detailed input - Vehicles'!$M$240,'Detailed input - Vehicles'!$M$239)*Y25*Y135</f>
        <v>0</v>
      </c>
      <c r="Z165" s="147">
        <f>IF('Detailed input - Vehicles'!$M$240&lt;&gt;0,'Detailed input - Vehicles'!$M$240,'Detailed input - Vehicles'!$M$239)*Z25*Z135</f>
        <v>0</v>
      </c>
      <c r="AA165" s="147">
        <f>IF('Detailed input - Vehicles'!$M$240&lt;&gt;0,'Detailed input - Vehicles'!$M$240,'Detailed input - Vehicles'!$M$239)*AA25*AA135</f>
        <v>0</v>
      </c>
      <c r="AB165" s="147">
        <f>IF('Detailed input - Vehicles'!$M$240&lt;&gt;0,'Detailed input - Vehicles'!$M$240,'Detailed input - Vehicles'!$M$239)*AB25*AB135</f>
        <v>0</v>
      </c>
      <c r="AC165" s="147">
        <f>IF('Detailed input - Vehicles'!$M$240&lt;&gt;0,'Detailed input - Vehicles'!$M$240,'Detailed input - Vehicles'!$M$239)*AC25*AC135</f>
        <v>0</v>
      </c>
    </row>
    <row r="166" spans="1:29" s="138" customFormat="1" ht="20.25" customHeight="1" outlineLevel="3" x14ac:dyDescent="0.3">
      <c r="A166" s="265"/>
      <c r="B166" s="97"/>
      <c r="C166" s="146" t="s">
        <v>130</v>
      </c>
      <c r="D166" s="147"/>
      <c r="E166" s="147"/>
      <c r="F166" s="147"/>
      <c r="G166" s="147"/>
      <c r="H166" s="147"/>
      <c r="I166" s="147"/>
      <c r="J166" s="147"/>
      <c r="K166" s="147"/>
      <c r="L166" s="147"/>
      <c r="M166" s="147">
        <f>IF('Detailed input - Vehicles'!$N$240&lt;&gt;0,'Detailed input - Vehicles'!$N$240,'Detailed input - Vehicles'!$N$239)*M25*M136</f>
        <v>0</v>
      </c>
      <c r="N166" s="147">
        <f>IF('Detailed input - Vehicles'!$N$240&lt;&gt;0,'Detailed input - Vehicles'!$N$240,'Detailed input - Vehicles'!$N$239)*N25*N136</f>
        <v>0</v>
      </c>
      <c r="O166" s="147">
        <f>IF('Detailed input - Vehicles'!$N$240&lt;&gt;0,'Detailed input - Vehicles'!$N$240,'Detailed input - Vehicles'!$N$239)*O25*O136</f>
        <v>0</v>
      </c>
      <c r="P166" s="147">
        <f>IF('Detailed input - Vehicles'!$N$240&lt;&gt;0,'Detailed input - Vehicles'!$N$240,'Detailed input - Vehicles'!$N$239)*P25*P136</f>
        <v>0</v>
      </c>
      <c r="Q166" s="147">
        <f>IF('Detailed input - Vehicles'!$N$240&lt;&gt;0,'Detailed input - Vehicles'!$N$240,'Detailed input - Vehicles'!$N$239)*Q25*Q136</f>
        <v>0</v>
      </c>
      <c r="R166" s="147">
        <f>IF('Detailed input - Vehicles'!$N$240&lt;&gt;0,'Detailed input - Vehicles'!$N$240,'Detailed input - Vehicles'!$N$239)*R25*R136</f>
        <v>0</v>
      </c>
      <c r="S166" s="147">
        <f>IF('Detailed input - Vehicles'!$N$240&lt;&gt;0,'Detailed input - Vehicles'!$N$240,'Detailed input - Vehicles'!$N$239)*S25*S136</f>
        <v>0</v>
      </c>
      <c r="T166" s="147">
        <f>IF('Detailed input - Vehicles'!$N$240&lt;&gt;0,'Detailed input - Vehicles'!$N$240,'Detailed input - Vehicles'!$N$239)*T25*T136</f>
        <v>0</v>
      </c>
      <c r="U166" s="147">
        <f>IF('Detailed input - Vehicles'!$N$240&lt;&gt;0,'Detailed input - Vehicles'!$N$240,'Detailed input - Vehicles'!$N$239)*U25*U136</f>
        <v>0</v>
      </c>
      <c r="V166" s="147">
        <f>IF('Detailed input - Vehicles'!$N$240&lt;&gt;0,'Detailed input - Vehicles'!$N$240,'Detailed input - Vehicles'!$N$239)*V25*V136</f>
        <v>0</v>
      </c>
      <c r="W166" s="147">
        <f>IF('Detailed input - Vehicles'!$N$240&lt;&gt;0,'Detailed input - Vehicles'!$N$240,'Detailed input - Vehicles'!$N$239)*W25*W136</f>
        <v>0</v>
      </c>
      <c r="X166" s="147">
        <f>IF('Detailed input - Vehicles'!$N$240&lt;&gt;0,'Detailed input - Vehicles'!$N$240,'Detailed input - Vehicles'!$N$239)*X25*X136</f>
        <v>0</v>
      </c>
      <c r="Y166" s="147">
        <f>IF('Detailed input - Vehicles'!$N$240&lt;&gt;0,'Detailed input - Vehicles'!$N$240,'Detailed input - Vehicles'!$N$239)*Y25*Y136</f>
        <v>0</v>
      </c>
      <c r="Z166" s="147">
        <f>IF('Detailed input - Vehicles'!$N$240&lt;&gt;0,'Detailed input - Vehicles'!$N$240,'Detailed input - Vehicles'!$N$239)*Z25*Z136</f>
        <v>0</v>
      </c>
      <c r="AA166" s="147">
        <f>IF('Detailed input - Vehicles'!$N$240&lt;&gt;0,'Detailed input - Vehicles'!$N$240,'Detailed input - Vehicles'!$N$239)*AA25*AA136</f>
        <v>0</v>
      </c>
      <c r="AB166" s="147">
        <f>IF('Detailed input - Vehicles'!$N$240&lt;&gt;0,'Detailed input - Vehicles'!$N$240,'Detailed input - Vehicles'!$N$239)*AB25*AB136</f>
        <v>0</v>
      </c>
      <c r="AC166" s="147">
        <f>IF('Detailed input - Vehicles'!$N$240&lt;&gt;0,'Detailed input - Vehicles'!$N$240,'Detailed input - Vehicles'!$N$239)*AC25*AC136</f>
        <v>0</v>
      </c>
    </row>
    <row r="167" spans="1:29" s="138" customFormat="1" ht="20.25" customHeight="1" outlineLevel="3" x14ac:dyDescent="0.3">
      <c r="A167" s="265"/>
      <c r="B167" s="97"/>
      <c r="C167" s="146" t="s">
        <v>131</v>
      </c>
      <c r="D167" s="147"/>
      <c r="E167" s="147"/>
      <c r="F167" s="147"/>
      <c r="G167" s="147"/>
      <c r="H167" s="147"/>
      <c r="I167" s="147"/>
      <c r="J167" s="147"/>
      <c r="K167" s="147"/>
      <c r="L167" s="147"/>
      <c r="M167" s="147"/>
      <c r="N167" s="147">
        <f>IF('Detailed input - Vehicles'!$O$240&lt;&gt;0,'Detailed input - Vehicles'!$O$240,'Detailed input - Vehicles'!$O$239)*N25*N137</f>
        <v>0</v>
      </c>
      <c r="O167" s="147">
        <f>IF('Detailed input - Vehicles'!$O$240&lt;&gt;0,'Detailed input - Vehicles'!$O$240,'Detailed input - Vehicles'!$O$239)*O25*O137</f>
        <v>0</v>
      </c>
      <c r="P167" s="147">
        <f>IF('Detailed input - Vehicles'!$O$240&lt;&gt;0,'Detailed input - Vehicles'!$O$240,'Detailed input - Vehicles'!$O$239)*P25*P137</f>
        <v>0</v>
      </c>
      <c r="Q167" s="147">
        <f>IF('Detailed input - Vehicles'!$O$240&lt;&gt;0,'Detailed input - Vehicles'!$O$240,'Detailed input - Vehicles'!$O$239)*Q25*Q137</f>
        <v>0</v>
      </c>
      <c r="R167" s="147">
        <f>IF('Detailed input - Vehicles'!$O$240&lt;&gt;0,'Detailed input - Vehicles'!$O$240,'Detailed input - Vehicles'!$O$239)*R25*R137</f>
        <v>0</v>
      </c>
      <c r="S167" s="147">
        <f>IF('Detailed input - Vehicles'!$O$240&lt;&gt;0,'Detailed input - Vehicles'!$O$240,'Detailed input - Vehicles'!$O$239)*S25*S137</f>
        <v>0</v>
      </c>
      <c r="T167" s="147">
        <f>IF('Detailed input - Vehicles'!$O$240&lt;&gt;0,'Detailed input - Vehicles'!$O$240,'Detailed input - Vehicles'!$O$239)*T25*T137</f>
        <v>0</v>
      </c>
      <c r="U167" s="147">
        <f>IF('Detailed input - Vehicles'!$O$240&lt;&gt;0,'Detailed input - Vehicles'!$O$240,'Detailed input - Vehicles'!$O$239)*U25*U137</f>
        <v>0</v>
      </c>
      <c r="V167" s="147">
        <f>IF('Detailed input - Vehicles'!$O$240&lt;&gt;0,'Detailed input - Vehicles'!$O$240,'Detailed input - Vehicles'!$O$239)*V25*V137</f>
        <v>0</v>
      </c>
      <c r="W167" s="147">
        <f>IF('Detailed input - Vehicles'!$O$240&lt;&gt;0,'Detailed input - Vehicles'!$O$240,'Detailed input - Vehicles'!$O$239)*W25*W137</f>
        <v>0</v>
      </c>
      <c r="X167" s="147">
        <f>IF('Detailed input - Vehicles'!$O$240&lt;&gt;0,'Detailed input - Vehicles'!$O$240,'Detailed input - Vehicles'!$O$239)*X25*X137</f>
        <v>0</v>
      </c>
      <c r="Y167" s="147">
        <f>IF('Detailed input - Vehicles'!$O$240&lt;&gt;0,'Detailed input - Vehicles'!$O$240,'Detailed input - Vehicles'!$O$239)*Y25*Y137</f>
        <v>0</v>
      </c>
      <c r="Z167" s="147">
        <f>IF('Detailed input - Vehicles'!$O$240&lt;&gt;0,'Detailed input - Vehicles'!$O$240,'Detailed input - Vehicles'!$O$239)*Z25*Z137</f>
        <v>0</v>
      </c>
      <c r="AA167" s="147">
        <f>IF('Detailed input - Vehicles'!$O$240&lt;&gt;0,'Detailed input - Vehicles'!$O$240,'Detailed input - Vehicles'!$O$239)*AA25*AA137</f>
        <v>0</v>
      </c>
      <c r="AB167" s="147">
        <f>IF('Detailed input - Vehicles'!$O$240&lt;&gt;0,'Detailed input - Vehicles'!$O$240,'Detailed input - Vehicles'!$O$239)*AB25*AB137</f>
        <v>0</v>
      </c>
      <c r="AC167" s="147">
        <f>IF('Detailed input - Vehicles'!$O$240&lt;&gt;0,'Detailed input - Vehicles'!$O$240,'Detailed input - Vehicles'!$O$239)*AC25*AC137</f>
        <v>0</v>
      </c>
    </row>
    <row r="168" spans="1:29" s="138" customFormat="1" ht="20.25" customHeight="1" outlineLevel="2" x14ac:dyDescent="0.3">
      <c r="A168" s="265"/>
      <c r="B168" s="131"/>
      <c r="C168" s="132"/>
      <c r="D168" s="139"/>
      <c r="E168" s="139"/>
      <c r="F168" s="139"/>
      <c r="G168" s="139"/>
      <c r="H168" s="139"/>
      <c r="I168" s="139"/>
      <c r="J168" s="139"/>
      <c r="K168" s="139"/>
      <c r="L168" s="139"/>
      <c r="M168" s="139"/>
      <c r="N168" s="139"/>
      <c r="O168" s="139"/>
      <c r="P168" s="139"/>
      <c r="Q168" s="139"/>
      <c r="R168" s="139"/>
      <c r="S168" s="139"/>
      <c r="T168" s="139"/>
      <c r="U168" s="139"/>
      <c r="V168" s="139"/>
      <c r="W168" s="139"/>
      <c r="X168" s="139"/>
      <c r="Y168" s="139"/>
      <c r="Z168" s="139"/>
      <c r="AA168" s="139"/>
      <c r="AB168" s="139"/>
      <c r="AC168" s="139"/>
    </row>
    <row r="169" spans="1:29" s="138" customFormat="1" ht="20.25" customHeight="1" outlineLevel="1" x14ac:dyDescent="0.3">
      <c r="A169" s="265"/>
      <c r="B169" s="131"/>
      <c r="C169" s="132"/>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c r="AA169" s="139"/>
      <c r="AB169" s="139"/>
      <c r="AC169" s="139"/>
    </row>
    <row r="170" spans="1:29" ht="20.25" customHeight="1" outlineLevel="1" x14ac:dyDescent="0.3">
      <c r="A170" s="78"/>
      <c r="B170" s="133" t="s">
        <v>1</v>
      </c>
      <c r="C170" s="134"/>
      <c r="D170" s="134"/>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c r="AA170" s="134"/>
      <c r="AB170" s="134"/>
      <c r="AC170" s="134"/>
    </row>
    <row r="171" spans="1:29" s="136" customFormat="1" ht="20.25" customHeight="1" outlineLevel="1" x14ac:dyDescent="0.3">
      <c r="A171" s="267"/>
      <c r="B171" s="132" t="s">
        <v>58</v>
      </c>
      <c r="C171" s="132" t="s">
        <v>16</v>
      </c>
      <c r="D171" s="192">
        <f>IF('Detailed input - Vehicles'!E234&lt;&gt;0,'Detailed input - Vehicles'!E234,'Detailed input - Vehicles'!E233)*D124</f>
        <v>0</v>
      </c>
      <c r="E171" s="192">
        <f>IF('Detailed input - Vehicles'!F234&lt;&gt;0,'Detailed input - Vehicles'!F234,'Detailed input - Vehicles'!F233)*E124</f>
        <v>0</v>
      </c>
      <c r="F171" s="192">
        <f>IF('Detailed input - Vehicles'!G234&lt;&gt;0,'Detailed input - Vehicles'!G234,'Detailed input - Vehicles'!G233)*F124</f>
        <v>0</v>
      </c>
      <c r="G171" s="192">
        <f>IF('Detailed input - Vehicles'!H234&lt;&gt;0,'Detailed input - Vehicles'!H234,'Detailed input - Vehicles'!H233)*G124</f>
        <v>0</v>
      </c>
      <c r="H171" s="192">
        <f>IF('Detailed input - Vehicles'!I234&lt;&gt;0,'Detailed input - Vehicles'!I234,'Detailed input - Vehicles'!I233)*H124</f>
        <v>0</v>
      </c>
      <c r="I171" s="192">
        <f>IF('Detailed input - Vehicles'!J234&lt;&gt;0,'Detailed input - Vehicles'!J234,'Detailed input - Vehicles'!J233)*I124</f>
        <v>0</v>
      </c>
      <c r="J171" s="192">
        <f>IF('Detailed input - Vehicles'!K234&lt;&gt;0,'Detailed input - Vehicles'!K234,'Detailed input - Vehicles'!K233)*J124</f>
        <v>0</v>
      </c>
      <c r="K171" s="192">
        <f>IF('Detailed input - Vehicles'!L234&lt;&gt;0,'Detailed input - Vehicles'!L234,'Detailed input - Vehicles'!L233)*K124</f>
        <v>0</v>
      </c>
      <c r="L171" s="192">
        <f>IF('Detailed input - Vehicles'!M234&lt;&gt;0,'Detailed input - Vehicles'!M234,'Detailed input - Vehicles'!M233)*L124</f>
        <v>0</v>
      </c>
      <c r="M171" s="192">
        <f>IF('Detailed input - Vehicles'!N234&lt;&gt;0,'Detailed input - Vehicles'!N234,'Detailed input - Vehicles'!N233)*M124</f>
        <v>0</v>
      </c>
      <c r="N171" s="192">
        <f>IF('Detailed input - Vehicles'!O234&lt;&gt;0,'Detailed input - Vehicles'!O234,'Detailed input - Vehicles'!O233)*N124</f>
        <v>0</v>
      </c>
      <c r="O171" s="192">
        <f>IF('Detailed input - Vehicles'!P234&lt;&gt;0,'Detailed input - Vehicles'!P234,'Detailed input - Vehicles'!P233)*O124</f>
        <v>0</v>
      </c>
      <c r="P171" s="192">
        <f>IF('Detailed input - Vehicles'!Q234&lt;&gt;0,'Detailed input - Vehicles'!Q234,'Detailed input - Vehicles'!Q233)*P124</f>
        <v>0</v>
      </c>
      <c r="Q171" s="192">
        <f>IF('Detailed input - Vehicles'!R234&lt;&gt;0,'Detailed input - Vehicles'!R234,'Detailed input - Vehicles'!R233)*Q124</f>
        <v>0</v>
      </c>
      <c r="R171" s="192">
        <f>IF('Detailed input - Vehicles'!S234&lt;&gt;0,'Detailed input - Vehicles'!S234,'Detailed input - Vehicles'!S233)*R124</f>
        <v>0</v>
      </c>
      <c r="S171" s="192">
        <f>IF('Detailed input - Vehicles'!T234&lt;&gt;0,'Detailed input - Vehicles'!T234,'Detailed input - Vehicles'!T233)*S124</f>
        <v>0</v>
      </c>
      <c r="T171" s="192">
        <f>IF('Detailed input - Vehicles'!U234&lt;&gt;0,'Detailed input - Vehicles'!U234,'Detailed input - Vehicles'!U233)*T124</f>
        <v>0</v>
      </c>
      <c r="U171" s="192">
        <f>IF('Detailed input - Vehicles'!V234&lt;&gt;0,'Detailed input - Vehicles'!V234,'Detailed input - Vehicles'!V233)*U124</f>
        <v>0</v>
      </c>
      <c r="V171" s="192">
        <f>IF('Detailed input - Vehicles'!W234&lt;&gt;0,'Detailed input - Vehicles'!W234,'Detailed input - Vehicles'!W233)*V124</f>
        <v>0</v>
      </c>
      <c r="W171" s="192">
        <f>IF('Detailed input - Vehicles'!X234&lt;&gt;0,'Detailed input - Vehicles'!X234,'Detailed input - Vehicles'!X233)*W124</f>
        <v>0</v>
      </c>
      <c r="X171" s="192">
        <f>IF('Detailed input - Vehicles'!Y234&lt;&gt;0,'Detailed input - Vehicles'!Y234,'Detailed input - Vehicles'!Y233)*X124</f>
        <v>0</v>
      </c>
      <c r="Y171" s="192">
        <f>IF('Detailed input - Vehicles'!Z234&lt;&gt;0,'Detailed input - Vehicles'!Z234,'Detailed input - Vehicles'!Z233)*Y124</f>
        <v>0</v>
      </c>
      <c r="Z171" s="192">
        <f>IF('Detailed input - Vehicles'!AA234&lt;&gt;0,'Detailed input - Vehicles'!AA234,'Detailed input - Vehicles'!AA233)*Z124</f>
        <v>0</v>
      </c>
      <c r="AA171" s="192">
        <f>IF('Detailed input - Vehicles'!AB234&lt;&gt;0,'Detailed input - Vehicles'!AB234,'Detailed input - Vehicles'!AB233)*AA124</f>
        <v>0</v>
      </c>
      <c r="AB171" s="192">
        <f>IF('Detailed input - Vehicles'!AC234&lt;&gt;0,'Detailed input - Vehicles'!AC234,'Detailed input - Vehicles'!AC233)*AB124</f>
        <v>0</v>
      </c>
      <c r="AC171" s="192">
        <f>IF('Detailed input - Vehicles'!AD234&lt;&gt;0,'Detailed input - Vehicles'!AD234,'Detailed input - Vehicles'!AD233)*AC124</f>
        <v>0</v>
      </c>
    </row>
    <row r="172" spans="1:29" ht="20.25" customHeight="1" outlineLevel="1" x14ac:dyDescent="0.3">
      <c r="A172" s="78"/>
      <c r="B172" s="84"/>
      <c r="C172" s="84"/>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c r="AB172" s="140"/>
      <c r="AC172" s="140"/>
    </row>
    <row r="173" spans="1:29" s="102" customFormat="1" ht="20.25" customHeight="1" outlineLevel="1" thickBot="1" x14ac:dyDescent="0.35">
      <c r="A173" s="264"/>
      <c r="B173" s="185" t="s">
        <v>59</v>
      </c>
      <c r="C173" s="185" t="s">
        <v>16</v>
      </c>
      <c r="D173" s="185">
        <f>D171*(1-'Detailed input - Vehicles'!$E$210)</f>
        <v>0</v>
      </c>
      <c r="E173" s="185">
        <f>E171*(1-'Detailed input - Vehicles'!$E$210)</f>
        <v>0</v>
      </c>
      <c r="F173" s="185">
        <f>F171*(1-'Detailed input - Vehicles'!$E$210)</f>
        <v>0</v>
      </c>
      <c r="G173" s="185">
        <f>G171*(1-'Detailed input - Vehicles'!$E$210)</f>
        <v>0</v>
      </c>
      <c r="H173" s="185">
        <f>H171*(1-'Detailed input - Vehicles'!$E$210)</f>
        <v>0</v>
      </c>
      <c r="I173" s="185">
        <f>I171*(1-'Detailed input - Vehicles'!$E$210)</f>
        <v>0</v>
      </c>
      <c r="J173" s="185">
        <f>J171*(1-'Detailed input - Vehicles'!$E$210)</f>
        <v>0</v>
      </c>
      <c r="K173" s="185">
        <f>K171*(1-'Detailed input - Vehicles'!$E$210)</f>
        <v>0</v>
      </c>
      <c r="L173" s="185">
        <f>L171*(1-'Detailed input - Vehicles'!$E$210)</f>
        <v>0</v>
      </c>
      <c r="M173" s="185">
        <f>M171*(1-'Detailed input - Vehicles'!$E$210)</f>
        <v>0</v>
      </c>
      <c r="N173" s="185">
        <f>N171*(1-'Detailed input - Vehicles'!$E$210)</f>
        <v>0</v>
      </c>
      <c r="O173" s="185">
        <f>O171*(1-'Detailed input - Vehicles'!$E$210)</f>
        <v>0</v>
      </c>
      <c r="P173" s="185">
        <f>P171*(1-'Detailed input - Vehicles'!$E$210)</f>
        <v>0</v>
      </c>
      <c r="Q173" s="185">
        <f>Q171*(1-'Detailed input - Vehicles'!$E$210)</f>
        <v>0</v>
      </c>
      <c r="R173" s="185">
        <f>R171*(1-'Detailed input - Vehicles'!$E$210)</f>
        <v>0</v>
      </c>
      <c r="S173" s="185">
        <f>S171*(1-'Detailed input - Vehicles'!$E$210)</f>
        <v>0</v>
      </c>
      <c r="T173" s="185">
        <f>T171*(1-'Detailed input - Vehicles'!$E$210)</f>
        <v>0</v>
      </c>
      <c r="U173" s="185">
        <f>U171*(1-'Detailed input - Vehicles'!$E$210)</f>
        <v>0</v>
      </c>
      <c r="V173" s="185">
        <f>V171*(1-'Detailed input - Vehicles'!$E$210)</f>
        <v>0</v>
      </c>
      <c r="W173" s="185">
        <f>W171*(1-'Detailed input - Vehicles'!$E$210)</f>
        <v>0</v>
      </c>
      <c r="X173" s="185">
        <f>X171*(1-'Detailed input - Vehicles'!$E$210)</f>
        <v>0</v>
      </c>
      <c r="Y173" s="185">
        <f>Y171*(1-'Detailed input - Vehicles'!$E$210)</f>
        <v>0</v>
      </c>
      <c r="Z173" s="185">
        <f>Z171*(1-'Detailed input - Vehicles'!$E$210)</f>
        <v>0</v>
      </c>
      <c r="AA173" s="185">
        <f>AA171*(1-'Detailed input - Vehicles'!$E$210)</f>
        <v>0</v>
      </c>
      <c r="AB173" s="185">
        <f>AB171*(1-'Detailed input - Vehicles'!$E$210)</f>
        <v>0</v>
      </c>
      <c r="AC173" s="185">
        <f>AC171*(1-'Detailed input - Vehicles'!$E$210)</f>
        <v>0</v>
      </c>
    </row>
    <row r="174" spans="1:29" s="102" customFormat="1" ht="20.25" customHeight="1" outlineLevel="1" x14ac:dyDescent="0.3">
      <c r="A174" s="264"/>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209"/>
      <c r="AC174" s="209"/>
    </row>
    <row r="175" spans="1:29" s="210" customFormat="1" ht="20.25" customHeight="1" outlineLevel="1" x14ac:dyDescent="0.3">
      <c r="A175" s="78"/>
      <c r="B175" s="84"/>
      <c r="C175" s="84"/>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row>
    <row r="176" spans="1:29" ht="20.25" customHeight="1" outlineLevel="1" x14ac:dyDescent="0.3">
      <c r="A176" s="78"/>
      <c r="B176" s="133" t="s">
        <v>198</v>
      </c>
      <c r="C176" s="134"/>
      <c r="D176" s="134"/>
      <c r="E176" s="134"/>
      <c r="F176" s="134"/>
      <c r="G176" s="134"/>
      <c r="H176" s="134"/>
      <c r="I176" s="134"/>
      <c r="J176" s="134"/>
      <c r="K176" s="134"/>
      <c r="L176" s="134"/>
      <c r="M176" s="134"/>
      <c r="N176" s="134"/>
      <c r="O176" s="134"/>
      <c r="P176" s="134"/>
      <c r="Q176" s="134"/>
      <c r="R176" s="134"/>
      <c r="S176" s="134"/>
      <c r="T176" s="134"/>
      <c r="U176" s="134"/>
      <c r="V176" s="134"/>
      <c r="W176" s="134"/>
      <c r="X176" s="134"/>
      <c r="Y176" s="134"/>
      <c r="Z176" s="134"/>
      <c r="AA176" s="134"/>
      <c r="AB176" s="134"/>
      <c r="AC176" s="134"/>
    </row>
    <row r="177" spans="1:29" s="87" customFormat="1" ht="20.25" customHeight="1" outlineLevel="1" x14ac:dyDescent="0.3">
      <c r="A177" s="23"/>
      <c r="B177" s="182"/>
      <c r="C177" s="89"/>
      <c r="D177" s="614">
        <v>1</v>
      </c>
      <c r="E177" s="614">
        <f>+D177+1</f>
        <v>2</v>
      </c>
      <c r="F177" s="614">
        <f t="shared" ref="F177" si="87">+E177+1</f>
        <v>3</v>
      </c>
      <c r="G177" s="614">
        <f t="shared" ref="G177" si="88">+F177+1</f>
        <v>4</v>
      </c>
      <c r="H177" s="614">
        <f t="shared" ref="H177" si="89">+G177+1</f>
        <v>5</v>
      </c>
      <c r="I177" s="614">
        <f t="shared" ref="I177" si="90">+H177+1</f>
        <v>6</v>
      </c>
      <c r="J177" s="614">
        <f t="shared" ref="J177" si="91">+I177+1</f>
        <v>7</v>
      </c>
      <c r="K177" s="614">
        <f t="shared" ref="K177" si="92">+J177+1</f>
        <v>8</v>
      </c>
      <c r="L177" s="614">
        <f t="shared" ref="L177" si="93">+K177+1</f>
        <v>9</v>
      </c>
      <c r="M177" s="614">
        <f t="shared" ref="M177" si="94">+L177+1</f>
        <v>10</v>
      </c>
      <c r="N177" s="614">
        <f t="shared" ref="N177" si="95">+M177+1</f>
        <v>11</v>
      </c>
      <c r="O177" s="614">
        <f t="shared" ref="O177" si="96">+N177+1</f>
        <v>12</v>
      </c>
      <c r="P177" s="614">
        <f t="shared" ref="P177" si="97">+O177+1</f>
        <v>13</v>
      </c>
      <c r="Q177" s="614">
        <f t="shared" ref="Q177" si="98">+P177+1</f>
        <v>14</v>
      </c>
      <c r="R177" s="614">
        <f t="shared" ref="R177" si="99">+Q177+1</f>
        <v>15</v>
      </c>
      <c r="S177" s="614">
        <f t="shared" ref="S177" si="100">+R177+1</f>
        <v>16</v>
      </c>
      <c r="T177" s="614">
        <f t="shared" ref="T177" si="101">+S177+1</f>
        <v>17</v>
      </c>
      <c r="U177" s="614">
        <f t="shared" ref="U177" si="102">+T177+1</f>
        <v>18</v>
      </c>
      <c r="V177" s="614">
        <f t="shared" ref="V177" si="103">+U177+1</f>
        <v>19</v>
      </c>
      <c r="W177" s="614">
        <f t="shared" ref="W177" si="104">+V177+1</f>
        <v>20</v>
      </c>
      <c r="X177" s="614">
        <f t="shared" ref="X177" si="105">+W177+1</f>
        <v>21</v>
      </c>
      <c r="Y177" s="614">
        <f t="shared" ref="Y177" si="106">+X177+1</f>
        <v>22</v>
      </c>
      <c r="Z177" s="614">
        <f t="shared" ref="Z177" si="107">+Y177+1</f>
        <v>23</v>
      </c>
      <c r="AA177" s="614">
        <f t="shared" ref="AA177" si="108">+Z177+1</f>
        <v>24</v>
      </c>
      <c r="AB177" s="614">
        <f t="shared" ref="AB177" si="109">+AA177+1</f>
        <v>25</v>
      </c>
      <c r="AC177" s="614">
        <f t="shared" ref="AC177" si="110">+AB177+1</f>
        <v>26</v>
      </c>
    </row>
    <row r="178" spans="1:29" s="39" customFormat="1" ht="20.25" customHeight="1" outlineLevel="1" thickBot="1" x14ac:dyDescent="0.35">
      <c r="A178" s="23"/>
      <c r="B178" s="185" t="s">
        <v>57</v>
      </c>
      <c r="C178" s="185" t="s">
        <v>16</v>
      </c>
      <c r="D178" s="185">
        <f t="shared" ref="D178:N178" si="111">SUM(D179:D189)</f>
        <v>0</v>
      </c>
      <c r="E178" s="185">
        <f t="shared" si="111"/>
        <v>0</v>
      </c>
      <c r="F178" s="185">
        <f t="shared" si="111"/>
        <v>0</v>
      </c>
      <c r="G178" s="185">
        <f t="shared" si="111"/>
        <v>0</v>
      </c>
      <c r="H178" s="185">
        <f t="shared" si="111"/>
        <v>0</v>
      </c>
      <c r="I178" s="185">
        <f t="shared" si="111"/>
        <v>0</v>
      </c>
      <c r="J178" s="185">
        <f t="shared" si="111"/>
        <v>0</v>
      </c>
      <c r="K178" s="185">
        <f t="shared" si="111"/>
        <v>0</v>
      </c>
      <c r="L178" s="185">
        <f t="shared" si="111"/>
        <v>0</v>
      </c>
      <c r="M178" s="185">
        <f t="shared" si="111"/>
        <v>0</v>
      </c>
      <c r="N178" s="185">
        <f t="shared" si="111"/>
        <v>0</v>
      </c>
      <c r="O178" s="185">
        <f t="shared" ref="O178:AC178" si="112">SUM(O179:O189)</f>
        <v>0</v>
      </c>
      <c r="P178" s="185">
        <f t="shared" si="112"/>
        <v>0</v>
      </c>
      <c r="Q178" s="185">
        <f t="shared" si="112"/>
        <v>0</v>
      </c>
      <c r="R178" s="185">
        <f t="shared" si="112"/>
        <v>0</v>
      </c>
      <c r="S178" s="185">
        <f t="shared" si="112"/>
        <v>0</v>
      </c>
      <c r="T178" s="185">
        <f t="shared" si="112"/>
        <v>0</v>
      </c>
      <c r="U178" s="185">
        <f t="shared" si="112"/>
        <v>0</v>
      </c>
      <c r="V178" s="185">
        <f t="shared" si="112"/>
        <v>0</v>
      </c>
      <c r="W178" s="185">
        <f t="shared" si="112"/>
        <v>0</v>
      </c>
      <c r="X178" s="185">
        <f t="shared" si="112"/>
        <v>0</v>
      </c>
      <c r="Y178" s="185">
        <f t="shared" si="112"/>
        <v>0</v>
      </c>
      <c r="Z178" s="185">
        <f t="shared" si="112"/>
        <v>0</v>
      </c>
      <c r="AA178" s="185">
        <f t="shared" si="112"/>
        <v>0</v>
      </c>
      <c r="AB178" s="185">
        <f t="shared" si="112"/>
        <v>0</v>
      </c>
      <c r="AC178" s="185">
        <f t="shared" si="112"/>
        <v>0</v>
      </c>
    </row>
    <row r="179" spans="1:29" ht="20.25" customHeight="1" outlineLevel="2" x14ac:dyDescent="0.3">
      <c r="A179" s="23"/>
      <c r="B179" s="84"/>
      <c r="C179" s="146" t="s">
        <v>121</v>
      </c>
      <c r="D179" s="140">
        <f>IF('Detailed input - Vehicles'!$E$208&gt;=D177,'GB trucks'!$D$173/'Detailed input - Vehicles'!$E$208,0)</f>
        <v>0</v>
      </c>
      <c r="E179" s="140">
        <f>IF('Detailed input - Vehicles'!$E$208&gt;=E177,'GB trucks'!$D$173/'Detailed input - Vehicles'!$E$208,0)</f>
        <v>0</v>
      </c>
      <c r="F179" s="140">
        <f>IF('Detailed input - Vehicles'!$E$208&gt;=F177,'GB trucks'!$D$173/'Detailed input - Vehicles'!$E$208,0)</f>
        <v>0</v>
      </c>
      <c r="G179" s="140">
        <f>IF('Detailed input - Vehicles'!$E$208&gt;=G177,'GB trucks'!$D$173/'Detailed input - Vehicles'!$E$208,0)</f>
        <v>0</v>
      </c>
      <c r="H179" s="140">
        <f>IF('Detailed input - Vehicles'!$E$208&gt;=H177,'GB trucks'!$D$173/'Detailed input - Vehicles'!$E$208,0)</f>
        <v>0</v>
      </c>
      <c r="I179" s="140">
        <f>IF('Detailed input - Vehicles'!$E$208&gt;=I177,'GB trucks'!$D$173/'Detailed input - Vehicles'!$E$208,0)</f>
        <v>0</v>
      </c>
      <c r="J179" s="140">
        <f>IF('Detailed input - Vehicles'!$E$208&gt;=J177,'GB trucks'!$D$173/'Detailed input - Vehicles'!$E$208,0)</f>
        <v>0</v>
      </c>
      <c r="K179" s="140">
        <f>IF('Detailed input - Vehicles'!$E$208&gt;=K177,'GB trucks'!$D$173/'Detailed input - Vehicles'!$E$208,0)</f>
        <v>0</v>
      </c>
      <c r="L179" s="140">
        <f>IF('Detailed input - Vehicles'!$E$208&gt;=L177,'GB trucks'!$D$173/'Detailed input - Vehicles'!$E$208,0)</f>
        <v>0</v>
      </c>
      <c r="M179" s="140">
        <f>IF('Detailed input - Vehicles'!$E$208&gt;=M177,'GB trucks'!$D$173/'Detailed input - Vehicles'!$E$208,0)</f>
        <v>0</v>
      </c>
      <c r="N179" s="140">
        <f>IF('Detailed input - Vehicles'!$E$208&gt;=N177,'GB trucks'!$D$173/'Detailed input - Vehicles'!$E$208,0)</f>
        <v>0</v>
      </c>
      <c r="O179" s="140">
        <f>IF('Detailed input - Vehicles'!$E$208&gt;=O177,'GB trucks'!$D$173/'Detailed input - Vehicles'!$E$208,0)</f>
        <v>0</v>
      </c>
      <c r="P179" s="140">
        <f>IF('Detailed input - Vehicles'!$E$208&gt;=P177,'GB trucks'!$D$173/'Detailed input - Vehicles'!$E$208,0)</f>
        <v>0</v>
      </c>
      <c r="Q179" s="140">
        <f>IF('Detailed input - Vehicles'!$E$208&gt;=Q177,'GB trucks'!$D$173/'Detailed input - Vehicles'!$E$208,0)</f>
        <v>0</v>
      </c>
      <c r="R179" s="140">
        <f>IF('Detailed input - Vehicles'!$E$208&gt;=R177,'GB trucks'!$D$173/'Detailed input - Vehicles'!$E$208,0)</f>
        <v>0</v>
      </c>
      <c r="S179" s="140">
        <f>IF('Detailed input - Vehicles'!$E$208&gt;=S177,'GB trucks'!$D$173/'Detailed input - Vehicles'!$E$208,0)</f>
        <v>0</v>
      </c>
      <c r="T179" s="140">
        <f>IF('Detailed input - Vehicles'!$E$208&gt;=T177,'GB trucks'!$D$173/'Detailed input - Vehicles'!$E$208,0)</f>
        <v>0</v>
      </c>
      <c r="U179" s="140">
        <f>IF('Detailed input - Vehicles'!$E$208&gt;=U177,'GB trucks'!$D$173/'Detailed input - Vehicles'!$E$208,0)</f>
        <v>0</v>
      </c>
      <c r="V179" s="140">
        <f>IF('Detailed input - Vehicles'!$E$208&gt;=V177,'GB trucks'!$D$173/'Detailed input - Vehicles'!$E$208,0)</f>
        <v>0</v>
      </c>
      <c r="W179" s="140">
        <f>IF('Detailed input - Vehicles'!$E$208&gt;=W177,'GB trucks'!$D$173/'Detailed input - Vehicles'!$E$208,0)</f>
        <v>0</v>
      </c>
      <c r="X179" s="140">
        <f>IF('Detailed input - Vehicles'!$E$208&gt;=X177,'GB trucks'!$D$173/'Detailed input - Vehicles'!$E$208,0)</f>
        <v>0</v>
      </c>
      <c r="Y179" s="140">
        <f>IF('Detailed input - Vehicles'!$E$208&gt;=Y177,'GB trucks'!$D$173/'Detailed input - Vehicles'!$E$208,0)</f>
        <v>0</v>
      </c>
      <c r="Z179" s="140">
        <f>IF('Detailed input - Vehicles'!$E$208&gt;=Z177,'GB trucks'!$D$173/'Detailed input - Vehicles'!$E$208,0)</f>
        <v>0</v>
      </c>
      <c r="AA179" s="140">
        <f>IF('Detailed input - Vehicles'!$E$208&gt;=AA177,'GB trucks'!$D$173/'Detailed input - Vehicles'!$E$208,0)</f>
        <v>0</v>
      </c>
      <c r="AB179" s="140">
        <f>IF('Detailed input - Vehicles'!$E$208&gt;=AB177,'GB trucks'!$D$173/'Detailed input - Vehicles'!$E$208,0)</f>
        <v>0</v>
      </c>
      <c r="AC179" s="140">
        <f>IF('Detailed input - Vehicles'!$E$208&gt;=AC177,'GB trucks'!$D$173/'Detailed input - Vehicles'!$E$208,0)</f>
        <v>0</v>
      </c>
    </row>
    <row r="180" spans="1:29" ht="20.25" customHeight="1" outlineLevel="2" x14ac:dyDescent="0.3">
      <c r="A180" s="23"/>
      <c r="B180" s="84"/>
      <c r="C180" s="146" t="s">
        <v>122</v>
      </c>
      <c r="D180" s="140"/>
      <c r="E180" s="140">
        <f>IF('Detailed input - Vehicles'!$E$208&gt;=D177,$E$173/'Detailed input - Vehicles'!$E$208,0)</f>
        <v>0</v>
      </c>
      <c r="F180" s="140">
        <f>IF('Detailed input - Vehicles'!$E$208&gt;=E177,$E$173/'Detailed input - Vehicles'!$E$208,0)</f>
        <v>0</v>
      </c>
      <c r="G180" s="140">
        <f>IF('Detailed input - Vehicles'!$E$208&gt;=F177,$E$173/'Detailed input - Vehicles'!$E$208,0)</f>
        <v>0</v>
      </c>
      <c r="H180" s="140">
        <f>IF('Detailed input - Vehicles'!$E$208&gt;=G177,$E$173/'Detailed input - Vehicles'!$E$208,0)</f>
        <v>0</v>
      </c>
      <c r="I180" s="140">
        <f>IF('Detailed input - Vehicles'!$E$208&gt;=H177,$E$173/'Detailed input - Vehicles'!$E$208,0)</f>
        <v>0</v>
      </c>
      <c r="J180" s="140">
        <f>IF('Detailed input - Vehicles'!$E$208&gt;=I177,$E$173/'Detailed input - Vehicles'!$E$208,0)</f>
        <v>0</v>
      </c>
      <c r="K180" s="140">
        <f>IF('Detailed input - Vehicles'!$E$208&gt;=J177,$E$173/'Detailed input - Vehicles'!$E$208,0)</f>
        <v>0</v>
      </c>
      <c r="L180" s="140">
        <f>IF('Detailed input - Vehicles'!$E$208&gt;=K177,$E$173/'Detailed input - Vehicles'!$E$208,0)</f>
        <v>0</v>
      </c>
      <c r="M180" s="140">
        <f>IF('Detailed input - Vehicles'!$E$208&gt;=L177,$E$173/'Detailed input - Vehicles'!$E$208,0)</f>
        <v>0</v>
      </c>
      <c r="N180" s="140">
        <f>IF('Detailed input - Vehicles'!$E$208&gt;=M177,$E$173/'Detailed input - Vehicles'!$E$208,0)</f>
        <v>0</v>
      </c>
      <c r="O180" s="140">
        <f>IF('Detailed input - Vehicles'!$E$208&gt;=N177,$E$173/'Detailed input - Vehicles'!$E$208,0)</f>
        <v>0</v>
      </c>
      <c r="P180" s="140">
        <f>IF('Detailed input - Vehicles'!$E$208&gt;=O177,$E$173/'Detailed input - Vehicles'!$E$208,0)</f>
        <v>0</v>
      </c>
      <c r="Q180" s="140">
        <f>IF('Detailed input - Vehicles'!$E$208&gt;=P177,$E$173/'Detailed input - Vehicles'!$E$208,0)</f>
        <v>0</v>
      </c>
      <c r="R180" s="140">
        <f>IF('Detailed input - Vehicles'!$E$208&gt;=Q177,$E$173/'Detailed input - Vehicles'!$E$208,0)</f>
        <v>0</v>
      </c>
      <c r="S180" s="140">
        <f>IF('Detailed input - Vehicles'!$E$208&gt;=R177,$E$173/'Detailed input - Vehicles'!$E$208,0)</f>
        <v>0</v>
      </c>
      <c r="T180" s="140">
        <f>IF('Detailed input - Vehicles'!$E$208&gt;=S177,$E$173/'Detailed input - Vehicles'!$E$208,0)</f>
        <v>0</v>
      </c>
      <c r="U180" s="140">
        <f>IF('Detailed input - Vehicles'!$E$208&gt;=T177,$E$173/'Detailed input - Vehicles'!$E$208,0)</f>
        <v>0</v>
      </c>
      <c r="V180" s="140">
        <f>IF('Detailed input - Vehicles'!$E$208&gt;=U177,$E$173/'Detailed input - Vehicles'!$E$208,0)</f>
        <v>0</v>
      </c>
      <c r="W180" s="140">
        <f>IF('Detailed input - Vehicles'!$E$208&gt;=V177,$E$173/'Detailed input - Vehicles'!$E$208,0)</f>
        <v>0</v>
      </c>
      <c r="X180" s="140">
        <f>IF('Detailed input - Vehicles'!$E$208&gt;=W177,$E$173/'Detailed input - Vehicles'!$E$208,0)</f>
        <v>0</v>
      </c>
      <c r="Y180" s="140">
        <f>IF('Detailed input - Vehicles'!$E$208&gt;=X177,$E$173/'Detailed input - Vehicles'!$E$208,0)</f>
        <v>0</v>
      </c>
      <c r="Z180" s="140">
        <f>IF('Detailed input - Vehicles'!$E$208&gt;=Y177,$E$173/'Detailed input - Vehicles'!$E$208,0)</f>
        <v>0</v>
      </c>
      <c r="AA180" s="140">
        <f>IF('Detailed input - Vehicles'!$E$208&gt;=Z177,$E$173/'Detailed input - Vehicles'!$E$208,0)</f>
        <v>0</v>
      </c>
      <c r="AB180" s="140">
        <f>IF('Detailed input - Vehicles'!$E$208&gt;=AA177,$E$173/'Detailed input - Vehicles'!$E$208,0)</f>
        <v>0</v>
      </c>
      <c r="AC180" s="140">
        <f>IF('Detailed input - Vehicles'!$E$208&gt;=AB177,$E$173/'Detailed input - Vehicles'!$E$208,0)</f>
        <v>0</v>
      </c>
    </row>
    <row r="181" spans="1:29" ht="20.25" customHeight="1" outlineLevel="2" x14ac:dyDescent="0.3">
      <c r="A181" s="23"/>
      <c r="B181" s="84"/>
      <c r="C181" s="146" t="s">
        <v>123</v>
      </c>
      <c r="D181" s="140"/>
      <c r="E181" s="140"/>
      <c r="F181" s="140">
        <f>IF('Detailed input - Vehicles'!$E$208&gt;=D177,$F$173/'Detailed input - Vehicles'!$E$208,0)</f>
        <v>0</v>
      </c>
      <c r="G181" s="140">
        <f>IF('Detailed input - Vehicles'!$E$208&gt;=E177,$F$173/'Detailed input - Vehicles'!$E$208,0)</f>
        <v>0</v>
      </c>
      <c r="H181" s="140">
        <f>IF('Detailed input - Vehicles'!$E$208&gt;=F177,$F$173/'Detailed input - Vehicles'!$E$208,0)</f>
        <v>0</v>
      </c>
      <c r="I181" s="140">
        <f>IF('Detailed input - Vehicles'!$E$208&gt;=G177,$F$173/'Detailed input - Vehicles'!$E$208,0)</f>
        <v>0</v>
      </c>
      <c r="J181" s="140">
        <f>IF('Detailed input - Vehicles'!$E$208&gt;=H177,$F$173/'Detailed input - Vehicles'!$E$208,0)</f>
        <v>0</v>
      </c>
      <c r="K181" s="140">
        <f>IF('Detailed input - Vehicles'!$E$208&gt;=I177,$F$173/'Detailed input - Vehicles'!$E$208,0)</f>
        <v>0</v>
      </c>
      <c r="L181" s="140">
        <f>IF('Detailed input - Vehicles'!$E$208&gt;=J177,$F$173/'Detailed input - Vehicles'!$E$208,0)</f>
        <v>0</v>
      </c>
      <c r="M181" s="140">
        <f>IF('Detailed input - Vehicles'!$E$208&gt;=K177,$F$173/'Detailed input - Vehicles'!$E$208,0)</f>
        <v>0</v>
      </c>
      <c r="N181" s="140">
        <f>IF('Detailed input - Vehicles'!$E$208&gt;=L177,$F$173/'Detailed input - Vehicles'!$E$208,0)</f>
        <v>0</v>
      </c>
      <c r="O181" s="140">
        <f>IF('Detailed input - Vehicles'!$E$208&gt;=M177,$F$173/'Detailed input - Vehicles'!$E$208,0)</f>
        <v>0</v>
      </c>
      <c r="P181" s="140">
        <f>IF('Detailed input - Vehicles'!$E$208&gt;=N177,$F$173/'Detailed input - Vehicles'!$E$208,0)</f>
        <v>0</v>
      </c>
      <c r="Q181" s="140">
        <f>IF('Detailed input - Vehicles'!$E$208&gt;=O177,$F$173/'Detailed input - Vehicles'!$E$208,0)</f>
        <v>0</v>
      </c>
      <c r="R181" s="140">
        <f>IF('Detailed input - Vehicles'!$E$208&gt;=P177,$F$173/'Detailed input - Vehicles'!$E$208,0)</f>
        <v>0</v>
      </c>
      <c r="S181" s="140">
        <f>IF('Detailed input - Vehicles'!$E$208&gt;=Q177,$F$173/'Detailed input - Vehicles'!$E$208,0)</f>
        <v>0</v>
      </c>
      <c r="T181" s="140">
        <f>IF('Detailed input - Vehicles'!$E$208&gt;=R177,$F$173/'Detailed input - Vehicles'!$E$208,0)</f>
        <v>0</v>
      </c>
      <c r="U181" s="140">
        <f>IF('Detailed input - Vehicles'!$E$208&gt;=S177,$F$173/'Detailed input - Vehicles'!$E$208,0)</f>
        <v>0</v>
      </c>
      <c r="V181" s="140">
        <f>IF('Detailed input - Vehicles'!$E$208&gt;=T177,$F$173/'Detailed input - Vehicles'!$E$208,0)</f>
        <v>0</v>
      </c>
      <c r="W181" s="140">
        <f>IF('Detailed input - Vehicles'!$E$208&gt;=U177,$F$173/'Detailed input - Vehicles'!$E$208,0)</f>
        <v>0</v>
      </c>
      <c r="X181" s="140">
        <f>IF('Detailed input - Vehicles'!$E$208&gt;=V177,$F$173/'Detailed input - Vehicles'!$E$208,0)</f>
        <v>0</v>
      </c>
      <c r="Y181" s="140">
        <f>IF('Detailed input - Vehicles'!$E$208&gt;=W177,$F$173/'Detailed input - Vehicles'!$E$208,0)</f>
        <v>0</v>
      </c>
      <c r="Z181" s="140">
        <f>IF('Detailed input - Vehicles'!$E$208&gt;=X177,$F$173/'Detailed input - Vehicles'!$E$208,0)</f>
        <v>0</v>
      </c>
      <c r="AA181" s="140">
        <f>IF('Detailed input - Vehicles'!$E$208&gt;=Y177,$F$173/'Detailed input - Vehicles'!$E$208,0)</f>
        <v>0</v>
      </c>
      <c r="AB181" s="140">
        <f>IF('Detailed input - Vehicles'!$E$208&gt;=Z177,$F$173/'Detailed input - Vehicles'!$E$208,0)</f>
        <v>0</v>
      </c>
      <c r="AC181" s="140">
        <f>IF('Detailed input - Vehicles'!$E$208&gt;=AA177,$F$173/'Detailed input - Vehicles'!$E$208,0)</f>
        <v>0</v>
      </c>
    </row>
    <row r="182" spans="1:29" ht="20.25" customHeight="1" outlineLevel="2" x14ac:dyDescent="0.3">
      <c r="A182" s="23"/>
      <c r="B182" s="84"/>
      <c r="C182" s="146" t="s">
        <v>124</v>
      </c>
      <c r="D182" s="140"/>
      <c r="E182" s="140"/>
      <c r="F182" s="140"/>
      <c r="G182" s="140">
        <f>IF('Detailed input - Vehicles'!$E$208&gt;=D177,$G$173/'Detailed input - Vehicles'!$E$208,0)</f>
        <v>0</v>
      </c>
      <c r="H182" s="140">
        <f>IF('Detailed input - Vehicles'!$E$208&gt;=E177,$G$173/'Detailed input - Vehicles'!$E$208,0)</f>
        <v>0</v>
      </c>
      <c r="I182" s="140">
        <f>IF('Detailed input - Vehicles'!$E$208&gt;=F177,$G$173/'Detailed input - Vehicles'!$E$208,0)</f>
        <v>0</v>
      </c>
      <c r="J182" s="140">
        <f>IF('Detailed input - Vehicles'!$E$208&gt;=G177,$G$173/'Detailed input - Vehicles'!$E$208,0)</f>
        <v>0</v>
      </c>
      <c r="K182" s="140">
        <f>IF('Detailed input - Vehicles'!$E$208&gt;=H177,$G$173/'Detailed input - Vehicles'!$E$208,0)</f>
        <v>0</v>
      </c>
      <c r="L182" s="140">
        <f>IF('Detailed input - Vehicles'!$E$208&gt;=I177,$G$173/'Detailed input - Vehicles'!$E$208,0)</f>
        <v>0</v>
      </c>
      <c r="M182" s="140">
        <f>IF('Detailed input - Vehicles'!$E$208&gt;=J177,$G$173/'Detailed input - Vehicles'!$E$208,0)</f>
        <v>0</v>
      </c>
      <c r="N182" s="140">
        <f>IF('Detailed input - Vehicles'!$E$208&gt;=K177,$G$173/'Detailed input - Vehicles'!$E$208,0)</f>
        <v>0</v>
      </c>
      <c r="O182" s="140">
        <f>IF('Detailed input - Vehicles'!$E$208&gt;=L177,$G$173/'Detailed input - Vehicles'!$E$208,0)</f>
        <v>0</v>
      </c>
      <c r="P182" s="140">
        <f>IF('Detailed input - Vehicles'!$E$208&gt;=M177,$G$173/'Detailed input - Vehicles'!$E$208,0)</f>
        <v>0</v>
      </c>
      <c r="Q182" s="140">
        <f>IF('Detailed input - Vehicles'!$E$208&gt;=N177,$G$173/'Detailed input - Vehicles'!$E$208,0)</f>
        <v>0</v>
      </c>
      <c r="R182" s="140">
        <f>IF('Detailed input - Vehicles'!$E$208&gt;=O177,$G$173/'Detailed input - Vehicles'!$E$208,0)</f>
        <v>0</v>
      </c>
      <c r="S182" s="140">
        <f>IF('Detailed input - Vehicles'!$E$208&gt;=P177,$G$173/'Detailed input - Vehicles'!$E$208,0)</f>
        <v>0</v>
      </c>
      <c r="T182" s="140">
        <f>IF('Detailed input - Vehicles'!$E$208&gt;=Q177,$G$173/'Detailed input - Vehicles'!$E$208,0)</f>
        <v>0</v>
      </c>
      <c r="U182" s="140">
        <f>IF('Detailed input - Vehicles'!$E$208&gt;=R177,$G$173/'Detailed input - Vehicles'!$E$208,0)</f>
        <v>0</v>
      </c>
      <c r="V182" s="140">
        <f>IF('Detailed input - Vehicles'!$E$208&gt;=S177,$G$173/'Detailed input - Vehicles'!$E$208,0)</f>
        <v>0</v>
      </c>
      <c r="W182" s="140">
        <f>IF('Detailed input - Vehicles'!$E$208&gt;=T177,$G$173/'Detailed input - Vehicles'!$E$208,0)</f>
        <v>0</v>
      </c>
      <c r="X182" s="140">
        <f>IF('Detailed input - Vehicles'!$E$208&gt;=U177,$G$173/'Detailed input - Vehicles'!$E$208,0)</f>
        <v>0</v>
      </c>
      <c r="Y182" s="140">
        <f>IF('Detailed input - Vehicles'!$E$208&gt;=V177,$G$173/'Detailed input - Vehicles'!$E$208,0)</f>
        <v>0</v>
      </c>
      <c r="Z182" s="140">
        <f>IF('Detailed input - Vehicles'!$E$208&gt;=W177,$G$173/'Detailed input - Vehicles'!$E$208,0)</f>
        <v>0</v>
      </c>
      <c r="AA182" s="140">
        <f>IF('Detailed input - Vehicles'!$E$208&gt;=X177,$G$173/'Detailed input - Vehicles'!$E$208,0)</f>
        <v>0</v>
      </c>
      <c r="AB182" s="140">
        <f>IF('Detailed input - Vehicles'!$E$208&gt;=Y177,$G$173/'Detailed input - Vehicles'!$E$208,0)</f>
        <v>0</v>
      </c>
      <c r="AC182" s="140">
        <f>IF('Detailed input - Vehicles'!$E$208&gt;=Z177,$G$173/'Detailed input - Vehicles'!$E$208,0)</f>
        <v>0</v>
      </c>
    </row>
    <row r="183" spans="1:29" ht="20.25" customHeight="1" outlineLevel="2" x14ac:dyDescent="0.3">
      <c r="A183" s="23"/>
      <c r="B183" s="84"/>
      <c r="C183" s="146" t="s">
        <v>125</v>
      </c>
      <c r="D183" s="140"/>
      <c r="E183" s="140"/>
      <c r="F183" s="140"/>
      <c r="G183" s="140"/>
      <c r="H183" s="140">
        <f>IF('Detailed input - Vehicles'!$E$208&gt;=D177,$H$173/'Detailed input - Vehicles'!$E$208,0)</f>
        <v>0</v>
      </c>
      <c r="I183" s="140">
        <f>IF('Detailed input - Vehicles'!$E$208&gt;=E177,$H$173/'Detailed input - Vehicles'!$E$208,0)</f>
        <v>0</v>
      </c>
      <c r="J183" s="140">
        <f>IF('Detailed input - Vehicles'!$E$208&gt;=F177,$H$173/'Detailed input - Vehicles'!$E$208,0)</f>
        <v>0</v>
      </c>
      <c r="K183" s="140">
        <f>IF('Detailed input - Vehicles'!$E$208&gt;=G177,$H$173/'Detailed input - Vehicles'!$E$208,0)</f>
        <v>0</v>
      </c>
      <c r="L183" s="140">
        <f>IF('Detailed input - Vehicles'!$E$208&gt;=H177,$H$173/'Detailed input - Vehicles'!$E$208,0)</f>
        <v>0</v>
      </c>
      <c r="M183" s="140">
        <f>IF('Detailed input - Vehicles'!$E$208&gt;=I177,$H$173/'Detailed input - Vehicles'!$E$208,0)</f>
        <v>0</v>
      </c>
      <c r="N183" s="140">
        <f>IF('Detailed input - Vehicles'!$E$208&gt;=J177,$H$173/'Detailed input - Vehicles'!$E$208,0)</f>
        <v>0</v>
      </c>
      <c r="O183" s="140">
        <f>IF('Detailed input - Vehicles'!$E$208&gt;=K177,$H$173/'Detailed input - Vehicles'!$E$208,0)</f>
        <v>0</v>
      </c>
      <c r="P183" s="140">
        <f>IF('Detailed input - Vehicles'!$E$208&gt;=L177,$H$173/'Detailed input - Vehicles'!$E$208,0)</f>
        <v>0</v>
      </c>
      <c r="Q183" s="140">
        <f>IF('Detailed input - Vehicles'!$E$208&gt;=M177,$H$173/'Detailed input - Vehicles'!$E$208,0)</f>
        <v>0</v>
      </c>
      <c r="R183" s="140">
        <f>IF('Detailed input - Vehicles'!$E$208&gt;=N177,$H$173/'Detailed input - Vehicles'!$E$208,0)</f>
        <v>0</v>
      </c>
      <c r="S183" s="140">
        <f>IF('Detailed input - Vehicles'!$E$208&gt;=O177,$H$173/'Detailed input - Vehicles'!$E$208,0)</f>
        <v>0</v>
      </c>
      <c r="T183" s="140">
        <f>IF('Detailed input - Vehicles'!$E$208&gt;=P177,$H$173/'Detailed input - Vehicles'!$E$208,0)</f>
        <v>0</v>
      </c>
      <c r="U183" s="140">
        <f>IF('Detailed input - Vehicles'!$E$208&gt;=Q177,$H$173/'Detailed input - Vehicles'!$E$208,0)</f>
        <v>0</v>
      </c>
      <c r="V183" s="140">
        <f>IF('Detailed input - Vehicles'!$E$208&gt;=R177,$H$173/'Detailed input - Vehicles'!$E$208,0)</f>
        <v>0</v>
      </c>
      <c r="W183" s="140">
        <f>IF('Detailed input - Vehicles'!$E$208&gt;=S177,$H$173/'Detailed input - Vehicles'!$E$208,0)</f>
        <v>0</v>
      </c>
      <c r="X183" s="140">
        <f>IF('Detailed input - Vehicles'!$E$208&gt;=T177,$H$173/'Detailed input - Vehicles'!$E$208,0)</f>
        <v>0</v>
      </c>
      <c r="Y183" s="140">
        <f>IF('Detailed input - Vehicles'!$E$208&gt;=U177,$H$173/'Detailed input - Vehicles'!$E$208,0)</f>
        <v>0</v>
      </c>
      <c r="Z183" s="140">
        <f>IF('Detailed input - Vehicles'!$E$208&gt;=V177,$H$173/'Detailed input - Vehicles'!$E$208,0)</f>
        <v>0</v>
      </c>
      <c r="AA183" s="140">
        <f>IF('Detailed input - Vehicles'!$E$208&gt;=W177,$H$173/'Detailed input - Vehicles'!$E$208,0)</f>
        <v>0</v>
      </c>
      <c r="AB183" s="140">
        <f>IF('Detailed input - Vehicles'!$E$208&gt;=X177,$H$173/'Detailed input - Vehicles'!$E$208,0)</f>
        <v>0</v>
      </c>
      <c r="AC183" s="140">
        <f>IF('Detailed input - Vehicles'!$E$208&gt;=Y177,$H$173/'Detailed input - Vehicles'!$E$208,0)</f>
        <v>0</v>
      </c>
    </row>
    <row r="184" spans="1:29" ht="20.25" customHeight="1" outlineLevel="2" x14ac:dyDescent="0.3">
      <c r="A184" s="23"/>
      <c r="B184" s="84"/>
      <c r="C184" s="146" t="s">
        <v>126</v>
      </c>
      <c r="D184" s="140"/>
      <c r="E184" s="140"/>
      <c r="F184" s="140"/>
      <c r="G184" s="140"/>
      <c r="H184" s="140"/>
      <c r="I184" s="140">
        <f>IF('Detailed input - Vehicles'!$E$208&gt;=D177,$I$173/'Detailed input - Vehicles'!$E$208,0)</f>
        <v>0</v>
      </c>
      <c r="J184" s="140">
        <f>IF('Detailed input - Vehicles'!$E$208&gt;=E177,$I$173/'Detailed input - Vehicles'!$E$208,0)</f>
        <v>0</v>
      </c>
      <c r="K184" s="140">
        <f>IF('Detailed input - Vehicles'!$E$208&gt;=F177,$I$173/'Detailed input - Vehicles'!$E$208,0)</f>
        <v>0</v>
      </c>
      <c r="L184" s="140">
        <f>IF('Detailed input - Vehicles'!$E$208&gt;=G177,$I$173/'Detailed input - Vehicles'!$E$208,0)</f>
        <v>0</v>
      </c>
      <c r="M184" s="140">
        <f>IF('Detailed input - Vehicles'!$E$208&gt;=H177,$I$173/'Detailed input - Vehicles'!$E$208,0)</f>
        <v>0</v>
      </c>
      <c r="N184" s="140">
        <f>IF('Detailed input - Vehicles'!$E$208&gt;=I177,$I$173/'Detailed input - Vehicles'!$E$208,0)</f>
        <v>0</v>
      </c>
      <c r="O184" s="140">
        <f>IF('Detailed input - Vehicles'!$E$208&gt;=J177,$I$173/'Detailed input - Vehicles'!$E$208,0)</f>
        <v>0</v>
      </c>
      <c r="P184" s="140">
        <f>IF('Detailed input - Vehicles'!$E$208&gt;=K177,$I$173/'Detailed input - Vehicles'!$E$208,0)</f>
        <v>0</v>
      </c>
      <c r="Q184" s="140">
        <f>IF('Detailed input - Vehicles'!$E$208&gt;=L177,$I$173/'Detailed input - Vehicles'!$E$208,0)</f>
        <v>0</v>
      </c>
      <c r="R184" s="140">
        <f>IF('Detailed input - Vehicles'!$E$208&gt;=M177,$I$173/'Detailed input - Vehicles'!$E$208,0)</f>
        <v>0</v>
      </c>
      <c r="S184" s="140">
        <f>IF('Detailed input - Vehicles'!$E$208&gt;=N177,$I$173/'Detailed input - Vehicles'!$E$208,0)</f>
        <v>0</v>
      </c>
      <c r="T184" s="140">
        <f>IF('Detailed input - Vehicles'!$E$208&gt;=O177,$I$173/'Detailed input - Vehicles'!$E$208,0)</f>
        <v>0</v>
      </c>
      <c r="U184" s="140">
        <f>IF('Detailed input - Vehicles'!$E$208&gt;=P177,$I$173/'Detailed input - Vehicles'!$E$208,0)</f>
        <v>0</v>
      </c>
      <c r="V184" s="140">
        <f>IF('Detailed input - Vehicles'!$E$208&gt;=Q177,$I$173/'Detailed input - Vehicles'!$E$208,0)</f>
        <v>0</v>
      </c>
      <c r="W184" s="140">
        <f>IF('Detailed input - Vehicles'!$E$208&gt;=R177,$I$173/'Detailed input - Vehicles'!$E$208,0)</f>
        <v>0</v>
      </c>
      <c r="X184" s="140">
        <f>IF('Detailed input - Vehicles'!$E$208&gt;=S177,$I$173/'Detailed input - Vehicles'!$E$208,0)</f>
        <v>0</v>
      </c>
      <c r="Y184" s="140">
        <f>IF('Detailed input - Vehicles'!$E$208&gt;=T177,$I$173/'Detailed input - Vehicles'!$E$208,0)</f>
        <v>0</v>
      </c>
      <c r="Z184" s="140">
        <f>IF('Detailed input - Vehicles'!$E$208&gt;=U177,$I$173/'Detailed input - Vehicles'!$E$208,0)</f>
        <v>0</v>
      </c>
      <c r="AA184" s="140">
        <f>IF('Detailed input - Vehicles'!$E$208&gt;=V177,$I$173/'Detailed input - Vehicles'!$E$208,0)</f>
        <v>0</v>
      </c>
      <c r="AB184" s="140">
        <f>IF('Detailed input - Vehicles'!$E$208&gt;=W177,$I$173/'Detailed input - Vehicles'!$E$208,0)</f>
        <v>0</v>
      </c>
      <c r="AC184" s="140">
        <f>IF('Detailed input - Vehicles'!$E$208&gt;=X177,$I$173/'Detailed input - Vehicles'!$E$208,0)</f>
        <v>0</v>
      </c>
    </row>
    <row r="185" spans="1:29" ht="20.25" customHeight="1" outlineLevel="2" x14ac:dyDescent="0.3">
      <c r="A185" s="23"/>
      <c r="B185" s="84"/>
      <c r="C185" s="146" t="s">
        <v>127</v>
      </c>
      <c r="D185" s="140"/>
      <c r="E185" s="140"/>
      <c r="F185" s="140"/>
      <c r="G185" s="140"/>
      <c r="H185" s="140"/>
      <c r="I185" s="140"/>
      <c r="J185" s="140">
        <f>IF('Detailed input - Vehicles'!$E$208&gt;=D177,$J$173/'Detailed input - Vehicles'!$E$208,0)</f>
        <v>0</v>
      </c>
      <c r="K185" s="140">
        <f>IF('Detailed input - Vehicles'!$E$208&gt;=E177,$J$173/'Detailed input - Vehicles'!$E$208,0)</f>
        <v>0</v>
      </c>
      <c r="L185" s="140">
        <f>IF('Detailed input - Vehicles'!$E$208&gt;=F177,$J$173/'Detailed input - Vehicles'!$E$208,0)</f>
        <v>0</v>
      </c>
      <c r="M185" s="140">
        <f>IF('Detailed input - Vehicles'!$E$208&gt;=G177,$J$173/'Detailed input - Vehicles'!$E$208,0)</f>
        <v>0</v>
      </c>
      <c r="N185" s="140">
        <f>IF('Detailed input - Vehicles'!$E$208&gt;=H177,$J$173/'Detailed input - Vehicles'!$E$208,0)</f>
        <v>0</v>
      </c>
      <c r="O185" s="140">
        <f>IF('Detailed input - Vehicles'!$E$208&gt;=I177,$J$173/'Detailed input - Vehicles'!$E$208,0)</f>
        <v>0</v>
      </c>
      <c r="P185" s="140">
        <f>IF('Detailed input - Vehicles'!$E$208&gt;=J177,$J$173/'Detailed input - Vehicles'!$E$208,0)</f>
        <v>0</v>
      </c>
      <c r="Q185" s="140">
        <f>IF('Detailed input - Vehicles'!$E$208&gt;=K177,$J$173/'Detailed input - Vehicles'!$E$208,0)</f>
        <v>0</v>
      </c>
      <c r="R185" s="140">
        <f>IF('Detailed input - Vehicles'!$E$208&gt;=L177,$J$173/'Detailed input - Vehicles'!$E$208,0)</f>
        <v>0</v>
      </c>
      <c r="S185" s="140">
        <f>IF('Detailed input - Vehicles'!$E$208&gt;=M177,$J$173/'Detailed input - Vehicles'!$E$208,0)</f>
        <v>0</v>
      </c>
      <c r="T185" s="140">
        <f>IF('Detailed input - Vehicles'!$E$208&gt;=N177,$J$173/'Detailed input - Vehicles'!$E$208,0)</f>
        <v>0</v>
      </c>
      <c r="U185" s="140">
        <f>IF('Detailed input - Vehicles'!$E$208&gt;=O177,$J$173/'Detailed input - Vehicles'!$E$208,0)</f>
        <v>0</v>
      </c>
      <c r="V185" s="140">
        <f>IF('Detailed input - Vehicles'!$E$208&gt;=P177,$J$173/'Detailed input - Vehicles'!$E$208,0)</f>
        <v>0</v>
      </c>
      <c r="W185" s="140">
        <f>IF('Detailed input - Vehicles'!$E$208&gt;=Q177,$J$173/'Detailed input - Vehicles'!$E$208,0)</f>
        <v>0</v>
      </c>
      <c r="X185" s="140">
        <f>IF('Detailed input - Vehicles'!$E$208&gt;=R177,$J$173/'Detailed input - Vehicles'!$E$208,0)</f>
        <v>0</v>
      </c>
      <c r="Y185" s="140">
        <f>IF('Detailed input - Vehicles'!$E$208&gt;=S177,$J$173/'Detailed input - Vehicles'!$E$208,0)</f>
        <v>0</v>
      </c>
      <c r="Z185" s="140">
        <f>IF('Detailed input - Vehicles'!$E$208&gt;=T177,$J$173/'Detailed input - Vehicles'!$E$208,0)</f>
        <v>0</v>
      </c>
      <c r="AA185" s="140">
        <f>IF('Detailed input - Vehicles'!$E$208&gt;=U177,$J$173/'Detailed input - Vehicles'!$E$208,0)</f>
        <v>0</v>
      </c>
      <c r="AB185" s="140">
        <f>IF('Detailed input - Vehicles'!$E$208&gt;=V177,$J$173/'Detailed input - Vehicles'!$E$208,0)</f>
        <v>0</v>
      </c>
      <c r="AC185" s="140">
        <f>IF('Detailed input - Vehicles'!$E$208&gt;=W177,$J$173/'Detailed input - Vehicles'!$E$208,0)</f>
        <v>0</v>
      </c>
    </row>
    <row r="186" spans="1:29" ht="20.25" customHeight="1" outlineLevel="2" x14ac:dyDescent="0.3">
      <c r="A186" s="23"/>
      <c r="B186" s="84"/>
      <c r="C186" s="146" t="s">
        <v>128</v>
      </c>
      <c r="D186" s="140"/>
      <c r="E186" s="140"/>
      <c r="F186" s="140"/>
      <c r="G186" s="140"/>
      <c r="H186" s="140"/>
      <c r="I186" s="140"/>
      <c r="J186" s="140"/>
      <c r="K186" s="140">
        <f>IF('Detailed input - Vehicles'!$E$208&gt;=D177,$K$173/'Detailed input - Vehicles'!$E$208,0)</f>
        <v>0</v>
      </c>
      <c r="L186" s="140">
        <f>IF('Detailed input - Vehicles'!$E$208&gt;=E177,$K$173/'Detailed input - Vehicles'!$E$208,0)</f>
        <v>0</v>
      </c>
      <c r="M186" s="140">
        <f>IF('Detailed input - Vehicles'!$E$208&gt;=F177,$K$173/'Detailed input - Vehicles'!$E$208,0)</f>
        <v>0</v>
      </c>
      <c r="N186" s="140">
        <f>IF('Detailed input - Vehicles'!$E$208&gt;=G177,$K$173/'Detailed input - Vehicles'!$E$208,0)</f>
        <v>0</v>
      </c>
      <c r="O186" s="140">
        <f>IF('Detailed input - Vehicles'!$E$208&gt;=H177,$K$173/'Detailed input - Vehicles'!$E$208,0)</f>
        <v>0</v>
      </c>
      <c r="P186" s="140">
        <f>IF('Detailed input - Vehicles'!$E$208&gt;=I177,$K$173/'Detailed input - Vehicles'!$E$208,0)</f>
        <v>0</v>
      </c>
      <c r="Q186" s="140">
        <f>IF('Detailed input - Vehicles'!$E$208&gt;=J177,$K$173/'Detailed input - Vehicles'!$E$208,0)</f>
        <v>0</v>
      </c>
      <c r="R186" s="140">
        <f>IF('Detailed input - Vehicles'!$E$208&gt;=K177,$K$173/'Detailed input - Vehicles'!$E$208,0)</f>
        <v>0</v>
      </c>
      <c r="S186" s="140">
        <f>IF('Detailed input - Vehicles'!$E$208&gt;=L177,$K$173/'Detailed input - Vehicles'!$E$208,0)</f>
        <v>0</v>
      </c>
      <c r="T186" s="140">
        <f>IF('Detailed input - Vehicles'!$E$208&gt;=M177,$K$173/'Detailed input - Vehicles'!$E$208,0)</f>
        <v>0</v>
      </c>
      <c r="U186" s="140">
        <f>IF('Detailed input - Vehicles'!$E$208&gt;=N177,$K$173/'Detailed input - Vehicles'!$E$208,0)</f>
        <v>0</v>
      </c>
      <c r="V186" s="140">
        <f>IF('Detailed input - Vehicles'!$E$208&gt;=O177,$K$173/'Detailed input - Vehicles'!$E$208,0)</f>
        <v>0</v>
      </c>
      <c r="W186" s="140">
        <f>IF('Detailed input - Vehicles'!$E$208&gt;=P177,$K$173/'Detailed input - Vehicles'!$E$208,0)</f>
        <v>0</v>
      </c>
      <c r="X186" s="140">
        <f>IF('Detailed input - Vehicles'!$E$208&gt;=Q177,$K$173/'Detailed input - Vehicles'!$E$208,0)</f>
        <v>0</v>
      </c>
      <c r="Y186" s="140">
        <f>IF('Detailed input - Vehicles'!$E$208&gt;=R177,$K$173/'Detailed input - Vehicles'!$E$208,0)</f>
        <v>0</v>
      </c>
      <c r="Z186" s="140">
        <f>IF('Detailed input - Vehicles'!$E$208&gt;=S177,$K$173/'Detailed input - Vehicles'!$E$208,0)</f>
        <v>0</v>
      </c>
      <c r="AA186" s="140">
        <f>IF('Detailed input - Vehicles'!$E$208&gt;=T177,$K$173/'Detailed input - Vehicles'!$E$208,0)</f>
        <v>0</v>
      </c>
      <c r="AB186" s="140">
        <f>IF('Detailed input - Vehicles'!$E$208&gt;=U177,$K$173/'Detailed input - Vehicles'!$E$208,0)</f>
        <v>0</v>
      </c>
      <c r="AC186" s="140">
        <f>IF('Detailed input - Vehicles'!$E$208&gt;=V177,$K$173/'Detailed input - Vehicles'!$E$208,0)</f>
        <v>0</v>
      </c>
    </row>
    <row r="187" spans="1:29" ht="20.25" customHeight="1" outlineLevel="2" x14ac:dyDescent="0.3">
      <c r="A187" s="23"/>
      <c r="B187" s="84"/>
      <c r="C187" s="146" t="s">
        <v>129</v>
      </c>
      <c r="D187" s="140"/>
      <c r="E187" s="140"/>
      <c r="F187" s="140"/>
      <c r="G187" s="140"/>
      <c r="H187" s="140"/>
      <c r="I187" s="140"/>
      <c r="J187" s="140"/>
      <c r="K187" s="140"/>
      <c r="L187" s="140">
        <f>IF('Detailed input - Vehicles'!$E$208&gt;=D177,$L$173/'Detailed input - Vehicles'!$E$208,0)</f>
        <v>0</v>
      </c>
      <c r="M187" s="140">
        <f>IF('Detailed input - Vehicles'!$E$208&gt;=E177,$L$173/'Detailed input - Vehicles'!$E$208,0)</f>
        <v>0</v>
      </c>
      <c r="N187" s="140">
        <f>IF('Detailed input - Vehicles'!$E$208&gt;=F177,$L$173/'Detailed input - Vehicles'!$E$208,0)</f>
        <v>0</v>
      </c>
      <c r="O187" s="140">
        <f>IF('Detailed input - Vehicles'!$E$208&gt;=G177,$L$173/'Detailed input - Vehicles'!$E$208,0)</f>
        <v>0</v>
      </c>
      <c r="P187" s="140">
        <f>IF('Detailed input - Vehicles'!$E$208&gt;=H177,$L$173/'Detailed input - Vehicles'!$E$208,0)</f>
        <v>0</v>
      </c>
      <c r="Q187" s="140">
        <f>IF('Detailed input - Vehicles'!$E$208&gt;=I177,$L$173/'Detailed input - Vehicles'!$E$208,0)</f>
        <v>0</v>
      </c>
      <c r="R187" s="140">
        <f>IF('Detailed input - Vehicles'!$E$208&gt;=J177,$L$173/'Detailed input - Vehicles'!$E$208,0)</f>
        <v>0</v>
      </c>
      <c r="S187" s="140">
        <f>IF('Detailed input - Vehicles'!$E$208&gt;=K177,$L$173/'Detailed input - Vehicles'!$E$208,0)</f>
        <v>0</v>
      </c>
      <c r="T187" s="140">
        <f>IF('Detailed input - Vehicles'!$E$208&gt;=L177,$L$173/'Detailed input - Vehicles'!$E$208,0)</f>
        <v>0</v>
      </c>
      <c r="U187" s="140">
        <f>IF('Detailed input - Vehicles'!$E$208&gt;=M177,$L$173/'Detailed input - Vehicles'!$E$208,0)</f>
        <v>0</v>
      </c>
      <c r="V187" s="140">
        <f>IF('Detailed input - Vehicles'!$E$208&gt;=N177,$L$173/'Detailed input - Vehicles'!$E$208,0)</f>
        <v>0</v>
      </c>
      <c r="W187" s="140">
        <f>IF('Detailed input - Vehicles'!$E$208&gt;=O177,$L$173/'Detailed input - Vehicles'!$E$208,0)</f>
        <v>0</v>
      </c>
      <c r="X187" s="140">
        <f>IF('Detailed input - Vehicles'!$E$208&gt;=P177,$L$173/'Detailed input - Vehicles'!$E$208,0)</f>
        <v>0</v>
      </c>
      <c r="Y187" s="140">
        <f>IF('Detailed input - Vehicles'!$E$208&gt;=Q177,$L$173/'Detailed input - Vehicles'!$E$208,0)</f>
        <v>0</v>
      </c>
      <c r="Z187" s="140">
        <f>IF('Detailed input - Vehicles'!$E$208&gt;=R177,$L$173/'Detailed input - Vehicles'!$E$208,0)</f>
        <v>0</v>
      </c>
      <c r="AA187" s="140">
        <f>IF('Detailed input - Vehicles'!$E$208&gt;=S177,$L$173/'Detailed input - Vehicles'!$E$208,0)</f>
        <v>0</v>
      </c>
      <c r="AB187" s="140">
        <f>IF('Detailed input - Vehicles'!$E$208&gt;=T177,$L$173/'Detailed input - Vehicles'!$E$208,0)</f>
        <v>0</v>
      </c>
      <c r="AC187" s="140">
        <f>IF('Detailed input - Vehicles'!$E$208&gt;=U177,$L$173/'Detailed input - Vehicles'!$E$208,0)</f>
        <v>0</v>
      </c>
    </row>
    <row r="188" spans="1:29" ht="20.25" customHeight="1" outlineLevel="2" x14ac:dyDescent="0.3">
      <c r="A188" s="23"/>
      <c r="B188" s="84"/>
      <c r="C188" s="146" t="s">
        <v>130</v>
      </c>
      <c r="D188" s="140"/>
      <c r="E188" s="140"/>
      <c r="F188" s="140"/>
      <c r="G188" s="140"/>
      <c r="H188" s="140"/>
      <c r="I188" s="140"/>
      <c r="J188" s="140"/>
      <c r="K188" s="140"/>
      <c r="L188" s="140"/>
      <c r="M188" s="140">
        <f>IF('Detailed input - Vehicles'!$E$208&gt;=D177,$M$173/'Detailed input - Vehicles'!$E$208,0)</f>
        <v>0</v>
      </c>
      <c r="N188" s="140">
        <f>IF('Detailed input - Vehicles'!$E$208&gt;=E177,$M$173/'Detailed input - Vehicles'!$E$208,0)</f>
        <v>0</v>
      </c>
      <c r="O188" s="140">
        <f>IF('Detailed input - Vehicles'!$E$208&gt;=F177,$M$173/'Detailed input - Vehicles'!$E$208,0)</f>
        <v>0</v>
      </c>
      <c r="P188" s="140">
        <f>IF('Detailed input - Vehicles'!$E$208&gt;=G177,$M$173/'Detailed input - Vehicles'!$E$208,0)</f>
        <v>0</v>
      </c>
      <c r="Q188" s="140">
        <f>IF('Detailed input - Vehicles'!$E$208&gt;=H177,$M$173/'Detailed input - Vehicles'!$E$208,0)</f>
        <v>0</v>
      </c>
      <c r="R188" s="140">
        <f>IF('Detailed input - Vehicles'!$E$208&gt;=I177,$M$173/'Detailed input - Vehicles'!$E$208,0)</f>
        <v>0</v>
      </c>
      <c r="S188" s="140">
        <f>IF('Detailed input - Vehicles'!$E$208&gt;=J177,$M$173/'Detailed input - Vehicles'!$E$208,0)</f>
        <v>0</v>
      </c>
      <c r="T188" s="140">
        <f>IF('Detailed input - Vehicles'!$E$208&gt;=K177,$M$173/'Detailed input - Vehicles'!$E$208,0)</f>
        <v>0</v>
      </c>
      <c r="U188" s="140">
        <f>IF('Detailed input - Vehicles'!$E$208&gt;=L177,$M$173/'Detailed input - Vehicles'!$E$208,0)</f>
        <v>0</v>
      </c>
      <c r="V188" s="140">
        <f>IF('Detailed input - Vehicles'!$E$208&gt;=M177,$M$173/'Detailed input - Vehicles'!$E$208,0)</f>
        <v>0</v>
      </c>
      <c r="W188" s="140">
        <f>IF('Detailed input - Vehicles'!$E$208&gt;=N177,$M$173/'Detailed input - Vehicles'!$E$208,0)</f>
        <v>0</v>
      </c>
      <c r="X188" s="140">
        <f>IF('Detailed input - Vehicles'!$E$208&gt;=O177,$M$173/'Detailed input - Vehicles'!$E$208,0)</f>
        <v>0</v>
      </c>
      <c r="Y188" s="140">
        <f>IF('Detailed input - Vehicles'!$E$208&gt;=P177,$M$173/'Detailed input - Vehicles'!$E$208,0)</f>
        <v>0</v>
      </c>
      <c r="Z188" s="140">
        <f>IF('Detailed input - Vehicles'!$E$208&gt;=Q177,$M$173/'Detailed input - Vehicles'!$E$208,0)</f>
        <v>0</v>
      </c>
      <c r="AA188" s="140">
        <f>IF('Detailed input - Vehicles'!$E$208&gt;=R177,$M$173/'Detailed input - Vehicles'!$E$208,0)</f>
        <v>0</v>
      </c>
      <c r="AB188" s="140">
        <f>IF('Detailed input - Vehicles'!$E$208&gt;=S177,$M$173/'Detailed input - Vehicles'!$E$208,0)</f>
        <v>0</v>
      </c>
      <c r="AC188" s="140">
        <f>IF('Detailed input - Vehicles'!$E$208&gt;=T177,$M$173/'Detailed input - Vehicles'!$E$208,0)</f>
        <v>0</v>
      </c>
    </row>
    <row r="189" spans="1:29" ht="20.25" customHeight="1" outlineLevel="2" x14ac:dyDescent="0.3">
      <c r="A189" s="23"/>
      <c r="B189" s="84"/>
      <c r="C189" s="146" t="s">
        <v>131</v>
      </c>
      <c r="D189" s="140"/>
      <c r="E189" s="140"/>
      <c r="F189" s="140"/>
      <c r="G189" s="140"/>
      <c r="H189" s="140"/>
      <c r="I189" s="140"/>
      <c r="J189" s="140"/>
      <c r="K189" s="140"/>
      <c r="L189" s="140"/>
      <c r="M189" s="140"/>
      <c r="N189" s="140">
        <f>IF('Detailed input - Vehicles'!$E$208&gt;=D177,$N$173/'Detailed input - Vehicles'!$E$208,0)</f>
        <v>0</v>
      </c>
      <c r="O189" s="140">
        <f>IF('Detailed input - Vehicles'!$E$208&gt;=E177,$N$173/'Detailed input - Vehicles'!$E$208,0)</f>
        <v>0</v>
      </c>
      <c r="P189" s="140">
        <f>IF('Detailed input - Vehicles'!$E$208&gt;=F177,$N$173/'Detailed input - Vehicles'!$E$208,0)</f>
        <v>0</v>
      </c>
      <c r="Q189" s="140">
        <f>IF('Detailed input - Vehicles'!$E$208&gt;=G177,$N$173/'Detailed input - Vehicles'!$E$208,0)</f>
        <v>0</v>
      </c>
      <c r="R189" s="140">
        <f>IF('Detailed input - Vehicles'!$E$208&gt;=H177,$N$173/'Detailed input - Vehicles'!$E$208,0)</f>
        <v>0</v>
      </c>
      <c r="S189" s="140">
        <f>IF('Detailed input - Vehicles'!$E$208&gt;=I177,$N$173/'Detailed input - Vehicles'!$E$208,0)</f>
        <v>0</v>
      </c>
      <c r="T189" s="140">
        <f>IF('Detailed input - Vehicles'!$E$208&gt;=J177,$N$173/'Detailed input - Vehicles'!$E$208,0)</f>
        <v>0</v>
      </c>
      <c r="U189" s="140">
        <f>IF('Detailed input - Vehicles'!$E$208&gt;=K177,$N$173/'Detailed input - Vehicles'!$E$208,0)</f>
        <v>0</v>
      </c>
      <c r="V189" s="140">
        <f>IF('Detailed input - Vehicles'!$E$208&gt;=L177,$N$173/'Detailed input - Vehicles'!$E$208,0)</f>
        <v>0</v>
      </c>
      <c r="W189" s="140">
        <f>IF('Detailed input - Vehicles'!$E$208&gt;=M177,$N$173/'Detailed input - Vehicles'!$E$208,0)</f>
        <v>0</v>
      </c>
      <c r="X189" s="140">
        <f>IF('Detailed input - Vehicles'!$E$208&gt;=N177,$N$173/'Detailed input - Vehicles'!$E$208,0)</f>
        <v>0</v>
      </c>
      <c r="Y189" s="140">
        <f>IF('Detailed input - Vehicles'!$E$208&gt;=O177,$N$173/'Detailed input - Vehicles'!$E$208,0)</f>
        <v>0</v>
      </c>
      <c r="Z189" s="140">
        <f>IF('Detailed input - Vehicles'!$E$208&gt;=P177,$N$173/'Detailed input - Vehicles'!$E$208,0)</f>
        <v>0</v>
      </c>
      <c r="AA189" s="140">
        <f>IF('Detailed input - Vehicles'!$E$208&gt;=Q177,$N$173/'Detailed input - Vehicles'!$E$208,0)</f>
        <v>0</v>
      </c>
      <c r="AB189" s="140">
        <f>IF('Detailed input - Vehicles'!$E$208&gt;=R177,$N$173/'Detailed input - Vehicles'!$E$208,0)</f>
        <v>0</v>
      </c>
      <c r="AC189" s="140">
        <f>IF('Detailed input - Vehicles'!$E$208&gt;=S177,$N$173/'Detailed input - Vehicles'!$E$208,0)</f>
        <v>0</v>
      </c>
    </row>
    <row r="190" spans="1:29" s="87" customFormat="1" ht="20.25" customHeight="1" outlineLevel="1" x14ac:dyDescent="0.3">
      <c r="A190" s="23"/>
      <c r="B190" s="84"/>
      <c r="C190" s="84"/>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row>
    <row r="191" spans="1:29" s="87" customFormat="1" ht="20.25" customHeight="1" outlineLevel="1" x14ac:dyDescent="0.3">
      <c r="A191" s="78"/>
      <c r="B191" s="84"/>
      <c r="C191" s="84"/>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row>
    <row r="192" spans="1:29" ht="20.25" customHeight="1" outlineLevel="1" x14ac:dyDescent="0.3">
      <c r="A192" s="78"/>
      <c r="B192" s="133" t="s">
        <v>112</v>
      </c>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row>
    <row r="193" spans="1:29" s="87" customFormat="1" ht="20.25" customHeight="1" outlineLevel="1" x14ac:dyDescent="0.3">
      <c r="A193" s="78"/>
      <c r="B193" s="182"/>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row>
    <row r="194" spans="1:29" s="87" customFormat="1" ht="20.25" customHeight="1" outlineLevel="1" thickBot="1" x14ac:dyDescent="0.35">
      <c r="A194" s="78"/>
      <c r="B194" s="184" t="s">
        <v>200</v>
      </c>
      <c r="C194" s="184" t="s">
        <v>16</v>
      </c>
      <c r="D194" s="185">
        <f>D197+D210+D212</f>
        <v>0</v>
      </c>
      <c r="E194" s="185">
        <f t="shared" ref="E194:N194" si="113">E197+E210+E212</f>
        <v>0</v>
      </c>
      <c r="F194" s="185">
        <f t="shared" si="113"/>
        <v>0</v>
      </c>
      <c r="G194" s="185">
        <f t="shared" si="113"/>
        <v>0</v>
      </c>
      <c r="H194" s="185">
        <f t="shared" si="113"/>
        <v>0</v>
      </c>
      <c r="I194" s="185">
        <f t="shared" si="113"/>
        <v>0</v>
      </c>
      <c r="J194" s="185">
        <f t="shared" si="113"/>
        <v>0</v>
      </c>
      <c r="K194" s="185">
        <f t="shared" si="113"/>
        <v>0</v>
      </c>
      <c r="L194" s="185">
        <f t="shared" si="113"/>
        <v>0</v>
      </c>
      <c r="M194" s="185">
        <f t="shared" si="113"/>
        <v>0</v>
      </c>
      <c r="N194" s="185">
        <f t="shared" si="113"/>
        <v>0</v>
      </c>
      <c r="O194" s="185">
        <f t="shared" ref="O194:AC194" si="114">O197+O210+O212</f>
        <v>0</v>
      </c>
      <c r="P194" s="185">
        <f t="shared" si="114"/>
        <v>0</v>
      </c>
      <c r="Q194" s="185">
        <f t="shared" si="114"/>
        <v>0</v>
      </c>
      <c r="R194" s="185">
        <f t="shared" si="114"/>
        <v>0</v>
      </c>
      <c r="S194" s="185">
        <f t="shared" si="114"/>
        <v>0</v>
      </c>
      <c r="T194" s="185">
        <f t="shared" si="114"/>
        <v>0</v>
      </c>
      <c r="U194" s="185">
        <f t="shared" si="114"/>
        <v>0</v>
      </c>
      <c r="V194" s="185">
        <f t="shared" si="114"/>
        <v>0</v>
      </c>
      <c r="W194" s="185">
        <f t="shared" si="114"/>
        <v>0</v>
      </c>
      <c r="X194" s="185">
        <f t="shared" si="114"/>
        <v>0</v>
      </c>
      <c r="Y194" s="185">
        <f t="shared" si="114"/>
        <v>0</v>
      </c>
      <c r="Z194" s="185">
        <f t="shared" si="114"/>
        <v>0</v>
      </c>
      <c r="AA194" s="185">
        <f t="shared" si="114"/>
        <v>0</v>
      </c>
      <c r="AB194" s="185">
        <f t="shared" si="114"/>
        <v>0</v>
      </c>
      <c r="AC194" s="185">
        <f t="shared" si="114"/>
        <v>0</v>
      </c>
    </row>
    <row r="195" spans="1:29" ht="15" customHeight="1" outlineLevel="1" x14ac:dyDescent="0.3"/>
    <row r="196" spans="1:29" s="208" customFormat="1" ht="20.25" customHeight="1" outlineLevel="2" x14ac:dyDescent="0.3">
      <c r="A196" s="78"/>
      <c r="B196" s="206"/>
      <c r="C196" s="207"/>
      <c r="D196" s="207"/>
      <c r="E196" s="207"/>
      <c r="F196" s="207"/>
      <c r="G196" s="207"/>
      <c r="H196" s="207"/>
      <c r="I196" s="207"/>
      <c r="J196" s="207"/>
      <c r="K196" s="207"/>
      <c r="L196" s="207"/>
      <c r="M196" s="207"/>
      <c r="N196" s="207"/>
      <c r="O196" s="207"/>
      <c r="P196" s="207"/>
      <c r="Q196" s="207"/>
      <c r="R196" s="207"/>
      <c r="S196" s="207"/>
      <c r="T196" s="207"/>
      <c r="U196" s="207"/>
      <c r="V196" s="207"/>
      <c r="W196" s="207"/>
      <c r="X196" s="207"/>
      <c r="Y196" s="207"/>
      <c r="Z196" s="207"/>
      <c r="AA196" s="207"/>
      <c r="AB196" s="207"/>
      <c r="AC196" s="207"/>
    </row>
    <row r="197" spans="1:29" s="87" customFormat="1" ht="20.25" customHeight="1" outlineLevel="2" x14ac:dyDescent="0.3">
      <c r="A197" s="263"/>
      <c r="B197" s="101" t="s">
        <v>63</v>
      </c>
      <c r="C197" s="101" t="s">
        <v>16</v>
      </c>
      <c r="D197" s="141">
        <f t="shared" ref="D197:N197" si="115">SUM(D198:D208)</f>
        <v>0</v>
      </c>
      <c r="E197" s="141">
        <f t="shared" si="115"/>
        <v>0</v>
      </c>
      <c r="F197" s="141">
        <f t="shared" si="115"/>
        <v>0</v>
      </c>
      <c r="G197" s="141">
        <f t="shared" si="115"/>
        <v>0</v>
      </c>
      <c r="H197" s="141">
        <f t="shared" si="115"/>
        <v>0</v>
      </c>
      <c r="I197" s="141">
        <f t="shared" si="115"/>
        <v>0</v>
      </c>
      <c r="J197" s="141">
        <f t="shared" si="115"/>
        <v>0</v>
      </c>
      <c r="K197" s="141">
        <f t="shared" si="115"/>
        <v>0</v>
      </c>
      <c r="L197" s="141">
        <f t="shared" si="115"/>
        <v>0</v>
      </c>
      <c r="M197" s="141">
        <f t="shared" si="115"/>
        <v>0</v>
      </c>
      <c r="N197" s="141">
        <f t="shared" si="115"/>
        <v>0</v>
      </c>
      <c r="O197" s="141">
        <f t="shared" ref="O197:AC197" si="116">SUM(O198:O208)</f>
        <v>0</v>
      </c>
      <c r="P197" s="141">
        <f t="shared" si="116"/>
        <v>0</v>
      </c>
      <c r="Q197" s="141">
        <f t="shared" si="116"/>
        <v>0</v>
      </c>
      <c r="R197" s="141">
        <f t="shared" si="116"/>
        <v>0</v>
      </c>
      <c r="S197" s="141">
        <f t="shared" si="116"/>
        <v>0</v>
      </c>
      <c r="T197" s="141">
        <f t="shared" si="116"/>
        <v>0</v>
      </c>
      <c r="U197" s="141">
        <f t="shared" si="116"/>
        <v>0</v>
      </c>
      <c r="V197" s="141">
        <f t="shared" si="116"/>
        <v>0</v>
      </c>
      <c r="W197" s="141">
        <f t="shared" si="116"/>
        <v>0</v>
      </c>
      <c r="X197" s="141">
        <f t="shared" si="116"/>
        <v>0</v>
      </c>
      <c r="Y197" s="141">
        <f t="shared" si="116"/>
        <v>0</v>
      </c>
      <c r="Z197" s="141">
        <f t="shared" si="116"/>
        <v>0</v>
      </c>
      <c r="AA197" s="141">
        <f t="shared" si="116"/>
        <v>0</v>
      </c>
      <c r="AB197" s="141">
        <f t="shared" si="116"/>
        <v>0</v>
      </c>
      <c r="AC197" s="141">
        <f t="shared" si="116"/>
        <v>0</v>
      </c>
    </row>
    <row r="198" spans="1:29" s="87" customFormat="1" ht="20.25" customHeight="1" outlineLevel="3" x14ac:dyDescent="0.3">
      <c r="A198" s="263"/>
      <c r="B198" s="103" t="s">
        <v>136</v>
      </c>
      <c r="C198" s="146" t="s">
        <v>121</v>
      </c>
      <c r="D198" s="140">
        <f>IF('Detailed input - Vehicles'!$E$237&lt;&gt;0,'Detailed input - Vehicles'!$E$237,'Detailed input - Vehicles'!$E$236)*D127*D139</f>
        <v>0</v>
      </c>
      <c r="E198" s="140">
        <f>IF('Detailed input - Vehicles'!$E$237&lt;&gt;0,'Detailed input - Vehicles'!$E$237,'Detailed input - Vehicles'!$E$236)*E127*E139</f>
        <v>0</v>
      </c>
      <c r="F198" s="140">
        <f>IF('Detailed input - Vehicles'!$E$237&lt;&gt;0,'Detailed input - Vehicles'!$E$237,'Detailed input - Vehicles'!$E$236)*F127*F139</f>
        <v>0</v>
      </c>
      <c r="G198" s="140">
        <f>IF('Detailed input - Vehicles'!$E$237&lt;&gt;0,'Detailed input - Vehicles'!$E$237,'Detailed input - Vehicles'!$E$236)*G127*G139</f>
        <v>0</v>
      </c>
      <c r="H198" s="140">
        <f>IF('Detailed input - Vehicles'!$E$237&lt;&gt;0,'Detailed input - Vehicles'!$E$237,'Detailed input - Vehicles'!$E$236)*H127*H139</f>
        <v>0</v>
      </c>
      <c r="I198" s="140">
        <f>IF('Detailed input - Vehicles'!$E$237&lt;&gt;0,'Detailed input - Vehicles'!$E$237,'Detailed input - Vehicles'!$E$236)*I127*I139</f>
        <v>0</v>
      </c>
      <c r="J198" s="140">
        <f>IF('Detailed input - Vehicles'!$E$237&lt;&gt;0,'Detailed input - Vehicles'!$E$237,'Detailed input - Vehicles'!$E$236)*J127*J139</f>
        <v>0</v>
      </c>
      <c r="K198" s="140">
        <f>IF('Detailed input - Vehicles'!$E$237&lt;&gt;0,'Detailed input - Vehicles'!$E$237,'Detailed input - Vehicles'!$E$236)*K127*K139</f>
        <v>0</v>
      </c>
      <c r="L198" s="140">
        <f>IF('Detailed input - Vehicles'!$E$237&lt;&gt;0,'Detailed input - Vehicles'!$E$237,'Detailed input - Vehicles'!$E$236)*L127*L139</f>
        <v>0</v>
      </c>
      <c r="M198" s="140">
        <f>IF('Detailed input - Vehicles'!$E$237&lt;&gt;0,'Detailed input - Vehicles'!$E$237,'Detailed input - Vehicles'!$E$236)*M127*M139</f>
        <v>0</v>
      </c>
      <c r="N198" s="140">
        <f>IF('Detailed input - Vehicles'!$E$237&lt;&gt;0,'Detailed input - Vehicles'!$E$237,'Detailed input - Vehicles'!$E$236)*N127*N139</f>
        <v>0</v>
      </c>
      <c r="O198" s="140">
        <f>IF('Detailed input - Vehicles'!$E$237&lt;&gt;0,'Detailed input - Vehicles'!$E$237,'Detailed input - Vehicles'!$E$236)*O127*O139</f>
        <v>0</v>
      </c>
      <c r="P198" s="140">
        <f>IF('Detailed input - Vehicles'!$E$237&lt;&gt;0,'Detailed input - Vehicles'!$E$237,'Detailed input - Vehicles'!$E$236)*P127*P139</f>
        <v>0</v>
      </c>
      <c r="Q198" s="140">
        <f>IF('Detailed input - Vehicles'!$E$237&lt;&gt;0,'Detailed input - Vehicles'!$E$237,'Detailed input - Vehicles'!$E$236)*Q127*Q139</f>
        <v>0</v>
      </c>
      <c r="R198" s="140">
        <f>IF('Detailed input - Vehicles'!$E$237&lt;&gt;0,'Detailed input - Vehicles'!$E$237,'Detailed input - Vehicles'!$E$236)*R127*R139</f>
        <v>0</v>
      </c>
      <c r="S198" s="140">
        <f>IF('Detailed input - Vehicles'!$E$237&lt;&gt;0,'Detailed input - Vehicles'!$E$237,'Detailed input - Vehicles'!$E$236)*S127*S139</f>
        <v>0</v>
      </c>
      <c r="T198" s="140">
        <f>IF('Detailed input - Vehicles'!$E$237&lt;&gt;0,'Detailed input - Vehicles'!$E$237,'Detailed input - Vehicles'!$E$236)*T127*T139</f>
        <v>0</v>
      </c>
      <c r="U198" s="140">
        <f>IF('Detailed input - Vehicles'!$E$237&lt;&gt;0,'Detailed input - Vehicles'!$E$237,'Detailed input - Vehicles'!$E$236)*U127*U139</f>
        <v>0</v>
      </c>
      <c r="V198" s="140">
        <f>IF('Detailed input - Vehicles'!$E$237&lt;&gt;0,'Detailed input - Vehicles'!$E$237,'Detailed input - Vehicles'!$E$236)*V127*V139</f>
        <v>0</v>
      </c>
      <c r="W198" s="140">
        <f>IF('Detailed input - Vehicles'!$E$237&lt;&gt;0,'Detailed input - Vehicles'!$E$237,'Detailed input - Vehicles'!$E$236)*W127*W139</f>
        <v>0</v>
      </c>
      <c r="X198" s="140">
        <f>IF('Detailed input - Vehicles'!$E$237&lt;&gt;0,'Detailed input - Vehicles'!$E$237,'Detailed input - Vehicles'!$E$236)*X127*X139</f>
        <v>0</v>
      </c>
      <c r="Y198" s="140">
        <f>IF('Detailed input - Vehicles'!$E$237&lt;&gt;0,'Detailed input - Vehicles'!$E$237,'Detailed input - Vehicles'!$E$236)*Y127*Y139</f>
        <v>0</v>
      </c>
      <c r="Z198" s="140">
        <f>IF('Detailed input - Vehicles'!$E$237&lt;&gt;0,'Detailed input - Vehicles'!$E$237,'Detailed input - Vehicles'!$E$236)*Z127*Z139</f>
        <v>0</v>
      </c>
      <c r="AA198" s="140">
        <f>IF('Detailed input - Vehicles'!$E$237&lt;&gt;0,'Detailed input - Vehicles'!$E$237,'Detailed input - Vehicles'!$E$236)*AA127*AA139</f>
        <v>0</v>
      </c>
      <c r="AB198" s="140">
        <f>IF('Detailed input - Vehicles'!$E$237&lt;&gt;0,'Detailed input - Vehicles'!$E$237,'Detailed input - Vehicles'!$E$236)*AB127*AB139</f>
        <v>0</v>
      </c>
      <c r="AC198" s="140">
        <f>IF('Detailed input - Vehicles'!$E$237&lt;&gt;0,'Detailed input - Vehicles'!$E$237,'Detailed input - Vehicles'!$E$236)*AC127*AC139</f>
        <v>0</v>
      </c>
    </row>
    <row r="199" spans="1:29" s="87" customFormat="1" ht="20.25" customHeight="1" outlineLevel="3" x14ac:dyDescent="0.3">
      <c r="A199" s="263"/>
      <c r="B199" s="89"/>
      <c r="C199" s="146" t="s">
        <v>122</v>
      </c>
      <c r="D199" s="140"/>
      <c r="E199" s="140">
        <f>IF('Detailed input - Vehicles'!$F$237&lt;&gt;0,'Detailed input - Vehicles'!$F$237,'Detailed input - Vehicles'!$F$236)*E128*E139</f>
        <v>0</v>
      </c>
      <c r="F199" s="140">
        <f>IF('Detailed input - Vehicles'!$F$237&lt;&gt;0,'Detailed input - Vehicles'!$F$237,'Detailed input - Vehicles'!$F$236)*F128*F139</f>
        <v>0</v>
      </c>
      <c r="G199" s="140">
        <f>IF('Detailed input - Vehicles'!$F$237&lt;&gt;0,'Detailed input - Vehicles'!$F$237,'Detailed input - Vehicles'!$F$236)*G128*G139</f>
        <v>0</v>
      </c>
      <c r="H199" s="140">
        <f>IF('Detailed input - Vehicles'!$F$237&lt;&gt;0,'Detailed input - Vehicles'!$F$237,'Detailed input - Vehicles'!$F$236)*H128*H139</f>
        <v>0</v>
      </c>
      <c r="I199" s="140">
        <f>IF('Detailed input - Vehicles'!$F$237&lt;&gt;0,'Detailed input - Vehicles'!$F$237,'Detailed input - Vehicles'!$F$236)*I128*I139</f>
        <v>0</v>
      </c>
      <c r="J199" s="140">
        <f>IF('Detailed input - Vehicles'!$F$237&lt;&gt;0,'Detailed input - Vehicles'!$F$237,'Detailed input - Vehicles'!$F$236)*J128*J139</f>
        <v>0</v>
      </c>
      <c r="K199" s="140">
        <f>IF('Detailed input - Vehicles'!$F$237&lt;&gt;0,'Detailed input - Vehicles'!$F$237,'Detailed input - Vehicles'!$F$236)*K128*K139</f>
        <v>0</v>
      </c>
      <c r="L199" s="140">
        <f>IF('Detailed input - Vehicles'!$F$237&lt;&gt;0,'Detailed input - Vehicles'!$F$237,'Detailed input - Vehicles'!$F$236)*L128*L139</f>
        <v>0</v>
      </c>
      <c r="M199" s="140">
        <f>IF('Detailed input - Vehicles'!$F$237&lt;&gt;0,'Detailed input - Vehicles'!$F$237,'Detailed input - Vehicles'!$F$236)*M128*M139</f>
        <v>0</v>
      </c>
      <c r="N199" s="140">
        <f>IF('Detailed input - Vehicles'!$F$237&lt;&gt;0,'Detailed input - Vehicles'!$F$237,'Detailed input - Vehicles'!$F$236)*N128*N139</f>
        <v>0</v>
      </c>
      <c r="O199" s="140">
        <f>IF('Detailed input - Vehicles'!$F$237&lt;&gt;0,'Detailed input - Vehicles'!$F$237,'Detailed input - Vehicles'!$F$236)*O128*O139</f>
        <v>0</v>
      </c>
      <c r="P199" s="140">
        <f>IF('Detailed input - Vehicles'!$F$237&lt;&gt;0,'Detailed input - Vehicles'!$F$237,'Detailed input - Vehicles'!$F$236)*P128*P139</f>
        <v>0</v>
      </c>
      <c r="Q199" s="140">
        <f>IF('Detailed input - Vehicles'!$F$237&lt;&gt;0,'Detailed input - Vehicles'!$F$237,'Detailed input - Vehicles'!$F$236)*Q128*Q139</f>
        <v>0</v>
      </c>
      <c r="R199" s="140">
        <f>IF('Detailed input - Vehicles'!$F$237&lt;&gt;0,'Detailed input - Vehicles'!$F$237,'Detailed input - Vehicles'!$F$236)*R128*R139</f>
        <v>0</v>
      </c>
      <c r="S199" s="140">
        <f>IF('Detailed input - Vehicles'!$F$237&lt;&gt;0,'Detailed input - Vehicles'!$F$237,'Detailed input - Vehicles'!$F$236)*S128*S139</f>
        <v>0</v>
      </c>
      <c r="T199" s="140">
        <f>IF('Detailed input - Vehicles'!$F$237&lt;&gt;0,'Detailed input - Vehicles'!$F$237,'Detailed input - Vehicles'!$F$236)*T128*T139</f>
        <v>0</v>
      </c>
      <c r="U199" s="140">
        <f>IF('Detailed input - Vehicles'!$F$237&lt;&gt;0,'Detailed input - Vehicles'!$F$237,'Detailed input - Vehicles'!$F$236)*U128*U139</f>
        <v>0</v>
      </c>
      <c r="V199" s="140">
        <f>IF('Detailed input - Vehicles'!$F$237&lt;&gt;0,'Detailed input - Vehicles'!$F$237,'Detailed input - Vehicles'!$F$236)*V128*V139</f>
        <v>0</v>
      </c>
      <c r="W199" s="140">
        <f>IF('Detailed input - Vehicles'!$F$237&lt;&gt;0,'Detailed input - Vehicles'!$F$237,'Detailed input - Vehicles'!$F$236)*W128*W139</f>
        <v>0</v>
      </c>
      <c r="X199" s="140">
        <f>IF('Detailed input - Vehicles'!$F$237&lt;&gt;0,'Detailed input - Vehicles'!$F$237,'Detailed input - Vehicles'!$F$236)*X128*X139</f>
        <v>0</v>
      </c>
      <c r="Y199" s="140">
        <f>IF('Detailed input - Vehicles'!$F$237&lt;&gt;0,'Detailed input - Vehicles'!$F$237,'Detailed input - Vehicles'!$F$236)*Y128*Y139</f>
        <v>0</v>
      </c>
      <c r="Z199" s="140">
        <f>IF('Detailed input - Vehicles'!$F$237&lt;&gt;0,'Detailed input - Vehicles'!$F$237,'Detailed input - Vehicles'!$F$236)*Z128*Z139</f>
        <v>0</v>
      </c>
      <c r="AA199" s="140">
        <f>IF('Detailed input - Vehicles'!$F$237&lt;&gt;0,'Detailed input - Vehicles'!$F$237,'Detailed input - Vehicles'!$F$236)*AA128*AA139</f>
        <v>0</v>
      </c>
      <c r="AB199" s="140">
        <f>IF('Detailed input - Vehicles'!$F$237&lt;&gt;0,'Detailed input - Vehicles'!$F$237,'Detailed input - Vehicles'!$F$236)*AB128*AB139</f>
        <v>0</v>
      </c>
      <c r="AC199" s="140">
        <f>IF('Detailed input - Vehicles'!$F$237&lt;&gt;0,'Detailed input - Vehicles'!$F$237,'Detailed input - Vehicles'!$F$236)*AC128*AC139</f>
        <v>0</v>
      </c>
    </row>
    <row r="200" spans="1:29" s="87" customFormat="1" ht="20.25" customHeight="1" outlineLevel="3" x14ac:dyDescent="0.3">
      <c r="A200" s="263"/>
      <c r="B200" s="89"/>
      <c r="C200" s="146" t="s">
        <v>123</v>
      </c>
      <c r="D200" s="140"/>
      <c r="E200" s="140"/>
      <c r="F200" s="140">
        <f>IF('Detailed input - Vehicles'!$G$237&lt;&gt;0,'Detailed input - Vehicles'!$G$237,'Detailed input - Vehicles'!$G$236)*F129*F139</f>
        <v>0</v>
      </c>
      <c r="G200" s="140">
        <f>IF('Detailed input - Vehicles'!$G$237&lt;&gt;0,'Detailed input - Vehicles'!$G$237,'Detailed input - Vehicles'!$G$236)*G129*G139</f>
        <v>0</v>
      </c>
      <c r="H200" s="140">
        <f>IF('Detailed input - Vehicles'!$G$237&lt;&gt;0,'Detailed input - Vehicles'!$G$237,'Detailed input - Vehicles'!$G$236)*H129*H139</f>
        <v>0</v>
      </c>
      <c r="I200" s="140">
        <f>IF('Detailed input - Vehicles'!$G$237&lt;&gt;0,'Detailed input - Vehicles'!$G$237,'Detailed input - Vehicles'!$G$236)*I129*I139</f>
        <v>0</v>
      </c>
      <c r="J200" s="140">
        <f>IF('Detailed input - Vehicles'!$G$237&lt;&gt;0,'Detailed input - Vehicles'!$G$237,'Detailed input - Vehicles'!$G$236)*J129*J139</f>
        <v>0</v>
      </c>
      <c r="K200" s="140">
        <f>IF('Detailed input - Vehicles'!$G$237&lt;&gt;0,'Detailed input - Vehicles'!$G$237,'Detailed input - Vehicles'!$G$236)*K129*K139</f>
        <v>0</v>
      </c>
      <c r="L200" s="140">
        <f>IF('Detailed input - Vehicles'!$G$237&lt;&gt;0,'Detailed input - Vehicles'!$G$237,'Detailed input - Vehicles'!$G$236)*L129*L139</f>
        <v>0</v>
      </c>
      <c r="M200" s="140">
        <f>IF('Detailed input - Vehicles'!$G$237&lt;&gt;0,'Detailed input - Vehicles'!$G$237,'Detailed input - Vehicles'!$G$236)*M129*M139</f>
        <v>0</v>
      </c>
      <c r="N200" s="140">
        <f>IF('Detailed input - Vehicles'!$G$237&lt;&gt;0,'Detailed input - Vehicles'!$G$237,'Detailed input - Vehicles'!$G$236)*N129*N139</f>
        <v>0</v>
      </c>
      <c r="O200" s="140">
        <f>IF('Detailed input - Vehicles'!$G$237&lt;&gt;0,'Detailed input - Vehicles'!$G$237,'Detailed input - Vehicles'!$G$236)*O129*O139</f>
        <v>0</v>
      </c>
      <c r="P200" s="140">
        <f>IF('Detailed input - Vehicles'!$G$237&lt;&gt;0,'Detailed input - Vehicles'!$G$237,'Detailed input - Vehicles'!$G$236)*P129*P139</f>
        <v>0</v>
      </c>
      <c r="Q200" s="140">
        <f>IF('Detailed input - Vehicles'!$G$237&lt;&gt;0,'Detailed input - Vehicles'!$G$237,'Detailed input - Vehicles'!$G$236)*Q129*Q139</f>
        <v>0</v>
      </c>
      <c r="R200" s="140">
        <f>IF('Detailed input - Vehicles'!$G$237&lt;&gt;0,'Detailed input - Vehicles'!$G$237,'Detailed input - Vehicles'!$G$236)*R129*R139</f>
        <v>0</v>
      </c>
      <c r="S200" s="140">
        <f>IF('Detailed input - Vehicles'!$G$237&lt;&gt;0,'Detailed input - Vehicles'!$G$237,'Detailed input - Vehicles'!$G$236)*S129*S139</f>
        <v>0</v>
      </c>
      <c r="T200" s="140">
        <f>IF('Detailed input - Vehicles'!$G$237&lt;&gt;0,'Detailed input - Vehicles'!$G$237,'Detailed input - Vehicles'!$G$236)*T129*T139</f>
        <v>0</v>
      </c>
      <c r="U200" s="140">
        <f>IF('Detailed input - Vehicles'!$G$237&lt;&gt;0,'Detailed input - Vehicles'!$G$237,'Detailed input - Vehicles'!$G$236)*U129*U139</f>
        <v>0</v>
      </c>
      <c r="V200" s="140">
        <f>IF('Detailed input - Vehicles'!$G$237&lt;&gt;0,'Detailed input - Vehicles'!$G$237,'Detailed input - Vehicles'!$G$236)*V129*V139</f>
        <v>0</v>
      </c>
      <c r="W200" s="140">
        <f>IF('Detailed input - Vehicles'!$G$237&lt;&gt;0,'Detailed input - Vehicles'!$G$237,'Detailed input - Vehicles'!$G$236)*W129*W139</f>
        <v>0</v>
      </c>
      <c r="X200" s="140">
        <f>IF('Detailed input - Vehicles'!$G$237&lt;&gt;0,'Detailed input - Vehicles'!$G$237,'Detailed input - Vehicles'!$G$236)*X129*X139</f>
        <v>0</v>
      </c>
      <c r="Y200" s="140">
        <f>IF('Detailed input - Vehicles'!$G$237&lt;&gt;0,'Detailed input - Vehicles'!$G$237,'Detailed input - Vehicles'!$G$236)*Y129*Y139</f>
        <v>0</v>
      </c>
      <c r="Z200" s="140">
        <f>IF('Detailed input - Vehicles'!$G$237&lt;&gt;0,'Detailed input - Vehicles'!$G$237,'Detailed input - Vehicles'!$G$236)*Z129*Z139</f>
        <v>0</v>
      </c>
      <c r="AA200" s="140">
        <f>IF('Detailed input - Vehicles'!$G$237&lt;&gt;0,'Detailed input - Vehicles'!$G$237,'Detailed input - Vehicles'!$G$236)*AA129*AA139</f>
        <v>0</v>
      </c>
      <c r="AB200" s="140">
        <f>IF('Detailed input - Vehicles'!$G$237&lt;&gt;0,'Detailed input - Vehicles'!$G$237,'Detailed input - Vehicles'!$G$236)*AB129*AB139</f>
        <v>0</v>
      </c>
      <c r="AC200" s="140">
        <f>IF('Detailed input - Vehicles'!$G$237&lt;&gt;0,'Detailed input - Vehicles'!$G$237,'Detailed input - Vehicles'!$G$236)*AC129*AC139</f>
        <v>0</v>
      </c>
    </row>
    <row r="201" spans="1:29" s="87" customFormat="1" ht="20.25" customHeight="1" outlineLevel="3" x14ac:dyDescent="0.3">
      <c r="A201" s="263"/>
      <c r="B201" s="89"/>
      <c r="C201" s="146" t="s">
        <v>124</v>
      </c>
      <c r="D201" s="140"/>
      <c r="E201" s="140"/>
      <c r="F201" s="140"/>
      <c r="G201" s="140">
        <f>IF('Detailed input - Vehicles'!$H$237&lt;&gt;0,'Detailed input - Vehicles'!$H$237,'Detailed input - Vehicles'!$H$236)*G139*G130</f>
        <v>0</v>
      </c>
      <c r="H201" s="140">
        <f>IF('Detailed input - Vehicles'!$H$237&lt;&gt;0,'Detailed input - Vehicles'!$H$237,'Detailed input - Vehicles'!$H$236)*H139*H130</f>
        <v>0</v>
      </c>
      <c r="I201" s="140">
        <f>IF('Detailed input - Vehicles'!$H$237&lt;&gt;0,'Detailed input - Vehicles'!$H$237,'Detailed input - Vehicles'!$H$236)*I139*I130</f>
        <v>0</v>
      </c>
      <c r="J201" s="140">
        <f>IF('Detailed input - Vehicles'!$H$237&lt;&gt;0,'Detailed input - Vehicles'!$H$237,'Detailed input - Vehicles'!$H$236)*J139*J130</f>
        <v>0</v>
      </c>
      <c r="K201" s="140">
        <f>IF('Detailed input - Vehicles'!$H$237&lt;&gt;0,'Detailed input - Vehicles'!$H$237,'Detailed input - Vehicles'!$H$236)*K139*K130</f>
        <v>0</v>
      </c>
      <c r="L201" s="140">
        <f>IF('Detailed input - Vehicles'!$H$237&lt;&gt;0,'Detailed input - Vehicles'!$H$237,'Detailed input - Vehicles'!$H$236)*L139*L130</f>
        <v>0</v>
      </c>
      <c r="M201" s="140">
        <f>IF('Detailed input - Vehicles'!$H$237&lt;&gt;0,'Detailed input - Vehicles'!$H$237,'Detailed input - Vehicles'!$H$236)*M139*M130</f>
        <v>0</v>
      </c>
      <c r="N201" s="140">
        <f>IF('Detailed input - Vehicles'!$H$237&lt;&gt;0,'Detailed input - Vehicles'!$H$237,'Detailed input - Vehicles'!$H$236)*N139*N130</f>
        <v>0</v>
      </c>
      <c r="O201" s="140">
        <f>IF('Detailed input - Vehicles'!$H$237&lt;&gt;0,'Detailed input - Vehicles'!$H$237,'Detailed input - Vehicles'!$H$236)*O139*O130</f>
        <v>0</v>
      </c>
      <c r="P201" s="140">
        <f>IF('Detailed input - Vehicles'!$H$237&lt;&gt;0,'Detailed input - Vehicles'!$H$237,'Detailed input - Vehicles'!$H$236)*P139*P130</f>
        <v>0</v>
      </c>
      <c r="Q201" s="140">
        <f>IF('Detailed input - Vehicles'!$H$237&lt;&gt;0,'Detailed input - Vehicles'!$H$237,'Detailed input - Vehicles'!$H$236)*Q139*Q130</f>
        <v>0</v>
      </c>
      <c r="R201" s="140">
        <f>IF('Detailed input - Vehicles'!$H$237&lt;&gt;0,'Detailed input - Vehicles'!$H$237,'Detailed input - Vehicles'!$H$236)*R139*R130</f>
        <v>0</v>
      </c>
      <c r="S201" s="140">
        <f>IF('Detailed input - Vehicles'!$H$237&lt;&gt;0,'Detailed input - Vehicles'!$H$237,'Detailed input - Vehicles'!$H$236)*S139*S130</f>
        <v>0</v>
      </c>
      <c r="T201" s="140">
        <f>IF('Detailed input - Vehicles'!$H$237&lt;&gt;0,'Detailed input - Vehicles'!$H$237,'Detailed input - Vehicles'!$H$236)*T139*T130</f>
        <v>0</v>
      </c>
      <c r="U201" s="140">
        <f>IF('Detailed input - Vehicles'!$H$237&lt;&gt;0,'Detailed input - Vehicles'!$H$237,'Detailed input - Vehicles'!$H$236)*U139*U130</f>
        <v>0</v>
      </c>
      <c r="V201" s="140">
        <f>IF('Detailed input - Vehicles'!$H$237&lt;&gt;0,'Detailed input - Vehicles'!$H$237,'Detailed input - Vehicles'!$H$236)*V139*V130</f>
        <v>0</v>
      </c>
      <c r="W201" s="140">
        <f>IF('Detailed input - Vehicles'!$H$237&lt;&gt;0,'Detailed input - Vehicles'!$H$237,'Detailed input - Vehicles'!$H$236)*W139*W130</f>
        <v>0</v>
      </c>
      <c r="X201" s="140">
        <f>IF('Detailed input - Vehicles'!$H$237&lt;&gt;0,'Detailed input - Vehicles'!$H$237,'Detailed input - Vehicles'!$H$236)*X139*X130</f>
        <v>0</v>
      </c>
      <c r="Y201" s="140">
        <f>IF('Detailed input - Vehicles'!$H$237&lt;&gt;0,'Detailed input - Vehicles'!$H$237,'Detailed input - Vehicles'!$H$236)*Y139*Y130</f>
        <v>0</v>
      </c>
      <c r="Z201" s="140">
        <f>IF('Detailed input - Vehicles'!$H$237&lt;&gt;0,'Detailed input - Vehicles'!$H$237,'Detailed input - Vehicles'!$H$236)*Z139*Z130</f>
        <v>0</v>
      </c>
      <c r="AA201" s="140">
        <f>IF('Detailed input - Vehicles'!$H$237&lt;&gt;0,'Detailed input - Vehicles'!$H$237,'Detailed input - Vehicles'!$H$236)*AA139*AA130</f>
        <v>0</v>
      </c>
      <c r="AB201" s="140">
        <f>IF('Detailed input - Vehicles'!$H$237&lt;&gt;0,'Detailed input - Vehicles'!$H$237,'Detailed input - Vehicles'!$H$236)*AB139*AB130</f>
        <v>0</v>
      </c>
      <c r="AC201" s="140">
        <f>IF('Detailed input - Vehicles'!$H$237&lt;&gt;0,'Detailed input - Vehicles'!$H$237,'Detailed input - Vehicles'!$H$236)*AC139*AC130</f>
        <v>0</v>
      </c>
    </row>
    <row r="202" spans="1:29" s="87" customFormat="1" ht="20.25" customHeight="1" outlineLevel="3" x14ac:dyDescent="0.3">
      <c r="A202" s="263"/>
      <c r="B202" s="89"/>
      <c r="C202" s="146" t="s">
        <v>125</v>
      </c>
      <c r="D202" s="140"/>
      <c r="E202" s="140"/>
      <c r="F202" s="140"/>
      <c r="G202" s="140"/>
      <c r="H202" s="140">
        <f>IF('Detailed input - Vehicles'!$I$237&lt;&gt;0,'Detailed input - Vehicles'!$I$237,'Detailed input - Vehicles'!$I$236)*H131*H139</f>
        <v>0</v>
      </c>
      <c r="I202" s="140">
        <f>IF('Detailed input - Vehicles'!$I$237&lt;&gt;0,'Detailed input - Vehicles'!$I$237,'Detailed input - Vehicles'!$I$236)*I131*I139</f>
        <v>0</v>
      </c>
      <c r="J202" s="140">
        <f>IF('Detailed input - Vehicles'!$I$237&lt;&gt;0,'Detailed input - Vehicles'!$I$237,'Detailed input - Vehicles'!$I$236)*J131*J139</f>
        <v>0</v>
      </c>
      <c r="K202" s="140">
        <f>IF('Detailed input - Vehicles'!$I$237&lt;&gt;0,'Detailed input - Vehicles'!$I$237,'Detailed input - Vehicles'!$I$236)*K131*K139</f>
        <v>0</v>
      </c>
      <c r="L202" s="140">
        <f>IF('Detailed input - Vehicles'!$I$237&lt;&gt;0,'Detailed input - Vehicles'!$I$237,'Detailed input - Vehicles'!$I$236)*L131*L139</f>
        <v>0</v>
      </c>
      <c r="M202" s="140">
        <f>IF('Detailed input - Vehicles'!$I$237&lt;&gt;0,'Detailed input - Vehicles'!$I$237,'Detailed input - Vehicles'!$I$236)*M131*M139</f>
        <v>0</v>
      </c>
      <c r="N202" s="140">
        <f>IF('Detailed input - Vehicles'!$I$237&lt;&gt;0,'Detailed input - Vehicles'!$I$237,'Detailed input - Vehicles'!$I$236)*N131*N139</f>
        <v>0</v>
      </c>
      <c r="O202" s="140">
        <f>IF('Detailed input - Vehicles'!$I$237&lt;&gt;0,'Detailed input - Vehicles'!$I$237,'Detailed input - Vehicles'!$I$236)*O131*O139</f>
        <v>0</v>
      </c>
      <c r="P202" s="140">
        <f>IF('Detailed input - Vehicles'!$I$237&lt;&gt;0,'Detailed input - Vehicles'!$I$237,'Detailed input - Vehicles'!$I$236)*P131*P139</f>
        <v>0</v>
      </c>
      <c r="Q202" s="140">
        <f>IF('Detailed input - Vehicles'!$I$237&lt;&gt;0,'Detailed input - Vehicles'!$I$237,'Detailed input - Vehicles'!$I$236)*Q131*Q139</f>
        <v>0</v>
      </c>
      <c r="R202" s="140">
        <f>IF('Detailed input - Vehicles'!$I$237&lt;&gt;0,'Detailed input - Vehicles'!$I$237,'Detailed input - Vehicles'!$I$236)*R131*R139</f>
        <v>0</v>
      </c>
      <c r="S202" s="140">
        <f>IF('Detailed input - Vehicles'!$I$237&lt;&gt;0,'Detailed input - Vehicles'!$I$237,'Detailed input - Vehicles'!$I$236)*S131*S139</f>
        <v>0</v>
      </c>
      <c r="T202" s="140">
        <f>IF('Detailed input - Vehicles'!$I$237&lt;&gt;0,'Detailed input - Vehicles'!$I$237,'Detailed input - Vehicles'!$I$236)*T131*T139</f>
        <v>0</v>
      </c>
      <c r="U202" s="140">
        <f>IF('Detailed input - Vehicles'!$I$237&lt;&gt;0,'Detailed input - Vehicles'!$I$237,'Detailed input - Vehicles'!$I$236)*U131*U139</f>
        <v>0</v>
      </c>
      <c r="V202" s="140">
        <f>IF('Detailed input - Vehicles'!$I$237&lt;&gt;0,'Detailed input - Vehicles'!$I$237,'Detailed input - Vehicles'!$I$236)*V131*V139</f>
        <v>0</v>
      </c>
      <c r="W202" s="140">
        <f>IF('Detailed input - Vehicles'!$I$237&lt;&gt;0,'Detailed input - Vehicles'!$I$237,'Detailed input - Vehicles'!$I$236)*W131*W139</f>
        <v>0</v>
      </c>
      <c r="X202" s="140">
        <f>IF('Detailed input - Vehicles'!$I$237&lt;&gt;0,'Detailed input - Vehicles'!$I$237,'Detailed input - Vehicles'!$I$236)*X131*X139</f>
        <v>0</v>
      </c>
      <c r="Y202" s="140">
        <f>IF('Detailed input - Vehicles'!$I$237&lt;&gt;0,'Detailed input - Vehicles'!$I$237,'Detailed input - Vehicles'!$I$236)*Y131*Y139</f>
        <v>0</v>
      </c>
      <c r="Z202" s="140">
        <f>IF('Detailed input - Vehicles'!$I$237&lt;&gt;0,'Detailed input - Vehicles'!$I$237,'Detailed input - Vehicles'!$I$236)*Z131*Z139</f>
        <v>0</v>
      </c>
      <c r="AA202" s="140">
        <f>IF('Detailed input - Vehicles'!$I$237&lt;&gt;0,'Detailed input - Vehicles'!$I$237,'Detailed input - Vehicles'!$I$236)*AA131*AA139</f>
        <v>0</v>
      </c>
      <c r="AB202" s="140">
        <f>IF('Detailed input - Vehicles'!$I$237&lt;&gt;0,'Detailed input - Vehicles'!$I$237,'Detailed input - Vehicles'!$I$236)*AB131*AB139</f>
        <v>0</v>
      </c>
      <c r="AC202" s="140">
        <f>IF('Detailed input - Vehicles'!$I$237&lt;&gt;0,'Detailed input - Vehicles'!$I$237,'Detailed input - Vehicles'!$I$236)*AC131*AC139</f>
        <v>0</v>
      </c>
    </row>
    <row r="203" spans="1:29" s="87" customFormat="1" ht="20.25" customHeight="1" outlineLevel="3" x14ac:dyDescent="0.3">
      <c r="A203" s="263"/>
      <c r="B203" s="89"/>
      <c r="C203" s="146" t="s">
        <v>126</v>
      </c>
      <c r="D203" s="140"/>
      <c r="E203" s="140"/>
      <c r="F203" s="140"/>
      <c r="G203" s="140"/>
      <c r="H203" s="140"/>
      <c r="I203" s="140">
        <f>IF('Detailed input - Vehicles'!$J$237&lt;&gt;0,'Detailed input - Vehicles'!$J$237,'Detailed input - Vehicles'!$J$236)*I132*I139</f>
        <v>0</v>
      </c>
      <c r="J203" s="140">
        <f>IF('Detailed input - Vehicles'!$J$237&lt;&gt;0,'Detailed input - Vehicles'!$J$237,'Detailed input - Vehicles'!$J$236)*J132*J139</f>
        <v>0</v>
      </c>
      <c r="K203" s="140">
        <f>IF('Detailed input - Vehicles'!$J$237&lt;&gt;0,'Detailed input - Vehicles'!$J$237,'Detailed input - Vehicles'!$J$236)*K132*K139</f>
        <v>0</v>
      </c>
      <c r="L203" s="140">
        <f>IF('Detailed input - Vehicles'!$J$237&lt;&gt;0,'Detailed input - Vehicles'!$J$237,'Detailed input - Vehicles'!$J$236)*L132*L139</f>
        <v>0</v>
      </c>
      <c r="M203" s="140">
        <f>IF('Detailed input - Vehicles'!$J$237&lt;&gt;0,'Detailed input - Vehicles'!$J$237,'Detailed input - Vehicles'!$J$236)*M132*M139</f>
        <v>0</v>
      </c>
      <c r="N203" s="140">
        <f>IF('Detailed input - Vehicles'!$J$237&lt;&gt;0,'Detailed input - Vehicles'!$J$237,'Detailed input - Vehicles'!$J$236)*N132*N139</f>
        <v>0</v>
      </c>
      <c r="O203" s="140">
        <f>IF('Detailed input - Vehicles'!$J$237&lt;&gt;0,'Detailed input - Vehicles'!$J$237,'Detailed input - Vehicles'!$J$236)*O132*O139</f>
        <v>0</v>
      </c>
      <c r="P203" s="140">
        <f>IF('Detailed input - Vehicles'!$J$237&lt;&gt;0,'Detailed input - Vehicles'!$J$237,'Detailed input - Vehicles'!$J$236)*P132*P139</f>
        <v>0</v>
      </c>
      <c r="Q203" s="140">
        <f>IF('Detailed input - Vehicles'!$J$237&lt;&gt;0,'Detailed input - Vehicles'!$J$237,'Detailed input - Vehicles'!$J$236)*Q132*Q139</f>
        <v>0</v>
      </c>
      <c r="R203" s="140">
        <f>IF('Detailed input - Vehicles'!$J$237&lt;&gt;0,'Detailed input - Vehicles'!$J$237,'Detailed input - Vehicles'!$J$236)*R132*R139</f>
        <v>0</v>
      </c>
      <c r="S203" s="140">
        <f>IF('Detailed input - Vehicles'!$J$237&lt;&gt;0,'Detailed input - Vehicles'!$J$237,'Detailed input - Vehicles'!$J$236)*S132*S139</f>
        <v>0</v>
      </c>
      <c r="T203" s="140">
        <f>IF('Detailed input - Vehicles'!$J$237&lt;&gt;0,'Detailed input - Vehicles'!$J$237,'Detailed input - Vehicles'!$J$236)*T132*T139</f>
        <v>0</v>
      </c>
      <c r="U203" s="140">
        <f>IF('Detailed input - Vehicles'!$J$237&lt;&gt;0,'Detailed input - Vehicles'!$J$237,'Detailed input - Vehicles'!$J$236)*U132*U139</f>
        <v>0</v>
      </c>
      <c r="V203" s="140">
        <f>IF('Detailed input - Vehicles'!$J$237&lt;&gt;0,'Detailed input - Vehicles'!$J$237,'Detailed input - Vehicles'!$J$236)*V132*V139</f>
        <v>0</v>
      </c>
      <c r="W203" s="140">
        <f>IF('Detailed input - Vehicles'!$J$237&lt;&gt;0,'Detailed input - Vehicles'!$J$237,'Detailed input - Vehicles'!$J$236)*W132*W139</f>
        <v>0</v>
      </c>
      <c r="X203" s="140">
        <f>IF('Detailed input - Vehicles'!$J$237&lt;&gt;0,'Detailed input - Vehicles'!$J$237,'Detailed input - Vehicles'!$J$236)*X132*X139</f>
        <v>0</v>
      </c>
      <c r="Y203" s="140">
        <f>IF('Detailed input - Vehicles'!$J$237&lt;&gt;0,'Detailed input - Vehicles'!$J$237,'Detailed input - Vehicles'!$J$236)*Y132*Y139</f>
        <v>0</v>
      </c>
      <c r="Z203" s="140">
        <f>IF('Detailed input - Vehicles'!$J$237&lt;&gt;0,'Detailed input - Vehicles'!$J$237,'Detailed input - Vehicles'!$J$236)*Z132*Z139</f>
        <v>0</v>
      </c>
      <c r="AA203" s="140">
        <f>IF('Detailed input - Vehicles'!$J$237&lt;&gt;0,'Detailed input - Vehicles'!$J$237,'Detailed input - Vehicles'!$J$236)*AA132*AA139</f>
        <v>0</v>
      </c>
      <c r="AB203" s="140">
        <f>IF('Detailed input - Vehicles'!$J$237&lt;&gt;0,'Detailed input - Vehicles'!$J$237,'Detailed input - Vehicles'!$J$236)*AB132*AB139</f>
        <v>0</v>
      </c>
      <c r="AC203" s="140">
        <f>IF('Detailed input - Vehicles'!$J$237&lt;&gt;0,'Detailed input - Vehicles'!$J$237,'Detailed input - Vehicles'!$J$236)*AC132*AC139</f>
        <v>0</v>
      </c>
    </row>
    <row r="204" spans="1:29" s="87" customFormat="1" ht="20.25" customHeight="1" outlineLevel="3" x14ac:dyDescent="0.3">
      <c r="A204" s="263"/>
      <c r="B204" s="89"/>
      <c r="C204" s="146" t="s">
        <v>127</v>
      </c>
      <c r="D204" s="140"/>
      <c r="E204" s="140"/>
      <c r="F204" s="255"/>
      <c r="G204" s="140"/>
      <c r="H204" s="140"/>
      <c r="I204" s="140"/>
      <c r="J204" s="140">
        <f>IF('Detailed input - Vehicles'!$K$237&lt;&gt;0,'Detailed input - Vehicles'!$K$237,'Detailed input - Vehicles'!$K$236)*J133*J139</f>
        <v>0</v>
      </c>
      <c r="K204" s="140">
        <f>IF('Detailed input - Vehicles'!$K$237&lt;&gt;0,'Detailed input - Vehicles'!$K$237,'Detailed input - Vehicles'!$K$236)*K133*K139</f>
        <v>0</v>
      </c>
      <c r="L204" s="140">
        <f>IF('Detailed input - Vehicles'!$K$237&lt;&gt;0,'Detailed input - Vehicles'!$K$237,'Detailed input - Vehicles'!$K$236)*L133*L139</f>
        <v>0</v>
      </c>
      <c r="M204" s="140">
        <f>IF('Detailed input - Vehicles'!$K$237&lt;&gt;0,'Detailed input - Vehicles'!$K$237,'Detailed input - Vehicles'!$K$236)*M133*M139</f>
        <v>0</v>
      </c>
      <c r="N204" s="140">
        <f>IF('Detailed input - Vehicles'!$K$237&lt;&gt;0,'Detailed input - Vehicles'!$K$237,'Detailed input - Vehicles'!$K$236)*N133*N139</f>
        <v>0</v>
      </c>
      <c r="O204" s="140">
        <f>IF('Detailed input - Vehicles'!$K$237&lt;&gt;0,'Detailed input - Vehicles'!$K$237,'Detailed input - Vehicles'!$K$236)*O133*O139</f>
        <v>0</v>
      </c>
      <c r="P204" s="140">
        <f>IF('Detailed input - Vehicles'!$K$237&lt;&gt;0,'Detailed input - Vehicles'!$K$237,'Detailed input - Vehicles'!$K$236)*P133*P139</f>
        <v>0</v>
      </c>
      <c r="Q204" s="140">
        <f>IF('Detailed input - Vehicles'!$K$237&lt;&gt;0,'Detailed input - Vehicles'!$K$237,'Detailed input - Vehicles'!$K$236)*Q133*Q139</f>
        <v>0</v>
      </c>
      <c r="R204" s="140">
        <f>IF('Detailed input - Vehicles'!$K$237&lt;&gt;0,'Detailed input - Vehicles'!$K$237,'Detailed input - Vehicles'!$K$236)*R133*R139</f>
        <v>0</v>
      </c>
      <c r="S204" s="140">
        <f>IF('Detailed input - Vehicles'!$K$237&lt;&gt;0,'Detailed input - Vehicles'!$K$237,'Detailed input - Vehicles'!$K$236)*S133*S139</f>
        <v>0</v>
      </c>
      <c r="T204" s="140">
        <f>IF('Detailed input - Vehicles'!$K$237&lt;&gt;0,'Detailed input - Vehicles'!$K$237,'Detailed input - Vehicles'!$K$236)*T133*T139</f>
        <v>0</v>
      </c>
      <c r="U204" s="140">
        <f>IF('Detailed input - Vehicles'!$K$237&lt;&gt;0,'Detailed input - Vehicles'!$K$237,'Detailed input - Vehicles'!$K$236)*U133*U139</f>
        <v>0</v>
      </c>
      <c r="V204" s="140">
        <f>IF('Detailed input - Vehicles'!$K$237&lt;&gt;0,'Detailed input - Vehicles'!$K$237,'Detailed input - Vehicles'!$K$236)*V133*V139</f>
        <v>0</v>
      </c>
      <c r="W204" s="140">
        <f>IF('Detailed input - Vehicles'!$K$237&lt;&gt;0,'Detailed input - Vehicles'!$K$237,'Detailed input - Vehicles'!$K$236)*W133*W139</f>
        <v>0</v>
      </c>
      <c r="X204" s="140">
        <f>IF('Detailed input - Vehicles'!$K$237&lt;&gt;0,'Detailed input - Vehicles'!$K$237,'Detailed input - Vehicles'!$K$236)*X133*X139</f>
        <v>0</v>
      </c>
      <c r="Y204" s="140">
        <f>IF('Detailed input - Vehicles'!$K$237&lt;&gt;0,'Detailed input - Vehicles'!$K$237,'Detailed input - Vehicles'!$K$236)*Y133*Y139</f>
        <v>0</v>
      </c>
      <c r="Z204" s="140">
        <f>IF('Detailed input - Vehicles'!$K$237&lt;&gt;0,'Detailed input - Vehicles'!$K$237,'Detailed input - Vehicles'!$K$236)*Z133*Z139</f>
        <v>0</v>
      </c>
      <c r="AA204" s="140">
        <f>IF('Detailed input - Vehicles'!$K$237&lt;&gt;0,'Detailed input - Vehicles'!$K$237,'Detailed input - Vehicles'!$K$236)*AA133*AA139</f>
        <v>0</v>
      </c>
      <c r="AB204" s="140">
        <f>IF('Detailed input - Vehicles'!$K$237&lt;&gt;0,'Detailed input - Vehicles'!$K$237,'Detailed input - Vehicles'!$K$236)*AB133*AB139</f>
        <v>0</v>
      </c>
      <c r="AC204" s="140">
        <f>IF('Detailed input - Vehicles'!$K$237&lt;&gt;0,'Detailed input - Vehicles'!$K$237,'Detailed input - Vehicles'!$K$236)*AC133*AC139</f>
        <v>0</v>
      </c>
    </row>
    <row r="205" spans="1:29" s="87" customFormat="1" ht="20.25" customHeight="1" outlineLevel="3" x14ac:dyDescent="0.3">
      <c r="A205" s="263"/>
      <c r="B205" s="89"/>
      <c r="C205" s="146" t="s">
        <v>128</v>
      </c>
      <c r="D205" s="140"/>
      <c r="E205" s="255"/>
      <c r="F205" s="140"/>
      <c r="G205" s="140"/>
      <c r="H205" s="140"/>
      <c r="I205" s="140"/>
      <c r="J205" s="140"/>
      <c r="K205" s="140">
        <f>IF('Detailed input - Vehicles'!$L$237&lt;&gt;0,'Detailed input - Vehicles'!$L$237,'Detailed input - Vehicles'!$L$236)*K134*K139</f>
        <v>0</v>
      </c>
      <c r="L205" s="140">
        <f>IF('Detailed input - Vehicles'!$L$237&lt;&gt;0,'Detailed input - Vehicles'!$L$237,'Detailed input - Vehicles'!$L$236)*L134*L139</f>
        <v>0</v>
      </c>
      <c r="M205" s="140">
        <f>IF('Detailed input - Vehicles'!$L$237&lt;&gt;0,'Detailed input - Vehicles'!$L$237,'Detailed input - Vehicles'!$L$236)*M134*M139</f>
        <v>0</v>
      </c>
      <c r="N205" s="140">
        <f>IF('Detailed input - Vehicles'!$L$237&lt;&gt;0,'Detailed input - Vehicles'!$L$237,'Detailed input - Vehicles'!$L$236)*N134*N139</f>
        <v>0</v>
      </c>
      <c r="O205" s="140">
        <f>IF('Detailed input - Vehicles'!$L$237&lt;&gt;0,'Detailed input - Vehicles'!$L$237,'Detailed input - Vehicles'!$L$236)*O134*O139</f>
        <v>0</v>
      </c>
      <c r="P205" s="140">
        <f>IF('Detailed input - Vehicles'!$L$237&lt;&gt;0,'Detailed input - Vehicles'!$L$237,'Detailed input - Vehicles'!$L$236)*P134*P139</f>
        <v>0</v>
      </c>
      <c r="Q205" s="140">
        <f>IF('Detailed input - Vehicles'!$L$237&lt;&gt;0,'Detailed input - Vehicles'!$L$237,'Detailed input - Vehicles'!$L$236)*Q134*Q139</f>
        <v>0</v>
      </c>
      <c r="R205" s="140">
        <f>IF('Detailed input - Vehicles'!$L$237&lt;&gt;0,'Detailed input - Vehicles'!$L$237,'Detailed input - Vehicles'!$L$236)*R134*R139</f>
        <v>0</v>
      </c>
      <c r="S205" s="140">
        <f>IF('Detailed input - Vehicles'!$L$237&lt;&gt;0,'Detailed input - Vehicles'!$L$237,'Detailed input - Vehicles'!$L$236)*S134*S139</f>
        <v>0</v>
      </c>
      <c r="T205" s="140">
        <f>IF('Detailed input - Vehicles'!$L$237&lt;&gt;0,'Detailed input - Vehicles'!$L$237,'Detailed input - Vehicles'!$L$236)*T134*T139</f>
        <v>0</v>
      </c>
      <c r="U205" s="140">
        <f>IF('Detailed input - Vehicles'!$L$237&lt;&gt;0,'Detailed input - Vehicles'!$L$237,'Detailed input - Vehicles'!$L$236)*U134*U139</f>
        <v>0</v>
      </c>
      <c r="V205" s="140">
        <f>IF('Detailed input - Vehicles'!$L$237&lt;&gt;0,'Detailed input - Vehicles'!$L$237,'Detailed input - Vehicles'!$L$236)*V134*V139</f>
        <v>0</v>
      </c>
      <c r="W205" s="140">
        <f>IF('Detailed input - Vehicles'!$L$237&lt;&gt;0,'Detailed input - Vehicles'!$L$237,'Detailed input - Vehicles'!$L$236)*W134*W139</f>
        <v>0</v>
      </c>
      <c r="X205" s="140">
        <f>IF('Detailed input - Vehicles'!$L$237&lt;&gt;0,'Detailed input - Vehicles'!$L$237,'Detailed input - Vehicles'!$L$236)*X134*X139</f>
        <v>0</v>
      </c>
      <c r="Y205" s="140">
        <f>IF('Detailed input - Vehicles'!$L$237&lt;&gt;0,'Detailed input - Vehicles'!$L$237,'Detailed input - Vehicles'!$L$236)*Y134*Y139</f>
        <v>0</v>
      </c>
      <c r="Z205" s="140">
        <f>IF('Detailed input - Vehicles'!$L$237&lt;&gt;0,'Detailed input - Vehicles'!$L$237,'Detailed input - Vehicles'!$L$236)*Z134*Z139</f>
        <v>0</v>
      </c>
      <c r="AA205" s="140">
        <f>IF('Detailed input - Vehicles'!$L$237&lt;&gt;0,'Detailed input - Vehicles'!$L$237,'Detailed input - Vehicles'!$L$236)*AA134*AA139</f>
        <v>0</v>
      </c>
      <c r="AB205" s="140">
        <f>IF('Detailed input - Vehicles'!$L$237&lt;&gt;0,'Detailed input - Vehicles'!$L$237,'Detailed input - Vehicles'!$L$236)*AB134*AB139</f>
        <v>0</v>
      </c>
      <c r="AC205" s="140">
        <f>IF('Detailed input - Vehicles'!$L$237&lt;&gt;0,'Detailed input - Vehicles'!$L$237,'Detailed input - Vehicles'!$L$236)*AC134*AC139</f>
        <v>0</v>
      </c>
    </row>
    <row r="206" spans="1:29" s="87" customFormat="1" ht="20.25" customHeight="1" outlineLevel="3" x14ac:dyDescent="0.3">
      <c r="A206" s="263"/>
      <c r="B206" s="89"/>
      <c r="C206" s="146" t="s">
        <v>129</v>
      </c>
      <c r="D206" s="140"/>
      <c r="E206" s="140"/>
      <c r="F206" s="140"/>
      <c r="G206" s="140"/>
      <c r="H206" s="140"/>
      <c r="I206" s="140"/>
      <c r="J206" s="140"/>
      <c r="K206" s="140"/>
      <c r="L206" s="140">
        <f>IF('Detailed input - Vehicles'!$M$237&lt;&gt;0,'Detailed input - Vehicles'!$M$237,'Detailed input - Vehicles'!$M$236)*L135*L139</f>
        <v>0</v>
      </c>
      <c r="M206" s="140">
        <f>IF('Detailed input - Vehicles'!$M$237&lt;&gt;0,'Detailed input - Vehicles'!$M$237,'Detailed input - Vehicles'!$M$236)*M135*M139</f>
        <v>0</v>
      </c>
      <c r="N206" s="140">
        <f>IF('Detailed input - Vehicles'!$M$237&lt;&gt;0,'Detailed input - Vehicles'!$M$237,'Detailed input - Vehicles'!$M$236)*N135*N139</f>
        <v>0</v>
      </c>
      <c r="O206" s="140">
        <f>IF('Detailed input - Vehicles'!$M$237&lt;&gt;0,'Detailed input - Vehicles'!$M$237,'Detailed input - Vehicles'!$M$236)*O135*O139</f>
        <v>0</v>
      </c>
      <c r="P206" s="140">
        <f>IF('Detailed input - Vehicles'!$M$237&lt;&gt;0,'Detailed input - Vehicles'!$M$237,'Detailed input - Vehicles'!$M$236)*P135*P139</f>
        <v>0</v>
      </c>
      <c r="Q206" s="140">
        <f>IF('Detailed input - Vehicles'!$M$237&lt;&gt;0,'Detailed input - Vehicles'!$M$237,'Detailed input - Vehicles'!$M$236)*Q135*Q139</f>
        <v>0</v>
      </c>
      <c r="R206" s="140">
        <f>IF('Detailed input - Vehicles'!$M$237&lt;&gt;0,'Detailed input - Vehicles'!$M$237,'Detailed input - Vehicles'!$M$236)*R135*R139</f>
        <v>0</v>
      </c>
      <c r="S206" s="140">
        <f>IF('Detailed input - Vehicles'!$M$237&lt;&gt;0,'Detailed input - Vehicles'!$M$237,'Detailed input - Vehicles'!$M$236)*S135*S139</f>
        <v>0</v>
      </c>
      <c r="T206" s="140">
        <f>IF('Detailed input - Vehicles'!$M$237&lt;&gt;0,'Detailed input - Vehicles'!$M$237,'Detailed input - Vehicles'!$M$236)*T135*T139</f>
        <v>0</v>
      </c>
      <c r="U206" s="140">
        <f>IF('Detailed input - Vehicles'!$M$237&lt;&gt;0,'Detailed input - Vehicles'!$M$237,'Detailed input - Vehicles'!$M$236)*U135*U139</f>
        <v>0</v>
      </c>
      <c r="V206" s="140">
        <f>IF('Detailed input - Vehicles'!$M$237&lt;&gt;0,'Detailed input - Vehicles'!$M$237,'Detailed input - Vehicles'!$M$236)*V135*V139</f>
        <v>0</v>
      </c>
      <c r="W206" s="140">
        <f>IF('Detailed input - Vehicles'!$M$237&lt;&gt;0,'Detailed input - Vehicles'!$M$237,'Detailed input - Vehicles'!$M$236)*W135*W139</f>
        <v>0</v>
      </c>
      <c r="X206" s="140">
        <f>IF('Detailed input - Vehicles'!$M$237&lt;&gt;0,'Detailed input - Vehicles'!$M$237,'Detailed input - Vehicles'!$M$236)*X135*X139</f>
        <v>0</v>
      </c>
      <c r="Y206" s="140">
        <f>IF('Detailed input - Vehicles'!$M$237&lt;&gt;0,'Detailed input - Vehicles'!$M$237,'Detailed input - Vehicles'!$M$236)*Y135*Y139</f>
        <v>0</v>
      </c>
      <c r="Z206" s="140">
        <f>IF('Detailed input - Vehicles'!$M$237&lt;&gt;0,'Detailed input - Vehicles'!$M$237,'Detailed input - Vehicles'!$M$236)*Z135*Z139</f>
        <v>0</v>
      </c>
      <c r="AA206" s="140">
        <f>IF('Detailed input - Vehicles'!$M$237&lt;&gt;0,'Detailed input - Vehicles'!$M$237,'Detailed input - Vehicles'!$M$236)*AA135*AA139</f>
        <v>0</v>
      </c>
      <c r="AB206" s="140">
        <f>IF('Detailed input - Vehicles'!$M$237&lt;&gt;0,'Detailed input - Vehicles'!$M$237,'Detailed input - Vehicles'!$M$236)*AB135*AB139</f>
        <v>0</v>
      </c>
      <c r="AC206" s="140">
        <f>IF('Detailed input - Vehicles'!$M$237&lt;&gt;0,'Detailed input - Vehicles'!$M$237,'Detailed input - Vehicles'!$M$236)*AC135*AC139</f>
        <v>0</v>
      </c>
    </row>
    <row r="207" spans="1:29" s="87" customFormat="1" ht="20.25" customHeight="1" outlineLevel="3" x14ac:dyDescent="0.3">
      <c r="A207" s="263"/>
      <c r="B207" s="89"/>
      <c r="C207" s="146" t="s">
        <v>130</v>
      </c>
      <c r="D207" s="140"/>
      <c r="E207" s="140"/>
      <c r="F207" s="140"/>
      <c r="G207" s="140"/>
      <c r="H207" s="140"/>
      <c r="I207" s="140"/>
      <c r="J207" s="140"/>
      <c r="K207" s="140"/>
      <c r="L207" s="140"/>
      <c r="M207" s="140">
        <f>IF('Detailed input - Vehicles'!$N$237&lt;&gt;0,'Detailed input - Vehicles'!$N$237,'Detailed input - Vehicles'!$N$236)*M136*M139</f>
        <v>0</v>
      </c>
      <c r="N207" s="140">
        <f>IF('Detailed input - Vehicles'!$N$237&lt;&gt;0,'Detailed input - Vehicles'!$N$237,'Detailed input - Vehicles'!$N$236)*N136*N139</f>
        <v>0</v>
      </c>
      <c r="O207" s="140">
        <f>IF('Detailed input - Vehicles'!$N$237&lt;&gt;0,'Detailed input - Vehicles'!$N$237,'Detailed input - Vehicles'!$N$236)*O136*O139</f>
        <v>0</v>
      </c>
      <c r="P207" s="140">
        <f>IF('Detailed input - Vehicles'!$N$237&lt;&gt;0,'Detailed input - Vehicles'!$N$237,'Detailed input - Vehicles'!$N$236)*P136*P139</f>
        <v>0</v>
      </c>
      <c r="Q207" s="140">
        <f>IF('Detailed input - Vehicles'!$N$237&lt;&gt;0,'Detailed input - Vehicles'!$N$237,'Detailed input - Vehicles'!$N$236)*Q136*Q139</f>
        <v>0</v>
      </c>
      <c r="R207" s="140">
        <f>IF('Detailed input - Vehicles'!$N$237&lt;&gt;0,'Detailed input - Vehicles'!$N$237,'Detailed input - Vehicles'!$N$236)*R136*R139</f>
        <v>0</v>
      </c>
      <c r="S207" s="140">
        <f>IF('Detailed input - Vehicles'!$N$237&lt;&gt;0,'Detailed input - Vehicles'!$N$237,'Detailed input - Vehicles'!$N$236)*S136*S139</f>
        <v>0</v>
      </c>
      <c r="T207" s="140">
        <f>IF('Detailed input - Vehicles'!$N$237&lt;&gt;0,'Detailed input - Vehicles'!$N$237,'Detailed input - Vehicles'!$N$236)*T136*T139</f>
        <v>0</v>
      </c>
      <c r="U207" s="140">
        <f>IF('Detailed input - Vehicles'!$N$237&lt;&gt;0,'Detailed input - Vehicles'!$N$237,'Detailed input - Vehicles'!$N$236)*U136*U139</f>
        <v>0</v>
      </c>
      <c r="V207" s="140">
        <f>IF('Detailed input - Vehicles'!$N$237&lt;&gt;0,'Detailed input - Vehicles'!$N$237,'Detailed input - Vehicles'!$N$236)*V136*V139</f>
        <v>0</v>
      </c>
      <c r="W207" s="140">
        <f>IF('Detailed input - Vehicles'!$N$237&lt;&gt;0,'Detailed input - Vehicles'!$N$237,'Detailed input - Vehicles'!$N$236)*W136*W139</f>
        <v>0</v>
      </c>
      <c r="X207" s="140">
        <f>IF('Detailed input - Vehicles'!$N$237&lt;&gt;0,'Detailed input - Vehicles'!$N$237,'Detailed input - Vehicles'!$N$236)*X136*X139</f>
        <v>0</v>
      </c>
      <c r="Y207" s="140">
        <f>IF('Detailed input - Vehicles'!$N$237&lt;&gt;0,'Detailed input - Vehicles'!$N$237,'Detailed input - Vehicles'!$N$236)*Y136*Y139</f>
        <v>0</v>
      </c>
      <c r="Z207" s="140">
        <f>IF('Detailed input - Vehicles'!$N$237&lt;&gt;0,'Detailed input - Vehicles'!$N$237,'Detailed input - Vehicles'!$N$236)*Z136*Z139</f>
        <v>0</v>
      </c>
      <c r="AA207" s="140">
        <f>IF('Detailed input - Vehicles'!$N$237&lt;&gt;0,'Detailed input - Vehicles'!$N$237,'Detailed input - Vehicles'!$N$236)*AA136*AA139</f>
        <v>0</v>
      </c>
      <c r="AB207" s="140">
        <f>IF('Detailed input - Vehicles'!$N$237&lt;&gt;0,'Detailed input - Vehicles'!$N$237,'Detailed input - Vehicles'!$N$236)*AB136*AB139</f>
        <v>0</v>
      </c>
      <c r="AC207" s="140">
        <f>IF('Detailed input - Vehicles'!$N$237&lt;&gt;0,'Detailed input - Vehicles'!$N$237,'Detailed input - Vehicles'!$N$236)*AC136*AC139</f>
        <v>0</v>
      </c>
    </row>
    <row r="208" spans="1:29" s="87" customFormat="1" ht="20.25" customHeight="1" outlineLevel="3" x14ac:dyDescent="0.3">
      <c r="A208" s="263"/>
      <c r="B208" s="89"/>
      <c r="C208" s="146" t="s">
        <v>131</v>
      </c>
      <c r="D208" s="140"/>
      <c r="E208" s="140"/>
      <c r="F208" s="140"/>
      <c r="G208" s="140"/>
      <c r="H208" s="140"/>
      <c r="I208" s="140"/>
      <c r="J208" s="140"/>
      <c r="K208" s="140"/>
      <c r="L208" s="140"/>
      <c r="M208" s="140"/>
      <c r="N208" s="140">
        <f>IF('Detailed input - Vehicles'!$O$237&lt;&gt;0,'Detailed input - Vehicles'!$O$237,'Detailed input - Vehicles'!$O$236)*N137*N139</f>
        <v>0</v>
      </c>
      <c r="O208" s="140">
        <f>IF('Detailed input - Vehicles'!$O$237&lt;&gt;0,'Detailed input - Vehicles'!$O$237,'Detailed input - Vehicles'!$O$236)*O137*O139</f>
        <v>0</v>
      </c>
      <c r="P208" s="140">
        <f>IF('Detailed input - Vehicles'!$O$237&lt;&gt;0,'Detailed input - Vehicles'!$O$237,'Detailed input - Vehicles'!$O$236)*P137*P139</f>
        <v>0</v>
      </c>
      <c r="Q208" s="140">
        <f>IF('Detailed input - Vehicles'!$O$237&lt;&gt;0,'Detailed input - Vehicles'!$O$237,'Detailed input - Vehicles'!$O$236)*Q137*Q139</f>
        <v>0</v>
      </c>
      <c r="R208" s="140">
        <f>IF('Detailed input - Vehicles'!$O$237&lt;&gt;0,'Detailed input - Vehicles'!$O$237,'Detailed input - Vehicles'!$O$236)*R137*R139</f>
        <v>0</v>
      </c>
      <c r="S208" s="140">
        <f>IF('Detailed input - Vehicles'!$O$237&lt;&gt;0,'Detailed input - Vehicles'!$O$237,'Detailed input - Vehicles'!$O$236)*S137*S139</f>
        <v>0</v>
      </c>
      <c r="T208" s="140">
        <f>IF('Detailed input - Vehicles'!$O$237&lt;&gt;0,'Detailed input - Vehicles'!$O$237,'Detailed input - Vehicles'!$O$236)*T137*T139</f>
        <v>0</v>
      </c>
      <c r="U208" s="140">
        <f>IF('Detailed input - Vehicles'!$O$237&lt;&gt;0,'Detailed input - Vehicles'!$O$237,'Detailed input - Vehicles'!$O$236)*U137*U139</f>
        <v>0</v>
      </c>
      <c r="V208" s="140">
        <f>IF('Detailed input - Vehicles'!$O$237&lt;&gt;0,'Detailed input - Vehicles'!$O$237,'Detailed input - Vehicles'!$O$236)*V137*V139</f>
        <v>0</v>
      </c>
      <c r="W208" s="140">
        <f>IF('Detailed input - Vehicles'!$O$237&lt;&gt;0,'Detailed input - Vehicles'!$O$237,'Detailed input - Vehicles'!$O$236)*W137*W139</f>
        <v>0</v>
      </c>
      <c r="X208" s="140">
        <f>IF('Detailed input - Vehicles'!$O$237&lt;&gt;0,'Detailed input - Vehicles'!$O$237,'Detailed input - Vehicles'!$O$236)*X137*X139</f>
        <v>0</v>
      </c>
      <c r="Y208" s="140">
        <f>IF('Detailed input - Vehicles'!$O$237&lt;&gt;0,'Detailed input - Vehicles'!$O$237,'Detailed input - Vehicles'!$O$236)*Y137*Y139</f>
        <v>0</v>
      </c>
      <c r="Z208" s="140">
        <f>IF('Detailed input - Vehicles'!$O$237&lt;&gt;0,'Detailed input - Vehicles'!$O$237,'Detailed input - Vehicles'!$O$236)*Z137*Z139</f>
        <v>0</v>
      </c>
      <c r="AA208" s="140">
        <f>IF('Detailed input - Vehicles'!$O$237&lt;&gt;0,'Detailed input - Vehicles'!$O$237,'Detailed input - Vehicles'!$O$236)*AA137*AA139</f>
        <v>0</v>
      </c>
      <c r="AB208" s="140">
        <f>IF('Detailed input - Vehicles'!$O$237&lt;&gt;0,'Detailed input - Vehicles'!$O$237,'Detailed input - Vehicles'!$O$236)*AB137*AB139</f>
        <v>0</v>
      </c>
      <c r="AC208" s="140">
        <f>IF('Detailed input - Vehicles'!$O$237&lt;&gt;0,'Detailed input - Vehicles'!$O$237,'Detailed input - Vehicles'!$O$236)*AC137*AC139</f>
        <v>0</v>
      </c>
    </row>
    <row r="209" spans="1:29" ht="20.25" customHeight="1" outlineLevel="2" x14ac:dyDescent="0.3">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row>
    <row r="210" spans="1:29" ht="20.25" customHeight="1" outlineLevel="2" x14ac:dyDescent="0.3">
      <c r="B210" s="102" t="s">
        <v>138</v>
      </c>
      <c r="C210" s="101" t="s">
        <v>16</v>
      </c>
      <c r="D210" s="106">
        <f>IF('Detailed input - Vehicles'!E243&lt;&gt;0,'Detailed input - Vehicles'!E243,'Detailed input - Vehicles'!E242)*D143</f>
        <v>0</v>
      </c>
      <c r="E210" s="106">
        <f>IF('Detailed input - Vehicles'!F243&lt;&gt;0,'Detailed input - Vehicles'!F243,'Detailed input - Vehicles'!F242)*E143</f>
        <v>0</v>
      </c>
      <c r="F210" s="106">
        <f>IF('Detailed input - Vehicles'!G243&lt;&gt;0,'Detailed input - Vehicles'!G243,'Detailed input - Vehicles'!G242)*F143</f>
        <v>0</v>
      </c>
      <c r="G210" s="106">
        <f>IF('Detailed input - Vehicles'!H243&lt;&gt;0,'Detailed input - Vehicles'!H243,'Detailed input - Vehicles'!H242)*G143</f>
        <v>0</v>
      </c>
      <c r="H210" s="106">
        <f>IF('Detailed input - Vehicles'!I243&lt;&gt;0,'Detailed input - Vehicles'!I243,'Detailed input - Vehicles'!I242)*H143</f>
        <v>0</v>
      </c>
      <c r="I210" s="106">
        <f>IF('Detailed input - Vehicles'!J243&lt;&gt;0,'Detailed input - Vehicles'!J243,'Detailed input - Vehicles'!J242)*I143</f>
        <v>0</v>
      </c>
      <c r="J210" s="106">
        <f>IF('Detailed input - Vehicles'!K243&lt;&gt;0,'Detailed input - Vehicles'!K243,'Detailed input - Vehicles'!K242)*J143</f>
        <v>0</v>
      </c>
      <c r="K210" s="106">
        <f>IF('Detailed input - Vehicles'!L243&lt;&gt;0,'Detailed input - Vehicles'!L243,'Detailed input - Vehicles'!L242)*K143</f>
        <v>0</v>
      </c>
      <c r="L210" s="106">
        <f>IF('Detailed input - Vehicles'!M243&lt;&gt;0,'Detailed input - Vehicles'!M243,'Detailed input - Vehicles'!M242)*L143</f>
        <v>0</v>
      </c>
      <c r="M210" s="106">
        <f>IF('Detailed input - Vehicles'!N243&lt;&gt;0,'Detailed input - Vehicles'!N243,'Detailed input - Vehicles'!N242)*M143</f>
        <v>0</v>
      </c>
      <c r="N210" s="106">
        <f>IF('Detailed input - Vehicles'!O243&lt;&gt;0,'Detailed input - Vehicles'!O243,'Detailed input - Vehicles'!O242)*N143</f>
        <v>0</v>
      </c>
      <c r="O210" s="106">
        <f>IF('Detailed input - Vehicles'!P243&lt;&gt;0,'Detailed input - Vehicles'!P243,'Detailed input - Vehicles'!P242)*O143</f>
        <v>0</v>
      </c>
      <c r="P210" s="106">
        <f>IF('Detailed input - Vehicles'!Q243&lt;&gt;0,'Detailed input - Vehicles'!Q243,'Detailed input - Vehicles'!Q242)*P143</f>
        <v>0</v>
      </c>
      <c r="Q210" s="106">
        <f>IF('Detailed input - Vehicles'!R243&lt;&gt;0,'Detailed input - Vehicles'!R243,'Detailed input - Vehicles'!R242)*Q143</f>
        <v>0</v>
      </c>
      <c r="R210" s="106">
        <f>IF('Detailed input - Vehicles'!S243&lt;&gt;0,'Detailed input - Vehicles'!S243,'Detailed input - Vehicles'!S242)*R143</f>
        <v>0</v>
      </c>
      <c r="S210" s="106">
        <f>IF('Detailed input - Vehicles'!T243&lt;&gt;0,'Detailed input - Vehicles'!T243,'Detailed input - Vehicles'!T242)*S143</f>
        <v>0</v>
      </c>
      <c r="T210" s="106">
        <f>IF('Detailed input - Vehicles'!U243&lt;&gt;0,'Detailed input - Vehicles'!U243,'Detailed input - Vehicles'!U242)*T143</f>
        <v>0</v>
      </c>
      <c r="U210" s="106">
        <f>IF('Detailed input - Vehicles'!V243&lt;&gt;0,'Detailed input - Vehicles'!V243,'Detailed input - Vehicles'!V242)*U143</f>
        <v>0</v>
      </c>
      <c r="V210" s="106">
        <f>IF('Detailed input - Vehicles'!W243&lt;&gt;0,'Detailed input - Vehicles'!W243,'Detailed input - Vehicles'!W242)*V143</f>
        <v>0</v>
      </c>
      <c r="W210" s="106">
        <f>IF('Detailed input - Vehicles'!X243&lt;&gt;0,'Detailed input - Vehicles'!X243,'Detailed input - Vehicles'!X242)*W143</f>
        <v>0</v>
      </c>
      <c r="X210" s="106">
        <f>IF('Detailed input - Vehicles'!Y243&lt;&gt;0,'Detailed input - Vehicles'!Y243,'Detailed input - Vehicles'!Y242)*X143</f>
        <v>0</v>
      </c>
      <c r="Y210" s="106">
        <f>IF('Detailed input - Vehicles'!Z243&lt;&gt;0,'Detailed input - Vehicles'!Z243,'Detailed input - Vehicles'!Z242)*Y143</f>
        <v>0</v>
      </c>
      <c r="Z210" s="106">
        <f>IF('Detailed input - Vehicles'!AA243&lt;&gt;0,'Detailed input - Vehicles'!AA243,'Detailed input - Vehicles'!AA242)*Z143</f>
        <v>0</v>
      </c>
      <c r="AA210" s="106">
        <f>IF('Detailed input - Vehicles'!AB243&lt;&gt;0,'Detailed input - Vehicles'!AB243,'Detailed input - Vehicles'!AB242)*AA143</f>
        <v>0</v>
      </c>
      <c r="AB210" s="106">
        <f>IF('Detailed input - Vehicles'!AC243&lt;&gt;0,'Detailed input - Vehicles'!AC243,'Detailed input - Vehicles'!AC242)*AB143</f>
        <v>0</v>
      </c>
      <c r="AC210" s="106">
        <f>IF('Detailed input - Vehicles'!AD243&lt;&gt;0,'Detailed input - Vehicles'!AD243,'Detailed input - Vehicles'!AD242)*AC143</f>
        <v>0</v>
      </c>
    </row>
    <row r="211" spans="1:29" ht="20.25" customHeight="1" outlineLevel="2" x14ac:dyDescent="0.3">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row>
    <row r="212" spans="1:29" s="32" customFormat="1" ht="20.25" customHeight="1" outlineLevel="2" x14ac:dyDescent="0.3">
      <c r="A212" s="68"/>
      <c r="B212" s="55" t="s">
        <v>140</v>
      </c>
      <c r="C212" s="101" t="s">
        <v>16</v>
      </c>
      <c r="D212" s="143">
        <f t="shared" ref="D212:N212" si="117">SUM(D213:D223)</f>
        <v>0</v>
      </c>
      <c r="E212" s="143">
        <f t="shared" si="117"/>
        <v>0</v>
      </c>
      <c r="F212" s="143">
        <f t="shared" si="117"/>
        <v>0</v>
      </c>
      <c r="G212" s="143">
        <f t="shared" si="117"/>
        <v>0</v>
      </c>
      <c r="H212" s="143">
        <f t="shared" si="117"/>
        <v>0</v>
      </c>
      <c r="I212" s="143">
        <f t="shared" si="117"/>
        <v>0</v>
      </c>
      <c r="J212" s="143">
        <f t="shared" si="117"/>
        <v>0</v>
      </c>
      <c r="K212" s="143">
        <f t="shared" si="117"/>
        <v>0</v>
      </c>
      <c r="L212" s="143">
        <f t="shared" si="117"/>
        <v>0</v>
      </c>
      <c r="M212" s="143">
        <f t="shared" si="117"/>
        <v>0</v>
      </c>
      <c r="N212" s="143">
        <f t="shared" si="117"/>
        <v>0</v>
      </c>
      <c r="O212" s="143">
        <f t="shared" ref="O212:AC212" si="118">SUM(O213:O223)</f>
        <v>0</v>
      </c>
      <c r="P212" s="143">
        <f t="shared" si="118"/>
        <v>0</v>
      </c>
      <c r="Q212" s="143">
        <f t="shared" si="118"/>
        <v>0</v>
      </c>
      <c r="R212" s="143">
        <f t="shared" si="118"/>
        <v>0</v>
      </c>
      <c r="S212" s="143">
        <f t="shared" si="118"/>
        <v>0</v>
      </c>
      <c r="T212" s="143">
        <f t="shared" si="118"/>
        <v>0</v>
      </c>
      <c r="U212" s="143">
        <f t="shared" si="118"/>
        <v>0</v>
      </c>
      <c r="V212" s="143">
        <f t="shared" si="118"/>
        <v>0</v>
      </c>
      <c r="W212" s="143">
        <f t="shared" si="118"/>
        <v>0</v>
      </c>
      <c r="X212" s="143">
        <f t="shared" si="118"/>
        <v>0</v>
      </c>
      <c r="Y212" s="143">
        <f t="shared" si="118"/>
        <v>0</v>
      </c>
      <c r="Z212" s="143">
        <f t="shared" si="118"/>
        <v>0</v>
      </c>
      <c r="AA212" s="143">
        <f t="shared" si="118"/>
        <v>0</v>
      </c>
      <c r="AB212" s="143">
        <f t="shared" si="118"/>
        <v>0</v>
      </c>
      <c r="AC212" s="143">
        <f t="shared" si="118"/>
        <v>0</v>
      </c>
    </row>
    <row r="213" spans="1:29" s="45" customFormat="1" ht="20.25" customHeight="1" outlineLevel="3" x14ac:dyDescent="0.3">
      <c r="A213" s="44"/>
      <c r="B213" s="56" t="s">
        <v>145</v>
      </c>
      <c r="C213" s="146" t="s">
        <v>121</v>
      </c>
      <c r="D213" s="158">
        <f>IF('Detailed input - Vehicles'!$E$208&gt;=(E3-$D$3),PMT('Basic input'!$F$113,'Detailed input - Vehicles'!$E$208,-$D$171)-$D$171/'Detailed input - Vehicles'!$E$208,0)</f>
        <v>0</v>
      </c>
      <c r="E213" s="158">
        <f>IF('Detailed input - Vehicles'!$E$208&gt;=(F3-$D$3),PMT('Basic input'!$F$113,'Detailed input - Vehicles'!$E$208,-$D$171)-$D$171/'Detailed input - Vehicles'!$E$208,0)</f>
        <v>0</v>
      </c>
      <c r="F213" s="158">
        <f>IF('Detailed input - Vehicles'!$E$208&gt;=(G3-$D$3),PMT('Basic input'!$F$113,'Detailed input - Vehicles'!$E$208,-$D$171)-$D$171/'Detailed input - Vehicles'!$E$208,0)</f>
        <v>0</v>
      </c>
      <c r="G213" s="158">
        <f>IF('Detailed input - Vehicles'!$E$208&gt;=(H3-$D$3),PMT('Basic input'!$F$113,'Detailed input - Vehicles'!$E$208,-$D$171)-$D$171/'Detailed input - Vehicles'!$E$208,0)</f>
        <v>0</v>
      </c>
      <c r="H213" s="158">
        <f>IF('Detailed input - Vehicles'!$E$208&gt;=(I3-$D$3),PMT('Basic input'!$F$113,'Detailed input - Vehicles'!$E$208,-$D$171)-$D$171/'Detailed input - Vehicles'!$E$208,0)</f>
        <v>0</v>
      </c>
      <c r="I213" s="158">
        <f>IF('Detailed input - Vehicles'!$E$208&gt;=(J3-$D$3),PMT('Basic input'!$F$113,'Detailed input - Vehicles'!$E$208,-$D$171)-$D$171/'Detailed input - Vehicles'!$E$208,0)</f>
        <v>0</v>
      </c>
      <c r="J213" s="158">
        <f>IF('Detailed input - Vehicles'!$E$208&gt;=(K3-$D$3),PMT('Basic input'!$F$113,'Detailed input - Vehicles'!$E$208,-$D$171)-$D$171/'Detailed input - Vehicles'!$E$208,0)</f>
        <v>0</v>
      </c>
      <c r="K213" s="158">
        <f>IF('Detailed input - Vehicles'!$E$208&gt;=(L3-$D$3),PMT('Basic input'!$F$113,'Detailed input - Vehicles'!$E$208,-$D$171)-$D$171/'Detailed input - Vehicles'!$E$208,0)</f>
        <v>0</v>
      </c>
      <c r="L213" s="158">
        <f>IF('Detailed input - Vehicles'!$E$208&gt;=(M3-$D$3),PMT('Basic input'!$F$113,'Detailed input - Vehicles'!$E$208,-$D$171)-$D$171/'Detailed input - Vehicles'!$E$208,0)</f>
        <v>0</v>
      </c>
      <c r="M213" s="158">
        <f>IF('Detailed input - Vehicles'!$E$208&gt;=(N3-$D$3),PMT('Basic input'!$F$113,'Detailed input - Vehicles'!$E$208,-$D$171)-$D$171/'Detailed input - Vehicles'!$E$208,0)</f>
        <v>0</v>
      </c>
      <c r="N213" s="158">
        <f>IF('Detailed input - Vehicles'!$E$208&gt;=(O3-$D$3),PMT('Basic input'!$F$113,'Detailed input - Vehicles'!$E$208,-$D$171)-$D$171/'Detailed input - Vehicles'!$E$208,0)</f>
        <v>0</v>
      </c>
      <c r="O213" s="158">
        <f>IF('Detailed input - Vehicles'!$E$208&gt;=(P3-$D$3),PMT('Basic input'!$F$113,'Detailed input - Vehicles'!$E$208,-$D$171)-$D$171/'Detailed input - Vehicles'!$E$208,0)</f>
        <v>0</v>
      </c>
      <c r="P213" s="158">
        <f>IF('Detailed input - Vehicles'!$E$208&gt;=(Q3-$D$3),PMT('Basic input'!$F$113,'Detailed input - Vehicles'!$E$208,-$D$171)-$D$171/'Detailed input - Vehicles'!$E$208,0)</f>
        <v>0</v>
      </c>
      <c r="Q213" s="158">
        <f>IF('Detailed input - Vehicles'!$E$208&gt;=(R3-$D$3),PMT('Basic input'!$F$113,'Detailed input - Vehicles'!$E$208,-$D$171)-$D$171/'Detailed input - Vehicles'!$E$208,0)</f>
        <v>0</v>
      </c>
      <c r="R213" s="158">
        <f>IF('Detailed input - Vehicles'!$E$208&gt;=(S3-$D$3),PMT('Basic input'!$F$113,'Detailed input - Vehicles'!$E$208,-$D$171)-$D$171/'Detailed input - Vehicles'!$E$208,0)</f>
        <v>0</v>
      </c>
      <c r="S213" s="158">
        <f>IF('Detailed input - Vehicles'!$E$208&gt;=(T3-$D$3),PMT('Basic input'!$F$113,'Detailed input - Vehicles'!$E$208,-$D$171)-$D$171/'Detailed input - Vehicles'!$E$208,0)</f>
        <v>0</v>
      </c>
      <c r="T213" s="158">
        <f>IF('Detailed input - Vehicles'!$E$208&gt;=(U3-$D$3),PMT('Basic input'!$F$113,'Detailed input - Vehicles'!$E$208,-$D$171)-$D$171/'Detailed input - Vehicles'!$E$208,0)</f>
        <v>0</v>
      </c>
      <c r="U213" s="158">
        <f>IF('Detailed input - Vehicles'!$E$208&gt;=(V3-$D$3),PMT('Basic input'!$F$113,'Detailed input - Vehicles'!$E$208,-$D$171)-$D$171/'Detailed input - Vehicles'!$E$208,0)</f>
        <v>0</v>
      </c>
      <c r="V213" s="158">
        <f>IF('Detailed input - Vehicles'!$E$208&gt;=(W3-$D$3),PMT('Basic input'!$F$113,'Detailed input - Vehicles'!$E$208,-$D$171)-$D$171/'Detailed input - Vehicles'!$E$208,0)</f>
        <v>0</v>
      </c>
      <c r="W213" s="158">
        <f>IF('Detailed input - Vehicles'!$E$208&gt;=(X3-$D$3),PMT('Basic input'!$F$113,'Detailed input - Vehicles'!$E$208,-$D$171)-$D$171/'Detailed input - Vehicles'!$E$208,0)</f>
        <v>0</v>
      </c>
      <c r="X213" s="158">
        <f>IF('Detailed input - Vehicles'!$E$208&gt;=(Y3-$D$3),PMT('Basic input'!$F$113,'Detailed input - Vehicles'!$E$208,-$D$171)-$D$171/'Detailed input - Vehicles'!$E$208,0)</f>
        <v>0</v>
      </c>
      <c r="Y213" s="158">
        <f>IF('Detailed input - Vehicles'!$E$208&gt;=(Z3-$D$3),PMT('Basic input'!$F$113,'Detailed input - Vehicles'!$E$208,-$D$171)-$D$171/'Detailed input - Vehicles'!$E$208,0)</f>
        <v>0</v>
      </c>
      <c r="Z213" s="158">
        <f>IF('Detailed input - Vehicles'!$E$208&gt;=(AA3-$D$3),PMT('Basic input'!$F$113,'Detailed input - Vehicles'!$E$208,-$D$171)-$D$171/'Detailed input - Vehicles'!$E$208,0)</f>
        <v>0</v>
      </c>
      <c r="AA213" s="158">
        <f>IF('Detailed input - Vehicles'!$E$208&gt;=(AB3-$D$3),PMT('Basic input'!$F$113,'Detailed input - Vehicles'!$E$208,-$D$171)-$D$171/'Detailed input - Vehicles'!$E$208,0)</f>
        <v>0</v>
      </c>
      <c r="AB213" s="158">
        <f>IF('Detailed input - Vehicles'!$E$208&gt;=(AC3-$D$3),PMT('Basic input'!$F$113,'Detailed input - Vehicles'!$E$208,-$D$171)-$D$171/'Detailed input - Vehicles'!$E$208,0)</f>
        <v>0</v>
      </c>
      <c r="AC213" s="158">
        <f>IF('Detailed input - Vehicles'!$E$208&gt;=(AD3-$D$3),PMT('Basic input'!$F$113,'Detailed input - Vehicles'!$E$208,-$D$171)-$D$171/'Detailed input - Vehicles'!$E$208,0)</f>
        <v>0</v>
      </c>
    </row>
    <row r="214" spans="1:29" s="45" customFormat="1" ht="20.25" customHeight="1" outlineLevel="3" x14ac:dyDescent="0.3">
      <c r="A214" s="44"/>
      <c r="B214" s="159"/>
      <c r="C214" s="146" t="s">
        <v>122</v>
      </c>
      <c r="D214" s="160"/>
      <c r="E214" s="158">
        <f>IF('Detailed input - Vehicles'!$E$208&gt;=(E3-$D$3),PMT('Basic input'!$F$113,'Detailed input - Vehicles'!$E$208,-$E$171)-$E$171/'Detailed input - Vehicles'!$E$208,0)</f>
        <v>0</v>
      </c>
      <c r="F214" s="158">
        <f>IF('Detailed input - Vehicles'!$E$208&gt;=(F3-$D$3),PMT('Basic input'!$F$113,'Detailed input - Vehicles'!$E$208,-$E$171)-$E$171/'Detailed input - Vehicles'!$E$208,0)</f>
        <v>0</v>
      </c>
      <c r="G214" s="158">
        <f>IF('Detailed input - Vehicles'!$E$208&gt;=(G3-$D$3),PMT('Basic input'!$F$113,'Detailed input - Vehicles'!$E$208,-$E$171)-$E$171/'Detailed input - Vehicles'!$E$208,0)</f>
        <v>0</v>
      </c>
      <c r="H214" s="158">
        <f>IF('Detailed input - Vehicles'!$E$208&gt;=(H3-$D$3),PMT('Basic input'!$F$113,'Detailed input - Vehicles'!$E$208,-$E$171)-$E$171/'Detailed input - Vehicles'!$E$208,0)</f>
        <v>0</v>
      </c>
      <c r="I214" s="158">
        <f>IF('Detailed input - Vehicles'!$E$208&gt;=(I3-$D$3),PMT('Basic input'!$F$113,'Detailed input - Vehicles'!$E$208,-$E$171)-$E$171/'Detailed input - Vehicles'!$E$208,0)</f>
        <v>0</v>
      </c>
      <c r="J214" s="158">
        <f>IF('Detailed input - Vehicles'!$E$208&gt;=(J3-$D$3),PMT('Basic input'!$F$113,'Detailed input - Vehicles'!$E$208,-$E$171)-$E$171/'Detailed input - Vehicles'!$E$208,0)</f>
        <v>0</v>
      </c>
      <c r="K214" s="158">
        <f>IF('Detailed input - Vehicles'!$E$208&gt;=(K3-$D$3),PMT('Basic input'!$F$113,'Detailed input - Vehicles'!$E$208,-$E$171)-$E$171/'Detailed input - Vehicles'!$E$208,0)</f>
        <v>0</v>
      </c>
      <c r="L214" s="158">
        <f>IF('Detailed input - Vehicles'!$E$208&gt;=(L3-$D$3),PMT('Basic input'!$F$113,'Detailed input - Vehicles'!$E$208,-$E$171)-$E$171/'Detailed input - Vehicles'!$E$208,0)</f>
        <v>0</v>
      </c>
      <c r="M214" s="158">
        <f>IF('Detailed input - Vehicles'!$E$208&gt;=(M3-$D$3),PMT('Basic input'!$F$113,'Detailed input - Vehicles'!$E$208,-$E$171)-$E$171/'Detailed input - Vehicles'!$E$208,0)</f>
        <v>0</v>
      </c>
      <c r="N214" s="158">
        <f>IF('Detailed input - Vehicles'!$E$208&gt;=(N3-$D$3),PMT('Basic input'!$F$113,'Detailed input - Vehicles'!$E$208,-$E$171)-$E$171/'Detailed input - Vehicles'!$E$208,0)</f>
        <v>0</v>
      </c>
      <c r="O214" s="158">
        <f>IF('Detailed input - Vehicles'!$E$208&gt;=(O3-$D$3),PMT('Basic input'!$F$113,'Detailed input - Vehicles'!$E$208,-$E$171)-$E$171/'Detailed input - Vehicles'!$E$208,0)</f>
        <v>0</v>
      </c>
      <c r="P214" s="158">
        <f>IF('Detailed input - Vehicles'!$E$208&gt;=(P3-$D$3),PMT('Basic input'!$F$113,'Detailed input - Vehicles'!$E$208,-$E$171)-$E$171/'Detailed input - Vehicles'!$E$208,0)</f>
        <v>0</v>
      </c>
      <c r="Q214" s="158">
        <f>IF('Detailed input - Vehicles'!$E$208&gt;=(Q3-$D$3),PMT('Basic input'!$F$113,'Detailed input - Vehicles'!$E$208,-$E$171)-$E$171/'Detailed input - Vehicles'!$E$208,0)</f>
        <v>0</v>
      </c>
      <c r="R214" s="158">
        <f>IF('Detailed input - Vehicles'!$E$208&gt;=(R3-$D$3),PMT('Basic input'!$F$113,'Detailed input - Vehicles'!$E$208,-$E$171)-$E$171/'Detailed input - Vehicles'!$E$208,0)</f>
        <v>0</v>
      </c>
      <c r="S214" s="158">
        <f>IF('Detailed input - Vehicles'!$E$208&gt;=(S3-$D$3),PMT('Basic input'!$F$113,'Detailed input - Vehicles'!$E$208,-$E$171)-$E$171/'Detailed input - Vehicles'!$E$208,0)</f>
        <v>0</v>
      </c>
      <c r="T214" s="158">
        <f>IF('Detailed input - Vehicles'!$E$208&gt;=(T3-$D$3),PMT('Basic input'!$F$113,'Detailed input - Vehicles'!$E$208,-$E$171)-$E$171/'Detailed input - Vehicles'!$E$208,0)</f>
        <v>0</v>
      </c>
      <c r="U214" s="158">
        <f>IF('Detailed input - Vehicles'!$E$208&gt;=(U3-$D$3),PMT('Basic input'!$F$113,'Detailed input - Vehicles'!$E$208,-$E$171)-$E$171/'Detailed input - Vehicles'!$E$208,0)</f>
        <v>0</v>
      </c>
      <c r="V214" s="158">
        <f>IF('Detailed input - Vehicles'!$E$208&gt;=(V3-$D$3),PMT('Basic input'!$F$113,'Detailed input - Vehicles'!$E$208,-$E$171)-$E$171/'Detailed input - Vehicles'!$E$208,0)</f>
        <v>0</v>
      </c>
      <c r="W214" s="158">
        <f>IF('Detailed input - Vehicles'!$E$208&gt;=(W3-$D$3),PMT('Basic input'!$F$113,'Detailed input - Vehicles'!$E$208,-$E$171)-$E$171/'Detailed input - Vehicles'!$E$208,0)</f>
        <v>0</v>
      </c>
      <c r="X214" s="158">
        <f>IF('Detailed input - Vehicles'!$E$208&gt;=(X3-$D$3),PMT('Basic input'!$F$113,'Detailed input - Vehicles'!$E$208,-$E$171)-$E$171/'Detailed input - Vehicles'!$E$208,0)</f>
        <v>0</v>
      </c>
      <c r="Y214" s="158">
        <f>IF('Detailed input - Vehicles'!$E$208&gt;=(Y3-$D$3),PMT('Basic input'!$F$113,'Detailed input - Vehicles'!$E$208,-$E$171)-$E$171/'Detailed input - Vehicles'!$E$208,0)</f>
        <v>0</v>
      </c>
      <c r="Z214" s="158">
        <f>IF('Detailed input - Vehicles'!$E$208&gt;=(Z3-$D$3),PMT('Basic input'!$F$113,'Detailed input - Vehicles'!$E$208,-$E$171)-$E$171/'Detailed input - Vehicles'!$E$208,0)</f>
        <v>0</v>
      </c>
      <c r="AA214" s="158">
        <f>IF('Detailed input - Vehicles'!$E$208&gt;=(AA3-$D$3),PMT('Basic input'!$F$113,'Detailed input - Vehicles'!$E$208,-$E$171)-$E$171/'Detailed input - Vehicles'!$E$208,0)</f>
        <v>0</v>
      </c>
      <c r="AB214" s="158">
        <f>IF('Detailed input - Vehicles'!$E$208&gt;=(AB3-$D$3),PMT('Basic input'!$F$113,'Detailed input - Vehicles'!$E$208,-$E$171)-$E$171/'Detailed input - Vehicles'!$E$208,0)</f>
        <v>0</v>
      </c>
      <c r="AC214" s="158">
        <f>IF('Detailed input - Vehicles'!$E$208&gt;=(AC3-$D$3),PMT('Basic input'!$F$113,'Detailed input - Vehicles'!$E$208,-$E$171)-$E$171/'Detailed input - Vehicles'!$E$208,0)</f>
        <v>0</v>
      </c>
    </row>
    <row r="215" spans="1:29" s="45" customFormat="1" ht="20.25" customHeight="1" outlineLevel="3" x14ac:dyDescent="0.3">
      <c r="A215" s="44"/>
      <c r="B215" s="161"/>
      <c r="C215" s="146" t="s">
        <v>123</v>
      </c>
      <c r="D215" s="158"/>
      <c r="E215" s="158"/>
      <c r="F215" s="158">
        <f>IF('Detailed input - Vehicles'!$E$208&gt;=(F3-$E$3),PMT('Basic input'!$F$113,'Detailed input - Vehicles'!$E$208,-$F$171)-$F$171/'Detailed input - Vehicles'!$E$208,0)</f>
        <v>0</v>
      </c>
      <c r="G215" s="158">
        <f>IF('Detailed input - Vehicles'!$E$208&gt;=(G3-$E$3),PMT('Basic input'!$F$113,'Detailed input - Vehicles'!$E$208,-$F$171)-$F$171/'Detailed input - Vehicles'!$E$208,0)</f>
        <v>0</v>
      </c>
      <c r="H215" s="158">
        <f>IF('Detailed input - Vehicles'!$E$208&gt;=(H3-$E$3),PMT('Basic input'!$F$113,'Detailed input - Vehicles'!$E$208,-$F$171)-$F$171/'Detailed input - Vehicles'!$E$208,0)</f>
        <v>0</v>
      </c>
      <c r="I215" s="158">
        <f>IF('Detailed input - Vehicles'!$E$208&gt;=(I3-$E$3),PMT('Basic input'!$F$113,'Detailed input - Vehicles'!$E$208,-$F$171)-$F$171/'Detailed input - Vehicles'!$E$208,0)</f>
        <v>0</v>
      </c>
      <c r="J215" s="158">
        <f>IF('Detailed input - Vehicles'!$E$208&gt;=(J3-$E$3),PMT('Basic input'!$F$113,'Detailed input - Vehicles'!$E$208,-$F$171)-$F$171/'Detailed input - Vehicles'!$E$208,0)</f>
        <v>0</v>
      </c>
      <c r="K215" s="158">
        <f>IF('Detailed input - Vehicles'!$E$208&gt;=(K3-$E$3),PMT('Basic input'!$F$113,'Detailed input - Vehicles'!$E$208,-$F$171)-$F$171/'Detailed input - Vehicles'!$E$208,0)</f>
        <v>0</v>
      </c>
      <c r="L215" s="158">
        <f>IF('Detailed input - Vehicles'!$E$208&gt;=(L3-$E$3),PMT('Basic input'!$F$113,'Detailed input - Vehicles'!$E$208,-$F$171)-$F$171/'Detailed input - Vehicles'!$E$208,0)</f>
        <v>0</v>
      </c>
      <c r="M215" s="158">
        <f>IF('Detailed input - Vehicles'!$E$208&gt;=(M3-$E$3),PMT('Basic input'!$F$113,'Detailed input - Vehicles'!$E$208,-$F$171)-$F$171/'Detailed input - Vehicles'!$E$208,0)</f>
        <v>0</v>
      </c>
      <c r="N215" s="158">
        <f>IF('Detailed input - Vehicles'!$E$208&gt;=(N3-$E$3),PMT('Basic input'!$F$113,'Detailed input - Vehicles'!$E$208,-$F$171)-$F$171/'Detailed input - Vehicles'!$E$208,0)</f>
        <v>0</v>
      </c>
      <c r="O215" s="158">
        <f>IF('Detailed input - Vehicles'!$E$208&gt;=(O3-$E$3),PMT('Basic input'!$F$113,'Detailed input - Vehicles'!$E$208,-$F$171)-$F$171/'Detailed input - Vehicles'!$E$208,0)</f>
        <v>0</v>
      </c>
      <c r="P215" s="158">
        <f>IF('Detailed input - Vehicles'!$E$208&gt;=(P3-$E$3),PMT('Basic input'!$F$113,'Detailed input - Vehicles'!$E$208,-$F$171)-$F$171/'Detailed input - Vehicles'!$E$208,0)</f>
        <v>0</v>
      </c>
      <c r="Q215" s="158">
        <f>IF('Detailed input - Vehicles'!$E$208&gt;=(Q3-$E$3),PMT('Basic input'!$F$113,'Detailed input - Vehicles'!$E$208,-$F$171)-$F$171/'Detailed input - Vehicles'!$E$208,0)</f>
        <v>0</v>
      </c>
      <c r="R215" s="158">
        <f>IF('Detailed input - Vehicles'!$E$208&gt;=(R3-$E$3),PMT('Basic input'!$F$113,'Detailed input - Vehicles'!$E$208,-$F$171)-$F$171/'Detailed input - Vehicles'!$E$208,0)</f>
        <v>0</v>
      </c>
      <c r="S215" s="158">
        <f>IF('Detailed input - Vehicles'!$E$208&gt;=(S3-$E$3),PMT('Basic input'!$F$113,'Detailed input - Vehicles'!$E$208,-$F$171)-$F$171/'Detailed input - Vehicles'!$E$208,0)</f>
        <v>0</v>
      </c>
      <c r="T215" s="158">
        <f>IF('Detailed input - Vehicles'!$E$208&gt;=(T3-$E$3),PMT('Basic input'!$F$113,'Detailed input - Vehicles'!$E$208,-$F$171)-$F$171/'Detailed input - Vehicles'!$E$208,0)</f>
        <v>0</v>
      </c>
      <c r="U215" s="158">
        <f>IF('Detailed input - Vehicles'!$E$208&gt;=(U3-$E$3),PMT('Basic input'!$F$113,'Detailed input - Vehicles'!$E$208,-$F$171)-$F$171/'Detailed input - Vehicles'!$E$208,0)</f>
        <v>0</v>
      </c>
      <c r="V215" s="158">
        <f>IF('Detailed input - Vehicles'!$E$208&gt;=(V3-$E$3),PMT('Basic input'!$F$113,'Detailed input - Vehicles'!$E$208,-$F$171)-$F$171/'Detailed input - Vehicles'!$E$208,0)</f>
        <v>0</v>
      </c>
      <c r="W215" s="158">
        <f>IF('Detailed input - Vehicles'!$E$208&gt;=(W3-$E$3),PMT('Basic input'!$F$113,'Detailed input - Vehicles'!$E$208,-$F$171)-$F$171/'Detailed input - Vehicles'!$E$208,0)</f>
        <v>0</v>
      </c>
      <c r="X215" s="158">
        <f>IF('Detailed input - Vehicles'!$E$208&gt;=(X3-$E$3),PMT('Basic input'!$F$113,'Detailed input - Vehicles'!$E$208,-$F$171)-$F$171/'Detailed input - Vehicles'!$E$208,0)</f>
        <v>0</v>
      </c>
      <c r="Y215" s="158">
        <f>IF('Detailed input - Vehicles'!$E$208&gt;=(Y3-$E$3),PMT('Basic input'!$F$113,'Detailed input - Vehicles'!$E$208,-$F$171)-$F$171/'Detailed input - Vehicles'!$E$208,0)</f>
        <v>0</v>
      </c>
      <c r="Z215" s="158">
        <f>IF('Detailed input - Vehicles'!$E$208&gt;=(Z3-$E$3),PMT('Basic input'!$F$113,'Detailed input - Vehicles'!$E$208,-$F$171)-$F$171/'Detailed input - Vehicles'!$E$208,0)</f>
        <v>0</v>
      </c>
      <c r="AA215" s="158">
        <f>IF('Detailed input - Vehicles'!$E$208&gt;=(AA3-$E$3),PMT('Basic input'!$F$113,'Detailed input - Vehicles'!$E$208,-$F$171)-$F$171/'Detailed input - Vehicles'!$E$208,0)</f>
        <v>0</v>
      </c>
      <c r="AB215" s="158">
        <f>IF('Detailed input - Vehicles'!$E$208&gt;=(AB3-$E$3),PMT('Basic input'!$F$113,'Detailed input - Vehicles'!$E$208,-$F$171)-$F$171/'Detailed input - Vehicles'!$E$208,0)</f>
        <v>0</v>
      </c>
      <c r="AC215" s="158">
        <f>IF('Detailed input - Vehicles'!$E$208&gt;=(AC3-$E$3),PMT('Basic input'!$F$113,'Detailed input - Vehicles'!$E$208,-$F$171)-$F$171/'Detailed input - Vehicles'!$E$208,0)</f>
        <v>0</v>
      </c>
    </row>
    <row r="216" spans="1:29" s="45" customFormat="1" ht="20.25" customHeight="1" outlineLevel="3" x14ac:dyDescent="0.3">
      <c r="A216" s="44"/>
      <c r="B216" s="161"/>
      <c r="C216" s="146" t="s">
        <v>124</v>
      </c>
      <c r="D216" s="158"/>
      <c r="E216" s="158"/>
      <c r="F216" s="158"/>
      <c r="G216" s="158">
        <f>IF('Detailed input - Vehicles'!$E$208&gt;=(G3-$F$3),PMT('Basic input'!$F$113,'Detailed input - Vehicles'!$E$208,-$G$171)-$G$171/'Detailed input - Vehicles'!$E$208,0)</f>
        <v>0</v>
      </c>
      <c r="H216" s="158">
        <f>IF('Detailed input - Vehicles'!$E$208&gt;=(H3-$F$3),PMT('Basic input'!$F$113,'Detailed input - Vehicles'!$E$208,-$G$171)-$G$171/'Detailed input - Vehicles'!$E$208,0)</f>
        <v>0</v>
      </c>
      <c r="I216" s="158">
        <f>IF('Detailed input - Vehicles'!$E$208&gt;=(I3-$F$3),PMT('Basic input'!$F$113,'Detailed input - Vehicles'!$E$208,-$G$171)-$G$171/'Detailed input - Vehicles'!$E$208,0)</f>
        <v>0</v>
      </c>
      <c r="J216" s="158">
        <f>IF('Detailed input - Vehicles'!$E$208&gt;=(J3-$F$3),PMT('Basic input'!$F$113,'Detailed input - Vehicles'!$E$208,-$G$171)-$G$171/'Detailed input - Vehicles'!$E$208,0)</f>
        <v>0</v>
      </c>
      <c r="K216" s="158">
        <f>IF('Detailed input - Vehicles'!$E$208&gt;=(K3-$F$3),PMT('Basic input'!$F$113,'Detailed input - Vehicles'!$E$208,-$G$171)-$G$171/'Detailed input - Vehicles'!$E$208,0)</f>
        <v>0</v>
      </c>
      <c r="L216" s="158">
        <f>IF('Detailed input - Vehicles'!$E$208&gt;=(L3-$F$3),PMT('Basic input'!$F$113,'Detailed input - Vehicles'!$E$208,-$G$171)-$G$171/'Detailed input - Vehicles'!$E$208,0)</f>
        <v>0</v>
      </c>
      <c r="M216" s="158">
        <f>IF('Detailed input - Vehicles'!$E$208&gt;=(M3-$F$3),PMT('Basic input'!$F$113,'Detailed input - Vehicles'!$E$208,-$G$171)-$G$171/'Detailed input - Vehicles'!$E$208,0)</f>
        <v>0</v>
      </c>
      <c r="N216" s="158">
        <f>IF('Detailed input - Vehicles'!$E$208&gt;=(N3-$F$3),PMT('Basic input'!$F$113,'Detailed input - Vehicles'!$E$208,-$G$171)-$G$171/'Detailed input - Vehicles'!$E$208,0)</f>
        <v>0</v>
      </c>
      <c r="O216" s="158">
        <f>IF('Detailed input - Vehicles'!$E$208&gt;=(O3-$F$3),PMT('Basic input'!$F$113,'Detailed input - Vehicles'!$E$208,-$G$171)-$G$171/'Detailed input - Vehicles'!$E$208,0)</f>
        <v>0</v>
      </c>
      <c r="P216" s="158">
        <f>IF('Detailed input - Vehicles'!$E$208&gt;=(P3-$F$3),PMT('Basic input'!$F$113,'Detailed input - Vehicles'!$E$208,-$G$171)-$G$171/'Detailed input - Vehicles'!$E$208,0)</f>
        <v>0</v>
      </c>
      <c r="Q216" s="158">
        <f>IF('Detailed input - Vehicles'!$E$208&gt;=(Q3-$F$3),PMT('Basic input'!$F$113,'Detailed input - Vehicles'!$E$208,-$G$171)-$G$171/'Detailed input - Vehicles'!$E$208,0)</f>
        <v>0</v>
      </c>
      <c r="R216" s="158">
        <f>IF('Detailed input - Vehicles'!$E$208&gt;=(R3-$F$3),PMT('Basic input'!$F$113,'Detailed input - Vehicles'!$E$208,-$G$171)-$G$171/'Detailed input - Vehicles'!$E$208,0)</f>
        <v>0</v>
      </c>
      <c r="S216" s="158">
        <f>IF('Detailed input - Vehicles'!$E$208&gt;=(S3-$F$3),PMT('Basic input'!$F$113,'Detailed input - Vehicles'!$E$208,-$G$171)-$G$171/'Detailed input - Vehicles'!$E$208,0)</f>
        <v>0</v>
      </c>
      <c r="T216" s="158">
        <f>IF('Detailed input - Vehicles'!$E$208&gt;=(T3-$F$3),PMT('Basic input'!$F$113,'Detailed input - Vehicles'!$E$208,-$G$171)-$G$171/'Detailed input - Vehicles'!$E$208,0)</f>
        <v>0</v>
      </c>
      <c r="U216" s="158">
        <f>IF('Detailed input - Vehicles'!$E$208&gt;=(U3-$F$3),PMT('Basic input'!$F$113,'Detailed input - Vehicles'!$E$208,-$G$171)-$G$171/'Detailed input - Vehicles'!$E$208,0)</f>
        <v>0</v>
      </c>
      <c r="V216" s="158">
        <f>IF('Detailed input - Vehicles'!$E$208&gt;=(V3-$F$3),PMT('Basic input'!$F$113,'Detailed input - Vehicles'!$E$208,-$G$171)-$G$171/'Detailed input - Vehicles'!$E$208,0)</f>
        <v>0</v>
      </c>
      <c r="W216" s="158">
        <f>IF('Detailed input - Vehicles'!$E$208&gt;=(W3-$F$3),PMT('Basic input'!$F$113,'Detailed input - Vehicles'!$E$208,-$G$171)-$G$171/'Detailed input - Vehicles'!$E$208,0)</f>
        <v>0</v>
      </c>
      <c r="X216" s="158">
        <f>IF('Detailed input - Vehicles'!$E$208&gt;=(X3-$F$3),PMT('Basic input'!$F$113,'Detailed input - Vehicles'!$E$208,-$G$171)-$G$171/'Detailed input - Vehicles'!$E$208,0)</f>
        <v>0</v>
      </c>
      <c r="Y216" s="158">
        <f>IF('Detailed input - Vehicles'!$E$208&gt;=(Y3-$F$3),PMT('Basic input'!$F$113,'Detailed input - Vehicles'!$E$208,-$G$171)-$G$171/'Detailed input - Vehicles'!$E$208,0)</f>
        <v>0</v>
      </c>
      <c r="Z216" s="158">
        <f>IF('Detailed input - Vehicles'!$E$208&gt;=(Z3-$F$3),PMT('Basic input'!$F$113,'Detailed input - Vehicles'!$E$208,-$G$171)-$G$171/'Detailed input - Vehicles'!$E$208,0)</f>
        <v>0</v>
      </c>
      <c r="AA216" s="158">
        <f>IF('Detailed input - Vehicles'!$E$208&gt;=(AA3-$F$3),PMT('Basic input'!$F$113,'Detailed input - Vehicles'!$E$208,-$G$171)-$G$171/'Detailed input - Vehicles'!$E$208,0)</f>
        <v>0</v>
      </c>
      <c r="AB216" s="158">
        <f>IF('Detailed input - Vehicles'!$E$208&gt;=(AB3-$F$3),PMT('Basic input'!$F$113,'Detailed input - Vehicles'!$E$208,-$G$171)-$G$171/'Detailed input - Vehicles'!$E$208,0)</f>
        <v>0</v>
      </c>
      <c r="AC216" s="158">
        <f>IF('Detailed input - Vehicles'!$E$208&gt;=(AC3-$F$3),PMT('Basic input'!$F$113,'Detailed input - Vehicles'!$E$208,-$G$171)-$G$171/'Detailed input - Vehicles'!$E$208,0)</f>
        <v>0</v>
      </c>
    </row>
    <row r="217" spans="1:29" s="45" customFormat="1" ht="20.25" customHeight="1" outlineLevel="3" x14ac:dyDescent="0.3">
      <c r="A217" s="44"/>
      <c r="B217" s="161"/>
      <c r="C217" s="146" t="s">
        <v>125</v>
      </c>
      <c r="D217" s="158"/>
      <c r="E217" s="158"/>
      <c r="F217" s="158"/>
      <c r="G217" s="158"/>
      <c r="H217" s="158">
        <f>IF('Detailed input - Vehicles'!$E$208&gt;=(H3-$G$3),PMT('Basic input'!$F$113,'Detailed input - Vehicles'!$E$208,-$H$171)-$H$171/'Detailed input - Vehicles'!$E$208,0)</f>
        <v>0</v>
      </c>
      <c r="I217" s="158">
        <f>IF('Detailed input - Vehicles'!$E$208&gt;=(I3-$G$3),PMT('Basic input'!$F$113,'Detailed input - Vehicles'!$E$208,-$H$171)-$H$171/'Detailed input - Vehicles'!$E$208,0)</f>
        <v>0</v>
      </c>
      <c r="J217" s="158">
        <f>IF('Detailed input - Vehicles'!$E$208&gt;=(J3-$G$3),PMT('Basic input'!$F$113,'Detailed input - Vehicles'!$E$208,-$H$171)-$H$171/'Detailed input - Vehicles'!$E$208,0)</f>
        <v>0</v>
      </c>
      <c r="K217" s="158">
        <f>IF('Detailed input - Vehicles'!$E$208&gt;=(K3-$G$3),PMT('Basic input'!$F$113,'Detailed input - Vehicles'!$E$208,-$H$171)-$H$171/'Detailed input - Vehicles'!$E$208,0)</f>
        <v>0</v>
      </c>
      <c r="L217" s="158">
        <f>IF('Detailed input - Vehicles'!$E$208&gt;=(L3-$G$3),PMT('Basic input'!$F$113,'Detailed input - Vehicles'!$E$208,-$H$171)-$H$171/'Detailed input - Vehicles'!$E$208,0)</f>
        <v>0</v>
      </c>
      <c r="M217" s="158">
        <f>IF('Detailed input - Vehicles'!$E$208&gt;=(M3-$G$3),PMT('Basic input'!$F$113,'Detailed input - Vehicles'!$E$208,-$H$171)-$H$171/'Detailed input - Vehicles'!$E$208,0)</f>
        <v>0</v>
      </c>
      <c r="N217" s="158">
        <f>IF('Detailed input - Vehicles'!$E$208&gt;=(N3-$G$3),PMT('Basic input'!$F$113,'Detailed input - Vehicles'!$E$208,-$H$171)-$H$171/'Detailed input - Vehicles'!$E$208,0)</f>
        <v>0</v>
      </c>
      <c r="O217" s="158">
        <f>IF('Detailed input - Vehicles'!$E$208&gt;=(O3-$G$3),PMT('Basic input'!$F$113,'Detailed input - Vehicles'!$E$208,-$H$171)-$H$171/'Detailed input - Vehicles'!$E$208,0)</f>
        <v>0</v>
      </c>
      <c r="P217" s="158">
        <f>IF('Detailed input - Vehicles'!$E$208&gt;=(P3-$G$3),PMT('Basic input'!$F$113,'Detailed input - Vehicles'!$E$208,-$H$171)-$H$171/'Detailed input - Vehicles'!$E$208,0)</f>
        <v>0</v>
      </c>
      <c r="Q217" s="158">
        <f>IF('Detailed input - Vehicles'!$E$208&gt;=(Q3-$G$3),PMT('Basic input'!$F$113,'Detailed input - Vehicles'!$E$208,-$H$171)-$H$171/'Detailed input - Vehicles'!$E$208,0)</f>
        <v>0</v>
      </c>
      <c r="R217" s="158">
        <f>IF('Detailed input - Vehicles'!$E$208&gt;=(R3-$G$3),PMT('Basic input'!$F$113,'Detailed input - Vehicles'!$E$208,-$H$171)-$H$171/'Detailed input - Vehicles'!$E$208,0)</f>
        <v>0</v>
      </c>
      <c r="S217" s="158">
        <f>IF('Detailed input - Vehicles'!$E$208&gt;=(S3-$G$3),PMT('Basic input'!$F$113,'Detailed input - Vehicles'!$E$208,-$H$171)-$H$171/'Detailed input - Vehicles'!$E$208,0)</f>
        <v>0</v>
      </c>
      <c r="T217" s="158">
        <f>IF('Detailed input - Vehicles'!$E$208&gt;=(T3-$G$3),PMT('Basic input'!$F$113,'Detailed input - Vehicles'!$E$208,-$H$171)-$H$171/'Detailed input - Vehicles'!$E$208,0)</f>
        <v>0</v>
      </c>
      <c r="U217" s="158">
        <f>IF('Detailed input - Vehicles'!$E$208&gt;=(U3-$G$3),PMT('Basic input'!$F$113,'Detailed input - Vehicles'!$E$208,-$H$171)-$H$171/'Detailed input - Vehicles'!$E$208,0)</f>
        <v>0</v>
      </c>
      <c r="V217" s="158">
        <f>IF('Detailed input - Vehicles'!$E$208&gt;=(V3-$G$3),PMT('Basic input'!$F$113,'Detailed input - Vehicles'!$E$208,-$H$171)-$H$171/'Detailed input - Vehicles'!$E$208,0)</f>
        <v>0</v>
      </c>
      <c r="W217" s="158">
        <f>IF('Detailed input - Vehicles'!$E$208&gt;=(W3-$G$3),PMT('Basic input'!$F$113,'Detailed input - Vehicles'!$E$208,-$H$171)-$H$171/'Detailed input - Vehicles'!$E$208,0)</f>
        <v>0</v>
      </c>
      <c r="X217" s="158">
        <f>IF('Detailed input - Vehicles'!$E$208&gt;=(X3-$G$3),PMT('Basic input'!$F$113,'Detailed input - Vehicles'!$E$208,-$H$171)-$H$171/'Detailed input - Vehicles'!$E$208,0)</f>
        <v>0</v>
      </c>
      <c r="Y217" s="158">
        <f>IF('Detailed input - Vehicles'!$E$208&gt;=(Y3-$G$3),PMT('Basic input'!$F$113,'Detailed input - Vehicles'!$E$208,-$H$171)-$H$171/'Detailed input - Vehicles'!$E$208,0)</f>
        <v>0</v>
      </c>
      <c r="Z217" s="158">
        <f>IF('Detailed input - Vehicles'!$E$208&gt;=(Z3-$G$3),PMT('Basic input'!$F$113,'Detailed input - Vehicles'!$E$208,-$H$171)-$H$171/'Detailed input - Vehicles'!$E$208,0)</f>
        <v>0</v>
      </c>
      <c r="AA217" s="158">
        <f>IF('Detailed input - Vehicles'!$E$208&gt;=(AA3-$G$3),PMT('Basic input'!$F$113,'Detailed input - Vehicles'!$E$208,-$H$171)-$H$171/'Detailed input - Vehicles'!$E$208,0)</f>
        <v>0</v>
      </c>
      <c r="AB217" s="158">
        <f>IF('Detailed input - Vehicles'!$E$208&gt;=(AB3-$G$3),PMT('Basic input'!$F$113,'Detailed input - Vehicles'!$E$208,-$H$171)-$H$171/'Detailed input - Vehicles'!$E$208,0)</f>
        <v>0</v>
      </c>
      <c r="AC217" s="158">
        <f>IF('Detailed input - Vehicles'!$E$208&gt;=(AC3-$G$3),PMT('Basic input'!$F$113,'Detailed input - Vehicles'!$E$208,-$H$171)-$H$171/'Detailed input - Vehicles'!$E$208,0)</f>
        <v>0</v>
      </c>
    </row>
    <row r="218" spans="1:29" s="45" customFormat="1" ht="20.25" customHeight="1" outlineLevel="3" x14ac:dyDescent="0.3">
      <c r="A218" s="44"/>
      <c r="B218" s="161"/>
      <c r="C218" s="146" t="s">
        <v>126</v>
      </c>
      <c r="D218" s="158"/>
      <c r="E218" s="158"/>
      <c r="F218" s="158"/>
      <c r="G218" s="158"/>
      <c r="H218" s="158"/>
      <c r="I218" s="158">
        <f>IF('Detailed input - Vehicles'!$E$208&gt;=(I3-$H$3),PMT('Basic input'!$F$113,'Detailed input - Vehicles'!$E$208,-$I$171)-$I$171/'Detailed input - Vehicles'!$E$208,0)</f>
        <v>0</v>
      </c>
      <c r="J218" s="158">
        <f>IF('Detailed input - Vehicles'!$E$208&gt;=(J3-$H$3),PMT('Basic input'!$F$113,'Detailed input - Vehicles'!$E$208,-$I$171)-$I$171/'Detailed input - Vehicles'!$E$208,0)</f>
        <v>0</v>
      </c>
      <c r="K218" s="158">
        <f>IF('Detailed input - Vehicles'!$E$208&gt;=(K3-$H$3),PMT('Basic input'!$F$113,'Detailed input - Vehicles'!$E$208,-$I$171)-$I$171/'Detailed input - Vehicles'!$E$208,0)</f>
        <v>0</v>
      </c>
      <c r="L218" s="158">
        <f>IF('Detailed input - Vehicles'!$E$208&gt;=(L3-$H$3),PMT('Basic input'!$F$113,'Detailed input - Vehicles'!$E$208,-$I$171)-$I$171/'Detailed input - Vehicles'!$E$208,0)</f>
        <v>0</v>
      </c>
      <c r="M218" s="158">
        <f>IF('Detailed input - Vehicles'!$E$208&gt;=(M3-$H$3),PMT('Basic input'!$F$113,'Detailed input - Vehicles'!$E$208,-$I$171)-$I$171/'Detailed input - Vehicles'!$E$208,0)</f>
        <v>0</v>
      </c>
      <c r="N218" s="158">
        <f>IF('Detailed input - Vehicles'!$E$208&gt;=(N3-$H$3),PMT('Basic input'!$F$113,'Detailed input - Vehicles'!$E$208,-$I$171)-$I$171/'Detailed input - Vehicles'!$E$208,0)</f>
        <v>0</v>
      </c>
      <c r="O218" s="158">
        <f>IF('Detailed input - Vehicles'!$E$208&gt;=(O3-$H$3),PMT('Basic input'!$F$113,'Detailed input - Vehicles'!$E$208,-$I$171)-$I$171/'Detailed input - Vehicles'!$E$208,0)</f>
        <v>0</v>
      </c>
      <c r="P218" s="158">
        <f>IF('Detailed input - Vehicles'!$E$208&gt;=(P3-$H$3),PMT('Basic input'!$F$113,'Detailed input - Vehicles'!$E$208,-$I$171)-$I$171/'Detailed input - Vehicles'!$E$208,0)</f>
        <v>0</v>
      </c>
      <c r="Q218" s="158">
        <f>IF('Detailed input - Vehicles'!$E$208&gt;=(Q3-$H$3),PMT('Basic input'!$F$113,'Detailed input - Vehicles'!$E$208,-$I$171)-$I$171/'Detailed input - Vehicles'!$E$208,0)</f>
        <v>0</v>
      </c>
      <c r="R218" s="158">
        <f>IF('Detailed input - Vehicles'!$E$208&gt;=(R3-$H$3),PMT('Basic input'!$F$113,'Detailed input - Vehicles'!$E$208,-$I$171)-$I$171/'Detailed input - Vehicles'!$E$208,0)</f>
        <v>0</v>
      </c>
      <c r="S218" s="158">
        <f>IF('Detailed input - Vehicles'!$E$208&gt;=(S3-$H$3),PMT('Basic input'!$F$113,'Detailed input - Vehicles'!$E$208,-$I$171)-$I$171/'Detailed input - Vehicles'!$E$208,0)</f>
        <v>0</v>
      </c>
      <c r="T218" s="158">
        <f>IF('Detailed input - Vehicles'!$E$208&gt;=(T3-$H$3),PMT('Basic input'!$F$113,'Detailed input - Vehicles'!$E$208,-$I$171)-$I$171/'Detailed input - Vehicles'!$E$208,0)</f>
        <v>0</v>
      </c>
      <c r="U218" s="158">
        <f>IF('Detailed input - Vehicles'!$E$208&gt;=(U3-$H$3),PMT('Basic input'!$F$113,'Detailed input - Vehicles'!$E$208,-$I$171)-$I$171/'Detailed input - Vehicles'!$E$208,0)</f>
        <v>0</v>
      </c>
      <c r="V218" s="158">
        <f>IF('Detailed input - Vehicles'!$E$208&gt;=(V3-$H$3),PMT('Basic input'!$F$113,'Detailed input - Vehicles'!$E$208,-$I$171)-$I$171/'Detailed input - Vehicles'!$E$208,0)</f>
        <v>0</v>
      </c>
      <c r="W218" s="158">
        <f>IF('Detailed input - Vehicles'!$E$208&gt;=(W3-$H$3),PMT('Basic input'!$F$113,'Detailed input - Vehicles'!$E$208,-$I$171)-$I$171/'Detailed input - Vehicles'!$E$208,0)</f>
        <v>0</v>
      </c>
      <c r="X218" s="158">
        <f>IF('Detailed input - Vehicles'!$E$208&gt;=(X3-$H$3),PMT('Basic input'!$F$113,'Detailed input - Vehicles'!$E$208,-$I$171)-$I$171/'Detailed input - Vehicles'!$E$208,0)</f>
        <v>0</v>
      </c>
      <c r="Y218" s="158">
        <f>IF('Detailed input - Vehicles'!$E$208&gt;=(Y3-$H$3),PMT('Basic input'!$F$113,'Detailed input - Vehicles'!$E$208,-$I$171)-$I$171/'Detailed input - Vehicles'!$E$208,0)</f>
        <v>0</v>
      </c>
      <c r="Z218" s="158">
        <f>IF('Detailed input - Vehicles'!$E$208&gt;=(Z3-$H$3),PMT('Basic input'!$F$113,'Detailed input - Vehicles'!$E$208,-$I$171)-$I$171/'Detailed input - Vehicles'!$E$208,0)</f>
        <v>0</v>
      </c>
      <c r="AA218" s="158">
        <f>IF('Detailed input - Vehicles'!$E$208&gt;=(AA3-$H$3),PMT('Basic input'!$F$113,'Detailed input - Vehicles'!$E$208,-$I$171)-$I$171/'Detailed input - Vehicles'!$E$208,0)</f>
        <v>0</v>
      </c>
      <c r="AB218" s="158">
        <f>IF('Detailed input - Vehicles'!$E$208&gt;=(AB3-$H$3),PMT('Basic input'!$F$113,'Detailed input - Vehicles'!$E$208,-$I$171)-$I$171/'Detailed input - Vehicles'!$E$208,0)</f>
        <v>0</v>
      </c>
      <c r="AC218" s="158">
        <f>IF('Detailed input - Vehicles'!$E$208&gt;=(AC3-$H$3),PMT('Basic input'!$F$113,'Detailed input - Vehicles'!$E$208,-$I$171)-$I$171/'Detailed input - Vehicles'!$E$208,0)</f>
        <v>0</v>
      </c>
    </row>
    <row r="219" spans="1:29" s="45" customFormat="1" ht="20.25" customHeight="1" outlineLevel="3" x14ac:dyDescent="0.3">
      <c r="A219" s="44"/>
      <c r="B219" s="161"/>
      <c r="C219" s="146" t="s">
        <v>127</v>
      </c>
      <c r="D219" s="158"/>
      <c r="E219" s="158"/>
      <c r="F219" s="158"/>
      <c r="G219" s="158"/>
      <c r="H219" s="158"/>
      <c r="I219" s="158"/>
      <c r="J219" s="158">
        <f>IF('Detailed input - Vehicles'!$E$208&gt;=(J3-$I$3),PMT('Basic input'!$F$113,'Detailed input - Vehicles'!$E$208,-$J$171)-$J$171/'Detailed input - Vehicles'!$E$208,0)</f>
        <v>0</v>
      </c>
      <c r="K219" s="158">
        <f>IF('Detailed input - Vehicles'!$E$208&gt;=(K3-$I$3),PMT('Basic input'!$F$113,'Detailed input - Vehicles'!$E$208,-$J$171)-$J$171/'Detailed input - Vehicles'!$E$208,0)</f>
        <v>0</v>
      </c>
      <c r="L219" s="158">
        <f>IF('Detailed input - Vehicles'!$E$208&gt;=(L3-$I$3),PMT('Basic input'!$F$113,'Detailed input - Vehicles'!$E$208,-$J$171)-$J$171/'Detailed input - Vehicles'!$E$208,0)</f>
        <v>0</v>
      </c>
      <c r="M219" s="158">
        <f>IF('Detailed input - Vehicles'!$E$208&gt;=(M3-$I$3),PMT('Basic input'!$F$113,'Detailed input - Vehicles'!$E$208,-$J$171)-$J$171/'Detailed input - Vehicles'!$E$208,0)</f>
        <v>0</v>
      </c>
      <c r="N219" s="158">
        <f>IF('Detailed input - Vehicles'!$E$208&gt;=(N3-$I$3),PMT('Basic input'!$F$113,'Detailed input - Vehicles'!$E$208,-$J$171)-$J$171/'Detailed input - Vehicles'!$E$208,0)</f>
        <v>0</v>
      </c>
      <c r="O219" s="158">
        <f>IF('Detailed input - Vehicles'!$E$208&gt;=(O3-$I$3),PMT('Basic input'!$F$113,'Detailed input - Vehicles'!$E$208,-$J$171)-$J$171/'Detailed input - Vehicles'!$E$208,0)</f>
        <v>0</v>
      </c>
      <c r="P219" s="158">
        <f>IF('Detailed input - Vehicles'!$E$208&gt;=(P3-$I$3),PMT('Basic input'!$F$113,'Detailed input - Vehicles'!$E$208,-$J$171)-$J$171/'Detailed input - Vehicles'!$E$208,0)</f>
        <v>0</v>
      </c>
      <c r="Q219" s="158">
        <f>IF('Detailed input - Vehicles'!$E$208&gt;=(Q3-$I$3),PMT('Basic input'!$F$113,'Detailed input - Vehicles'!$E$208,-$J$171)-$J$171/'Detailed input - Vehicles'!$E$208,0)</f>
        <v>0</v>
      </c>
      <c r="R219" s="158">
        <f>IF('Detailed input - Vehicles'!$E$208&gt;=(R3-$I$3),PMT('Basic input'!$F$113,'Detailed input - Vehicles'!$E$208,-$J$171)-$J$171/'Detailed input - Vehicles'!$E$208,0)</f>
        <v>0</v>
      </c>
      <c r="S219" s="158">
        <f>IF('Detailed input - Vehicles'!$E$208&gt;=(S3-$I$3),PMT('Basic input'!$F$113,'Detailed input - Vehicles'!$E$208,-$J$171)-$J$171/'Detailed input - Vehicles'!$E$208,0)</f>
        <v>0</v>
      </c>
      <c r="T219" s="158">
        <f>IF('Detailed input - Vehicles'!$E$208&gt;=(T3-$I$3),PMT('Basic input'!$F$113,'Detailed input - Vehicles'!$E$208,-$J$171)-$J$171/'Detailed input - Vehicles'!$E$208,0)</f>
        <v>0</v>
      </c>
      <c r="U219" s="158">
        <f>IF('Detailed input - Vehicles'!$E$208&gt;=(U3-$I$3),PMT('Basic input'!$F$113,'Detailed input - Vehicles'!$E$208,-$J$171)-$J$171/'Detailed input - Vehicles'!$E$208,0)</f>
        <v>0</v>
      </c>
      <c r="V219" s="158">
        <f>IF('Detailed input - Vehicles'!$E$208&gt;=(V3-$I$3),PMT('Basic input'!$F$113,'Detailed input - Vehicles'!$E$208,-$J$171)-$J$171/'Detailed input - Vehicles'!$E$208,0)</f>
        <v>0</v>
      </c>
      <c r="W219" s="158">
        <f>IF('Detailed input - Vehicles'!$E$208&gt;=(W3-$I$3),PMT('Basic input'!$F$113,'Detailed input - Vehicles'!$E$208,-$J$171)-$J$171/'Detailed input - Vehicles'!$E$208,0)</f>
        <v>0</v>
      </c>
      <c r="X219" s="158">
        <f>IF('Detailed input - Vehicles'!$E$208&gt;=(X3-$I$3),PMT('Basic input'!$F$113,'Detailed input - Vehicles'!$E$208,-$J$171)-$J$171/'Detailed input - Vehicles'!$E$208,0)</f>
        <v>0</v>
      </c>
      <c r="Y219" s="158">
        <f>IF('Detailed input - Vehicles'!$E$208&gt;=(Y3-$I$3),PMT('Basic input'!$F$113,'Detailed input - Vehicles'!$E$208,-$J$171)-$J$171/'Detailed input - Vehicles'!$E$208,0)</f>
        <v>0</v>
      </c>
      <c r="Z219" s="158">
        <f>IF('Detailed input - Vehicles'!$E$208&gt;=(Z3-$I$3),PMT('Basic input'!$F$113,'Detailed input - Vehicles'!$E$208,-$J$171)-$J$171/'Detailed input - Vehicles'!$E$208,0)</f>
        <v>0</v>
      </c>
      <c r="AA219" s="158">
        <f>IF('Detailed input - Vehicles'!$E$208&gt;=(AA3-$I$3),PMT('Basic input'!$F$113,'Detailed input - Vehicles'!$E$208,-$J$171)-$J$171/'Detailed input - Vehicles'!$E$208,0)</f>
        <v>0</v>
      </c>
      <c r="AB219" s="158">
        <f>IF('Detailed input - Vehicles'!$E$208&gt;=(AB3-$I$3),PMT('Basic input'!$F$113,'Detailed input - Vehicles'!$E$208,-$J$171)-$J$171/'Detailed input - Vehicles'!$E$208,0)</f>
        <v>0</v>
      </c>
      <c r="AC219" s="158">
        <f>IF('Detailed input - Vehicles'!$E$208&gt;=(AC3-$I$3),PMT('Basic input'!$F$113,'Detailed input - Vehicles'!$E$208,-$J$171)-$J$171/'Detailed input - Vehicles'!$E$208,0)</f>
        <v>0</v>
      </c>
    </row>
    <row r="220" spans="1:29" s="45" customFormat="1" ht="20.25" customHeight="1" outlineLevel="3" x14ac:dyDescent="0.3">
      <c r="A220" s="44"/>
      <c r="B220" s="161"/>
      <c r="C220" s="146" t="s">
        <v>128</v>
      </c>
      <c r="D220" s="158"/>
      <c r="E220" s="158"/>
      <c r="F220" s="158"/>
      <c r="G220" s="158"/>
      <c r="H220" s="158"/>
      <c r="I220" s="158"/>
      <c r="J220" s="158"/>
      <c r="K220" s="158">
        <f>IF('Detailed input - Vehicles'!$E$208&gt;=(K3-$J$3),PMT('Basic input'!$F$113,'Detailed input - Vehicles'!$E$208,-$K$171)-$K$171/'Detailed input - Vehicles'!$E$208,0)</f>
        <v>0</v>
      </c>
      <c r="L220" s="158">
        <f>IF('Detailed input - Vehicles'!$E$208&gt;=(L3-$J$3),PMT('Basic input'!$F$113,'Detailed input - Vehicles'!$E$208,-$K$171)-$K$171/'Detailed input - Vehicles'!$E$208,0)</f>
        <v>0</v>
      </c>
      <c r="M220" s="158">
        <f>IF('Detailed input - Vehicles'!$E$208&gt;=(M3-$J$3),PMT('Basic input'!$F$113,'Detailed input - Vehicles'!$E$208,-$K$171)-$K$171/'Detailed input - Vehicles'!$E$208,0)</f>
        <v>0</v>
      </c>
      <c r="N220" s="158">
        <f>IF('Detailed input - Vehicles'!$E$208&gt;=(N3-$J$3),PMT('Basic input'!$F$113,'Detailed input - Vehicles'!$E$208,-$K$171)-$K$171/'Detailed input - Vehicles'!$E$208,0)</f>
        <v>0</v>
      </c>
      <c r="O220" s="158">
        <f>IF('Detailed input - Vehicles'!$E$208&gt;=(O3-$J$3),PMT('Basic input'!$F$113,'Detailed input - Vehicles'!$E$208,-$K$171)-$K$171/'Detailed input - Vehicles'!$E$208,0)</f>
        <v>0</v>
      </c>
      <c r="P220" s="158">
        <f>IF('Detailed input - Vehicles'!$E$208&gt;=(P3-$J$3),PMT('Basic input'!$F$113,'Detailed input - Vehicles'!$E$208,-$K$171)-$K$171/'Detailed input - Vehicles'!$E$208,0)</f>
        <v>0</v>
      </c>
      <c r="Q220" s="158">
        <f>IF('Detailed input - Vehicles'!$E$208&gt;=(Q3-$J$3),PMT('Basic input'!$F$113,'Detailed input - Vehicles'!$E$208,-$K$171)-$K$171/'Detailed input - Vehicles'!$E$208,0)</f>
        <v>0</v>
      </c>
      <c r="R220" s="158">
        <f>IF('Detailed input - Vehicles'!$E$208&gt;=(R3-$J$3),PMT('Basic input'!$F$113,'Detailed input - Vehicles'!$E$208,-$K$171)-$K$171/'Detailed input - Vehicles'!$E$208,0)</f>
        <v>0</v>
      </c>
      <c r="S220" s="158">
        <f>IF('Detailed input - Vehicles'!$E$208&gt;=(S3-$J$3),PMT('Basic input'!$F$113,'Detailed input - Vehicles'!$E$208,-$K$171)-$K$171/'Detailed input - Vehicles'!$E$208,0)</f>
        <v>0</v>
      </c>
      <c r="T220" s="158">
        <f>IF('Detailed input - Vehicles'!$E$208&gt;=(T3-$J$3),PMT('Basic input'!$F$113,'Detailed input - Vehicles'!$E$208,-$K$171)-$K$171/'Detailed input - Vehicles'!$E$208,0)</f>
        <v>0</v>
      </c>
      <c r="U220" s="158">
        <f>IF('Detailed input - Vehicles'!$E$208&gt;=(U3-$J$3),PMT('Basic input'!$F$113,'Detailed input - Vehicles'!$E$208,-$K$171)-$K$171/'Detailed input - Vehicles'!$E$208,0)</f>
        <v>0</v>
      </c>
      <c r="V220" s="158">
        <f>IF('Detailed input - Vehicles'!$E$208&gt;=(V3-$J$3),PMT('Basic input'!$F$113,'Detailed input - Vehicles'!$E$208,-$K$171)-$K$171/'Detailed input - Vehicles'!$E$208,0)</f>
        <v>0</v>
      </c>
      <c r="W220" s="158">
        <f>IF('Detailed input - Vehicles'!$E$208&gt;=(W3-$J$3),PMT('Basic input'!$F$113,'Detailed input - Vehicles'!$E$208,-$K$171)-$K$171/'Detailed input - Vehicles'!$E$208,0)</f>
        <v>0</v>
      </c>
      <c r="X220" s="158">
        <f>IF('Detailed input - Vehicles'!$E$208&gt;=(X3-$J$3),PMT('Basic input'!$F$113,'Detailed input - Vehicles'!$E$208,-$K$171)-$K$171/'Detailed input - Vehicles'!$E$208,0)</f>
        <v>0</v>
      </c>
      <c r="Y220" s="158">
        <f>IF('Detailed input - Vehicles'!$E$208&gt;=(Y3-$J$3),PMT('Basic input'!$F$113,'Detailed input - Vehicles'!$E$208,-$K$171)-$K$171/'Detailed input - Vehicles'!$E$208,0)</f>
        <v>0</v>
      </c>
      <c r="Z220" s="158">
        <f>IF('Detailed input - Vehicles'!$E$208&gt;=(Z3-$J$3),PMT('Basic input'!$F$113,'Detailed input - Vehicles'!$E$208,-$K$171)-$K$171/'Detailed input - Vehicles'!$E$208,0)</f>
        <v>0</v>
      </c>
      <c r="AA220" s="158">
        <f>IF('Detailed input - Vehicles'!$E$208&gt;=(AA3-$J$3),PMT('Basic input'!$F$113,'Detailed input - Vehicles'!$E$208,-$K$171)-$K$171/'Detailed input - Vehicles'!$E$208,0)</f>
        <v>0</v>
      </c>
      <c r="AB220" s="158">
        <f>IF('Detailed input - Vehicles'!$E$208&gt;=(AB3-$J$3),PMT('Basic input'!$F$113,'Detailed input - Vehicles'!$E$208,-$K$171)-$K$171/'Detailed input - Vehicles'!$E$208,0)</f>
        <v>0</v>
      </c>
      <c r="AC220" s="158">
        <f>IF('Detailed input - Vehicles'!$E$208&gt;=(AC3-$J$3),PMT('Basic input'!$F$113,'Detailed input - Vehicles'!$E$208,-$K$171)-$K$171/'Detailed input - Vehicles'!$E$208,0)</f>
        <v>0</v>
      </c>
    </row>
    <row r="221" spans="1:29" s="45" customFormat="1" ht="20.25" customHeight="1" outlineLevel="3" x14ac:dyDescent="0.3">
      <c r="A221" s="44"/>
      <c r="B221" s="161"/>
      <c r="C221" s="146" t="s">
        <v>129</v>
      </c>
      <c r="D221" s="158"/>
      <c r="E221" s="158"/>
      <c r="F221" s="158"/>
      <c r="G221" s="158"/>
      <c r="H221" s="158"/>
      <c r="I221" s="158"/>
      <c r="J221" s="158"/>
      <c r="K221" s="158"/>
      <c r="L221" s="158">
        <f>IF('Detailed input - Vehicles'!$E$208&gt;=(L3-$K$3),PMT('Basic input'!$F$113,'Detailed input - Vehicles'!$E$208,-$L$171)-$L$171/'Detailed input - Vehicles'!$E$208,0)</f>
        <v>0</v>
      </c>
      <c r="M221" s="158">
        <f>IF('Detailed input - Vehicles'!$E$208&gt;=(M3-$K$3),PMT('Basic input'!$F$113,'Detailed input - Vehicles'!$E$208,-$L$171)-$L$171/'Detailed input - Vehicles'!$E$208,0)</f>
        <v>0</v>
      </c>
      <c r="N221" s="158">
        <f>IF('Detailed input - Vehicles'!$E$208&gt;=(N3-$K$3),PMT('Basic input'!$F$113,'Detailed input - Vehicles'!$E$208,-$L$171)-$L$171/'Detailed input - Vehicles'!$E$208,0)</f>
        <v>0</v>
      </c>
      <c r="O221" s="158">
        <f>IF('Detailed input - Vehicles'!$E$208&gt;=(O3-$K$3),PMT('Basic input'!$F$113,'Detailed input - Vehicles'!$E$208,-$L$171)-$L$171/'Detailed input - Vehicles'!$E$208,0)</f>
        <v>0</v>
      </c>
      <c r="P221" s="158">
        <f>IF('Detailed input - Vehicles'!$E$208&gt;=(P3-$K$3),PMT('Basic input'!$F$113,'Detailed input - Vehicles'!$E$208,-$L$171)-$L$171/'Detailed input - Vehicles'!$E$208,0)</f>
        <v>0</v>
      </c>
      <c r="Q221" s="158">
        <f>IF('Detailed input - Vehicles'!$E$208&gt;=(Q3-$K$3),PMT('Basic input'!$F$113,'Detailed input - Vehicles'!$E$208,-$L$171)-$L$171/'Detailed input - Vehicles'!$E$208,0)</f>
        <v>0</v>
      </c>
      <c r="R221" s="158">
        <f>IF('Detailed input - Vehicles'!$E$208&gt;=(R3-$K$3),PMT('Basic input'!$F$113,'Detailed input - Vehicles'!$E$208,-$L$171)-$L$171/'Detailed input - Vehicles'!$E$208,0)</f>
        <v>0</v>
      </c>
      <c r="S221" s="158">
        <f>IF('Detailed input - Vehicles'!$E$208&gt;=(S3-$K$3),PMT('Basic input'!$F$113,'Detailed input - Vehicles'!$E$208,-$L$171)-$L$171/'Detailed input - Vehicles'!$E$208,0)</f>
        <v>0</v>
      </c>
      <c r="T221" s="158">
        <f>IF('Detailed input - Vehicles'!$E$208&gt;=(T3-$K$3),PMT('Basic input'!$F$113,'Detailed input - Vehicles'!$E$208,-$L$171)-$L$171/'Detailed input - Vehicles'!$E$208,0)</f>
        <v>0</v>
      </c>
      <c r="U221" s="158">
        <f>IF('Detailed input - Vehicles'!$E$208&gt;=(U3-$K$3),PMT('Basic input'!$F$113,'Detailed input - Vehicles'!$E$208,-$L$171)-$L$171/'Detailed input - Vehicles'!$E$208,0)</f>
        <v>0</v>
      </c>
      <c r="V221" s="158">
        <f>IF('Detailed input - Vehicles'!$E$208&gt;=(V3-$K$3),PMT('Basic input'!$F$113,'Detailed input - Vehicles'!$E$208,-$L$171)-$L$171/'Detailed input - Vehicles'!$E$208,0)</f>
        <v>0</v>
      </c>
      <c r="W221" s="158">
        <f>IF('Detailed input - Vehicles'!$E$208&gt;=(W3-$K$3),PMT('Basic input'!$F$113,'Detailed input - Vehicles'!$E$208,-$L$171)-$L$171/'Detailed input - Vehicles'!$E$208,0)</f>
        <v>0</v>
      </c>
      <c r="X221" s="158">
        <f>IF('Detailed input - Vehicles'!$E$208&gt;=(X3-$K$3),PMT('Basic input'!$F$113,'Detailed input - Vehicles'!$E$208,-$L$171)-$L$171/'Detailed input - Vehicles'!$E$208,0)</f>
        <v>0</v>
      </c>
      <c r="Y221" s="158">
        <f>IF('Detailed input - Vehicles'!$E$208&gt;=(Y3-$K$3),PMT('Basic input'!$F$113,'Detailed input - Vehicles'!$E$208,-$L$171)-$L$171/'Detailed input - Vehicles'!$E$208,0)</f>
        <v>0</v>
      </c>
      <c r="Z221" s="158">
        <f>IF('Detailed input - Vehicles'!$E$208&gt;=(Z3-$K$3),PMT('Basic input'!$F$113,'Detailed input - Vehicles'!$E$208,-$L$171)-$L$171/'Detailed input - Vehicles'!$E$208,0)</f>
        <v>0</v>
      </c>
      <c r="AA221" s="158">
        <f>IF('Detailed input - Vehicles'!$E$208&gt;=(AA3-$K$3),PMT('Basic input'!$F$113,'Detailed input - Vehicles'!$E$208,-$L$171)-$L$171/'Detailed input - Vehicles'!$E$208,0)</f>
        <v>0</v>
      </c>
      <c r="AB221" s="158">
        <f>IF('Detailed input - Vehicles'!$E$208&gt;=(AB3-$K$3),PMT('Basic input'!$F$113,'Detailed input - Vehicles'!$E$208,-$L$171)-$L$171/'Detailed input - Vehicles'!$E$208,0)</f>
        <v>0</v>
      </c>
      <c r="AC221" s="158">
        <f>IF('Detailed input - Vehicles'!$E$208&gt;=(AC3-$K$3),PMT('Basic input'!$F$113,'Detailed input - Vehicles'!$E$208,-$L$171)-$L$171/'Detailed input - Vehicles'!$E$208,0)</f>
        <v>0</v>
      </c>
    </row>
    <row r="222" spans="1:29" s="45" customFormat="1" ht="20.25" customHeight="1" outlineLevel="3" x14ac:dyDescent="0.3">
      <c r="A222" s="44"/>
      <c r="B222" s="161"/>
      <c r="C222" s="146" t="s">
        <v>130</v>
      </c>
      <c r="D222" s="158"/>
      <c r="E222" s="158"/>
      <c r="F222" s="158"/>
      <c r="G222" s="158"/>
      <c r="H222" s="158"/>
      <c r="I222" s="158"/>
      <c r="J222" s="158"/>
      <c r="K222" s="158"/>
      <c r="L222" s="158"/>
      <c r="M222" s="158">
        <f>IF('Detailed input - Vehicles'!$E$208&gt;=(M3-$L$3),PMT('Basic input'!$F$113,'Detailed input - Vehicles'!$E$208,-$M$171)-$M$171/'Detailed input - Vehicles'!$E$208,0)</f>
        <v>0</v>
      </c>
      <c r="N222" s="158">
        <f>IF('Detailed input - Vehicles'!$E$208&gt;=(N3-$L$3),PMT('Basic input'!$F$113,'Detailed input - Vehicles'!$E$208,-$M$171)-$M$171/'Detailed input - Vehicles'!$E$208,0)</f>
        <v>0</v>
      </c>
      <c r="O222" s="158">
        <f>IF('Detailed input - Vehicles'!$E$208&gt;=(O3-$L$3),PMT('Basic input'!$F$113,'Detailed input - Vehicles'!$E$208,-$M$171)-$M$171/'Detailed input - Vehicles'!$E$208,0)</f>
        <v>0</v>
      </c>
      <c r="P222" s="158">
        <f>IF('Detailed input - Vehicles'!$E$208&gt;=(P3-$L$3),PMT('Basic input'!$F$113,'Detailed input - Vehicles'!$E$208,-$M$171)-$M$171/'Detailed input - Vehicles'!$E$208,0)</f>
        <v>0</v>
      </c>
      <c r="Q222" s="158">
        <f>IF('Detailed input - Vehicles'!$E$208&gt;=(Q3-$L$3),PMT('Basic input'!$F$113,'Detailed input - Vehicles'!$E$208,-$M$171)-$M$171/'Detailed input - Vehicles'!$E$208,0)</f>
        <v>0</v>
      </c>
      <c r="R222" s="158">
        <f>IF('Detailed input - Vehicles'!$E$208&gt;=(R3-$L$3),PMT('Basic input'!$F$113,'Detailed input - Vehicles'!$E$208,-$M$171)-$M$171/'Detailed input - Vehicles'!$E$208,0)</f>
        <v>0</v>
      </c>
      <c r="S222" s="158">
        <f>IF('Detailed input - Vehicles'!$E$208&gt;=(S3-$L$3),PMT('Basic input'!$F$113,'Detailed input - Vehicles'!$E$208,-$M$171)-$M$171/'Detailed input - Vehicles'!$E$208,0)</f>
        <v>0</v>
      </c>
      <c r="T222" s="158">
        <f>IF('Detailed input - Vehicles'!$E$208&gt;=(T3-$L$3),PMT('Basic input'!$F$113,'Detailed input - Vehicles'!$E$208,-$M$171)-$M$171/'Detailed input - Vehicles'!$E$208,0)</f>
        <v>0</v>
      </c>
      <c r="U222" s="158">
        <f>IF('Detailed input - Vehicles'!$E$208&gt;=(U3-$L$3),PMT('Basic input'!$F$113,'Detailed input - Vehicles'!$E$208,-$M$171)-$M$171/'Detailed input - Vehicles'!$E$208,0)</f>
        <v>0</v>
      </c>
      <c r="V222" s="158">
        <f>IF('Detailed input - Vehicles'!$E$208&gt;=(V3-$L$3),PMT('Basic input'!$F$113,'Detailed input - Vehicles'!$E$208,-$M$171)-$M$171/'Detailed input - Vehicles'!$E$208,0)</f>
        <v>0</v>
      </c>
      <c r="W222" s="158">
        <f>IF('Detailed input - Vehicles'!$E$208&gt;=(W3-$L$3),PMT('Basic input'!$F$113,'Detailed input - Vehicles'!$E$208,-$M$171)-$M$171/'Detailed input - Vehicles'!$E$208,0)</f>
        <v>0</v>
      </c>
      <c r="X222" s="158">
        <f>IF('Detailed input - Vehicles'!$E$208&gt;=(X3-$L$3),PMT('Basic input'!$F$113,'Detailed input - Vehicles'!$E$208,-$M$171)-$M$171/'Detailed input - Vehicles'!$E$208,0)</f>
        <v>0</v>
      </c>
      <c r="Y222" s="158">
        <f>IF('Detailed input - Vehicles'!$E$208&gt;=(Y3-$L$3),PMT('Basic input'!$F$113,'Detailed input - Vehicles'!$E$208,-$M$171)-$M$171/'Detailed input - Vehicles'!$E$208,0)</f>
        <v>0</v>
      </c>
      <c r="Z222" s="158">
        <f>IF('Detailed input - Vehicles'!$E$208&gt;=(Z3-$L$3),PMT('Basic input'!$F$113,'Detailed input - Vehicles'!$E$208,-$M$171)-$M$171/'Detailed input - Vehicles'!$E$208,0)</f>
        <v>0</v>
      </c>
      <c r="AA222" s="158">
        <f>IF('Detailed input - Vehicles'!$E$208&gt;=(AA3-$L$3),PMT('Basic input'!$F$113,'Detailed input - Vehicles'!$E$208,-$M$171)-$M$171/'Detailed input - Vehicles'!$E$208,0)</f>
        <v>0</v>
      </c>
      <c r="AB222" s="158">
        <f>IF('Detailed input - Vehicles'!$E$208&gt;=(AB3-$L$3),PMT('Basic input'!$F$113,'Detailed input - Vehicles'!$E$208,-$M$171)-$M$171/'Detailed input - Vehicles'!$E$208,0)</f>
        <v>0</v>
      </c>
      <c r="AC222" s="158">
        <f>IF('Detailed input - Vehicles'!$E$208&gt;=(AC3-$L$3),PMT('Basic input'!$F$113,'Detailed input - Vehicles'!$E$208,-$M$171)-$M$171/'Detailed input - Vehicles'!$E$208,0)</f>
        <v>0</v>
      </c>
    </row>
    <row r="223" spans="1:29" s="45" customFormat="1" ht="20.25" customHeight="1" outlineLevel="3" x14ac:dyDescent="0.3">
      <c r="A223" s="44"/>
      <c r="B223" s="161"/>
      <c r="C223" s="146" t="s">
        <v>131</v>
      </c>
      <c r="D223" s="158"/>
      <c r="E223" s="158"/>
      <c r="F223" s="158"/>
      <c r="G223" s="158"/>
      <c r="H223" s="158"/>
      <c r="I223" s="158"/>
      <c r="J223" s="158"/>
      <c r="K223" s="158"/>
      <c r="L223" s="158"/>
      <c r="M223" s="158"/>
      <c r="N223" s="158">
        <f>IF('Detailed input - Vehicles'!$E$208&gt;=(N3-$M$3),PMT('Basic input'!$F$113,'Detailed input - Vehicles'!$E$208,-$N$171)-$N$171/'Detailed input - Vehicles'!$E$208,0)</f>
        <v>0</v>
      </c>
      <c r="O223" s="158">
        <f>IF('Detailed input - Vehicles'!$E$208&gt;=(O3-$M$3),PMT('Basic input'!$F$113,'Detailed input - Vehicles'!$E$208,-$N$171)-$N$171/'Detailed input - Vehicles'!$E$208,0)</f>
        <v>0</v>
      </c>
      <c r="P223" s="158">
        <f>IF('Detailed input - Vehicles'!$E$208&gt;=(P3-$M$3),PMT('Basic input'!$F$113,'Detailed input - Vehicles'!$E$208,-$N$171)-$N$171/'Detailed input - Vehicles'!$E$208,0)</f>
        <v>0</v>
      </c>
      <c r="Q223" s="158">
        <f>IF('Detailed input - Vehicles'!$E$208&gt;=(Q3-$M$3),PMT('Basic input'!$F$113,'Detailed input - Vehicles'!$E$208,-$N$171)-$N$171/'Detailed input - Vehicles'!$E$208,0)</f>
        <v>0</v>
      </c>
      <c r="R223" s="158">
        <f>IF('Detailed input - Vehicles'!$E$208&gt;=(R3-$M$3),PMT('Basic input'!$F$113,'Detailed input - Vehicles'!$E$208,-$N$171)-$N$171/'Detailed input - Vehicles'!$E$208,0)</f>
        <v>0</v>
      </c>
      <c r="S223" s="158">
        <f>IF('Detailed input - Vehicles'!$E$208&gt;=(S3-$M$3),PMT('Basic input'!$F$113,'Detailed input - Vehicles'!$E$208,-$N$171)-$N$171/'Detailed input - Vehicles'!$E$208,0)</f>
        <v>0</v>
      </c>
      <c r="T223" s="158">
        <f>IF('Detailed input - Vehicles'!$E$208&gt;=(T3-$M$3),PMT('Basic input'!$F$113,'Detailed input - Vehicles'!$E$208,-$N$171)-$N$171/'Detailed input - Vehicles'!$E$208,0)</f>
        <v>0</v>
      </c>
      <c r="U223" s="158">
        <f>IF('Detailed input - Vehicles'!$E$208&gt;=(U3-$M$3),PMT('Basic input'!$F$113,'Detailed input - Vehicles'!$E$208,-$N$171)-$N$171/'Detailed input - Vehicles'!$E$208,0)</f>
        <v>0</v>
      </c>
      <c r="V223" s="158">
        <f>IF('Detailed input - Vehicles'!$E$208&gt;=(V3-$M$3),PMT('Basic input'!$F$113,'Detailed input - Vehicles'!$E$208,-$N$171)-$N$171/'Detailed input - Vehicles'!$E$208,0)</f>
        <v>0</v>
      </c>
      <c r="W223" s="158">
        <f>IF('Detailed input - Vehicles'!$E$208&gt;=(W3-$M$3),PMT('Basic input'!$F$113,'Detailed input - Vehicles'!$E$208,-$N$171)-$N$171/'Detailed input - Vehicles'!$E$208,0)</f>
        <v>0</v>
      </c>
      <c r="X223" s="158">
        <f>IF('Detailed input - Vehicles'!$E$208&gt;=(X3-$M$3),PMT('Basic input'!$F$113,'Detailed input - Vehicles'!$E$208,-$N$171)-$N$171/'Detailed input - Vehicles'!$E$208,0)</f>
        <v>0</v>
      </c>
      <c r="Y223" s="158">
        <f>IF('Detailed input - Vehicles'!$E$208&gt;=(Y3-$M$3),PMT('Basic input'!$F$113,'Detailed input - Vehicles'!$E$208,-$N$171)-$N$171/'Detailed input - Vehicles'!$E$208,0)</f>
        <v>0</v>
      </c>
      <c r="Z223" s="158">
        <f>IF('Detailed input - Vehicles'!$E$208&gt;=(Z3-$M$3),PMT('Basic input'!$F$113,'Detailed input - Vehicles'!$E$208,-$N$171)-$N$171/'Detailed input - Vehicles'!$E$208,0)</f>
        <v>0</v>
      </c>
      <c r="AA223" s="158">
        <f>IF('Detailed input - Vehicles'!$E$208&gt;=(AA3-$M$3),PMT('Basic input'!$F$113,'Detailed input - Vehicles'!$E$208,-$N$171)-$N$171/'Detailed input - Vehicles'!$E$208,0)</f>
        <v>0</v>
      </c>
      <c r="AB223" s="158">
        <f>IF('Detailed input - Vehicles'!$E$208&gt;=(AB3-$M$3),PMT('Basic input'!$F$113,'Detailed input - Vehicles'!$E$208,-$N$171)-$N$171/'Detailed input - Vehicles'!$E$208,0)</f>
        <v>0</v>
      </c>
      <c r="AC223" s="158">
        <f>IF('Detailed input - Vehicles'!$E$208&gt;=(AC3-$M$3),PMT('Basic input'!$F$113,'Detailed input - Vehicles'!$E$208,-$N$171)-$N$171/'Detailed input - Vehicles'!$E$208,0)</f>
        <v>0</v>
      </c>
    </row>
    <row r="224" spans="1:29" ht="20.25" customHeight="1" outlineLevel="2" x14ac:dyDescent="0.3">
      <c r="A224" s="79"/>
    </row>
    <row r="225" spans="1:29" ht="15" customHeight="1" outlineLevel="1" x14ac:dyDescent="0.3">
      <c r="A225" s="79"/>
    </row>
    <row r="226" spans="1:29" ht="24.75" customHeight="1" outlineLevel="1" x14ac:dyDescent="0.3">
      <c r="A226" s="79"/>
      <c r="B226" s="212" t="s">
        <v>201</v>
      </c>
      <c r="C226" s="212"/>
      <c r="D226" s="212"/>
      <c r="E226" s="212"/>
      <c r="F226" s="212"/>
      <c r="G226" s="212"/>
      <c r="H226" s="212"/>
      <c r="I226" s="212"/>
      <c r="J226" s="212"/>
      <c r="K226" s="212"/>
      <c r="L226" s="212"/>
      <c r="M226" s="212"/>
      <c r="N226" s="212"/>
      <c r="O226" s="212"/>
      <c r="P226" s="212"/>
      <c r="Q226" s="212"/>
      <c r="R226" s="212"/>
      <c r="S226" s="212"/>
      <c r="T226" s="212"/>
      <c r="U226" s="212"/>
      <c r="V226" s="212"/>
      <c r="W226" s="212"/>
      <c r="X226" s="212"/>
      <c r="Y226" s="212"/>
      <c r="Z226" s="212"/>
      <c r="AA226" s="212"/>
      <c r="AB226" s="212"/>
      <c r="AC226" s="212"/>
    </row>
    <row r="227" spans="1:29" ht="20.25" customHeight="1" outlineLevel="1" x14ac:dyDescent="0.3">
      <c r="A227" s="78"/>
      <c r="B227" s="133" t="s">
        <v>288</v>
      </c>
      <c r="C227" s="134"/>
      <c r="D227" s="134"/>
      <c r="E227" s="134"/>
      <c r="F227" s="134"/>
      <c r="G227" s="134"/>
      <c r="H227" s="134"/>
      <c r="I227" s="134"/>
      <c r="J227" s="134"/>
      <c r="K227" s="134"/>
      <c r="L227" s="134"/>
      <c r="M227" s="134"/>
      <c r="N227" s="134"/>
      <c r="O227" s="134"/>
      <c r="P227" s="134"/>
      <c r="Q227" s="134"/>
      <c r="R227" s="134"/>
      <c r="S227" s="134"/>
      <c r="T227" s="134"/>
      <c r="U227" s="134"/>
      <c r="V227" s="134"/>
      <c r="W227" s="134"/>
      <c r="X227" s="134"/>
      <c r="Y227" s="134"/>
      <c r="Z227" s="134"/>
      <c r="AA227" s="134"/>
      <c r="AB227" s="134"/>
      <c r="AC227" s="134"/>
    </row>
    <row r="228" spans="1:29" ht="15" customHeight="1" outlineLevel="1" x14ac:dyDescent="0.3">
      <c r="A228" s="79"/>
    </row>
    <row r="229" spans="1:29" s="34" customFormat="1" ht="16.5" customHeight="1" outlineLevel="1" thickBot="1" x14ac:dyDescent="0.35">
      <c r="A229" s="118"/>
      <c r="B229" s="179" t="s">
        <v>156</v>
      </c>
      <c r="C229" s="179" t="s">
        <v>16</v>
      </c>
      <c r="D229" s="185">
        <f>IF('GB trucks'!D143=0,0,(MAX('GB trucks'!$D$143:$AC$143))/'Basic input'!$K$35)*'Detailed input - HRS'!$E$15</f>
        <v>0</v>
      </c>
      <c r="E229" s="185">
        <f>IF(D229&lt;&gt;0,0,IF(E143=0,0,(MAX($D$143:$AC$143))/'Basic input'!$K$35)*'Detailed input - HRS'!$E$15)</f>
        <v>0</v>
      </c>
      <c r="F229" s="185">
        <f>IF(OR($D$229&lt;&gt;0,$E$229&lt;&gt;0),0,IF(F143=0,0,(MAX($D$143:$AC$143))/'Basic input'!$K$35)*'Detailed input - HRS'!$E$15)</f>
        <v>0</v>
      </c>
      <c r="G229" s="185">
        <f>IF(OR(F229&lt;&gt;0,$D$229&lt;&gt;0,$E$229&lt;&gt;0),0,IF(G143=0,0,(MAX($D$143:$AC$143))/'Basic input'!$K$35)*'Detailed input - HRS'!$E$15)</f>
        <v>0</v>
      </c>
      <c r="H229" s="185">
        <f>IF(OR(F229&lt;&gt;0,G229&lt;&gt;0,$D$229&lt;&gt;0,$E$229&lt;&gt;0),0,IF(H143=0,0,(MAX($D$143:$AC$143))/'Basic input'!$K$35)*'Detailed input - HRS'!$E$15)</f>
        <v>0</v>
      </c>
      <c r="I229" s="185">
        <f>IF(OR(F229&lt;&gt;0,G229&lt;&gt;0,H229&lt;&gt;0,$D$229&lt;&gt;0,$E$229&lt;&gt;0),0,IF(I143=0,0,(MAX($D$143:$AC$143))/'Basic input'!$K$35)*'Detailed input - HRS'!$E$15)</f>
        <v>0</v>
      </c>
      <c r="J229" s="185">
        <f>IF(OR($F$229&lt;&gt;0,$G$229&lt;&gt;0,$H$229&lt;&gt;0,$I$229&lt;&gt;0,$D$229&lt;&gt;0,$E$229&lt;&gt;0),0,IF(J143=0,0,(MAX($D$143:$AC$143))/'Basic input'!$K$35)*'Detailed input - HRS'!$E$15)</f>
        <v>0</v>
      </c>
      <c r="K229" s="185">
        <f>IF(OR(J229&lt;&gt;0,$F$229&lt;&gt;0,$G$229&lt;&gt;0,$H$229&lt;&gt;0,$I$229&lt;&gt;0,$D$229&lt;&gt;0,$E$229&lt;&gt;0),0,IF(K143=0,0,(MAX($D$143:$AC$143))/'Basic input'!$K$35)*'Detailed input - HRS'!$E$15)</f>
        <v>0</v>
      </c>
      <c r="L229" s="185">
        <f>IF(OR(J229&lt;&gt;0,K229&lt;&gt;0,$F$229&lt;&gt;0,$G$229&lt;&gt;0,$H$229&lt;&gt;0,$I$229&lt;&gt;0,$D$229&lt;&gt;0,$E$229&lt;&gt;0),0,IF(L143=0,0,(MAX($D$143:$AC$143))/'Basic input'!$K$35)*'Detailed input - HRS'!$E$15)</f>
        <v>0</v>
      </c>
      <c r="M229" s="185">
        <f>IF(OR(J229&lt;&gt;0,K229&lt;&gt;0,L229&lt;&gt;0,$F$229&lt;&gt;0,$G$229&lt;&gt;0,$H$229&lt;&gt;0,$I$229&lt;&gt;0,$D$229&lt;&gt;0,$E$229&lt;&gt;0),0,IF(M143=0,0,(MAX($D$143:$AC$143))/'Basic input'!$K$35)*'Detailed input - HRS'!$E$15)</f>
        <v>0</v>
      </c>
      <c r="N229" s="185">
        <f>IF(OR(J229&lt;&gt;0,K229&lt;&gt;0,L229&lt;&gt;0,M229&lt;&gt;0,$F$229&lt;&gt;0,$G$229&lt;&gt;0,$H$229&lt;&gt;0,$I$229&lt;&gt;0,$D$229&lt;&gt;0,$E$229&lt;&gt;0),0,IF(N143=0,0,(MAX($D$143:$AC$143))/'Basic input'!$K$35)*'Detailed input - HRS'!$E$15)</f>
        <v>0</v>
      </c>
      <c r="O229" s="185">
        <f>IF(OR(J229&lt;&gt;0,K229&lt;&gt;0,L229&lt;&gt;0,M229&lt;&gt;0,N229&lt;&gt;0,$F$229&lt;&gt;0,$G$229&lt;&gt;0,$H$229&lt;&gt;0,$I$229&lt;&gt;0,$D$229&lt;&gt;0,$E$229&lt;&gt;0),0,IF(O143=0,0,(MAX($D$143:$AC$143))/'Basic input'!$K$35)*'Detailed input - HRS'!$E$15)</f>
        <v>0</v>
      </c>
      <c r="P229" s="185">
        <f>IF(OR(J229&lt;&gt;0,K229&lt;&gt;0,L229&lt;&gt;0,M229&lt;&gt;0,N229&lt;&gt;0,O229&lt;&gt;0,$F$229&lt;&gt;0,$G$229&lt;&gt;0,$H$229&lt;&gt;0,$I$229&lt;&gt;0,$D$229&lt;&gt;0,$E$229&lt;&gt;0),0,IF(P143=0,0,(MAX($D$143:$AC$143))/'Basic input'!$K$35)*'Detailed input - HRS'!$E$15)</f>
        <v>0</v>
      </c>
      <c r="Q229" s="185">
        <f>IF(OR(J229&lt;&gt;0,K229&lt;&gt;0,L229&lt;&gt;0,M229&lt;&gt;0,N229&lt;&gt;0,O229&lt;&gt;0,P229&lt;&gt;0,$F$229&lt;&gt;0,$G$229&lt;&gt;0,$H$229&lt;&gt;0,$I$229&lt;&gt;0,$D$229&lt;&gt;0,$E$229&lt;&gt;0),0,IF(Q143=0,0,(MAX($D$143:$AC$143))/'Basic input'!$K$35)*'Detailed input - HRS'!$E$15)</f>
        <v>0</v>
      </c>
      <c r="R229" s="185">
        <f>IF(OR(J229&lt;&gt;0,K229&lt;&gt;0,L229&lt;&gt;0,M229&lt;&gt;0,N229&lt;&gt;0,O229&lt;&gt;0,P229&lt;&gt;0,Q229&lt;&gt;0,$F$229&lt;&gt;0,$G$229&lt;&gt;0,$H$229&lt;&gt;0,$I$229&lt;&gt;0,$D$229&lt;&gt;0,$E$229&lt;&gt;0),0,IF(R143=0,0,(MAX($D$143:$AC$143))/'Basic input'!$K$35)*'Detailed input - HRS'!$E$15)</f>
        <v>0</v>
      </c>
      <c r="S229" s="185">
        <f>IF(OR(J229&lt;&gt;0,K229&lt;&gt;0,L229&lt;&gt;0,M229&lt;&gt;0,N229&lt;&gt;0,O229&lt;&gt;0,P229&lt;&gt;0,Q229&lt;&gt;0,R229&lt;&gt;0,$F$229&lt;&gt;0,$G$229&lt;&gt;0,$H$229&lt;&gt;0,$I$229&lt;&gt;0,$D$229&lt;&gt;0,$E$229&lt;&gt;0),0,IF(S143=0,0,(MAX($D$143:$AC$143))/'Basic input'!$K$35)*'Detailed input - HRS'!$E$15)</f>
        <v>0</v>
      </c>
      <c r="T229" s="185">
        <f>IF(OR(J229&lt;&gt;0,K229&lt;&gt;0,L229&lt;&gt;0,M229&lt;&gt;0,N229&lt;&gt;0,O229&lt;&gt;0,P229&lt;&gt;0,Q229&lt;&gt;0,R229&lt;&gt;0,S229&lt;&gt;0,$F$229&lt;&gt;0,$G$229&lt;&gt;0,$H$229&lt;&gt;0,$I$229&lt;&gt;0,$D$229&lt;&gt;0,$E$229&lt;&gt;0),0,IF(T143=0,0,(MAX($D$143:$AC$143))/'Basic input'!$K$35)*'Detailed input - HRS'!$E$15)</f>
        <v>0</v>
      </c>
      <c r="U229" s="185">
        <f>IF(OR(J229&lt;&gt;0,K229&lt;&gt;0,L229&lt;&gt;0,M229&lt;&gt;0,N229&lt;&gt;0,O229&lt;&gt;0,P229&lt;&gt;0,Q229&lt;&gt;0,R229&lt;&gt;0,S229&lt;&gt;0,T229&lt;&gt;0,$F$229&lt;&gt;0,$G$229&lt;&gt;0,$H$229&lt;&gt;0,$I$229&lt;&gt;0,$D$229&lt;&gt;0,$E$229&lt;&gt;0),0,IF(U143=0,0,(MAX($D$143:$AC$143))/'Basic input'!$K$35)*'Detailed input - HRS'!$E$15)</f>
        <v>0</v>
      </c>
      <c r="V229" s="185">
        <f>IF(OR(J229&lt;&gt;0,K229&lt;&gt;0,L229&lt;&gt;0,M229&lt;&gt;0,N229&lt;&gt;0,O229&lt;&gt;0,P229&lt;&gt;0,Q229&lt;&gt;0,R229&lt;&gt;0,S229&lt;&gt;0,T229&lt;&gt;0,U229&lt;&gt;0,$F$229&lt;&gt;0,$G$229&lt;&gt;0,$H$229&lt;&gt;0,$I$229&lt;&gt;0,$D$229&lt;&gt;0,$E$229&lt;&gt;0),0,IF(V143=0,0,(MAX($D$143:$AC$143))/'Basic input'!$K$35)*'Detailed input - HRS'!$E$15)</f>
        <v>0</v>
      </c>
      <c r="W229" s="185">
        <f>IF(OR(J229&lt;&gt;0,K229&lt;&gt;0,L229&lt;&gt;0,M229&lt;&gt;0,N229&lt;&gt;0,O229&lt;&gt;0,P229&lt;&gt;0,Q229&lt;&gt;0,R229&lt;&gt;0,S229&lt;&gt;0,T229&lt;&gt;0,U229&lt;&gt;0,V229&lt;&gt;0,$F$229&lt;&gt;0,$G$229&lt;&gt;0,$H$229&lt;&gt;0,$I$229&lt;&gt;0,$D$229&lt;&gt;0,$E$229&lt;&gt;0),0,IF(W143=0,0,(MAX($D$143:$AC$143))/'Basic input'!$K$35)*'Detailed input - HRS'!$E$15)</f>
        <v>0</v>
      </c>
      <c r="X229" s="185">
        <f>IF(OR(J229&lt;&gt;0,K229&lt;&gt;0,L229&lt;&gt;0,M229&lt;&gt;0,N229&lt;&gt;0,O229&lt;&gt;0,P229&lt;&gt;0,Q229&lt;&gt;0,R229&lt;&gt;0,S229&lt;&gt;0,T229&lt;&gt;0,U229&lt;&gt;0,V229&lt;&gt;0,W229&lt;&gt;0,$F$229&lt;&gt;0,$G$229&lt;&gt;0,$H$229&lt;&gt;0,$I$229&lt;&gt;0,$D$229&lt;&gt;0,$E$229&lt;&gt;0),0,IF(X143=0,0,(MAX($D$143:$AC$143))/'Basic input'!$K$35)*'Detailed input - HRS'!$E$15)</f>
        <v>0</v>
      </c>
      <c r="Y229" s="185">
        <f>IF(OR(J229&lt;&gt;0,K229&lt;&gt;0,L229&lt;&gt;0,M229&lt;&gt;0,N229&lt;&gt;0,O229&lt;&gt;0,P229&lt;&gt;0,Q229&lt;&gt;0,R229&lt;&gt;0,S229&lt;&gt;0,T229&lt;&gt;0,U229&lt;&gt;0,V229&lt;&gt;0,W229&lt;&gt;0,X229&lt;&gt;0,$F$229&lt;&gt;0,$G$229&lt;&gt;0,$H$229&lt;&gt;0,$I$229&lt;&gt;0,$D$229&lt;&gt;0,$E$229&lt;&gt;0),0,IF(Y143=0,0,(MAX($D$143:$AC$143))/'Basic input'!$K$35)*'Detailed input - HRS'!$E$15)</f>
        <v>0</v>
      </c>
      <c r="Z229" s="185">
        <f>IF(OR(J229&lt;&gt;0,K229&lt;&gt;0,L229&lt;&gt;0,M229&lt;&gt;0,N229&lt;&gt;0,O229&lt;&gt;0,P229&lt;&gt;0,Q229&lt;&gt;0,R229&lt;&gt;0,S229&lt;&gt;0,T229&lt;&gt;0,U229&lt;&gt;0,V229&lt;&gt;0,W229&lt;&gt;0,X229&lt;&gt;0,Y229&lt;&gt;0,$F$229&lt;&gt;0,$G$229&lt;&gt;0,$H$229&lt;&gt;0,$I$229&lt;&gt;0,$D$229&lt;&gt;0,$E$229&lt;&gt;0),0,IF(Z143=0,0,(MAX($D$143:$AC$143))/'Basic input'!$K$35)*'Detailed input - HRS'!$E$15)</f>
        <v>0</v>
      </c>
      <c r="AA229" s="185">
        <f>IF(OR(J229&lt;&gt;0,K229&lt;&gt;0,L229&lt;&gt;0,M229&lt;&gt;0,N229&lt;&gt;0,O229&lt;&gt;0,P229&lt;&gt;0,Q229&lt;&gt;0,R229&lt;&gt;0,S229&lt;&gt;0,T229&lt;&gt;0,U229&lt;&gt;0,V229&lt;&gt;0,W229&lt;&gt;0,X229&lt;&gt;0,Y229&lt;&gt;0,Z229&lt;&gt;0,$F$229&lt;&gt;0,$G$229&lt;&gt;0,$H$229&lt;&gt;0,$I$229&lt;&gt;0,$D$229&lt;&gt;0,$E$229&lt;&gt;0),0,IF(AA143=0,0,(MAX($D$143:$AC$143))/'Basic input'!$K$35)*'Detailed input - HRS'!$E$15)</f>
        <v>0</v>
      </c>
      <c r="AB229" s="185">
        <f>IF(OR(J229&lt;&gt;0,K229&lt;&gt;0,L229&lt;&gt;0,M229&lt;&gt;0,N229&lt;&gt;0,O229&lt;&gt;0,P229&lt;&gt;0,Q229&lt;&gt;0,R229&lt;&gt;0,S229&lt;&gt;0,T229&lt;&gt;0,U229&lt;&gt;0,V229&lt;&gt;0,W229&lt;&gt;0,X229&lt;&gt;0,Y229&lt;&gt;0,Z229&lt;&gt;0,AA229&lt;&gt;0,$F$229&lt;&gt;0,$G$229&lt;&gt;0,$H$229&lt;&gt;0,$I$229&lt;&gt;0,$D$229&lt;&gt;0,$E$229&lt;&gt;0),0,IF(AB143=0,0,(MAX($D$143:$AC$143))/'Basic input'!$K$35)*'Detailed input - HRS'!$E$15)</f>
        <v>0</v>
      </c>
      <c r="AC229" s="185">
        <f>IF(OR(J229&lt;&gt;0,K229&lt;&gt;0,L229&lt;&gt;0,M229&lt;&gt;0,N229&lt;&gt;0,O229&lt;&gt;0,P229&lt;&gt;0,Q229&lt;&gt;0,R229&lt;&gt;0,S229&lt;&gt;0,T229&lt;&gt;0,U229&lt;&gt;0,V229&lt;&gt;0,W229&lt;&gt;0,X229&lt;&gt;0,Y229&lt;&gt;0,Z229&lt;&gt;0,AA229&lt;&gt;0,AB229&lt;&gt;0,$F$229&lt;&gt;0,$G$229&lt;&gt;0,$H$229&lt;&gt;0,$I$229&lt;&gt;0,$D$229&lt;&gt;0,$E$229&lt;&gt;0),0,IF(AC143=0,0,(MAX($D$143:$AC$143))/'Basic input'!$K$35)*'Detailed input - HRS'!$E$15)</f>
        <v>0</v>
      </c>
    </row>
    <row r="230" spans="1:29" s="32" customFormat="1" ht="16.5" customHeight="1" outlineLevel="1" x14ac:dyDescent="0.3">
      <c r="A230" s="68"/>
      <c r="B230" s="55"/>
      <c r="C230" s="67"/>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c r="AA230" s="112"/>
      <c r="AB230" s="112"/>
      <c r="AC230" s="112"/>
    </row>
    <row r="231" spans="1:29" s="32" customFormat="1" ht="16.5" customHeight="1" outlineLevel="1" x14ac:dyDescent="0.3">
      <c r="A231" s="68"/>
      <c r="B231" s="55"/>
      <c r="C231" s="67"/>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c r="AA231" s="112"/>
      <c r="AB231" s="112"/>
      <c r="AC231" s="112"/>
    </row>
    <row r="232" spans="1:29" ht="20.25" customHeight="1" outlineLevel="1" x14ac:dyDescent="0.3">
      <c r="A232" s="78"/>
      <c r="B232" s="133" t="s">
        <v>289</v>
      </c>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row>
    <row r="233" spans="1:29" s="87" customFormat="1" ht="20.25" customHeight="1" outlineLevel="1" x14ac:dyDescent="0.3">
      <c r="A233" s="78"/>
      <c r="B233" s="182"/>
      <c r="C233" s="89"/>
      <c r="D233" s="614">
        <v>1</v>
      </c>
      <c r="E233" s="614">
        <f>+D233+1</f>
        <v>2</v>
      </c>
      <c r="F233" s="614">
        <f t="shared" ref="F233" si="119">+E233+1</f>
        <v>3</v>
      </c>
      <c r="G233" s="614">
        <f t="shared" ref="G233" si="120">+F233+1</f>
        <v>4</v>
      </c>
      <c r="H233" s="614">
        <f t="shared" ref="H233" si="121">+G233+1</f>
        <v>5</v>
      </c>
      <c r="I233" s="614">
        <f t="shared" ref="I233" si="122">+H233+1</f>
        <v>6</v>
      </c>
      <c r="J233" s="614">
        <f t="shared" ref="J233" si="123">+I233+1</f>
        <v>7</v>
      </c>
      <c r="K233" s="614">
        <f t="shared" ref="K233" si="124">+J233+1</f>
        <v>8</v>
      </c>
      <c r="L233" s="614">
        <f t="shared" ref="L233" si="125">+K233+1</f>
        <v>9</v>
      </c>
      <c r="M233" s="614">
        <f t="shared" ref="M233" si="126">+L233+1</f>
        <v>10</v>
      </c>
      <c r="N233" s="614">
        <f t="shared" ref="N233" si="127">+M233+1</f>
        <v>11</v>
      </c>
      <c r="O233" s="614">
        <f t="shared" ref="O233" si="128">+N233+1</f>
        <v>12</v>
      </c>
      <c r="P233" s="614">
        <f t="shared" ref="P233" si="129">+O233+1</f>
        <v>13</v>
      </c>
      <c r="Q233" s="614">
        <f t="shared" ref="Q233" si="130">+P233+1</f>
        <v>14</v>
      </c>
      <c r="R233" s="614">
        <f t="shared" ref="R233" si="131">+Q233+1</f>
        <v>15</v>
      </c>
      <c r="S233" s="614">
        <f t="shared" ref="S233" si="132">+R233+1</f>
        <v>16</v>
      </c>
      <c r="T233" s="614">
        <f t="shared" ref="T233" si="133">+S233+1</f>
        <v>17</v>
      </c>
      <c r="U233" s="614">
        <f t="shared" ref="U233" si="134">+T233+1</f>
        <v>18</v>
      </c>
      <c r="V233" s="614">
        <f t="shared" ref="V233" si="135">+U233+1</f>
        <v>19</v>
      </c>
      <c r="W233" s="614">
        <f t="shared" ref="W233" si="136">+V233+1</f>
        <v>20</v>
      </c>
      <c r="X233" s="614">
        <f t="shared" ref="X233" si="137">+W233+1</f>
        <v>21</v>
      </c>
      <c r="Y233" s="614">
        <f t="shared" ref="Y233" si="138">+X233+1</f>
        <v>22</v>
      </c>
      <c r="Z233" s="614">
        <f t="shared" ref="Z233" si="139">+Y233+1</f>
        <v>23</v>
      </c>
      <c r="AA233" s="614">
        <f t="shared" ref="AA233" si="140">+Z233+1</f>
        <v>24</v>
      </c>
      <c r="AB233" s="614">
        <f t="shared" ref="AB233" si="141">+AA233+1</f>
        <v>25</v>
      </c>
      <c r="AC233" s="614">
        <f t="shared" ref="AC233" si="142">+AB233+1</f>
        <v>26</v>
      </c>
    </row>
    <row r="234" spans="1:29" s="32" customFormat="1" ht="16.5" customHeight="1" outlineLevel="1" thickBot="1" x14ac:dyDescent="0.35">
      <c r="A234" s="78"/>
      <c r="B234" s="185" t="s">
        <v>157</v>
      </c>
      <c r="C234" s="179" t="s">
        <v>16</v>
      </c>
      <c r="D234" s="185">
        <f>SUM(D235:D245)</f>
        <v>0</v>
      </c>
      <c r="E234" s="185">
        <f t="shared" ref="E234:N234" si="143">SUM(E235:E245)</f>
        <v>0</v>
      </c>
      <c r="F234" s="185">
        <f t="shared" si="143"/>
        <v>0</v>
      </c>
      <c r="G234" s="185">
        <f t="shared" si="143"/>
        <v>0</v>
      </c>
      <c r="H234" s="185">
        <f t="shared" si="143"/>
        <v>0</v>
      </c>
      <c r="I234" s="185">
        <f t="shared" si="143"/>
        <v>0</v>
      </c>
      <c r="J234" s="185">
        <f t="shared" si="143"/>
        <v>0</v>
      </c>
      <c r="K234" s="185">
        <f t="shared" si="143"/>
        <v>0</v>
      </c>
      <c r="L234" s="185">
        <f t="shared" si="143"/>
        <v>0</v>
      </c>
      <c r="M234" s="185">
        <f t="shared" si="143"/>
        <v>0</v>
      </c>
      <c r="N234" s="185">
        <f t="shared" si="143"/>
        <v>0</v>
      </c>
      <c r="O234" s="185">
        <f t="shared" ref="O234:AC234" si="144">SUM(O235:O245)</f>
        <v>0</v>
      </c>
      <c r="P234" s="185">
        <f t="shared" si="144"/>
        <v>0</v>
      </c>
      <c r="Q234" s="185">
        <f t="shared" si="144"/>
        <v>0</v>
      </c>
      <c r="R234" s="185">
        <f t="shared" si="144"/>
        <v>0</v>
      </c>
      <c r="S234" s="185">
        <f t="shared" si="144"/>
        <v>0</v>
      </c>
      <c r="T234" s="185">
        <f t="shared" si="144"/>
        <v>0</v>
      </c>
      <c r="U234" s="185">
        <f t="shared" si="144"/>
        <v>0</v>
      </c>
      <c r="V234" s="185">
        <f t="shared" si="144"/>
        <v>0</v>
      </c>
      <c r="W234" s="185">
        <f t="shared" si="144"/>
        <v>0</v>
      </c>
      <c r="X234" s="185">
        <f t="shared" si="144"/>
        <v>0</v>
      </c>
      <c r="Y234" s="185">
        <f t="shared" si="144"/>
        <v>0</v>
      </c>
      <c r="Z234" s="185">
        <f t="shared" si="144"/>
        <v>0</v>
      </c>
      <c r="AA234" s="185">
        <f t="shared" si="144"/>
        <v>0</v>
      </c>
      <c r="AB234" s="185">
        <f t="shared" si="144"/>
        <v>0</v>
      </c>
      <c r="AC234" s="185">
        <f t="shared" si="144"/>
        <v>0</v>
      </c>
    </row>
    <row r="235" spans="1:29" s="32" customFormat="1" ht="16.5" customHeight="1" outlineLevel="2" x14ac:dyDescent="0.3">
      <c r="A235" s="68"/>
      <c r="B235" s="101"/>
      <c r="C235" s="146" t="s">
        <v>158</v>
      </c>
      <c r="D235" s="140">
        <f>IF('Detailed input - Vehicles'!$E$208&gt;=D233,'GB trucks'!$D$229/'Detailed input - Vehicles'!$E$208,0)</f>
        <v>0</v>
      </c>
      <c r="E235" s="140">
        <f>IF('Detailed input - Vehicles'!$E$208&gt;=E233,'GB trucks'!$D$229/'Detailed input - Vehicles'!$E$208,0)</f>
        <v>0</v>
      </c>
      <c r="F235" s="140">
        <f>IF('Detailed input - Vehicles'!$E$208&gt;=F233,'GB trucks'!$D$229/'Detailed input - Vehicles'!$E$208,0)</f>
        <v>0</v>
      </c>
      <c r="G235" s="140">
        <f>IF('Detailed input - Vehicles'!$E$208&gt;=G233,'GB trucks'!$D$229/'Detailed input - Vehicles'!$E$208,0)</f>
        <v>0</v>
      </c>
      <c r="H235" s="140">
        <f>IF('Detailed input - Vehicles'!$E$208&gt;=H233,'GB trucks'!$D$229/'Detailed input - Vehicles'!$E$208,0)</f>
        <v>0</v>
      </c>
      <c r="I235" s="140">
        <f>IF('Detailed input - Vehicles'!$E$208&gt;=I233,'GB trucks'!$D$229/'Detailed input - Vehicles'!$E$208,0)</f>
        <v>0</v>
      </c>
      <c r="J235" s="140">
        <f>IF('Detailed input - Vehicles'!$E$208&gt;=J233,'GB trucks'!$D$229/'Detailed input - Vehicles'!$E$208,0)</f>
        <v>0</v>
      </c>
      <c r="K235" s="140">
        <f>IF('Detailed input - Vehicles'!$E$208&gt;=K233,'GB trucks'!$D$229/'Detailed input - Vehicles'!$E$208,0)</f>
        <v>0</v>
      </c>
      <c r="L235" s="140">
        <f>IF('Detailed input - Vehicles'!$E$208&gt;=L233,'GB trucks'!$D$229/'Detailed input - Vehicles'!$E$208,0)</f>
        <v>0</v>
      </c>
      <c r="M235" s="140">
        <f>IF('Detailed input - Vehicles'!$E$208&gt;=M233,'GB trucks'!$D$229/'Detailed input - Vehicles'!$E$208,0)</f>
        <v>0</v>
      </c>
      <c r="N235" s="140">
        <f>IF('Detailed input - Vehicles'!$E$208&gt;=N233,'GB trucks'!$D$229/'Detailed input - Vehicles'!$E$208,0)</f>
        <v>0</v>
      </c>
      <c r="O235" s="140">
        <f>IF('Detailed input - Vehicles'!$E$208&gt;=O233,'GB trucks'!$D$229/'Detailed input - Vehicles'!$E$208,0)</f>
        <v>0</v>
      </c>
      <c r="P235" s="140">
        <f>IF('Detailed input - Vehicles'!$E$208&gt;=P233,'GB trucks'!$D$229/'Detailed input - Vehicles'!$E$208,0)</f>
        <v>0</v>
      </c>
      <c r="Q235" s="140">
        <f>IF('Detailed input - Vehicles'!$E$208&gt;=Q233,'GB trucks'!$D$229/'Detailed input - Vehicles'!$E$208,0)</f>
        <v>0</v>
      </c>
      <c r="R235" s="140">
        <f>IF('Detailed input - Vehicles'!$E$208&gt;=R233,'GB trucks'!$D$229/'Detailed input - Vehicles'!$E$208,0)</f>
        <v>0</v>
      </c>
      <c r="S235" s="140">
        <f>IF('Detailed input - Vehicles'!$E$208&gt;=S233,'GB trucks'!$D$229/'Detailed input - Vehicles'!$E$208,0)</f>
        <v>0</v>
      </c>
      <c r="T235" s="140">
        <f>IF('Detailed input - Vehicles'!$E$208&gt;=T233,'GB trucks'!$D$229/'Detailed input - Vehicles'!$E$208,0)</f>
        <v>0</v>
      </c>
      <c r="U235" s="140">
        <f>IF('Detailed input - Vehicles'!$E$208&gt;=U233,'GB trucks'!$D$229/'Detailed input - Vehicles'!$E$208,0)</f>
        <v>0</v>
      </c>
      <c r="V235" s="140">
        <f>IF('Detailed input - Vehicles'!$E$208&gt;=V233,'GB trucks'!$D$229/'Detailed input - Vehicles'!$E$208,0)</f>
        <v>0</v>
      </c>
      <c r="W235" s="140">
        <f>IF('Detailed input - Vehicles'!$E$208&gt;=W233,'GB trucks'!$D$229/'Detailed input - Vehicles'!$E$208,0)</f>
        <v>0</v>
      </c>
      <c r="X235" s="140">
        <f>IF('Detailed input - Vehicles'!$E$208&gt;=X233,'GB trucks'!$D$229/'Detailed input - Vehicles'!$E$208,0)</f>
        <v>0</v>
      </c>
      <c r="Y235" s="140">
        <f>IF('Detailed input - Vehicles'!$E$208&gt;=Y233,'GB trucks'!$D$229/'Detailed input - Vehicles'!$E$208,0)</f>
        <v>0</v>
      </c>
      <c r="Z235" s="140">
        <f>IF('Detailed input - Vehicles'!$E$208&gt;=Z233,'GB trucks'!$D$229/'Detailed input - Vehicles'!$E$208,0)</f>
        <v>0</v>
      </c>
      <c r="AA235" s="140">
        <f>IF('Detailed input - Vehicles'!$E$208&gt;=AA233,'GB trucks'!$D$229/'Detailed input - Vehicles'!$E$208,0)</f>
        <v>0</v>
      </c>
      <c r="AB235" s="140">
        <f>IF('Detailed input - Vehicles'!$E$208&gt;=AB233,'GB trucks'!$D$229/'Detailed input - Vehicles'!$E$208,0)</f>
        <v>0</v>
      </c>
      <c r="AC235" s="140">
        <f>IF('Detailed input - Vehicles'!$E$208&gt;=AC233,'GB trucks'!$D$229/'Detailed input - Vehicles'!$E$208,0)</f>
        <v>0</v>
      </c>
    </row>
    <row r="236" spans="1:29" s="32" customFormat="1" ht="16.5" customHeight="1" outlineLevel="2" x14ac:dyDescent="0.3">
      <c r="A236" s="68"/>
      <c r="B236" s="101"/>
      <c r="C236" s="146" t="s">
        <v>159</v>
      </c>
      <c r="D236" s="140"/>
      <c r="E236" s="140">
        <f>IF('Detailed input - Vehicles'!$E$208&gt;=D233,'GB trucks'!$E$229/'Detailed input - Vehicles'!$E$208,0)</f>
        <v>0</v>
      </c>
      <c r="F236" s="140">
        <f>IF('Detailed input - Vehicles'!$E$208&gt;=E233,'GB trucks'!$E$229/'Detailed input - Vehicles'!$E$208,0)</f>
        <v>0</v>
      </c>
      <c r="G236" s="140">
        <f>IF('Detailed input - Vehicles'!$E$208&gt;=F233,'GB trucks'!$E$229/'Detailed input - Vehicles'!$E$208,0)</f>
        <v>0</v>
      </c>
      <c r="H236" s="140">
        <f>IF('Detailed input - Vehicles'!$E$208&gt;=G233,'GB trucks'!$E$229/'Detailed input - Vehicles'!$E$208,0)</f>
        <v>0</v>
      </c>
      <c r="I236" s="140">
        <f>IF('Detailed input - Vehicles'!$E$208&gt;=H233,'GB trucks'!$E$229/'Detailed input - Vehicles'!$E$208,0)</f>
        <v>0</v>
      </c>
      <c r="J236" s="140">
        <f>IF('Detailed input - Vehicles'!$E$208&gt;=I233,'GB trucks'!$E$229/'Detailed input - Vehicles'!$E$208,0)</f>
        <v>0</v>
      </c>
      <c r="K236" s="140">
        <f>IF('Detailed input - Vehicles'!$E$208&gt;=J233,'GB trucks'!$E$229/'Detailed input - Vehicles'!$E$208,0)</f>
        <v>0</v>
      </c>
      <c r="L236" s="140">
        <f>IF('Detailed input - Vehicles'!$E$208&gt;=K233,'GB trucks'!$E$229/'Detailed input - Vehicles'!$E$208,0)</f>
        <v>0</v>
      </c>
      <c r="M236" s="140">
        <f>IF('Detailed input - Vehicles'!$E$208&gt;=L233,'GB trucks'!$E$229/'Detailed input - Vehicles'!$E$208,0)</f>
        <v>0</v>
      </c>
      <c r="N236" s="140">
        <f>IF('Detailed input - Vehicles'!$E$208&gt;=M233,'GB trucks'!$E$229/'Detailed input - Vehicles'!$E$208,0)</f>
        <v>0</v>
      </c>
      <c r="O236" s="140">
        <f>IF('Detailed input - Vehicles'!$E$208&gt;=N233,'GB trucks'!$E$229/'Detailed input - Vehicles'!$E$208,0)</f>
        <v>0</v>
      </c>
      <c r="P236" s="140">
        <f>IF('Detailed input - Vehicles'!$E$208&gt;=O233,'GB trucks'!$E$229/'Detailed input - Vehicles'!$E$208,0)</f>
        <v>0</v>
      </c>
      <c r="Q236" s="140">
        <f>IF('Detailed input - Vehicles'!$E$208&gt;=P233,'GB trucks'!$E$229/'Detailed input - Vehicles'!$E$208,0)</f>
        <v>0</v>
      </c>
      <c r="R236" s="140">
        <f>IF('Detailed input - Vehicles'!$E$208&gt;=Q233,'GB trucks'!$E$229/'Detailed input - Vehicles'!$E$208,0)</f>
        <v>0</v>
      </c>
      <c r="S236" s="140">
        <f>IF('Detailed input - Vehicles'!$E$208&gt;=R233,'GB trucks'!$E$229/'Detailed input - Vehicles'!$E$208,0)</f>
        <v>0</v>
      </c>
      <c r="T236" s="140">
        <f>IF('Detailed input - Vehicles'!$E$208&gt;=S233,'GB trucks'!$E$229/'Detailed input - Vehicles'!$E$208,0)</f>
        <v>0</v>
      </c>
      <c r="U236" s="140">
        <f>IF('Detailed input - Vehicles'!$E$208&gt;=T233,'GB trucks'!$E$229/'Detailed input - Vehicles'!$E$208,0)</f>
        <v>0</v>
      </c>
      <c r="V236" s="140">
        <f>IF('Detailed input - Vehicles'!$E$208&gt;=U233,'GB trucks'!$E$229/'Detailed input - Vehicles'!$E$208,0)</f>
        <v>0</v>
      </c>
      <c r="W236" s="140">
        <f>IF('Detailed input - Vehicles'!$E$208&gt;=V233,'GB trucks'!$E$229/'Detailed input - Vehicles'!$E$208,0)</f>
        <v>0</v>
      </c>
      <c r="X236" s="140">
        <f>IF('Detailed input - Vehicles'!$E$208&gt;=W233,'GB trucks'!$E$229/'Detailed input - Vehicles'!$E$208,0)</f>
        <v>0</v>
      </c>
      <c r="Y236" s="140">
        <f>IF('Detailed input - Vehicles'!$E$208&gt;=X233,'GB trucks'!$E$229/'Detailed input - Vehicles'!$E$208,0)</f>
        <v>0</v>
      </c>
      <c r="Z236" s="140">
        <f>IF('Detailed input - Vehicles'!$E$208&gt;=Y233,'GB trucks'!$E$229/'Detailed input - Vehicles'!$E$208,0)</f>
        <v>0</v>
      </c>
      <c r="AA236" s="140">
        <f>IF('Detailed input - Vehicles'!$E$208&gt;=Z233,'GB trucks'!$E$229/'Detailed input - Vehicles'!$E$208,0)</f>
        <v>0</v>
      </c>
      <c r="AB236" s="140">
        <f>IF('Detailed input - Vehicles'!$E$208&gt;=AA233,'GB trucks'!$E$229/'Detailed input - Vehicles'!$E$208,0)</f>
        <v>0</v>
      </c>
      <c r="AC236" s="140">
        <f>IF('Detailed input - Vehicles'!$E$208&gt;=AB233,'GB trucks'!$E$229/'Detailed input - Vehicles'!$E$208,0)</f>
        <v>0</v>
      </c>
    </row>
    <row r="237" spans="1:29" s="32" customFormat="1" ht="16.5" customHeight="1" outlineLevel="2" x14ac:dyDescent="0.3">
      <c r="A237" s="68"/>
      <c r="B237" s="101"/>
      <c r="C237" s="146" t="s">
        <v>160</v>
      </c>
      <c r="D237" s="140"/>
      <c r="E237" s="140"/>
      <c r="F237" s="140">
        <f>IF('Detailed input - Vehicles'!$E$208&gt;=D235,'GB trucks'!$F$229/'Detailed input - Vehicles'!$E$208,0)</f>
        <v>0</v>
      </c>
      <c r="G237" s="140">
        <f>IF('Detailed input - Vehicles'!$E$208&gt;=E235,'GB trucks'!$F$229/'Detailed input - Vehicles'!$E$208,0)</f>
        <v>0</v>
      </c>
      <c r="H237" s="140">
        <f>IF('Detailed input - Vehicles'!$E$208&gt;=F235,'GB trucks'!$F$229/'Detailed input - Vehicles'!$E$208,0)</f>
        <v>0</v>
      </c>
      <c r="I237" s="140">
        <f>IF('Detailed input - Vehicles'!$E$208&gt;=G235,'GB trucks'!$F$229/'Detailed input - Vehicles'!$E$208,0)</f>
        <v>0</v>
      </c>
      <c r="J237" s="140">
        <f>IF('Detailed input - Vehicles'!$E$208&gt;=H235,'GB trucks'!$F$229/'Detailed input - Vehicles'!$E$208,0)</f>
        <v>0</v>
      </c>
      <c r="K237" s="140">
        <f>IF('Detailed input - Vehicles'!$E$208&gt;=I235,'GB trucks'!$F$229/'Detailed input - Vehicles'!$E$208,0)</f>
        <v>0</v>
      </c>
      <c r="L237" s="140">
        <f>IF('Detailed input - Vehicles'!$E$208&gt;=J235,'GB trucks'!$F$229/'Detailed input - Vehicles'!$E$208,0)</f>
        <v>0</v>
      </c>
      <c r="M237" s="140">
        <f>IF('Detailed input - Vehicles'!$E$208&gt;=K235,'GB trucks'!$F$229/'Detailed input - Vehicles'!$E$208,0)</f>
        <v>0</v>
      </c>
      <c r="N237" s="140">
        <f>IF('Detailed input - Vehicles'!$E$208&gt;=L235,'GB trucks'!$F$229/'Detailed input - Vehicles'!$E$208,0)</f>
        <v>0</v>
      </c>
      <c r="O237" s="140">
        <f>IF('Detailed input - Vehicles'!$E$208&gt;=M235,'GB trucks'!$F$229/'Detailed input - Vehicles'!$E$208,0)</f>
        <v>0</v>
      </c>
      <c r="P237" s="140">
        <f>IF('Detailed input - Vehicles'!$E$208&gt;=N235,'GB trucks'!$F$229/'Detailed input - Vehicles'!$E$208,0)</f>
        <v>0</v>
      </c>
      <c r="Q237" s="140">
        <f>IF('Detailed input - Vehicles'!$E$208&gt;=O235,'GB trucks'!$F$229/'Detailed input - Vehicles'!$E$208,0)</f>
        <v>0</v>
      </c>
      <c r="R237" s="140">
        <f>IF('Detailed input - Vehicles'!$E$208&gt;=P235,'GB trucks'!$F$229/'Detailed input - Vehicles'!$E$208,0)</f>
        <v>0</v>
      </c>
      <c r="S237" s="140">
        <f>IF('Detailed input - Vehicles'!$E$208&gt;=Q235,'GB trucks'!$F$229/'Detailed input - Vehicles'!$E$208,0)</f>
        <v>0</v>
      </c>
      <c r="T237" s="140">
        <f>IF('Detailed input - Vehicles'!$E$208&gt;=R235,'GB trucks'!$F$229/'Detailed input - Vehicles'!$E$208,0)</f>
        <v>0</v>
      </c>
      <c r="U237" s="140">
        <f>IF('Detailed input - Vehicles'!$E$208&gt;=S235,'GB trucks'!$F$229/'Detailed input - Vehicles'!$E$208,0)</f>
        <v>0</v>
      </c>
      <c r="V237" s="140">
        <f>IF('Detailed input - Vehicles'!$E$208&gt;=T235,'GB trucks'!$F$229/'Detailed input - Vehicles'!$E$208,0)</f>
        <v>0</v>
      </c>
      <c r="W237" s="140">
        <f>IF('Detailed input - Vehicles'!$E$208&gt;=U235,'GB trucks'!$F$229/'Detailed input - Vehicles'!$E$208,0)</f>
        <v>0</v>
      </c>
      <c r="X237" s="140">
        <f>IF('Detailed input - Vehicles'!$E$208&gt;=V235,'GB trucks'!$F$229/'Detailed input - Vehicles'!$E$208,0)</f>
        <v>0</v>
      </c>
      <c r="Y237" s="140">
        <f>IF('Detailed input - Vehicles'!$E$208&gt;=W235,'GB trucks'!$F$229/'Detailed input - Vehicles'!$E$208,0)</f>
        <v>0</v>
      </c>
      <c r="Z237" s="140">
        <f>IF('Detailed input - Vehicles'!$E$208&gt;=X235,'GB trucks'!$F$229/'Detailed input - Vehicles'!$E$208,0)</f>
        <v>0</v>
      </c>
      <c r="AA237" s="140">
        <f>IF('Detailed input - Vehicles'!$E$208&gt;=Y235,'GB trucks'!$F$229/'Detailed input - Vehicles'!$E$208,0)</f>
        <v>0</v>
      </c>
      <c r="AB237" s="140">
        <f>IF('Detailed input - Vehicles'!$E$208&gt;=Z235,'GB trucks'!$F$229/'Detailed input - Vehicles'!$E$208,0)</f>
        <v>0</v>
      </c>
      <c r="AC237" s="140">
        <f>IF('Detailed input - Vehicles'!$E$208&gt;=AA235,'GB trucks'!$F$229/'Detailed input - Vehicles'!$E$208,0)</f>
        <v>0</v>
      </c>
    </row>
    <row r="238" spans="1:29" s="32" customFormat="1" ht="16.5" customHeight="1" outlineLevel="2" x14ac:dyDescent="0.3">
      <c r="A238" s="68"/>
      <c r="B238" s="101"/>
      <c r="C238" s="146" t="s">
        <v>161</v>
      </c>
      <c r="D238" s="140"/>
      <c r="E238" s="140"/>
      <c r="F238" s="140"/>
      <c r="G238" s="140">
        <f>IF('Detailed input - Vehicles'!$E$208&gt;=D233,'GB trucks'!$G$229/'Detailed input - Vehicles'!$E$208,0)</f>
        <v>0</v>
      </c>
      <c r="H238" s="140">
        <f>IF('Detailed input - Vehicles'!$E$208&gt;=E233,'GB trucks'!$G$229/'Detailed input - Vehicles'!$E$208,0)</f>
        <v>0</v>
      </c>
      <c r="I238" s="140">
        <f>IF('Detailed input - Vehicles'!$E$208&gt;=F233,'GB trucks'!$G$229/'Detailed input - Vehicles'!$E$208,0)</f>
        <v>0</v>
      </c>
      <c r="J238" s="140">
        <f>IF('Detailed input - Vehicles'!$E$208&gt;=G233,'GB trucks'!$G$229/'Detailed input - Vehicles'!$E$208,0)</f>
        <v>0</v>
      </c>
      <c r="K238" s="140">
        <f>IF('Detailed input - Vehicles'!$E$208&gt;=H233,'GB trucks'!$G$229/'Detailed input - Vehicles'!$E$208,0)</f>
        <v>0</v>
      </c>
      <c r="L238" s="140">
        <f>IF('Detailed input - Vehicles'!$E$208&gt;=I233,'GB trucks'!$G$229/'Detailed input - Vehicles'!$E$208,0)</f>
        <v>0</v>
      </c>
      <c r="M238" s="140">
        <f>IF('Detailed input - Vehicles'!$E$208&gt;=J233,'GB trucks'!$G$229/'Detailed input - Vehicles'!$E$208,0)</f>
        <v>0</v>
      </c>
      <c r="N238" s="140">
        <f>IF('Detailed input - Vehicles'!$E$208&gt;=K233,'GB trucks'!$G$229/'Detailed input - Vehicles'!$E$208,0)</f>
        <v>0</v>
      </c>
      <c r="O238" s="140">
        <f>IF('Detailed input - Vehicles'!$E$208&gt;=L233,'GB trucks'!$G$229/'Detailed input - Vehicles'!$E$208,0)</f>
        <v>0</v>
      </c>
      <c r="P238" s="140">
        <f>IF('Detailed input - Vehicles'!$E$208&gt;=M233,'GB trucks'!$G$229/'Detailed input - Vehicles'!$E$208,0)</f>
        <v>0</v>
      </c>
      <c r="Q238" s="140">
        <f>IF('Detailed input - Vehicles'!$E$208&gt;=N233,'GB trucks'!$G$229/'Detailed input - Vehicles'!$E$208,0)</f>
        <v>0</v>
      </c>
      <c r="R238" s="140">
        <f>IF('Detailed input - Vehicles'!$E$208&gt;=O233,'GB trucks'!$G$229/'Detailed input - Vehicles'!$E$208,0)</f>
        <v>0</v>
      </c>
      <c r="S238" s="140">
        <f>IF('Detailed input - Vehicles'!$E$208&gt;=P233,'GB trucks'!$G$229/'Detailed input - Vehicles'!$E$208,0)</f>
        <v>0</v>
      </c>
      <c r="T238" s="140">
        <f>IF('Detailed input - Vehicles'!$E$208&gt;=Q233,'GB trucks'!$G$229/'Detailed input - Vehicles'!$E$208,0)</f>
        <v>0</v>
      </c>
      <c r="U238" s="140">
        <f>IF('Detailed input - Vehicles'!$E$208&gt;=R233,'GB trucks'!$G$229/'Detailed input - Vehicles'!$E$208,0)</f>
        <v>0</v>
      </c>
      <c r="V238" s="140">
        <f>IF('Detailed input - Vehicles'!$E$208&gt;=S233,'GB trucks'!$G$229/'Detailed input - Vehicles'!$E$208,0)</f>
        <v>0</v>
      </c>
      <c r="W238" s="140">
        <f>IF('Detailed input - Vehicles'!$E$208&gt;=T233,'GB trucks'!$G$229/'Detailed input - Vehicles'!$E$208,0)</f>
        <v>0</v>
      </c>
      <c r="X238" s="140">
        <f>IF('Detailed input - Vehicles'!$E$208&gt;=U233,'GB trucks'!$G$229/'Detailed input - Vehicles'!$E$208,0)</f>
        <v>0</v>
      </c>
      <c r="Y238" s="140">
        <f>IF('Detailed input - Vehicles'!$E$208&gt;=V233,'GB trucks'!$G$229/'Detailed input - Vehicles'!$E$208,0)</f>
        <v>0</v>
      </c>
      <c r="Z238" s="140">
        <f>IF('Detailed input - Vehicles'!$E$208&gt;=W233,'GB trucks'!$G$229/'Detailed input - Vehicles'!$E$208,0)</f>
        <v>0</v>
      </c>
      <c r="AA238" s="140">
        <f>IF('Detailed input - Vehicles'!$E$208&gt;=X233,'GB trucks'!$G$229/'Detailed input - Vehicles'!$E$208,0)</f>
        <v>0</v>
      </c>
      <c r="AB238" s="140">
        <f>IF('Detailed input - Vehicles'!$E$208&gt;=Y233,'GB trucks'!$G$229/'Detailed input - Vehicles'!$E$208,0)</f>
        <v>0</v>
      </c>
      <c r="AC238" s="140">
        <f>IF('Detailed input - Vehicles'!$E$208&gt;=Z233,'GB trucks'!$G$229/'Detailed input - Vehicles'!$E$208,0)</f>
        <v>0</v>
      </c>
    </row>
    <row r="239" spans="1:29" s="32" customFormat="1" ht="16.5" customHeight="1" outlineLevel="2" x14ac:dyDescent="0.3">
      <c r="A239" s="68"/>
      <c r="B239" s="101"/>
      <c r="C239" s="146" t="s">
        <v>162</v>
      </c>
      <c r="D239" s="140"/>
      <c r="E239" s="140"/>
      <c r="F239" s="140"/>
      <c r="G239" s="140"/>
      <c r="H239" s="140">
        <f>IF('Detailed input - Vehicles'!$E$208&gt;=D233,'GB trucks'!$H$229/'Detailed input - Vehicles'!$E$208,0)</f>
        <v>0</v>
      </c>
      <c r="I239" s="140">
        <f>IF('Detailed input - Vehicles'!$E$208&gt;=E233,'GB trucks'!$H$229/'Detailed input - Vehicles'!$E$208,0)</f>
        <v>0</v>
      </c>
      <c r="J239" s="140">
        <f>IF('Detailed input - Vehicles'!$E$208&gt;=F233,'GB trucks'!$H$229/'Detailed input - Vehicles'!$E$208,0)</f>
        <v>0</v>
      </c>
      <c r="K239" s="140">
        <f>IF('Detailed input - Vehicles'!$E$208&gt;=G233,'GB trucks'!$H$229/'Detailed input - Vehicles'!$E$208,0)</f>
        <v>0</v>
      </c>
      <c r="L239" s="140">
        <f>IF('Detailed input - Vehicles'!$E$208&gt;=H233,'GB trucks'!$H$229/'Detailed input - Vehicles'!$E$208,0)</f>
        <v>0</v>
      </c>
      <c r="M239" s="140">
        <f>IF('Detailed input - Vehicles'!$E$208&gt;=I233,'GB trucks'!$H$229/'Detailed input - Vehicles'!$E$208,0)</f>
        <v>0</v>
      </c>
      <c r="N239" s="140">
        <f>IF('Detailed input - Vehicles'!$E$208&gt;=J233,'GB trucks'!$H$229/'Detailed input - Vehicles'!$E$208,0)</f>
        <v>0</v>
      </c>
      <c r="O239" s="140">
        <f>IF('Detailed input - Vehicles'!$E$208&gt;=K233,'GB trucks'!$H$229/'Detailed input - Vehicles'!$E$208,0)</f>
        <v>0</v>
      </c>
      <c r="P239" s="140">
        <f>IF('Detailed input - Vehicles'!$E$208&gt;=L233,'GB trucks'!$H$229/'Detailed input - Vehicles'!$E$208,0)</f>
        <v>0</v>
      </c>
      <c r="Q239" s="140">
        <f>IF('Detailed input - Vehicles'!$E$208&gt;=M233,'GB trucks'!$H$229/'Detailed input - Vehicles'!$E$208,0)</f>
        <v>0</v>
      </c>
      <c r="R239" s="140">
        <f>IF('Detailed input - Vehicles'!$E$208&gt;=N233,'GB trucks'!$H$229/'Detailed input - Vehicles'!$E$208,0)</f>
        <v>0</v>
      </c>
      <c r="S239" s="140">
        <f>IF('Detailed input - Vehicles'!$E$208&gt;=O233,'GB trucks'!$H$229/'Detailed input - Vehicles'!$E$208,0)</f>
        <v>0</v>
      </c>
      <c r="T239" s="140">
        <f>IF('Detailed input - Vehicles'!$E$208&gt;=P233,'GB trucks'!$H$229/'Detailed input - Vehicles'!$E$208,0)</f>
        <v>0</v>
      </c>
      <c r="U239" s="140">
        <f>IF('Detailed input - Vehicles'!$E$208&gt;=Q233,'GB trucks'!$H$229/'Detailed input - Vehicles'!$E$208,0)</f>
        <v>0</v>
      </c>
      <c r="V239" s="140">
        <f>IF('Detailed input - Vehicles'!$E$208&gt;=R233,'GB trucks'!$H$229/'Detailed input - Vehicles'!$E$208,0)</f>
        <v>0</v>
      </c>
      <c r="W239" s="140">
        <f>IF('Detailed input - Vehicles'!$E$208&gt;=S233,'GB trucks'!$H$229/'Detailed input - Vehicles'!$E$208,0)</f>
        <v>0</v>
      </c>
      <c r="X239" s="140">
        <f>IF('Detailed input - Vehicles'!$E$208&gt;=T233,'GB trucks'!$H$229/'Detailed input - Vehicles'!$E$208,0)</f>
        <v>0</v>
      </c>
      <c r="Y239" s="140">
        <f>IF('Detailed input - Vehicles'!$E$208&gt;=U233,'GB trucks'!$H$229/'Detailed input - Vehicles'!$E$208,0)</f>
        <v>0</v>
      </c>
      <c r="Z239" s="140">
        <f>IF('Detailed input - Vehicles'!$E$208&gt;=V233,'GB trucks'!$H$229/'Detailed input - Vehicles'!$E$208,0)</f>
        <v>0</v>
      </c>
      <c r="AA239" s="140">
        <f>IF('Detailed input - Vehicles'!$E$208&gt;=W233,'GB trucks'!$H$229/'Detailed input - Vehicles'!$E$208,0)</f>
        <v>0</v>
      </c>
      <c r="AB239" s="140">
        <f>IF('Detailed input - Vehicles'!$E$208&gt;=X233,'GB trucks'!$H$229/'Detailed input - Vehicles'!$E$208,0)</f>
        <v>0</v>
      </c>
      <c r="AC239" s="140">
        <f>IF('Detailed input - Vehicles'!$E$208&gt;=Y233,'GB trucks'!$H$229/'Detailed input - Vehicles'!$E$208,0)</f>
        <v>0</v>
      </c>
    </row>
    <row r="240" spans="1:29" s="32" customFormat="1" ht="16.5" customHeight="1" outlineLevel="2" x14ac:dyDescent="0.3">
      <c r="A240" s="68"/>
      <c r="B240" s="101"/>
      <c r="C240" s="146" t="s">
        <v>163</v>
      </c>
      <c r="D240" s="140"/>
      <c r="E240" s="140"/>
      <c r="F240" s="140"/>
      <c r="G240" s="140"/>
      <c r="H240" s="140"/>
      <c r="I240" s="140">
        <f>IF('Detailed input - Vehicles'!$E$208&gt;=D233,'GB trucks'!$I$229/'Detailed input - Vehicles'!$E$208,0)</f>
        <v>0</v>
      </c>
      <c r="J240" s="140">
        <f>IF('Detailed input - Vehicles'!$E$208&gt;=E233,'GB trucks'!$I$229/'Detailed input - Vehicles'!$E$208,0)</f>
        <v>0</v>
      </c>
      <c r="K240" s="140">
        <f>IF('Detailed input - Vehicles'!$E$208&gt;=F233,'GB trucks'!$I$229/'Detailed input - Vehicles'!$E$208,0)</f>
        <v>0</v>
      </c>
      <c r="L240" s="140">
        <f>IF('Detailed input - Vehicles'!$E$208&gt;=G233,'GB trucks'!$I$229/'Detailed input - Vehicles'!$E$208,0)</f>
        <v>0</v>
      </c>
      <c r="M240" s="140">
        <f>IF('Detailed input - Vehicles'!$E$208&gt;=H233,'GB trucks'!$I$229/'Detailed input - Vehicles'!$E$208,0)</f>
        <v>0</v>
      </c>
      <c r="N240" s="140">
        <f>IF('Detailed input - Vehicles'!$E$208&gt;=I233,'GB trucks'!$I$229/'Detailed input - Vehicles'!$E$208,0)</f>
        <v>0</v>
      </c>
      <c r="O240" s="140">
        <f>IF('Detailed input - Vehicles'!$E$208&gt;=J233,'GB trucks'!$I$229/'Detailed input - Vehicles'!$E$208,0)</f>
        <v>0</v>
      </c>
      <c r="P240" s="140">
        <f>IF('Detailed input - Vehicles'!$E$208&gt;=K233,'GB trucks'!$I$229/'Detailed input - Vehicles'!$E$208,0)</f>
        <v>0</v>
      </c>
      <c r="Q240" s="140">
        <f>IF('Detailed input - Vehicles'!$E$208&gt;=L233,'GB trucks'!$I$229/'Detailed input - Vehicles'!$E$208,0)</f>
        <v>0</v>
      </c>
      <c r="R240" s="140">
        <f>IF('Detailed input - Vehicles'!$E$208&gt;=M233,'GB trucks'!$I$229/'Detailed input - Vehicles'!$E$208,0)</f>
        <v>0</v>
      </c>
      <c r="S240" s="140">
        <f>IF('Detailed input - Vehicles'!$E$208&gt;=N233,'GB trucks'!$I$229/'Detailed input - Vehicles'!$E$208,0)</f>
        <v>0</v>
      </c>
      <c r="T240" s="140">
        <f>IF('Detailed input - Vehicles'!$E$208&gt;=O233,'GB trucks'!$I$229/'Detailed input - Vehicles'!$E$208,0)</f>
        <v>0</v>
      </c>
      <c r="U240" s="140">
        <f>IF('Detailed input - Vehicles'!$E$208&gt;=P233,'GB trucks'!$I$229/'Detailed input - Vehicles'!$E$208,0)</f>
        <v>0</v>
      </c>
      <c r="V240" s="140">
        <f>IF('Detailed input - Vehicles'!$E$208&gt;=Q233,'GB trucks'!$I$229/'Detailed input - Vehicles'!$E$208,0)</f>
        <v>0</v>
      </c>
      <c r="W240" s="140">
        <f>IF('Detailed input - Vehicles'!$E$208&gt;=R233,'GB trucks'!$I$229/'Detailed input - Vehicles'!$E$208,0)</f>
        <v>0</v>
      </c>
      <c r="X240" s="140">
        <f>IF('Detailed input - Vehicles'!$E$208&gt;=S233,'GB trucks'!$I$229/'Detailed input - Vehicles'!$E$208,0)</f>
        <v>0</v>
      </c>
      <c r="Y240" s="140">
        <f>IF('Detailed input - Vehicles'!$E$208&gt;=T233,'GB trucks'!$I$229/'Detailed input - Vehicles'!$E$208,0)</f>
        <v>0</v>
      </c>
      <c r="Z240" s="140">
        <f>IF('Detailed input - Vehicles'!$E$208&gt;=U233,'GB trucks'!$I$229/'Detailed input - Vehicles'!$E$208,0)</f>
        <v>0</v>
      </c>
      <c r="AA240" s="140">
        <f>IF('Detailed input - Vehicles'!$E$208&gt;=V233,'GB trucks'!$I$229/'Detailed input - Vehicles'!$E$208,0)</f>
        <v>0</v>
      </c>
      <c r="AB240" s="140">
        <f>IF('Detailed input - Vehicles'!$E$208&gt;=W233,'GB trucks'!$I$229/'Detailed input - Vehicles'!$E$208,0)</f>
        <v>0</v>
      </c>
      <c r="AC240" s="140">
        <f>IF('Detailed input - Vehicles'!$E$208&gt;=X233,'GB trucks'!$I$229/'Detailed input - Vehicles'!$E$208,0)</f>
        <v>0</v>
      </c>
    </row>
    <row r="241" spans="1:29" s="32" customFormat="1" ht="16.5" customHeight="1" outlineLevel="2" x14ac:dyDescent="0.3">
      <c r="A241" s="68"/>
      <c r="B241" s="101"/>
      <c r="C241" s="146" t="s">
        <v>164</v>
      </c>
      <c r="D241" s="140"/>
      <c r="E241" s="140"/>
      <c r="F241" s="140"/>
      <c r="G241" s="140"/>
      <c r="H241" s="140"/>
      <c r="I241" s="140"/>
      <c r="J241" s="140">
        <f>IF('Detailed input - Vehicles'!$E$208&gt;=D233,'GB trucks'!$J$229/'Detailed input - Vehicles'!$E$208,0)</f>
        <v>0</v>
      </c>
      <c r="K241" s="140">
        <f>IF('Detailed input - Vehicles'!$E$208&gt;=E233,'GB trucks'!$J$229/'Detailed input - Vehicles'!$E$208,0)</f>
        <v>0</v>
      </c>
      <c r="L241" s="140">
        <f>IF('Detailed input - Vehicles'!$E$208&gt;=F233,'GB trucks'!$J$229/'Detailed input - Vehicles'!$E$208,0)</f>
        <v>0</v>
      </c>
      <c r="M241" s="140">
        <f>IF('Detailed input - Vehicles'!$E$208&gt;=G233,'GB trucks'!$J$229/'Detailed input - Vehicles'!$E$208,0)</f>
        <v>0</v>
      </c>
      <c r="N241" s="140">
        <f>IF('Detailed input - Vehicles'!$E$208&gt;=H233,'GB trucks'!$J$229/'Detailed input - Vehicles'!$E$208,0)</f>
        <v>0</v>
      </c>
      <c r="O241" s="140">
        <f>IF('Detailed input - Vehicles'!$E$208&gt;=I233,'GB trucks'!$J$229/'Detailed input - Vehicles'!$E$208,0)</f>
        <v>0</v>
      </c>
      <c r="P241" s="140">
        <f>IF('Detailed input - Vehicles'!$E$208&gt;=J233,'GB trucks'!$J$229/'Detailed input - Vehicles'!$E$208,0)</f>
        <v>0</v>
      </c>
      <c r="Q241" s="140">
        <f>IF('Detailed input - Vehicles'!$E$208&gt;=K233,'GB trucks'!$J$229/'Detailed input - Vehicles'!$E$208,0)</f>
        <v>0</v>
      </c>
      <c r="R241" s="140">
        <f>IF('Detailed input - Vehicles'!$E$208&gt;=L233,'GB trucks'!$J$229/'Detailed input - Vehicles'!$E$208,0)</f>
        <v>0</v>
      </c>
      <c r="S241" s="140">
        <f>IF('Detailed input - Vehicles'!$E$208&gt;=M233,'GB trucks'!$J$229/'Detailed input - Vehicles'!$E$208,0)</f>
        <v>0</v>
      </c>
      <c r="T241" s="140">
        <f>IF('Detailed input - Vehicles'!$E$208&gt;=N233,'GB trucks'!$J$229/'Detailed input - Vehicles'!$E$208,0)</f>
        <v>0</v>
      </c>
      <c r="U241" s="140">
        <f>IF('Detailed input - Vehicles'!$E$208&gt;=O233,'GB trucks'!$J$229/'Detailed input - Vehicles'!$E$208,0)</f>
        <v>0</v>
      </c>
      <c r="V241" s="140">
        <f>IF('Detailed input - Vehicles'!$E$208&gt;=P233,'GB trucks'!$J$229/'Detailed input - Vehicles'!$E$208,0)</f>
        <v>0</v>
      </c>
      <c r="W241" s="140">
        <f>IF('Detailed input - Vehicles'!$E$208&gt;=Q233,'GB trucks'!$J$229/'Detailed input - Vehicles'!$E$208,0)</f>
        <v>0</v>
      </c>
      <c r="X241" s="140">
        <f>IF('Detailed input - Vehicles'!$E$208&gt;=R233,'GB trucks'!$J$229/'Detailed input - Vehicles'!$E$208,0)</f>
        <v>0</v>
      </c>
      <c r="Y241" s="140">
        <f>IF('Detailed input - Vehicles'!$E$208&gt;=S233,'GB trucks'!$J$229/'Detailed input - Vehicles'!$E$208,0)</f>
        <v>0</v>
      </c>
      <c r="Z241" s="140">
        <f>IF('Detailed input - Vehicles'!$E$208&gt;=T233,'GB trucks'!$J$229/'Detailed input - Vehicles'!$E$208,0)</f>
        <v>0</v>
      </c>
      <c r="AA241" s="140">
        <f>IF('Detailed input - Vehicles'!$E$208&gt;=U233,'GB trucks'!$J$229/'Detailed input - Vehicles'!$E$208,0)</f>
        <v>0</v>
      </c>
      <c r="AB241" s="140">
        <f>IF('Detailed input - Vehicles'!$E$208&gt;=V233,'GB trucks'!$J$229/'Detailed input - Vehicles'!$E$208,0)</f>
        <v>0</v>
      </c>
      <c r="AC241" s="140">
        <f>IF('Detailed input - Vehicles'!$E$208&gt;=W233,'GB trucks'!$J$229/'Detailed input - Vehicles'!$E$208,0)</f>
        <v>0</v>
      </c>
    </row>
    <row r="242" spans="1:29" s="32" customFormat="1" ht="16.5" customHeight="1" outlineLevel="2" x14ac:dyDescent="0.3">
      <c r="A242" s="68"/>
      <c r="B242" s="101"/>
      <c r="C242" s="146" t="s">
        <v>165</v>
      </c>
      <c r="D242" s="140"/>
      <c r="E242" s="140"/>
      <c r="F242" s="140"/>
      <c r="G242" s="140"/>
      <c r="H242" s="140"/>
      <c r="I242" s="140"/>
      <c r="J242" s="140"/>
      <c r="K242" s="140">
        <f>IF('Detailed input - Vehicles'!$E$208&gt;=D233,'GB trucks'!$K$229/'Detailed input - Vehicles'!$E$208,0)</f>
        <v>0</v>
      </c>
      <c r="L242" s="140">
        <f>IF('Detailed input - Vehicles'!$E$208&gt;=E233,'GB trucks'!$K$229/'Detailed input - Vehicles'!$E$208,0)</f>
        <v>0</v>
      </c>
      <c r="M242" s="140">
        <f>IF('Detailed input - Vehicles'!$E$208&gt;=F233,'GB trucks'!$K$229/'Detailed input - Vehicles'!$E$208,0)</f>
        <v>0</v>
      </c>
      <c r="N242" s="140">
        <f>IF('Detailed input - Vehicles'!$E$208&gt;=G233,'GB trucks'!$K$229/'Detailed input - Vehicles'!$E$208,0)</f>
        <v>0</v>
      </c>
      <c r="O242" s="140">
        <f>IF('Detailed input - Vehicles'!$E$208&gt;=H233,'GB trucks'!$K$229/'Detailed input - Vehicles'!$E$208,0)</f>
        <v>0</v>
      </c>
      <c r="P242" s="140">
        <f>IF('Detailed input - Vehicles'!$E$208&gt;=I233,'GB trucks'!$K$229/'Detailed input - Vehicles'!$E$208,0)</f>
        <v>0</v>
      </c>
      <c r="Q242" s="140">
        <f>IF('Detailed input - Vehicles'!$E$208&gt;=J233,'GB trucks'!$K$229/'Detailed input - Vehicles'!$E$208,0)</f>
        <v>0</v>
      </c>
      <c r="R242" s="140">
        <f>IF('Detailed input - Vehicles'!$E$208&gt;=K233,'GB trucks'!$K$229/'Detailed input - Vehicles'!$E$208,0)</f>
        <v>0</v>
      </c>
      <c r="S242" s="140">
        <f>IF('Detailed input - Vehicles'!$E$208&gt;=L233,'GB trucks'!$K$229/'Detailed input - Vehicles'!$E$208,0)</f>
        <v>0</v>
      </c>
      <c r="T242" s="140">
        <f>IF('Detailed input - Vehicles'!$E$208&gt;=M233,'GB trucks'!$K$229/'Detailed input - Vehicles'!$E$208,0)</f>
        <v>0</v>
      </c>
      <c r="U242" s="140">
        <f>IF('Detailed input - Vehicles'!$E$208&gt;=N233,'GB trucks'!$K$229/'Detailed input - Vehicles'!$E$208,0)</f>
        <v>0</v>
      </c>
      <c r="V242" s="140">
        <f>IF('Detailed input - Vehicles'!$E$208&gt;=O233,'GB trucks'!$K$229/'Detailed input - Vehicles'!$E$208,0)</f>
        <v>0</v>
      </c>
      <c r="W242" s="140">
        <f>IF('Detailed input - Vehicles'!$E$208&gt;=P233,'GB trucks'!$K$229/'Detailed input - Vehicles'!$E$208,0)</f>
        <v>0</v>
      </c>
      <c r="X242" s="140">
        <f>IF('Detailed input - Vehicles'!$E$208&gt;=Q233,'GB trucks'!$K$229/'Detailed input - Vehicles'!$E$208,0)</f>
        <v>0</v>
      </c>
      <c r="Y242" s="140">
        <f>IF('Detailed input - Vehicles'!$E$208&gt;=R233,'GB trucks'!$K$229/'Detailed input - Vehicles'!$E$208,0)</f>
        <v>0</v>
      </c>
      <c r="Z242" s="140">
        <f>IF('Detailed input - Vehicles'!$E$208&gt;=S233,'GB trucks'!$K$229/'Detailed input - Vehicles'!$E$208,0)</f>
        <v>0</v>
      </c>
      <c r="AA242" s="140">
        <f>IF('Detailed input - Vehicles'!$E$208&gt;=T233,'GB trucks'!$K$229/'Detailed input - Vehicles'!$E$208,0)</f>
        <v>0</v>
      </c>
      <c r="AB242" s="140">
        <f>IF('Detailed input - Vehicles'!$E$208&gt;=U233,'GB trucks'!$K$229/'Detailed input - Vehicles'!$E$208,0)</f>
        <v>0</v>
      </c>
      <c r="AC242" s="140">
        <f>IF('Detailed input - Vehicles'!$E$208&gt;=V233,'GB trucks'!$K$229/'Detailed input - Vehicles'!$E$208,0)</f>
        <v>0</v>
      </c>
    </row>
    <row r="243" spans="1:29" s="32" customFormat="1" ht="16.5" customHeight="1" outlineLevel="2" x14ac:dyDescent="0.3">
      <c r="A243" s="68"/>
      <c r="B243" s="101"/>
      <c r="C243" s="146" t="s">
        <v>166</v>
      </c>
      <c r="D243" s="140"/>
      <c r="E243" s="140"/>
      <c r="F243" s="140"/>
      <c r="G243" s="140"/>
      <c r="H243" s="140"/>
      <c r="I243" s="140"/>
      <c r="J243" s="140"/>
      <c r="K243" s="140"/>
      <c r="L243" s="140">
        <f>IF('Detailed input - Vehicles'!$E$208&gt;=D233,'GB trucks'!$L$229/'Detailed input - Vehicles'!$E$208,0)</f>
        <v>0</v>
      </c>
      <c r="M243" s="140">
        <f>IF('Detailed input - Vehicles'!$E$208&gt;=E233,'GB trucks'!$L$229/'Detailed input - Vehicles'!$E$208,0)</f>
        <v>0</v>
      </c>
      <c r="N243" s="140">
        <f>IF('Detailed input - Vehicles'!$E$208&gt;=F233,'GB trucks'!$L$229/'Detailed input - Vehicles'!$E$208,0)</f>
        <v>0</v>
      </c>
      <c r="O243" s="140">
        <f>IF('Detailed input - Vehicles'!$E$208&gt;=G233,'GB trucks'!$L$229/'Detailed input - Vehicles'!$E$208,0)</f>
        <v>0</v>
      </c>
      <c r="P243" s="140">
        <f>IF('Detailed input - Vehicles'!$E$208&gt;=H233,'GB trucks'!$L$229/'Detailed input - Vehicles'!$E$208,0)</f>
        <v>0</v>
      </c>
      <c r="Q243" s="140">
        <f>IF('Detailed input - Vehicles'!$E$208&gt;=I233,'GB trucks'!$L$229/'Detailed input - Vehicles'!$E$208,0)</f>
        <v>0</v>
      </c>
      <c r="R243" s="140">
        <f>IF('Detailed input - Vehicles'!$E$208&gt;=J233,'GB trucks'!$L$229/'Detailed input - Vehicles'!$E$208,0)</f>
        <v>0</v>
      </c>
      <c r="S243" s="140">
        <f>IF('Detailed input - Vehicles'!$E$208&gt;=K233,'GB trucks'!$L$229/'Detailed input - Vehicles'!$E$208,0)</f>
        <v>0</v>
      </c>
      <c r="T243" s="140">
        <f>IF('Detailed input - Vehicles'!$E$208&gt;=L233,'GB trucks'!$L$229/'Detailed input - Vehicles'!$E$208,0)</f>
        <v>0</v>
      </c>
      <c r="U243" s="140">
        <f>IF('Detailed input - Vehicles'!$E$208&gt;=M233,'GB trucks'!$L$229/'Detailed input - Vehicles'!$E$208,0)</f>
        <v>0</v>
      </c>
      <c r="V243" s="140">
        <f>IF('Detailed input - Vehicles'!$E$208&gt;=N233,'GB trucks'!$L$229/'Detailed input - Vehicles'!$E$208,0)</f>
        <v>0</v>
      </c>
      <c r="W243" s="140">
        <f>IF('Detailed input - Vehicles'!$E$208&gt;=O233,'GB trucks'!$L$229/'Detailed input - Vehicles'!$E$208,0)</f>
        <v>0</v>
      </c>
      <c r="X243" s="140">
        <f>IF('Detailed input - Vehicles'!$E$208&gt;=P233,'GB trucks'!$L$229/'Detailed input - Vehicles'!$E$208,0)</f>
        <v>0</v>
      </c>
      <c r="Y243" s="140">
        <f>IF('Detailed input - Vehicles'!$E$208&gt;=Q233,'GB trucks'!$L$229/'Detailed input - Vehicles'!$E$208,0)</f>
        <v>0</v>
      </c>
      <c r="Z243" s="140">
        <f>IF('Detailed input - Vehicles'!$E$208&gt;=R233,'GB trucks'!$L$229/'Detailed input - Vehicles'!$E$208,0)</f>
        <v>0</v>
      </c>
      <c r="AA243" s="140">
        <f>IF('Detailed input - Vehicles'!$E$208&gt;=S233,'GB trucks'!$L$229/'Detailed input - Vehicles'!$E$208,0)</f>
        <v>0</v>
      </c>
      <c r="AB243" s="140">
        <f>IF('Detailed input - Vehicles'!$E$208&gt;=T233,'GB trucks'!$L$229/'Detailed input - Vehicles'!$E$208,0)</f>
        <v>0</v>
      </c>
      <c r="AC243" s="140">
        <f>IF('Detailed input - Vehicles'!$E$208&gt;=U233,'GB trucks'!$L$229/'Detailed input - Vehicles'!$E$208,0)</f>
        <v>0</v>
      </c>
    </row>
    <row r="244" spans="1:29" s="32" customFormat="1" ht="16.5" customHeight="1" outlineLevel="2" x14ac:dyDescent="0.3">
      <c r="A244" s="68"/>
      <c r="B244" s="101"/>
      <c r="C244" s="146" t="s">
        <v>167</v>
      </c>
      <c r="D244" s="140"/>
      <c r="E244" s="140"/>
      <c r="F244" s="140"/>
      <c r="G244" s="140"/>
      <c r="H244" s="140"/>
      <c r="I244" s="140"/>
      <c r="J244" s="140"/>
      <c r="K244" s="140"/>
      <c r="L244" s="140"/>
      <c r="M244" s="140">
        <f>IF('Detailed input - Vehicles'!$E$208&gt;=D233,'GB trucks'!$M$229/'Detailed input - Vehicles'!$E$208,0)</f>
        <v>0</v>
      </c>
      <c r="N244" s="140">
        <f>IF('Detailed input - Vehicles'!$E$208&gt;=E233,'GB trucks'!$M$229/'Detailed input - Vehicles'!$E$208,0)</f>
        <v>0</v>
      </c>
      <c r="O244" s="140">
        <f>IF('Detailed input - Vehicles'!$E$208&gt;=F233,'GB trucks'!$M$229/'Detailed input - Vehicles'!$E$208,0)</f>
        <v>0</v>
      </c>
      <c r="P244" s="140">
        <f>IF('Detailed input - Vehicles'!$E$208&gt;=G233,'GB trucks'!$M$229/'Detailed input - Vehicles'!$E$208,0)</f>
        <v>0</v>
      </c>
      <c r="Q244" s="140">
        <f>IF('Detailed input - Vehicles'!$E$208&gt;=H233,'GB trucks'!$M$229/'Detailed input - Vehicles'!$E$208,0)</f>
        <v>0</v>
      </c>
      <c r="R244" s="140">
        <f>IF('Detailed input - Vehicles'!$E$208&gt;=I233,'GB trucks'!$M$229/'Detailed input - Vehicles'!$E$208,0)</f>
        <v>0</v>
      </c>
      <c r="S244" s="140">
        <f>IF('Detailed input - Vehicles'!$E$208&gt;=J233,'GB trucks'!$M$229/'Detailed input - Vehicles'!$E$208,0)</f>
        <v>0</v>
      </c>
      <c r="T244" s="140">
        <f>IF('Detailed input - Vehicles'!$E$208&gt;=K233,'GB trucks'!$M$229/'Detailed input - Vehicles'!$E$208,0)</f>
        <v>0</v>
      </c>
      <c r="U244" s="140">
        <f>IF('Detailed input - Vehicles'!$E$208&gt;=L233,'GB trucks'!$M$229/'Detailed input - Vehicles'!$E$208,0)</f>
        <v>0</v>
      </c>
      <c r="V244" s="140">
        <f>IF('Detailed input - Vehicles'!$E$208&gt;=M233,'GB trucks'!$M$229/'Detailed input - Vehicles'!$E$208,0)</f>
        <v>0</v>
      </c>
      <c r="W244" s="140">
        <f>IF('Detailed input - Vehicles'!$E$208&gt;=N233,'GB trucks'!$M$229/'Detailed input - Vehicles'!$E$208,0)</f>
        <v>0</v>
      </c>
      <c r="X244" s="140">
        <f>IF('Detailed input - Vehicles'!$E$208&gt;=O233,'GB trucks'!$M$229/'Detailed input - Vehicles'!$E$208,0)</f>
        <v>0</v>
      </c>
      <c r="Y244" s="140">
        <f>IF('Detailed input - Vehicles'!$E$208&gt;=P233,'GB trucks'!$M$229/'Detailed input - Vehicles'!$E$208,0)</f>
        <v>0</v>
      </c>
      <c r="Z244" s="140">
        <f>IF('Detailed input - Vehicles'!$E$208&gt;=Q233,'GB trucks'!$M$229/'Detailed input - Vehicles'!$E$208,0)</f>
        <v>0</v>
      </c>
      <c r="AA244" s="140">
        <f>IF('Detailed input - Vehicles'!$E$208&gt;=R233,'GB trucks'!$M$229/'Detailed input - Vehicles'!$E$208,0)</f>
        <v>0</v>
      </c>
      <c r="AB244" s="140">
        <f>IF('Detailed input - Vehicles'!$E$208&gt;=S233,'GB trucks'!$M$229/'Detailed input - Vehicles'!$E$208,0)</f>
        <v>0</v>
      </c>
      <c r="AC244" s="140">
        <f>IF('Detailed input - Vehicles'!$E$208&gt;=T233,'GB trucks'!$M$229/'Detailed input - Vehicles'!$E$208,0)</f>
        <v>0</v>
      </c>
    </row>
    <row r="245" spans="1:29" s="32" customFormat="1" ht="16.5" customHeight="1" outlineLevel="2" x14ac:dyDescent="0.3">
      <c r="A245" s="68"/>
      <c r="B245" s="101"/>
      <c r="C245" s="146" t="s">
        <v>168</v>
      </c>
      <c r="D245" s="140"/>
      <c r="E245" s="140"/>
      <c r="F245" s="140"/>
      <c r="G245" s="140"/>
      <c r="H245" s="140"/>
      <c r="I245" s="140"/>
      <c r="J245" s="140"/>
      <c r="K245" s="140"/>
      <c r="L245" s="140"/>
      <c r="M245" s="140"/>
      <c r="N245" s="140">
        <f>IF('Detailed input - Vehicles'!$E$208&gt;=D233,'GB trucks'!$N$229/'Detailed input - Vehicles'!$E$208,0)</f>
        <v>0</v>
      </c>
      <c r="O245" s="140">
        <f>IF('Detailed input - Vehicles'!$E$208&gt;=E233,'GB trucks'!$N$229/'Detailed input - Vehicles'!$E$208,0)</f>
        <v>0</v>
      </c>
      <c r="P245" s="140">
        <f>IF('Detailed input - Vehicles'!$E$208&gt;=F233,'GB trucks'!$N$229/'Detailed input - Vehicles'!$E$208,0)</f>
        <v>0</v>
      </c>
      <c r="Q245" s="140">
        <f>IF('Detailed input - Vehicles'!$E$208&gt;=G233,'GB trucks'!$N$229/'Detailed input - Vehicles'!$E$208,0)</f>
        <v>0</v>
      </c>
      <c r="R245" s="140">
        <f>IF('Detailed input - Vehicles'!$E$208&gt;=H233,'GB trucks'!$N$229/'Detailed input - Vehicles'!$E$208,0)</f>
        <v>0</v>
      </c>
      <c r="S245" s="140">
        <f>IF('Detailed input - Vehicles'!$E$208&gt;=I233,'GB trucks'!$N$229/'Detailed input - Vehicles'!$E$208,0)</f>
        <v>0</v>
      </c>
      <c r="T245" s="140">
        <f>IF('Detailed input - Vehicles'!$E$208&gt;=J233,'GB trucks'!$N$229/'Detailed input - Vehicles'!$E$208,0)</f>
        <v>0</v>
      </c>
      <c r="U245" s="140">
        <f>IF('Detailed input - Vehicles'!$E$208&gt;=K233,'GB trucks'!$N$229/'Detailed input - Vehicles'!$E$208,0)</f>
        <v>0</v>
      </c>
      <c r="V245" s="140">
        <f>IF('Detailed input - Vehicles'!$E$208&gt;=L233,'GB trucks'!$N$229/'Detailed input - Vehicles'!$E$208,0)</f>
        <v>0</v>
      </c>
      <c r="W245" s="140">
        <f>IF('Detailed input - Vehicles'!$E$208&gt;=M233,'GB trucks'!$N$229/'Detailed input - Vehicles'!$E$208,0)</f>
        <v>0</v>
      </c>
      <c r="X245" s="140">
        <f>IF('Detailed input - Vehicles'!$E$208&gt;=N233,'GB trucks'!$N$229/'Detailed input - Vehicles'!$E$208,0)</f>
        <v>0</v>
      </c>
      <c r="Y245" s="140">
        <f>IF('Detailed input - Vehicles'!$E$208&gt;=O233,'GB trucks'!$N$229/'Detailed input - Vehicles'!$E$208,0)</f>
        <v>0</v>
      </c>
      <c r="Z245" s="140">
        <f>IF('Detailed input - Vehicles'!$E$208&gt;=P233,'GB trucks'!$N$229/'Detailed input - Vehicles'!$E$208,0)</f>
        <v>0</v>
      </c>
      <c r="AA245" s="140">
        <f>IF('Detailed input - Vehicles'!$E$208&gt;=Q233,'GB trucks'!$N$229/'Detailed input - Vehicles'!$E$208,0)</f>
        <v>0</v>
      </c>
      <c r="AB245" s="140">
        <f>IF('Detailed input - Vehicles'!$E$208&gt;=R233,'GB trucks'!$N$229/'Detailed input - Vehicles'!$E$208,0)</f>
        <v>0</v>
      </c>
      <c r="AC245" s="140">
        <f>IF('Detailed input - Vehicles'!$E$208&gt;=S233,'GB trucks'!$N$229/'Detailed input - Vehicles'!$E$208,0)</f>
        <v>0</v>
      </c>
    </row>
    <row r="246" spans="1:29" s="32" customFormat="1" ht="16.5" customHeight="1" outlineLevel="1" x14ac:dyDescent="0.3">
      <c r="A246" s="68"/>
      <c r="B246" s="101"/>
      <c r="C246" s="146"/>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row>
    <row r="247" spans="1:29" s="32" customFormat="1" ht="16.5" customHeight="1" outlineLevel="1" x14ac:dyDescent="0.3">
      <c r="A247" s="68"/>
      <c r="B247" s="101"/>
      <c r="C247" s="146"/>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c r="AB247" s="140"/>
      <c r="AC247" s="140"/>
    </row>
    <row r="248" spans="1:29" ht="20.25" customHeight="1" outlineLevel="1" x14ac:dyDescent="0.3">
      <c r="A248" s="78"/>
      <c r="B248" s="133" t="s">
        <v>290</v>
      </c>
      <c r="C248" s="134"/>
      <c r="D248" s="134"/>
      <c r="E248" s="134"/>
      <c r="F248" s="134"/>
      <c r="G248" s="134"/>
      <c r="H248" s="134"/>
      <c r="I248" s="134"/>
      <c r="J248" s="134"/>
      <c r="K248" s="134"/>
      <c r="L248" s="134"/>
      <c r="M248" s="134"/>
      <c r="N248" s="134"/>
      <c r="O248" s="134"/>
      <c r="P248" s="134"/>
      <c r="Q248" s="134"/>
      <c r="R248" s="134"/>
      <c r="S248" s="134"/>
      <c r="T248" s="134"/>
      <c r="U248" s="134"/>
      <c r="V248" s="134"/>
      <c r="W248" s="134"/>
      <c r="X248" s="134"/>
      <c r="Y248" s="134"/>
      <c r="Z248" s="134"/>
      <c r="AA248" s="134"/>
      <c r="AB248" s="134"/>
      <c r="AC248" s="134"/>
    </row>
    <row r="249" spans="1:29" s="32" customFormat="1" ht="16.5" customHeight="1" outlineLevel="1" x14ac:dyDescent="0.3">
      <c r="A249" s="68"/>
      <c r="B249" s="34"/>
      <c r="C249" s="35"/>
      <c r="D249" s="33"/>
      <c r="E249" s="33"/>
      <c r="F249" s="33"/>
      <c r="G249" s="33"/>
      <c r="H249" s="33"/>
      <c r="I249" s="33"/>
      <c r="J249" s="33"/>
      <c r="K249" s="33"/>
    </row>
    <row r="250" spans="1:29" s="87" customFormat="1" ht="20.25" customHeight="1" outlineLevel="1" thickBot="1" x14ac:dyDescent="0.35">
      <c r="A250" s="78"/>
      <c r="B250" s="184" t="s">
        <v>307</v>
      </c>
      <c r="C250" s="184"/>
      <c r="D250" s="185">
        <f>D252+D266</f>
        <v>0</v>
      </c>
      <c r="E250" s="185">
        <f t="shared" ref="E250:AC250" si="145">E252+E266</f>
        <v>0</v>
      </c>
      <c r="F250" s="185">
        <f t="shared" si="145"/>
        <v>0</v>
      </c>
      <c r="G250" s="185">
        <f t="shared" si="145"/>
        <v>0</v>
      </c>
      <c r="H250" s="185">
        <f t="shared" si="145"/>
        <v>0</v>
      </c>
      <c r="I250" s="185">
        <f t="shared" si="145"/>
        <v>0</v>
      </c>
      <c r="J250" s="185">
        <f t="shared" si="145"/>
        <v>0</v>
      </c>
      <c r="K250" s="185">
        <f t="shared" si="145"/>
        <v>0</v>
      </c>
      <c r="L250" s="185">
        <f t="shared" si="145"/>
        <v>0</v>
      </c>
      <c r="M250" s="185">
        <f t="shared" si="145"/>
        <v>0</v>
      </c>
      <c r="N250" s="185">
        <f t="shared" si="145"/>
        <v>0</v>
      </c>
      <c r="O250" s="185">
        <f t="shared" si="145"/>
        <v>0</v>
      </c>
      <c r="P250" s="185">
        <f t="shared" si="145"/>
        <v>0</v>
      </c>
      <c r="Q250" s="185">
        <f t="shared" si="145"/>
        <v>0</v>
      </c>
      <c r="R250" s="185">
        <f t="shared" si="145"/>
        <v>0</v>
      </c>
      <c r="S250" s="185">
        <f t="shared" si="145"/>
        <v>0</v>
      </c>
      <c r="T250" s="185">
        <f t="shared" si="145"/>
        <v>0</v>
      </c>
      <c r="U250" s="185">
        <f t="shared" si="145"/>
        <v>0</v>
      </c>
      <c r="V250" s="185">
        <f t="shared" si="145"/>
        <v>0</v>
      </c>
      <c r="W250" s="185">
        <f t="shared" si="145"/>
        <v>0</v>
      </c>
      <c r="X250" s="185">
        <f t="shared" si="145"/>
        <v>0</v>
      </c>
      <c r="Y250" s="185">
        <f t="shared" si="145"/>
        <v>0</v>
      </c>
      <c r="Z250" s="185">
        <f t="shared" si="145"/>
        <v>0</v>
      </c>
      <c r="AA250" s="185">
        <f t="shared" si="145"/>
        <v>0</v>
      </c>
      <c r="AB250" s="185">
        <f t="shared" si="145"/>
        <v>0</v>
      </c>
      <c r="AC250" s="185">
        <f t="shared" si="145"/>
        <v>0</v>
      </c>
    </row>
    <row r="251" spans="1:29" s="177" customFormat="1" ht="20.25" customHeight="1" outlineLevel="1" x14ac:dyDescent="0.2">
      <c r="A251" s="261"/>
      <c r="B251" s="93" t="s">
        <v>589</v>
      </c>
      <c r="D251" s="639">
        <f>+D12</f>
        <v>0</v>
      </c>
      <c r="E251" s="639">
        <f>+E12</f>
        <v>0</v>
      </c>
      <c r="F251" s="639">
        <f t="shared" ref="F251:AC251" si="146">+F12</f>
        <v>0</v>
      </c>
      <c r="G251" s="639">
        <f t="shared" si="146"/>
        <v>0</v>
      </c>
      <c r="H251" s="639">
        <f t="shared" si="146"/>
        <v>0</v>
      </c>
      <c r="I251" s="639">
        <f t="shared" si="146"/>
        <v>0</v>
      </c>
      <c r="J251" s="639">
        <f t="shared" si="146"/>
        <v>0</v>
      </c>
      <c r="K251" s="639">
        <f t="shared" si="146"/>
        <v>0</v>
      </c>
      <c r="L251" s="639">
        <f t="shared" si="146"/>
        <v>0</v>
      </c>
      <c r="M251" s="639">
        <f t="shared" si="146"/>
        <v>0</v>
      </c>
      <c r="N251" s="639">
        <f t="shared" si="146"/>
        <v>0</v>
      </c>
      <c r="O251" s="639">
        <f t="shared" si="146"/>
        <v>0</v>
      </c>
      <c r="P251" s="639">
        <f t="shared" si="146"/>
        <v>0</v>
      </c>
      <c r="Q251" s="639">
        <f t="shared" si="146"/>
        <v>0</v>
      </c>
      <c r="R251" s="639">
        <f t="shared" si="146"/>
        <v>0</v>
      </c>
      <c r="S251" s="639">
        <f t="shared" si="146"/>
        <v>0</v>
      </c>
      <c r="T251" s="639">
        <f t="shared" si="146"/>
        <v>0</v>
      </c>
      <c r="U251" s="639">
        <f t="shared" si="146"/>
        <v>0</v>
      </c>
      <c r="V251" s="639">
        <f t="shared" si="146"/>
        <v>0</v>
      </c>
      <c r="W251" s="639">
        <f t="shared" si="146"/>
        <v>0</v>
      </c>
      <c r="X251" s="639">
        <f t="shared" si="146"/>
        <v>0</v>
      </c>
      <c r="Y251" s="639">
        <f t="shared" si="146"/>
        <v>0</v>
      </c>
      <c r="Z251" s="639">
        <f t="shared" si="146"/>
        <v>0</v>
      </c>
      <c r="AA251" s="639">
        <f t="shared" si="146"/>
        <v>0</v>
      </c>
      <c r="AB251" s="639">
        <f t="shared" si="146"/>
        <v>0</v>
      </c>
      <c r="AC251" s="639">
        <f t="shared" si="146"/>
        <v>0</v>
      </c>
    </row>
    <row r="252" spans="1:29" s="32" customFormat="1" ht="16.5" customHeight="1" outlineLevel="1" x14ac:dyDescent="0.3">
      <c r="A252" s="68"/>
      <c r="B252" s="18" t="s">
        <v>590</v>
      </c>
      <c r="C252" s="35"/>
      <c r="D252" s="112">
        <f>+D253</f>
        <v>0</v>
      </c>
      <c r="E252" s="243">
        <f>+IF(E251=0,0,+IF(E253&lt;&gt;D253,IF(E253=0,D253,E253),D252))</f>
        <v>0</v>
      </c>
      <c r="F252" s="243">
        <f t="shared" ref="F252:AC252" si="147">+IF(F251=0,0,+IF(F253&lt;&gt;E253,IF(F253=0,E253,F253),E252))</f>
        <v>0</v>
      </c>
      <c r="G252" s="243">
        <f t="shared" si="147"/>
        <v>0</v>
      </c>
      <c r="H252" s="243">
        <f t="shared" si="147"/>
        <v>0</v>
      </c>
      <c r="I252" s="243">
        <f t="shared" si="147"/>
        <v>0</v>
      </c>
      <c r="J252" s="243">
        <f t="shared" si="147"/>
        <v>0</v>
      </c>
      <c r="K252" s="243">
        <f t="shared" si="147"/>
        <v>0</v>
      </c>
      <c r="L252" s="243">
        <f t="shared" si="147"/>
        <v>0</v>
      </c>
      <c r="M252" s="243">
        <f t="shared" si="147"/>
        <v>0</v>
      </c>
      <c r="N252" s="243">
        <f t="shared" si="147"/>
        <v>0</v>
      </c>
      <c r="O252" s="243">
        <f t="shared" si="147"/>
        <v>0</v>
      </c>
      <c r="P252" s="243">
        <f t="shared" si="147"/>
        <v>0</v>
      </c>
      <c r="Q252" s="243">
        <f t="shared" si="147"/>
        <v>0</v>
      </c>
      <c r="R252" s="243">
        <f t="shared" si="147"/>
        <v>0</v>
      </c>
      <c r="S252" s="243">
        <f t="shared" si="147"/>
        <v>0</v>
      </c>
      <c r="T252" s="243">
        <f t="shared" si="147"/>
        <v>0</v>
      </c>
      <c r="U252" s="243">
        <f t="shared" si="147"/>
        <v>0</v>
      </c>
      <c r="V252" s="243">
        <f t="shared" si="147"/>
        <v>0</v>
      </c>
      <c r="W252" s="243">
        <f t="shared" si="147"/>
        <v>0</v>
      </c>
      <c r="X252" s="243">
        <f t="shared" si="147"/>
        <v>0</v>
      </c>
      <c r="Y252" s="243">
        <f t="shared" si="147"/>
        <v>0</v>
      </c>
      <c r="Z252" s="243">
        <f t="shared" si="147"/>
        <v>0</v>
      </c>
      <c r="AA252" s="243">
        <f t="shared" si="147"/>
        <v>0</v>
      </c>
      <c r="AB252" s="243">
        <f t="shared" si="147"/>
        <v>0</v>
      </c>
      <c r="AC252" s="243">
        <f t="shared" si="147"/>
        <v>0</v>
      </c>
    </row>
    <row r="253" spans="1:29" s="39" customFormat="1" ht="16.5" customHeight="1" outlineLevel="2" x14ac:dyDescent="0.3">
      <c r="A253" s="23"/>
      <c r="B253" s="18" t="s">
        <v>305</v>
      </c>
      <c r="C253" s="18" t="s">
        <v>16</v>
      </c>
      <c r="D253" s="243">
        <f>SUM(D254:D263)</f>
        <v>0</v>
      </c>
      <c r="E253" s="243">
        <f t="shared" ref="E253:N253" si="148">SUM(E254:E263)</f>
        <v>0</v>
      </c>
      <c r="F253" s="243">
        <f t="shared" si="148"/>
        <v>0</v>
      </c>
      <c r="G253" s="243">
        <f t="shared" si="148"/>
        <v>0</v>
      </c>
      <c r="H253" s="243">
        <f t="shared" si="148"/>
        <v>0</v>
      </c>
      <c r="I253" s="243">
        <f t="shared" si="148"/>
        <v>0</v>
      </c>
      <c r="J253" s="243">
        <f t="shared" si="148"/>
        <v>0</v>
      </c>
      <c r="K253" s="243">
        <f t="shared" si="148"/>
        <v>0</v>
      </c>
      <c r="L253" s="243">
        <f t="shared" si="148"/>
        <v>0</v>
      </c>
      <c r="M253" s="243">
        <f t="shared" si="148"/>
        <v>0</v>
      </c>
      <c r="N253" s="243">
        <f t="shared" si="148"/>
        <v>0</v>
      </c>
      <c r="O253" s="243">
        <f t="shared" ref="O253:AC253" si="149">SUM(O254:O263)</f>
        <v>0</v>
      </c>
      <c r="P253" s="243">
        <f t="shared" si="149"/>
        <v>0</v>
      </c>
      <c r="Q253" s="243">
        <f t="shared" si="149"/>
        <v>0</v>
      </c>
      <c r="R253" s="243">
        <f t="shared" si="149"/>
        <v>0</v>
      </c>
      <c r="S253" s="243">
        <f t="shared" si="149"/>
        <v>0</v>
      </c>
      <c r="T253" s="243">
        <f t="shared" si="149"/>
        <v>0</v>
      </c>
      <c r="U253" s="243">
        <f t="shared" si="149"/>
        <v>0</v>
      </c>
      <c r="V253" s="243">
        <f t="shared" si="149"/>
        <v>0</v>
      </c>
      <c r="W253" s="243">
        <f t="shared" si="149"/>
        <v>0</v>
      </c>
      <c r="X253" s="243">
        <f t="shared" si="149"/>
        <v>0</v>
      </c>
      <c r="Y253" s="243">
        <f t="shared" si="149"/>
        <v>0</v>
      </c>
      <c r="Z253" s="243">
        <f t="shared" si="149"/>
        <v>0</v>
      </c>
      <c r="AA253" s="243">
        <f t="shared" si="149"/>
        <v>0</v>
      </c>
      <c r="AB253" s="243">
        <f t="shared" si="149"/>
        <v>0</v>
      </c>
      <c r="AC253" s="243">
        <f t="shared" si="149"/>
        <v>0</v>
      </c>
    </row>
    <row r="254" spans="1:29" s="32" customFormat="1" ht="16.5" customHeight="1" outlineLevel="3" x14ac:dyDescent="0.3">
      <c r="A254" s="68"/>
      <c r="B254" s="34"/>
      <c r="C254" s="146" t="s">
        <v>169</v>
      </c>
      <c r="D254" s="33">
        <f>IF(D235&lt;&gt;0,MAX($D$229:$N$229)*'Detailed input - HRS'!$E$16,0)</f>
        <v>0</v>
      </c>
      <c r="E254" s="33">
        <f>IF(E235&lt;&gt;0,MAX($D$229:$N$229)*'Detailed input - HRS'!$E$16,0)</f>
        <v>0</v>
      </c>
      <c r="F254" s="33">
        <f>IF(F235&lt;&gt;0,MAX($D$229:$N$229)*'Detailed input - HRS'!$E$16,0)</f>
        <v>0</v>
      </c>
      <c r="G254" s="33">
        <f>IF(G235&lt;&gt;0,MAX($D$229:$N$229)*'Detailed input - HRS'!$E$16,0)</f>
        <v>0</v>
      </c>
      <c r="H254" s="33">
        <f>IF(H235&lt;&gt;0,MAX($D$229:$N$229)*'Detailed input - HRS'!$E$16,0)</f>
        <v>0</v>
      </c>
      <c r="I254" s="33">
        <f>IF(I235&lt;&gt;0,MAX($D$229:$N$229)*'Detailed input - HRS'!$E$16,0)</f>
        <v>0</v>
      </c>
      <c r="J254" s="33">
        <f>IF(J235&lt;&gt;0,MAX($D$229:$N$229)*'Detailed input - HRS'!$E$16,0)</f>
        <v>0</v>
      </c>
      <c r="K254" s="33">
        <f>IF(K235&lt;&gt;0,MAX($D$229:$N$229)*'Detailed input - HRS'!$E$16,0)</f>
        <v>0</v>
      </c>
      <c r="L254" s="33">
        <f>IF(L235&lt;&gt;0,MAX($D$229:$N$229)*'Detailed input - HRS'!$E$16,0)</f>
        <v>0</v>
      </c>
      <c r="M254" s="33">
        <f>IF(M235&lt;&gt;0,MAX($D$229:$N$229)*'Detailed input - HRS'!$E$16,0)</f>
        <v>0</v>
      </c>
      <c r="N254" s="33">
        <f>IF(N235&lt;&gt;0,MAX($D$229:$N$229)*'Detailed input - HRS'!$E$16,0)</f>
        <v>0</v>
      </c>
      <c r="O254" s="33">
        <f>IF(O235&lt;&gt;0,MAX($D$229:$N$229)*'Detailed input - HRS'!$E$16,0)</f>
        <v>0</v>
      </c>
      <c r="P254" s="33">
        <f>IF(P235&lt;&gt;0,MAX($D$229:$N$229)*'Detailed input - HRS'!$E$16,0)</f>
        <v>0</v>
      </c>
      <c r="Q254" s="33">
        <f>IF(Q235&lt;&gt;0,MAX($D$229:$N$229)*'Detailed input - HRS'!$E$16,0)</f>
        <v>0</v>
      </c>
      <c r="R254" s="33">
        <f>IF(R235&lt;&gt;0,MAX($D$229:$N$229)*'Detailed input - HRS'!$E$16,0)</f>
        <v>0</v>
      </c>
      <c r="S254" s="33">
        <f>IF(S235&lt;&gt;0,MAX($D$229:$N$229)*'Detailed input - HRS'!$E$16,0)</f>
        <v>0</v>
      </c>
      <c r="T254" s="33">
        <f>IF(T235&lt;&gt;0,MAX($D$229:$N$229)*'Detailed input - HRS'!$E$16,0)</f>
        <v>0</v>
      </c>
      <c r="U254" s="33">
        <f>IF(U235&lt;&gt;0,MAX($D$229:$N$229)*'Detailed input - HRS'!$E$16,0)</f>
        <v>0</v>
      </c>
      <c r="V254" s="33">
        <f>IF(V235&lt;&gt;0,MAX($D$229:$N$229)*'Detailed input - HRS'!$E$16,0)</f>
        <v>0</v>
      </c>
      <c r="W254" s="33">
        <f>IF(W235&lt;&gt;0,MAX($D$229:$N$229)*'Detailed input - HRS'!$E$16,0)</f>
        <v>0</v>
      </c>
      <c r="X254" s="33">
        <f>IF(X235&lt;&gt;0,MAX($D$229:$N$229)*'Detailed input - HRS'!$E$16,0)</f>
        <v>0</v>
      </c>
      <c r="Y254" s="33">
        <f>IF(Y235&lt;&gt;0,MAX($D$229:$N$229)*'Detailed input - HRS'!$E$16,0)</f>
        <v>0</v>
      </c>
      <c r="Z254" s="33">
        <f>IF(Z235&lt;&gt;0,MAX($D$229:$N$229)*'Detailed input - HRS'!$E$16,0)</f>
        <v>0</v>
      </c>
      <c r="AA254" s="33">
        <f>IF(AA235&lt;&gt;0,MAX($D$229:$N$229)*'Detailed input - HRS'!$E$16,0)</f>
        <v>0</v>
      </c>
      <c r="AB254" s="33">
        <f>IF(AB235&lt;&gt;0,MAX($D$229:$N$229)*'Detailed input - HRS'!$E$16,0)</f>
        <v>0</v>
      </c>
      <c r="AC254" s="33">
        <f>IF(AC235&lt;&gt;0,MAX($D$229:$N$229)*'Detailed input - HRS'!$E$16,0)</f>
        <v>0</v>
      </c>
    </row>
    <row r="255" spans="1:29" ht="15" customHeight="1" outlineLevel="3" x14ac:dyDescent="0.3">
      <c r="C255" s="146" t="s">
        <v>304</v>
      </c>
      <c r="D255" s="33"/>
      <c r="E255" s="33">
        <f>IF(E236&lt;&gt;0,MAX($D$229:$N$229)*'Detailed input - HRS'!$E$16,0)</f>
        <v>0</v>
      </c>
      <c r="F255" s="33">
        <f>IF(F236&lt;&gt;0,MAX($D$229:$N$229)*'Detailed input - HRS'!$E$16,0)</f>
        <v>0</v>
      </c>
      <c r="G255" s="33">
        <f>IF(G236&lt;&gt;0,MAX($D$229:$N$229)*'Detailed input - HRS'!$E$16,0)</f>
        <v>0</v>
      </c>
      <c r="H255" s="33">
        <f>IF(H236&lt;&gt;0,MAX($D$229:$N$229)*'Detailed input - HRS'!$E$16,0)</f>
        <v>0</v>
      </c>
      <c r="I255" s="33">
        <f>IF(I236&lt;&gt;0,MAX($D$229:$N$229)*'Detailed input - HRS'!$E$16,0)</f>
        <v>0</v>
      </c>
      <c r="J255" s="33">
        <f>IF(J236&lt;&gt;0,MAX($D$229:$N$229)*'Detailed input - HRS'!$E$16,0)</f>
        <v>0</v>
      </c>
      <c r="K255" s="33">
        <f>IF(K236&lt;&gt;0,MAX($D$229:$N$229)*'Detailed input - HRS'!$E$16,0)</f>
        <v>0</v>
      </c>
      <c r="L255" s="33">
        <f>IF(L236&lt;&gt;0,MAX($D$229:$N$229)*'Detailed input - HRS'!$E$16,0)</f>
        <v>0</v>
      </c>
      <c r="M255" s="33">
        <f>IF(M236&lt;&gt;0,MAX($D$229:$N$229)*'Detailed input - HRS'!$E$16,0)</f>
        <v>0</v>
      </c>
      <c r="N255" s="33">
        <f>IF(N236&lt;&gt;0,MAX($D$229:$N$229)*'Detailed input - HRS'!$E$16,0)</f>
        <v>0</v>
      </c>
      <c r="O255" s="33">
        <f>IF(O236&lt;&gt;0,MAX($D$229:$N$229)*'Detailed input - HRS'!$E$16,0)</f>
        <v>0</v>
      </c>
      <c r="P255" s="33">
        <f>IF(P236&lt;&gt;0,MAX($D$229:$N$229)*'Detailed input - HRS'!$E$16,0)</f>
        <v>0</v>
      </c>
      <c r="Q255" s="33">
        <f>IF(Q236&lt;&gt;0,MAX($D$229:$N$229)*'Detailed input - HRS'!$E$16,0)</f>
        <v>0</v>
      </c>
      <c r="R255" s="33">
        <f>IF(R236&lt;&gt;0,MAX($D$229:$N$229)*'Detailed input - HRS'!$E$16,0)</f>
        <v>0</v>
      </c>
      <c r="S255" s="33">
        <f>IF(S236&lt;&gt;0,MAX($D$229:$N$229)*'Detailed input - HRS'!$E$16,0)</f>
        <v>0</v>
      </c>
      <c r="T255" s="33">
        <f>IF(T236&lt;&gt;0,MAX($D$229:$N$229)*'Detailed input - HRS'!$E$16,0)</f>
        <v>0</v>
      </c>
      <c r="U255" s="33">
        <f>IF(U236&lt;&gt;0,MAX($D$229:$N$229)*'Detailed input - HRS'!$E$16,0)</f>
        <v>0</v>
      </c>
      <c r="V255" s="33">
        <f>IF(V236&lt;&gt;0,MAX($D$229:$N$229)*'Detailed input - HRS'!$E$16,0)</f>
        <v>0</v>
      </c>
      <c r="W255" s="33">
        <f>IF(W236&lt;&gt;0,MAX($D$229:$N$229)*'Detailed input - HRS'!$E$16,0)</f>
        <v>0</v>
      </c>
      <c r="X255" s="33">
        <f>IF(X236&lt;&gt;0,MAX($D$229:$N$229)*'Detailed input - HRS'!$E$16,0)</f>
        <v>0</v>
      </c>
      <c r="Y255" s="33">
        <f>IF(Y236&lt;&gt;0,MAX($D$229:$N$229)*'Detailed input - HRS'!$E$16,0)</f>
        <v>0</v>
      </c>
      <c r="Z255" s="33">
        <f>IF(Z236&lt;&gt;0,MAX($D$229:$N$229)*'Detailed input - HRS'!$E$16,0)</f>
        <v>0</v>
      </c>
      <c r="AA255" s="33">
        <f>IF(AA236&lt;&gt;0,MAX($D$229:$N$229)*'Detailed input - HRS'!$E$16,0)</f>
        <v>0</v>
      </c>
      <c r="AB255" s="33">
        <f>IF(AB236&lt;&gt;0,MAX($D$229:$N$229)*'Detailed input - HRS'!$E$16,0)</f>
        <v>0</v>
      </c>
      <c r="AC255" s="33">
        <f>IF(AC236&lt;&gt;0,MAX($D$229:$N$229)*'Detailed input - HRS'!$E$16,0)</f>
        <v>0</v>
      </c>
    </row>
    <row r="256" spans="1:29" ht="15" customHeight="1" outlineLevel="3" x14ac:dyDescent="0.3">
      <c r="C256" s="146" t="s">
        <v>170</v>
      </c>
      <c r="D256" s="33"/>
      <c r="E256" s="33"/>
      <c r="F256" s="33">
        <f>IF(F237&lt;&gt;0,MAX($D$229:$N$229)*'Detailed input - HRS'!$E$16,0)</f>
        <v>0</v>
      </c>
      <c r="G256" s="33">
        <f>IF(G237&lt;&gt;0,MAX($D$229:$N$229)*'Detailed input - HRS'!$E$16,0)</f>
        <v>0</v>
      </c>
      <c r="H256" s="33">
        <f>IF(H237&lt;&gt;0,MAX($D$229:$N$229)*'Detailed input - HRS'!$E$16,0)</f>
        <v>0</v>
      </c>
      <c r="I256" s="33">
        <f>IF(I237&lt;&gt;0,MAX($D$229:$N$229)*'Detailed input - HRS'!$E$16,0)</f>
        <v>0</v>
      </c>
      <c r="J256" s="33">
        <f>IF(J237&lt;&gt;0,MAX($D$229:$N$229)*'Detailed input - HRS'!$E$16,0)</f>
        <v>0</v>
      </c>
      <c r="K256" s="33">
        <f>IF(K237&lt;&gt;0,MAX($D$229:$N$229)*'Detailed input - HRS'!$E$16,0)</f>
        <v>0</v>
      </c>
      <c r="L256" s="33">
        <f>IF(L237&lt;&gt;0,MAX($D$229:$N$229)*'Detailed input - HRS'!$E$16,0)</f>
        <v>0</v>
      </c>
      <c r="M256" s="33">
        <f>IF(M237&lt;&gt;0,MAX($D$229:$N$229)*'Detailed input - HRS'!$E$16,0)</f>
        <v>0</v>
      </c>
      <c r="N256" s="33">
        <f>IF(N237&lt;&gt;0,MAX($D$229:$N$229)*'Detailed input - HRS'!$E$16,0)</f>
        <v>0</v>
      </c>
      <c r="O256" s="33">
        <f>IF(O237&lt;&gt;0,MAX($D$229:$N$229)*'Detailed input - HRS'!$E$16,0)</f>
        <v>0</v>
      </c>
      <c r="P256" s="33">
        <f>IF(P237&lt;&gt;0,MAX($D$229:$N$229)*'Detailed input - HRS'!$E$16,0)</f>
        <v>0</v>
      </c>
      <c r="Q256" s="33">
        <f>IF(Q237&lt;&gt;0,MAX($D$229:$N$229)*'Detailed input - HRS'!$E$16,0)</f>
        <v>0</v>
      </c>
      <c r="R256" s="33">
        <f>IF(R237&lt;&gt;0,MAX($D$229:$N$229)*'Detailed input - HRS'!$E$16,0)</f>
        <v>0</v>
      </c>
      <c r="S256" s="33">
        <f>IF(S237&lt;&gt;0,MAX($D$229:$N$229)*'Detailed input - HRS'!$E$16,0)</f>
        <v>0</v>
      </c>
      <c r="T256" s="33">
        <f>IF(T237&lt;&gt;0,MAX($D$229:$N$229)*'Detailed input - HRS'!$E$16,0)</f>
        <v>0</v>
      </c>
      <c r="U256" s="33">
        <f>IF(U237&lt;&gt;0,MAX($D$229:$N$229)*'Detailed input - HRS'!$E$16,0)</f>
        <v>0</v>
      </c>
      <c r="V256" s="33">
        <f>IF(V237&lt;&gt;0,MAX($D$229:$N$229)*'Detailed input - HRS'!$E$16,0)</f>
        <v>0</v>
      </c>
      <c r="W256" s="33">
        <f>IF(W237&lt;&gt;0,MAX($D$229:$N$229)*'Detailed input - HRS'!$E$16,0)</f>
        <v>0</v>
      </c>
      <c r="X256" s="33">
        <f>IF(X237&lt;&gt;0,MAX($D$229:$N$229)*'Detailed input - HRS'!$E$16,0)</f>
        <v>0</v>
      </c>
      <c r="Y256" s="33">
        <f>IF(Y237&lt;&gt;0,MAX($D$229:$N$229)*'Detailed input - HRS'!$E$16,0)</f>
        <v>0</v>
      </c>
      <c r="Z256" s="33">
        <f>IF(Z237&lt;&gt;0,MAX($D$229:$N$229)*'Detailed input - HRS'!$E$16,0)</f>
        <v>0</v>
      </c>
      <c r="AA256" s="33">
        <f>IF(AA237&lt;&gt;0,MAX($D$229:$N$229)*'Detailed input - HRS'!$E$16,0)</f>
        <v>0</v>
      </c>
      <c r="AB256" s="33">
        <f>IF(AB237&lt;&gt;0,MAX($D$229:$N$229)*'Detailed input - HRS'!$E$16,0)</f>
        <v>0</v>
      </c>
      <c r="AC256" s="33">
        <f>IF(AC237&lt;&gt;0,MAX($D$229:$N$229)*'Detailed input - HRS'!$E$16,0)</f>
        <v>0</v>
      </c>
    </row>
    <row r="257" spans="1:29" ht="15" customHeight="1" outlineLevel="3" x14ac:dyDescent="0.3">
      <c r="C257" s="146" t="s">
        <v>171</v>
      </c>
      <c r="D257" s="33"/>
      <c r="E257" s="33"/>
      <c r="F257" s="33"/>
      <c r="G257" s="33">
        <f>IF(G238&lt;&gt;0,MAX($D$229:$N$229)*'Detailed input - HRS'!$E$16,0)</f>
        <v>0</v>
      </c>
      <c r="H257" s="33">
        <f>IF(H238&lt;&gt;0,MAX($D$229:$N$229)*'Detailed input - HRS'!$E$16,0)</f>
        <v>0</v>
      </c>
      <c r="I257" s="33">
        <f>IF(I238&lt;&gt;0,MAX($D$229:$N$229)*'Detailed input - HRS'!$E$16,0)</f>
        <v>0</v>
      </c>
      <c r="J257" s="33">
        <f>IF(J238&lt;&gt;0,MAX($D$229:$N$229)*'Detailed input - HRS'!$E$16,0)</f>
        <v>0</v>
      </c>
      <c r="K257" s="33">
        <f>IF(K238&lt;&gt;0,MAX($D$229:$N$229)*'Detailed input - HRS'!$E$16,0)</f>
        <v>0</v>
      </c>
      <c r="L257" s="33">
        <f>IF(L238&lt;&gt;0,MAX($D$229:$N$229)*'Detailed input - HRS'!$E$16,0)</f>
        <v>0</v>
      </c>
      <c r="M257" s="33">
        <f>IF(M238&lt;&gt;0,MAX($D$229:$N$229)*'Detailed input - HRS'!$E$16,0)</f>
        <v>0</v>
      </c>
      <c r="N257" s="33">
        <f>IF(N238&lt;&gt;0,MAX($D$229:$N$229)*'Detailed input - HRS'!$E$16,0)</f>
        <v>0</v>
      </c>
      <c r="O257" s="33">
        <f>IF(O238&lt;&gt;0,MAX($D$229:$N$229)*'Detailed input - HRS'!$E$16,0)</f>
        <v>0</v>
      </c>
      <c r="P257" s="33">
        <f>IF(P238&lt;&gt;0,MAX($D$229:$N$229)*'Detailed input - HRS'!$E$16,0)</f>
        <v>0</v>
      </c>
      <c r="Q257" s="33">
        <f>IF(Q238&lt;&gt;0,MAX($D$229:$N$229)*'Detailed input - HRS'!$E$16,0)</f>
        <v>0</v>
      </c>
      <c r="R257" s="33">
        <f>IF(R238&lt;&gt;0,MAX($D$229:$N$229)*'Detailed input - HRS'!$E$16,0)</f>
        <v>0</v>
      </c>
      <c r="S257" s="33">
        <f>IF(S238&lt;&gt;0,MAX($D$229:$N$229)*'Detailed input - HRS'!$E$16,0)</f>
        <v>0</v>
      </c>
      <c r="T257" s="33">
        <f>IF(T238&lt;&gt;0,MAX($D$229:$N$229)*'Detailed input - HRS'!$E$16,0)</f>
        <v>0</v>
      </c>
      <c r="U257" s="33">
        <f>IF(U238&lt;&gt;0,MAX($D$229:$N$229)*'Detailed input - HRS'!$E$16,0)</f>
        <v>0</v>
      </c>
      <c r="V257" s="33">
        <f>IF(V238&lt;&gt;0,MAX($D$229:$N$229)*'Detailed input - HRS'!$E$16,0)</f>
        <v>0</v>
      </c>
      <c r="W257" s="33">
        <f>IF(W238&lt;&gt;0,MAX($D$229:$N$229)*'Detailed input - HRS'!$E$16,0)</f>
        <v>0</v>
      </c>
      <c r="X257" s="33">
        <f>IF(X238&lt;&gt;0,MAX($D$229:$N$229)*'Detailed input - HRS'!$E$16,0)</f>
        <v>0</v>
      </c>
      <c r="Y257" s="33">
        <f>IF(Y238&lt;&gt;0,MAX($D$229:$N$229)*'Detailed input - HRS'!$E$16,0)</f>
        <v>0</v>
      </c>
      <c r="Z257" s="33">
        <f>IF(Z238&lt;&gt;0,MAX($D$229:$N$229)*'Detailed input - HRS'!$E$16,0)</f>
        <v>0</v>
      </c>
      <c r="AA257" s="33">
        <f>IF(AA238&lt;&gt;0,MAX($D$229:$N$229)*'Detailed input - HRS'!$E$16,0)</f>
        <v>0</v>
      </c>
      <c r="AB257" s="33">
        <f>IF(AB238&lt;&gt;0,MAX($D$229:$N$229)*'Detailed input - HRS'!$E$16,0)</f>
        <v>0</v>
      </c>
      <c r="AC257" s="33">
        <f>IF(AC238&lt;&gt;0,MAX($D$229:$N$229)*'Detailed input - HRS'!$E$16,0)</f>
        <v>0</v>
      </c>
    </row>
    <row r="258" spans="1:29" ht="15" customHeight="1" outlineLevel="3" x14ac:dyDescent="0.3">
      <c r="C258" s="146" t="s">
        <v>172</v>
      </c>
      <c r="D258" s="33"/>
      <c r="E258" s="33"/>
      <c r="F258" s="33"/>
      <c r="G258" s="33"/>
      <c r="H258" s="33">
        <f>IF(H239&lt;&gt;0,MAX($D$229:$N$229)*'Detailed input - HRS'!$E$16,0)</f>
        <v>0</v>
      </c>
      <c r="I258" s="33">
        <f>IF(I239&lt;&gt;0,MAX($D$229:$N$229)*'Detailed input - HRS'!$E$16,0)</f>
        <v>0</v>
      </c>
      <c r="J258" s="33">
        <f>IF(J239&lt;&gt;0,MAX($D$229:$N$229)*'Detailed input - HRS'!$E$16,0)</f>
        <v>0</v>
      </c>
      <c r="K258" s="33">
        <f>IF(K239&lt;&gt;0,MAX($D$229:$N$229)*'Detailed input - HRS'!$E$16,0)</f>
        <v>0</v>
      </c>
      <c r="L258" s="33">
        <f>IF(L239&lt;&gt;0,MAX($D$229:$N$229)*'Detailed input - HRS'!$E$16,0)</f>
        <v>0</v>
      </c>
      <c r="M258" s="33">
        <f>IF(M239&lt;&gt;0,MAX($D$229:$N$229)*'Detailed input - HRS'!$E$16,0)</f>
        <v>0</v>
      </c>
      <c r="N258" s="33">
        <f>IF(N239&lt;&gt;0,MAX($D$229:$N$229)*'Detailed input - HRS'!$E$16,0)</f>
        <v>0</v>
      </c>
      <c r="O258" s="33">
        <f>IF(O239&lt;&gt;0,MAX($D$229:$N$229)*'Detailed input - HRS'!$E$16,0)</f>
        <v>0</v>
      </c>
      <c r="P258" s="33">
        <f>IF(P239&lt;&gt;0,MAX($D$229:$N$229)*'Detailed input - HRS'!$E$16,0)</f>
        <v>0</v>
      </c>
      <c r="Q258" s="33">
        <f>IF(Q239&lt;&gt;0,MAX($D$229:$N$229)*'Detailed input - HRS'!$E$16,0)</f>
        <v>0</v>
      </c>
      <c r="R258" s="33">
        <f>IF(R239&lt;&gt;0,MAX($D$229:$N$229)*'Detailed input - HRS'!$E$16,0)</f>
        <v>0</v>
      </c>
      <c r="S258" s="33">
        <f>IF(S239&lt;&gt;0,MAX($D$229:$N$229)*'Detailed input - HRS'!$E$16,0)</f>
        <v>0</v>
      </c>
      <c r="T258" s="33">
        <f>IF(T239&lt;&gt;0,MAX($D$229:$N$229)*'Detailed input - HRS'!$E$16,0)</f>
        <v>0</v>
      </c>
      <c r="U258" s="33">
        <f>IF(U239&lt;&gt;0,MAX($D$229:$N$229)*'Detailed input - HRS'!$E$16,0)</f>
        <v>0</v>
      </c>
      <c r="V258" s="33">
        <f>IF(V239&lt;&gt;0,MAX($D$229:$N$229)*'Detailed input - HRS'!$E$16,0)</f>
        <v>0</v>
      </c>
      <c r="W258" s="33">
        <f>IF(W239&lt;&gt;0,MAX($D$229:$N$229)*'Detailed input - HRS'!$E$16,0)</f>
        <v>0</v>
      </c>
      <c r="X258" s="33">
        <f>IF(X239&lt;&gt;0,MAX($D$229:$N$229)*'Detailed input - HRS'!$E$16,0)</f>
        <v>0</v>
      </c>
      <c r="Y258" s="33">
        <f>IF(Y239&lt;&gt;0,MAX($D$229:$N$229)*'Detailed input - HRS'!$E$16,0)</f>
        <v>0</v>
      </c>
      <c r="Z258" s="33">
        <f>IF(Z239&lt;&gt;0,MAX($D$229:$N$229)*'Detailed input - HRS'!$E$16,0)</f>
        <v>0</v>
      </c>
      <c r="AA258" s="33">
        <f>IF(AA239&lt;&gt;0,MAX($D$229:$N$229)*'Detailed input - HRS'!$E$16,0)</f>
        <v>0</v>
      </c>
      <c r="AB258" s="33">
        <f>IF(AB239&lt;&gt;0,MAX($D$229:$N$229)*'Detailed input - HRS'!$E$16,0)</f>
        <v>0</v>
      </c>
      <c r="AC258" s="33">
        <f>IF(AC239&lt;&gt;0,MAX($D$229:$N$229)*'Detailed input - HRS'!$E$16,0)</f>
        <v>0</v>
      </c>
    </row>
    <row r="259" spans="1:29" ht="15" customHeight="1" outlineLevel="3" x14ac:dyDescent="0.3">
      <c r="C259" s="146" t="s">
        <v>173</v>
      </c>
      <c r="D259" s="33"/>
      <c r="E259" s="33"/>
      <c r="F259" s="33"/>
      <c r="G259" s="33"/>
      <c r="H259" s="33"/>
      <c r="I259" s="33">
        <f>IF(I240&lt;&gt;0,MAX($D$229:$N$229)*'Detailed input - HRS'!$E$16,0)</f>
        <v>0</v>
      </c>
      <c r="J259" s="33">
        <f>IF(J240&lt;&gt;0,MAX($D$229:$N$229)*'Detailed input - HRS'!$E$16,0)</f>
        <v>0</v>
      </c>
      <c r="K259" s="33">
        <f>IF(K240&lt;&gt;0,MAX($D$229:$N$229)*'Detailed input - HRS'!$E$16,0)</f>
        <v>0</v>
      </c>
      <c r="L259" s="33">
        <f>IF(L240&lt;&gt;0,MAX($D$229:$N$229)*'Detailed input - HRS'!$E$16,0)</f>
        <v>0</v>
      </c>
      <c r="M259" s="33">
        <f>IF(M240&lt;&gt;0,MAX($D$229:$N$229)*'Detailed input - HRS'!$E$16,0)</f>
        <v>0</v>
      </c>
      <c r="N259" s="33">
        <f>IF(N240&lt;&gt;0,MAX($D$229:$N$229)*'Detailed input - HRS'!$E$16,0)</f>
        <v>0</v>
      </c>
      <c r="O259" s="33">
        <f>IF(O240&lt;&gt;0,MAX($D$229:$N$229)*'Detailed input - HRS'!$E$16,0)</f>
        <v>0</v>
      </c>
      <c r="P259" s="33">
        <f>IF(P240&lt;&gt;0,MAX($D$229:$N$229)*'Detailed input - HRS'!$E$16,0)</f>
        <v>0</v>
      </c>
      <c r="Q259" s="33">
        <f>IF(Q240&lt;&gt;0,MAX($D$229:$N$229)*'Detailed input - HRS'!$E$16,0)</f>
        <v>0</v>
      </c>
      <c r="R259" s="33">
        <f>IF(R240&lt;&gt;0,MAX($D$229:$N$229)*'Detailed input - HRS'!$E$16,0)</f>
        <v>0</v>
      </c>
      <c r="S259" s="33">
        <f>IF(S240&lt;&gt;0,MAX($D$229:$N$229)*'Detailed input - HRS'!$E$16,0)</f>
        <v>0</v>
      </c>
      <c r="T259" s="33">
        <f>IF(T240&lt;&gt;0,MAX($D$229:$N$229)*'Detailed input - HRS'!$E$16,0)</f>
        <v>0</v>
      </c>
      <c r="U259" s="33">
        <f>IF(U240&lt;&gt;0,MAX($D$229:$N$229)*'Detailed input - HRS'!$E$16,0)</f>
        <v>0</v>
      </c>
      <c r="V259" s="33">
        <f>IF(V240&lt;&gt;0,MAX($D$229:$N$229)*'Detailed input - HRS'!$E$16,0)</f>
        <v>0</v>
      </c>
      <c r="W259" s="33">
        <f>IF(W240&lt;&gt;0,MAX($D$229:$N$229)*'Detailed input - HRS'!$E$16,0)</f>
        <v>0</v>
      </c>
      <c r="X259" s="33">
        <f>IF(X240&lt;&gt;0,MAX($D$229:$N$229)*'Detailed input - HRS'!$E$16,0)</f>
        <v>0</v>
      </c>
      <c r="Y259" s="33">
        <f>IF(Y240&lt;&gt;0,MAX($D$229:$N$229)*'Detailed input - HRS'!$E$16,0)</f>
        <v>0</v>
      </c>
      <c r="Z259" s="33">
        <f>IF(Z240&lt;&gt;0,MAX($D$229:$N$229)*'Detailed input - HRS'!$E$16,0)</f>
        <v>0</v>
      </c>
      <c r="AA259" s="33">
        <f>IF(AA240&lt;&gt;0,MAX($D$229:$N$229)*'Detailed input - HRS'!$E$16,0)</f>
        <v>0</v>
      </c>
      <c r="AB259" s="33">
        <f>IF(AB240&lt;&gt;0,MAX($D$229:$N$229)*'Detailed input - HRS'!$E$16,0)</f>
        <v>0</v>
      </c>
      <c r="AC259" s="33">
        <f>IF(AC240&lt;&gt;0,MAX($D$229:$N$229)*'Detailed input - HRS'!$E$16,0)</f>
        <v>0</v>
      </c>
    </row>
    <row r="260" spans="1:29" ht="15" customHeight="1" outlineLevel="3" x14ac:dyDescent="0.3">
      <c r="C260" s="146" t="s">
        <v>174</v>
      </c>
      <c r="D260" s="33"/>
      <c r="E260" s="33"/>
      <c r="F260" s="33"/>
      <c r="G260" s="33"/>
      <c r="H260" s="33"/>
      <c r="I260" s="33"/>
      <c r="J260" s="33">
        <f>IF(J241&lt;&gt;0,MAX($D$229:$N$229)*'Detailed input - HRS'!$E$16,0)</f>
        <v>0</v>
      </c>
      <c r="K260" s="33">
        <f>IF(K241&lt;&gt;0,MAX($D$229:$N$229)*'Detailed input - HRS'!$E$16,0)</f>
        <v>0</v>
      </c>
      <c r="L260" s="33">
        <f>IF(L241&lt;&gt;0,MAX($D$229:$N$229)*'Detailed input - HRS'!$E$16,0)</f>
        <v>0</v>
      </c>
      <c r="M260" s="33">
        <f>IF(M241&lt;&gt;0,MAX($D$229:$N$229)*'Detailed input - HRS'!$E$16,0)</f>
        <v>0</v>
      </c>
      <c r="N260" s="33">
        <f>IF(N241&lt;&gt;0,MAX($D$229:$N$229)*'Detailed input - HRS'!$E$16,0)</f>
        <v>0</v>
      </c>
      <c r="O260" s="33">
        <f>IF(O241&lt;&gt;0,MAX($D$229:$N$229)*'Detailed input - HRS'!$E$16,0)</f>
        <v>0</v>
      </c>
      <c r="P260" s="33">
        <f>IF(P241&lt;&gt;0,MAX($D$229:$N$229)*'Detailed input - HRS'!$E$16,0)</f>
        <v>0</v>
      </c>
      <c r="Q260" s="33">
        <f>IF(Q241&lt;&gt;0,MAX($D$229:$N$229)*'Detailed input - HRS'!$E$16,0)</f>
        <v>0</v>
      </c>
      <c r="R260" s="33">
        <f>IF(R241&lt;&gt;0,MAX($D$229:$N$229)*'Detailed input - HRS'!$E$16,0)</f>
        <v>0</v>
      </c>
      <c r="S260" s="33">
        <f>IF(S241&lt;&gt;0,MAX($D$229:$N$229)*'Detailed input - HRS'!$E$16,0)</f>
        <v>0</v>
      </c>
      <c r="T260" s="33">
        <f>IF(T241&lt;&gt;0,MAX($D$229:$N$229)*'Detailed input - HRS'!$E$16,0)</f>
        <v>0</v>
      </c>
      <c r="U260" s="33">
        <f>IF(U241&lt;&gt;0,MAX($D$229:$N$229)*'Detailed input - HRS'!$E$16,0)</f>
        <v>0</v>
      </c>
      <c r="V260" s="33">
        <f>IF(V241&lt;&gt;0,MAX($D$229:$N$229)*'Detailed input - HRS'!$E$16,0)</f>
        <v>0</v>
      </c>
      <c r="W260" s="33">
        <f>IF(W241&lt;&gt;0,MAX($D$229:$N$229)*'Detailed input - HRS'!$E$16,0)</f>
        <v>0</v>
      </c>
      <c r="X260" s="33">
        <f>IF(X241&lt;&gt;0,MAX($D$229:$N$229)*'Detailed input - HRS'!$E$16,0)</f>
        <v>0</v>
      </c>
      <c r="Y260" s="33">
        <f>IF(Y241&lt;&gt;0,MAX($D$229:$N$229)*'Detailed input - HRS'!$E$16,0)</f>
        <v>0</v>
      </c>
      <c r="Z260" s="33">
        <f>IF(Z241&lt;&gt;0,MAX($D$229:$N$229)*'Detailed input - HRS'!$E$16,0)</f>
        <v>0</v>
      </c>
      <c r="AA260" s="33">
        <f>IF(AA241&lt;&gt;0,MAX($D$229:$N$229)*'Detailed input - HRS'!$E$16,0)</f>
        <v>0</v>
      </c>
      <c r="AB260" s="33">
        <f>IF(AB241&lt;&gt;0,MAX($D$229:$N$229)*'Detailed input - HRS'!$E$16,0)</f>
        <v>0</v>
      </c>
      <c r="AC260" s="33">
        <f>IF(AC241&lt;&gt;0,MAX($D$229:$N$229)*'Detailed input - HRS'!$E$16,0)</f>
        <v>0</v>
      </c>
    </row>
    <row r="261" spans="1:29" ht="15" customHeight="1" outlineLevel="3" x14ac:dyDescent="0.3">
      <c r="C261" s="146" t="s">
        <v>175</v>
      </c>
      <c r="D261" s="33"/>
      <c r="E261" s="33"/>
      <c r="F261" s="33"/>
      <c r="G261" s="33"/>
      <c r="H261" s="33"/>
      <c r="I261" s="33"/>
      <c r="J261" s="33"/>
      <c r="K261" s="33">
        <f>IF(K242&lt;&gt;0,MAX($D$229:$N$229)*'Detailed input - HRS'!$E$16,0)</f>
        <v>0</v>
      </c>
      <c r="L261" s="33">
        <f>IF(L242&lt;&gt;0,MAX($D$229:$N$229)*'Detailed input - HRS'!$E$16,0)</f>
        <v>0</v>
      </c>
      <c r="M261" s="33">
        <f>IF(M242&lt;&gt;0,MAX($D$229:$N$229)*'Detailed input - HRS'!$E$16,0)</f>
        <v>0</v>
      </c>
      <c r="N261" s="33">
        <f>IF(N242&lt;&gt;0,MAX($D$229:$N$229)*'Detailed input - HRS'!$E$16,0)</f>
        <v>0</v>
      </c>
      <c r="O261" s="33">
        <f>IF(O242&lt;&gt;0,MAX($D$229:$N$229)*'Detailed input - HRS'!$E$16,0)</f>
        <v>0</v>
      </c>
      <c r="P261" s="33">
        <f>IF(P242&lt;&gt;0,MAX($D$229:$N$229)*'Detailed input - HRS'!$E$16,0)</f>
        <v>0</v>
      </c>
      <c r="Q261" s="33">
        <f>IF(Q242&lt;&gt;0,MAX($D$229:$N$229)*'Detailed input - HRS'!$E$16,0)</f>
        <v>0</v>
      </c>
      <c r="R261" s="33">
        <f>IF(R242&lt;&gt;0,MAX($D$229:$N$229)*'Detailed input - HRS'!$E$16,0)</f>
        <v>0</v>
      </c>
      <c r="S261" s="33">
        <f>IF(S242&lt;&gt;0,MAX($D$229:$N$229)*'Detailed input - HRS'!$E$16,0)</f>
        <v>0</v>
      </c>
      <c r="T261" s="33">
        <f>IF(T242&lt;&gt;0,MAX($D$229:$N$229)*'Detailed input - HRS'!$E$16,0)</f>
        <v>0</v>
      </c>
      <c r="U261" s="33">
        <f>IF(U242&lt;&gt;0,MAX($D$229:$N$229)*'Detailed input - HRS'!$E$16,0)</f>
        <v>0</v>
      </c>
      <c r="V261" s="33">
        <f>IF(V242&lt;&gt;0,MAX($D$229:$N$229)*'Detailed input - HRS'!$E$16,0)</f>
        <v>0</v>
      </c>
      <c r="W261" s="33">
        <f>IF(W242&lt;&gt;0,MAX($D$229:$N$229)*'Detailed input - HRS'!$E$16,0)</f>
        <v>0</v>
      </c>
      <c r="X261" s="33">
        <f>IF(X242&lt;&gt;0,MAX($D$229:$N$229)*'Detailed input - HRS'!$E$16,0)</f>
        <v>0</v>
      </c>
      <c r="Y261" s="33">
        <f>IF(Y242&lt;&gt;0,MAX($D$229:$N$229)*'Detailed input - HRS'!$E$16,0)</f>
        <v>0</v>
      </c>
      <c r="Z261" s="33">
        <f>IF(Z242&lt;&gt;0,MAX($D$229:$N$229)*'Detailed input - HRS'!$E$16,0)</f>
        <v>0</v>
      </c>
      <c r="AA261" s="33">
        <f>IF(AA242&lt;&gt;0,MAX($D$229:$N$229)*'Detailed input - HRS'!$E$16,0)</f>
        <v>0</v>
      </c>
      <c r="AB261" s="33">
        <f>IF(AB242&lt;&gt;0,MAX($D$229:$N$229)*'Detailed input - HRS'!$E$16,0)</f>
        <v>0</v>
      </c>
      <c r="AC261" s="33">
        <f>IF(AC242&lt;&gt;0,MAX($D$229:$N$229)*'Detailed input - HRS'!$E$16,0)</f>
        <v>0</v>
      </c>
    </row>
    <row r="262" spans="1:29" ht="15" customHeight="1" outlineLevel="3" x14ac:dyDescent="0.3">
      <c r="C262" s="146" t="s">
        <v>176</v>
      </c>
      <c r="D262" s="33"/>
      <c r="E262" s="33"/>
      <c r="F262" s="33"/>
      <c r="G262" s="33"/>
      <c r="H262" s="33"/>
      <c r="I262" s="33"/>
      <c r="J262" s="33"/>
      <c r="K262" s="33"/>
      <c r="L262" s="33">
        <f>IF(L243&lt;&gt;0,MAX($D$229:$N$229)*'Detailed input - HRS'!$E$16,0)</f>
        <v>0</v>
      </c>
      <c r="M262" s="33">
        <f>IF(M243&lt;&gt;0,MAX($D$229:$N$229)*'Detailed input - HRS'!$E$16,0)</f>
        <v>0</v>
      </c>
      <c r="N262" s="33">
        <f>IF(N243&lt;&gt;0,MAX($D$229:$N$229)*'Detailed input - HRS'!$E$16,0)</f>
        <v>0</v>
      </c>
      <c r="O262" s="33">
        <f>IF(O243&lt;&gt;0,MAX($D$229:$N$229)*'Detailed input - HRS'!$E$16,0)</f>
        <v>0</v>
      </c>
      <c r="P262" s="33">
        <f>IF(P243&lt;&gt;0,MAX($D$229:$N$229)*'Detailed input - HRS'!$E$16,0)</f>
        <v>0</v>
      </c>
      <c r="Q262" s="33">
        <f>IF(Q243&lt;&gt;0,MAX($D$229:$N$229)*'Detailed input - HRS'!$E$16,0)</f>
        <v>0</v>
      </c>
      <c r="R262" s="33">
        <f>IF(R243&lt;&gt;0,MAX($D$229:$N$229)*'Detailed input - HRS'!$E$16,0)</f>
        <v>0</v>
      </c>
      <c r="S262" s="33">
        <f>IF(S243&lt;&gt;0,MAX($D$229:$N$229)*'Detailed input - HRS'!$E$16,0)</f>
        <v>0</v>
      </c>
      <c r="T262" s="33">
        <f>IF(T243&lt;&gt;0,MAX($D$229:$N$229)*'Detailed input - HRS'!$E$16,0)</f>
        <v>0</v>
      </c>
      <c r="U262" s="33">
        <f>IF(U243&lt;&gt;0,MAX($D$229:$N$229)*'Detailed input - HRS'!$E$16,0)</f>
        <v>0</v>
      </c>
      <c r="V262" s="33">
        <f>IF(V243&lt;&gt;0,MAX($D$229:$N$229)*'Detailed input - HRS'!$E$16,0)</f>
        <v>0</v>
      </c>
      <c r="W262" s="33">
        <f>IF(W243&lt;&gt;0,MAX($D$229:$N$229)*'Detailed input - HRS'!$E$16,0)</f>
        <v>0</v>
      </c>
      <c r="X262" s="33">
        <f>IF(X243&lt;&gt;0,MAX($D$229:$N$229)*'Detailed input - HRS'!$E$16,0)</f>
        <v>0</v>
      </c>
      <c r="Y262" s="33">
        <f>IF(Y243&lt;&gt;0,MAX($D$229:$N$229)*'Detailed input - HRS'!$E$16,0)</f>
        <v>0</v>
      </c>
      <c r="Z262" s="33">
        <f>IF(Z243&lt;&gt;0,MAX($D$229:$N$229)*'Detailed input - HRS'!$E$16,0)</f>
        <v>0</v>
      </c>
      <c r="AA262" s="33">
        <f>IF(AA243&lt;&gt;0,MAX($D$229:$N$229)*'Detailed input - HRS'!$E$16,0)</f>
        <v>0</v>
      </c>
      <c r="AB262" s="33">
        <f>IF(AB243&lt;&gt;0,MAX($D$229:$N$229)*'Detailed input - HRS'!$E$16,0)</f>
        <v>0</v>
      </c>
      <c r="AC262" s="33">
        <f>IF(AC243&lt;&gt;0,MAX($D$229:$N$229)*'Detailed input - HRS'!$E$16,0)</f>
        <v>0</v>
      </c>
    </row>
    <row r="263" spans="1:29" ht="15" customHeight="1" outlineLevel="3" x14ac:dyDescent="0.3">
      <c r="C263" s="146" t="s">
        <v>177</v>
      </c>
      <c r="D263" s="33"/>
      <c r="E263" s="33"/>
      <c r="F263" s="33"/>
      <c r="G263" s="33"/>
      <c r="H263" s="33"/>
      <c r="I263" s="33"/>
      <c r="J263" s="33"/>
      <c r="K263" s="33"/>
      <c r="L263" s="33"/>
      <c r="M263" s="33">
        <f>IF(M244&lt;&gt;0,MAX($D$229:$N$229)*'Detailed input - HRS'!$E$16,0)</f>
        <v>0</v>
      </c>
      <c r="N263" s="33">
        <f>IF(N244&lt;&gt;0,MAX($D$229:$N$229)*'Detailed input - HRS'!$E$16,0)</f>
        <v>0</v>
      </c>
      <c r="O263" s="33">
        <f>IF(O244&lt;&gt;0,MAX($D$229:$N$229)*'Detailed input - HRS'!$E$16,0)</f>
        <v>0</v>
      </c>
      <c r="P263" s="33">
        <f>IF(P244&lt;&gt;0,MAX($D$229:$N$229)*'Detailed input - HRS'!$E$16,0)</f>
        <v>0</v>
      </c>
      <c r="Q263" s="33">
        <f>IF(Q244&lt;&gt;0,MAX($D$229:$N$229)*'Detailed input - HRS'!$E$16,0)</f>
        <v>0</v>
      </c>
      <c r="R263" s="33">
        <f>IF(R244&lt;&gt;0,MAX($D$229:$N$229)*'Detailed input - HRS'!$E$16,0)</f>
        <v>0</v>
      </c>
      <c r="S263" s="33">
        <f>IF(S244&lt;&gt;0,MAX($D$229:$N$229)*'Detailed input - HRS'!$E$16,0)</f>
        <v>0</v>
      </c>
      <c r="T263" s="33">
        <f>IF(T244&lt;&gt;0,MAX($D$229:$N$229)*'Detailed input - HRS'!$E$16,0)</f>
        <v>0</v>
      </c>
      <c r="U263" s="33">
        <f>IF(U244&lt;&gt;0,MAX($D$229:$N$229)*'Detailed input - HRS'!$E$16,0)</f>
        <v>0</v>
      </c>
      <c r="V263" s="33">
        <f>IF(V244&lt;&gt;0,MAX($D$229:$N$229)*'Detailed input - HRS'!$E$16,0)</f>
        <v>0</v>
      </c>
      <c r="W263" s="33">
        <f>IF(W244&lt;&gt;0,MAX($D$229:$N$229)*'Detailed input - HRS'!$E$16,0)</f>
        <v>0</v>
      </c>
      <c r="X263" s="33">
        <f>IF(X244&lt;&gt;0,MAX($D$229:$N$229)*'Detailed input - HRS'!$E$16,0)</f>
        <v>0</v>
      </c>
      <c r="Y263" s="33">
        <f>IF(Y244&lt;&gt;0,MAX($D$229:$N$229)*'Detailed input - HRS'!$E$16,0)</f>
        <v>0</v>
      </c>
      <c r="Z263" s="33">
        <f>IF(Z244&lt;&gt;0,MAX($D$229:$N$229)*'Detailed input - HRS'!$E$16,0)</f>
        <v>0</v>
      </c>
      <c r="AA263" s="33">
        <f>IF(AA244&lt;&gt;0,MAX($D$229:$N$229)*'Detailed input - HRS'!$E$16,0)</f>
        <v>0</v>
      </c>
      <c r="AB263" s="33">
        <f>IF(AB244&lt;&gt;0,MAX($D$229:$N$229)*'Detailed input - HRS'!$E$16,0)</f>
        <v>0</v>
      </c>
      <c r="AC263" s="33">
        <f>IF(AC244&lt;&gt;0,MAX($D$229:$N$229)*'Detailed input - HRS'!$E$16,0)</f>
        <v>0</v>
      </c>
    </row>
    <row r="264" spans="1:29" ht="15" customHeight="1" outlineLevel="3" x14ac:dyDescent="0.3">
      <c r="C264" s="146" t="s">
        <v>178</v>
      </c>
      <c r="D264" s="33"/>
      <c r="E264" s="33"/>
      <c r="F264" s="33"/>
      <c r="G264" s="33"/>
      <c r="H264" s="33"/>
      <c r="I264" s="33"/>
      <c r="J264" s="33"/>
      <c r="K264" s="33"/>
      <c r="L264" s="33"/>
      <c r="M264" s="33"/>
      <c r="N264" s="33">
        <f>IF(N245&lt;&gt;0,MAX($D$229:$N$229)*'Detailed input - HRS'!$E$16,0)</f>
        <v>0</v>
      </c>
      <c r="O264" s="33">
        <f>IF(O245&lt;&gt;0,MAX($D$229:$N$229)*'Detailed input - HRS'!$E$16,0)</f>
        <v>0</v>
      </c>
      <c r="P264" s="33">
        <f>IF(P245&lt;&gt;0,MAX($D$229:$N$229)*'Detailed input - HRS'!$E$16,0)</f>
        <v>0</v>
      </c>
      <c r="Q264" s="33">
        <f>IF(Q245&lt;&gt;0,MAX($D$229:$N$229)*'Detailed input - HRS'!$E$16,0)</f>
        <v>0</v>
      </c>
      <c r="R264" s="33">
        <f>IF(R245&lt;&gt;0,MAX($D$229:$N$229)*'Detailed input - HRS'!$E$16,0)</f>
        <v>0</v>
      </c>
      <c r="S264" s="33">
        <f>IF(S245&lt;&gt;0,MAX($D$229:$N$229)*'Detailed input - HRS'!$E$16,0)</f>
        <v>0</v>
      </c>
      <c r="T264" s="33">
        <f>IF(T245&lt;&gt;0,MAX($D$229:$N$229)*'Detailed input - HRS'!$E$16,0)</f>
        <v>0</v>
      </c>
      <c r="U264" s="33">
        <f>IF(U245&lt;&gt;0,MAX($D$229:$N$229)*'Detailed input - HRS'!$E$16,0)</f>
        <v>0</v>
      </c>
      <c r="V264" s="33">
        <f>IF(V245&lt;&gt;0,MAX($D$229:$N$229)*'Detailed input - HRS'!$E$16,0)</f>
        <v>0</v>
      </c>
      <c r="W264" s="33">
        <f>IF(W245&lt;&gt;0,MAX($D$229:$N$229)*'Detailed input - HRS'!$E$16,0)</f>
        <v>0</v>
      </c>
      <c r="X264" s="33">
        <f>IF(X245&lt;&gt;0,MAX($D$229:$N$229)*'Detailed input - HRS'!$E$16,0)</f>
        <v>0</v>
      </c>
      <c r="Y264" s="33">
        <f>IF(Y245&lt;&gt;0,MAX($D$229:$N$229)*'Detailed input - HRS'!$E$16,0)</f>
        <v>0</v>
      </c>
      <c r="Z264" s="33">
        <f>IF(Z245&lt;&gt;0,MAX($D$229:$N$229)*'Detailed input - HRS'!$E$16,0)</f>
        <v>0</v>
      </c>
      <c r="AA264" s="33">
        <f>IF(AA245&lt;&gt;0,MAX($D$229:$N$229)*'Detailed input - HRS'!$E$16,0)</f>
        <v>0</v>
      </c>
      <c r="AB264" s="33">
        <f>IF(AB245&lt;&gt;0,MAX($D$229:$N$229)*'Detailed input - HRS'!$E$16,0)</f>
        <v>0</v>
      </c>
      <c r="AC264" s="33">
        <f>IF(AC245&lt;&gt;0,MAX($D$229:$N$229)*'Detailed input - HRS'!$E$16,0)</f>
        <v>0</v>
      </c>
    </row>
    <row r="265" spans="1:29" ht="15" customHeight="1" outlineLevel="2" x14ac:dyDescent="0.3">
      <c r="D265" s="621">
        <v>1</v>
      </c>
      <c r="E265" s="621">
        <f>+D265+1</f>
        <v>2</v>
      </c>
      <c r="F265" s="621">
        <f t="shared" ref="F265:AC265" si="150">+E265+1</f>
        <v>3</v>
      </c>
      <c r="G265" s="621">
        <f t="shared" si="150"/>
        <v>4</v>
      </c>
      <c r="H265" s="621">
        <f t="shared" si="150"/>
        <v>5</v>
      </c>
      <c r="I265" s="621">
        <f t="shared" si="150"/>
        <v>6</v>
      </c>
      <c r="J265" s="621">
        <f t="shared" si="150"/>
        <v>7</v>
      </c>
      <c r="K265" s="621">
        <f t="shared" si="150"/>
        <v>8</v>
      </c>
      <c r="L265" s="621">
        <f t="shared" si="150"/>
        <v>9</v>
      </c>
      <c r="M265" s="621">
        <f t="shared" si="150"/>
        <v>10</v>
      </c>
      <c r="N265" s="621">
        <f t="shared" si="150"/>
        <v>11</v>
      </c>
      <c r="O265" s="621">
        <f t="shared" si="150"/>
        <v>12</v>
      </c>
      <c r="P265" s="621">
        <f t="shared" si="150"/>
        <v>13</v>
      </c>
      <c r="Q265" s="621">
        <f t="shared" si="150"/>
        <v>14</v>
      </c>
      <c r="R265" s="621">
        <f t="shared" si="150"/>
        <v>15</v>
      </c>
      <c r="S265" s="621">
        <f t="shared" si="150"/>
        <v>16</v>
      </c>
      <c r="T265" s="621">
        <f t="shared" si="150"/>
        <v>17</v>
      </c>
      <c r="U265" s="621">
        <f t="shared" si="150"/>
        <v>18</v>
      </c>
      <c r="V265" s="621">
        <f t="shared" si="150"/>
        <v>19</v>
      </c>
      <c r="W265" s="621">
        <f t="shared" si="150"/>
        <v>20</v>
      </c>
      <c r="X265" s="621">
        <f t="shared" si="150"/>
        <v>21</v>
      </c>
      <c r="Y265" s="621">
        <f t="shared" si="150"/>
        <v>22</v>
      </c>
      <c r="Z265" s="621">
        <f t="shared" si="150"/>
        <v>23</v>
      </c>
      <c r="AA265" s="621">
        <f t="shared" si="150"/>
        <v>24</v>
      </c>
      <c r="AB265" s="621">
        <f t="shared" si="150"/>
        <v>25</v>
      </c>
      <c r="AC265" s="621">
        <f t="shared" si="150"/>
        <v>26</v>
      </c>
    </row>
    <row r="266" spans="1:29" s="87" customFormat="1" ht="20.25" customHeight="1" outlineLevel="2" x14ac:dyDescent="0.3">
      <c r="A266" s="78"/>
      <c r="B266" s="55" t="s">
        <v>306</v>
      </c>
      <c r="C266" s="101" t="s">
        <v>16</v>
      </c>
      <c r="D266" s="143">
        <f t="shared" ref="D266:N266" si="151">SUM(D267:D277)</f>
        <v>0</v>
      </c>
      <c r="E266" s="143">
        <f t="shared" si="151"/>
        <v>0</v>
      </c>
      <c r="F266" s="143">
        <f t="shared" si="151"/>
        <v>0</v>
      </c>
      <c r="G266" s="143">
        <f t="shared" si="151"/>
        <v>0</v>
      </c>
      <c r="H266" s="143">
        <f t="shared" si="151"/>
        <v>0</v>
      </c>
      <c r="I266" s="143">
        <f t="shared" si="151"/>
        <v>0</v>
      </c>
      <c r="J266" s="143">
        <f t="shared" si="151"/>
        <v>0</v>
      </c>
      <c r="K266" s="143">
        <f t="shared" si="151"/>
        <v>0</v>
      </c>
      <c r="L266" s="143">
        <f t="shared" si="151"/>
        <v>0</v>
      </c>
      <c r="M266" s="143">
        <f t="shared" si="151"/>
        <v>0</v>
      </c>
      <c r="N266" s="143">
        <f t="shared" si="151"/>
        <v>0</v>
      </c>
      <c r="O266" s="143">
        <f t="shared" ref="O266:AC266" si="152">SUM(O267:O277)</f>
        <v>0</v>
      </c>
      <c r="P266" s="143">
        <f t="shared" si="152"/>
        <v>0</v>
      </c>
      <c r="Q266" s="143">
        <f t="shared" si="152"/>
        <v>0</v>
      </c>
      <c r="R266" s="143">
        <f t="shared" si="152"/>
        <v>0</v>
      </c>
      <c r="S266" s="143">
        <f t="shared" si="152"/>
        <v>0</v>
      </c>
      <c r="T266" s="143">
        <f t="shared" si="152"/>
        <v>0</v>
      </c>
      <c r="U266" s="143">
        <f t="shared" si="152"/>
        <v>0</v>
      </c>
      <c r="V266" s="143">
        <f t="shared" si="152"/>
        <v>0</v>
      </c>
      <c r="W266" s="143">
        <f t="shared" si="152"/>
        <v>0</v>
      </c>
      <c r="X266" s="143">
        <f t="shared" si="152"/>
        <v>0</v>
      </c>
      <c r="Y266" s="143">
        <f t="shared" si="152"/>
        <v>0</v>
      </c>
      <c r="Z266" s="143">
        <f t="shared" si="152"/>
        <v>0</v>
      </c>
      <c r="AA266" s="143">
        <f t="shared" si="152"/>
        <v>0</v>
      </c>
      <c r="AB266" s="143">
        <f t="shared" si="152"/>
        <v>0</v>
      </c>
      <c r="AC266" s="143">
        <f t="shared" si="152"/>
        <v>0</v>
      </c>
    </row>
    <row r="267" spans="1:29" s="87" customFormat="1" ht="20.25" customHeight="1" outlineLevel="3" x14ac:dyDescent="0.3">
      <c r="A267" s="78"/>
      <c r="B267" s="56" t="s">
        <v>145</v>
      </c>
      <c r="C267" s="146" t="s">
        <v>202</v>
      </c>
      <c r="D267" s="158">
        <f>IF('Detailed input - Vehicles'!$E$208&gt;=D265,PMT('Basic input'!$F$113,'Detailed input - Vehicles'!$E$208,-$D$229)-$D$229/'Detailed input - Vehicles'!$E$208,0)</f>
        <v>0</v>
      </c>
      <c r="E267" s="158">
        <f>IF('Detailed input - Vehicles'!$E$208&gt;=E265,PMT('Basic input'!$F$113,'Detailed input - Vehicles'!$E$208,-$D$229)-$D$229/'Detailed input - Vehicles'!$E$208,0)</f>
        <v>0</v>
      </c>
      <c r="F267" s="158">
        <f>IF('Detailed input - Vehicles'!$E$208&gt;=F265,PMT('Basic input'!$F$113,'Detailed input - Vehicles'!$E$208,-$D$229)-$D$229/'Detailed input - Vehicles'!$E$208,0)</f>
        <v>0</v>
      </c>
      <c r="G267" s="158">
        <f>IF('Detailed input - Vehicles'!$E$208&gt;=G265,PMT('Basic input'!$F$113,'Detailed input - Vehicles'!$E$208,-$D$229)-$D$229/'Detailed input - Vehicles'!$E$208,0)</f>
        <v>0</v>
      </c>
      <c r="H267" s="158">
        <f>IF('Detailed input - Vehicles'!$E$208&gt;=H265,PMT('Basic input'!$F$113,'Detailed input - Vehicles'!$E$208,-$D$229)-$D$229/'Detailed input - Vehicles'!$E$208,0)</f>
        <v>0</v>
      </c>
      <c r="I267" s="158">
        <f>IF('Detailed input - Vehicles'!$E$208&gt;=I265,PMT('Basic input'!$F$113,'Detailed input - Vehicles'!$E$208,-$D$229)-$D$229/'Detailed input - Vehicles'!$E$208,0)</f>
        <v>0</v>
      </c>
      <c r="J267" s="158">
        <f>IF('Detailed input - Vehicles'!$E$208&gt;=J265,PMT('Basic input'!$F$113,'Detailed input - Vehicles'!$E$208,-$D$229)-$D$229/'Detailed input - Vehicles'!$E$208,0)</f>
        <v>0</v>
      </c>
      <c r="K267" s="158">
        <f>IF('Detailed input - Vehicles'!$E$208&gt;=K265,PMT('Basic input'!$F$113,'Detailed input - Vehicles'!$E$208,-$D$229)-$D$229/'Detailed input - Vehicles'!$E$208,0)</f>
        <v>0</v>
      </c>
      <c r="L267" s="158">
        <f>IF('Detailed input - Vehicles'!$E$208&gt;=L265,PMT('Basic input'!$F$113,'Detailed input - Vehicles'!$E$208,-$D$229)-$D$229/'Detailed input - Vehicles'!$E$208,0)</f>
        <v>0</v>
      </c>
      <c r="M267" s="158">
        <f>IF('Detailed input - Vehicles'!$E$208&gt;=M265,PMT('Basic input'!$F$113,'Detailed input - Vehicles'!$E$208,-$D$229)-$D$229/'Detailed input - Vehicles'!$E$208,0)</f>
        <v>0</v>
      </c>
      <c r="N267" s="158">
        <f>IF('Detailed input - Vehicles'!$E$208&gt;=N265,PMT('Basic input'!$F$113,'Detailed input - Vehicles'!$E$208,-$D$229)-$D$229/'Detailed input - Vehicles'!$E$208,0)</f>
        <v>0</v>
      </c>
      <c r="O267" s="158">
        <f>IF('Detailed input - Vehicles'!$E$208&gt;=O265,PMT('Basic input'!$F$113,'Detailed input - Vehicles'!$E$208,-$D$229)-$D$229/'Detailed input - Vehicles'!$E$208,0)</f>
        <v>0</v>
      </c>
      <c r="P267" s="158">
        <f>IF('Detailed input - Vehicles'!$E$208&gt;=P265,PMT('Basic input'!$F$113,'Detailed input - Vehicles'!$E$208,-$D$229)-$D$229/'Detailed input - Vehicles'!$E$208,0)</f>
        <v>0</v>
      </c>
      <c r="Q267" s="158">
        <f>IF('Detailed input - Vehicles'!$E$208&gt;=Q265,PMT('Basic input'!$F$113,'Detailed input - Vehicles'!$E$208,-$D$229)-$D$229/'Detailed input - Vehicles'!$E$208,0)</f>
        <v>0</v>
      </c>
      <c r="R267" s="158">
        <f>IF('Detailed input - Vehicles'!$E$208&gt;=R265,PMT('Basic input'!$F$113,'Detailed input - Vehicles'!$E$208,-$D$229)-$D$229/'Detailed input - Vehicles'!$E$208,0)</f>
        <v>0</v>
      </c>
      <c r="S267" s="158">
        <f>IF('Detailed input - Vehicles'!$E$208&gt;=S265,PMT('Basic input'!$F$113,'Detailed input - Vehicles'!$E$208,-$D$229)-$D$229/'Detailed input - Vehicles'!$E$208,0)</f>
        <v>0</v>
      </c>
      <c r="T267" s="158">
        <f>IF('Detailed input - Vehicles'!$E$208&gt;=T265,PMT('Basic input'!$F$113,'Detailed input - Vehicles'!$E$208,-$D$229)-$D$229/'Detailed input - Vehicles'!$E$208,0)</f>
        <v>0</v>
      </c>
      <c r="U267" s="158">
        <f>IF('Detailed input - Vehicles'!$E$208&gt;=U265,PMT('Basic input'!$F$113,'Detailed input - Vehicles'!$E$208,-$D$229)-$D$229/'Detailed input - Vehicles'!$E$208,0)</f>
        <v>0</v>
      </c>
      <c r="V267" s="158">
        <f>IF('Detailed input - Vehicles'!$E$208&gt;=V265,PMT('Basic input'!$F$113,'Detailed input - Vehicles'!$E$208,-$D$229)-$D$229/'Detailed input - Vehicles'!$E$208,0)</f>
        <v>0</v>
      </c>
      <c r="W267" s="158">
        <f>IF('Detailed input - Vehicles'!$E$208&gt;=W265,PMT('Basic input'!$F$113,'Detailed input - Vehicles'!$E$208,-$D$229)-$D$229/'Detailed input - Vehicles'!$E$208,0)</f>
        <v>0</v>
      </c>
      <c r="X267" s="158">
        <f>IF('Detailed input - Vehicles'!$E$208&gt;=X265,PMT('Basic input'!$F$113,'Detailed input - Vehicles'!$E$208,-$D$229)-$D$229/'Detailed input - Vehicles'!$E$208,0)</f>
        <v>0</v>
      </c>
      <c r="Y267" s="158">
        <f>IF('Detailed input - Vehicles'!$E$208&gt;=Y265,PMT('Basic input'!$F$113,'Detailed input - Vehicles'!$E$208,-$D$229)-$D$229/'Detailed input - Vehicles'!$E$208,0)</f>
        <v>0</v>
      </c>
      <c r="Z267" s="158">
        <f>IF('Detailed input - Vehicles'!$E$208&gt;=Z265,PMT('Basic input'!$F$113,'Detailed input - Vehicles'!$E$208,-$D$229)-$D$229/'Detailed input - Vehicles'!$E$208,0)</f>
        <v>0</v>
      </c>
      <c r="AA267" s="158">
        <f>IF('Detailed input - Vehicles'!$E$208&gt;=AA265,PMT('Basic input'!$F$113,'Detailed input - Vehicles'!$E$208,-$D$229)-$D$229/'Detailed input - Vehicles'!$E$208,0)</f>
        <v>0</v>
      </c>
      <c r="AB267" s="158">
        <f>IF('Detailed input - Vehicles'!$E$208&gt;=AB265,PMT('Basic input'!$F$113,'Detailed input - Vehicles'!$E$208,-$D$229)-$D$229/'Detailed input - Vehicles'!$E$208,0)</f>
        <v>0</v>
      </c>
      <c r="AC267" s="158">
        <f>IF('Detailed input - Vehicles'!$E$208&gt;=AC265,PMT('Basic input'!$F$113,'Detailed input - Vehicles'!$E$208,-$D$229)-$D$229/'Detailed input - Vehicles'!$E$208,0)</f>
        <v>0</v>
      </c>
    </row>
    <row r="268" spans="1:29" s="87" customFormat="1" ht="20.25" customHeight="1" outlineLevel="3" x14ac:dyDescent="0.3">
      <c r="A268" s="78"/>
      <c r="B268" s="159"/>
      <c r="C268" s="146" t="s">
        <v>234</v>
      </c>
      <c r="D268" s="160"/>
      <c r="E268" s="158">
        <f>IF('Detailed input - Vehicles'!$E$208&gt;=D265,PMT('Basic input'!$F$113,'Detailed input - Vehicles'!$E$208,-$E$229)-$E$229/'Detailed input - Vehicles'!$E$208,0)</f>
        <v>0</v>
      </c>
      <c r="F268" s="158">
        <f>IF('Detailed input - Vehicles'!$E$208&gt;=E265,PMT('Basic input'!$F$113,'Detailed input - Vehicles'!$E$208,-$E$229)-$E$229/'Detailed input - Vehicles'!$E$208,0)</f>
        <v>0</v>
      </c>
      <c r="G268" s="158">
        <f>IF('Detailed input - Vehicles'!$E$208&gt;=F265,PMT('Basic input'!$F$113,'Detailed input - Vehicles'!$E$208,-$E$229)-$E$229/'Detailed input - Vehicles'!$E$208,0)</f>
        <v>0</v>
      </c>
      <c r="H268" s="158">
        <f>IF('Detailed input - Vehicles'!$E$208&gt;=G265,PMT('Basic input'!$F$113,'Detailed input - Vehicles'!$E$208,-$E$229)-$E$229/'Detailed input - Vehicles'!$E$208,0)</f>
        <v>0</v>
      </c>
      <c r="I268" s="158">
        <f>IF('Detailed input - Vehicles'!$E$208&gt;=H265,PMT('Basic input'!$F$113,'Detailed input - Vehicles'!$E$208,-$E$229)-$E$229/'Detailed input - Vehicles'!$E$208,0)</f>
        <v>0</v>
      </c>
      <c r="J268" s="158">
        <f>IF('Detailed input - Vehicles'!$E$208&gt;=I265,PMT('Basic input'!$F$113,'Detailed input - Vehicles'!$E$208,-$E$229)-$E$229/'Detailed input - Vehicles'!$E$208,0)</f>
        <v>0</v>
      </c>
      <c r="K268" s="158">
        <f>IF('Detailed input - Vehicles'!$E$208&gt;=J265,PMT('Basic input'!$F$113,'Detailed input - Vehicles'!$E$208,-$E$229)-$E$229/'Detailed input - Vehicles'!$E$208,0)</f>
        <v>0</v>
      </c>
      <c r="L268" s="158">
        <f>IF('Detailed input - Vehicles'!$E$208&gt;=K265,PMT('Basic input'!$F$113,'Detailed input - Vehicles'!$E$208,-$E$229)-$E$229/'Detailed input - Vehicles'!$E$208,0)</f>
        <v>0</v>
      </c>
      <c r="M268" s="158">
        <f>IF('Detailed input - Vehicles'!$E$208&gt;=L265,PMT('Basic input'!$F$113,'Detailed input - Vehicles'!$E$208,-$E$229)-$E$229/'Detailed input - Vehicles'!$E$208,0)</f>
        <v>0</v>
      </c>
      <c r="N268" s="158">
        <f>IF('Detailed input - Vehicles'!$E$208&gt;=M265,PMT('Basic input'!$F$113,'Detailed input - Vehicles'!$E$208,-$E$229)-$E$229/'Detailed input - Vehicles'!$E$208,0)</f>
        <v>0</v>
      </c>
      <c r="O268" s="158">
        <f>IF('Detailed input - Vehicles'!$E$208&gt;=N265,PMT('Basic input'!$F$113,'Detailed input - Vehicles'!$E$208,-$E$229)-$E$229/'Detailed input - Vehicles'!$E$208,0)</f>
        <v>0</v>
      </c>
      <c r="P268" s="158">
        <f>IF('Detailed input - Vehicles'!$E$208&gt;=O265,PMT('Basic input'!$F$113,'Detailed input - Vehicles'!$E$208,-$E$229)-$E$229/'Detailed input - Vehicles'!$E$208,0)</f>
        <v>0</v>
      </c>
      <c r="Q268" s="158">
        <f>IF('Detailed input - Vehicles'!$E$208&gt;=P265,PMT('Basic input'!$F$113,'Detailed input - Vehicles'!$E$208,-$E$229)-$E$229/'Detailed input - Vehicles'!$E$208,0)</f>
        <v>0</v>
      </c>
      <c r="R268" s="158">
        <f>IF('Detailed input - Vehicles'!$E$208&gt;=Q265,PMT('Basic input'!$F$113,'Detailed input - Vehicles'!$E$208,-$E$229)-$E$229/'Detailed input - Vehicles'!$E$208,0)</f>
        <v>0</v>
      </c>
      <c r="S268" s="158">
        <f>IF('Detailed input - Vehicles'!$E$208&gt;=R265,PMT('Basic input'!$F$113,'Detailed input - Vehicles'!$E$208,-$E$229)-$E$229/'Detailed input - Vehicles'!$E$208,0)</f>
        <v>0</v>
      </c>
      <c r="T268" s="158">
        <f>IF('Detailed input - Vehicles'!$E$208&gt;=S265,PMT('Basic input'!$F$113,'Detailed input - Vehicles'!$E$208,-$E$229)-$E$229/'Detailed input - Vehicles'!$E$208,0)</f>
        <v>0</v>
      </c>
      <c r="U268" s="158">
        <f>IF('Detailed input - Vehicles'!$E$208&gt;=T265,PMT('Basic input'!$F$113,'Detailed input - Vehicles'!$E$208,-$E$229)-$E$229/'Detailed input - Vehicles'!$E$208,0)</f>
        <v>0</v>
      </c>
      <c r="V268" s="158">
        <f>IF('Detailed input - Vehicles'!$E$208&gt;=U265,PMT('Basic input'!$F$113,'Detailed input - Vehicles'!$E$208,-$E$229)-$E$229/'Detailed input - Vehicles'!$E$208,0)</f>
        <v>0</v>
      </c>
      <c r="W268" s="158">
        <f>IF('Detailed input - Vehicles'!$E$208&gt;=V265,PMT('Basic input'!$F$113,'Detailed input - Vehicles'!$E$208,-$E$229)-$E$229/'Detailed input - Vehicles'!$E$208,0)</f>
        <v>0</v>
      </c>
      <c r="X268" s="158">
        <f>IF('Detailed input - Vehicles'!$E$208&gt;=W265,PMT('Basic input'!$F$113,'Detailed input - Vehicles'!$E$208,-$E$229)-$E$229/'Detailed input - Vehicles'!$E$208,0)</f>
        <v>0</v>
      </c>
      <c r="Y268" s="158">
        <f>IF('Detailed input - Vehicles'!$E$208&gt;=X265,PMT('Basic input'!$F$113,'Detailed input - Vehicles'!$E$208,-$E$229)-$E$229/'Detailed input - Vehicles'!$E$208,0)</f>
        <v>0</v>
      </c>
      <c r="Z268" s="158">
        <f>IF('Detailed input - Vehicles'!$E$208&gt;=Y265,PMT('Basic input'!$F$113,'Detailed input - Vehicles'!$E$208,-$E$229)-$E$229/'Detailed input - Vehicles'!$E$208,0)</f>
        <v>0</v>
      </c>
      <c r="AA268" s="158">
        <f>IF('Detailed input - Vehicles'!$E$208&gt;=Z265,PMT('Basic input'!$F$113,'Detailed input - Vehicles'!$E$208,-$E$229)-$E$229/'Detailed input - Vehicles'!$E$208,0)</f>
        <v>0</v>
      </c>
      <c r="AB268" s="158">
        <f>IF('Detailed input - Vehicles'!$E$208&gt;=AA265,PMT('Basic input'!$F$113,'Detailed input - Vehicles'!$E$208,-$E$229)-$E$229/'Detailed input - Vehicles'!$E$208,0)</f>
        <v>0</v>
      </c>
      <c r="AC268" s="158">
        <f>IF('Detailed input - Vehicles'!$E$208&gt;=AB265,PMT('Basic input'!$F$113,'Detailed input - Vehicles'!$E$208,-$E$229)-$E$229/'Detailed input - Vehicles'!$E$208,0)</f>
        <v>0</v>
      </c>
    </row>
    <row r="269" spans="1:29" s="87" customFormat="1" ht="20.25" customHeight="1" outlineLevel="3" x14ac:dyDescent="0.3">
      <c r="A269" s="78"/>
      <c r="B269" s="161"/>
      <c r="C269" s="146" t="s">
        <v>235</v>
      </c>
      <c r="D269" s="158"/>
      <c r="E269" s="158"/>
      <c r="F269" s="158">
        <f>IF('Detailed input - Vehicles'!$E$208&gt;=D265,PMT('Basic input'!$F$113,'Detailed input - Vehicles'!$E$208,-$F$229)-$F$229/'Detailed input - Vehicles'!$E$208,0)</f>
        <v>0</v>
      </c>
      <c r="G269" s="158">
        <f>IF('Detailed input - Vehicles'!$E$208&gt;=E265,PMT('Basic input'!$F$113,'Detailed input - Vehicles'!$E$208,-$F$229)-$F$229/'Detailed input - Vehicles'!$E$208,0)</f>
        <v>0</v>
      </c>
      <c r="H269" s="158">
        <f>IF('Detailed input - Vehicles'!$E$208&gt;=F265,PMT('Basic input'!$F$113,'Detailed input - Vehicles'!$E$208,-$F$229)-$F$229/'Detailed input - Vehicles'!$E$208,0)</f>
        <v>0</v>
      </c>
      <c r="I269" s="158">
        <f>IF('Detailed input - Vehicles'!$E$208&gt;=G265,PMT('Basic input'!$F$113,'Detailed input - Vehicles'!$E$208,-$F$229)-$F$229/'Detailed input - Vehicles'!$E$208,0)</f>
        <v>0</v>
      </c>
      <c r="J269" s="158">
        <f>IF('Detailed input - Vehicles'!$E$208&gt;=H265,PMT('Basic input'!$F$113,'Detailed input - Vehicles'!$E$208,-$F$229)-$F$229/'Detailed input - Vehicles'!$E$208,0)</f>
        <v>0</v>
      </c>
      <c r="K269" s="158">
        <f>IF('Detailed input - Vehicles'!$E$208&gt;=I265,PMT('Basic input'!$F$113,'Detailed input - Vehicles'!$E$208,-$F$229)-$F$229/'Detailed input - Vehicles'!$E$208,0)</f>
        <v>0</v>
      </c>
      <c r="L269" s="158">
        <f>IF('Detailed input - Vehicles'!$E$208&gt;=J265,PMT('Basic input'!$F$113,'Detailed input - Vehicles'!$E$208,-$F$229)-$F$229/'Detailed input - Vehicles'!$E$208,0)</f>
        <v>0</v>
      </c>
      <c r="M269" s="158">
        <f>IF('Detailed input - Vehicles'!$E$208&gt;=K265,PMT('Basic input'!$F$113,'Detailed input - Vehicles'!$E$208,-$F$229)-$F$229/'Detailed input - Vehicles'!$E$208,0)</f>
        <v>0</v>
      </c>
      <c r="N269" s="158">
        <f>IF('Detailed input - Vehicles'!$E$208&gt;=L265,PMT('Basic input'!$F$113,'Detailed input - Vehicles'!$E$208,-$F$229)-$F$229/'Detailed input - Vehicles'!$E$208,0)</f>
        <v>0</v>
      </c>
      <c r="O269" s="158">
        <f>IF('Detailed input - Vehicles'!$E$208&gt;=M265,PMT('Basic input'!$F$113,'Detailed input - Vehicles'!$E$208,-$F$229)-$F$229/'Detailed input - Vehicles'!$E$208,0)</f>
        <v>0</v>
      </c>
      <c r="P269" s="158">
        <f>IF('Detailed input - Vehicles'!$E$208&gt;=N265,PMT('Basic input'!$F$113,'Detailed input - Vehicles'!$E$208,-$F$229)-$F$229/'Detailed input - Vehicles'!$E$208,0)</f>
        <v>0</v>
      </c>
      <c r="Q269" s="158">
        <f>IF('Detailed input - Vehicles'!$E$208&gt;=O265,PMT('Basic input'!$F$113,'Detailed input - Vehicles'!$E$208,-$F$229)-$F$229/'Detailed input - Vehicles'!$E$208,0)</f>
        <v>0</v>
      </c>
      <c r="R269" s="158">
        <f>IF('Detailed input - Vehicles'!$E$208&gt;=P265,PMT('Basic input'!$F$113,'Detailed input - Vehicles'!$E$208,-$F$229)-$F$229/'Detailed input - Vehicles'!$E$208,0)</f>
        <v>0</v>
      </c>
      <c r="S269" s="158">
        <f>IF('Detailed input - Vehicles'!$E$208&gt;=Q265,PMT('Basic input'!$F$113,'Detailed input - Vehicles'!$E$208,-$F$229)-$F$229/'Detailed input - Vehicles'!$E$208,0)</f>
        <v>0</v>
      </c>
      <c r="T269" s="158">
        <f>IF('Detailed input - Vehicles'!$E$208&gt;=R265,PMT('Basic input'!$F$113,'Detailed input - Vehicles'!$E$208,-$F$229)-$F$229/'Detailed input - Vehicles'!$E$208,0)</f>
        <v>0</v>
      </c>
      <c r="U269" s="158">
        <f>IF('Detailed input - Vehicles'!$E$208&gt;=S265,PMT('Basic input'!$F$113,'Detailed input - Vehicles'!$E$208,-$F$229)-$F$229/'Detailed input - Vehicles'!$E$208,0)</f>
        <v>0</v>
      </c>
      <c r="V269" s="158">
        <f>IF('Detailed input - Vehicles'!$E$208&gt;=T265,PMT('Basic input'!$F$113,'Detailed input - Vehicles'!$E$208,-$F$229)-$F$229/'Detailed input - Vehicles'!$E$208,0)</f>
        <v>0</v>
      </c>
      <c r="W269" s="158">
        <f>IF('Detailed input - Vehicles'!$E$208&gt;=U265,PMT('Basic input'!$F$113,'Detailed input - Vehicles'!$E$208,-$F$229)-$F$229/'Detailed input - Vehicles'!$E$208,0)</f>
        <v>0</v>
      </c>
      <c r="X269" s="158">
        <f>IF('Detailed input - Vehicles'!$E$208&gt;=V265,PMT('Basic input'!$F$113,'Detailed input - Vehicles'!$E$208,-$F$229)-$F$229/'Detailed input - Vehicles'!$E$208,0)</f>
        <v>0</v>
      </c>
      <c r="Y269" s="158">
        <f>IF('Detailed input - Vehicles'!$E$208&gt;=W265,PMT('Basic input'!$F$113,'Detailed input - Vehicles'!$E$208,-$F$229)-$F$229/'Detailed input - Vehicles'!$E$208,0)</f>
        <v>0</v>
      </c>
      <c r="Z269" s="158">
        <f>IF('Detailed input - Vehicles'!$E$208&gt;=X265,PMT('Basic input'!$F$113,'Detailed input - Vehicles'!$E$208,-$F$229)-$F$229/'Detailed input - Vehicles'!$E$208,0)</f>
        <v>0</v>
      </c>
      <c r="AA269" s="158">
        <f>IF('Detailed input - Vehicles'!$E$208&gt;=Y265,PMT('Basic input'!$F$113,'Detailed input - Vehicles'!$E$208,-$F$229)-$F$229/'Detailed input - Vehicles'!$E$208,0)</f>
        <v>0</v>
      </c>
      <c r="AB269" s="158">
        <f>IF('Detailed input - Vehicles'!$E$208&gt;=Z265,PMT('Basic input'!$F$113,'Detailed input - Vehicles'!$E$208,-$F$229)-$F$229/'Detailed input - Vehicles'!$E$208,0)</f>
        <v>0</v>
      </c>
      <c r="AC269" s="158">
        <f>IF('Detailed input - Vehicles'!$E$208&gt;=AA265,PMT('Basic input'!$F$113,'Detailed input - Vehicles'!$E$208,-$F$229)-$F$229/'Detailed input - Vehicles'!$E$208,0)</f>
        <v>0</v>
      </c>
    </row>
    <row r="270" spans="1:29" s="87" customFormat="1" ht="20.25" customHeight="1" outlineLevel="3" x14ac:dyDescent="0.3">
      <c r="A270" s="78"/>
      <c r="B270" s="161"/>
      <c r="C270" s="146" t="s">
        <v>236</v>
      </c>
      <c r="D270" s="158"/>
      <c r="E270" s="158"/>
      <c r="F270" s="158"/>
      <c r="G270" s="158">
        <f>IF('Detailed input - Vehicles'!$E$208&gt;=D265,PMT('Basic input'!$F$113,'Detailed input - Vehicles'!$E$208,-$G$229)-$G$229/'Detailed input - Vehicles'!$E$208,0)</f>
        <v>0</v>
      </c>
      <c r="H270" s="158">
        <f>IF('Detailed input - Vehicles'!$E$208&gt;=E265,PMT('Basic input'!$F$113,'Detailed input - Vehicles'!$E$208,-$G$229)-$G$229/'Detailed input - Vehicles'!$E$208,0)</f>
        <v>0</v>
      </c>
      <c r="I270" s="158">
        <f>IF('Detailed input - Vehicles'!$E$208&gt;=F265,PMT('Basic input'!$F$113,'Detailed input - Vehicles'!$E$208,-$G$229)-$G$229/'Detailed input - Vehicles'!$E$208,0)</f>
        <v>0</v>
      </c>
      <c r="J270" s="158">
        <f>IF('Detailed input - Vehicles'!$E$208&gt;=G265,PMT('Basic input'!$F$113,'Detailed input - Vehicles'!$E$208,-$G$229)-$G$229/'Detailed input - Vehicles'!$E$208,0)</f>
        <v>0</v>
      </c>
      <c r="K270" s="158">
        <f>IF('Detailed input - Vehicles'!$E$208&gt;=H265,PMT('Basic input'!$F$113,'Detailed input - Vehicles'!$E$208,-$G$229)-$G$229/'Detailed input - Vehicles'!$E$208,0)</f>
        <v>0</v>
      </c>
      <c r="L270" s="158">
        <f>IF('Detailed input - Vehicles'!$E$208&gt;=I265,PMT('Basic input'!$F$113,'Detailed input - Vehicles'!$E$208,-$G$229)-$G$229/'Detailed input - Vehicles'!$E$208,0)</f>
        <v>0</v>
      </c>
      <c r="M270" s="158">
        <f>IF('Detailed input - Vehicles'!$E$208&gt;=J265,PMT('Basic input'!$F$113,'Detailed input - Vehicles'!$E$208,-$G$229)-$G$229/'Detailed input - Vehicles'!$E$208,0)</f>
        <v>0</v>
      </c>
      <c r="N270" s="158">
        <f>IF('Detailed input - Vehicles'!$E$208&gt;=K265,PMT('Basic input'!$F$113,'Detailed input - Vehicles'!$E$208,-$G$229)-$G$229/'Detailed input - Vehicles'!$E$208,0)</f>
        <v>0</v>
      </c>
      <c r="O270" s="158">
        <f>IF('Detailed input - Vehicles'!$E$208&gt;=L265,PMT('Basic input'!$F$113,'Detailed input - Vehicles'!$E$208,-$G$229)-$G$229/'Detailed input - Vehicles'!$E$208,0)</f>
        <v>0</v>
      </c>
      <c r="P270" s="158">
        <f>IF('Detailed input - Vehicles'!$E$208&gt;=M265,PMT('Basic input'!$F$113,'Detailed input - Vehicles'!$E$208,-$G$229)-$G$229/'Detailed input - Vehicles'!$E$208,0)</f>
        <v>0</v>
      </c>
      <c r="Q270" s="158">
        <f>IF('Detailed input - Vehicles'!$E$208&gt;=N265,PMT('Basic input'!$F$113,'Detailed input - Vehicles'!$E$208,-$G$229)-$G$229/'Detailed input - Vehicles'!$E$208,0)</f>
        <v>0</v>
      </c>
      <c r="R270" s="158">
        <f>IF('Detailed input - Vehicles'!$E$208&gt;=O265,PMT('Basic input'!$F$113,'Detailed input - Vehicles'!$E$208,-$G$229)-$G$229/'Detailed input - Vehicles'!$E$208,0)</f>
        <v>0</v>
      </c>
      <c r="S270" s="158">
        <f>IF('Detailed input - Vehicles'!$E$208&gt;=P265,PMT('Basic input'!$F$113,'Detailed input - Vehicles'!$E$208,-$G$229)-$G$229/'Detailed input - Vehicles'!$E$208,0)</f>
        <v>0</v>
      </c>
      <c r="T270" s="158">
        <f>IF('Detailed input - Vehicles'!$E$208&gt;=Q265,PMT('Basic input'!$F$113,'Detailed input - Vehicles'!$E$208,-$G$229)-$G$229/'Detailed input - Vehicles'!$E$208,0)</f>
        <v>0</v>
      </c>
      <c r="U270" s="158">
        <f>IF('Detailed input - Vehicles'!$E$208&gt;=R265,PMT('Basic input'!$F$113,'Detailed input - Vehicles'!$E$208,-$G$229)-$G$229/'Detailed input - Vehicles'!$E$208,0)</f>
        <v>0</v>
      </c>
      <c r="V270" s="158">
        <f>IF('Detailed input - Vehicles'!$E$208&gt;=S265,PMT('Basic input'!$F$113,'Detailed input - Vehicles'!$E$208,-$G$229)-$G$229/'Detailed input - Vehicles'!$E$208,0)</f>
        <v>0</v>
      </c>
      <c r="W270" s="158">
        <f>IF('Detailed input - Vehicles'!$E$208&gt;=T265,PMT('Basic input'!$F$113,'Detailed input - Vehicles'!$E$208,-$G$229)-$G$229/'Detailed input - Vehicles'!$E$208,0)</f>
        <v>0</v>
      </c>
      <c r="X270" s="158">
        <f>IF('Detailed input - Vehicles'!$E$208&gt;=U265,PMT('Basic input'!$F$113,'Detailed input - Vehicles'!$E$208,-$G$229)-$G$229/'Detailed input - Vehicles'!$E$208,0)</f>
        <v>0</v>
      </c>
      <c r="Y270" s="158">
        <f>IF('Detailed input - Vehicles'!$E$208&gt;=V265,PMT('Basic input'!$F$113,'Detailed input - Vehicles'!$E$208,-$G$229)-$G$229/'Detailed input - Vehicles'!$E$208,0)</f>
        <v>0</v>
      </c>
      <c r="Z270" s="158">
        <f>IF('Detailed input - Vehicles'!$E$208&gt;=W265,PMT('Basic input'!$F$113,'Detailed input - Vehicles'!$E$208,-$G$229)-$G$229/'Detailed input - Vehicles'!$E$208,0)</f>
        <v>0</v>
      </c>
      <c r="AA270" s="158">
        <f>IF('Detailed input - Vehicles'!$E$208&gt;=X265,PMT('Basic input'!$F$113,'Detailed input - Vehicles'!$E$208,-$G$229)-$G$229/'Detailed input - Vehicles'!$E$208,0)</f>
        <v>0</v>
      </c>
      <c r="AB270" s="158">
        <f>IF('Detailed input - Vehicles'!$E$208&gt;=Y265,PMT('Basic input'!$F$113,'Detailed input - Vehicles'!$E$208,-$G$229)-$G$229/'Detailed input - Vehicles'!$E$208,0)</f>
        <v>0</v>
      </c>
      <c r="AC270" s="158">
        <f>IF('Detailed input - Vehicles'!$E$208&gt;=Z265,PMT('Basic input'!$F$113,'Detailed input - Vehicles'!$E$208,-$G$229)-$G$229/'Detailed input - Vehicles'!$E$208,0)</f>
        <v>0</v>
      </c>
    </row>
    <row r="271" spans="1:29" s="87" customFormat="1" ht="20.25" customHeight="1" outlineLevel="3" x14ac:dyDescent="0.3">
      <c r="A271" s="78"/>
      <c r="B271" s="161"/>
      <c r="C271" s="146" t="s">
        <v>237</v>
      </c>
      <c r="D271" s="158"/>
      <c r="E271" s="158"/>
      <c r="F271" s="158"/>
      <c r="G271" s="158"/>
      <c r="H271" s="158">
        <f>IF('Detailed input - Vehicles'!$E$208&gt;=D265,PMT('Basic input'!$F$113,'Detailed input - Vehicles'!$E$208,-$H$229)-$H$229/'Detailed input - Vehicles'!$E$208,0)</f>
        <v>0</v>
      </c>
      <c r="I271" s="158">
        <f>IF('Detailed input - Vehicles'!$E$208&gt;=E265,PMT('Basic input'!$F$113,'Detailed input - Vehicles'!$E$208,-$H$229)-$H$229/'Detailed input - Vehicles'!$E$208,0)</f>
        <v>0</v>
      </c>
      <c r="J271" s="158">
        <f>IF('Detailed input - Vehicles'!$E$208&gt;=F265,PMT('Basic input'!$F$113,'Detailed input - Vehicles'!$E$208,-$H$229)-$H$229/'Detailed input - Vehicles'!$E$208,0)</f>
        <v>0</v>
      </c>
      <c r="K271" s="158">
        <f>IF('Detailed input - Vehicles'!$E$208&gt;=G265,PMT('Basic input'!$F$113,'Detailed input - Vehicles'!$E$208,-$H$229)-$H$229/'Detailed input - Vehicles'!$E$208,0)</f>
        <v>0</v>
      </c>
      <c r="L271" s="158">
        <f>IF('Detailed input - Vehicles'!$E$208&gt;=H265,PMT('Basic input'!$F$113,'Detailed input - Vehicles'!$E$208,-$H$229)-$H$229/'Detailed input - Vehicles'!$E$208,0)</f>
        <v>0</v>
      </c>
      <c r="M271" s="158">
        <f>IF('Detailed input - Vehicles'!$E$208&gt;=I265,PMT('Basic input'!$F$113,'Detailed input - Vehicles'!$E$208,-$H$229)-$H$229/'Detailed input - Vehicles'!$E$208,0)</f>
        <v>0</v>
      </c>
      <c r="N271" s="158">
        <f>IF('Detailed input - Vehicles'!$E$208&gt;=J265,PMT('Basic input'!$F$113,'Detailed input - Vehicles'!$E$208,-$H$229)-$H$229/'Detailed input - Vehicles'!$E$208,0)</f>
        <v>0</v>
      </c>
      <c r="O271" s="158">
        <f>IF('Detailed input - Vehicles'!$E$208&gt;=K265,PMT('Basic input'!$F$113,'Detailed input - Vehicles'!$E$208,-$H$229)-$H$229/'Detailed input - Vehicles'!$E$208,0)</f>
        <v>0</v>
      </c>
      <c r="P271" s="158">
        <f>IF('Detailed input - Vehicles'!$E$208&gt;=L265,PMT('Basic input'!$F$113,'Detailed input - Vehicles'!$E$208,-$H$229)-$H$229/'Detailed input - Vehicles'!$E$208,0)</f>
        <v>0</v>
      </c>
      <c r="Q271" s="158">
        <f>IF('Detailed input - Vehicles'!$E$208&gt;=M265,PMT('Basic input'!$F$113,'Detailed input - Vehicles'!$E$208,-$H$229)-$H$229/'Detailed input - Vehicles'!$E$208,0)</f>
        <v>0</v>
      </c>
      <c r="R271" s="158">
        <f>IF('Detailed input - Vehicles'!$E$208&gt;=N265,PMT('Basic input'!$F$113,'Detailed input - Vehicles'!$E$208,-$H$229)-$H$229/'Detailed input - Vehicles'!$E$208,0)</f>
        <v>0</v>
      </c>
      <c r="S271" s="158">
        <f>IF('Detailed input - Vehicles'!$E$208&gt;=O265,PMT('Basic input'!$F$113,'Detailed input - Vehicles'!$E$208,-$H$229)-$H$229/'Detailed input - Vehicles'!$E$208,0)</f>
        <v>0</v>
      </c>
      <c r="T271" s="158">
        <f>IF('Detailed input - Vehicles'!$E$208&gt;=P265,PMT('Basic input'!$F$113,'Detailed input - Vehicles'!$E$208,-$H$229)-$H$229/'Detailed input - Vehicles'!$E$208,0)</f>
        <v>0</v>
      </c>
      <c r="U271" s="158">
        <f>IF('Detailed input - Vehicles'!$E$208&gt;=Q265,PMT('Basic input'!$F$113,'Detailed input - Vehicles'!$E$208,-$H$229)-$H$229/'Detailed input - Vehicles'!$E$208,0)</f>
        <v>0</v>
      </c>
      <c r="V271" s="158">
        <f>IF('Detailed input - Vehicles'!$E$208&gt;=R265,PMT('Basic input'!$F$113,'Detailed input - Vehicles'!$E$208,-$H$229)-$H$229/'Detailed input - Vehicles'!$E$208,0)</f>
        <v>0</v>
      </c>
      <c r="W271" s="158">
        <f>IF('Detailed input - Vehicles'!$E$208&gt;=S265,PMT('Basic input'!$F$113,'Detailed input - Vehicles'!$E$208,-$H$229)-$H$229/'Detailed input - Vehicles'!$E$208,0)</f>
        <v>0</v>
      </c>
      <c r="X271" s="158">
        <f>IF('Detailed input - Vehicles'!$E$208&gt;=T265,PMT('Basic input'!$F$113,'Detailed input - Vehicles'!$E$208,-$H$229)-$H$229/'Detailed input - Vehicles'!$E$208,0)</f>
        <v>0</v>
      </c>
      <c r="Y271" s="158">
        <f>IF('Detailed input - Vehicles'!$E$208&gt;=U265,PMT('Basic input'!$F$113,'Detailed input - Vehicles'!$E$208,-$H$229)-$H$229/'Detailed input - Vehicles'!$E$208,0)</f>
        <v>0</v>
      </c>
      <c r="Z271" s="158">
        <f>IF('Detailed input - Vehicles'!$E$208&gt;=V265,PMT('Basic input'!$F$113,'Detailed input - Vehicles'!$E$208,-$H$229)-$H$229/'Detailed input - Vehicles'!$E$208,0)</f>
        <v>0</v>
      </c>
      <c r="AA271" s="158">
        <f>IF('Detailed input - Vehicles'!$E$208&gt;=W265,PMT('Basic input'!$F$113,'Detailed input - Vehicles'!$E$208,-$H$229)-$H$229/'Detailed input - Vehicles'!$E$208,0)</f>
        <v>0</v>
      </c>
      <c r="AB271" s="158">
        <f>IF('Detailed input - Vehicles'!$E$208&gt;=X265,PMT('Basic input'!$F$113,'Detailed input - Vehicles'!$E$208,-$H$229)-$H$229/'Detailed input - Vehicles'!$E$208,0)</f>
        <v>0</v>
      </c>
      <c r="AC271" s="158">
        <f>IF('Detailed input - Vehicles'!$E$208&gt;=Y265,PMT('Basic input'!$F$113,'Detailed input - Vehicles'!$E$208,-$H$229)-$H$229/'Detailed input - Vehicles'!$E$208,0)</f>
        <v>0</v>
      </c>
    </row>
    <row r="272" spans="1:29" s="87" customFormat="1" ht="20.25" customHeight="1" outlineLevel="3" x14ac:dyDescent="0.3">
      <c r="A272" s="78"/>
      <c r="B272" s="161"/>
      <c r="C272" s="146" t="s">
        <v>238</v>
      </c>
      <c r="D272" s="158"/>
      <c r="E272" s="158"/>
      <c r="F272" s="158"/>
      <c r="G272" s="158"/>
      <c r="H272" s="158"/>
      <c r="I272" s="158">
        <f>IF('Detailed input - Vehicles'!$E$208&gt;=D265,PMT('Basic input'!$F$113,'Detailed input - Vehicles'!$E$208,-$I$229)-$I$229/'Detailed input - Vehicles'!$E$208,0)</f>
        <v>0</v>
      </c>
      <c r="J272" s="158">
        <f>IF('Detailed input - Vehicles'!$E$208&gt;=E265,PMT('Basic input'!$F$113,'Detailed input - Vehicles'!$E$208,-$I$229)-$I$229/'Detailed input - Vehicles'!$E$208,0)</f>
        <v>0</v>
      </c>
      <c r="K272" s="158">
        <f>IF('Detailed input - Vehicles'!$E$208&gt;=F265,PMT('Basic input'!$F$113,'Detailed input - Vehicles'!$E$208,-$I$229)-$I$229/'Detailed input - Vehicles'!$E$208,0)</f>
        <v>0</v>
      </c>
      <c r="L272" s="158">
        <f>IF('Detailed input - Vehicles'!$E$208&gt;=G265,PMT('Basic input'!$F$113,'Detailed input - Vehicles'!$E$208,-$I$229)-$I$229/'Detailed input - Vehicles'!$E$208,0)</f>
        <v>0</v>
      </c>
      <c r="M272" s="158">
        <f>IF('Detailed input - Vehicles'!$E$208&gt;=H265,PMT('Basic input'!$F$113,'Detailed input - Vehicles'!$E$208,-$I$229)-$I$229/'Detailed input - Vehicles'!$E$208,0)</f>
        <v>0</v>
      </c>
      <c r="N272" s="158">
        <f>IF('Detailed input - Vehicles'!$E$208&gt;=I265,PMT('Basic input'!$F$113,'Detailed input - Vehicles'!$E$208,-$I$229)-$I$229/'Detailed input - Vehicles'!$E$208,0)</f>
        <v>0</v>
      </c>
      <c r="O272" s="158">
        <f>IF('Detailed input - Vehicles'!$E$208&gt;=J265,PMT('Basic input'!$F$113,'Detailed input - Vehicles'!$E$208,-$I$229)-$I$229/'Detailed input - Vehicles'!$E$208,0)</f>
        <v>0</v>
      </c>
      <c r="P272" s="158">
        <f>IF('Detailed input - Vehicles'!$E$208&gt;=K265,PMT('Basic input'!$F$113,'Detailed input - Vehicles'!$E$208,-$I$229)-$I$229/'Detailed input - Vehicles'!$E$208,0)</f>
        <v>0</v>
      </c>
      <c r="Q272" s="158">
        <f>IF('Detailed input - Vehicles'!$E$208&gt;=L265,PMT('Basic input'!$F$113,'Detailed input - Vehicles'!$E$208,-$I$229)-$I$229/'Detailed input - Vehicles'!$E$208,0)</f>
        <v>0</v>
      </c>
      <c r="R272" s="158">
        <f>IF('Detailed input - Vehicles'!$E$208&gt;=M265,PMT('Basic input'!$F$113,'Detailed input - Vehicles'!$E$208,-$I$229)-$I$229/'Detailed input - Vehicles'!$E$208,0)</f>
        <v>0</v>
      </c>
      <c r="S272" s="158">
        <f>IF('Detailed input - Vehicles'!$E$208&gt;=N265,PMT('Basic input'!$F$113,'Detailed input - Vehicles'!$E$208,-$I$229)-$I$229/'Detailed input - Vehicles'!$E$208,0)</f>
        <v>0</v>
      </c>
      <c r="T272" s="158">
        <f>IF('Detailed input - Vehicles'!$E$208&gt;=O265,PMT('Basic input'!$F$113,'Detailed input - Vehicles'!$E$208,-$I$229)-$I$229/'Detailed input - Vehicles'!$E$208,0)</f>
        <v>0</v>
      </c>
      <c r="U272" s="158">
        <f>IF('Detailed input - Vehicles'!$E$208&gt;=P265,PMT('Basic input'!$F$113,'Detailed input - Vehicles'!$E$208,-$I$229)-$I$229/'Detailed input - Vehicles'!$E$208,0)</f>
        <v>0</v>
      </c>
      <c r="V272" s="158">
        <f>IF('Detailed input - Vehicles'!$E$208&gt;=Q265,PMT('Basic input'!$F$113,'Detailed input - Vehicles'!$E$208,-$I$229)-$I$229/'Detailed input - Vehicles'!$E$208,0)</f>
        <v>0</v>
      </c>
      <c r="W272" s="158">
        <f>IF('Detailed input - Vehicles'!$E$208&gt;=R265,PMT('Basic input'!$F$113,'Detailed input - Vehicles'!$E$208,-$I$229)-$I$229/'Detailed input - Vehicles'!$E$208,0)</f>
        <v>0</v>
      </c>
      <c r="X272" s="158">
        <f>IF('Detailed input - Vehicles'!$E$208&gt;=S265,PMT('Basic input'!$F$113,'Detailed input - Vehicles'!$E$208,-$I$229)-$I$229/'Detailed input - Vehicles'!$E$208,0)</f>
        <v>0</v>
      </c>
      <c r="Y272" s="158">
        <f>IF('Detailed input - Vehicles'!$E$208&gt;=T265,PMT('Basic input'!$F$113,'Detailed input - Vehicles'!$E$208,-$I$229)-$I$229/'Detailed input - Vehicles'!$E$208,0)</f>
        <v>0</v>
      </c>
      <c r="Z272" s="158">
        <f>IF('Detailed input - Vehicles'!$E$208&gt;=U265,PMT('Basic input'!$F$113,'Detailed input - Vehicles'!$E$208,-$I$229)-$I$229/'Detailed input - Vehicles'!$E$208,0)</f>
        <v>0</v>
      </c>
      <c r="AA272" s="158">
        <f>IF('Detailed input - Vehicles'!$E$208&gt;=V265,PMT('Basic input'!$F$113,'Detailed input - Vehicles'!$E$208,-$I$229)-$I$229/'Detailed input - Vehicles'!$E$208,0)</f>
        <v>0</v>
      </c>
      <c r="AB272" s="158">
        <f>IF('Detailed input - Vehicles'!$E$208&gt;=W265,PMT('Basic input'!$F$113,'Detailed input - Vehicles'!$E$208,-$I$229)-$I$229/'Detailed input - Vehicles'!$E$208,0)</f>
        <v>0</v>
      </c>
      <c r="AC272" s="158">
        <f>IF('Detailed input - Vehicles'!$E$208&gt;=X265,PMT('Basic input'!$F$113,'Detailed input - Vehicles'!$E$208,-$I$229)-$I$229/'Detailed input - Vehicles'!$E$208,0)</f>
        <v>0</v>
      </c>
    </row>
    <row r="273" spans="1:31" s="87" customFormat="1" ht="20.25" customHeight="1" outlineLevel="3" x14ac:dyDescent="0.3">
      <c r="A273" s="78"/>
      <c r="B273" s="161"/>
      <c r="C273" s="146" t="s">
        <v>239</v>
      </c>
      <c r="D273" s="158"/>
      <c r="E273" s="158"/>
      <c r="F273" s="158"/>
      <c r="G273" s="158"/>
      <c r="H273" s="158"/>
      <c r="I273" s="158"/>
      <c r="J273" s="158">
        <f>IF('Detailed input - Vehicles'!$E$208&gt;=D265,PMT('Basic input'!$F$113,'Detailed input - Vehicles'!$E$208,-$J$229)-$J$229/'Detailed input - Vehicles'!$E$208,0)</f>
        <v>0</v>
      </c>
      <c r="K273" s="158">
        <f>IF('Detailed input - Vehicles'!$E$208&gt;=E265,PMT('Basic input'!$F$113,'Detailed input - Vehicles'!$E$208,-$J$229)-$J$229/'Detailed input - Vehicles'!$E$208,0)</f>
        <v>0</v>
      </c>
      <c r="L273" s="158">
        <f>IF('Detailed input - Vehicles'!$E$208&gt;=F265,PMT('Basic input'!$F$113,'Detailed input - Vehicles'!$E$208,-$J$229)-$J$229/'Detailed input - Vehicles'!$E$208,0)</f>
        <v>0</v>
      </c>
      <c r="M273" s="158">
        <f>IF('Detailed input - Vehicles'!$E$208&gt;=G265,PMT('Basic input'!$F$113,'Detailed input - Vehicles'!$E$208,-$J$229)-$J$229/'Detailed input - Vehicles'!$E$208,0)</f>
        <v>0</v>
      </c>
      <c r="N273" s="158">
        <f>IF('Detailed input - Vehicles'!$E$208&gt;=H265,PMT('Basic input'!$F$113,'Detailed input - Vehicles'!$E$208,-$J$229)-$J$229/'Detailed input - Vehicles'!$E$208,0)</f>
        <v>0</v>
      </c>
      <c r="O273" s="158">
        <f>IF('Detailed input - Vehicles'!$E$208&gt;=I265,PMT('Basic input'!$F$113,'Detailed input - Vehicles'!$E$208,-$J$229)-$J$229/'Detailed input - Vehicles'!$E$208,0)</f>
        <v>0</v>
      </c>
      <c r="P273" s="158">
        <f>IF('Detailed input - Vehicles'!$E$208&gt;=J265,PMT('Basic input'!$F$113,'Detailed input - Vehicles'!$E$208,-$J$229)-$J$229/'Detailed input - Vehicles'!$E$208,0)</f>
        <v>0</v>
      </c>
      <c r="Q273" s="158">
        <f>IF('Detailed input - Vehicles'!$E$208&gt;=K265,PMT('Basic input'!$F$113,'Detailed input - Vehicles'!$E$208,-$J$229)-$J$229/'Detailed input - Vehicles'!$E$208,0)</f>
        <v>0</v>
      </c>
      <c r="R273" s="158">
        <f>IF('Detailed input - Vehicles'!$E$208&gt;=L265,PMT('Basic input'!$F$113,'Detailed input - Vehicles'!$E$208,-$J$229)-$J$229/'Detailed input - Vehicles'!$E$208,0)</f>
        <v>0</v>
      </c>
      <c r="S273" s="158">
        <f>IF('Detailed input - Vehicles'!$E$208&gt;=M265,PMT('Basic input'!$F$113,'Detailed input - Vehicles'!$E$208,-$J$229)-$J$229/'Detailed input - Vehicles'!$E$208,0)</f>
        <v>0</v>
      </c>
      <c r="T273" s="158">
        <f>IF('Detailed input - Vehicles'!$E$208&gt;=N265,PMT('Basic input'!$F$113,'Detailed input - Vehicles'!$E$208,-$J$229)-$J$229/'Detailed input - Vehicles'!$E$208,0)</f>
        <v>0</v>
      </c>
      <c r="U273" s="158">
        <f>IF('Detailed input - Vehicles'!$E$208&gt;=O265,PMT('Basic input'!$F$113,'Detailed input - Vehicles'!$E$208,-$J$229)-$J$229/'Detailed input - Vehicles'!$E$208,0)</f>
        <v>0</v>
      </c>
      <c r="V273" s="158">
        <f>IF('Detailed input - Vehicles'!$E$208&gt;=P265,PMT('Basic input'!$F$113,'Detailed input - Vehicles'!$E$208,-$J$229)-$J$229/'Detailed input - Vehicles'!$E$208,0)</f>
        <v>0</v>
      </c>
      <c r="W273" s="158">
        <f>IF('Detailed input - Vehicles'!$E$208&gt;=Q265,PMT('Basic input'!$F$113,'Detailed input - Vehicles'!$E$208,-$J$229)-$J$229/'Detailed input - Vehicles'!$E$208,0)</f>
        <v>0</v>
      </c>
      <c r="X273" s="158">
        <f>IF('Detailed input - Vehicles'!$E$208&gt;=R265,PMT('Basic input'!$F$113,'Detailed input - Vehicles'!$E$208,-$J$229)-$J$229/'Detailed input - Vehicles'!$E$208,0)</f>
        <v>0</v>
      </c>
      <c r="Y273" s="158">
        <f>IF('Detailed input - Vehicles'!$E$208&gt;=S265,PMT('Basic input'!$F$113,'Detailed input - Vehicles'!$E$208,-$J$229)-$J$229/'Detailed input - Vehicles'!$E$208,0)</f>
        <v>0</v>
      </c>
      <c r="Z273" s="158">
        <f>IF('Detailed input - Vehicles'!$E$208&gt;=T265,PMT('Basic input'!$F$113,'Detailed input - Vehicles'!$E$208,-$J$229)-$J$229/'Detailed input - Vehicles'!$E$208,0)</f>
        <v>0</v>
      </c>
      <c r="AA273" s="158">
        <f>IF('Detailed input - Vehicles'!$E$208&gt;=U265,PMT('Basic input'!$F$113,'Detailed input - Vehicles'!$E$208,-$J$229)-$J$229/'Detailed input - Vehicles'!$E$208,0)</f>
        <v>0</v>
      </c>
      <c r="AB273" s="158">
        <f>IF('Detailed input - Vehicles'!$E$208&gt;=V265,PMT('Basic input'!$F$113,'Detailed input - Vehicles'!$E$208,-$J$229)-$J$229/'Detailed input - Vehicles'!$E$208,0)</f>
        <v>0</v>
      </c>
      <c r="AC273" s="158">
        <f>IF('Detailed input - Vehicles'!$E$208&gt;=W265,PMT('Basic input'!$F$113,'Detailed input - Vehicles'!$E$208,-$J$229)-$J$229/'Detailed input - Vehicles'!$E$208,0)</f>
        <v>0</v>
      </c>
    </row>
    <row r="274" spans="1:31" s="87" customFormat="1" ht="20.25" customHeight="1" outlineLevel="3" x14ac:dyDescent="0.3">
      <c r="A274" s="78"/>
      <c r="B274" s="161"/>
      <c r="C274" s="146" t="s">
        <v>240</v>
      </c>
      <c r="D274" s="158"/>
      <c r="E274" s="158"/>
      <c r="F274" s="158"/>
      <c r="G274" s="158"/>
      <c r="H274" s="158"/>
      <c r="I274" s="158"/>
      <c r="J274" s="158"/>
      <c r="K274" s="158">
        <f>IF('Detailed input - Vehicles'!$E$208&gt;=D265,PMT('Basic input'!$F$113,'Detailed input - Vehicles'!$E$208,-$K$229)-$K$229/'Detailed input - Vehicles'!$E$208,0)</f>
        <v>0</v>
      </c>
      <c r="L274" s="158">
        <f>IF('Detailed input - Vehicles'!$E$208&gt;=E265,PMT('Basic input'!$F$113,'Detailed input - Vehicles'!$E$208,-$K$229)-$K$229/'Detailed input - Vehicles'!$E$208,0)</f>
        <v>0</v>
      </c>
      <c r="M274" s="158">
        <f>IF('Detailed input - Vehicles'!$E$208&gt;=F265,PMT('Basic input'!$F$113,'Detailed input - Vehicles'!$E$208,-$K$229)-$K$229/'Detailed input - Vehicles'!$E$208,0)</f>
        <v>0</v>
      </c>
      <c r="N274" s="158">
        <f>IF('Detailed input - Vehicles'!$E$208&gt;=G265,PMT('Basic input'!$F$113,'Detailed input - Vehicles'!$E$208,-$K$229)-$K$229/'Detailed input - Vehicles'!$E$208,0)</f>
        <v>0</v>
      </c>
      <c r="O274" s="158">
        <f>IF('Detailed input - Vehicles'!$E$208&gt;=H265,PMT('Basic input'!$F$113,'Detailed input - Vehicles'!$E$208,-$K$229)-$K$229/'Detailed input - Vehicles'!$E$208,0)</f>
        <v>0</v>
      </c>
      <c r="P274" s="158">
        <f>IF('Detailed input - Vehicles'!$E$208&gt;=I265,PMT('Basic input'!$F$113,'Detailed input - Vehicles'!$E$208,-$K$229)-$K$229/'Detailed input - Vehicles'!$E$208,0)</f>
        <v>0</v>
      </c>
      <c r="Q274" s="158">
        <f>IF('Detailed input - Vehicles'!$E$208&gt;=J265,PMT('Basic input'!$F$113,'Detailed input - Vehicles'!$E$208,-$K$229)-$K$229/'Detailed input - Vehicles'!$E$208,0)</f>
        <v>0</v>
      </c>
      <c r="R274" s="158">
        <f>IF('Detailed input - Vehicles'!$E$208&gt;=K265,PMT('Basic input'!$F$113,'Detailed input - Vehicles'!$E$208,-$K$229)-$K$229/'Detailed input - Vehicles'!$E$208,0)</f>
        <v>0</v>
      </c>
      <c r="S274" s="158">
        <f>IF('Detailed input - Vehicles'!$E$208&gt;=L265,PMT('Basic input'!$F$113,'Detailed input - Vehicles'!$E$208,-$K$229)-$K$229/'Detailed input - Vehicles'!$E$208,0)</f>
        <v>0</v>
      </c>
      <c r="T274" s="158">
        <f>IF('Detailed input - Vehicles'!$E$208&gt;=M265,PMT('Basic input'!$F$113,'Detailed input - Vehicles'!$E$208,-$K$229)-$K$229/'Detailed input - Vehicles'!$E$208,0)</f>
        <v>0</v>
      </c>
      <c r="U274" s="158">
        <f>IF('Detailed input - Vehicles'!$E$208&gt;=N265,PMT('Basic input'!$F$113,'Detailed input - Vehicles'!$E$208,-$K$229)-$K$229/'Detailed input - Vehicles'!$E$208,0)</f>
        <v>0</v>
      </c>
      <c r="V274" s="158">
        <f>IF('Detailed input - Vehicles'!$E$208&gt;=O265,PMT('Basic input'!$F$113,'Detailed input - Vehicles'!$E$208,-$K$229)-$K$229/'Detailed input - Vehicles'!$E$208,0)</f>
        <v>0</v>
      </c>
      <c r="W274" s="158">
        <f>IF('Detailed input - Vehicles'!$E$208&gt;=P265,PMT('Basic input'!$F$113,'Detailed input - Vehicles'!$E$208,-$K$229)-$K$229/'Detailed input - Vehicles'!$E$208,0)</f>
        <v>0</v>
      </c>
      <c r="X274" s="158">
        <f>IF('Detailed input - Vehicles'!$E$208&gt;=Q265,PMT('Basic input'!$F$113,'Detailed input - Vehicles'!$E$208,-$K$229)-$K$229/'Detailed input - Vehicles'!$E$208,0)</f>
        <v>0</v>
      </c>
      <c r="Y274" s="158">
        <f>IF('Detailed input - Vehicles'!$E$208&gt;=R265,PMT('Basic input'!$F$113,'Detailed input - Vehicles'!$E$208,-$K$229)-$K$229/'Detailed input - Vehicles'!$E$208,0)</f>
        <v>0</v>
      </c>
      <c r="Z274" s="158">
        <f>IF('Detailed input - Vehicles'!$E$208&gt;=S265,PMT('Basic input'!$F$113,'Detailed input - Vehicles'!$E$208,-$K$229)-$K$229/'Detailed input - Vehicles'!$E$208,0)</f>
        <v>0</v>
      </c>
      <c r="AA274" s="158">
        <f>IF('Detailed input - Vehicles'!$E$208&gt;=T265,PMT('Basic input'!$F$113,'Detailed input - Vehicles'!$E$208,-$K$229)-$K$229/'Detailed input - Vehicles'!$E$208,0)</f>
        <v>0</v>
      </c>
      <c r="AB274" s="158">
        <f>IF('Detailed input - Vehicles'!$E$208&gt;=U265,PMT('Basic input'!$F$113,'Detailed input - Vehicles'!$E$208,-$K$229)-$K$229/'Detailed input - Vehicles'!$E$208,0)</f>
        <v>0</v>
      </c>
      <c r="AC274" s="158">
        <f>IF('Detailed input - Vehicles'!$E$208&gt;=V265,PMT('Basic input'!$F$113,'Detailed input - Vehicles'!$E$208,-$K$229)-$K$229/'Detailed input - Vehicles'!$E$208,0)</f>
        <v>0</v>
      </c>
    </row>
    <row r="275" spans="1:31" s="87" customFormat="1" ht="20.25" customHeight="1" outlineLevel="3" x14ac:dyDescent="0.3">
      <c r="A275" s="78"/>
      <c r="B275" s="161"/>
      <c r="C275" s="146" t="s">
        <v>241</v>
      </c>
      <c r="D275" s="158"/>
      <c r="E275" s="158"/>
      <c r="F275" s="158"/>
      <c r="G275" s="158"/>
      <c r="H275" s="158"/>
      <c r="I275" s="158"/>
      <c r="J275" s="158"/>
      <c r="K275" s="158"/>
      <c r="L275" s="158">
        <f>IF('Detailed input - Vehicles'!$E$208&gt;=D265,PMT('Basic input'!$F$113,'Detailed input - Vehicles'!$E$208,-$L$229)-$L$229/'Detailed input - Vehicles'!$E$208,0)</f>
        <v>0</v>
      </c>
      <c r="M275" s="158">
        <f>IF('Detailed input - Vehicles'!$E$208&gt;=E265,PMT('Basic input'!$F$113,'Detailed input - Vehicles'!$E$208,-$L$229)-$L$229/'Detailed input - Vehicles'!$E$208,0)</f>
        <v>0</v>
      </c>
      <c r="N275" s="158">
        <f>IF('Detailed input - Vehicles'!$E$208&gt;=F265,PMT('Basic input'!$F$113,'Detailed input - Vehicles'!$E$208,-$L$229)-$L$229/'Detailed input - Vehicles'!$E$208,0)</f>
        <v>0</v>
      </c>
      <c r="O275" s="158">
        <f>IF('Detailed input - Vehicles'!$E$208&gt;=G265,PMT('Basic input'!$F$113,'Detailed input - Vehicles'!$E$208,-$L$229)-$L$229/'Detailed input - Vehicles'!$E$208,0)</f>
        <v>0</v>
      </c>
      <c r="P275" s="158">
        <f>IF('Detailed input - Vehicles'!$E$208&gt;=H265,PMT('Basic input'!$F$113,'Detailed input - Vehicles'!$E$208,-$L$229)-$L$229/'Detailed input - Vehicles'!$E$208,0)</f>
        <v>0</v>
      </c>
      <c r="Q275" s="158">
        <f>IF('Detailed input - Vehicles'!$E$208&gt;=I265,PMT('Basic input'!$F$113,'Detailed input - Vehicles'!$E$208,-$L$229)-$L$229/'Detailed input - Vehicles'!$E$208,0)</f>
        <v>0</v>
      </c>
      <c r="R275" s="158">
        <f>IF('Detailed input - Vehicles'!$E$208&gt;=J265,PMT('Basic input'!$F$113,'Detailed input - Vehicles'!$E$208,-$L$229)-$L$229/'Detailed input - Vehicles'!$E$208,0)</f>
        <v>0</v>
      </c>
      <c r="S275" s="158">
        <f>IF('Detailed input - Vehicles'!$E$208&gt;=K265,PMT('Basic input'!$F$113,'Detailed input - Vehicles'!$E$208,-$L$229)-$L$229/'Detailed input - Vehicles'!$E$208,0)</f>
        <v>0</v>
      </c>
      <c r="T275" s="158">
        <f>IF('Detailed input - Vehicles'!$E$208&gt;=L265,PMT('Basic input'!$F$113,'Detailed input - Vehicles'!$E$208,-$L$229)-$L$229/'Detailed input - Vehicles'!$E$208,0)</f>
        <v>0</v>
      </c>
      <c r="U275" s="158">
        <f>IF('Detailed input - Vehicles'!$E$208&gt;=M265,PMT('Basic input'!$F$113,'Detailed input - Vehicles'!$E$208,-$L$229)-$L$229/'Detailed input - Vehicles'!$E$208,0)</f>
        <v>0</v>
      </c>
      <c r="V275" s="158">
        <f>IF('Detailed input - Vehicles'!$E$208&gt;=N265,PMT('Basic input'!$F$113,'Detailed input - Vehicles'!$E$208,-$L$229)-$L$229/'Detailed input - Vehicles'!$E$208,0)</f>
        <v>0</v>
      </c>
      <c r="W275" s="158">
        <f>IF('Detailed input - Vehicles'!$E$208&gt;=O265,PMT('Basic input'!$F$113,'Detailed input - Vehicles'!$E$208,-$L$229)-$L$229/'Detailed input - Vehicles'!$E$208,0)</f>
        <v>0</v>
      </c>
      <c r="X275" s="158">
        <f>IF('Detailed input - Vehicles'!$E$208&gt;=P265,PMT('Basic input'!$F$113,'Detailed input - Vehicles'!$E$208,-$L$229)-$L$229/'Detailed input - Vehicles'!$E$208,0)</f>
        <v>0</v>
      </c>
      <c r="Y275" s="158">
        <f>IF('Detailed input - Vehicles'!$E$208&gt;=Q265,PMT('Basic input'!$F$113,'Detailed input - Vehicles'!$E$208,-$L$229)-$L$229/'Detailed input - Vehicles'!$E$208,0)</f>
        <v>0</v>
      </c>
      <c r="Z275" s="158">
        <f>IF('Detailed input - Vehicles'!$E$208&gt;=R265,PMT('Basic input'!$F$113,'Detailed input - Vehicles'!$E$208,-$L$229)-$L$229/'Detailed input - Vehicles'!$E$208,0)</f>
        <v>0</v>
      </c>
      <c r="AA275" s="158">
        <f>IF('Detailed input - Vehicles'!$E$208&gt;=S265,PMT('Basic input'!$F$113,'Detailed input - Vehicles'!$E$208,-$L$229)-$L$229/'Detailed input - Vehicles'!$E$208,0)</f>
        <v>0</v>
      </c>
      <c r="AB275" s="158">
        <f>IF('Detailed input - Vehicles'!$E$208&gt;=T265,PMT('Basic input'!$F$113,'Detailed input - Vehicles'!$E$208,-$L$229)-$L$229/'Detailed input - Vehicles'!$E$208,0)</f>
        <v>0</v>
      </c>
      <c r="AC275" s="158">
        <f>IF('Detailed input - Vehicles'!$E$208&gt;=U265,PMT('Basic input'!$F$113,'Detailed input - Vehicles'!$E$208,-$L$229)-$L$229/'Detailed input - Vehicles'!$E$208,0)</f>
        <v>0</v>
      </c>
    </row>
    <row r="276" spans="1:31" s="87" customFormat="1" ht="20.25" customHeight="1" outlineLevel="3" x14ac:dyDescent="0.3">
      <c r="A276" s="78"/>
      <c r="B276" s="161"/>
      <c r="C276" s="146" t="s">
        <v>242</v>
      </c>
      <c r="D276" s="158"/>
      <c r="E276" s="158"/>
      <c r="F276" s="158"/>
      <c r="G276" s="158"/>
      <c r="H276" s="158"/>
      <c r="I276" s="158"/>
      <c r="J276" s="158"/>
      <c r="K276" s="158"/>
      <c r="L276" s="158"/>
      <c r="M276" s="158">
        <f>IF('Detailed input - Vehicles'!$E$208&gt;=D265,PMT('Basic input'!$F$113,'Detailed input - Vehicles'!$E$208,-$M$229)-$M$229/'Detailed input - Vehicles'!$E$208,0)</f>
        <v>0</v>
      </c>
      <c r="N276" s="158">
        <f>IF('Detailed input - Vehicles'!$E$208&gt;=E265,PMT('Basic input'!$F$113,'Detailed input - Vehicles'!$E$208,-$M$229)-$M$229/'Detailed input - Vehicles'!$E$208,0)</f>
        <v>0</v>
      </c>
      <c r="O276" s="158">
        <f>IF('Detailed input - Vehicles'!$E$208&gt;=F265,PMT('Basic input'!$F$113,'Detailed input - Vehicles'!$E$208,-$M$229)-$M$229/'Detailed input - Vehicles'!$E$208,0)</f>
        <v>0</v>
      </c>
      <c r="P276" s="158">
        <f>IF('Detailed input - Vehicles'!$E$208&gt;=G265,PMT('Basic input'!$F$113,'Detailed input - Vehicles'!$E$208,-$M$229)-$M$229/'Detailed input - Vehicles'!$E$208,0)</f>
        <v>0</v>
      </c>
      <c r="Q276" s="158">
        <f>IF('Detailed input - Vehicles'!$E$208&gt;=H265,PMT('Basic input'!$F$113,'Detailed input - Vehicles'!$E$208,-$M$229)-$M$229/'Detailed input - Vehicles'!$E$208,0)</f>
        <v>0</v>
      </c>
      <c r="R276" s="158">
        <f>IF('Detailed input - Vehicles'!$E$208&gt;=I265,PMT('Basic input'!$F$113,'Detailed input - Vehicles'!$E$208,-$M$229)-$M$229/'Detailed input - Vehicles'!$E$208,0)</f>
        <v>0</v>
      </c>
      <c r="S276" s="158">
        <f>IF('Detailed input - Vehicles'!$E$208&gt;=J265,PMT('Basic input'!$F$113,'Detailed input - Vehicles'!$E$208,-$M$229)-$M$229/'Detailed input - Vehicles'!$E$208,0)</f>
        <v>0</v>
      </c>
      <c r="T276" s="158">
        <f>IF('Detailed input - Vehicles'!$E$208&gt;=K265,PMT('Basic input'!$F$113,'Detailed input - Vehicles'!$E$208,-$M$229)-$M$229/'Detailed input - Vehicles'!$E$208,0)</f>
        <v>0</v>
      </c>
      <c r="U276" s="158">
        <f>IF('Detailed input - Vehicles'!$E$208&gt;=L265,PMT('Basic input'!$F$113,'Detailed input - Vehicles'!$E$208,-$M$229)-$M$229/'Detailed input - Vehicles'!$E$208,0)</f>
        <v>0</v>
      </c>
      <c r="V276" s="158">
        <f>IF('Detailed input - Vehicles'!$E$208&gt;=M265,PMT('Basic input'!$F$113,'Detailed input - Vehicles'!$E$208,-$M$229)-$M$229/'Detailed input - Vehicles'!$E$208,0)</f>
        <v>0</v>
      </c>
      <c r="W276" s="158">
        <f>IF('Detailed input - Vehicles'!$E$208&gt;=N265,PMT('Basic input'!$F$113,'Detailed input - Vehicles'!$E$208,-$M$229)-$M$229/'Detailed input - Vehicles'!$E$208,0)</f>
        <v>0</v>
      </c>
      <c r="X276" s="158">
        <f>IF('Detailed input - Vehicles'!$E$208&gt;=O265,PMT('Basic input'!$F$113,'Detailed input - Vehicles'!$E$208,-$M$229)-$M$229/'Detailed input - Vehicles'!$E$208,0)</f>
        <v>0</v>
      </c>
      <c r="Y276" s="158">
        <f>IF('Detailed input - Vehicles'!$E$208&gt;=P265,PMT('Basic input'!$F$113,'Detailed input - Vehicles'!$E$208,-$M$229)-$M$229/'Detailed input - Vehicles'!$E$208,0)</f>
        <v>0</v>
      </c>
      <c r="Z276" s="158">
        <f>IF('Detailed input - Vehicles'!$E$208&gt;=Q265,PMT('Basic input'!$F$113,'Detailed input - Vehicles'!$E$208,-$M$229)-$M$229/'Detailed input - Vehicles'!$E$208,0)</f>
        <v>0</v>
      </c>
      <c r="AA276" s="158">
        <f>IF('Detailed input - Vehicles'!$E$208&gt;=R265,PMT('Basic input'!$F$113,'Detailed input - Vehicles'!$E$208,-$M$229)-$M$229/'Detailed input - Vehicles'!$E$208,0)</f>
        <v>0</v>
      </c>
      <c r="AB276" s="158">
        <f>IF('Detailed input - Vehicles'!$E$208&gt;=S265,PMT('Basic input'!$F$113,'Detailed input - Vehicles'!$E$208,-$M$229)-$M$229/'Detailed input - Vehicles'!$E$208,0)</f>
        <v>0</v>
      </c>
      <c r="AC276" s="158">
        <f>IF('Detailed input - Vehicles'!$E$208&gt;=T265,PMT('Basic input'!$F$113,'Detailed input - Vehicles'!$E$208,-$M$229)-$M$229/'Detailed input - Vehicles'!$E$208,0)</f>
        <v>0</v>
      </c>
    </row>
    <row r="277" spans="1:31" s="87" customFormat="1" ht="20.25" customHeight="1" outlineLevel="3" x14ac:dyDescent="0.3">
      <c r="A277" s="78"/>
      <c r="B277" s="161"/>
      <c r="C277" s="146" t="s">
        <v>243</v>
      </c>
      <c r="D277" s="158"/>
      <c r="E277" s="158"/>
      <c r="F277" s="158"/>
      <c r="G277" s="158"/>
      <c r="H277" s="158"/>
      <c r="I277" s="158"/>
      <c r="J277" s="158"/>
      <c r="K277" s="158"/>
      <c r="L277" s="158"/>
      <c r="M277" s="158"/>
      <c r="N277" s="158">
        <f>IF('Detailed input - Vehicles'!$E$208&gt;=D265,PMT('Basic input'!$F$113,'Detailed input - Vehicles'!$E$208,-$N$229)-$N$229/'Detailed input - Vehicles'!$E$208,0)</f>
        <v>0</v>
      </c>
      <c r="O277" s="158">
        <f>IF('Detailed input - Vehicles'!$E$208&gt;=E265,PMT('Basic input'!$F$113,'Detailed input - Vehicles'!$E$208,-$N$229)-$N$229/'Detailed input - Vehicles'!$E$208,0)</f>
        <v>0</v>
      </c>
      <c r="P277" s="158">
        <f>IF('Detailed input - Vehicles'!$E$208&gt;=F265,PMT('Basic input'!$F$113,'Detailed input - Vehicles'!$E$208,-$N$229)-$N$229/'Detailed input - Vehicles'!$E$208,0)</f>
        <v>0</v>
      </c>
      <c r="Q277" s="158">
        <f>IF('Detailed input - Vehicles'!$E$208&gt;=G265,PMT('Basic input'!$F$113,'Detailed input - Vehicles'!$E$208,-$N$229)-$N$229/'Detailed input - Vehicles'!$E$208,0)</f>
        <v>0</v>
      </c>
      <c r="R277" s="158">
        <f>IF('Detailed input - Vehicles'!$E$208&gt;=H265,PMT('Basic input'!$F$113,'Detailed input - Vehicles'!$E$208,-$N$229)-$N$229/'Detailed input - Vehicles'!$E$208,0)</f>
        <v>0</v>
      </c>
      <c r="S277" s="158">
        <f>IF('Detailed input - Vehicles'!$E$208&gt;=I265,PMT('Basic input'!$F$113,'Detailed input - Vehicles'!$E$208,-$N$229)-$N$229/'Detailed input - Vehicles'!$E$208,0)</f>
        <v>0</v>
      </c>
      <c r="T277" s="158">
        <f>IF('Detailed input - Vehicles'!$E$208&gt;=J265,PMT('Basic input'!$F$113,'Detailed input - Vehicles'!$E$208,-$N$229)-$N$229/'Detailed input - Vehicles'!$E$208,0)</f>
        <v>0</v>
      </c>
      <c r="U277" s="158">
        <f>IF('Detailed input - Vehicles'!$E$208&gt;=K265,PMT('Basic input'!$F$113,'Detailed input - Vehicles'!$E$208,-$N$229)-$N$229/'Detailed input - Vehicles'!$E$208,0)</f>
        <v>0</v>
      </c>
      <c r="V277" s="158">
        <f>IF('Detailed input - Vehicles'!$E$208&gt;=L265,PMT('Basic input'!$F$113,'Detailed input - Vehicles'!$E$208,-$N$229)-$N$229/'Detailed input - Vehicles'!$E$208,0)</f>
        <v>0</v>
      </c>
      <c r="W277" s="158">
        <f>IF('Detailed input - Vehicles'!$E$208&gt;=M265,PMT('Basic input'!$F$113,'Detailed input - Vehicles'!$E$208,-$N$229)-$N$229/'Detailed input - Vehicles'!$E$208,0)</f>
        <v>0</v>
      </c>
      <c r="X277" s="158">
        <f>IF('Detailed input - Vehicles'!$E$208&gt;=N265,PMT('Basic input'!$F$113,'Detailed input - Vehicles'!$E$208,-$N$229)-$N$229/'Detailed input - Vehicles'!$E$208,0)</f>
        <v>0</v>
      </c>
      <c r="Y277" s="158">
        <f>IF('Detailed input - Vehicles'!$E$208&gt;=O265,PMT('Basic input'!$F$113,'Detailed input - Vehicles'!$E$208,-$N$229)-$N$229/'Detailed input - Vehicles'!$E$208,0)</f>
        <v>0</v>
      </c>
      <c r="Z277" s="158">
        <f>IF('Detailed input - Vehicles'!$E$208&gt;=P265,PMT('Basic input'!$F$113,'Detailed input - Vehicles'!$E$208,-$N$229)-$N$229/'Detailed input - Vehicles'!$E$208,0)</f>
        <v>0</v>
      </c>
      <c r="AA277" s="158">
        <f>IF('Detailed input - Vehicles'!$E$208&gt;=Q265,PMT('Basic input'!$F$113,'Detailed input - Vehicles'!$E$208,-$N$229)-$N$229/'Detailed input - Vehicles'!$E$208,0)</f>
        <v>0</v>
      </c>
      <c r="AB277" s="158">
        <f>IF('Detailed input - Vehicles'!$E$208&gt;=R265,PMT('Basic input'!$F$113,'Detailed input - Vehicles'!$E$208,-$N$229)-$N$229/'Detailed input - Vehicles'!$E$208,0)</f>
        <v>0</v>
      </c>
      <c r="AC277" s="158">
        <f>IF('Detailed input - Vehicles'!$E$208&gt;=S265,PMT('Basic input'!$F$113,'Detailed input - Vehicles'!$E$208,-$N$229)-$N$229/'Detailed input - Vehicles'!$E$208,0)</f>
        <v>0</v>
      </c>
    </row>
    <row r="278" spans="1:31" ht="15" customHeight="1" outlineLevel="2" x14ac:dyDescent="0.3">
      <c r="B278" s="87"/>
    </row>
    <row r="279" spans="1:31" ht="15" customHeight="1" outlineLevel="1" x14ac:dyDescent="0.3">
      <c r="B279" s="87"/>
    </row>
    <row r="280" spans="1:31" ht="15" customHeight="1" x14ac:dyDescent="0.3">
      <c r="B280" s="87"/>
    </row>
    <row r="281" spans="1:31" ht="15" customHeight="1" x14ac:dyDescent="0.3">
      <c r="B281" s="87"/>
    </row>
    <row r="282" spans="1:31" ht="39.75" customHeight="1" x14ac:dyDescent="0.3">
      <c r="B282" s="163" t="s">
        <v>583</v>
      </c>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62"/>
      <c r="Z282" s="162"/>
      <c r="AA282" s="162"/>
      <c r="AB282" s="162"/>
      <c r="AC282" s="162"/>
    </row>
    <row r="283" spans="1:31" ht="15" customHeight="1" thickBot="1" x14ac:dyDescent="0.35"/>
    <row r="284" spans="1:31" ht="15" customHeight="1" thickBot="1" x14ac:dyDescent="0.35">
      <c r="B284" s="600" t="s">
        <v>557</v>
      </c>
      <c r="C284" s="601"/>
      <c r="D284" s="619">
        <f>+D286</f>
        <v>0</v>
      </c>
      <c r="E284" s="619">
        <f t="shared" ref="E284:AC284" si="153">+E286</f>
        <v>0</v>
      </c>
      <c r="F284" s="619">
        <f t="shared" si="153"/>
        <v>0</v>
      </c>
      <c r="G284" s="619">
        <f t="shared" si="153"/>
        <v>0</v>
      </c>
      <c r="H284" s="619">
        <f t="shared" si="153"/>
        <v>0</v>
      </c>
      <c r="I284" s="619">
        <f t="shared" si="153"/>
        <v>0</v>
      </c>
      <c r="J284" s="619">
        <f t="shared" si="153"/>
        <v>0</v>
      </c>
      <c r="K284" s="619">
        <f t="shared" si="153"/>
        <v>0</v>
      </c>
      <c r="L284" s="619">
        <f t="shared" si="153"/>
        <v>0</v>
      </c>
      <c r="M284" s="619">
        <f t="shared" si="153"/>
        <v>0</v>
      </c>
      <c r="N284" s="619">
        <f t="shared" si="153"/>
        <v>0</v>
      </c>
      <c r="O284" s="619">
        <f t="shared" si="153"/>
        <v>0</v>
      </c>
      <c r="P284" s="619">
        <f t="shared" si="153"/>
        <v>0</v>
      </c>
      <c r="Q284" s="619">
        <f t="shared" si="153"/>
        <v>0</v>
      </c>
      <c r="R284" s="619">
        <f t="shared" si="153"/>
        <v>0</v>
      </c>
      <c r="S284" s="619">
        <f t="shared" si="153"/>
        <v>0</v>
      </c>
      <c r="T284" s="619">
        <f t="shared" si="153"/>
        <v>0</v>
      </c>
      <c r="U284" s="619">
        <f t="shared" si="153"/>
        <v>0</v>
      </c>
      <c r="V284" s="619">
        <f t="shared" si="153"/>
        <v>0</v>
      </c>
      <c r="W284" s="619">
        <f t="shared" si="153"/>
        <v>0</v>
      </c>
      <c r="X284" s="619">
        <f t="shared" si="153"/>
        <v>0</v>
      </c>
      <c r="Y284" s="619">
        <f t="shared" si="153"/>
        <v>0</v>
      </c>
      <c r="Z284" s="619">
        <f t="shared" si="153"/>
        <v>0</v>
      </c>
      <c r="AA284" s="619">
        <f t="shared" si="153"/>
        <v>0</v>
      </c>
      <c r="AB284" s="619">
        <f t="shared" si="153"/>
        <v>0</v>
      </c>
      <c r="AC284" s="619">
        <f t="shared" si="153"/>
        <v>0</v>
      </c>
    </row>
    <row r="285" spans="1:31" ht="15" customHeight="1" x14ac:dyDescent="0.3">
      <c r="B285" s="196"/>
      <c r="AE285" s="211" t="s">
        <v>539</v>
      </c>
    </row>
    <row r="286" spans="1:31" ht="15" customHeight="1" x14ac:dyDescent="0.3">
      <c r="B286" s="55" t="s">
        <v>558</v>
      </c>
      <c r="C286" s="101" t="s">
        <v>16</v>
      </c>
      <c r="D286" s="143">
        <f>SUM(D287:D297)</f>
        <v>0</v>
      </c>
      <c r="E286" s="143">
        <f t="shared" ref="E286:AC286" si="154">SUM(E287:E297)</f>
        <v>0</v>
      </c>
      <c r="F286" s="143">
        <f t="shared" si="154"/>
        <v>0</v>
      </c>
      <c r="G286" s="143">
        <f t="shared" si="154"/>
        <v>0</v>
      </c>
      <c r="H286" s="143">
        <f t="shared" si="154"/>
        <v>0</v>
      </c>
      <c r="I286" s="143">
        <f t="shared" si="154"/>
        <v>0</v>
      </c>
      <c r="J286" s="143">
        <f t="shared" si="154"/>
        <v>0</v>
      </c>
      <c r="K286" s="143">
        <f t="shared" si="154"/>
        <v>0</v>
      </c>
      <c r="L286" s="143">
        <f t="shared" si="154"/>
        <v>0</v>
      </c>
      <c r="M286" s="143">
        <f t="shared" si="154"/>
        <v>0</v>
      </c>
      <c r="N286" s="143">
        <f t="shared" si="154"/>
        <v>0</v>
      </c>
      <c r="O286" s="143">
        <f t="shared" si="154"/>
        <v>0</v>
      </c>
      <c r="P286" s="143">
        <f t="shared" si="154"/>
        <v>0</v>
      </c>
      <c r="Q286" s="143">
        <f t="shared" si="154"/>
        <v>0</v>
      </c>
      <c r="R286" s="143">
        <f t="shared" si="154"/>
        <v>0</v>
      </c>
      <c r="S286" s="143">
        <f t="shared" si="154"/>
        <v>0</v>
      </c>
      <c r="T286" s="143">
        <f t="shared" si="154"/>
        <v>0</v>
      </c>
      <c r="U286" s="143">
        <f t="shared" si="154"/>
        <v>0</v>
      </c>
      <c r="V286" s="143">
        <f t="shared" si="154"/>
        <v>0</v>
      </c>
      <c r="W286" s="143">
        <f t="shared" si="154"/>
        <v>0</v>
      </c>
      <c r="X286" s="143">
        <f t="shared" si="154"/>
        <v>0</v>
      </c>
      <c r="Y286" s="143">
        <f t="shared" si="154"/>
        <v>0</v>
      </c>
      <c r="Z286" s="143">
        <f t="shared" si="154"/>
        <v>0</v>
      </c>
      <c r="AA286" s="143">
        <f t="shared" si="154"/>
        <v>0</v>
      </c>
      <c r="AB286" s="143">
        <f t="shared" si="154"/>
        <v>0</v>
      </c>
      <c r="AC286" s="143">
        <f t="shared" si="154"/>
        <v>0</v>
      </c>
    </row>
    <row r="287" spans="1:31" ht="15" customHeight="1" x14ac:dyDescent="0.3">
      <c r="B287" s="56"/>
      <c r="C287" s="146" t="s">
        <v>121</v>
      </c>
      <c r="D287" s="154">
        <f>IF('Detailed input - Vehicles'!$E$208&gt;=(E3-$D$3),$D$58/'Detailed input - Vehicles'!$E$208,0)</f>
        <v>0</v>
      </c>
      <c r="E287" s="154">
        <f>IF('Detailed input - Vehicles'!$E$208&gt;=(F3-$D$3),$D$58/'Detailed input - Vehicles'!$E$208,0)</f>
        <v>0</v>
      </c>
      <c r="F287" s="154">
        <f>IF('Detailed input - Vehicles'!$E$208&gt;=(G3-$D$3),$D$58/'Detailed input - Vehicles'!$E$208,0)</f>
        <v>0</v>
      </c>
      <c r="G287" s="154">
        <f>IF('Detailed input - Vehicles'!$E$208&gt;=(H3-$D$3),$D$58/'Detailed input - Vehicles'!$E$208,0)</f>
        <v>0</v>
      </c>
      <c r="H287" s="154">
        <f>IF('Detailed input - Vehicles'!$E$208&gt;=(I3-$D$3),$D$58/'Detailed input - Vehicles'!$E$208,0)</f>
        <v>0</v>
      </c>
      <c r="I287" s="154">
        <f>IF('Detailed input - Vehicles'!$E$208&gt;=(J3-$D$3),$D$58/'Detailed input - Vehicles'!$E$208,0)</f>
        <v>0</v>
      </c>
      <c r="J287" s="154">
        <f>IF('Detailed input - Vehicles'!$E$208&gt;=(K3-$D$3),$D$58/'Detailed input - Vehicles'!$E$208,0)</f>
        <v>0</v>
      </c>
      <c r="K287" s="154">
        <f>IF('Detailed input - Vehicles'!$E$208&gt;=(L3-$D$3),$D$58/'Detailed input - Vehicles'!$E$208,0)</f>
        <v>0</v>
      </c>
      <c r="L287" s="154">
        <f>IF('Detailed input - Vehicles'!$E$208&gt;=(M3-$D$3),$D$58/'Detailed input - Vehicles'!$E$208,0)</f>
        <v>0</v>
      </c>
      <c r="M287" s="154">
        <f>IF('Detailed input - Vehicles'!$E$208&gt;=(N3-$D$3),$D$58/'Detailed input - Vehicles'!$E$208,0)</f>
        <v>0</v>
      </c>
      <c r="N287" s="154">
        <f>IF('Detailed input - Vehicles'!$E$208&gt;=(O3-$D$3),$D$58/'Detailed input - Vehicles'!$E$208,0)</f>
        <v>0</v>
      </c>
      <c r="O287" s="154">
        <f>IF('Detailed input - Vehicles'!$E$208&gt;=(P3-$D$3),$D$58/'Detailed input - Vehicles'!$E$208,0)</f>
        <v>0</v>
      </c>
      <c r="P287" s="154">
        <f>IF('Detailed input - Vehicles'!$E$208&gt;=(Q3-$D$3),$D$58/'Detailed input - Vehicles'!$E$208,0)</f>
        <v>0</v>
      </c>
      <c r="Q287" s="154">
        <f>IF('Detailed input - Vehicles'!$E$208&gt;=(R3-$D$3),$D$58/'Detailed input - Vehicles'!$E$208,0)</f>
        <v>0</v>
      </c>
      <c r="R287" s="154">
        <f>IF('Detailed input - Vehicles'!$E$208&gt;=(S3-$D$3),$D$58/'Detailed input - Vehicles'!$E$208,0)</f>
        <v>0</v>
      </c>
      <c r="S287" s="154">
        <f>IF('Detailed input - Vehicles'!$E$208&gt;=(T3-$D$3),$D$58/'Detailed input - Vehicles'!$E$208,0)</f>
        <v>0</v>
      </c>
      <c r="T287" s="154">
        <f>IF('Detailed input - Vehicles'!$E$208&gt;=(U3-$D$3),$D$58/'Detailed input - Vehicles'!$E$208,0)</f>
        <v>0</v>
      </c>
      <c r="U287" s="154">
        <f>IF('Detailed input - Vehicles'!$E$208&gt;=(V3-$D$3),$D$58/'Detailed input - Vehicles'!$E$208,0)</f>
        <v>0</v>
      </c>
      <c r="V287" s="154">
        <f>IF('Detailed input - Vehicles'!$E$208&gt;=(W3-$D$3),$D$58/'Detailed input - Vehicles'!$E$208,0)</f>
        <v>0</v>
      </c>
      <c r="W287" s="154">
        <f>IF('Detailed input - Vehicles'!$E$208&gt;=(X3-$D$3),$D$58/'Detailed input - Vehicles'!$E$208,0)</f>
        <v>0</v>
      </c>
      <c r="X287" s="154">
        <f>IF('Detailed input - Vehicles'!$E$208&gt;=(Y3-$D$3),$D$58/'Detailed input - Vehicles'!$E$208,0)</f>
        <v>0</v>
      </c>
      <c r="Y287" s="154">
        <f>IF('Detailed input - Vehicles'!$E$208&gt;=(Z3-$D$3),$D$58/'Detailed input - Vehicles'!$E$208,0)</f>
        <v>0</v>
      </c>
      <c r="Z287" s="154">
        <f>IF('Detailed input - Vehicles'!$E$208&gt;=(AA3-$D$3),$D$58/'Detailed input - Vehicles'!$E$208,0)</f>
        <v>0</v>
      </c>
      <c r="AA287" s="154">
        <f>IF('Detailed input - Vehicles'!$E$208&gt;=(AB3-$D$3),$D$58/'Detailed input - Vehicles'!$E$208,0)</f>
        <v>0</v>
      </c>
      <c r="AB287" s="154">
        <f>IF('Detailed input - Vehicles'!$E$208&gt;=(AC3-$D$3),$D$58/'Detailed input - Vehicles'!$E$208,0)</f>
        <v>0</v>
      </c>
      <c r="AC287" s="154">
        <f>IF('Detailed input - Vehicles'!$E$208&gt;=(AD3-$D$3),$D$58/'Detailed input - Vehicles'!$E$208,0)</f>
        <v>0</v>
      </c>
      <c r="AE287" s="602">
        <f>+SUM(D287:AC287)-$D$58</f>
        <v>0</v>
      </c>
    </row>
    <row r="288" spans="1:31" ht="15" customHeight="1" x14ac:dyDescent="0.3">
      <c r="B288" s="92"/>
      <c r="C288" s="146" t="s">
        <v>122</v>
      </c>
      <c r="D288" s="155"/>
      <c r="E288" s="154">
        <f>IF('Detailed input - Vehicles'!$E$208&gt;=(E3-$D$3),$E$58/'Detailed input - Vehicles'!$E$208,0)</f>
        <v>0</v>
      </c>
      <c r="F288" s="154">
        <f>IF('Detailed input - Vehicles'!$E$208&gt;=(F3-$D$3),$E$58/'Detailed input - Vehicles'!$E$208,0)</f>
        <v>0</v>
      </c>
      <c r="G288" s="154">
        <f>IF('Detailed input - Vehicles'!$E$208&gt;=(G3-$D$3),$E$58/'Detailed input - Vehicles'!$E$208,0)</f>
        <v>0</v>
      </c>
      <c r="H288" s="154">
        <f>IF('Detailed input - Vehicles'!$E$208&gt;=(H3-$D$3),$E$58/'Detailed input - Vehicles'!$E$208,0)</f>
        <v>0</v>
      </c>
      <c r="I288" s="154">
        <f>IF('Detailed input - Vehicles'!$E$208&gt;=(I3-$D$3),$E$58/'Detailed input - Vehicles'!$E$208,0)</f>
        <v>0</v>
      </c>
      <c r="J288" s="154">
        <f>IF('Detailed input - Vehicles'!$E$208&gt;=(J3-$D$3),$E$58/'Detailed input - Vehicles'!$E$208,0)</f>
        <v>0</v>
      </c>
      <c r="K288" s="154">
        <f>IF('Detailed input - Vehicles'!$E$208&gt;=(K3-$D$3),$E$58/'Detailed input - Vehicles'!$E$208,0)</f>
        <v>0</v>
      </c>
      <c r="L288" s="154">
        <f>IF('Detailed input - Vehicles'!$E$208&gt;=(L3-$D$3),$E$58/'Detailed input - Vehicles'!$E$208,0)</f>
        <v>0</v>
      </c>
      <c r="M288" s="154">
        <f>IF('Detailed input - Vehicles'!$E$208&gt;=(M3-$D$3),$E$58/'Detailed input - Vehicles'!$E$208,0)</f>
        <v>0</v>
      </c>
      <c r="N288" s="154">
        <f>IF('Detailed input - Vehicles'!$E$208&gt;=(N3-$D$3),$E$58/'Detailed input - Vehicles'!$E$208,0)</f>
        <v>0</v>
      </c>
      <c r="O288" s="154">
        <f>IF('Detailed input - Vehicles'!$E$208&gt;=(O3-$D$3),$E$58/'Detailed input - Vehicles'!$E$208,0)</f>
        <v>0</v>
      </c>
      <c r="P288" s="154">
        <f>IF('Detailed input - Vehicles'!$E$208&gt;=(P3-$D$3),$E$58/'Detailed input - Vehicles'!$E$208,0)</f>
        <v>0</v>
      </c>
      <c r="Q288" s="154">
        <f>IF('Detailed input - Vehicles'!$E$208&gt;=(Q3-$D$3),$E$58/'Detailed input - Vehicles'!$E$208,0)</f>
        <v>0</v>
      </c>
      <c r="R288" s="154">
        <f>IF('Detailed input - Vehicles'!$E$208&gt;=(R3-$D$3),$E$58/'Detailed input - Vehicles'!$E$208,0)</f>
        <v>0</v>
      </c>
      <c r="S288" s="154">
        <f>IF('Detailed input - Vehicles'!$E$208&gt;=(S3-$D$3),$E$58/'Detailed input - Vehicles'!$E$208,0)</f>
        <v>0</v>
      </c>
      <c r="T288" s="154">
        <f>IF('Detailed input - Vehicles'!$E$208&gt;=(T3-$D$3),$E$58/'Detailed input - Vehicles'!$E$208,0)</f>
        <v>0</v>
      </c>
      <c r="U288" s="154">
        <f>IF('Detailed input - Vehicles'!$E$208&gt;=(U3-$D$3),$E$58/'Detailed input - Vehicles'!$E$208,0)</f>
        <v>0</v>
      </c>
      <c r="V288" s="154">
        <f>IF('Detailed input - Vehicles'!$E$208&gt;=(V3-$D$3),$E$58/'Detailed input - Vehicles'!$E$208,0)</f>
        <v>0</v>
      </c>
      <c r="W288" s="154">
        <f>IF('Detailed input - Vehicles'!$E$208&gt;=(W3-$D$3),$E$58/'Detailed input - Vehicles'!$E$208,0)</f>
        <v>0</v>
      </c>
      <c r="X288" s="154">
        <f>IF('Detailed input - Vehicles'!$E$208&gt;=(X3-$D$3),$E$58/'Detailed input - Vehicles'!$E$208,0)</f>
        <v>0</v>
      </c>
      <c r="Y288" s="154">
        <f>IF('Detailed input - Vehicles'!$E$208&gt;=(Y3-$D$3),$E$58/'Detailed input - Vehicles'!$E$208,0)</f>
        <v>0</v>
      </c>
      <c r="Z288" s="154">
        <f>IF('Detailed input - Vehicles'!$E$208&gt;=(Z3-$D$3),$E$58/'Detailed input - Vehicles'!$E$208,0)</f>
        <v>0</v>
      </c>
      <c r="AA288" s="154">
        <f>IF('Detailed input - Vehicles'!$E$208&gt;=(AA3-$D$3),$E$58/'Detailed input - Vehicles'!$E$208,0)</f>
        <v>0</v>
      </c>
      <c r="AB288" s="154">
        <f>IF('Detailed input - Vehicles'!$E$208&gt;=(AB3-$D$3),$E$58/'Detailed input - Vehicles'!$E$208,0)</f>
        <v>0</v>
      </c>
      <c r="AC288" s="154">
        <f>IF('Detailed input - Vehicles'!$E$208&gt;=(AC3-$D$3),$E$58/'Detailed input - Vehicles'!$E$208,0)</f>
        <v>0</v>
      </c>
      <c r="AE288" s="602">
        <f>+SUM(D288:AC288)-$E$58</f>
        <v>0</v>
      </c>
    </row>
    <row r="289" spans="2:31" ht="15" customHeight="1" x14ac:dyDescent="0.3">
      <c r="B289" s="48"/>
      <c r="C289" s="146" t="s">
        <v>123</v>
      </c>
      <c r="D289" s="154"/>
      <c r="E289" s="154"/>
      <c r="F289" s="154">
        <f>IF('Detailed input - Vehicles'!$E$208&gt;=(F3-$E$3),$F$58/'Detailed input - Vehicles'!$E$208,0)</f>
        <v>0</v>
      </c>
      <c r="G289" s="154">
        <f>IF('Detailed input - Vehicles'!$E$208&gt;=(G3-$E$3),$F$58/'Detailed input - Vehicles'!$E$208,0)</f>
        <v>0</v>
      </c>
      <c r="H289" s="154">
        <f>IF('Detailed input - Vehicles'!$E$208&gt;=(H3-$E$3),$F$58/'Detailed input - Vehicles'!$E$208,0)</f>
        <v>0</v>
      </c>
      <c r="I289" s="154">
        <f>IF('Detailed input - Vehicles'!$E$208&gt;=(I3-$E$3),$F$58/'Detailed input - Vehicles'!$E$208,0)</f>
        <v>0</v>
      </c>
      <c r="J289" s="154">
        <f>IF('Detailed input - Vehicles'!$E$208&gt;=(J3-$E$3),$F$58/'Detailed input - Vehicles'!$E$208,0)</f>
        <v>0</v>
      </c>
      <c r="K289" s="154">
        <f>IF('Detailed input - Vehicles'!$E$208&gt;=(K3-$E$3),$F$58/'Detailed input - Vehicles'!$E$208,0)</f>
        <v>0</v>
      </c>
      <c r="L289" s="154">
        <f>IF('Detailed input - Vehicles'!$E$208&gt;=(L3-$E$3),$F$58/'Detailed input - Vehicles'!$E$208,0)</f>
        <v>0</v>
      </c>
      <c r="M289" s="154">
        <f>IF('Detailed input - Vehicles'!$E$208&gt;=(M3-$E$3),$F$58/'Detailed input - Vehicles'!$E$208,0)</f>
        <v>0</v>
      </c>
      <c r="N289" s="154">
        <f>IF('Detailed input - Vehicles'!$E$208&gt;=(N3-$E$3),$F$58/'Detailed input - Vehicles'!$E$208,0)</f>
        <v>0</v>
      </c>
      <c r="O289" s="154">
        <f>IF('Detailed input - Vehicles'!$E$208&gt;=(O3-$E$3),$F$58/'Detailed input - Vehicles'!$E$208,0)</f>
        <v>0</v>
      </c>
      <c r="P289" s="154">
        <f>IF('Detailed input - Vehicles'!$E$208&gt;=(P3-$E$3),$F$58/'Detailed input - Vehicles'!$E$208,0)</f>
        <v>0</v>
      </c>
      <c r="Q289" s="154">
        <f>IF('Detailed input - Vehicles'!$E$208&gt;=(Q3-$E$3),$F$58/'Detailed input - Vehicles'!$E$208,0)</f>
        <v>0</v>
      </c>
      <c r="R289" s="154">
        <f>IF('Detailed input - Vehicles'!$E$208&gt;=(R3-$E$3),$F$58/'Detailed input - Vehicles'!$E$208,0)</f>
        <v>0</v>
      </c>
      <c r="S289" s="154">
        <f>IF('Detailed input - Vehicles'!$E$208&gt;=(S3-$E$3),$F$58/'Detailed input - Vehicles'!$E$208,0)</f>
        <v>0</v>
      </c>
      <c r="T289" s="154">
        <f>IF('Detailed input - Vehicles'!$E$208&gt;=(T3-$E$3),$F$58/'Detailed input - Vehicles'!$E$208,0)</f>
        <v>0</v>
      </c>
      <c r="U289" s="154">
        <f>IF('Detailed input - Vehicles'!$E$208&gt;=(U3-$E$3),$F$58/'Detailed input - Vehicles'!$E$208,0)</f>
        <v>0</v>
      </c>
      <c r="V289" s="154">
        <f>IF('Detailed input - Vehicles'!$E$208&gt;=(V3-$E$3),$F$58/'Detailed input - Vehicles'!$E$208,0)</f>
        <v>0</v>
      </c>
      <c r="W289" s="154">
        <f>IF('Detailed input - Vehicles'!$E$208&gt;=(W3-$E$3),$F$58/'Detailed input - Vehicles'!$E$208,0)</f>
        <v>0</v>
      </c>
      <c r="X289" s="154">
        <f>IF('Detailed input - Vehicles'!$E$208&gt;=(X3-$E$3),$F$58/'Detailed input - Vehicles'!$E$208,0)</f>
        <v>0</v>
      </c>
      <c r="Y289" s="154">
        <f>IF('Detailed input - Vehicles'!$E$208&gt;=(Y3-$E$3),$F$58/'Detailed input - Vehicles'!$E$208,0)</f>
        <v>0</v>
      </c>
      <c r="Z289" s="154">
        <f>IF('Detailed input - Vehicles'!$E$208&gt;=(Z3-$E$3),$F$58/'Detailed input - Vehicles'!$E$208,0)</f>
        <v>0</v>
      </c>
      <c r="AA289" s="154">
        <f>IF('Detailed input - Vehicles'!$E$208&gt;=(AA3-$E$3),$F$58/'Detailed input - Vehicles'!$E$208,0)</f>
        <v>0</v>
      </c>
      <c r="AB289" s="154">
        <f>IF('Detailed input - Vehicles'!$E$208&gt;=(AB3-$E$3),$F$58/'Detailed input - Vehicles'!$E$208,0)</f>
        <v>0</v>
      </c>
      <c r="AC289" s="154">
        <f>IF('Detailed input - Vehicles'!$E$208&gt;=(AC3-$E$3),$F$58/'Detailed input - Vehicles'!$E$208,0)</f>
        <v>0</v>
      </c>
      <c r="AE289" s="602">
        <f>+SUM(D289:AC289)-$F$58</f>
        <v>0</v>
      </c>
    </row>
    <row r="290" spans="2:31" ht="15" customHeight="1" x14ac:dyDescent="0.3">
      <c r="B290" s="48"/>
      <c r="C290" s="146" t="s">
        <v>124</v>
      </c>
      <c r="D290" s="154"/>
      <c r="E290" s="154"/>
      <c r="F290" s="154"/>
      <c r="G290" s="154">
        <f>IF('Detailed input - Vehicles'!$E$208&gt;=(G3-$F$3),$G$58/'Detailed input - Vehicles'!$E$208,0)</f>
        <v>0</v>
      </c>
      <c r="H290" s="154">
        <f>IF('Detailed input - Vehicles'!$E$208&gt;=(H3-$F$3),$G$58/'Detailed input - Vehicles'!$E$208,0)</f>
        <v>0</v>
      </c>
      <c r="I290" s="154">
        <f>IF('Detailed input - Vehicles'!$E$208&gt;=(I3-$F$3),$G$58/'Detailed input - Vehicles'!$E$208,0)</f>
        <v>0</v>
      </c>
      <c r="J290" s="154">
        <f>IF('Detailed input - Vehicles'!$E$208&gt;=(J3-$F$3),$G$58/'Detailed input - Vehicles'!$E$208,0)</f>
        <v>0</v>
      </c>
      <c r="K290" s="154">
        <f>IF('Detailed input - Vehicles'!$E$208&gt;=(K3-$F$3),$G$58/'Detailed input - Vehicles'!$E$208,0)</f>
        <v>0</v>
      </c>
      <c r="L290" s="154">
        <f>IF('Detailed input - Vehicles'!$E$208&gt;=(L3-$F$3),$G$58/'Detailed input - Vehicles'!$E$208,0)</f>
        <v>0</v>
      </c>
      <c r="M290" s="154">
        <f>IF('Detailed input - Vehicles'!$E$208&gt;=(M3-$F$3),$G$58/'Detailed input - Vehicles'!$E$208,0)</f>
        <v>0</v>
      </c>
      <c r="N290" s="154">
        <f>IF('Detailed input - Vehicles'!$E$208&gt;=(N3-$F$3),$G$58/'Detailed input - Vehicles'!$E$208,0)</f>
        <v>0</v>
      </c>
      <c r="O290" s="154">
        <f>IF('Detailed input - Vehicles'!$E$208&gt;=(O3-$F$3),$G$58/'Detailed input - Vehicles'!$E$208,0)</f>
        <v>0</v>
      </c>
      <c r="P290" s="154">
        <f>IF('Detailed input - Vehicles'!$E$208&gt;=(P3-$F$3),$G$58/'Detailed input - Vehicles'!$E$208,0)</f>
        <v>0</v>
      </c>
      <c r="Q290" s="154">
        <f>IF('Detailed input - Vehicles'!$E$208&gt;=(Q3-$F$3),$G$58/'Detailed input - Vehicles'!$E$208,0)</f>
        <v>0</v>
      </c>
      <c r="R290" s="154">
        <f>IF('Detailed input - Vehicles'!$E$208&gt;=(R3-$F$3),$G$58/'Detailed input - Vehicles'!$E$208,0)</f>
        <v>0</v>
      </c>
      <c r="S290" s="154">
        <f>IF('Detailed input - Vehicles'!$E$208&gt;=(S3-$F$3),$G$58/'Detailed input - Vehicles'!$E$208,0)</f>
        <v>0</v>
      </c>
      <c r="T290" s="154">
        <f>IF('Detailed input - Vehicles'!$E$208&gt;=(T3-$F$3),$G$58/'Detailed input - Vehicles'!$E$208,0)</f>
        <v>0</v>
      </c>
      <c r="U290" s="154">
        <f>IF('Detailed input - Vehicles'!$E$208&gt;=(U3-$F$3),$G$58/'Detailed input - Vehicles'!$E$208,0)</f>
        <v>0</v>
      </c>
      <c r="V290" s="154">
        <f>IF('Detailed input - Vehicles'!$E$208&gt;=(V3-$F$3),$G$58/'Detailed input - Vehicles'!$E$208,0)</f>
        <v>0</v>
      </c>
      <c r="W290" s="154">
        <f>IF('Detailed input - Vehicles'!$E$208&gt;=(W3-$F$3),$G$58/'Detailed input - Vehicles'!$E$208,0)</f>
        <v>0</v>
      </c>
      <c r="X290" s="154">
        <f>IF('Detailed input - Vehicles'!$E$208&gt;=(X3-$F$3),$G$58/'Detailed input - Vehicles'!$E$208,0)</f>
        <v>0</v>
      </c>
      <c r="Y290" s="154">
        <f>IF('Detailed input - Vehicles'!$E$208&gt;=(Y3-$F$3),$G$58/'Detailed input - Vehicles'!$E$208,0)</f>
        <v>0</v>
      </c>
      <c r="Z290" s="154">
        <f>IF('Detailed input - Vehicles'!$E$208&gt;=(Z3-$F$3),$G$58/'Detailed input - Vehicles'!$E$208,0)</f>
        <v>0</v>
      </c>
      <c r="AA290" s="154">
        <f>IF('Detailed input - Vehicles'!$E$208&gt;=(AA3-$F$3),$G$58/'Detailed input - Vehicles'!$E$208,0)</f>
        <v>0</v>
      </c>
      <c r="AB290" s="154">
        <f>IF('Detailed input - Vehicles'!$E$208&gt;=(AB3-$F$3),$G$58/'Detailed input - Vehicles'!$E$208,0)</f>
        <v>0</v>
      </c>
      <c r="AC290" s="154">
        <f>IF('Detailed input - Vehicles'!$E$208&gt;=(AC3-$F$3),$G$58/'Detailed input - Vehicles'!$E$208,0)</f>
        <v>0</v>
      </c>
      <c r="AE290" s="602">
        <f>+SUM(D290:AC290)-$G$58</f>
        <v>0</v>
      </c>
    </row>
    <row r="291" spans="2:31" ht="15" customHeight="1" x14ac:dyDescent="0.3">
      <c r="B291" s="48"/>
      <c r="C291" s="146" t="s">
        <v>125</v>
      </c>
      <c r="D291" s="154"/>
      <c r="E291" s="154"/>
      <c r="F291" s="154"/>
      <c r="G291" s="154"/>
      <c r="H291" s="154">
        <f>IF('Detailed input - Vehicles'!$E$208&gt;=(H3-$G$3),$H$58/'Detailed input - Vehicles'!$E$208,0)</f>
        <v>0</v>
      </c>
      <c r="I291" s="154">
        <f>IF('Detailed input - Vehicles'!$E$208&gt;=(I3-$G$3),$H$58/'Detailed input - Vehicles'!$E$208,0)</f>
        <v>0</v>
      </c>
      <c r="J291" s="154">
        <f>IF('Detailed input - Vehicles'!$E$208&gt;=(J3-$G$3),$H$58/'Detailed input - Vehicles'!$E$208,0)</f>
        <v>0</v>
      </c>
      <c r="K291" s="154">
        <f>IF('Detailed input - Vehicles'!$E$208&gt;=(K3-$G$3),$H$58/'Detailed input - Vehicles'!$E$208,0)</f>
        <v>0</v>
      </c>
      <c r="L291" s="154">
        <f>IF('Detailed input - Vehicles'!$E$208&gt;=(L3-$G$3),$H$58/'Detailed input - Vehicles'!$E$208,0)</f>
        <v>0</v>
      </c>
      <c r="M291" s="154">
        <f>IF('Detailed input - Vehicles'!$E$208&gt;=(M3-$G$3),$H$58/'Detailed input - Vehicles'!$E$208,0)</f>
        <v>0</v>
      </c>
      <c r="N291" s="154">
        <f>IF('Detailed input - Vehicles'!$E$208&gt;=(N3-$G$3),$H$58/'Detailed input - Vehicles'!$E$208,0)</f>
        <v>0</v>
      </c>
      <c r="O291" s="154">
        <f>IF('Detailed input - Vehicles'!$E$208&gt;=(O3-$G$3),$H$58/'Detailed input - Vehicles'!$E$208,0)</f>
        <v>0</v>
      </c>
      <c r="P291" s="154">
        <f>IF('Detailed input - Vehicles'!$E$208&gt;=(P3-$G$3),$H$58/'Detailed input - Vehicles'!$E$208,0)</f>
        <v>0</v>
      </c>
      <c r="Q291" s="154">
        <f>IF('Detailed input - Vehicles'!$E$208&gt;=(Q3-$G$3),$H$58/'Detailed input - Vehicles'!$E$208,0)</f>
        <v>0</v>
      </c>
      <c r="R291" s="154">
        <f>IF('Detailed input - Vehicles'!$E$208&gt;=(R3-$G$3),$H$58/'Detailed input - Vehicles'!$E$208,0)</f>
        <v>0</v>
      </c>
      <c r="S291" s="154">
        <f>IF('Detailed input - Vehicles'!$E$208&gt;=(S3-$G$3),$H$58/'Detailed input - Vehicles'!$E$208,0)</f>
        <v>0</v>
      </c>
      <c r="T291" s="154">
        <f>IF('Detailed input - Vehicles'!$E$208&gt;=(T3-$G$3),$H$58/'Detailed input - Vehicles'!$E$208,0)</f>
        <v>0</v>
      </c>
      <c r="U291" s="154">
        <f>IF('Detailed input - Vehicles'!$E$208&gt;=(U3-$G$3),$H$58/'Detailed input - Vehicles'!$E$208,0)</f>
        <v>0</v>
      </c>
      <c r="V291" s="154">
        <f>IF('Detailed input - Vehicles'!$E$208&gt;=(V3-$G$3),$H$58/'Detailed input - Vehicles'!$E$208,0)</f>
        <v>0</v>
      </c>
      <c r="W291" s="154">
        <f>IF('Detailed input - Vehicles'!$E$208&gt;=(W3-$G$3),$H$58/'Detailed input - Vehicles'!$E$208,0)</f>
        <v>0</v>
      </c>
      <c r="X291" s="154">
        <f>IF('Detailed input - Vehicles'!$E$208&gt;=(X3-$G$3),$H$58/'Detailed input - Vehicles'!$E$208,0)</f>
        <v>0</v>
      </c>
      <c r="Y291" s="154">
        <f>IF('Detailed input - Vehicles'!$E$208&gt;=(Y3-$G$3),$H$58/'Detailed input - Vehicles'!$E$208,0)</f>
        <v>0</v>
      </c>
      <c r="Z291" s="154">
        <f>IF('Detailed input - Vehicles'!$E$208&gt;=(Z3-$G$3),$H$58/'Detailed input - Vehicles'!$E$208,0)</f>
        <v>0</v>
      </c>
      <c r="AA291" s="154">
        <f>IF('Detailed input - Vehicles'!$E$208&gt;=(AA3-$G$3),$H$58/'Detailed input - Vehicles'!$E$208,0)</f>
        <v>0</v>
      </c>
      <c r="AB291" s="154">
        <f>IF('Detailed input - Vehicles'!$E$208&gt;=(AB3-$G$3),$H$58/'Detailed input - Vehicles'!$E$208,0)</f>
        <v>0</v>
      </c>
      <c r="AC291" s="154">
        <f>IF('Detailed input - Vehicles'!$E$208&gt;=(AC3-$G$3),$H$58/'Detailed input - Vehicles'!$E$208,0)</f>
        <v>0</v>
      </c>
      <c r="AE291" s="602">
        <f>+SUM(D291:AC291)-$H$58</f>
        <v>0</v>
      </c>
    </row>
    <row r="292" spans="2:31" ht="15" customHeight="1" x14ac:dyDescent="0.3">
      <c r="B292" s="48"/>
      <c r="C292" s="146" t="s">
        <v>126</v>
      </c>
      <c r="D292" s="154"/>
      <c r="E292" s="154"/>
      <c r="F292" s="154"/>
      <c r="G292" s="154"/>
      <c r="H292" s="154"/>
      <c r="I292" s="154">
        <f>IF('Detailed input - Vehicles'!$E$208&gt;=(I3-$H$3),$I$58/'Detailed input - Vehicles'!$E$208,0)</f>
        <v>0</v>
      </c>
      <c r="J292" s="154">
        <f>IF('Detailed input - Vehicles'!$E$208&gt;=(J3-$H$3),$I$58/'Detailed input - Vehicles'!$E$208,0)</f>
        <v>0</v>
      </c>
      <c r="K292" s="154">
        <f>IF('Detailed input - Vehicles'!$E$208&gt;=(K3-$H$3),$I$58/'Detailed input - Vehicles'!$E$208,0)</f>
        <v>0</v>
      </c>
      <c r="L292" s="154">
        <f>IF('Detailed input - Vehicles'!$E$208&gt;=(L3-$H$3),$I$58/'Detailed input - Vehicles'!$E$208,0)</f>
        <v>0</v>
      </c>
      <c r="M292" s="154">
        <f>IF('Detailed input - Vehicles'!$E$208&gt;=(M3-$H$3),$I$58/'Detailed input - Vehicles'!$E$208,0)</f>
        <v>0</v>
      </c>
      <c r="N292" s="154">
        <f>IF('Detailed input - Vehicles'!$E$208&gt;=(N3-$H$3),$I$58/'Detailed input - Vehicles'!$E$208,0)</f>
        <v>0</v>
      </c>
      <c r="O292" s="154">
        <f>IF('Detailed input - Vehicles'!$E$208&gt;=(O3-$H$3),$I$58/'Detailed input - Vehicles'!$E$208,0)</f>
        <v>0</v>
      </c>
      <c r="P292" s="154">
        <f>IF('Detailed input - Vehicles'!$E$208&gt;=(P3-$H$3),$I$58/'Detailed input - Vehicles'!$E$208,0)</f>
        <v>0</v>
      </c>
      <c r="Q292" s="154">
        <f>IF('Detailed input - Vehicles'!$E$208&gt;=(Q3-$H$3),$I$58/'Detailed input - Vehicles'!$E$208,0)</f>
        <v>0</v>
      </c>
      <c r="R292" s="154">
        <f>IF('Detailed input - Vehicles'!$E$208&gt;=(R3-$H$3),$I$58/'Detailed input - Vehicles'!$E$208,0)</f>
        <v>0</v>
      </c>
      <c r="S292" s="154">
        <f>IF('Detailed input - Vehicles'!$E$208&gt;=(S3-$H$3),$I$58/'Detailed input - Vehicles'!$E$208,0)</f>
        <v>0</v>
      </c>
      <c r="T292" s="154">
        <f>IF('Detailed input - Vehicles'!$E$208&gt;=(T3-$H$3),$I$58/'Detailed input - Vehicles'!$E$208,0)</f>
        <v>0</v>
      </c>
      <c r="U292" s="154">
        <f>IF('Detailed input - Vehicles'!$E$208&gt;=(U3-$H$3),$I$58/'Detailed input - Vehicles'!$E$208,0)</f>
        <v>0</v>
      </c>
      <c r="V292" s="154">
        <f>IF('Detailed input - Vehicles'!$E$208&gt;=(V3-$H$3),$I$58/'Detailed input - Vehicles'!$E$208,0)</f>
        <v>0</v>
      </c>
      <c r="W292" s="154">
        <f>IF('Detailed input - Vehicles'!$E$208&gt;=(W3-$H$3),$I$58/'Detailed input - Vehicles'!$E$208,0)</f>
        <v>0</v>
      </c>
      <c r="X292" s="154">
        <f>IF('Detailed input - Vehicles'!$E$208&gt;=(X3-$H$3),$I$58/'Detailed input - Vehicles'!$E$208,0)</f>
        <v>0</v>
      </c>
      <c r="Y292" s="154">
        <f>IF('Detailed input - Vehicles'!$E$208&gt;=(Y3-$H$3),$I$58/'Detailed input - Vehicles'!$E$208,0)</f>
        <v>0</v>
      </c>
      <c r="Z292" s="154">
        <f>IF('Detailed input - Vehicles'!$E$208&gt;=(Z3-$H$3),$I$58/'Detailed input - Vehicles'!$E$208,0)</f>
        <v>0</v>
      </c>
      <c r="AA292" s="154">
        <f>IF('Detailed input - Vehicles'!$E$208&gt;=(AA3-$H$3),$I$58/'Detailed input - Vehicles'!$E$208,0)</f>
        <v>0</v>
      </c>
      <c r="AB292" s="154">
        <f>IF('Detailed input - Vehicles'!$E$208&gt;=(AB3-$H$3),$I$58/'Detailed input - Vehicles'!$E$208,0)</f>
        <v>0</v>
      </c>
      <c r="AC292" s="154">
        <f>IF('Detailed input - Vehicles'!$E$208&gt;=(AC3-$H$3),$I$58/'Detailed input - Vehicles'!$E$208,0)</f>
        <v>0</v>
      </c>
      <c r="AE292" s="602">
        <f>+SUM(D292:AC292)-$I$58</f>
        <v>0</v>
      </c>
    </row>
    <row r="293" spans="2:31" ht="15" customHeight="1" x14ac:dyDescent="0.3">
      <c r="B293" s="48"/>
      <c r="C293" s="146" t="s">
        <v>127</v>
      </c>
      <c r="D293" s="154"/>
      <c r="E293" s="154"/>
      <c r="F293" s="154"/>
      <c r="G293" s="154"/>
      <c r="H293" s="154"/>
      <c r="I293" s="154"/>
      <c r="J293" s="154">
        <f>IF('Detailed input - Vehicles'!$E$208&gt;=(J3-$I$3),$J$58/'Detailed input - Vehicles'!$E$208,0)</f>
        <v>0</v>
      </c>
      <c r="K293" s="154">
        <f>IF('Detailed input - Vehicles'!$E$208&gt;=(K3-$I$3),$J$58/'Detailed input - Vehicles'!$E$208,0)</f>
        <v>0</v>
      </c>
      <c r="L293" s="154">
        <f>IF('Detailed input - Vehicles'!$E$208&gt;=(L3-$I$3),$J$58/'Detailed input - Vehicles'!$E$208,0)</f>
        <v>0</v>
      </c>
      <c r="M293" s="154">
        <f>IF('Detailed input - Vehicles'!$E$208&gt;=(M3-$I$3),$J$58/'Detailed input - Vehicles'!$E$208,0)</f>
        <v>0</v>
      </c>
      <c r="N293" s="154">
        <f>IF('Detailed input - Vehicles'!$E$208&gt;=(N3-$I$3),$J$58/'Detailed input - Vehicles'!$E$208,0)</f>
        <v>0</v>
      </c>
      <c r="O293" s="154">
        <f>IF('Detailed input - Vehicles'!$E$208&gt;=(O3-$I$3),$J$58/'Detailed input - Vehicles'!$E$208,0)</f>
        <v>0</v>
      </c>
      <c r="P293" s="154">
        <f>IF('Detailed input - Vehicles'!$E$208&gt;=(P3-$I$3),$J$58/'Detailed input - Vehicles'!$E$208,0)</f>
        <v>0</v>
      </c>
      <c r="Q293" s="154">
        <f>IF('Detailed input - Vehicles'!$E$208&gt;=(Q3-$I$3),$J$58/'Detailed input - Vehicles'!$E$208,0)</f>
        <v>0</v>
      </c>
      <c r="R293" s="154">
        <f>IF('Detailed input - Vehicles'!$E$208&gt;=(R3-$I$3),$J$58/'Detailed input - Vehicles'!$E$208,0)</f>
        <v>0</v>
      </c>
      <c r="S293" s="154">
        <f>IF('Detailed input - Vehicles'!$E$208&gt;=(S3-$I$3),$J$58/'Detailed input - Vehicles'!$E$208,0)</f>
        <v>0</v>
      </c>
      <c r="T293" s="154">
        <f>IF('Detailed input - Vehicles'!$E$208&gt;=(T3-$I$3),$J$58/'Detailed input - Vehicles'!$E$208,0)</f>
        <v>0</v>
      </c>
      <c r="U293" s="154">
        <f>IF('Detailed input - Vehicles'!$E$208&gt;=(U3-$I$3),$J$58/'Detailed input - Vehicles'!$E$208,0)</f>
        <v>0</v>
      </c>
      <c r="V293" s="154">
        <f>IF('Detailed input - Vehicles'!$E$208&gt;=(V3-$I$3),$J$58/'Detailed input - Vehicles'!$E$208,0)</f>
        <v>0</v>
      </c>
      <c r="W293" s="154">
        <f>IF('Detailed input - Vehicles'!$E$208&gt;=(W3-$I$3),$J$58/'Detailed input - Vehicles'!$E$208,0)</f>
        <v>0</v>
      </c>
      <c r="X293" s="154">
        <f>IF('Detailed input - Vehicles'!$E$208&gt;=(X3-$I$3),$J$58/'Detailed input - Vehicles'!$E$208,0)</f>
        <v>0</v>
      </c>
      <c r="Y293" s="154">
        <f>IF('Detailed input - Vehicles'!$E$208&gt;=(Y3-$I$3),$J$58/'Detailed input - Vehicles'!$E$208,0)</f>
        <v>0</v>
      </c>
      <c r="Z293" s="154">
        <f>IF('Detailed input - Vehicles'!$E$208&gt;=(Z3-$I$3),$J$58/'Detailed input - Vehicles'!$E$208,0)</f>
        <v>0</v>
      </c>
      <c r="AA293" s="154">
        <f>IF('Detailed input - Vehicles'!$E$208&gt;=(AA3-$I$3),$J$58/'Detailed input - Vehicles'!$E$208,0)</f>
        <v>0</v>
      </c>
      <c r="AB293" s="154">
        <f>IF('Detailed input - Vehicles'!$E$208&gt;=(AB3-$I$3),$J$58/'Detailed input - Vehicles'!$E$208,0)</f>
        <v>0</v>
      </c>
      <c r="AC293" s="154">
        <f>IF('Detailed input - Vehicles'!$E$208&gt;=(AC3-$I$3),$J$58/'Detailed input - Vehicles'!$E$208,0)</f>
        <v>0</v>
      </c>
      <c r="AE293" s="602">
        <f>+SUM(D293:AC293)-$J$58</f>
        <v>0</v>
      </c>
    </row>
    <row r="294" spans="2:31" ht="15" customHeight="1" x14ac:dyDescent="0.3">
      <c r="B294" s="48"/>
      <c r="C294" s="146" t="s">
        <v>128</v>
      </c>
      <c r="D294" s="154"/>
      <c r="E294" s="154"/>
      <c r="F294" s="154"/>
      <c r="G294" s="154"/>
      <c r="H294" s="154"/>
      <c r="I294" s="154"/>
      <c r="J294" s="154"/>
      <c r="K294" s="154">
        <f>IF('Detailed input - Vehicles'!$E$208&gt;=(K3-$J$3),$K$58/'Detailed input - Vehicles'!$E$208,0)</f>
        <v>0</v>
      </c>
      <c r="L294" s="154">
        <f>IF('Detailed input - Vehicles'!$E$208&gt;=(L3-$J$3),$K$58/'Detailed input - Vehicles'!$E$208,0)</f>
        <v>0</v>
      </c>
      <c r="M294" s="154">
        <f>IF('Detailed input - Vehicles'!$E$208&gt;=(M3-$J$3),$K$58/'Detailed input - Vehicles'!$E$208,0)</f>
        <v>0</v>
      </c>
      <c r="N294" s="154">
        <f>IF('Detailed input - Vehicles'!$E$208&gt;=(N3-$J$3),$K$58/'Detailed input - Vehicles'!$E$208,0)</f>
        <v>0</v>
      </c>
      <c r="O294" s="154">
        <f>IF('Detailed input - Vehicles'!$E$208&gt;=(O3-$J$3),$K$58/'Detailed input - Vehicles'!$E$208,0)</f>
        <v>0</v>
      </c>
      <c r="P294" s="154">
        <f>IF('Detailed input - Vehicles'!$E$208&gt;=(P3-$J$3),$K$58/'Detailed input - Vehicles'!$E$208,0)</f>
        <v>0</v>
      </c>
      <c r="Q294" s="154">
        <f>IF('Detailed input - Vehicles'!$E$208&gt;=(Q3-$J$3),$K$58/'Detailed input - Vehicles'!$E$208,0)</f>
        <v>0</v>
      </c>
      <c r="R294" s="154">
        <f>IF('Detailed input - Vehicles'!$E$208&gt;=(R3-$J$3),$K$58/'Detailed input - Vehicles'!$E$208,0)</f>
        <v>0</v>
      </c>
      <c r="S294" s="154">
        <f>IF('Detailed input - Vehicles'!$E$208&gt;=(S3-$J$3),$K$58/'Detailed input - Vehicles'!$E$208,0)</f>
        <v>0</v>
      </c>
      <c r="T294" s="154">
        <f>IF('Detailed input - Vehicles'!$E$208&gt;=(T3-$J$3),$K$58/'Detailed input - Vehicles'!$E$208,0)</f>
        <v>0</v>
      </c>
      <c r="U294" s="154">
        <f>IF('Detailed input - Vehicles'!$E$208&gt;=(U3-$J$3),$K$58/'Detailed input - Vehicles'!$E$208,0)</f>
        <v>0</v>
      </c>
      <c r="V294" s="154">
        <f>IF('Detailed input - Vehicles'!$E$208&gt;=(V3-$J$3),$K$58/'Detailed input - Vehicles'!$E$208,0)</f>
        <v>0</v>
      </c>
      <c r="W294" s="154">
        <f>IF('Detailed input - Vehicles'!$E$208&gt;=(W3-$J$3),$K$58/'Detailed input - Vehicles'!$E$208,0)</f>
        <v>0</v>
      </c>
      <c r="X294" s="154">
        <f>IF('Detailed input - Vehicles'!$E$208&gt;=(X3-$J$3),$K$58/'Detailed input - Vehicles'!$E$208,0)</f>
        <v>0</v>
      </c>
      <c r="Y294" s="154">
        <f>IF('Detailed input - Vehicles'!$E$208&gt;=(Y3-$J$3),$K$58/'Detailed input - Vehicles'!$E$208,0)</f>
        <v>0</v>
      </c>
      <c r="Z294" s="154">
        <f>IF('Detailed input - Vehicles'!$E$208&gt;=(Z3-$J$3),$K$58/'Detailed input - Vehicles'!$E$208,0)</f>
        <v>0</v>
      </c>
      <c r="AA294" s="154">
        <f>IF('Detailed input - Vehicles'!$E$208&gt;=(AA3-$J$3),$K$58/'Detailed input - Vehicles'!$E$208,0)</f>
        <v>0</v>
      </c>
      <c r="AB294" s="154">
        <f>IF('Detailed input - Vehicles'!$E$208&gt;=(AB3-$J$3),$K$58/'Detailed input - Vehicles'!$E$208,0)</f>
        <v>0</v>
      </c>
      <c r="AC294" s="154">
        <f>IF('Detailed input - Vehicles'!$E$208&gt;=(AC3-$J$3),$K$58/'Detailed input - Vehicles'!$E$208,0)</f>
        <v>0</v>
      </c>
      <c r="AE294" s="602">
        <f>+SUM(D294:AC294)-$K$58</f>
        <v>0</v>
      </c>
    </row>
    <row r="295" spans="2:31" ht="15" customHeight="1" x14ac:dyDescent="0.3">
      <c r="B295" s="48"/>
      <c r="C295" s="146" t="s">
        <v>129</v>
      </c>
      <c r="D295" s="154"/>
      <c r="E295" s="154"/>
      <c r="F295" s="154"/>
      <c r="G295" s="154"/>
      <c r="H295" s="154"/>
      <c r="I295" s="154"/>
      <c r="J295" s="154"/>
      <c r="K295" s="154"/>
      <c r="L295" s="154">
        <f>IF('Detailed input - Vehicles'!$E$208&gt;=(L3-$K$3),$L$58/'Detailed input - Vehicles'!$E$208,0)</f>
        <v>0</v>
      </c>
      <c r="M295" s="154">
        <f>IF('Detailed input - Vehicles'!$E$208&gt;=(M3-$K$3),$L$58/'Detailed input - Vehicles'!$E$208,0)</f>
        <v>0</v>
      </c>
      <c r="N295" s="154">
        <f>IF('Detailed input - Vehicles'!$E$208&gt;=(N3-$K$3),$L$58/'Detailed input - Vehicles'!$E$208,0)</f>
        <v>0</v>
      </c>
      <c r="O295" s="154">
        <f>IF('Detailed input - Vehicles'!$E$208&gt;=(O3-$K$3),$L$58/'Detailed input - Vehicles'!$E$208,0)</f>
        <v>0</v>
      </c>
      <c r="P295" s="154">
        <f>IF('Detailed input - Vehicles'!$E$208&gt;=(P3-$K$3),$L$58/'Detailed input - Vehicles'!$E$208,0)</f>
        <v>0</v>
      </c>
      <c r="Q295" s="154">
        <f>IF('Detailed input - Vehicles'!$E$208&gt;=(Q3-$K$3),$L$58/'Detailed input - Vehicles'!$E$208,0)</f>
        <v>0</v>
      </c>
      <c r="R295" s="154">
        <f>IF('Detailed input - Vehicles'!$E$208&gt;=(R3-$K$3),$L$58/'Detailed input - Vehicles'!$E$208,0)</f>
        <v>0</v>
      </c>
      <c r="S295" s="154">
        <f>IF('Detailed input - Vehicles'!$E$208&gt;=(S3-$K$3),$L$58/'Detailed input - Vehicles'!$E$208,0)</f>
        <v>0</v>
      </c>
      <c r="T295" s="154">
        <f>IF('Detailed input - Vehicles'!$E$208&gt;=(T3-$K$3),$L$58/'Detailed input - Vehicles'!$E$208,0)</f>
        <v>0</v>
      </c>
      <c r="U295" s="154">
        <f>IF('Detailed input - Vehicles'!$E$208&gt;=(U3-$K$3),$L$58/'Detailed input - Vehicles'!$E$208,0)</f>
        <v>0</v>
      </c>
      <c r="V295" s="154">
        <f>IF('Detailed input - Vehicles'!$E$208&gt;=(V3-$K$3),$L$58/'Detailed input - Vehicles'!$E$208,0)</f>
        <v>0</v>
      </c>
      <c r="W295" s="154">
        <f>IF('Detailed input - Vehicles'!$E$208&gt;=(W3-$K$3),$L$58/'Detailed input - Vehicles'!$E$208,0)</f>
        <v>0</v>
      </c>
      <c r="X295" s="154">
        <f>IF('Detailed input - Vehicles'!$E$208&gt;=(X3-$K$3),$L$58/'Detailed input - Vehicles'!$E$208,0)</f>
        <v>0</v>
      </c>
      <c r="Y295" s="154">
        <f>IF('Detailed input - Vehicles'!$E$208&gt;=(Y3-$K$3),$L$58/'Detailed input - Vehicles'!$E$208,0)</f>
        <v>0</v>
      </c>
      <c r="Z295" s="154">
        <f>IF('Detailed input - Vehicles'!$E$208&gt;=(Z3-$K$3),$L$58/'Detailed input - Vehicles'!$E$208,0)</f>
        <v>0</v>
      </c>
      <c r="AA295" s="154">
        <f>IF('Detailed input - Vehicles'!$E$208&gt;=(AA3-$K$3),$L$58/'Detailed input - Vehicles'!$E$208,0)</f>
        <v>0</v>
      </c>
      <c r="AB295" s="154">
        <f>IF('Detailed input - Vehicles'!$E$208&gt;=(AB3-$K$3),$L$58/'Detailed input - Vehicles'!$E$208,0)</f>
        <v>0</v>
      </c>
      <c r="AC295" s="154">
        <f>IF('Detailed input - Vehicles'!$E$208&gt;=(AC3-$K$3),$L$58/'Detailed input - Vehicles'!$E$208,0)</f>
        <v>0</v>
      </c>
      <c r="AE295" s="602">
        <f>+SUM(D295:AC295)-$L$58</f>
        <v>0</v>
      </c>
    </row>
    <row r="296" spans="2:31" ht="15" customHeight="1" x14ac:dyDescent="0.3">
      <c r="B296" s="48"/>
      <c r="C296" s="146" t="s">
        <v>130</v>
      </c>
      <c r="D296" s="154"/>
      <c r="E296" s="154"/>
      <c r="F296" s="154"/>
      <c r="G296" s="154"/>
      <c r="H296" s="154"/>
      <c r="I296" s="154"/>
      <c r="J296" s="154"/>
      <c r="K296" s="154"/>
      <c r="L296" s="154"/>
      <c r="M296" s="154">
        <f>IF('Detailed input - Vehicles'!$E$208&gt;=(M3-$L$3),$M$58/'Detailed input - Vehicles'!$E$208,0)</f>
        <v>0</v>
      </c>
      <c r="N296" s="154">
        <f>IF('Detailed input - Vehicles'!$E$208&gt;=(N3-$L$3),$M$58/'Detailed input - Vehicles'!$E$208,0)</f>
        <v>0</v>
      </c>
      <c r="O296" s="154">
        <f>IF('Detailed input - Vehicles'!$E$208&gt;=(O3-$L$3),$M$58/'Detailed input - Vehicles'!$E$208,0)</f>
        <v>0</v>
      </c>
      <c r="P296" s="154">
        <f>IF('Detailed input - Vehicles'!$E$208&gt;=(P3-$L$3),$M$58/'Detailed input - Vehicles'!$E$208,0)</f>
        <v>0</v>
      </c>
      <c r="Q296" s="154">
        <f>IF('Detailed input - Vehicles'!$E$208&gt;=(Q3-$L$3),$M$58/'Detailed input - Vehicles'!$E$208,0)</f>
        <v>0</v>
      </c>
      <c r="R296" s="154">
        <f>IF('Detailed input - Vehicles'!$E$208&gt;=(R3-$L$3),$M$58/'Detailed input - Vehicles'!$E$208,0)</f>
        <v>0</v>
      </c>
      <c r="S296" s="154">
        <f>IF('Detailed input - Vehicles'!$E$208&gt;=(S3-$L$3),$M$58/'Detailed input - Vehicles'!$E$208,0)</f>
        <v>0</v>
      </c>
      <c r="T296" s="154">
        <f>IF('Detailed input - Vehicles'!$E$208&gt;=(T3-$L$3),$M$58/'Detailed input - Vehicles'!$E$208,0)</f>
        <v>0</v>
      </c>
      <c r="U296" s="154">
        <f>IF('Detailed input - Vehicles'!$E$208&gt;=(U3-$L$3),$M$58/'Detailed input - Vehicles'!$E$208,0)</f>
        <v>0</v>
      </c>
      <c r="V296" s="154">
        <f>IF('Detailed input - Vehicles'!$E$208&gt;=(V3-$L$3),$M$58/'Detailed input - Vehicles'!$E$208,0)</f>
        <v>0</v>
      </c>
      <c r="W296" s="154">
        <f>IF('Detailed input - Vehicles'!$E$208&gt;=(W3-$L$3),$M$58/'Detailed input - Vehicles'!$E$208,0)</f>
        <v>0</v>
      </c>
      <c r="X296" s="154">
        <f>IF('Detailed input - Vehicles'!$E$208&gt;=(X3-$L$3),$M$58/'Detailed input - Vehicles'!$E$208,0)</f>
        <v>0</v>
      </c>
      <c r="Y296" s="154">
        <f>IF('Detailed input - Vehicles'!$E$208&gt;=(Y3-$L$3),$M$58/'Detailed input - Vehicles'!$E$208,0)</f>
        <v>0</v>
      </c>
      <c r="Z296" s="154">
        <f>IF('Detailed input - Vehicles'!$E$208&gt;=(Z3-$L$3),$M$58/'Detailed input - Vehicles'!$E$208,0)</f>
        <v>0</v>
      </c>
      <c r="AA296" s="154">
        <f>IF('Detailed input - Vehicles'!$E$208&gt;=(AA3-$L$3),$M$58/'Detailed input - Vehicles'!$E$208,0)</f>
        <v>0</v>
      </c>
      <c r="AB296" s="154">
        <f>IF('Detailed input - Vehicles'!$E$208&gt;=(AB3-$L$3),$M$58/'Detailed input - Vehicles'!$E$208,0)</f>
        <v>0</v>
      </c>
      <c r="AC296" s="154">
        <f>IF('Detailed input - Vehicles'!$E$208&gt;=(AC3-$L$3),$M$58/'Detailed input - Vehicles'!$E$208,0)</f>
        <v>0</v>
      </c>
      <c r="AE296" s="602">
        <f>+SUM(D296:AC296)-$M$58</f>
        <v>0</v>
      </c>
    </row>
    <row r="297" spans="2:31" ht="15" customHeight="1" x14ac:dyDescent="0.3">
      <c r="B297" s="48"/>
      <c r="C297" s="146" t="s">
        <v>131</v>
      </c>
      <c r="D297" s="154"/>
      <c r="E297" s="154"/>
      <c r="F297" s="154"/>
      <c r="G297" s="154"/>
      <c r="H297" s="154"/>
      <c r="I297" s="154"/>
      <c r="J297" s="154"/>
      <c r="K297" s="154"/>
      <c r="L297" s="154"/>
      <c r="M297" s="154"/>
      <c r="N297" s="154">
        <f>IF('Detailed input - Vehicles'!$E$208&gt;=(N3-$M$3),$N$58/'Detailed input - Vehicles'!$E$208,0)</f>
        <v>0</v>
      </c>
      <c r="O297" s="154">
        <f>IF('Detailed input - Vehicles'!$E$208&gt;=(O3-$M$3),$N$58/'Detailed input - Vehicles'!$E$208,0)</f>
        <v>0</v>
      </c>
      <c r="P297" s="154">
        <f>IF('Detailed input - Vehicles'!$E$208&gt;=(P3-$M$3),$N$58/'Detailed input - Vehicles'!$E$208,0)</f>
        <v>0</v>
      </c>
      <c r="Q297" s="154">
        <f>IF('Detailed input - Vehicles'!$E$208&gt;=(Q3-$M$3),$N$58/'Detailed input - Vehicles'!$E$208,0)</f>
        <v>0</v>
      </c>
      <c r="R297" s="154">
        <f>IF('Detailed input - Vehicles'!$E$208&gt;=(R3-$M$3),$N$58/'Detailed input - Vehicles'!$E$208,0)</f>
        <v>0</v>
      </c>
      <c r="S297" s="154">
        <f>IF('Detailed input - Vehicles'!$E$208&gt;=(S3-$M$3),$N$58/'Detailed input - Vehicles'!$E$208,0)</f>
        <v>0</v>
      </c>
      <c r="T297" s="154">
        <f>IF('Detailed input - Vehicles'!$E$208&gt;=(T3-$M$3),$N$58/'Detailed input - Vehicles'!$E$208,0)</f>
        <v>0</v>
      </c>
      <c r="U297" s="154">
        <f>IF('Detailed input - Vehicles'!$E$208&gt;=(U3-$M$3),$N$58/'Detailed input - Vehicles'!$E$208,0)</f>
        <v>0</v>
      </c>
      <c r="V297" s="154">
        <f>IF('Detailed input - Vehicles'!$E$208&gt;=(V3-$M$3),$N$58/'Detailed input - Vehicles'!$E$208,0)</f>
        <v>0</v>
      </c>
      <c r="W297" s="154">
        <f>IF('Detailed input - Vehicles'!$E$208&gt;=(W3-$M$3),$N$58/'Detailed input - Vehicles'!$E$208,0)</f>
        <v>0</v>
      </c>
      <c r="X297" s="154">
        <f>IF('Detailed input - Vehicles'!$E$208&gt;=(X3-$M$3),$N$58/'Detailed input - Vehicles'!$E$208,0)</f>
        <v>0</v>
      </c>
      <c r="Y297" s="154">
        <f>IF('Detailed input - Vehicles'!$E$208&gt;=(Y3-$M$3),$N$58/'Detailed input - Vehicles'!$E$208,0)</f>
        <v>0</v>
      </c>
      <c r="Z297" s="154">
        <f>IF('Detailed input - Vehicles'!$E$208&gt;=(Z3-$M$3),$N$58/'Detailed input - Vehicles'!$E$208,0)</f>
        <v>0</v>
      </c>
      <c r="AA297" s="154">
        <f>IF('Detailed input - Vehicles'!$E$208&gt;=(AA3-$M$3),$N$58/'Detailed input - Vehicles'!$E$208,0)</f>
        <v>0</v>
      </c>
      <c r="AB297" s="154">
        <f>IF('Detailed input - Vehicles'!$E$208&gt;=(AB3-$M$3),$N$58/'Detailed input - Vehicles'!$E$208,0)</f>
        <v>0</v>
      </c>
      <c r="AC297" s="154">
        <f>IF('Detailed input - Vehicles'!$E$208&gt;=(AC3-$M$3),$N$58/'Detailed input - Vehicles'!$E$208,0)</f>
        <v>0</v>
      </c>
      <c r="AE297" s="602">
        <f>+SUM(D297:AC297)-$N$58</f>
        <v>0</v>
      </c>
    </row>
    <row r="300" spans="2:31" ht="15" customHeight="1" thickBot="1" x14ac:dyDescent="0.35">
      <c r="B300" s="129"/>
      <c r="C300" s="124"/>
      <c r="D300" s="615">
        <v>1</v>
      </c>
      <c r="E300" s="615">
        <v>2</v>
      </c>
      <c r="F300" s="615">
        <v>3</v>
      </c>
      <c r="G300" s="615">
        <v>4</v>
      </c>
      <c r="H300" s="615">
        <v>5</v>
      </c>
      <c r="I300" s="615">
        <v>6</v>
      </c>
      <c r="J300" s="615">
        <v>7</v>
      </c>
      <c r="K300" s="615">
        <v>8</v>
      </c>
      <c r="L300" s="615">
        <v>9</v>
      </c>
      <c r="M300" s="615">
        <v>10</v>
      </c>
      <c r="N300" s="615">
        <v>11</v>
      </c>
      <c r="O300" s="615">
        <v>12</v>
      </c>
      <c r="P300" s="615">
        <v>13</v>
      </c>
      <c r="Q300" s="615">
        <v>14</v>
      </c>
      <c r="R300" s="615">
        <v>15</v>
      </c>
      <c r="S300" s="615">
        <v>16</v>
      </c>
      <c r="T300" s="615">
        <v>17</v>
      </c>
      <c r="U300" s="615">
        <v>18</v>
      </c>
      <c r="V300" s="615">
        <v>19</v>
      </c>
      <c r="W300" s="615">
        <v>20</v>
      </c>
      <c r="X300" s="615">
        <v>21</v>
      </c>
      <c r="Y300" s="615">
        <v>22</v>
      </c>
      <c r="Z300" s="615">
        <v>23</v>
      </c>
      <c r="AA300" s="615">
        <v>24</v>
      </c>
      <c r="AB300" s="615">
        <v>25</v>
      </c>
      <c r="AC300" s="615">
        <v>26</v>
      </c>
      <c r="AD300" s="55"/>
    </row>
    <row r="301" spans="2:31" ht="15" customHeight="1" thickBot="1" x14ac:dyDescent="0.35">
      <c r="B301" s="600" t="s">
        <v>582</v>
      </c>
      <c r="C301" s="601" t="s">
        <v>16</v>
      </c>
      <c r="D301" s="619">
        <f>SUM(D302:D312)</f>
        <v>0</v>
      </c>
      <c r="E301" s="619">
        <f t="shared" ref="E301:AC301" si="155">SUM(E302:E312)</f>
        <v>0</v>
      </c>
      <c r="F301" s="619">
        <f t="shared" si="155"/>
        <v>0</v>
      </c>
      <c r="G301" s="619">
        <f t="shared" si="155"/>
        <v>0</v>
      </c>
      <c r="H301" s="619">
        <f t="shared" si="155"/>
        <v>0</v>
      </c>
      <c r="I301" s="619">
        <f t="shared" si="155"/>
        <v>0</v>
      </c>
      <c r="J301" s="619">
        <f t="shared" si="155"/>
        <v>0</v>
      </c>
      <c r="K301" s="619">
        <f t="shared" si="155"/>
        <v>0</v>
      </c>
      <c r="L301" s="619">
        <f t="shared" si="155"/>
        <v>0</v>
      </c>
      <c r="M301" s="619">
        <f t="shared" si="155"/>
        <v>0</v>
      </c>
      <c r="N301" s="619">
        <f t="shared" si="155"/>
        <v>0</v>
      </c>
      <c r="O301" s="619">
        <f t="shared" si="155"/>
        <v>0</v>
      </c>
      <c r="P301" s="619">
        <f t="shared" si="155"/>
        <v>0</v>
      </c>
      <c r="Q301" s="619">
        <f t="shared" si="155"/>
        <v>0</v>
      </c>
      <c r="R301" s="619">
        <f t="shared" si="155"/>
        <v>0</v>
      </c>
      <c r="S301" s="619">
        <f t="shared" si="155"/>
        <v>0</v>
      </c>
      <c r="T301" s="619">
        <f t="shared" si="155"/>
        <v>0</v>
      </c>
      <c r="U301" s="619">
        <f t="shared" si="155"/>
        <v>0</v>
      </c>
      <c r="V301" s="619">
        <f t="shared" si="155"/>
        <v>0</v>
      </c>
      <c r="W301" s="619">
        <f t="shared" si="155"/>
        <v>0</v>
      </c>
      <c r="X301" s="619">
        <f t="shared" si="155"/>
        <v>0</v>
      </c>
      <c r="Y301" s="619">
        <f t="shared" si="155"/>
        <v>0</v>
      </c>
      <c r="Z301" s="619">
        <f t="shared" si="155"/>
        <v>0</v>
      </c>
      <c r="AA301" s="619">
        <f t="shared" si="155"/>
        <v>0</v>
      </c>
      <c r="AB301" s="619">
        <f t="shared" si="155"/>
        <v>0</v>
      </c>
      <c r="AC301" s="619">
        <f t="shared" si="155"/>
        <v>0</v>
      </c>
      <c r="AD301" s="34"/>
    </row>
    <row r="302" spans="2:31" ht="15" customHeight="1" x14ac:dyDescent="0.3">
      <c r="B302" s="56"/>
      <c r="C302" s="146" t="s">
        <v>121</v>
      </c>
      <c r="D302" s="154">
        <f>IF('Detailed input - Vehicles'!$E$208=D300,$D$61,0)</f>
        <v>0</v>
      </c>
      <c r="E302" s="154">
        <f>IF('Detailed input - Vehicles'!$E$208=E300,$D$61,0)</f>
        <v>0</v>
      </c>
      <c r="F302" s="154">
        <f>IF('Detailed input - Vehicles'!$E$208=F300,$D$61,0)</f>
        <v>0</v>
      </c>
      <c r="G302" s="154">
        <f>IF('Detailed input - Vehicles'!$E$208=G300,$D$61,0)</f>
        <v>0</v>
      </c>
      <c r="H302" s="154">
        <f>IF('Detailed input - Vehicles'!$E$208=H300,$D$61,0)</f>
        <v>0</v>
      </c>
      <c r="I302" s="154">
        <f>IF('Detailed input - Vehicles'!$E$208=I300,$D$61,0)</f>
        <v>0</v>
      </c>
      <c r="J302" s="154">
        <f>IF('Detailed input - Vehicles'!$E$208=J300,$D$61,0)</f>
        <v>0</v>
      </c>
      <c r="K302" s="154">
        <f>IF('Detailed input - Vehicles'!$E$208=K300,$D$61,0)</f>
        <v>0</v>
      </c>
      <c r="L302" s="154">
        <f>IF('Detailed input - Vehicles'!$E$208=L300,$D$61,0)</f>
        <v>0</v>
      </c>
      <c r="M302" s="154">
        <f>IF('Detailed input - Vehicles'!$E$208=M300,$D$61,0)</f>
        <v>0</v>
      </c>
      <c r="N302" s="154">
        <f>IF('Detailed input - Vehicles'!$E$208=N300,$D$61,0)</f>
        <v>0</v>
      </c>
      <c r="O302" s="154">
        <f>IF('Detailed input - Vehicles'!$E$208=O300,$D$61,0)</f>
        <v>0</v>
      </c>
      <c r="P302" s="154">
        <f>IF('Detailed input - Vehicles'!$E$208=P300,$D$61,0)</f>
        <v>0</v>
      </c>
      <c r="Q302" s="154">
        <f>IF('Detailed input - Vehicles'!$E$208=Q300,$D$61,0)</f>
        <v>0</v>
      </c>
      <c r="R302" s="154">
        <f>IF('Detailed input - Vehicles'!$E$208=R300,$D$61,0)</f>
        <v>0</v>
      </c>
      <c r="S302" s="154">
        <f>IF('Detailed input - Vehicles'!$E$208=S300,$D$61,0)</f>
        <v>0</v>
      </c>
      <c r="T302" s="154">
        <f>IF('Detailed input - Vehicles'!$E$208=T300,$D$61,0)</f>
        <v>0</v>
      </c>
      <c r="U302" s="154">
        <f>IF('Detailed input - Vehicles'!$E$208=U300,$D$61,0)</f>
        <v>0</v>
      </c>
      <c r="V302" s="154">
        <f>IF('Detailed input - Vehicles'!$E$208=V300,$D$61,0)</f>
        <v>0</v>
      </c>
      <c r="W302" s="154">
        <f>IF('Detailed input - Vehicles'!$E$208=W300,$D$61,0)</f>
        <v>0</v>
      </c>
      <c r="X302" s="154">
        <f>IF('Detailed input - Vehicles'!$E$208=X300,$D$61,0)</f>
        <v>0</v>
      </c>
      <c r="Y302" s="154">
        <f>IF('Detailed input - Vehicles'!$E$208=Y300,$D$61,0)</f>
        <v>0</v>
      </c>
      <c r="Z302" s="154">
        <f>IF('Detailed input - Vehicles'!$E$208=Z300,$D$61,0)</f>
        <v>0</v>
      </c>
      <c r="AA302" s="154">
        <f>IF('Detailed input - Vehicles'!$E$208=AA300,$D$61,0)</f>
        <v>0</v>
      </c>
      <c r="AB302" s="154">
        <f>IF('Detailed input - Vehicles'!$E$208=AB300,$D$61,0)</f>
        <v>0</v>
      </c>
      <c r="AC302" s="154">
        <f>IF('Detailed input - Vehicles'!$E$208=AC300,$D$61,0)</f>
        <v>0</v>
      </c>
      <c r="AE302" s="623">
        <f>SUM(D302:AC302)-$D$61</f>
        <v>0</v>
      </c>
    </row>
    <row r="303" spans="2:31" ht="15" customHeight="1" x14ac:dyDescent="0.3">
      <c r="B303" s="225"/>
      <c r="C303" s="146" t="s">
        <v>122</v>
      </c>
      <c r="D303" s="155"/>
      <c r="E303" s="154">
        <f>IF('Detailed input - Vehicles'!$E$208=D300,$E$61,0)</f>
        <v>0</v>
      </c>
      <c r="F303" s="154">
        <f>IF('Detailed input - Vehicles'!$E$208=E300,$E$61,0)</f>
        <v>0</v>
      </c>
      <c r="G303" s="154">
        <f>IF('Detailed input - Vehicles'!$E$208=F300,$E$61,0)</f>
        <v>0</v>
      </c>
      <c r="H303" s="154">
        <f>IF('Detailed input - Vehicles'!$E$208=G300,$E$61,0)</f>
        <v>0</v>
      </c>
      <c r="I303" s="154">
        <f>IF('Detailed input - Vehicles'!$E$208=H300,$E$61,0)</f>
        <v>0</v>
      </c>
      <c r="J303" s="154">
        <f>IF('Detailed input - Vehicles'!$E$208=I300,$E$61,0)</f>
        <v>0</v>
      </c>
      <c r="K303" s="154">
        <f>IF('Detailed input - Vehicles'!$E$208=J300,$E$61,0)</f>
        <v>0</v>
      </c>
      <c r="L303" s="154">
        <f>IF('Detailed input - Vehicles'!$E$208=K300,$E$61,0)</f>
        <v>0</v>
      </c>
      <c r="M303" s="154">
        <f>IF('Detailed input - Vehicles'!$E$208=L300,$E$61,0)</f>
        <v>0</v>
      </c>
      <c r="N303" s="154">
        <f>IF('Detailed input - Vehicles'!$E$208=M300,$E$61,0)</f>
        <v>0</v>
      </c>
      <c r="O303" s="154">
        <f>IF('Detailed input - Vehicles'!$E$208=N300,$E$61,0)</f>
        <v>0</v>
      </c>
      <c r="P303" s="154">
        <f>IF('Detailed input - Vehicles'!$E$208=O300,$E$61,0)</f>
        <v>0</v>
      </c>
      <c r="Q303" s="154">
        <f>IF('Detailed input - Vehicles'!$E$208=P300,$E$61,0)</f>
        <v>0</v>
      </c>
      <c r="R303" s="154">
        <f>IF('Detailed input - Vehicles'!$E$208=Q300,$E$61,0)</f>
        <v>0</v>
      </c>
      <c r="S303" s="154">
        <f>IF('Detailed input - Vehicles'!$E$208=R300,$E$61,0)</f>
        <v>0</v>
      </c>
      <c r="T303" s="154">
        <f>IF('Detailed input - Vehicles'!$E$208=S300,$E$61,0)</f>
        <v>0</v>
      </c>
      <c r="U303" s="154">
        <f>IF('Detailed input - Vehicles'!$E$208=T300,$E$61,0)</f>
        <v>0</v>
      </c>
      <c r="V303" s="154">
        <f>IF('Detailed input - Vehicles'!$E$208=U300,$E$61,0)</f>
        <v>0</v>
      </c>
      <c r="W303" s="154">
        <f>IF('Detailed input - Vehicles'!$E$208=V300,$E$61,0)</f>
        <v>0</v>
      </c>
      <c r="X303" s="154">
        <f>IF('Detailed input - Vehicles'!$E$208=W300,$E$61,0)</f>
        <v>0</v>
      </c>
      <c r="Y303" s="154">
        <f>IF('Detailed input - Vehicles'!$E$208=X300,$E$61,0)</f>
        <v>0</v>
      </c>
      <c r="Z303" s="154">
        <f>IF('Detailed input - Vehicles'!$E$208=Y300,$E$61,0)</f>
        <v>0</v>
      </c>
      <c r="AA303" s="154">
        <f>IF('Detailed input - Vehicles'!$E$208=Z300,$E$61,0)</f>
        <v>0</v>
      </c>
      <c r="AB303" s="154">
        <f>IF('Detailed input - Vehicles'!$E$208=AA300,$E$61,0)</f>
        <v>0</v>
      </c>
      <c r="AC303" s="154">
        <f>IF('Detailed input - Vehicles'!$E$208=AB300,$E$61,0)</f>
        <v>0</v>
      </c>
      <c r="AE303" s="623">
        <f>SUM(D303:AC303)-$E$61</f>
        <v>0</v>
      </c>
    </row>
    <row r="304" spans="2:31" ht="15" customHeight="1" x14ac:dyDescent="0.3">
      <c r="B304" s="226"/>
      <c r="C304" s="146" t="s">
        <v>123</v>
      </c>
      <c r="D304" s="154"/>
      <c r="E304" s="154"/>
      <c r="F304" s="154">
        <f>IF('Detailed input - Vehicles'!$E$208=D300,$F$61,0)</f>
        <v>0</v>
      </c>
      <c r="G304" s="154">
        <f>IF('Detailed input - Vehicles'!$E$208=E300,$F$61,0)</f>
        <v>0</v>
      </c>
      <c r="H304" s="154">
        <f>IF('Detailed input - Vehicles'!$E$208=F300,$F$61,0)</f>
        <v>0</v>
      </c>
      <c r="I304" s="154">
        <f>IF('Detailed input - Vehicles'!$E$208=G300,$F$61,0)</f>
        <v>0</v>
      </c>
      <c r="J304" s="154">
        <f>IF('Detailed input - Vehicles'!$E$208=H300,$F$61,0)</f>
        <v>0</v>
      </c>
      <c r="K304" s="154">
        <f>IF('Detailed input - Vehicles'!$E$208=I300,$F$61,0)</f>
        <v>0</v>
      </c>
      <c r="L304" s="154">
        <f>IF('Detailed input - Vehicles'!$E$208=J300,$F$61,0)</f>
        <v>0</v>
      </c>
      <c r="M304" s="154">
        <f>IF('Detailed input - Vehicles'!$E$208=K300,$F$61,0)</f>
        <v>0</v>
      </c>
      <c r="N304" s="154">
        <f>IF('Detailed input - Vehicles'!$E$208=L300,$F$61,0)</f>
        <v>0</v>
      </c>
      <c r="O304" s="154">
        <f>IF('Detailed input - Vehicles'!$E$208=M300,$F$61,0)</f>
        <v>0</v>
      </c>
      <c r="P304" s="154">
        <f>IF('Detailed input - Vehicles'!$E$208=N300,$F$61,0)</f>
        <v>0</v>
      </c>
      <c r="Q304" s="154">
        <f>IF('Detailed input - Vehicles'!$E$208=O300,$F$61,0)</f>
        <v>0</v>
      </c>
      <c r="R304" s="154">
        <f>IF('Detailed input - Vehicles'!$E$208=P300,$F$61,0)</f>
        <v>0</v>
      </c>
      <c r="S304" s="154">
        <f>IF('Detailed input - Vehicles'!$E$208=Q300,$F$61,0)</f>
        <v>0</v>
      </c>
      <c r="T304" s="154">
        <f>IF('Detailed input - Vehicles'!$E$208=R300,$F$61,0)</f>
        <v>0</v>
      </c>
      <c r="U304" s="154">
        <f>IF('Detailed input - Vehicles'!$E$208=S300,$F$61,0)</f>
        <v>0</v>
      </c>
      <c r="V304" s="154">
        <f>IF('Detailed input - Vehicles'!$E$208=T300,$F$61,0)</f>
        <v>0</v>
      </c>
      <c r="W304" s="154">
        <f>IF('Detailed input - Vehicles'!$E$208=U300,$F$61,0)</f>
        <v>0</v>
      </c>
      <c r="X304" s="154">
        <f>IF('Detailed input - Vehicles'!$E$208=V300,$F$61,0)</f>
        <v>0</v>
      </c>
      <c r="Y304" s="154">
        <f>IF('Detailed input - Vehicles'!$E$208=W300,$F$61,0)</f>
        <v>0</v>
      </c>
      <c r="Z304" s="154">
        <f>IF('Detailed input - Vehicles'!$E$208=X300,$F$61,0)</f>
        <v>0</v>
      </c>
      <c r="AA304" s="154">
        <f>IF('Detailed input - Vehicles'!$E$208=Y300,$F$61,0)</f>
        <v>0</v>
      </c>
      <c r="AB304" s="154">
        <f>IF('Detailed input - Vehicles'!$E$208=Z300,$F$61,0)</f>
        <v>0</v>
      </c>
      <c r="AC304" s="154">
        <f>IF('Detailed input - Vehicles'!$E$208=AA300,$F$61,0)</f>
        <v>0</v>
      </c>
      <c r="AE304" s="623">
        <f>SUM(D304:AC304)-$F$61</f>
        <v>0</v>
      </c>
    </row>
    <row r="305" spans="2:31" ht="15" customHeight="1" x14ac:dyDescent="0.3">
      <c r="B305" s="226"/>
      <c r="C305" s="146" t="s">
        <v>124</v>
      </c>
      <c r="D305" s="154"/>
      <c r="E305" s="154"/>
      <c r="F305" s="154"/>
      <c r="G305" s="154">
        <f>IF('Detailed input - Vehicles'!$E$208=D300,$G$61,0)</f>
        <v>0</v>
      </c>
      <c r="H305" s="154">
        <f>IF('Detailed input - Vehicles'!$E$208=E300,$G$61,0)</f>
        <v>0</v>
      </c>
      <c r="I305" s="154">
        <f>IF('Detailed input - Vehicles'!$E$208=F300,$G$61,0)</f>
        <v>0</v>
      </c>
      <c r="J305" s="154">
        <f>IF('Detailed input - Vehicles'!$E$208=G300,$G$61,0)</f>
        <v>0</v>
      </c>
      <c r="K305" s="154">
        <f>IF('Detailed input - Vehicles'!$E$208=H300,$G$61,0)</f>
        <v>0</v>
      </c>
      <c r="L305" s="154">
        <f>IF('Detailed input - Vehicles'!$E$208=I300,$G$61,0)</f>
        <v>0</v>
      </c>
      <c r="M305" s="154">
        <f>IF('Detailed input - Vehicles'!$E$208=J300,$G$61,0)</f>
        <v>0</v>
      </c>
      <c r="N305" s="154">
        <f>IF('Detailed input - Vehicles'!$E$208=K300,$G$61,0)</f>
        <v>0</v>
      </c>
      <c r="O305" s="154">
        <f>IF('Detailed input - Vehicles'!$E$208=L300,$G$61,0)</f>
        <v>0</v>
      </c>
      <c r="P305" s="154">
        <f>IF('Detailed input - Vehicles'!$E$208=M300,$G$61,0)</f>
        <v>0</v>
      </c>
      <c r="Q305" s="154">
        <f>IF('Detailed input - Vehicles'!$E$208=N300,$G$61,0)</f>
        <v>0</v>
      </c>
      <c r="R305" s="154">
        <f>IF('Detailed input - Vehicles'!$E$208=O300,$G$61,0)</f>
        <v>0</v>
      </c>
      <c r="S305" s="154">
        <f>IF('Detailed input - Vehicles'!$E$208=P300,$G$61,0)</f>
        <v>0</v>
      </c>
      <c r="T305" s="154">
        <f>IF('Detailed input - Vehicles'!$E$208=Q300,$G$61,0)</f>
        <v>0</v>
      </c>
      <c r="U305" s="154">
        <f>IF('Detailed input - Vehicles'!$E$208=R300,$G$61,0)</f>
        <v>0</v>
      </c>
      <c r="V305" s="154">
        <f>IF('Detailed input - Vehicles'!$E$208=S300,$G$61,0)</f>
        <v>0</v>
      </c>
      <c r="W305" s="154">
        <f>IF('Detailed input - Vehicles'!$E$208=T300,$G$61,0)</f>
        <v>0</v>
      </c>
      <c r="X305" s="154">
        <f>IF('Detailed input - Vehicles'!$E$208=U300,$G$61,0)</f>
        <v>0</v>
      </c>
      <c r="Y305" s="154">
        <f>IF('Detailed input - Vehicles'!$E$208=V300,$G$61,0)</f>
        <v>0</v>
      </c>
      <c r="Z305" s="154">
        <f>IF('Detailed input - Vehicles'!$E$208=W300,$G$61,0)</f>
        <v>0</v>
      </c>
      <c r="AA305" s="154">
        <f>IF('Detailed input - Vehicles'!$E$208=X300,$G$61,0)</f>
        <v>0</v>
      </c>
      <c r="AB305" s="154">
        <f>IF('Detailed input - Vehicles'!$E$208=Y300,$G$61,0)</f>
        <v>0</v>
      </c>
      <c r="AC305" s="154">
        <f>IF('Detailed input - Vehicles'!$E$208=Z300,$G$61,0)</f>
        <v>0</v>
      </c>
      <c r="AE305" s="623">
        <f>SUM(D305:AC305)-$G$61</f>
        <v>0</v>
      </c>
    </row>
    <row r="306" spans="2:31" ht="15" customHeight="1" x14ac:dyDescent="0.3">
      <c r="B306" s="226"/>
      <c r="C306" s="146" t="s">
        <v>125</v>
      </c>
      <c r="D306" s="154"/>
      <c r="E306" s="154"/>
      <c r="F306" s="154"/>
      <c r="G306" s="154"/>
      <c r="H306" s="154">
        <f>IF('Detailed input - Vehicles'!$E$208=D300,$H$61,0)</f>
        <v>0</v>
      </c>
      <c r="I306" s="154">
        <f>IF('Detailed input - Vehicles'!$E$208=E300,$H$61,0)</f>
        <v>0</v>
      </c>
      <c r="J306" s="154">
        <f>IF('Detailed input - Vehicles'!$E$208=F300,$H$61,0)</f>
        <v>0</v>
      </c>
      <c r="K306" s="154">
        <f>IF('Detailed input - Vehicles'!$E$208=G300,$H$61,0)</f>
        <v>0</v>
      </c>
      <c r="L306" s="154">
        <f>IF('Detailed input - Vehicles'!$E$208=H300,$H$61,0)</f>
        <v>0</v>
      </c>
      <c r="M306" s="154">
        <f>IF('Detailed input - Vehicles'!$E$208=I300,$H$61,0)</f>
        <v>0</v>
      </c>
      <c r="N306" s="154">
        <f>IF('Detailed input - Vehicles'!$E$208=J300,$H$61,0)</f>
        <v>0</v>
      </c>
      <c r="O306" s="154">
        <f>IF('Detailed input - Vehicles'!$E$208=K300,$H$61,0)</f>
        <v>0</v>
      </c>
      <c r="P306" s="154">
        <f>IF('Detailed input - Vehicles'!$E$208=L300,$H$61,0)</f>
        <v>0</v>
      </c>
      <c r="Q306" s="154">
        <f>IF('Detailed input - Vehicles'!$E$208=M300,$H$61,0)</f>
        <v>0</v>
      </c>
      <c r="R306" s="154">
        <f>IF('Detailed input - Vehicles'!$E$208=N300,$H$61,0)</f>
        <v>0</v>
      </c>
      <c r="S306" s="154">
        <f>IF('Detailed input - Vehicles'!$E$208=O300,$H$61,0)</f>
        <v>0</v>
      </c>
      <c r="T306" s="154">
        <f>IF('Detailed input - Vehicles'!$E$208=P300,$H$61,0)</f>
        <v>0</v>
      </c>
      <c r="U306" s="154">
        <f>IF('Detailed input - Vehicles'!$E$208=Q300,$H$61,0)</f>
        <v>0</v>
      </c>
      <c r="V306" s="154">
        <f>IF('Detailed input - Vehicles'!$E$208=R300,$H$61,0)</f>
        <v>0</v>
      </c>
      <c r="W306" s="154">
        <f>IF('Detailed input - Vehicles'!$E$208=S300,$H$61,0)</f>
        <v>0</v>
      </c>
      <c r="X306" s="154">
        <f>IF('Detailed input - Vehicles'!$E$208=T300,$H$61,0)</f>
        <v>0</v>
      </c>
      <c r="Y306" s="154">
        <f>IF('Detailed input - Vehicles'!$E$208=U300,$H$61,0)</f>
        <v>0</v>
      </c>
      <c r="Z306" s="154">
        <f>IF('Detailed input - Vehicles'!$E$208=V300,$H$61,0)</f>
        <v>0</v>
      </c>
      <c r="AA306" s="154">
        <f>IF('Detailed input - Vehicles'!$E$208=W300,$H$61,0)</f>
        <v>0</v>
      </c>
      <c r="AB306" s="154">
        <f>IF('Detailed input - Vehicles'!$E$208=X300,$H$61,0)</f>
        <v>0</v>
      </c>
      <c r="AC306" s="154">
        <f>IF('Detailed input - Vehicles'!$E$208=Y300,$H$61,0)</f>
        <v>0</v>
      </c>
      <c r="AE306" s="623">
        <f>SUM(D306:AC306)-$H$61</f>
        <v>0</v>
      </c>
    </row>
    <row r="307" spans="2:31" ht="15" customHeight="1" x14ac:dyDescent="0.3">
      <c r="B307" s="226"/>
      <c r="C307" s="146" t="s">
        <v>126</v>
      </c>
      <c r="D307" s="154"/>
      <c r="E307" s="154"/>
      <c r="F307" s="154"/>
      <c r="G307" s="154"/>
      <c r="H307" s="154"/>
      <c r="I307" s="154">
        <f>IF('Detailed input - Vehicles'!$E$208=D300,$I$61,0)</f>
        <v>0</v>
      </c>
      <c r="J307" s="154">
        <f>IF('Detailed input - Vehicles'!$E$208=E300,$I$61,0)</f>
        <v>0</v>
      </c>
      <c r="K307" s="154">
        <f>IF('Detailed input - Vehicles'!$E$208=F300,$I$61,0)</f>
        <v>0</v>
      </c>
      <c r="L307" s="154">
        <f>IF('Detailed input - Vehicles'!$E$208=G300,$I$61,0)</f>
        <v>0</v>
      </c>
      <c r="M307" s="154">
        <f>IF('Detailed input - Vehicles'!$E$208=H300,$I$61,0)</f>
        <v>0</v>
      </c>
      <c r="N307" s="154">
        <f>IF('Detailed input - Vehicles'!$E$208=I300,$I$61,0)</f>
        <v>0</v>
      </c>
      <c r="O307" s="154">
        <f>IF('Detailed input - Vehicles'!$E$208=J300,$I$61,0)</f>
        <v>0</v>
      </c>
      <c r="P307" s="154">
        <f>IF('Detailed input - Vehicles'!$E$208=K300,$I$61,0)</f>
        <v>0</v>
      </c>
      <c r="Q307" s="154">
        <f>IF('Detailed input - Vehicles'!$E$208=L300,$I$61,0)</f>
        <v>0</v>
      </c>
      <c r="R307" s="154">
        <f>IF('Detailed input - Vehicles'!$E$208=M300,$I$61,0)</f>
        <v>0</v>
      </c>
      <c r="S307" s="154">
        <f>IF('Detailed input - Vehicles'!$E$208=N300,$I$61,0)</f>
        <v>0</v>
      </c>
      <c r="T307" s="154">
        <f>IF('Detailed input - Vehicles'!$E$208=O300,$I$61,0)</f>
        <v>0</v>
      </c>
      <c r="U307" s="154">
        <f>IF('Detailed input - Vehicles'!$E$208=P300,$I$61,0)</f>
        <v>0</v>
      </c>
      <c r="V307" s="154">
        <f>IF('Detailed input - Vehicles'!$E$208=Q300,$I$61,0)</f>
        <v>0</v>
      </c>
      <c r="W307" s="154">
        <f>IF('Detailed input - Vehicles'!$E$208=R300,$I$61,0)</f>
        <v>0</v>
      </c>
      <c r="X307" s="154">
        <f>IF('Detailed input - Vehicles'!$E$208=S300,$I$61,0)</f>
        <v>0</v>
      </c>
      <c r="Y307" s="154">
        <f>IF('Detailed input - Vehicles'!$E$208=T300,$I$61,0)</f>
        <v>0</v>
      </c>
      <c r="Z307" s="154">
        <f>IF('Detailed input - Vehicles'!$E$208=U300,$I$61,0)</f>
        <v>0</v>
      </c>
      <c r="AA307" s="154">
        <f>IF('Detailed input - Vehicles'!$E$208=V300,$I$61,0)</f>
        <v>0</v>
      </c>
      <c r="AB307" s="154">
        <f>IF('Detailed input - Vehicles'!$E$208=W300,$I$61,0)</f>
        <v>0</v>
      </c>
      <c r="AC307" s="154">
        <f>IF('Detailed input - Vehicles'!$E$208=X300,$I$61,0)</f>
        <v>0</v>
      </c>
      <c r="AE307" s="623">
        <f>SUM(D307:AC307)-$I$61</f>
        <v>0</v>
      </c>
    </row>
    <row r="308" spans="2:31" ht="15" customHeight="1" x14ac:dyDescent="0.3">
      <c r="B308" s="226"/>
      <c r="C308" s="146" t="s">
        <v>127</v>
      </c>
      <c r="D308" s="154"/>
      <c r="E308" s="154"/>
      <c r="F308" s="154"/>
      <c r="G308" s="154"/>
      <c r="H308" s="154"/>
      <c r="I308" s="154"/>
      <c r="J308" s="154">
        <f>IF('Detailed input - Vehicles'!$E$208=D300,$J$61,0)</f>
        <v>0</v>
      </c>
      <c r="K308" s="154">
        <f>IF('Detailed input - Vehicles'!$E$208=E300,$J$61,0)</f>
        <v>0</v>
      </c>
      <c r="L308" s="154">
        <f>IF('Detailed input - Vehicles'!$E$208=F300,$J$61,0)</f>
        <v>0</v>
      </c>
      <c r="M308" s="154">
        <f>IF('Detailed input - Vehicles'!$E$208=G300,$J$61,0)</f>
        <v>0</v>
      </c>
      <c r="N308" s="154">
        <f>IF('Detailed input - Vehicles'!$E$208=H300,$J$61,0)</f>
        <v>0</v>
      </c>
      <c r="O308" s="154">
        <f>IF('Detailed input - Vehicles'!$E$208=I300,$J$61,0)</f>
        <v>0</v>
      </c>
      <c r="P308" s="154">
        <f>IF('Detailed input - Vehicles'!$E$208=J300,$J$61,0)</f>
        <v>0</v>
      </c>
      <c r="Q308" s="154">
        <f>IF('Detailed input - Vehicles'!$E$208=K300,$J$61,0)</f>
        <v>0</v>
      </c>
      <c r="R308" s="154">
        <f>IF('Detailed input - Vehicles'!$E$208=L300,$J$61,0)</f>
        <v>0</v>
      </c>
      <c r="S308" s="154">
        <f>IF('Detailed input - Vehicles'!$E$208=M300,$J$61,0)</f>
        <v>0</v>
      </c>
      <c r="T308" s="154">
        <f>IF('Detailed input - Vehicles'!$E$208=N300,$J$61,0)</f>
        <v>0</v>
      </c>
      <c r="U308" s="154">
        <f>IF('Detailed input - Vehicles'!$E$208=O300,$J$61,0)</f>
        <v>0</v>
      </c>
      <c r="V308" s="154">
        <f>IF('Detailed input - Vehicles'!$E$208=P300,$J$61,0)</f>
        <v>0</v>
      </c>
      <c r="W308" s="154">
        <f>IF('Detailed input - Vehicles'!$E$208=Q300,$J$61,0)</f>
        <v>0</v>
      </c>
      <c r="X308" s="154">
        <f>IF('Detailed input - Vehicles'!$E$208=R300,$J$61,0)</f>
        <v>0</v>
      </c>
      <c r="Y308" s="154">
        <f>IF('Detailed input - Vehicles'!$E$208=S300,$J$61,0)</f>
        <v>0</v>
      </c>
      <c r="Z308" s="154">
        <f>IF('Detailed input - Vehicles'!$E$208=T300,$J$61,0)</f>
        <v>0</v>
      </c>
      <c r="AA308" s="154">
        <f>IF('Detailed input - Vehicles'!$E$208=U300,$J$61,0)</f>
        <v>0</v>
      </c>
      <c r="AB308" s="154">
        <f>IF('Detailed input - Vehicles'!$E$208=V300,$J$61,0)</f>
        <v>0</v>
      </c>
      <c r="AC308" s="154">
        <f>IF('Detailed input - Vehicles'!$E$208=W300,$J$61,0)</f>
        <v>0</v>
      </c>
      <c r="AE308" s="623">
        <f>SUM(D308:AC308)-$J$61</f>
        <v>0</v>
      </c>
    </row>
    <row r="309" spans="2:31" ht="15" customHeight="1" x14ac:dyDescent="0.3">
      <c r="B309" s="226"/>
      <c r="C309" s="146" t="s">
        <v>128</v>
      </c>
      <c r="D309" s="154"/>
      <c r="E309" s="154"/>
      <c r="F309" s="154"/>
      <c r="G309" s="154"/>
      <c r="H309" s="154"/>
      <c r="I309" s="154"/>
      <c r="J309" s="154"/>
      <c r="K309" s="154">
        <f>IF('Detailed input - Vehicles'!$E$208=D300,$K$61,0)</f>
        <v>0</v>
      </c>
      <c r="L309" s="154">
        <f>IF('Detailed input - Vehicles'!$E$208=E300,$K$61,0)</f>
        <v>0</v>
      </c>
      <c r="M309" s="154">
        <f>IF('Detailed input - Vehicles'!$E$208=F300,$K$61,0)</f>
        <v>0</v>
      </c>
      <c r="N309" s="154">
        <f>IF('Detailed input - Vehicles'!$E$208=G300,$K$61,0)</f>
        <v>0</v>
      </c>
      <c r="O309" s="154">
        <f>IF('Detailed input - Vehicles'!$E$208=H300,$K$61,0)</f>
        <v>0</v>
      </c>
      <c r="P309" s="154">
        <f>IF('Detailed input - Vehicles'!$E$208=I300,$K$61,0)</f>
        <v>0</v>
      </c>
      <c r="Q309" s="154">
        <f>IF('Detailed input - Vehicles'!$E$208=J300,$K$61,0)</f>
        <v>0</v>
      </c>
      <c r="R309" s="154">
        <f>IF('Detailed input - Vehicles'!$E$208=K300,$K$61,0)</f>
        <v>0</v>
      </c>
      <c r="S309" s="154">
        <f>IF('Detailed input - Vehicles'!$E$208=L300,$K$61,0)</f>
        <v>0</v>
      </c>
      <c r="T309" s="154">
        <f>IF('Detailed input - Vehicles'!$E$208=M300,$K$61,0)</f>
        <v>0</v>
      </c>
      <c r="U309" s="154">
        <f>IF('Detailed input - Vehicles'!$E$208=N300,$K$61,0)</f>
        <v>0</v>
      </c>
      <c r="V309" s="154">
        <f>IF('Detailed input - Vehicles'!$E$208=O300,$K$61,0)</f>
        <v>0</v>
      </c>
      <c r="W309" s="154">
        <f>IF('Detailed input - Vehicles'!$E$208=P300,$K$61,0)</f>
        <v>0</v>
      </c>
      <c r="X309" s="154">
        <f>IF('Detailed input - Vehicles'!$E$208=Q300,$K$61,0)</f>
        <v>0</v>
      </c>
      <c r="Y309" s="154">
        <f>IF('Detailed input - Vehicles'!$E$208=R300,$K$61,0)</f>
        <v>0</v>
      </c>
      <c r="Z309" s="154">
        <f>IF('Detailed input - Vehicles'!$E$208=S300,$K$61,0)</f>
        <v>0</v>
      </c>
      <c r="AA309" s="154">
        <f>IF('Detailed input - Vehicles'!$E$208=T300,$K$61,0)</f>
        <v>0</v>
      </c>
      <c r="AB309" s="154">
        <f>IF('Detailed input - Vehicles'!$E$208=U300,$K$61,0)</f>
        <v>0</v>
      </c>
      <c r="AC309" s="154">
        <f>IF('Detailed input - Vehicles'!$E$208=V300,$K$61,0)</f>
        <v>0</v>
      </c>
      <c r="AE309" s="623">
        <f>SUM(D309:AC309)-$K$61</f>
        <v>0</v>
      </c>
    </row>
    <row r="310" spans="2:31" ht="15" customHeight="1" x14ac:dyDescent="0.3">
      <c r="B310" s="226"/>
      <c r="C310" s="146" t="s">
        <v>129</v>
      </c>
      <c r="D310" s="154"/>
      <c r="E310" s="154"/>
      <c r="F310" s="154"/>
      <c r="G310" s="154"/>
      <c r="H310" s="154"/>
      <c r="I310" s="154"/>
      <c r="J310" s="154"/>
      <c r="K310" s="154"/>
      <c r="L310" s="154">
        <f>IF('Detailed input - Vehicles'!$E$208=D300,$L$61,0)</f>
        <v>0</v>
      </c>
      <c r="M310" s="154">
        <f>IF('Detailed input - Vehicles'!$E$208=E300,$L$61,0)</f>
        <v>0</v>
      </c>
      <c r="N310" s="154">
        <f>IF('Detailed input - Vehicles'!$E$208=F300,$L$61,0)</f>
        <v>0</v>
      </c>
      <c r="O310" s="154">
        <f>IF('Detailed input - Vehicles'!$E$208=G300,$L$61,0)</f>
        <v>0</v>
      </c>
      <c r="P310" s="154">
        <f>IF('Detailed input - Vehicles'!$E$208=H300,$L$61,0)</f>
        <v>0</v>
      </c>
      <c r="Q310" s="154">
        <f>IF('Detailed input - Vehicles'!$E$208=I300,$L$61,0)</f>
        <v>0</v>
      </c>
      <c r="R310" s="154">
        <f>IF('Detailed input - Vehicles'!$E$208=J300,$L$61,0)</f>
        <v>0</v>
      </c>
      <c r="S310" s="154">
        <f>IF('Detailed input - Vehicles'!$E$208=K300,$L$61,0)</f>
        <v>0</v>
      </c>
      <c r="T310" s="154">
        <f>IF('Detailed input - Vehicles'!$E$208=L300,$L$61,0)</f>
        <v>0</v>
      </c>
      <c r="U310" s="154">
        <f>IF('Detailed input - Vehicles'!$E$208=M300,$L$61,0)</f>
        <v>0</v>
      </c>
      <c r="V310" s="154">
        <f>IF('Detailed input - Vehicles'!$E$208=N300,$L$61,0)</f>
        <v>0</v>
      </c>
      <c r="W310" s="154">
        <f>IF('Detailed input - Vehicles'!$E$208=O300,$L$61,0)</f>
        <v>0</v>
      </c>
      <c r="X310" s="154">
        <f>IF('Detailed input - Vehicles'!$E$208=P300,$L$61,0)</f>
        <v>0</v>
      </c>
      <c r="Y310" s="154">
        <f>IF('Detailed input - Vehicles'!$E$208=Q300,$L$61,0)</f>
        <v>0</v>
      </c>
      <c r="Z310" s="154">
        <f>IF('Detailed input - Vehicles'!$E$208=R300,$L$61,0)</f>
        <v>0</v>
      </c>
      <c r="AA310" s="154">
        <f>IF('Detailed input - Vehicles'!$E$208=S300,$L$61,0)</f>
        <v>0</v>
      </c>
      <c r="AB310" s="154">
        <f>IF('Detailed input - Vehicles'!$E$208=T300,$L$61,0)</f>
        <v>0</v>
      </c>
      <c r="AC310" s="154">
        <f>IF('Detailed input - Vehicles'!$E$208=U300,$L$61,0)</f>
        <v>0</v>
      </c>
      <c r="AE310" s="623">
        <f>SUM(D310:AC310)-$L$61</f>
        <v>0</v>
      </c>
    </row>
    <row r="311" spans="2:31" ht="15" customHeight="1" x14ac:dyDescent="0.3">
      <c r="B311" s="226"/>
      <c r="C311" s="146" t="s">
        <v>130</v>
      </c>
      <c r="D311" s="154"/>
      <c r="E311" s="154"/>
      <c r="F311" s="154"/>
      <c r="G311" s="154"/>
      <c r="H311" s="154"/>
      <c r="I311" s="154"/>
      <c r="J311" s="154"/>
      <c r="K311" s="154"/>
      <c r="L311" s="154"/>
      <c r="M311" s="154">
        <f>IF('Detailed input - Vehicles'!$E$208=D300,$M$61,0)</f>
        <v>0</v>
      </c>
      <c r="N311" s="154">
        <f>IF('Detailed input - Vehicles'!$E$208=E300,$M$61,0)</f>
        <v>0</v>
      </c>
      <c r="O311" s="154">
        <f>IF('Detailed input - Vehicles'!$E$208=F300,$M$61,0)</f>
        <v>0</v>
      </c>
      <c r="P311" s="154">
        <f>IF('Detailed input - Vehicles'!$E$208=G300,$M$61,0)</f>
        <v>0</v>
      </c>
      <c r="Q311" s="154">
        <f>IF('Detailed input - Vehicles'!$E$208=H300,$M$61,0)</f>
        <v>0</v>
      </c>
      <c r="R311" s="154">
        <f>IF('Detailed input - Vehicles'!$E$208=I300,$M$61,0)</f>
        <v>0</v>
      </c>
      <c r="S311" s="154">
        <f>IF('Detailed input - Vehicles'!$E$208=J300,$M$61,0)</f>
        <v>0</v>
      </c>
      <c r="T311" s="154">
        <f>IF('Detailed input - Vehicles'!$E$208=K300,$M$61,0)</f>
        <v>0</v>
      </c>
      <c r="U311" s="154">
        <f>IF('Detailed input - Vehicles'!$E$208=L300,$M$61,0)</f>
        <v>0</v>
      </c>
      <c r="V311" s="154">
        <f>IF('Detailed input - Vehicles'!$E$208=M300,$M$61,0)</f>
        <v>0</v>
      </c>
      <c r="W311" s="154">
        <f>IF('Detailed input - Vehicles'!$E$208=N300,$M$61,0)</f>
        <v>0</v>
      </c>
      <c r="X311" s="154">
        <f>IF('Detailed input - Vehicles'!$E$208=O300,$M$61,0)</f>
        <v>0</v>
      </c>
      <c r="Y311" s="154">
        <f>IF('Detailed input - Vehicles'!$E$208=P300,$M$61,0)</f>
        <v>0</v>
      </c>
      <c r="Z311" s="154">
        <f>IF('Detailed input - Vehicles'!$E$208=Q300,$M$61,0)</f>
        <v>0</v>
      </c>
      <c r="AA311" s="154">
        <f>IF('Detailed input - Vehicles'!$E$208=R300,$M$61,0)</f>
        <v>0</v>
      </c>
      <c r="AB311" s="154">
        <f>IF('Detailed input - Vehicles'!$E$208=S300,$M$61,0)</f>
        <v>0</v>
      </c>
      <c r="AC311" s="154">
        <f>IF('Detailed input - Vehicles'!$E$208=T300,$M$61,0)</f>
        <v>0</v>
      </c>
      <c r="AE311" s="623">
        <f>SUM(D311:AC311)-$M$61</f>
        <v>0</v>
      </c>
    </row>
    <row r="312" spans="2:31" ht="15" customHeight="1" x14ac:dyDescent="0.3">
      <c r="B312" s="226"/>
      <c r="C312" s="146" t="s">
        <v>131</v>
      </c>
      <c r="D312" s="154"/>
      <c r="E312" s="154"/>
      <c r="F312" s="154"/>
      <c r="G312" s="154"/>
      <c r="H312" s="154"/>
      <c r="I312" s="154"/>
      <c r="J312" s="154"/>
      <c r="K312" s="154"/>
      <c r="L312" s="154"/>
      <c r="M312" s="154"/>
      <c r="N312" s="154">
        <f>IF('Detailed input - Vehicles'!$E$208=D300,$N$61,0)</f>
        <v>0</v>
      </c>
      <c r="O312" s="154">
        <f>IF('Detailed input - Vehicles'!$E$208=E300,$N$61,0)</f>
        <v>0</v>
      </c>
      <c r="P312" s="154">
        <f>IF('Detailed input - Vehicles'!$E$208=F300,$N$61,0)</f>
        <v>0</v>
      </c>
      <c r="Q312" s="154">
        <f>IF('Detailed input - Vehicles'!$E$208=G300,$N$61,0)</f>
        <v>0</v>
      </c>
      <c r="R312" s="154">
        <f>IF('Detailed input - Vehicles'!$E$208=H300,$N$61,0)</f>
        <v>0</v>
      </c>
      <c r="S312" s="154">
        <f>IF('Detailed input - Vehicles'!$E$208=I300,$N$61,0)</f>
        <v>0</v>
      </c>
      <c r="T312" s="154">
        <f>IF('Detailed input - Vehicles'!$E$208=J300,$N$61,0)</f>
        <v>0</v>
      </c>
      <c r="U312" s="154">
        <f>IF('Detailed input - Vehicles'!$E$208=K300,$N$61,0)</f>
        <v>0</v>
      </c>
      <c r="V312" s="154">
        <f>IF('Detailed input - Vehicles'!$E$208=L300,$N$61,0)</f>
        <v>0</v>
      </c>
      <c r="W312" s="154">
        <f>IF('Detailed input - Vehicles'!$E$208=M300,$N$61,0)</f>
        <v>0</v>
      </c>
      <c r="X312" s="154">
        <f>IF('Detailed input - Vehicles'!$E$208=N300,$N$61,0)</f>
        <v>0</v>
      </c>
      <c r="Y312" s="154">
        <f>IF('Detailed input - Vehicles'!$E$208=O300,$N$61,0)</f>
        <v>0</v>
      </c>
      <c r="Z312" s="154">
        <f>IF('Detailed input - Vehicles'!$E$208=P300,$N$61,0)</f>
        <v>0</v>
      </c>
      <c r="AA312" s="154">
        <f>IF('Detailed input - Vehicles'!$E$208=Q300,$N$61,0)</f>
        <v>0</v>
      </c>
      <c r="AB312" s="154">
        <f>IF('Detailed input - Vehicles'!$E$208=R300,$N$61,0)</f>
        <v>0</v>
      </c>
      <c r="AC312" s="154">
        <f>IF('Detailed input - Vehicles'!$E$208=S300,$N$61,0)</f>
        <v>0</v>
      </c>
      <c r="AE312" s="623">
        <f>SUM(D312:AC312)-$N$61</f>
        <v>0</v>
      </c>
    </row>
    <row r="317" spans="2:31" ht="15" customHeight="1" x14ac:dyDescent="0.3">
      <c r="B317" s="211" t="s">
        <v>665</v>
      </c>
      <c r="D317" s="853">
        <f>+'Basic input'!K37</f>
        <v>0</v>
      </c>
      <c r="E317" s="853">
        <f>+D317</f>
        <v>0</v>
      </c>
      <c r="F317" s="853">
        <f t="shared" ref="F317:AC317" si="156">+E317</f>
        <v>0</v>
      </c>
      <c r="G317" s="853">
        <f t="shared" si="156"/>
        <v>0</v>
      </c>
      <c r="H317" s="853">
        <f t="shared" si="156"/>
        <v>0</v>
      </c>
      <c r="I317" s="853">
        <f t="shared" si="156"/>
        <v>0</v>
      </c>
      <c r="J317" s="853">
        <f t="shared" si="156"/>
        <v>0</v>
      </c>
      <c r="K317" s="853">
        <f t="shared" si="156"/>
        <v>0</v>
      </c>
      <c r="L317" s="853">
        <f t="shared" si="156"/>
        <v>0</v>
      </c>
      <c r="M317" s="853">
        <f t="shared" si="156"/>
        <v>0</v>
      </c>
      <c r="N317" s="853">
        <f t="shared" si="156"/>
        <v>0</v>
      </c>
      <c r="O317" s="853">
        <f t="shared" si="156"/>
        <v>0</v>
      </c>
      <c r="P317" s="853">
        <f t="shared" si="156"/>
        <v>0</v>
      </c>
      <c r="Q317" s="853">
        <f t="shared" si="156"/>
        <v>0</v>
      </c>
      <c r="R317" s="853">
        <f t="shared" si="156"/>
        <v>0</v>
      </c>
      <c r="S317" s="853">
        <f t="shared" si="156"/>
        <v>0</v>
      </c>
      <c r="T317" s="853">
        <f t="shared" si="156"/>
        <v>0</v>
      </c>
      <c r="U317" s="853">
        <f t="shared" si="156"/>
        <v>0</v>
      </c>
      <c r="V317" s="853">
        <f t="shared" si="156"/>
        <v>0</v>
      </c>
      <c r="W317" s="853">
        <f t="shared" si="156"/>
        <v>0</v>
      </c>
      <c r="X317" s="853">
        <f t="shared" si="156"/>
        <v>0</v>
      </c>
      <c r="Y317" s="853">
        <f t="shared" si="156"/>
        <v>0</v>
      </c>
      <c r="Z317" s="853">
        <f t="shared" si="156"/>
        <v>0</v>
      </c>
      <c r="AA317" s="853">
        <f t="shared" si="156"/>
        <v>0</v>
      </c>
      <c r="AB317" s="853">
        <f t="shared" si="156"/>
        <v>0</v>
      </c>
      <c r="AC317" s="853">
        <f t="shared" si="156"/>
        <v>0</v>
      </c>
    </row>
    <row r="318" spans="2:31" ht="15" customHeight="1" x14ac:dyDescent="0.3">
      <c r="B318" s="97" t="s">
        <v>663</v>
      </c>
      <c r="C318" s="97" t="s">
        <v>78</v>
      </c>
      <c r="D318" s="597">
        <f t="shared" ref="D318:N318" si="157">SUM(D319:D329)</f>
        <v>0</v>
      </c>
      <c r="E318" s="597">
        <f t="shared" si="157"/>
        <v>0</v>
      </c>
      <c r="F318" s="597">
        <f t="shared" si="157"/>
        <v>0</v>
      </c>
      <c r="G318" s="597">
        <f t="shared" si="157"/>
        <v>0</v>
      </c>
      <c r="H318" s="597">
        <f t="shared" si="157"/>
        <v>0</v>
      </c>
      <c r="I318" s="597">
        <f t="shared" si="157"/>
        <v>0</v>
      </c>
      <c r="J318" s="597">
        <f t="shared" si="157"/>
        <v>0</v>
      </c>
      <c r="K318" s="597">
        <f t="shared" si="157"/>
        <v>0</v>
      </c>
      <c r="L318" s="597">
        <f t="shared" si="157"/>
        <v>0</v>
      </c>
      <c r="M318" s="597">
        <f t="shared" si="157"/>
        <v>0</v>
      </c>
      <c r="N318" s="597">
        <f t="shared" si="157"/>
        <v>0</v>
      </c>
      <c r="O318" s="597">
        <f t="shared" ref="O318:AC318" si="158">SUM(O319:O329)</f>
        <v>0</v>
      </c>
      <c r="P318" s="597">
        <f t="shared" si="158"/>
        <v>0</v>
      </c>
      <c r="Q318" s="597">
        <f t="shared" si="158"/>
        <v>0</v>
      </c>
      <c r="R318" s="597">
        <f t="shared" si="158"/>
        <v>0</v>
      </c>
      <c r="S318" s="597">
        <f t="shared" si="158"/>
        <v>0</v>
      </c>
      <c r="T318" s="597">
        <f t="shared" si="158"/>
        <v>0</v>
      </c>
      <c r="U318" s="597">
        <f t="shared" si="158"/>
        <v>0</v>
      </c>
      <c r="V318" s="597">
        <f t="shared" si="158"/>
        <v>0</v>
      </c>
      <c r="W318" s="597">
        <f t="shared" si="158"/>
        <v>0</v>
      </c>
      <c r="X318" s="597">
        <f t="shared" si="158"/>
        <v>0</v>
      </c>
      <c r="Y318" s="597">
        <f t="shared" si="158"/>
        <v>0</v>
      </c>
      <c r="Z318" s="597">
        <f t="shared" si="158"/>
        <v>0</v>
      </c>
      <c r="AA318" s="597">
        <f t="shared" si="158"/>
        <v>0</v>
      </c>
      <c r="AB318" s="597">
        <f t="shared" si="158"/>
        <v>0</v>
      </c>
      <c r="AC318" s="597">
        <f t="shared" si="158"/>
        <v>0</v>
      </c>
    </row>
    <row r="319" spans="2:31" ht="15" customHeight="1" x14ac:dyDescent="0.3">
      <c r="B319" s="103" t="s">
        <v>135</v>
      </c>
      <c r="C319" s="146" t="s">
        <v>121</v>
      </c>
      <c r="D319" s="147">
        <f>IF('Detailed input - Vehicles'!$E$223&lt;&gt;0,'Detailed input - Vehicles'!$E$223,'Detailed input - Vehicles'!$E$222)*'GB trucks'!D317*'GB trucks'!D$13</f>
        <v>0</v>
      </c>
      <c r="E319" s="147">
        <f>IF('Detailed input - Vehicles'!$E$223&lt;&gt;0,'Detailed input - Vehicles'!$E$223,'Detailed input - Vehicles'!$E$222)*'GB trucks'!E317*'GB trucks'!E$13</f>
        <v>0</v>
      </c>
      <c r="F319" s="147">
        <f>IF('Detailed input - Vehicles'!$E$223&lt;&gt;0,'Detailed input - Vehicles'!$E$223,'Detailed input - Vehicles'!$E$222)*'GB trucks'!F317*'GB trucks'!F$13</f>
        <v>0</v>
      </c>
      <c r="G319" s="147">
        <f>IF('Detailed input - Vehicles'!$E$223&lt;&gt;0,'Detailed input - Vehicles'!$E$223,'Detailed input - Vehicles'!$E$222)*'GB trucks'!G317*'GB trucks'!G$13</f>
        <v>0</v>
      </c>
      <c r="H319" s="147">
        <f>IF('Detailed input - Vehicles'!$E$223&lt;&gt;0,'Detailed input - Vehicles'!$E$223,'Detailed input - Vehicles'!$E$222)*'GB trucks'!H317*'GB trucks'!H$13</f>
        <v>0</v>
      </c>
      <c r="I319" s="147">
        <f>IF('Detailed input - Vehicles'!$E$223&lt;&gt;0,'Detailed input - Vehicles'!$E$223,'Detailed input - Vehicles'!$E$222)*'GB trucks'!I317*'GB trucks'!I$13</f>
        <v>0</v>
      </c>
      <c r="J319" s="147">
        <f>IF('Detailed input - Vehicles'!$E$223&lt;&gt;0,'Detailed input - Vehicles'!$E$223,'Detailed input - Vehicles'!$E$222)*'GB trucks'!J317*'GB trucks'!J$13</f>
        <v>0</v>
      </c>
      <c r="K319" s="147">
        <f>IF('Detailed input - Vehicles'!$E$223&lt;&gt;0,'Detailed input - Vehicles'!$E$223,'Detailed input - Vehicles'!$E$222)*'GB trucks'!K317*'GB trucks'!K$13</f>
        <v>0</v>
      </c>
      <c r="L319" s="147">
        <f>IF('Detailed input - Vehicles'!$E$223&lt;&gt;0,'Detailed input - Vehicles'!$E$223,'Detailed input - Vehicles'!$E$222)*'GB trucks'!L317*'GB trucks'!L$13</f>
        <v>0</v>
      </c>
      <c r="M319" s="147">
        <f>IF('Detailed input - Vehicles'!$E$223&lt;&gt;0,'Detailed input - Vehicles'!$E$223,'Detailed input - Vehicles'!$E$222)*'GB trucks'!M317*'GB trucks'!M$13</f>
        <v>0</v>
      </c>
      <c r="N319" s="147">
        <f>IF('Detailed input - Vehicles'!$E$223&lt;&gt;0,'Detailed input - Vehicles'!$E$223,'Detailed input - Vehicles'!$E$222)*'GB trucks'!N317*'GB trucks'!N$13</f>
        <v>0</v>
      </c>
      <c r="O319" s="147">
        <f>IF('Detailed input - Vehicles'!$E$223&lt;&gt;0,'Detailed input - Vehicles'!$E$223,'Detailed input - Vehicles'!$E$222)*'GB trucks'!O317*'GB trucks'!O$13</f>
        <v>0</v>
      </c>
      <c r="P319" s="147">
        <f>IF('Detailed input - Vehicles'!$E$223&lt;&gt;0,'Detailed input - Vehicles'!$E$223,'Detailed input - Vehicles'!$E$222)*'GB trucks'!P317*'GB trucks'!P$13</f>
        <v>0</v>
      </c>
      <c r="Q319" s="147">
        <f>IF('Detailed input - Vehicles'!$E$223&lt;&gt;0,'Detailed input - Vehicles'!$E$223,'Detailed input - Vehicles'!$E$222)*'GB trucks'!Q317*'GB trucks'!Q$13</f>
        <v>0</v>
      </c>
      <c r="R319" s="147">
        <f>IF('Detailed input - Vehicles'!$E$223&lt;&gt;0,'Detailed input - Vehicles'!$E$223,'Detailed input - Vehicles'!$E$222)*'GB trucks'!R317*'GB trucks'!R$13</f>
        <v>0</v>
      </c>
      <c r="S319" s="147">
        <f>IF('Detailed input - Vehicles'!$E$223&lt;&gt;0,'Detailed input - Vehicles'!$E$223,'Detailed input - Vehicles'!$E$222)*'GB trucks'!S317*'GB trucks'!S$13</f>
        <v>0</v>
      </c>
      <c r="T319" s="147">
        <f>IF('Detailed input - Vehicles'!$E$223&lt;&gt;0,'Detailed input - Vehicles'!$E$223,'Detailed input - Vehicles'!$E$222)*'GB trucks'!T317*'GB trucks'!T$13</f>
        <v>0</v>
      </c>
      <c r="U319" s="147">
        <f>IF('Detailed input - Vehicles'!$E$223&lt;&gt;0,'Detailed input - Vehicles'!$E$223,'Detailed input - Vehicles'!$E$222)*'GB trucks'!U317*'GB trucks'!U$13</f>
        <v>0</v>
      </c>
      <c r="V319" s="147">
        <f>IF('Detailed input - Vehicles'!$E$223&lt;&gt;0,'Detailed input - Vehicles'!$E$223,'Detailed input - Vehicles'!$E$222)*'GB trucks'!V317*'GB trucks'!V$13</f>
        <v>0</v>
      </c>
      <c r="W319" s="147">
        <f>IF('Detailed input - Vehicles'!$E$223&lt;&gt;0,'Detailed input - Vehicles'!$E$223,'Detailed input - Vehicles'!$E$222)*'GB trucks'!W317*'GB trucks'!W$13</f>
        <v>0</v>
      </c>
      <c r="X319" s="147">
        <f>IF('Detailed input - Vehicles'!$E$223&lt;&gt;0,'Detailed input - Vehicles'!$E$223,'Detailed input - Vehicles'!$E$222)*'GB trucks'!X317*'GB trucks'!X$13</f>
        <v>0</v>
      </c>
      <c r="Y319" s="147">
        <f>IF('Detailed input - Vehicles'!$E$223&lt;&gt;0,'Detailed input - Vehicles'!$E$223,'Detailed input - Vehicles'!$E$222)*'GB trucks'!Y317*'GB trucks'!Y$13</f>
        <v>0</v>
      </c>
      <c r="Z319" s="147">
        <f>IF('Detailed input - Vehicles'!$E$223&lt;&gt;0,'Detailed input - Vehicles'!$E$223,'Detailed input - Vehicles'!$E$222)*'GB trucks'!Z317*'GB trucks'!Z$13</f>
        <v>0</v>
      </c>
      <c r="AA319" s="147">
        <f>IF('Detailed input - Vehicles'!$E$223&lt;&gt;0,'Detailed input - Vehicles'!$E$223,'Detailed input - Vehicles'!$E$222)*'GB trucks'!AA317*'GB trucks'!AA$13</f>
        <v>0</v>
      </c>
      <c r="AB319" s="147">
        <f>IF('Detailed input - Vehicles'!$E$223&lt;&gt;0,'Detailed input - Vehicles'!$E$223,'Detailed input - Vehicles'!$E$222)*'GB trucks'!AB317*'GB trucks'!AB$13</f>
        <v>0</v>
      </c>
      <c r="AC319" s="147">
        <f>IF('Detailed input - Vehicles'!$E$223&lt;&gt;0,'Detailed input - Vehicles'!$E$223,'Detailed input - Vehicles'!$E$222)*'GB trucks'!AC317*'GB trucks'!AC$13</f>
        <v>0</v>
      </c>
    </row>
    <row r="320" spans="2:31" ht="15" customHeight="1" x14ac:dyDescent="0.3">
      <c r="B320" s="97"/>
      <c r="C320" s="146" t="s">
        <v>122</v>
      </c>
      <c r="D320" s="147"/>
      <c r="E320" s="147">
        <f>IF('Detailed input - Vehicles'!$F$223&lt;&gt;0,'Detailed input - Vehicles'!$F$223,'Detailed input - Vehicles'!$F$222)*'GB trucks'!E317*'GB trucks'!E$14</f>
        <v>0</v>
      </c>
      <c r="F320" s="147">
        <f>IF('Detailed input - Vehicles'!$F$223&lt;&gt;0,'Detailed input - Vehicles'!$F$223,'Detailed input - Vehicles'!$F$222)*'GB trucks'!F317*'GB trucks'!F$14</f>
        <v>0</v>
      </c>
      <c r="G320" s="147">
        <f>IF('Detailed input - Vehicles'!$F$223&lt;&gt;0,'Detailed input - Vehicles'!$F$223,'Detailed input - Vehicles'!$F$222)*'GB trucks'!G317*'GB trucks'!G$14</f>
        <v>0</v>
      </c>
      <c r="H320" s="147">
        <f>IF('Detailed input - Vehicles'!$F$223&lt;&gt;0,'Detailed input - Vehicles'!$F$223,'Detailed input - Vehicles'!$F$222)*'GB trucks'!H317*'GB trucks'!H$14</f>
        <v>0</v>
      </c>
      <c r="I320" s="147">
        <f>IF('Detailed input - Vehicles'!$F$223&lt;&gt;0,'Detailed input - Vehicles'!$F$223,'Detailed input - Vehicles'!$F$222)*'GB trucks'!I317*'GB trucks'!I$14</f>
        <v>0</v>
      </c>
      <c r="J320" s="147">
        <f>IF('Detailed input - Vehicles'!$F$223&lt;&gt;0,'Detailed input - Vehicles'!$F$223,'Detailed input - Vehicles'!$F$222)*'GB trucks'!J317*'GB trucks'!J$14</f>
        <v>0</v>
      </c>
      <c r="K320" s="147">
        <f>IF('Detailed input - Vehicles'!$F$223&lt;&gt;0,'Detailed input - Vehicles'!$F$223,'Detailed input - Vehicles'!$F$222)*'GB trucks'!K317*'GB trucks'!K$14</f>
        <v>0</v>
      </c>
      <c r="L320" s="147">
        <f>IF('Detailed input - Vehicles'!$F$223&lt;&gt;0,'Detailed input - Vehicles'!$F$223,'Detailed input - Vehicles'!$F$222)*'GB trucks'!L317*'GB trucks'!L$14</f>
        <v>0</v>
      </c>
      <c r="M320" s="147">
        <f>IF('Detailed input - Vehicles'!$F$223&lt;&gt;0,'Detailed input - Vehicles'!$F$223,'Detailed input - Vehicles'!$F$222)*'GB trucks'!M317*'GB trucks'!M$14</f>
        <v>0</v>
      </c>
      <c r="N320" s="147">
        <f>IF('Detailed input - Vehicles'!$F$223&lt;&gt;0,'Detailed input - Vehicles'!$F$223,'Detailed input - Vehicles'!$F$222)*'GB trucks'!N317*'GB trucks'!N$14</f>
        <v>0</v>
      </c>
      <c r="O320" s="147">
        <f>IF('Detailed input - Vehicles'!$F$223&lt;&gt;0,'Detailed input - Vehicles'!$F$223,'Detailed input - Vehicles'!$F$222)*'GB trucks'!O317*'GB trucks'!O$14</f>
        <v>0</v>
      </c>
      <c r="P320" s="147">
        <f>IF('Detailed input - Vehicles'!$F$223&lt;&gt;0,'Detailed input - Vehicles'!$F$223,'Detailed input - Vehicles'!$F$222)*'GB trucks'!P317*'GB trucks'!P$14</f>
        <v>0</v>
      </c>
      <c r="Q320" s="147">
        <f>IF('Detailed input - Vehicles'!$F$223&lt;&gt;0,'Detailed input - Vehicles'!$F$223,'Detailed input - Vehicles'!$F$222)*'GB trucks'!Q317*'GB trucks'!Q$14</f>
        <v>0</v>
      </c>
      <c r="R320" s="147">
        <f>IF('Detailed input - Vehicles'!$F$223&lt;&gt;0,'Detailed input - Vehicles'!$F$223,'Detailed input - Vehicles'!$F$222)*'GB trucks'!R317*'GB trucks'!R$14</f>
        <v>0</v>
      </c>
      <c r="S320" s="147">
        <f>IF('Detailed input - Vehicles'!$F$223&lt;&gt;0,'Detailed input - Vehicles'!$F$223,'Detailed input - Vehicles'!$F$222)*'GB trucks'!S317*'GB trucks'!S$14</f>
        <v>0</v>
      </c>
      <c r="T320" s="147">
        <f>IF('Detailed input - Vehicles'!$F$223&lt;&gt;0,'Detailed input - Vehicles'!$F$223,'Detailed input - Vehicles'!$F$222)*'GB trucks'!T317*'GB trucks'!T$14</f>
        <v>0</v>
      </c>
      <c r="U320" s="147">
        <f>IF('Detailed input - Vehicles'!$F$223&lt;&gt;0,'Detailed input - Vehicles'!$F$223,'Detailed input - Vehicles'!$F$222)*'GB trucks'!U317*'GB trucks'!U$14</f>
        <v>0</v>
      </c>
      <c r="V320" s="147">
        <f>IF('Detailed input - Vehicles'!$F$223&lt;&gt;0,'Detailed input - Vehicles'!$F$223,'Detailed input - Vehicles'!$F$222)*'GB trucks'!V317*'GB trucks'!V$14</f>
        <v>0</v>
      </c>
      <c r="W320" s="147">
        <f>IF('Detailed input - Vehicles'!$F$223&lt;&gt;0,'Detailed input - Vehicles'!$F$223,'Detailed input - Vehicles'!$F$222)*'GB trucks'!W317*'GB trucks'!W$14</f>
        <v>0</v>
      </c>
      <c r="X320" s="147">
        <f>IF('Detailed input - Vehicles'!$F$223&lt;&gt;0,'Detailed input - Vehicles'!$F$223,'Detailed input - Vehicles'!$F$222)*'GB trucks'!X317*'GB trucks'!X$14</f>
        <v>0</v>
      </c>
      <c r="Y320" s="147">
        <f>IF('Detailed input - Vehicles'!$F$223&lt;&gt;0,'Detailed input - Vehicles'!$F$223,'Detailed input - Vehicles'!$F$222)*'GB trucks'!Y317*'GB trucks'!Y$14</f>
        <v>0</v>
      </c>
      <c r="Z320" s="147">
        <f>IF('Detailed input - Vehicles'!$F$223&lt;&gt;0,'Detailed input - Vehicles'!$F$223,'Detailed input - Vehicles'!$F$222)*'GB trucks'!Z317*'GB trucks'!Z$14</f>
        <v>0</v>
      </c>
      <c r="AA320" s="147">
        <f>IF('Detailed input - Vehicles'!$F$223&lt;&gt;0,'Detailed input - Vehicles'!$F$223,'Detailed input - Vehicles'!$F$222)*'GB trucks'!AA317*'GB trucks'!AA$14</f>
        <v>0</v>
      </c>
      <c r="AB320" s="147">
        <f>IF('Detailed input - Vehicles'!$F$223&lt;&gt;0,'Detailed input - Vehicles'!$F$223,'Detailed input - Vehicles'!$F$222)*'GB trucks'!AB317*'GB trucks'!AB$14</f>
        <v>0</v>
      </c>
      <c r="AC320" s="147">
        <f>IF('Detailed input - Vehicles'!$F$223&lt;&gt;0,'Detailed input - Vehicles'!$F$223,'Detailed input - Vehicles'!$F$222)*'GB trucks'!AC317*'GB trucks'!AC$14</f>
        <v>0</v>
      </c>
    </row>
    <row r="321" spans="2:29" ht="15" customHeight="1" x14ac:dyDescent="0.3">
      <c r="B321" s="97"/>
      <c r="C321" s="146" t="s">
        <v>123</v>
      </c>
      <c r="D321" s="147"/>
      <c r="E321" s="147"/>
      <c r="F321" s="147">
        <f>IF('Detailed input - Vehicles'!$G$223&lt;&gt;0,'Detailed input - Vehicles'!$G$223,'Detailed input - Vehicles'!$G$222)*'GB trucks'!F$15*'GB trucks'!F317</f>
        <v>0</v>
      </c>
      <c r="G321" s="147">
        <f>IF('Detailed input - Vehicles'!$G$223&lt;&gt;0,'Detailed input - Vehicles'!$G$223,'Detailed input - Vehicles'!$G$222)*'GB trucks'!G$15*'GB trucks'!G317</f>
        <v>0</v>
      </c>
      <c r="H321" s="147">
        <f>IF('Detailed input - Vehicles'!$G$223&lt;&gt;0,'Detailed input - Vehicles'!$G$223,'Detailed input - Vehicles'!$G$222)*'GB trucks'!H$15*'GB trucks'!H317</f>
        <v>0</v>
      </c>
      <c r="I321" s="147">
        <f>IF('Detailed input - Vehicles'!$G$223&lt;&gt;0,'Detailed input - Vehicles'!$G$223,'Detailed input - Vehicles'!$G$222)*'GB trucks'!I$15*'GB trucks'!I317</f>
        <v>0</v>
      </c>
      <c r="J321" s="147">
        <f>IF('Detailed input - Vehicles'!$G$223&lt;&gt;0,'Detailed input - Vehicles'!$G$223,'Detailed input - Vehicles'!$G$222)*'GB trucks'!J$15*'GB trucks'!J317</f>
        <v>0</v>
      </c>
      <c r="K321" s="147">
        <f>IF('Detailed input - Vehicles'!$G$223&lt;&gt;0,'Detailed input - Vehicles'!$G$223,'Detailed input - Vehicles'!$G$222)*'GB trucks'!K$15*'GB trucks'!K317</f>
        <v>0</v>
      </c>
      <c r="L321" s="147">
        <f>IF('Detailed input - Vehicles'!$G$223&lt;&gt;0,'Detailed input - Vehicles'!$G$223,'Detailed input - Vehicles'!$G$222)*'GB trucks'!L$15*'GB trucks'!L317</f>
        <v>0</v>
      </c>
      <c r="M321" s="147">
        <f>IF('Detailed input - Vehicles'!$G$223&lt;&gt;0,'Detailed input - Vehicles'!$G$223,'Detailed input - Vehicles'!$G$222)*'GB trucks'!M$15*'GB trucks'!M317</f>
        <v>0</v>
      </c>
      <c r="N321" s="147">
        <f>IF('Detailed input - Vehicles'!$G$223&lt;&gt;0,'Detailed input - Vehicles'!$G$223,'Detailed input - Vehicles'!$G$222)*'GB trucks'!N$15*'GB trucks'!N317</f>
        <v>0</v>
      </c>
      <c r="O321" s="147">
        <f>IF('Detailed input - Vehicles'!$G$223&lt;&gt;0,'Detailed input - Vehicles'!$G$223,'Detailed input - Vehicles'!$G$222)*'GB trucks'!O$15*'GB trucks'!O317</f>
        <v>0</v>
      </c>
      <c r="P321" s="147">
        <f>IF('Detailed input - Vehicles'!$G$223&lt;&gt;0,'Detailed input - Vehicles'!$G$223,'Detailed input - Vehicles'!$G$222)*'GB trucks'!P$15*'GB trucks'!P317</f>
        <v>0</v>
      </c>
      <c r="Q321" s="147">
        <f>IF('Detailed input - Vehicles'!$G$223&lt;&gt;0,'Detailed input - Vehicles'!$G$223,'Detailed input - Vehicles'!$G$222)*'GB trucks'!Q$15*'GB trucks'!Q317</f>
        <v>0</v>
      </c>
      <c r="R321" s="147">
        <f>IF('Detailed input - Vehicles'!$G$223&lt;&gt;0,'Detailed input - Vehicles'!$G$223,'Detailed input - Vehicles'!$G$222)*'GB trucks'!R$15*'GB trucks'!R317</f>
        <v>0</v>
      </c>
      <c r="S321" s="147">
        <f>IF('Detailed input - Vehicles'!$G$223&lt;&gt;0,'Detailed input - Vehicles'!$G$223,'Detailed input - Vehicles'!$G$222)*'GB trucks'!S$15*'GB trucks'!S317</f>
        <v>0</v>
      </c>
      <c r="T321" s="147">
        <f>IF('Detailed input - Vehicles'!$G$223&lt;&gt;0,'Detailed input - Vehicles'!$G$223,'Detailed input - Vehicles'!$G$222)*'GB trucks'!T$15*'GB trucks'!T317</f>
        <v>0</v>
      </c>
      <c r="U321" s="147">
        <f>IF('Detailed input - Vehicles'!$G$223&lt;&gt;0,'Detailed input - Vehicles'!$G$223,'Detailed input - Vehicles'!$G$222)*'GB trucks'!U$15*'GB trucks'!U317</f>
        <v>0</v>
      </c>
      <c r="V321" s="147">
        <f>IF('Detailed input - Vehicles'!$G$223&lt;&gt;0,'Detailed input - Vehicles'!$G$223,'Detailed input - Vehicles'!$G$222)*'GB trucks'!V$15*'GB trucks'!V317</f>
        <v>0</v>
      </c>
      <c r="W321" s="147">
        <f>IF('Detailed input - Vehicles'!$G$223&lt;&gt;0,'Detailed input - Vehicles'!$G$223,'Detailed input - Vehicles'!$G$222)*'GB trucks'!W$15*'GB trucks'!W317</f>
        <v>0</v>
      </c>
      <c r="X321" s="147">
        <f>IF('Detailed input - Vehicles'!$G$223&lt;&gt;0,'Detailed input - Vehicles'!$G$223,'Detailed input - Vehicles'!$G$222)*'GB trucks'!X$15*'GB trucks'!X317</f>
        <v>0</v>
      </c>
      <c r="Y321" s="147">
        <f>IF('Detailed input - Vehicles'!$G$223&lt;&gt;0,'Detailed input - Vehicles'!$G$223,'Detailed input - Vehicles'!$G$222)*'GB trucks'!Y$15*'GB trucks'!Y317</f>
        <v>0</v>
      </c>
      <c r="Z321" s="147">
        <f>IF('Detailed input - Vehicles'!$G$223&lt;&gt;0,'Detailed input - Vehicles'!$G$223,'Detailed input - Vehicles'!$G$222)*'GB trucks'!Z$15*'GB trucks'!Z317</f>
        <v>0</v>
      </c>
      <c r="AA321" s="147">
        <f>IF('Detailed input - Vehicles'!$G$223&lt;&gt;0,'Detailed input - Vehicles'!$G$223,'Detailed input - Vehicles'!$G$222)*'GB trucks'!AA$15*'GB trucks'!AA317</f>
        <v>0</v>
      </c>
      <c r="AB321" s="147">
        <f>IF('Detailed input - Vehicles'!$G$223&lt;&gt;0,'Detailed input - Vehicles'!$G$223,'Detailed input - Vehicles'!$G$222)*'GB trucks'!AB$15*'GB trucks'!AB317</f>
        <v>0</v>
      </c>
      <c r="AC321" s="147">
        <f>IF('Detailed input - Vehicles'!$G$223&lt;&gt;0,'Detailed input - Vehicles'!$G$223,'Detailed input - Vehicles'!$G$222)*'GB trucks'!AC$15*'GB trucks'!AC317</f>
        <v>0</v>
      </c>
    </row>
    <row r="322" spans="2:29" ht="15" customHeight="1" x14ac:dyDescent="0.3">
      <c r="B322" s="97"/>
      <c r="C322" s="146" t="s">
        <v>124</v>
      </c>
      <c r="D322" s="147"/>
      <c r="E322" s="147"/>
      <c r="F322" s="147"/>
      <c r="G322" s="147">
        <f>IF('Detailed input - Vehicles'!$H$223&lt;&gt;0,'Detailed input - Vehicles'!$H$223,'Detailed input - Vehicles'!$H$222)*'GB trucks'!G$16*'GB trucks'!G317</f>
        <v>0</v>
      </c>
      <c r="H322" s="147">
        <f>IF('Detailed input - Vehicles'!$H$223&lt;&gt;0,'Detailed input - Vehicles'!$H$223,'Detailed input - Vehicles'!$H$222)*'GB trucks'!H$16*'GB trucks'!H317</f>
        <v>0</v>
      </c>
      <c r="I322" s="147">
        <f>IF('Detailed input - Vehicles'!$H$223&lt;&gt;0,'Detailed input - Vehicles'!$H$223,'Detailed input - Vehicles'!$H$222)*'GB trucks'!I$16*'GB trucks'!I317</f>
        <v>0</v>
      </c>
      <c r="J322" s="147">
        <f>IF('Detailed input - Vehicles'!$H$223&lt;&gt;0,'Detailed input - Vehicles'!$H$223,'Detailed input - Vehicles'!$H$222)*'GB trucks'!J$16*'GB trucks'!J317</f>
        <v>0</v>
      </c>
      <c r="K322" s="147">
        <f>IF('Detailed input - Vehicles'!$H$223&lt;&gt;0,'Detailed input - Vehicles'!$H$223,'Detailed input - Vehicles'!$H$222)*'GB trucks'!K$16*'GB trucks'!K317</f>
        <v>0</v>
      </c>
      <c r="L322" s="147">
        <f>IF('Detailed input - Vehicles'!$H$223&lt;&gt;0,'Detailed input - Vehicles'!$H$223,'Detailed input - Vehicles'!$H$222)*'GB trucks'!L$16*'GB trucks'!L317</f>
        <v>0</v>
      </c>
      <c r="M322" s="147">
        <f>IF('Detailed input - Vehicles'!$H$223&lt;&gt;0,'Detailed input - Vehicles'!$H$223,'Detailed input - Vehicles'!$H$222)*'GB trucks'!M$16*'GB trucks'!M317</f>
        <v>0</v>
      </c>
      <c r="N322" s="147">
        <f>IF('Detailed input - Vehicles'!$H$223&lt;&gt;0,'Detailed input - Vehicles'!$H$223,'Detailed input - Vehicles'!$H$222)*'GB trucks'!N$16*'GB trucks'!N317</f>
        <v>0</v>
      </c>
      <c r="O322" s="147">
        <f>IF('Detailed input - Vehicles'!$H$223&lt;&gt;0,'Detailed input - Vehicles'!$H$223,'Detailed input - Vehicles'!$H$222)*'GB trucks'!O$16*'GB trucks'!O317</f>
        <v>0</v>
      </c>
      <c r="P322" s="147">
        <f>IF('Detailed input - Vehicles'!$H$223&lt;&gt;0,'Detailed input - Vehicles'!$H$223,'Detailed input - Vehicles'!$H$222)*'GB trucks'!P$16*'GB trucks'!P317</f>
        <v>0</v>
      </c>
      <c r="Q322" s="147">
        <f>IF('Detailed input - Vehicles'!$H$223&lt;&gt;0,'Detailed input - Vehicles'!$H$223,'Detailed input - Vehicles'!$H$222)*'GB trucks'!Q$16*'GB trucks'!Q317</f>
        <v>0</v>
      </c>
      <c r="R322" s="147">
        <f>IF('Detailed input - Vehicles'!$H$223&lt;&gt;0,'Detailed input - Vehicles'!$H$223,'Detailed input - Vehicles'!$H$222)*'GB trucks'!R$16*'GB trucks'!R317</f>
        <v>0</v>
      </c>
      <c r="S322" s="147">
        <f>IF('Detailed input - Vehicles'!$H$223&lt;&gt;0,'Detailed input - Vehicles'!$H$223,'Detailed input - Vehicles'!$H$222)*'GB trucks'!S$16*'GB trucks'!S317</f>
        <v>0</v>
      </c>
      <c r="T322" s="147">
        <f>IF('Detailed input - Vehicles'!$H$223&lt;&gt;0,'Detailed input - Vehicles'!$H$223,'Detailed input - Vehicles'!$H$222)*'GB trucks'!T$16*'GB trucks'!T317</f>
        <v>0</v>
      </c>
      <c r="U322" s="147">
        <f>IF('Detailed input - Vehicles'!$H$223&lt;&gt;0,'Detailed input - Vehicles'!$H$223,'Detailed input - Vehicles'!$H$222)*'GB trucks'!U$16*'GB trucks'!U317</f>
        <v>0</v>
      </c>
      <c r="V322" s="147">
        <f>IF('Detailed input - Vehicles'!$H$223&lt;&gt;0,'Detailed input - Vehicles'!$H$223,'Detailed input - Vehicles'!$H$222)*'GB trucks'!V$16*'GB trucks'!V317</f>
        <v>0</v>
      </c>
      <c r="W322" s="147">
        <f>IF('Detailed input - Vehicles'!$H$223&lt;&gt;0,'Detailed input - Vehicles'!$H$223,'Detailed input - Vehicles'!$H$222)*'GB trucks'!W$16*'GB trucks'!W317</f>
        <v>0</v>
      </c>
      <c r="X322" s="147">
        <f>IF('Detailed input - Vehicles'!$H$223&lt;&gt;0,'Detailed input - Vehicles'!$H$223,'Detailed input - Vehicles'!$H$222)*'GB trucks'!X$16*'GB trucks'!X317</f>
        <v>0</v>
      </c>
      <c r="Y322" s="147">
        <f>IF('Detailed input - Vehicles'!$H$223&lt;&gt;0,'Detailed input - Vehicles'!$H$223,'Detailed input - Vehicles'!$H$222)*'GB trucks'!Y$16*'GB trucks'!Y317</f>
        <v>0</v>
      </c>
      <c r="Z322" s="147">
        <f>IF('Detailed input - Vehicles'!$H$223&lt;&gt;0,'Detailed input - Vehicles'!$H$223,'Detailed input - Vehicles'!$H$222)*'GB trucks'!Z$16*'GB trucks'!Z317</f>
        <v>0</v>
      </c>
      <c r="AA322" s="147">
        <f>IF('Detailed input - Vehicles'!$H$223&lt;&gt;0,'Detailed input - Vehicles'!$H$223,'Detailed input - Vehicles'!$H$222)*'GB trucks'!AA$16*'GB trucks'!AA317</f>
        <v>0</v>
      </c>
      <c r="AB322" s="147">
        <f>IF('Detailed input - Vehicles'!$H$223&lt;&gt;0,'Detailed input - Vehicles'!$H$223,'Detailed input - Vehicles'!$H$222)*'GB trucks'!AB$16*'GB trucks'!AB317</f>
        <v>0</v>
      </c>
      <c r="AC322" s="147">
        <f>IF('Detailed input - Vehicles'!$H$223&lt;&gt;0,'Detailed input - Vehicles'!$H$223,'Detailed input - Vehicles'!$H$222)*'GB trucks'!AC$16*'GB trucks'!AC317</f>
        <v>0</v>
      </c>
    </row>
    <row r="323" spans="2:29" ht="15" customHeight="1" x14ac:dyDescent="0.3">
      <c r="B323" s="97"/>
      <c r="C323" s="146" t="s">
        <v>125</v>
      </c>
      <c r="D323" s="147"/>
      <c r="E323" s="147"/>
      <c r="F323" s="147"/>
      <c r="G323" s="147"/>
      <c r="H323" s="147">
        <f>IF('Detailed input - Vehicles'!$I$223&lt;&gt;0,'Detailed input - Vehicles'!$I$223,'Detailed input - Vehicles'!$I$222)*'GB trucks'!H$17*'GB trucks'!H317</f>
        <v>0</v>
      </c>
      <c r="I323" s="147">
        <f>IF('Detailed input - Vehicles'!$I$223&lt;&gt;0,'Detailed input - Vehicles'!$I$223,'Detailed input - Vehicles'!$I$222)*'GB trucks'!I$17*'GB trucks'!I317</f>
        <v>0</v>
      </c>
      <c r="J323" s="147">
        <f>IF('Detailed input - Vehicles'!$I$223&lt;&gt;0,'Detailed input - Vehicles'!$I$223,'Detailed input - Vehicles'!$I$222)*'GB trucks'!J$17*'GB trucks'!J317</f>
        <v>0</v>
      </c>
      <c r="K323" s="147">
        <f>IF('Detailed input - Vehicles'!$I$223&lt;&gt;0,'Detailed input - Vehicles'!$I$223,'Detailed input - Vehicles'!$I$222)*'GB trucks'!K$17*'GB trucks'!K317</f>
        <v>0</v>
      </c>
      <c r="L323" s="147">
        <f>IF('Detailed input - Vehicles'!$I$223&lt;&gt;0,'Detailed input - Vehicles'!$I$223,'Detailed input - Vehicles'!$I$222)*'GB trucks'!L$17*'GB trucks'!L317</f>
        <v>0</v>
      </c>
      <c r="M323" s="147">
        <f>IF('Detailed input - Vehicles'!$I$223&lt;&gt;0,'Detailed input - Vehicles'!$I$223,'Detailed input - Vehicles'!$I$222)*'GB trucks'!M$17*'GB trucks'!M317</f>
        <v>0</v>
      </c>
      <c r="N323" s="147">
        <f>IF('Detailed input - Vehicles'!$I$223&lt;&gt;0,'Detailed input - Vehicles'!$I$223,'Detailed input - Vehicles'!$I$222)*'GB trucks'!N$17*'GB trucks'!N317</f>
        <v>0</v>
      </c>
      <c r="O323" s="147">
        <f>IF('Detailed input - Vehicles'!$I$223&lt;&gt;0,'Detailed input - Vehicles'!$I$223,'Detailed input - Vehicles'!$I$222)*'GB trucks'!O$17*'GB trucks'!O317</f>
        <v>0</v>
      </c>
      <c r="P323" s="147">
        <f>IF('Detailed input - Vehicles'!$I$223&lt;&gt;0,'Detailed input - Vehicles'!$I$223,'Detailed input - Vehicles'!$I$222)*'GB trucks'!P$17*'GB trucks'!P317</f>
        <v>0</v>
      </c>
      <c r="Q323" s="147">
        <f>IF('Detailed input - Vehicles'!$I$223&lt;&gt;0,'Detailed input - Vehicles'!$I$223,'Detailed input - Vehicles'!$I$222)*'GB trucks'!Q$17*'GB trucks'!Q317</f>
        <v>0</v>
      </c>
      <c r="R323" s="147">
        <f>IF('Detailed input - Vehicles'!$I$223&lt;&gt;0,'Detailed input - Vehicles'!$I$223,'Detailed input - Vehicles'!$I$222)*'GB trucks'!R$17*'GB trucks'!R317</f>
        <v>0</v>
      </c>
      <c r="S323" s="147">
        <f>IF('Detailed input - Vehicles'!$I$223&lt;&gt;0,'Detailed input - Vehicles'!$I$223,'Detailed input - Vehicles'!$I$222)*'GB trucks'!S$17*'GB trucks'!S317</f>
        <v>0</v>
      </c>
      <c r="T323" s="147">
        <f>IF('Detailed input - Vehicles'!$I$223&lt;&gt;0,'Detailed input - Vehicles'!$I$223,'Detailed input - Vehicles'!$I$222)*'GB trucks'!T$17*'GB trucks'!T317</f>
        <v>0</v>
      </c>
      <c r="U323" s="147">
        <f>IF('Detailed input - Vehicles'!$I$223&lt;&gt;0,'Detailed input - Vehicles'!$I$223,'Detailed input - Vehicles'!$I$222)*'GB trucks'!U$17*'GB trucks'!U317</f>
        <v>0</v>
      </c>
      <c r="V323" s="147">
        <f>IF('Detailed input - Vehicles'!$I$223&lt;&gt;0,'Detailed input - Vehicles'!$I$223,'Detailed input - Vehicles'!$I$222)*'GB trucks'!V$17*'GB trucks'!V317</f>
        <v>0</v>
      </c>
      <c r="W323" s="147">
        <f>IF('Detailed input - Vehicles'!$I$223&lt;&gt;0,'Detailed input - Vehicles'!$I$223,'Detailed input - Vehicles'!$I$222)*'GB trucks'!W$17*'GB trucks'!W317</f>
        <v>0</v>
      </c>
      <c r="X323" s="147">
        <f>IF('Detailed input - Vehicles'!$I$223&lt;&gt;0,'Detailed input - Vehicles'!$I$223,'Detailed input - Vehicles'!$I$222)*'GB trucks'!X$17*'GB trucks'!X317</f>
        <v>0</v>
      </c>
      <c r="Y323" s="147">
        <f>IF('Detailed input - Vehicles'!$I$223&lt;&gt;0,'Detailed input - Vehicles'!$I$223,'Detailed input - Vehicles'!$I$222)*'GB trucks'!Y$17*'GB trucks'!Y317</f>
        <v>0</v>
      </c>
      <c r="Z323" s="147">
        <f>IF('Detailed input - Vehicles'!$I$223&lt;&gt;0,'Detailed input - Vehicles'!$I$223,'Detailed input - Vehicles'!$I$222)*'GB trucks'!Z$17*'GB trucks'!Z317</f>
        <v>0</v>
      </c>
      <c r="AA323" s="147">
        <f>IF('Detailed input - Vehicles'!$I$223&lt;&gt;0,'Detailed input - Vehicles'!$I$223,'Detailed input - Vehicles'!$I$222)*'GB trucks'!AA$17*'GB trucks'!AA317</f>
        <v>0</v>
      </c>
      <c r="AB323" s="147">
        <f>IF('Detailed input - Vehicles'!$I$223&lt;&gt;0,'Detailed input - Vehicles'!$I$223,'Detailed input - Vehicles'!$I$222)*'GB trucks'!AB$17*'GB trucks'!AB317</f>
        <v>0</v>
      </c>
      <c r="AC323" s="147">
        <f>IF('Detailed input - Vehicles'!$I$223&lt;&gt;0,'Detailed input - Vehicles'!$I$223,'Detailed input - Vehicles'!$I$222)*'GB trucks'!AC$17*'GB trucks'!AC317</f>
        <v>0</v>
      </c>
    </row>
    <row r="324" spans="2:29" ht="15" customHeight="1" x14ac:dyDescent="0.3">
      <c r="B324" s="97"/>
      <c r="C324" s="146" t="s">
        <v>126</v>
      </c>
      <c r="D324" s="147"/>
      <c r="E324" s="147"/>
      <c r="F324" s="147"/>
      <c r="G324" s="147"/>
      <c r="H324" s="147"/>
      <c r="I324" s="147">
        <f>IF('Detailed input - Vehicles'!$J$223&lt;&gt;0,'Detailed input - Vehicles'!$J$223,'Detailed input - Vehicles'!$J$222)*'GB trucks'!I$18*'GB trucks'!I317</f>
        <v>0</v>
      </c>
      <c r="J324" s="147">
        <f>IF('Detailed input - Vehicles'!$J$223&lt;&gt;0,'Detailed input - Vehicles'!$J$223,'Detailed input - Vehicles'!$J$222)*'GB trucks'!J$18*'GB trucks'!J317</f>
        <v>0</v>
      </c>
      <c r="K324" s="147">
        <f>IF('Detailed input - Vehicles'!$J$223&lt;&gt;0,'Detailed input - Vehicles'!$J$223,'Detailed input - Vehicles'!$J$222)*'GB trucks'!K$18*'GB trucks'!K317</f>
        <v>0</v>
      </c>
      <c r="L324" s="147">
        <f>IF('Detailed input - Vehicles'!$J$223&lt;&gt;0,'Detailed input - Vehicles'!$J$223,'Detailed input - Vehicles'!$J$222)*'GB trucks'!L$18*'GB trucks'!L317</f>
        <v>0</v>
      </c>
      <c r="M324" s="147">
        <f>IF('Detailed input - Vehicles'!$J$223&lt;&gt;0,'Detailed input - Vehicles'!$J$223,'Detailed input - Vehicles'!$J$222)*'GB trucks'!M$18*'GB trucks'!M317</f>
        <v>0</v>
      </c>
      <c r="N324" s="147">
        <f>IF('Detailed input - Vehicles'!$J$223&lt;&gt;0,'Detailed input - Vehicles'!$J$223,'Detailed input - Vehicles'!$J$222)*'GB trucks'!N$18*'GB trucks'!N317</f>
        <v>0</v>
      </c>
      <c r="O324" s="147">
        <f>IF('Detailed input - Vehicles'!$J$223&lt;&gt;0,'Detailed input - Vehicles'!$J$223,'Detailed input - Vehicles'!$J$222)*'GB trucks'!O$18*'GB trucks'!O317</f>
        <v>0</v>
      </c>
      <c r="P324" s="147">
        <f>IF('Detailed input - Vehicles'!$J$223&lt;&gt;0,'Detailed input - Vehicles'!$J$223,'Detailed input - Vehicles'!$J$222)*'GB trucks'!P$18*'GB trucks'!P317</f>
        <v>0</v>
      </c>
      <c r="Q324" s="147">
        <f>IF('Detailed input - Vehicles'!$J$223&lt;&gt;0,'Detailed input - Vehicles'!$J$223,'Detailed input - Vehicles'!$J$222)*'GB trucks'!Q$18*'GB trucks'!Q317</f>
        <v>0</v>
      </c>
      <c r="R324" s="147">
        <f>IF('Detailed input - Vehicles'!$J$223&lt;&gt;0,'Detailed input - Vehicles'!$J$223,'Detailed input - Vehicles'!$J$222)*'GB trucks'!R$18*'GB trucks'!R317</f>
        <v>0</v>
      </c>
      <c r="S324" s="147">
        <f>IF('Detailed input - Vehicles'!$J$223&lt;&gt;0,'Detailed input - Vehicles'!$J$223,'Detailed input - Vehicles'!$J$222)*'GB trucks'!S$18*'GB trucks'!S317</f>
        <v>0</v>
      </c>
      <c r="T324" s="147">
        <f>IF('Detailed input - Vehicles'!$J$223&lt;&gt;0,'Detailed input - Vehicles'!$J$223,'Detailed input - Vehicles'!$J$222)*'GB trucks'!T$18*'GB trucks'!T317</f>
        <v>0</v>
      </c>
      <c r="U324" s="147">
        <f>IF('Detailed input - Vehicles'!$J$223&lt;&gt;0,'Detailed input - Vehicles'!$J$223,'Detailed input - Vehicles'!$J$222)*'GB trucks'!U$18*'GB trucks'!U317</f>
        <v>0</v>
      </c>
      <c r="V324" s="147">
        <f>IF('Detailed input - Vehicles'!$J$223&lt;&gt;0,'Detailed input - Vehicles'!$J$223,'Detailed input - Vehicles'!$J$222)*'GB trucks'!V$18*'GB trucks'!V317</f>
        <v>0</v>
      </c>
      <c r="W324" s="147">
        <f>IF('Detailed input - Vehicles'!$J$223&lt;&gt;0,'Detailed input - Vehicles'!$J$223,'Detailed input - Vehicles'!$J$222)*'GB trucks'!W$18*'GB trucks'!W317</f>
        <v>0</v>
      </c>
      <c r="X324" s="147">
        <f>IF('Detailed input - Vehicles'!$J$223&lt;&gt;0,'Detailed input - Vehicles'!$J$223,'Detailed input - Vehicles'!$J$222)*'GB trucks'!X$18*'GB trucks'!X317</f>
        <v>0</v>
      </c>
      <c r="Y324" s="147">
        <f>IF('Detailed input - Vehicles'!$J$223&lt;&gt;0,'Detailed input - Vehicles'!$J$223,'Detailed input - Vehicles'!$J$222)*'GB trucks'!Y$18*'GB trucks'!Y317</f>
        <v>0</v>
      </c>
      <c r="Z324" s="147">
        <f>IF('Detailed input - Vehicles'!$J$223&lt;&gt;0,'Detailed input - Vehicles'!$J$223,'Detailed input - Vehicles'!$J$222)*'GB trucks'!Z$18*'GB trucks'!Z317</f>
        <v>0</v>
      </c>
      <c r="AA324" s="147">
        <f>IF('Detailed input - Vehicles'!$J$223&lt;&gt;0,'Detailed input - Vehicles'!$J$223,'Detailed input - Vehicles'!$J$222)*'GB trucks'!AA$18*'GB trucks'!AA317</f>
        <v>0</v>
      </c>
      <c r="AB324" s="147">
        <f>IF('Detailed input - Vehicles'!$J$223&lt;&gt;0,'Detailed input - Vehicles'!$J$223,'Detailed input - Vehicles'!$J$222)*'GB trucks'!AB$18*'GB trucks'!AB317</f>
        <v>0</v>
      </c>
      <c r="AC324" s="147">
        <f>IF('Detailed input - Vehicles'!$J$223&lt;&gt;0,'Detailed input - Vehicles'!$J$223,'Detailed input - Vehicles'!$J$222)*'GB trucks'!AC$18*'GB trucks'!AC317</f>
        <v>0</v>
      </c>
    </row>
    <row r="325" spans="2:29" ht="15" customHeight="1" x14ac:dyDescent="0.3">
      <c r="B325" s="97"/>
      <c r="C325" s="146" t="s">
        <v>127</v>
      </c>
      <c r="D325" s="147"/>
      <c r="E325" s="147"/>
      <c r="F325" s="147"/>
      <c r="G325" s="147"/>
      <c r="H325" s="147"/>
      <c r="I325" s="147"/>
      <c r="J325" s="147">
        <f>IF('Detailed input - Vehicles'!$K$223&lt;&gt;0,'Detailed input - Vehicles'!$K$223,'Detailed input - Vehicles'!$K$222)*'GB trucks'!J$19*'GB trucks'!J317</f>
        <v>0</v>
      </c>
      <c r="K325" s="147">
        <f>IF('Detailed input - Vehicles'!$K$223&lt;&gt;0,'Detailed input - Vehicles'!$K$223,'Detailed input - Vehicles'!$K$222)*'GB trucks'!K$19*'GB trucks'!K317</f>
        <v>0</v>
      </c>
      <c r="L325" s="147">
        <f>IF('Detailed input - Vehicles'!$K$223&lt;&gt;0,'Detailed input - Vehicles'!$K$223,'Detailed input - Vehicles'!$K$222)*'GB trucks'!L$19*'GB trucks'!L317</f>
        <v>0</v>
      </c>
      <c r="M325" s="147">
        <f>IF('Detailed input - Vehicles'!$K$223&lt;&gt;0,'Detailed input - Vehicles'!$K$223,'Detailed input - Vehicles'!$K$222)*'GB trucks'!M$19*'GB trucks'!M317</f>
        <v>0</v>
      </c>
      <c r="N325" s="147">
        <f>IF('Detailed input - Vehicles'!$K$223&lt;&gt;0,'Detailed input - Vehicles'!$K$223,'Detailed input - Vehicles'!$K$222)*'GB trucks'!N$19*'GB trucks'!N317</f>
        <v>0</v>
      </c>
      <c r="O325" s="147">
        <f>IF('Detailed input - Vehicles'!$K$223&lt;&gt;0,'Detailed input - Vehicles'!$K$223,'Detailed input - Vehicles'!$K$222)*'GB trucks'!O$19*'GB trucks'!O317</f>
        <v>0</v>
      </c>
      <c r="P325" s="147">
        <f>IF('Detailed input - Vehicles'!$K$223&lt;&gt;0,'Detailed input - Vehicles'!$K$223,'Detailed input - Vehicles'!$K$222)*'GB trucks'!P$19*'GB trucks'!P317</f>
        <v>0</v>
      </c>
      <c r="Q325" s="147">
        <f>IF('Detailed input - Vehicles'!$K$223&lt;&gt;0,'Detailed input - Vehicles'!$K$223,'Detailed input - Vehicles'!$K$222)*'GB trucks'!Q$19*'GB trucks'!Q317</f>
        <v>0</v>
      </c>
      <c r="R325" s="147">
        <f>IF('Detailed input - Vehicles'!$K$223&lt;&gt;0,'Detailed input - Vehicles'!$K$223,'Detailed input - Vehicles'!$K$222)*'GB trucks'!R$19*'GB trucks'!R317</f>
        <v>0</v>
      </c>
      <c r="S325" s="147">
        <f>IF('Detailed input - Vehicles'!$K$223&lt;&gt;0,'Detailed input - Vehicles'!$K$223,'Detailed input - Vehicles'!$K$222)*'GB trucks'!S$19*'GB trucks'!S317</f>
        <v>0</v>
      </c>
      <c r="T325" s="147">
        <f>IF('Detailed input - Vehicles'!$K$223&lt;&gt;0,'Detailed input - Vehicles'!$K$223,'Detailed input - Vehicles'!$K$222)*'GB trucks'!T$19*'GB trucks'!T317</f>
        <v>0</v>
      </c>
      <c r="U325" s="147">
        <f>IF('Detailed input - Vehicles'!$K$223&lt;&gt;0,'Detailed input - Vehicles'!$K$223,'Detailed input - Vehicles'!$K$222)*'GB trucks'!U$19*'GB trucks'!U317</f>
        <v>0</v>
      </c>
      <c r="V325" s="147">
        <f>IF('Detailed input - Vehicles'!$K$223&lt;&gt;0,'Detailed input - Vehicles'!$K$223,'Detailed input - Vehicles'!$K$222)*'GB trucks'!V$19*'GB trucks'!V317</f>
        <v>0</v>
      </c>
      <c r="W325" s="147">
        <f>IF('Detailed input - Vehicles'!$K$223&lt;&gt;0,'Detailed input - Vehicles'!$K$223,'Detailed input - Vehicles'!$K$222)*'GB trucks'!W$19*'GB trucks'!W317</f>
        <v>0</v>
      </c>
      <c r="X325" s="147">
        <f>IF('Detailed input - Vehicles'!$K$223&lt;&gt;0,'Detailed input - Vehicles'!$K$223,'Detailed input - Vehicles'!$K$222)*'GB trucks'!X$19*'GB trucks'!X317</f>
        <v>0</v>
      </c>
      <c r="Y325" s="147">
        <f>IF('Detailed input - Vehicles'!$K$223&lt;&gt;0,'Detailed input - Vehicles'!$K$223,'Detailed input - Vehicles'!$K$222)*'GB trucks'!Y$19*'GB trucks'!Y317</f>
        <v>0</v>
      </c>
      <c r="Z325" s="147">
        <f>IF('Detailed input - Vehicles'!$K$223&lt;&gt;0,'Detailed input - Vehicles'!$K$223,'Detailed input - Vehicles'!$K$222)*'GB trucks'!Z$19*'GB trucks'!Z317</f>
        <v>0</v>
      </c>
      <c r="AA325" s="147">
        <f>IF('Detailed input - Vehicles'!$K$223&lt;&gt;0,'Detailed input - Vehicles'!$K$223,'Detailed input - Vehicles'!$K$222)*'GB trucks'!AA$19*'GB trucks'!AA317</f>
        <v>0</v>
      </c>
      <c r="AB325" s="147">
        <f>IF('Detailed input - Vehicles'!$K$223&lt;&gt;0,'Detailed input - Vehicles'!$K$223,'Detailed input - Vehicles'!$K$222)*'GB trucks'!AB$19*'GB trucks'!AB317</f>
        <v>0</v>
      </c>
      <c r="AC325" s="147">
        <f>IF('Detailed input - Vehicles'!$K$223&lt;&gt;0,'Detailed input - Vehicles'!$K$223,'Detailed input - Vehicles'!$K$222)*'GB trucks'!AC$19*'GB trucks'!AC317</f>
        <v>0</v>
      </c>
    </row>
    <row r="326" spans="2:29" ht="15" customHeight="1" x14ac:dyDescent="0.3">
      <c r="B326" s="97"/>
      <c r="C326" s="146" t="s">
        <v>128</v>
      </c>
      <c r="D326" s="147"/>
      <c r="E326" s="147"/>
      <c r="F326" s="147"/>
      <c r="G326" s="147"/>
      <c r="H326" s="147"/>
      <c r="I326" s="147"/>
      <c r="J326" s="147"/>
      <c r="K326" s="147">
        <f>IF('Detailed input - Vehicles'!$L$223&lt;&gt;0,'Detailed input - Vehicles'!$L$223,'Detailed input - Vehicles'!$L$222)*K$20*K317</f>
        <v>0</v>
      </c>
      <c r="L326" s="147">
        <f>IF('Detailed input - Vehicles'!$L$223&lt;&gt;0,'Detailed input - Vehicles'!$L$223,'Detailed input - Vehicles'!$L$222)*L$20*L317</f>
        <v>0</v>
      </c>
      <c r="M326" s="147">
        <f>IF('Detailed input - Vehicles'!$L$223&lt;&gt;0,'Detailed input - Vehicles'!$L$223,'Detailed input - Vehicles'!$L$222)*M$20*M317</f>
        <v>0</v>
      </c>
      <c r="N326" s="147">
        <f>IF('Detailed input - Vehicles'!$L$223&lt;&gt;0,'Detailed input - Vehicles'!$L$223,'Detailed input - Vehicles'!$L$222)*N$20*N317</f>
        <v>0</v>
      </c>
      <c r="O326" s="147">
        <f>IF('Detailed input - Vehicles'!$L$223&lt;&gt;0,'Detailed input - Vehicles'!$L$223,'Detailed input - Vehicles'!$L$222)*O$20*O317</f>
        <v>0</v>
      </c>
      <c r="P326" s="147">
        <f>IF('Detailed input - Vehicles'!$L$223&lt;&gt;0,'Detailed input - Vehicles'!$L$223,'Detailed input - Vehicles'!$L$222)*P$20*P317</f>
        <v>0</v>
      </c>
      <c r="Q326" s="147">
        <f>IF('Detailed input - Vehicles'!$L$223&lt;&gt;0,'Detailed input - Vehicles'!$L$223,'Detailed input - Vehicles'!$L$222)*Q$20*Q317</f>
        <v>0</v>
      </c>
      <c r="R326" s="147">
        <f>IF('Detailed input - Vehicles'!$L$223&lt;&gt;0,'Detailed input - Vehicles'!$L$223,'Detailed input - Vehicles'!$L$222)*R$20*R317</f>
        <v>0</v>
      </c>
      <c r="S326" s="147">
        <f>IF('Detailed input - Vehicles'!$L$223&lt;&gt;0,'Detailed input - Vehicles'!$L$223,'Detailed input - Vehicles'!$L$222)*S$20*S317</f>
        <v>0</v>
      </c>
      <c r="T326" s="147">
        <f>IF('Detailed input - Vehicles'!$L$223&lt;&gt;0,'Detailed input - Vehicles'!$L$223,'Detailed input - Vehicles'!$L$222)*T$20*T317</f>
        <v>0</v>
      </c>
      <c r="U326" s="147">
        <f>IF('Detailed input - Vehicles'!$L$223&lt;&gt;0,'Detailed input - Vehicles'!$L$223,'Detailed input - Vehicles'!$L$222)*U$20*U317</f>
        <v>0</v>
      </c>
      <c r="V326" s="147">
        <f>IF('Detailed input - Vehicles'!$L$223&lt;&gt;0,'Detailed input - Vehicles'!$L$223,'Detailed input - Vehicles'!$L$222)*V$20*V317</f>
        <v>0</v>
      </c>
      <c r="W326" s="147">
        <f>IF('Detailed input - Vehicles'!$L$223&lt;&gt;0,'Detailed input - Vehicles'!$L$223,'Detailed input - Vehicles'!$L$222)*W$20*W317</f>
        <v>0</v>
      </c>
      <c r="X326" s="147">
        <f>IF('Detailed input - Vehicles'!$L$223&lt;&gt;0,'Detailed input - Vehicles'!$L$223,'Detailed input - Vehicles'!$L$222)*X$20*X317</f>
        <v>0</v>
      </c>
      <c r="Y326" s="147">
        <f>IF('Detailed input - Vehicles'!$L$223&lt;&gt;0,'Detailed input - Vehicles'!$L$223,'Detailed input - Vehicles'!$L$222)*Y$20*Y317</f>
        <v>0</v>
      </c>
      <c r="Z326" s="147">
        <f>IF('Detailed input - Vehicles'!$L$223&lt;&gt;0,'Detailed input - Vehicles'!$L$223,'Detailed input - Vehicles'!$L$222)*Z$20*Z317</f>
        <v>0</v>
      </c>
      <c r="AA326" s="147">
        <f>IF('Detailed input - Vehicles'!$L$223&lt;&gt;0,'Detailed input - Vehicles'!$L$223,'Detailed input - Vehicles'!$L$222)*AA$20*AA317</f>
        <v>0</v>
      </c>
      <c r="AB326" s="147">
        <f>IF('Detailed input - Vehicles'!$L$223&lt;&gt;0,'Detailed input - Vehicles'!$L$223,'Detailed input - Vehicles'!$L$222)*AB$20*AB317</f>
        <v>0</v>
      </c>
      <c r="AC326" s="147">
        <f>IF('Detailed input - Vehicles'!$L$223&lt;&gt;0,'Detailed input - Vehicles'!$L$223,'Detailed input - Vehicles'!$L$222)*AC$20*AC317</f>
        <v>0</v>
      </c>
    </row>
    <row r="327" spans="2:29" ht="15" customHeight="1" x14ac:dyDescent="0.3">
      <c r="B327" s="97"/>
      <c r="C327" s="146" t="s">
        <v>129</v>
      </c>
      <c r="D327" s="147"/>
      <c r="E327" s="147"/>
      <c r="F327" s="147"/>
      <c r="G327" s="147"/>
      <c r="H327" s="147"/>
      <c r="I327" s="147"/>
      <c r="J327" s="147"/>
      <c r="K327" s="147"/>
      <c r="L327" s="147">
        <f>IF('Detailed input - Vehicles'!$M$223&lt;&gt;0,'Detailed input - Vehicles'!$M$223,'Detailed input - Vehicles'!$M$222)*'GB trucks'!L$21*'GB trucks'!L317</f>
        <v>0</v>
      </c>
      <c r="M327" s="147">
        <f>IF('Detailed input - Vehicles'!$M$223&lt;&gt;0,'Detailed input - Vehicles'!$M$223,'Detailed input - Vehicles'!$M$222)*'GB trucks'!M$21*'GB trucks'!M317</f>
        <v>0</v>
      </c>
      <c r="N327" s="147">
        <f>IF('Detailed input - Vehicles'!$M$223&lt;&gt;0,'Detailed input - Vehicles'!$M$223,'Detailed input - Vehicles'!$M$222)*'GB trucks'!N$21*'GB trucks'!N317</f>
        <v>0</v>
      </c>
      <c r="O327" s="147">
        <f>IF('Detailed input - Vehicles'!$M$223&lt;&gt;0,'Detailed input - Vehicles'!$M$223,'Detailed input - Vehicles'!$M$222)*'GB trucks'!O$21*'GB trucks'!O317</f>
        <v>0</v>
      </c>
      <c r="P327" s="147">
        <f>IF('Detailed input - Vehicles'!$M$223&lt;&gt;0,'Detailed input - Vehicles'!$M$223,'Detailed input - Vehicles'!$M$222)*'GB trucks'!P$21*'GB trucks'!P317</f>
        <v>0</v>
      </c>
      <c r="Q327" s="147">
        <f>IF('Detailed input - Vehicles'!$M$223&lt;&gt;0,'Detailed input - Vehicles'!$M$223,'Detailed input - Vehicles'!$M$222)*'GB trucks'!Q$21*'GB trucks'!Q317</f>
        <v>0</v>
      </c>
      <c r="R327" s="147">
        <f>IF('Detailed input - Vehicles'!$M$223&lt;&gt;0,'Detailed input - Vehicles'!$M$223,'Detailed input - Vehicles'!$M$222)*'GB trucks'!R$21*'GB trucks'!R317</f>
        <v>0</v>
      </c>
      <c r="S327" s="147">
        <f>IF('Detailed input - Vehicles'!$M$223&lt;&gt;0,'Detailed input - Vehicles'!$M$223,'Detailed input - Vehicles'!$M$222)*'GB trucks'!S$21*'GB trucks'!S317</f>
        <v>0</v>
      </c>
      <c r="T327" s="147">
        <f>IF('Detailed input - Vehicles'!$M$223&lt;&gt;0,'Detailed input - Vehicles'!$M$223,'Detailed input - Vehicles'!$M$222)*'GB trucks'!T$21*'GB trucks'!T317</f>
        <v>0</v>
      </c>
      <c r="U327" s="147">
        <f>IF('Detailed input - Vehicles'!$M$223&lt;&gt;0,'Detailed input - Vehicles'!$M$223,'Detailed input - Vehicles'!$M$222)*'GB trucks'!U$21*'GB trucks'!U317</f>
        <v>0</v>
      </c>
      <c r="V327" s="147">
        <f>IF('Detailed input - Vehicles'!$M$223&lt;&gt;0,'Detailed input - Vehicles'!$M$223,'Detailed input - Vehicles'!$M$222)*'GB trucks'!V$21*'GB trucks'!V317</f>
        <v>0</v>
      </c>
      <c r="W327" s="147">
        <f>IF('Detailed input - Vehicles'!$M$223&lt;&gt;0,'Detailed input - Vehicles'!$M$223,'Detailed input - Vehicles'!$M$222)*'GB trucks'!W$21*'GB trucks'!W317</f>
        <v>0</v>
      </c>
      <c r="X327" s="147">
        <f>IF('Detailed input - Vehicles'!$M$223&lt;&gt;0,'Detailed input - Vehicles'!$M$223,'Detailed input - Vehicles'!$M$222)*'GB trucks'!X$21*'GB trucks'!X317</f>
        <v>0</v>
      </c>
      <c r="Y327" s="147">
        <f>IF('Detailed input - Vehicles'!$M$223&lt;&gt;0,'Detailed input - Vehicles'!$M$223,'Detailed input - Vehicles'!$M$222)*'GB trucks'!Y$21*'GB trucks'!Y317</f>
        <v>0</v>
      </c>
      <c r="Z327" s="147">
        <f>IF('Detailed input - Vehicles'!$M$223&lt;&gt;0,'Detailed input - Vehicles'!$M$223,'Detailed input - Vehicles'!$M$222)*'GB trucks'!Z$21*'GB trucks'!Z317</f>
        <v>0</v>
      </c>
      <c r="AA327" s="147">
        <f>IF('Detailed input - Vehicles'!$M$223&lt;&gt;0,'Detailed input - Vehicles'!$M$223,'Detailed input - Vehicles'!$M$222)*'GB trucks'!AA$21*'GB trucks'!AA317</f>
        <v>0</v>
      </c>
      <c r="AB327" s="147">
        <f>IF('Detailed input - Vehicles'!$M$223&lt;&gt;0,'Detailed input - Vehicles'!$M$223,'Detailed input - Vehicles'!$M$222)*'GB trucks'!AB$21*'GB trucks'!AB317</f>
        <v>0</v>
      </c>
      <c r="AC327" s="147">
        <f>IF('Detailed input - Vehicles'!$M$223&lt;&gt;0,'Detailed input - Vehicles'!$M$223,'Detailed input - Vehicles'!$M$222)*'GB trucks'!AC$21*'GB trucks'!AC317</f>
        <v>0</v>
      </c>
    </row>
    <row r="328" spans="2:29" ht="15" customHeight="1" x14ac:dyDescent="0.3">
      <c r="B328" s="97"/>
      <c r="C328" s="146" t="s">
        <v>130</v>
      </c>
      <c r="D328" s="147"/>
      <c r="E328" s="147"/>
      <c r="F328" s="147"/>
      <c r="G328" s="147"/>
      <c r="H328" s="147"/>
      <c r="I328" s="147"/>
      <c r="J328" s="147"/>
      <c r="K328" s="147"/>
      <c r="L328" s="147"/>
      <c r="M328" s="147">
        <f>IF('Detailed input - Vehicles'!$N$223&lt;&gt;0,'Detailed input - Vehicles'!$N$223,'Detailed input - Vehicles'!$N$222)*'GB trucks'!M$22*'GB trucks'!M317</f>
        <v>0</v>
      </c>
      <c r="N328" s="147">
        <f>IF('Detailed input - Vehicles'!$N$223&lt;&gt;0,'Detailed input - Vehicles'!$N$223,'Detailed input - Vehicles'!$N$222)*'GB trucks'!N$22*'GB trucks'!N317</f>
        <v>0</v>
      </c>
      <c r="O328" s="147">
        <f>IF('Detailed input - Vehicles'!$N$223&lt;&gt;0,'Detailed input - Vehicles'!$N$223,'Detailed input - Vehicles'!$N$222)*'GB trucks'!O$22*'GB trucks'!O317</f>
        <v>0</v>
      </c>
      <c r="P328" s="147">
        <f>IF('Detailed input - Vehicles'!$N$223&lt;&gt;0,'Detailed input - Vehicles'!$N$223,'Detailed input - Vehicles'!$N$222)*'GB trucks'!P$22*'GB trucks'!P317</f>
        <v>0</v>
      </c>
      <c r="Q328" s="147">
        <f>IF('Detailed input - Vehicles'!$N$223&lt;&gt;0,'Detailed input - Vehicles'!$N$223,'Detailed input - Vehicles'!$N$222)*'GB trucks'!Q$22*'GB trucks'!Q317</f>
        <v>0</v>
      </c>
      <c r="R328" s="147">
        <f>IF('Detailed input - Vehicles'!$N$223&lt;&gt;0,'Detailed input - Vehicles'!$N$223,'Detailed input - Vehicles'!$N$222)*'GB trucks'!R$22*'GB trucks'!R317</f>
        <v>0</v>
      </c>
      <c r="S328" s="147">
        <f>IF('Detailed input - Vehicles'!$N$223&lt;&gt;0,'Detailed input - Vehicles'!$N$223,'Detailed input - Vehicles'!$N$222)*'GB trucks'!S$22*'GB trucks'!S317</f>
        <v>0</v>
      </c>
      <c r="T328" s="147">
        <f>IF('Detailed input - Vehicles'!$N$223&lt;&gt;0,'Detailed input - Vehicles'!$N$223,'Detailed input - Vehicles'!$N$222)*'GB trucks'!T$22*'GB trucks'!T317</f>
        <v>0</v>
      </c>
      <c r="U328" s="147">
        <f>IF('Detailed input - Vehicles'!$N$223&lt;&gt;0,'Detailed input - Vehicles'!$N$223,'Detailed input - Vehicles'!$N$222)*'GB trucks'!U$22*'GB trucks'!U317</f>
        <v>0</v>
      </c>
      <c r="V328" s="147">
        <f>IF('Detailed input - Vehicles'!$N$223&lt;&gt;0,'Detailed input - Vehicles'!$N$223,'Detailed input - Vehicles'!$N$222)*'GB trucks'!V$22*'GB trucks'!V317</f>
        <v>0</v>
      </c>
      <c r="W328" s="147">
        <f>IF('Detailed input - Vehicles'!$N$223&lt;&gt;0,'Detailed input - Vehicles'!$N$223,'Detailed input - Vehicles'!$N$222)*'GB trucks'!W$22*'GB trucks'!W317</f>
        <v>0</v>
      </c>
      <c r="X328" s="147">
        <f>IF('Detailed input - Vehicles'!$N$223&lt;&gt;0,'Detailed input - Vehicles'!$N$223,'Detailed input - Vehicles'!$N$222)*'GB trucks'!X$22*'GB trucks'!X317</f>
        <v>0</v>
      </c>
      <c r="Y328" s="147">
        <f>IF('Detailed input - Vehicles'!$N$223&lt;&gt;0,'Detailed input - Vehicles'!$N$223,'Detailed input - Vehicles'!$N$222)*'GB trucks'!Y$22*'GB trucks'!Y317</f>
        <v>0</v>
      </c>
      <c r="Z328" s="147">
        <f>IF('Detailed input - Vehicles'!$N$223&lt;&gt;0,'Detailed input - Vehicles'!$N$223,'Detailed input - Vehicles'!$N$222)*'GB trucks'!Z$22*'GB trucks'!Z317</f>
        <v>0</v>
      </c>
      <c r="AA328" s="147">
        <f>IF('Detailed input - Vehicles'!$N$223&lt;&gt;0,'Detailed input - Vehicles'!$N$223,'Detailed input - Vehicles'!$N$222)*'GB trucks'!AA$22*'GB trucks'!AA317</f>
        <v>0</v>
      </c>
      <c r="AB328" s="147">
        <f>IF('Detailed input - Vehicles'!$N$223&lt;&gt;0,'Detailed input - Vehicles'!$N$223,'Detailed input - Vehicles'!$N$222)*'GB trucks'!AB$22*'GB trucks'!AB317</f>
        <v>0</v>
      </c>
      <c r="AC328" s="147">
        <f>IF('Detailed input - Vehicles'!$N$223&lt;&gt;0,'Detailed input - Vehicles'!$N$223,'Detailed input - Vehicles'!$N$222)*'GB trucks'!AC$22*'GB trucks'!AC317</f>
        <v>0</v>
      </c>
    </row>
    <row r="329" spans="2:29" ht="15" customHeight="1" x14ac:dyDescent="0.3">
      <c r="B329" s="97"/>
      <c r="C329" s="146" t="s">
        <v>131</v>
      </c>
      <c r="D329" s="147"/>
      <c r="E329" s="147"/>
      <c r="F329" s="147"/>
      <c r="G329" s="147"/>
      <c r="H329" s="147"/>
      <c r="I329" s="147"/>
      <c r="J329" s="147"/>
      <c r="K329" s="147"/>
      <c r="L329" s="147"/>
      <c r="M329" s="147"/>
      <c r="N329" s="147">
        <f>IF('Detailed input - Vehicles'!$O$223&lt;&gt;0,'Detailed input - Vehicles'!$O$223,'Detailed input - Vehicles'!$O$222)*'GB trucks'!N$23*'GB trucks'!N317</f>
        <v>0</v>
      </c>
      <c r="O329" s="147">
        <f>IF('Detailed input - Vehicles'!$O$223&lt;&gt;0,'Detailed input - Vehicles'!$O$223,'Detailed input - Vehicles'!$O$222)*'GB trucks'!O$23*'GB trucks'!O317</f>
        <v>0</v>
      </c>
      <c r="P329" s="147">
        <f>IF('Detailed input - Vehicles'!$O$223&lt;&gt;0,'Detailed input - Vehicles'!$O$223,'Detailed input - Vehicles'!$O$222)*'GB trucks'!P$23*'GB trucks'!P317</f>
        <v>0</v>
      </c>
      <c r="Q329" s="147">
        <f>IF('Detailed input - Vehicles'!$O$223&lt;&gt;0,'Detailed input - Vehicles'!$O$223,'Detailed input - Vehicles'!$O$222)*'GB trucks'!Q$23*'GB trucks'!Q317</f>
        <v>0</v>
      </c>
      <c r="R329" s="147">
        <f>IF('Detailed input - Vehicles'!$O$223&lt;&gt;0,'Detailed input - Vehicles'!$O$223,'Detailed input - Vehicles'!$O$222)*'GB trucks'!R$23*'GB trucks'!R317</f>
        <v>0</v>
      </c>
      <c r="S329" s="147">
        <f>IF('Detailed input - Vehicles'!$O$223&lt;&gt;0,'Detailed input - Vehicles'!$O$223,'Detailed input - Vehicles'!$O$222)*'GB trucks'!S$23*'GB trucks'!S317</f>
        <v>0</v>
      </c>
      <c r="T329" s="147">
        <f>IF('Detailed input - Vehicles'!$O$223&lt;&gt;0,'Detailed input - Vehicles'!$O$223,'Detailed input - Vehicles'!$O$222)*'GB trucks'!T$23*'GB trucks'!T317</f>
        <v>0</v>
      </c>
      <c r="U329" s="147">
        <f>IF('Detailed input - Vehicles'!$O$223&lt;&gt;0,'Detailed input - Vehicles'!$O$223,'Detailed input - Vehicles'!$O$222)*'GB trucks'!U$23*'GB trucks'!U317</f>
        <v>0</v>
      </c>
      <c r="V329" s="147">
        <f>IF('Detailed input - Vehicles'!$O$223&lt;&gt;0,'Detailed input - Vehicles'!$O$223,'Detailed input - Vehicles'!$O$222)*'GB trucks'!V$23*'GB trucks'!V317</f>
        <v>0</v>
      </c>
      <c r="W329" s="147">
        <f>IF('Detailed input - Vehicles'!$O$223&lt;&gt;0,'Detailed input - Vehicles'!$O$223,'Detailed input - Vehicles'!$O$222)*'GB trucks'!W$23*'GB trucks'!W317</f>
        <v>0</v>
      </c>
      <c r="X329" s="147">
        <f>IF('Detailed input - Vehicles'!$O$223&lt;&gt;0,'Detailed input - Vehicles'!$O$223,'Detailed input - Vehicles'!$O$222)*'GB trucks'!X$23*'GB trucks'!X317</f>
        <v>0</v>
      </c>
      <c r="Y329" s="147">
        <f>IF('Detailed input - Vehicles'!$O$223&lt;&gt;0,'Detailed input - Vehicles'!$O$223,'Detailed input - Vehicles'!$O$222)*'GB trucks'!Y$23*'GB trucks'!Y317</f>
        <v>0</v>
      </c>
      <c r="Z329" s="147">
        <f>IF('Detailed input - Vehicles'!$O$223&lt;&gt;0,'Detailed input - Vehicles'!$O$223,'Detailed input - Vehicles'!$O$222)*'GB trucks'!Z$23*'GB trucks'!Z317</f>
        <v>0</v>
      </c>
      <c r="AA329" s="147">
        <f>IF('Detailed input - Vehicles'!$O$223&lt;&gt;0,'Detailed input - Vehicles'!$O$223,'Detailed input - Vehicles'!$O$222)*'GB trucks'!AA$23*'GB trucks'!AA317</f>
        <v>0</v>
      </c>
      <c r="AB329" s="147">
        <f>IF('Detailed input - Vehicles'!$O$223&lt;&gt;0,'Detailed input - Vehicles'!$O$223,'Detailed input - Vehicles'!$O$222)*'GB trucks'!AB$23*'GB trucks'!AB317</f>
        <v>0</v>
      </c>
      <c r="AC329" s="147">
        <f>IF('Detailed input - Vehicles'!$O$223&lt;&gt;0,'Detailed input - Vehicles'!$O$223,'Detailed input - Vehicles'!$O$222)*'GB trucks'!AC$23*'GB trucks'!AC317</f>
        <v>0</v>
      </c>
    </row>
  </sheetData>
  <pageMargins left="0.70866141732283472" right="0.70866141732283472" top="0.74803149606299213" bottom="0.74803149606299213" header="0.31496062992125984" footer="0.31496062992125984"/>
  <pageSetup paperSize="9" scale="17"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3"/>
    <pageSetUpPr fitToPage="1"/>
  </sheetPr>
  <dimension ref="A1:AE315"/>
  <sheetViews>
    <sheetView showGridLines="0" zoomScale="90" zoomScaleNormal="90" zoomScaleSheetLayoutView="40" workbookViewId="0">
      <pane xSplit="3" ySplit="3" topLeftCell="D290" activePane="bottomRight" state="frozen"/>
      <selection activeCell="I61" sqref="I61"/>
      <selection pane="topRight" activeCell="I61" sqref="I61"/>
      <selection pane="bottomLeft" activeCell="I61" sqref="I61"/>
      <selection pane="bottomRight" activeCell="I61" sqref="I61"/>
    </sheetView>
  </sheetViews>
  <sheetFormatPr defaultColWidth="10.7109375" defaultRowHeight="15" customHeight="1" outlineLevelRow="3" x14ac:dyDescent="0.3"/>
  <cols>
    <col min="1" max="1" width="3.7109375" style="87" customWidth="1"/>
    <col min="2" max="2" width="60.7109375" style="80" customWidth="1"/>
    <col min="3" max="3" width="25.140625" style="80" bestFit="1" customWidth="1"/>
    <col min="4" max="29" width="15.7109375" style="80" customWidth="1"/>
    <col min="30" max="16384" width="10.7109375" style="80"/>
  </cols>
  <sheetData>
    <row r="1" spans="1:30" ht="15" customHeight="1" x14ac:dyDescent="0.3">
      <c r="A1" s="8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30" ht="65.25" customHeight="1" x14ac:dyDescent="0.3">
      <c r="A2" s="85"/>
      <c r="B2" s="81" t="s">
        <v>141</v>
      </c>
      <c r="C2" s="259"/>
      <c r="D2" s="82"/>
      <c r="E2" s="82"/>
      <c r="F2" s="82"/>
      <c r="G2" s="83"/>
      <c r="H2" s="82"/>
      <c r="I2" s="82"/>
      <c r="J2" s="82"/>
      <c r="K2" s="82"/>
      <c r="L2" s="82"/>
      <c r="M2" s="82"/>
      <c r="N2" s="82"/>
      <c r="O2" s="82"/>
      <c r="P2" s="82"/>
      <c r="Q2" s="82"/>
      <c r="R2" s="82"/>
      <c r="S2" s="82"/>
      <c r="T2" s="82"/>
      <c r="U2" s="82"/>
      <c r="V2" s="82"/>
      <c r="W2" s="82"/>
      <c r="X2" s="82"/>
      <c r="Y2" s="82"/>
      <c r="Z2" s="82"/>
      <c r="AA2" s="82"/>
      <c r="AB2" s="82"/>
      <c r="AC2" s="82"/>
    </row>
    <row r="3" spans="1:30" ht="39.950000000000003" customHeight="1" x14ac:dyDescent="0.3">
      <c r="A3" s="85"/>
      <c r="B3" s="153" t="str">
        <f ca="1">MID(CELL("filename",B3),FIND("]",CELL("filename",B3))+1,256)</f>
        <v>Trains</v>
      </c>
      <c r="C3" s="152" t="s">
        <v>32</v>
      </c>
      <c r="D3" s="152">
        <v>2018</v>
      </c>
      <c r="E3" s="152">
        <v>2019</v>
      </c>
      <c r="F3" s="152">
        <v>2020</v>
      </c>
      <c r="G3" s="152">
        <v>2021</v>
      </c>
      <c r="H3" s="152">
        <v>2022</v>
      </c>
      <c r="I3" s="152">
        <v>2023</v>
      </c>
      <c r="J3" s="152">
        <v>2024</v>
      </c>
      <c r="K3" s="152">
        <v>2025</v>
      </c>
      <c r="L3" s="152">
        <v>2026</v>
      </c>
      <c r="M3" s="152">
        <v>2027</v>
      </c>
      <c r="N3" s="152">
        <v>2028</v>
      </c>
      <c r="O3" s="152">
        <v>2029</v>
      </c>
      <c r="P3" s="152">
        <v>2030</v>
      </c>
      <c r="Q3" s="152">
        <v>2031</v>
      </c>
      <c r="R3" s="152">
        <v>2032</v>
      </c>
      <c r="S3" s="152">
        <v>2033</v>
      </c>
      <c r="T3" s="152">
        <v>2034</v>
      </c>
      <c r="U3" s="152">
        <v>2035</v>
      </c>
      <c r="V3" s="152">
        <v>2036</v>
      </c>
      <c r="W3" s="152">
        <v>2037</v>
      </c>
      <c r="X3" s="152">
        <v>2038</v>
      </c>
      <c r="Y3" s="152">
        <v>2039</v>
      </c>
      <c r="Z3" s="152">
        <v>2040</v>
      </c>
      <c r="AA3" s="152">
        <v>2041</v>
      </c>
      <c r="AB3" s="152">
        <v>2042</v>
      </c>
      <c r="AC3" s="152">
        <v>2043</v>
      </c>
      <c r="AD3" s="152">
        <f>+AC3+1</f>
        <v>2044</v>
      </c>
    </row>
    <row r="4" spans="1:30" ht="39.75" customHeight="1" x14ac:dyDescent="0.3">
      <c r="A4" s="85"/>
      <c r="B4" s="163" t="s">
        <v>150</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211" t="s">
        <v>539</v>
      </c>
    </row>
    <row r="5" spans="1:30" ht="20.25" customHeight="1" collapsed="1" x14ac:dyDescent="0.3">
      <c r="A5" s="86"/>
      <c r="B5" s="87"/>
    </row>
    <row r="6" spans="1:30" s="164" customFormat="1" ht="36" customHeight="1" thickBot="1" x14ac:dyDescent="0.35">
      <c r="A6" s="165"/>
      <c r="B6" s="166" t="s">
        <v>179</v>
      </c>
      <c r="C6" s="167" t="s">
        <v>181</v>
      </c>
      <c r="D6" s="171">
        <f t="shared" ref="D6:N6" si="0">D53+D71+D84+D86+D99</f>
        <v>0</v>
      </c>
      <c r="E6" s="171">
        <f t="shared" si="0"/>
        <v>0</v>
      </c>
      <c r="F6" s="171">
        <f t="shared" si="0"/>
        <v>0</v>
      </c>
      <c r="G6" s="171">
        <f t="shared" si="0"/>
        <v>0</v>
      </c>
      <c r="H6" s="171">
        <f t="shared" si="0"/>
        <v>0</v>
      </c>
      <c r="I6" s="171">
        <f t="shared" si="0"/>
        <v>0</v>
      </c>
      <c r="J6" s="171">
        <f t="shared" si="0"/>
        <v>0</v>
      </c>
      <c r="K6" s="171">
        <f t="shared" si="0"/>
        <v>0</v>
      </c>
      <c r="L6" s="171">
        <f t="shared" si="0"/>
        <v>0</v>
      </c>
      <c r="M6" s="171">
        <f t="shared" si="0"/>
        <v>0</v>
      </c>
      <c r="N6" s="171">
        <f t="shared" si="0"/>
        <v>0</v>
      </c>
      <c r="O6" s="171">
        <f t="shared" ref="O6:AC6" si="1">O53+O71+O84+O86+O99</f>
        <v>0</v>
      </c>
      <c r="P6" s="171">
        <f t="shared" si="1"/>
        <v>0</v>
      </c>
      <c r="Q6" s="171">
        <f t="shared" si="1"/>
        <v>0</v>
      </c>
      <c r="R6" s="171">
        <f t="shared" si="1"/>
        <v>0</v>
      </c>
      <c r="S6" s="171">
        <f t="shared" si="1"/>
        <v>0</v>
      </c>
      <c r="T6" s="171">
        <f t="shared" si="1"/>
        <v>0</v>
      </c>
      <c r="U6" s="171">
        <f t="shared" si="1"/>
        <v>0</v>
      </c>
      <c r="V6" s="171">
        <f t="shared" si="1"/>
        <v>0</v>
      </c>
      <c r="W6" s="171">
        <f t="shared" si="1"/>
        <v>0</v>
      </c>
      <c r="X6" s="171">
        <f t="shared" si="1"/>
        <v>0</v>
      </c>
      <c r="Y6" s="171">
        <f t="shared" si="1"/>
        <v>0</v>
      </c>
      <c r="Z6" s="171">
        <f t="shared" si="1"/>
        <v>0</v>
      </c>
      <c r="AA6" s="171">
        <f t="shared" si="1"/>
        <v>0</v>
      </c>
      <c r="AB6" s="171">
        <f t="shared" si="1"/>
        <v>0</v>
      </c>
      <c r="AC6" s="171">
        <f t="shared" si="1"/>
        <v>0</v>
      </c>
    </row>
    <row r="7" spans="1:30" s="164" customFormat="1" ht="36" customHeight="1" x14ac:dyDescent="0.3">
      <c r="A7" s="165"/>
      <c r="B7" s="197" t="s">
        <v>180</v>
      </c>
      <c r="C7" s="198" t="s">
        <v>397</v>
      </c>
      <c r="D7" s="199">
        <f>IF(D27=0,0,D6/(D27+D28))</f>
        <v>0</v>
      </c>
      <c r="E7" s="199">
        <f t="shared" ref="E7:N7" si="2">IF(E27=0,0,E6/(E27+E28))</f>
        <v>0</v>
      </c>
      <c r="F7" s="199">
        <f t="shared" si="2"/>
        <v>0</v>
      </c>
      <c r="G7" s="199">
        <f t="shared" si="2"/>
        <v>0</v>
      </c>
      <c r="H7" s="199">
        <f t="shared" si="2"/>
        <v>0</v>
      </c>
      <c r="I7" s="199">
        <f t="shared" si="2"/>
        <v>0</v>
      </c>
      <c r="J7" s="199">
        <f t="shared" si="2"/>
        <v>0</v>
      </c>
      <c r="K7" s="199">
        <f t="shared" si="2"/>
        <v>0</v>
      </c>
      <c r="L7" s="199">
        <f t="shared" si="2"/>
        <v>0</v>
      </c>
      <c r="M7" s="199">
        <f t="shared" si="2"/>
        <v>0</v>
      </c>
      <c r="N7" s="199">
        <f t="shared" si="2"/>
        <v>0</v>
      </c>
      <c r="O7" s="199">
        <f t="shared" ref="O7:AC7" si="3">IF(O27=0,0,O6/(O27+O28))</f>
        <v>0</v>
      </c>
      <c r="P7" s="199">
        <f t="shared" si="3"/>
        <v>0</v>
      </c>
      <c r="Q7" s="199">
        <f t="shared" si="3"/>
        <v>0</v>
      </c>
      <c r="R7" s="199">
        <f t="shared" si="3"/>
        <v>0</v>
      </c>
      <c r="S7" s="199">
        <f t="shared" si="3"/>
        <v>0</v>
      </c>
      <c r="T7" s="199">
        <f t="shared" si="3"/>
        <v>0</v>
      </c>
      <c r="U7" s="199">
        <f t="shared" si="3"/>
        <v>0</v>
      </c>
      <c r="V7" s="199">
        <f t="shared" si="3"/>
        <v>0</v>
      </c>
      <c r="W7" s="199">
        <f t="shared" si="3"/>
        <v>0</v>
      </c>
      <c r="X7" s="199">
        <f t="shared" si="3"/>
        <v>0</v>
      </c>
      <c r="Y7" s="199">
        <f t="shared" si="3"/>
        <v>0</v>
      </c>
      <c r="Z7" s="199">
        <f t="shared" si="3"/>
        <v>0</v>
      </c>
      <c r="AA7" s="199">
        <f t="shared" si="3"/>
        <v>0</v>
      </c>
      <c r="AB7" s="199">
        <f t="shared" si="3"/>
        <v>0</v>
      </c>
      <c r="AC7" s="199">
        <f t="shared" si="3"/>
        <v>0</v>
      </c>
    </row>
    <row r="8" spans="1:30" s="205" customFormat="1" ht="36" customHeight="1" x14ac:dyDescent="0.3">
      <c r="A8" s="200"/>
      <c r="B8" s="201"/>
      <c r="C8" s="202"/>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30" ht="20.25" customHeight="1" outlineLevel="1" x14ac:dyDescent="0.3">
      <c r="A9" s="85"/>
      <c r="B9" s="170" t="s">
        <v>139</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row>
    <row r="10" spans="1:30" ht="20.25" customHeight="1" outlineLevel="2" x14ac:dyDescent="0.3">
      <c r="A10" s="85"/>
      <c r="B10" s="148" t="s">
        <v>120</v>
      </c>
      <c r="C10" s="148" t="s">
        <v>9</v>
      </c>
      <c r="D10" s="147">
        <f>'Basic input'!F28</f>
        <v>0</v>
      </c>
      <c r="E10" s="147">
        <f>'Basic input'!G28</f>
        <v>0</v>
      </c>
      <c r="F10" s="147">
        <f>'Basic input'!H28</f>
        <v>0</v>
      </c>
      <c r="G10" s="147">
        <f>'Basic input'!I28</f>
        <v>0</v>
      </c>
      <c r="H10" s="147">
        <f>'Basic input'!J28</f>
        <v>0</v>
      </c>
      <c r="I10" s="147">
        <f>'Basic input'!K28</f>
        <v>0</v>
      </c>
      <c r="J10" s="147">
        <f>'Basic input'!L28</f>
        <v>0</v>
      </c>
      <c r="K10" s="147">
        <f>'Basic input'!M28</f>
        <v>0</v>
      </c>
      <c r="L10" s="147">
        <f>'Basic input'!N28</f>
        <v>0</v>
      </c>
      <c r="M10" s="147">
        <f>'Basic input'!O28</f>
        <v>0</v>
      </c>
      <c r="N10" s="147">
        <f>'Basic input'!P28</f>
        <v>0</v>
      </c>
      <c r="O10" s="147"/>
      <c r="P10" s="147"/>
      <c r="Q10" s="147"/>
      <c r="R10" s="147"/>
      <c r="S10" s="147"/>
      <c r="T10" s="147"/>
      <c r="U10" s="147"/>
      <c r="V10" s="147"/>
      <c r="W10" s="147"/>
      <c r="X10" s="147"/>
      <c r="Y10" s="147"/>
      <c r="Z10" s="147"/>
      <c r="AA10" s="147"/>
      <c r="AB10" s="147"/>
      <c r="AC10" s="147"/>
    </row>
    <row r="11" spans="1:30" ht="20.25" customHeight="1" outlineLevel="2" x14ac:dyDescent="0.3">
      <c r="A11" s="85"/>
      <c r="B11" s="148"/>
      <c r="C11" s="148"/>
      <c r="D11" s="614">
        <v>1</v>
      </c>
      <c r="E11" s="614">
        <f>+D11+1</f>
        <v>2</v>
      </c>
      <c r="F11" s="614">
        <f t="shared" ref="F11:AC11" si="4">+E11+1</f>
        <v>3</v>
      </c>
      <c r="G11" s="614">
        <f t="shared" si="4"/>
        <v>4</v>
      </c>
      <c r="H11" s="614">
        <f t="shared" si="4"/>
        <v>5</v>
      </c>
      <c r="I11" s="614">
        <f t="shared" si="4"/>
        <v>6</v>
      </c>
      <c r="J11" s="614">
        <f t="shared" si="4"/>
        <v>7</v>
      </c>
      <c r="K11" s="614">
        <f t="shared" si="4"/>
        <v>8</v>
      </c>
      <c r="L11" s="614">
        <f t="shared" si="4"/>
        <v>9</v>
      </c>
      <c r="M11" s="614">
        <f t="shared" si="4"/>
        <v>10</v>
      </c>
      <c r="N11" s="614">
        <f t="shared" si="4"/>
        <v>11</v>
      </c>
      <c r="O11" s="614">
        <f t="shared" si="4"/>
        <v>12</v>
      </c>
      <c r="P11" s="614">
        <f t="shared" si="4"/>
        <v>13</v>
      </c>
      <c r="Q11" s="614">
        <f t="shared" si="4"/>
        <v>14</v>
      </c>
      <c r="R11" s="614">
        <f t="shared" si="4"/>
        <v>15</v>
      </c>
      <c r="S11" s="614">
        <f t="shared" si="4"/>
        <v>16</v>
      </c>
      <c r="T11" s="614">
        <f t="shared" si="4"/>
        <v>17</v>
      </c>
      <c r="U11" s="614">
        <f t="shared" si="4"/>
        <v>18</v>
      </c>
      <c r="V11" s="614">
        <f t="shared" si="4"/>
        <v>19</v>
      </c>
      <c r="W11" s="614">
        <f t="shared" si="4"/>
        <v>20</v>
      </c>
      <c r="X11" s="614">
        <f t="shared" si="4"/>
        <v>21</v>
      </c>
      <c r="Y11" s="614">
        <f t="shared" si="4"/>
        <v>22</v>
      </c>
      <c r="Z11" s="614">
        <f t="shared" si="4"/>
        <v>23</v>
      </c>
      <c r="AA11" s="614">
        <f t="shared" si="4"/>
        <v>24</v>
      </c>
      <c r="AB11" s="614">
        <f t="shared" si="4"/>
        <v>25</v>
      </c>
      <c r="AC11" s="614">
        <f t="shared" si="4"/>
        <v>26</v>
      </c>
    </row>
    <row r="12" spans="1:30" s="136" customFormat="1" ht="20.25" customHeight="1" outlineLevel="2" x14ac:dyDescent="0.3">
      <c r="A12" s="135"/>
      <c r="B12" s="97" t="s">
        <v>132</v>
      </c>
      <c r="C12" s="97" t="s">
        <v>9</v>
      </c>
      <c r="D12" s="597">
        <f>SUM(D13:D23)</f>
        <v>0</v>
      </c>
      <c r="E12" s="597">
        <f t="shared" ref="E12:N12" si="5">SUM(E13:E23)</f>
        <v>0</v>
      </c>
      <c r="F12" s="597">
        <f t="shared" si="5"/>
        <v>0</v>
      </c>
      <c r="G12" s="597">
        <f t="shared" si="5"/>
        <v>0</v>
      </c>
      <c r="H12" s="597">
        <f t="shared" si="5"/>
        <v>0</v>
      </c>
      <c r="I12" s="597">
        <f t="shared" si="5"/>
        <v>0</v>
      </c>
      <c r="J12" s="597">
        <f t="shared" si="5"/>
        <v>0</v>
      </c>
      <c r="K12" s="597">
        <f t="shared" si="5"/>
        <v>0</v>
      </c>
      <c r="L12" s="597">
        <f t="shared" si="5"/>
        <v>0</v>
      </c>
      <c r="M12" s="597">
        <f t="shared" si="5"/>
        <v>0</v>
      </c>
      <c r="N12" s="597">
        <f t="shared" si="5"/>
        <v>0</v>
      </c>
      <c r="O12" s="597">
        <f t="shared" ref="O12:AC12" si="6">SUM(O13:O23)</f>
        <v>0</v>
      </c>
      <c r="P12" s="597">
        <f t="shared" si="6"/>
        <v>0</v>
      </c>
      <c r="Q12" s="597">
        <f t="shared" si="6"/>
        <v>0</v>
      </c>
      <c r="R12" s="597">
        <f t="shared" si="6"/>
        <v>0</v>
      </c>
      <c r="S12" s="597">
        <f t="shared" si="6"/>
        <v>0</v>
      </c>
      <c r="T12" s="597">
        <f t="shared" si="6"/>
        <v>0</v>
      </c>
      <c r="U12" s="597">
        <f t="shared" si="6"/>
        <v>0</v>
      </c>
      <c r="V12" s="597">
        <f t="shared" si="6"/>
        <v>0</v>
      </c>
      <c r="W12" s="597">
        <f t="shared" si="6"/>
        <v>0</v>
      </c>
      <c r="X12" s="597">
        <f t="shared" si="6"/>
        <v>0</v>
      </c>
      <c r="Y12" s="597">
        <f t="shared" si="6"/>
        <v>0</v>
      </c>
      <c r="Z12" s="597">
        <f t="shared" si="6"/>
        <v>0</v>
      </c>
      <c r="AA12" s="597">
        <f t="shared" si="6"/>
        <v>0</v>
      </c>
      <c r="AB12" s="597">
        <f t="shared" si="6"/>
        <v>0</v>
      </c>
      <c r="AC12" s="597">
        <f t="shared" si="6"/>
        <v>0</v>
      </c>
    </row>
    <row r="13" spans="1:30" s="136" customFormat="1" ht="20.25" customHeight="1" outlineLevel="3" x14ac:dyDescent="0.3">
      <c r="A13" s="135"/>
      <c r="B13" s="103"/>
      <c r="C13" s="146" t="s">
        <v>121</v>
      </c>
      <c r="D13" s="147">
        <f>IF('Detailed input - Vehicles'!$E$251&gt;=D11,'Basic input'!$F$28,0)</f>
        <v>0</v>
      </c>
      <c r="E13" s="147">
        <f>IF('Detailed input - Vehicles'!$E$251&gt;=E11,'Basic input'!$F$28,0)</f>
        <v>0</v>
      </c>
      <c r="F13" s="147">
        <f>IF('Detailed input - Vehicles'!$E$251&gt;=F11,'Basic input'!$F$28,0)</f>
        <v>0</v>
      </c>
      <c r="G13" s="147">
        <f>IF('Detailed input - Vehicles'!$E$251&gt;=G11,'Basic input'!$F$28,0)</f>
        <v>0</v>
      </c>
      <c r="H13" s="147">
        <f>IF('Detailed input - Vehicles'!$E$251&gt;=H11,'Basic input'!$F$28,0)</f>
        <v>0</v>
      </c>
      <c r="I13" s="147">
        <f>IF('Detailed input - Vehicles'!$E$251&gt;=I11,'Basic input'!$F$28,0)</f>
        <v>0</v>
      </c>
      <c r="J13" s="147">
        <f>IF('Detailed input - Vehicles'!$E$251&gt;=J11,'Basic input'!$F$28,0)</f>
        <v>0</v>
      </c>
      <c r="K13" s="147">
        <f>IF('Detailed input - Vehicles'!$E$251&gt;=K11,'Basic input'!$F$28,0)</f>
        <v>0</v>
      </c>
      <c r="L13" s="147">
        <f>IF('Detailed input - Vehicles'!$E$251&gt;=L11,'Basic input'!$F$28,0)</f>
        <v>0</v>
      </c>
      <c r="M13" s="147">
        <f>IF('Detailed input - Vehicles'!$E$251&gt;=M11,'Basic input'!$F$28,0)</f>
        <v>0</v>
      </c>
      <c r="N13" s="147">
        <f>IF('Detailed input - Vehicles'!$E$251&gt;=N11,'Basic input'!$F$28,0)</f>
        <v>0</v>
      </c>
      <c r="O13" s="147">
        <f>IF('Detailed input - Vehicles'!$E$251&gt;=O11,'Basic input'!$F$28,0)</f>
        <v>0</v>
      </c>
      <c r="P13" s="147">
        <f>IF('Detailed input - Vehicles'!$E$251&gt;=P11,'Basic input'!$F$28,0)</f>
        <v>0</v>
      </c>
      <c r="Q13" s="147">
        <f>IF('Detailed input - Vehicles'!$E$251&gt;=Q11,'Basic input'!$F$28,0)</f>
        <v>0</v>
      </c>
      <c r="R13" s="147">
        <f>IF('Detailed input - Vehicles'!$E$251&gt;=R11,'Basic input'!$F$28,0)</f>
        <v>0</v>
      </c>
      <c r="S13" s="147">
        <f>IF('Detailed input - Vehicles'!$E$251&gt;=S11,'Basic input'!$F$28,0)</f>
        <v>0</v>
      </c>
      <c r="T13" s="147">
        <f>IF('Detailed input - Vehicles'!$E$251&gt;=T11,'Basic input'!$F$28,0)</f>
        <v>0</v>
      </c>
      <c r="U13" s="147">
        <f>IF('Detailed input - Vehicles'!$E$251&gt;=U11,'Basic input'!$F$28,0)</f>
        <v>0</v>
      </c>
      <c r="V13" s="147">
        <f>IF('Detailed input - Vehicles'!$E$251&gt;=V11,'Basic input'!$F$28,0)</f>
        <v>0</v>
      </c>
      <c r="W13" s="147">
        <f>IF('Detailed input - Vehicles'!$E$251&gt;=W11,'Basic input'!$F$28,0)</f>
        <v>0</v>
      </c>
      <c r="X13" s="147">
        <f>IF('Detailed input - Vehicles'!$E$251&gt;=X11,'Basic input'!$F$28,0)</f>
        <v>0</v>
      </c>
      <c r="Y13" s="147">
        <f>IF('Detailed input - Vehicles'!$E$251&gt;=Y11,'Basic input'!$F$28,0)</f>
        <v>0</v>
      </c>
      <c r="Z13" s="147">
        <f>IF('Detailed input - Vehicles'!$E$251&gt;=Z11,'Basic input'!$F$28,0)</f>
        <v>0</v>
      </c>
      <c r="AA13" s="147">
        <f>IF('Detailed input - Vehicles'!$E$251&gt;=AA11,'Basic input'!$F$28,0)</f>
        <v>0</v>
      </c>
      <c r="AB13" s="147">
        <f>IF('Detailed input - Vehicles'!$E$251&gt;=AB11,'Basic input'!$F$28,0)</f>
        <v>0</v>
      </c>
      <c r="AC13" s="147">
        <f>IF('Detailed input - Vehicles'!$E$251&gt;=AC11,'Basic input'!$F$28,0)</f>
        <v>0</v>
      </c>
    </row>
    <row r="14" spans="1:30" s="136" customFormat="1" ht="20.25" customHeight="1" outlineLevel="3" x14ac:dyDescent="0.3">
      <c r="A14" s="135"/>
      <c r="B14" s="148"/>
      <c r="C14" s="146" t="s">
        <v>122</v>
      </c>
      <c r="D14" s="147"/>
      <c r="E14" s="147">
        <f>IF('Detailed input - Vehicles'!$E$251&gt;=D11,'Basic input'!$G$28,0)</f>
        <v>0</v>
      </c>
      <c r="F14" s="147">
        <f>IF('Detailed input - Vehicles'!$E$251&gt;=E11,'Basic input'!$G$28,0)</f>
        <v>0</v>
      </c>
      <c r="G14" s="147">
        <f>IF('Detailed input - Vehicles'!$E$251&gt;=F11,'Basic input'!$G$28,0)</f>
        <v>0</v>
      </c>
      <c r="H14" s="147">
        <f>IF('Detailed input - Vehicles'!$E$251&gt;=G11,'Basic input'!$G$28,0)</f>
        <v>0</v>
      </c>
      <c r="I14" s="147">
        <f>IF('Detailed input - Vehicles'!$E$251&gt;=H11,'Basic input'!$G$28,0)</f>
        <v>0</v>
      </c>
      <c r="J14" s="147">
        <f>IF('Detailed input - Vehicles'!$E$251&gt;=I11,'Basic input'!$G$28,0)</f>
        <v>0</v>
      </c>
      <c r="K14" s="147">
        <f>IF('Detailed input - Vehicles'!$E$251&gt;=J11,'Basic input'!$G$28,0)</f>
        <v>0</v>
      </c>
      <c r="L14" s="147">
        <f>IF('Detailed input - Vehicles'!$E$251&gt;=K11,'Basic input'!$G$28,0)</f>
        <v>0</v>
      </c>
      <c r="M14" s="147">
        <f>IF('Detailed input - Vehicles'!$E$251&gt;=L11,'Basic input'!$G$28,0)</f>
        <v>0</v>
      </c>
      <c r="N14" s="147">
        <f>IF('Detailed input - Vehicles'!$E$251&gt;=M11,'Basic input'!$G$28,0)</f>
        <v>0</v>
      </c>
      <c r="O14" s="147">
        <f>IF('Detailed input - Vehicles'!$E$251&gt;=N11,'Basic input'!$G$28,0)</f>
        <v>0</v>
      </c>
      <c r="P14" s="147">
        <f>IF('Detailed input - Vehicles'!$E$251&gt;=O11,'Basic input'!$G$28,0)</f>
        <v>0</v>
      </c>
      <c r="Q14" s="147">
        <f>IF('Detailed input - Vehicles'!$E$251&gt;=P11,'Basic input'!$G$28,0)</f>
        <v>0</v>
      </c>
      <c r="R14" s="147">
        <f>IF('Detailed input - Vehicles'!$E$251&gt;=Q11,'Basic input'!$G$28,0)</f>
        <v>0</v>
      </c>
      <c r="S14" s="147">
        <f>IF('Detailed input - Vehicles'!$E$251&gt;=R11,'Basic input'!$G$28,0)</f>
        <v>0</v>
      </c>
      <c r="T14" s="147">
        <f>IF('Detailed input - Vehicles'!$E$251&gt;=S11,'Basic input'!$G$28,0)</f>
        <v>0</v>
      </c>
      <c r="U14" s="147">
        <f>IF('Detailed input - Vehicles'!$E$251&gt;=T11,'Basic input'!$G$28,0)</f>
        <v>0</v>
      </c>
      <c r="V14" s="147">
        <f>IF('Detailed input - Vehicles'!$E$251&gt;=U11,'Basic input'!$G$28,0)</f>
        <v>0</v>
      </c>
      <c r="W14" s="147">
        <f>IF('Detailed input - Vehicles'!$E$251&gt;=V11,'Basic input'!$G$28,0)</f>
        <v>0</v>
      </c>
      <c r="X14" s="147">
        <f>IF('Detailed input - Vehicles'!$E$251&gt;=W11,'Basic input'!$G$28,0)</f>
        <v>0</v>
      </c>
      <c r="Y14" s="147">
        <f>IF('Detailed input - Vehicles'!$E$251&gt;=X11,'Basic input'!$G$28,0)</f>
        <v>0</v>
      </c>
      <c r="Z14" s="147">
        <f>IF('Detailed input - Vehicles'!$E$251&gt;=Y11,'Basic input'!$G$28,0)</f>
        <v>0</v>
      </c>
      <c r="AA14" s="147">
        <f>IF('Detailed input - Vehicles'!$E$251&gt;=Z11,'Basic input'!$G$28,0)</f>
        <v>0</v>
      </c>
      <c r="AB14" s="147">
        <f>IF('Detailed input - Vehicles'!$E$251&gt;=AA11,'Basic input'!$G$28,0)</f>
        <v>0</v>
      </c>
      <c r="AC14" s="147">
        <f>IF('Detailed input - Vehicles'!$E$251&gt;=AB11,'Basic input'!$G$28,0)</f>
        <v>0</v>
      </c>
    </row>
    <row r="15" spans="1:30" s="136" customFormat="1" ht="20.25" customHeight="1" outlineLevel="3" x14ac:dyDescent="0.3">
      <c r="A15" s="135"/>
      <c r="B15" s="148"/>
      <c r="C15" s="146" t="s">
        <v>123</v>
      </c>
      <c r="D15" s="147"/>
      <c r="E15" s="147"/>
      <c r="F15" s="147">
        <f>IF('Detailed input - Vehicles'!$E$251&gt;=D11,'Basic input'!$H$28,0)</f>
        <v>0</v>
      </c>
      <c r="G15" s="147">
        <f>IF('Detailed input - Vehicles'!$E$251&gt;=E11,'Basic input'!$H$28,0)</f>
        <v>0</v>
      </c>
      <c r="H15" s="147">
        <f>IF('Detailed input - Vehicles'!$E$251&gt;=F11,'Basic input'!$H$28,0)</f>
        <v>0</v>
      </c>
      <c r="I15" s="147">
        <f>IF('Detailed input - Vehicles'!$E$251&gt;=G11,'Basic input'!$H$28,0)</f>
        <v>0</v>
      </c>
      <c r="J15" s="147">
        <f>IF('Detailed input - Vehicles'!$E$251&gt;=H11,'Basic input'!$H$28,0)</f>
        <v>0</v>
      </c>
      <c r="K15" s="147">
        <f>IF('Detailed input - Vehicles'!$E$251&gt;=I11,'Basic input'!$H$28,0)</f>
        <v>0</v>
      </c>
      <c r="L15" s="147">
        <f>IF('Detailed input - Vehicles'!$E$251&gt;=J11,'Basic input'!$H$28,0)</f>
        <v>0</v>
      </c>
      <c r="M15" s="147">
        <f>IF('Detailed input - Vehicles'!$E$251&gt;=K11,'Basic input'!$H$28,0)</f>
        <v>0</v>
      </c>
      <c r="N15" s="147">
        <f>IF('Detailed input - Vehicles'!$E$251&gt;=L11,'Basic input'!$H$28,0)</f>
        <v>0</v>
      </c>
      <c r="O15" s="147">
        <f>IF('Detailed input - Vehicles'!$E$251&gt;=M11,'Basic input'!$H$28,0)</f>
        <v>0</v>
      </c>
      <c r="P15" s="147">
        <f>IF('Detailed input - Vehicles'!$E$251&gt;=N11,'Basic input'!$H$28,0)</f>
        <v>0</v>
      </c>
      <c r="Q15" s="147">
        <f>IF('Detailed input - Vehicles'!$E$251&gt;=O11,'Basic input'!$H$28,0)</f>
        <v>0</v>
      </c>
      <c r="R15" s="147">
        <f>IF('Detailed input - Vehicles'!$E$251&gt;=P11,'Basic input'!$H$28,0)</f>
        <v>0</v>
      </c>
      <c r="S15" s="147">
        <f>IF('Detailed input - Vehicles'!$E$251&gt;=Q11,'Basic input'!$H$28,0)</f>
        <v>0</v>
      </c>
      <c r="T15" s="147">
        <f>IF('Detailed input - Vehicles'!$E$251&gt;=R11,'Basic input'!$H$28,0)</f>
        <v>0</v>
      </c>
      <c r="U15" s="147">
        <f>IF('Detailed input - Vehicles'!$E$251&gt;=S11,'Basic input'!$H$28,0)</f>
        <v>0</v>
      </c>
      <c r="V15" s="147">
        <f>IF('Detailed input - Vehicles'!$E$251&gt;=T11,'Basic input'!$H$28,0)</f>
        <v>0</v>
      </c>
      <c r="W15" s="147">
        <f>IF('Detailed input - Vehicles'!$E$251&gt;=U11,'Basic input'!$H$28,0)</f>
        <v>0</v>
      </c>
      <c r="X15" s="147">
        <f>IF('Detailed input - Vehicles'!$E$251&gt;=V11,'Basic input'!$H$28,0)</f>
        <v>0</v>
      </c>
      <c r="Y15" s="147">
        <f>IF('Detailed input - Vehicles'!$E$251&gt;=W11,'Basic input'!$H$28,0)</f>
        <v>0</v>
      </c>
      <c r="Z15" s="147">
        <f>IF('Detailed input - Vehicles'!$E$251&gt;=X11,'Basic input'!$H$28,0)</f>
        <v>0</v>
      </c>
      <c r="AA15" s="147">
        <f>IF('Detailed input - Vehicles'!$E$251&gt;=Y11,'Basic input'!$H$28,0)</f>
        <v>0</v>
      </c>
      <c r="AB15" s="147">
        <f>IF('Detailed input - Vehicles'!$E$251&gt;=Z11,'Basic input'!$H$28,0)</f>
        <v>0</v>
      </c>
      <c r="AC15" s="147">
        <f>IF('Detailed input - Vehicles'!$E$251&gt;=AA11,'Basic input'!$H$28,0)</f>
        <v>0</v>
      </c>
    </row>
    <row r="16" spans="1:30" s="136" customFormat="1" ht="20.25" customHeight="1" outlineLevel="3" x14ac:dyDescent="0.3">
      <c r="A16" s="135"/>
      <c r="B16" s="148"/>
      <c r="C16" s="146" t="s">
        <v>124</v>
      </c>
      <c r="D16" s="147"/>
      <c r="E16" s="147"/>
      <c r="F16" s="147"/>
      <c r="G16" s="147">
        <f>IF('Detailed input - Vehicles'!$E$251&gt;=D11,'Basic input'!$I$28,0)</f>
        <v>0</v>
      </c>
      <c r="H16" s="147">
        <f>IF('Detailed input - Vehicles'!$E$251&gt;=E11,'Basic input'!$I$28,0)</f>
        <v>0</v>
      </c>
      <c r="I16" s="147">
        <f>IF('Detailed input - Vehicles'!$E$251&gt;=F11,'Basic input'!$I$28,0)</f>
        <v>0</v>
      </c>
      <c r="J16" s="147">
        <f>IF('Detailed input - Vehicles'!$E$251&gt;=G11,'Basic input'!$I$28,0)</f>
        <v>0</v>
      </c>
      <c r="K16" s="147">
        <f>IF('Detailed input - Vehicles'!$E$251&gt;=H11,'Basic input'!$I$28,0)</f>
        <v>0</v>
      </c>
      <c r="L16" s="147">
        <f>IF('Detailed input - Vehicles'!$E$251&gt;=I11,'Basic input'!$I$28,0)</f>
        <v>0</v>
      </c>
      <c r="M16" s="147">
        <f>IF('Detailed input - Vehicles'!$E$251&gt;=J11,'Basic input'!$I$28,0)</f>
        <v>0</v>
      </c>
      <c r="N16" s="147">
        <f>IF('Detailed input - Vehicles'!$E$251&gt;=K11,'Basic input'!$I$28,0)</f>
        <v>0</v>
      </c>
      <c r="O16" s="147">
        <f>IF('Detailed input - Vehicles'!$E$251&gt;=L11,'Basic input'!$I$28,0)</f>
        <v>0</v>
      </c>
      <c r="P16" s="147">
        <f>IF('Detailed input - Vehicles'!$E$251&gt;=M11,'Basic input'!$I$28,0)</f>
        <v>0</v>
      </c>
      <c r="Q16" s="147">
        <f>IF('Detailed input - Vehicles'!$E$251&gt;=N11,'Basic input'!$I$28,0)</f>
        <v>0</v>
      </c>
      <c r="R16" s="147">
        <f>IF('Detailed input - Vehicles'!$E$251&gt;=O11,'Basic input'!$I$28,0)</f>
        <v>0</v>
      </c>
      <c r="S16" s="147">
        <f>IF('Detailed input - Vehicles'!$E$251&gt;=P11,'Basic input'!$I$28,0)</f>
        <v>0</v>
      </c>
      <c r="T16" s="147">
        <f>IF('Detailed input - Vehicles'!$E$251&gt;=Q11,'Basic input'!$I$28,0)</f>
        <v>0</v>
      </c>
      <c r="U16" s="147">
        <f>IF('Detailed input - Vehicles'!$E$251&gt;=R11,'Basic input'!$I$28,0)</f>
        <v>0</v>
      </c>
      <c r="V16" s="147">
        <f>IF('Detailed input - Vehicles'!$E$251&gt;=S11,'Basic input'!$I$28,0)</f>
        <v>0</v>
      </c>
      <c r="W16" s="147">
        <f>IF('Detailed input - Vehicles'!$E$251&gt;=T11,'Basic input'!$I$28,0)</f>
        <v>0</v>
      </c>
      <c r="X16" s="147">
        <f>IF('Detailed input - Vehicles'!$E$251&gt;=U11,'Basic input'!$I$28,0)</f>
        <v>0</v>
      </c>
      <c r="Y16" s="147">
        <f>IF('Detailed input - Vehicles'!$E$251&gt;=V11,'Basic input'!$I$28,0)</f>
        <v>0</v>
      </c>
      <c r="Z16" s="147">
        <f>IF('Detailed input - Vehicles'!$E$251&gt;=W11,'Basic input'!$I$28,0)</f>
        <v>0</v>
      </c>
      <c r="AA16" s="147">
        <f>IF('Detailed input - Vehicles'!$E$251&gt;=X11,'Basic input'!$I$28,0)</f>
        <v>0</v>
      </c>
      <c r="AB16" s="147">
        <f>IF('Detailed input - Vehicles'!$E$251&gt;=Y11,'Basic input'!$I$28,0)</f>
        <v>0</v>
      </c>
      <c r="AC16" s="147">
        <f>IF('Detailed input - Vehicles'!$E$251&gt;=Z11,'Basic input'!$I$28,0)</f>
        <v>0</v>
      </c>
    </row>
    <row r="17" spans="1:29" s="136" customFormat="1" ht="20.25" customHeight="1" outlineLevel="3" x14ac:dyDescent="0.3">
      <c r="A17" s="135"/>
      <c r="B17" s="148"/>
      <c r="C17" s="146" t="s">
        <v>125</v>
      </c>
      <c r="D17" s="147"/>
      <c r="E17" s="147"/>
      <c r="F17" s="147"/>
      <c r="G17" s="147"/>
      <c r="H17" s="147">
        <f>IF('Detailed input - Vehicles'!$E$251&gt;=D11,'Basic input'!$J$28,0)</f>
        <v>0</v>
      </c>
      <c r="I17" s="147">
        <f>IF('Detailed input - Vehicles'!$E$251&gt;=E11,'Basic input'!$J$28,0)</f>
        <v>0</v>
      </c>
      <c r="J17" s="147">
        <f>IF('Detailed input - Vehicles'!$E$251&gt;=F11,'Basic input'!$J$28,0)</f>
        <v>0</v>
      </c>
      <c r="K17" s="147">
        <f>IF('Detailed input - Vehicles'!$E$251&gt;=G11,'Basic input'!$J$28,0)</f>
        <v>0</v>
      </c>
      <c r="L17" s="147">
        <f>IF('Detailed input - Vehicles'!$E$251&gt;=H11,'Basic input'!$J$28,0)</f>
        <v>0</v>
      </c>
      <c r="M17" s="147">
        <f>IF('Detailed input - Vehicles'!$E$251&gt;=I11,'Basic input'!$J$28,0)</f>
        <v>0</v>
      </c>
      <c r="N17" s="147">
        <f>IF('Detailed input - Vehicles'!$E$251&gt;=J11,'Basic input'!$J$28,0)</f>
        <v>0</v>
      </c>
      <c r="O17" s="147">
        <f>IF('Detailed input - Vehicles'!$E$251&gt;=K11,'Basic input'!$J$28,0)</f>
        <v>0</v>
      </c>
      <c r="P17" s="147">
        <f>IF('Detailed input - Vehicles'!$E$251&gt;=L11,'Basic input'!$J$28,0)</f>
        <v>0</v>
      </c>
      <c r="Q17" s="147">
        <f>IF('Detailed input - Vehicles'!$E$251&gt;=M11,'Basic input'!$J$28,0)</f>
        <v>0</v>
      </c>
      <c r="R17" s="147">
        <f>IF('Detailed input - Vehicles'!$E$251&gt;=N11,'Basic input'!$J$28,0)</f>
        <v>0</v>
      </c>
      <c r="S17" s="147">
        <f>IF('Detailed input - Vehicles'!$E$251&gt;=O11,'Basic input'!$J$28,0)</f>
        <v>0</v>
      </c>
      <c r="T17" s="147">
        <f>IF('Detailed input - Vehicles'!$E$251&gt;=P11,'Basic input'!$J$28,0)</f>
        <v>0</v>
      </c>
      <c r="U17" s="147">
        <f>IF('Detailed input - Vehicles'!$E$251&gt;=Q11,'Basic input'!$J$28,0)</f>
        <v>0</v>
      </c>
      <c r="V17" s="147">
        <f>IF('Detailed input - Vehicles'!$E$251&gt;=R11,'Basic input'!$J$28,0)</f>
        <v>0</v>
      </c>
      <c r="W17" s="147">
        <f>IF('Detailed input - Vehicles'!$E$251&gt;=S11,'Basic input'!$J$28,0)</f>
        <v>0</v>
      </c>
      <c r="X17" s="147">
        <f>IF('Detailed input - Vehicles'!$E$251&gt;=T11,'Basic input'!$J$28,0)</f>
        <v>0</v>
      </c>
      <c r="Y17" s="147">
        <f>IF('Detailed input - Vehicles'!$E$251&gt;=U11,'Basic input'!$J$28,0)</f>
        <v>0</v>
      </c>
      <c r="Z17" s="147">
        <f>IF('Detailed input - Vehicles'!$E$251&gt;=V11,'Basic input'!$J$28,0)</f>
        <v>0</v>
      </c>
      <c r="AA17" s="147">
        <f>IF('Detailed input - Vehicles'!$E$251&gt;=W11,'Basic input'!$J$28,0)</f>
        <v>0</v>
      </c>
      <c r="AB17" s="147">
        <f>IF('Detailed input - Vehicles'!$E$251&gt;=X11,'Basic input'!$J$28,0)</f>
        <v>0</v>
      </c>
      <c r="AC17" s="147">
        <f>IF('Detailed input - Vehicles'!$E$251&gt;=Y11,'Basic input'!$J$28,0)</f>
        <v>0</v>
      </c>
    </row>
    <row r="18" spans="1:29" s="136" customFormat="1" ht="20.25" customHeight="1" outlineLevel="3" x14ac:dyDescent="0.3">
      <c r="A18" s="135"/>
      <c r="B18" s="148"/>
      <c r="C18" s="146" t="s">
        <v>126</v>
      </c>
      <c r="D18" s="147"/>
      <c r="E18" s="147"/>
      <c r="F18" s="147"/>
      <c r="G18" s="147"/>
      <c r="H18" s="147"/>
      <c r="I18" s="147">
        <f>IF('Detailed input - Vehicles'!$E$251&gt;=D11,'Basic input'!$K$28,0)</f>
        <v>0</v>
      </c>
      <c r="J18" s="147">
        <f>IF('Detailed input - Vehicles'!$E$251&gt;=E11,'Basic input'!$K$28,0)</f>
        <v>0</v>
      </c>
      <c r="K18" s="147">
        <f>IF('Detailed input - Vehicles'!$E$251&gt;=F11,'Basic input'!$K$28,0)</f>
        <v>0</v>
      </c>
      <c r="L18" s="147">
        <f>IF('Detailed input - Vehicles'!$E$251&gt;=G11,'Basic input'!$K$28,0)</f>
        <v>0</v>
      </c>
      <c r="M18" s="147">
        <f>IF('Detailed input - Vehicles'!$E$251&gt;=H11,'Basic input'!$K$28,0)</f>
        <v>0</v>
      </c>
      <c r="N18" s="147">
        <f>IF('Detailed input - Vehicles'!$E$251&gt;=I11,'Basic input'!$K$28,0)</f>
        <v>0</v>
      </c>
      <c r="O18" s="147">
        <f>IF('Detailed input - Vehicles'!$E$251&gt;=J11,'Basic input'!$K$28,0)</f>
        <v>0</v>
      </c>
      <c r="P18" s="147">
        <f>IF('Detailed input - Vehicles'!$E$251&gt;=K11,'Basic input'!$K$28,0)</f>
        <v>0</v>
      </c>
      <c r="Q18" s="147">
        <f>IF('Detailed input - Vehicles'!$E$251&gt;=L11,'Basic input'!$K$28,0)</f>
        <v>0</v>
      </c>
      <c r="R18" s="147">
        <f>IF('Detailed input - Vehicles'!$E$251&gt;=M11,'Basic input'!$K$28,0)</f>
        <v>0</v>
      </c>
      <c r="S18" s="147">
        <f>IF('Detailed input - Vehicles'!$E$251&gt;=N11,'Basic input'!$K$28,0)</f>
        <v>0</v>
      </c>
      <c r="T18" s="147">
        <f>IF('Detailed input - Vehicles'!$E$251&gt;=O11,'Basic input'!$K$28,0)</f>
        <v>0</v>
      </c>
      <c r="U18" s="147">
        <f>IF('Detailed input - Vehicles'!$E$251&gt;=P11,'Basic input'!$K$28,0)</f>
        <v>0</v>
      </c>
      <c r="V18" s="147">
        <f>IF('Detailed input - Vehicles'!$E$251&gt;=Q11,'Basic input'!$K$28,0)</f>
        <v>0</v>
      </c>
      <c r="W18" s="147">
        <f>IF('Detailed input - Vehicles'!$E$251&gt;=R11,'Basic input'!$K$28,0)</f>
        <v>0</v>
      </c>
      <c r="X18" s="147">
        <f>IF('Detailed input - Vehicles'!$E$251&gt;=S11,'Basic input'!$K$28,0)</f>
        <v>0</v>
      </c>
      <c r="Y18" s="147">
        <f>IF('Detailed input - Vehicles'!$E$251&gt;=T11,'Basic input'!$K$28,0)</f>
        <v>0</v>
      </c>
      <c r="Z18" s="147">
        <f>IF('Detailed input - Vehicles'!$E$251&gt;=U11,'Basic input'!$K$28,0)</f>
        <v>0</v>
      </c>
      <c r="AA18" s="147">
        <f>IF('Detailed input - Vehicles'!$E$251&gt;=V11,'Basic input'!$K$28,0)</f>
        <v>0</v>
      </c>
      <c r="AB18" s="147">
        <f>IF('Detailed input - Vehicles'!$E$251&gt;=W11,'Basic input'!$K$28,0)</f>
        <v>0</v>
      </c>
      <c r="AC18" s="147">
        <f>IF('Detailed input - Vehicles'!$E$251&gt;=X11,'Basic input'!$K$28,0)</f>
        <v>0</v>
      </c>
    </row>
    <row r="19" spans="1:29" s="136" customFormat="1" ht="20.25" customHeight="1" outlineLevel="3" x14ac:dyDescent="0.3">
      <c r="A19" s="135"/>
      <c r="B19" s="148"/>
      <c r="C19" s="146" t="s">
        <v>127</v>
      </c>
      <c r="D19" s="147"/>
      <c r="E19" s="147"/>
      <c r="F19" s="147"/>
      <c r="G19" s="147"/>
      <c r="H19" s="147"/>
      <c r="I19" s="147"/>
      <c r="J19" s="147">
        <f>IF('Detailed input - Vehicles'!$E$251&gt;=D11,'Basic input'!$L$28,0)</f>
        <v>0</v>
      </c>
      <c r="K19" s="147">
        <f>IF('Detailed input - Vehicles'!$E$251&gt;=E11,'Basic input'!$L$28,0)</f>
        <v>0</v>
      </c>
      <c r="L19" s="147">
        <f>IF('Detailed input - Vehicles'!$E$251&gt;=F11,'Basic input'!$L$28,0)</f>
        <v>0</v>
      </c>
      <c r="M19" s="147">
        <f>IF('Detailed input - Vehicles'!$E$251&gt;=G11,'Basic input'!$L$28,0)</f>
        <v>0</v>
      </c>
      <c r="N19" s="147">
        <f>IF('Detailed input - Vehicles'!$E$251&gt;=H11,'Basic input'!$L$28,0)</f>
        <v>0</v>
      </c>
      <c r="O19" s="147">
        <f>IF('Detailed input - Vehicles'!$E$251&gt;=I11,'Basic input'!$L$28,0)</f>
        <v>0</v>
      </c>
      <c r="P19" s="147">
        <f>IF('Detailed input - Vehicles'!$E$251&gt;=J11,'Basic input'!$L$28,0)</f>
        <v>0</v>
      </c>
      <c r="Q19" s="147">
        <f>IF('Detailed input - Vehicles'!$E$251&gt;=K11,'Basic input'!$L$28,0)</f>
        <v>0</v>
      </c>
      <c r="R19" s="147">
        <f>IF('Detailed input - Vehicles'!$E$251&gt;=L11,'Basic input'!$L$28,0)</f>
        <v>0</v>
      </c>
      <c r="S19" s="147">
        <f>IF('Detailed input - Vehicles'!$E$251&gt;=M11,'Basic input'!$L$28,0)</f>
        <v>0</v>
      </c>
      <c r="T19" s="147">
        <f>IF('Detailed input - Vehicles'!$E$251&gt;=N11,'Basic input'!$L$28,0)</f>
        <v>0</v>
      </c>
      <c r="U19" s="147">
        <f>IF('Detailed input - Vehicles'!$E$251&gt;=O11,'Basic input'!$L$28,0)</f>
        <v>0</v>
      </c>
      <c r="V19" s="147">
        <f>IF('Detailed input - Vehicles'!$E$251&gt;=P11,'Basic input'!$L$28,0)</f>
        <v>0</v>
      </c>
      <c r="W19" s="147">
        <f>IF('Detailed input - Vehicles'!$E$251&gt;=Q11,'Basic input'!$L$28,0)</f>
        <v>0</v>
      </c>
      <c r="X19" s="147">
        <f>IF('Detailed input - Vehicles'!$E$251&gt;=R11,'Basic input'!$L$28,0)</f>
        <v>0</v>
      </c>
      <c r="Y19" s="147">
        <f>IF('Detailed input - Vehicles'!$E$251&gt;=S11,'Basic input'!$L$28,0)</f>
        <v>0</v>
      </c>
      <c r="Z19" s="147">
        <f>IF('Detailed input - Vehicles'!$E$251&gt;=T11,'Basic input'!$L$28,0)</f>
        <v>0</v>
      </c>
      <c r="AA19" s="147">
        <f>IF('Detailed input - Vehicles'!$E$251&gt;=U11,'Basic input'!$L$28,0)</f>
        <v>0</v>
      </c>
      <c r="AB19" s="147">
        <f>IF('Detailed input - Vehicles'!$E$251&gt;=V11,'Basic input'!$L$28,0)</f>
        <v>0</v>
      </c>
      <c r="AC19" s="147">
        <f>IF('Detailed input - Vehicles'!$E$251&gt;=W11,'Basic input'!$L$28,0)</f>
        <v>0</v>
      </c>
    </row>
    <row r="20" spans="1:29" s="136" customFormat="1" ht="20.25" customHeight="1" outlineLevel="3" x14ac:dyDescent="0.3">
      <c r="A20" s="135"/>
      <c r="B20" s="148"/>
      <c r="C20" s="146" t="s">
        <v>128</v>
      </c>
      <c r="D20" s="147"/>
      <c r="E20" s="147"/>
      <c r="F20" s="147"/>
      <c r="G20" s="147"/>
      <c r="H20" s="147"/>
      <c r="I20" s="147"/>
      <c r="J20" s="147"/>
      <c r="K20" s="147">
        <f>IF('Detailed input - Vehicles'!$E$251&gt;=D11,'Basic input'!$M$28,0)</f>
        <v>0</v>
      </c>
      <c r="L20" s="147">
        <f>IF('Detailed input - Vehicles'!$E$251&gt;=E11,'Basic input'!$M$28,0)</f>
        <v>0</v>
      </c>
      <c r="M20" s="147">
        <f>IF('Detailed input - Vehicles'!$E$251&gt;=F11,'Basic input'!$M$28,0)</f>
        <v>0</v>
      </c>
      <c r="N20" s="147">
        <f>IF('Detailed input - Vehicles'!$E$251&gt;=G11,'Basic input'!$M$28,0)</f>
        <v>0</v>
      </c>
      <c r="O20" s="147">
        <f>IF('Detailed input - Vehicles'!$E$251&gt;=H11,'Basic input'!$M$28,0)</f>
        <v>0</v>
      </c>
      <c r="P20" s="147">
        <f>IF('Detailed input - Vehicles'!$E$251&gt;=I11,'Basic input'!$M$28,0)</f>
        <v>0</v>
      </c>
      <c r="Q20" s="147">
        <f>IF('Detailed input - Vehicles'!$E$251&gt;=J11,'Basic input'!$M$28,0)</f>
        <v>0</v>
      </c>
      <c r="R20" s="147">
        <f>IF('Detailed input - Vehicles'!$E$251&gt;=K11,'Basic input'!$M$28,0)</f>
        <v>0</v>
      </c>
      <c r="S20" s="147">
        <f>IF('Detailed input - Vehicles'!$E$251&gt;=L11,'Basic input'!$M$28,0)</f>
        <v>0</v>
      </c>
      <c r="T20" s="147">
        <f>IF('Detailed input - Vehicles'!$E$251&gt;=M11,'Basic input'!$M$28,0)</f>
        <v>0</v>
      </c>
      <c r="U20" s="147">
        <f>IF('Detailed input - Vehicles'!$E$251&gt;=N11,'Basic input'!$M$28,0)</f>
        <v>0</v>
      </c>
      <c r="V20" s="147">
        <f>IF('Detailed input - Vehicles'!$E$251&gt;=O11,'Basic input'!$M$28,0)</f>
        <v>0</v>
      </c>
      <c r="W20" s="147">
        <f>IF('Detailed input - Vehicles'!$E$251&gt;=P11,'Basic input'!$M$28,0)</f>
        <v>0</v>
      </c>
      <c r="X20" s="147">
        <f>IF('Detailed input - Vehicles'!$E$251&gt;=Q11,'Basic input'!$M$28,0)</f>
        <v>0</v>
      </c>
      <c r="Y20" s="147">
        <f>IF('Detailed input - Vehicles'!$E$251&gt;=R11,'Basic input'!$M$28,0)</f>
        <v>0</v>
      </c>
      <c r="Z20" s="147">
        <f>IF('Detailed input - Vehicles'!$E$251&gt;=S11,'Basic input'!$M$28,0)</f>
        <v>0</v>
      </c>
      <c r="AA20" s="147">
        <f>IF('Detailed input - Vehicles'!$E$251&gt;=T11,'Basic input'!$M$28,0)</f>
        <v>0</v>
      </c>
      <c r="AB20" s="147">
        <f>IF('Detailed input - Vehicles'!$E$251&gt;=U11,'Basic input'!$M$28,0)</f>
        <v>0</v>
      </c>
      <c r="AC20" s="147">
        <f>IF('Detailed input - Vehicles'!$E$251&gt;=V11,'Basic input'!$M$28,0)</f>
        <v>0</v>
      </c>
    </row>
    <row r="21" spans="1:29" s="136" customFormat="1" ht="20.25" customHeight="1" outlineLevel="3" x14ac:dyDescent="0.3">
      <c r="A21" s="135"/>
      <c r="B21" s="148"/>
      <c r="C21" s="146" t="s">
        <v>129</v>
      </c>
      <c r="D21" s="147"/>
      <c r="E21" s="147"/>
      <c r="F21" s="147"/>
      <c r="G21" s="147"/>
      <c r="H21" s="147"/>
      <c r="I21" s="147"/>
      <c r="J21" s="147"/>
      <c r="K21" s="147"/>
      <c r="L21" s="147">
        <f>IF('Detailed input - Vehicles'!$E$251&gt;=D11,'Basic input'!$N$28,0)</f>
        <v>0</v>
      </c>
      <c r="M21" s="147">
        <f>IF('Detailed input - Vehicles'!$E$251&gt;=E11,'Basic input'!$N$28,0)</f>
        <v>0</v>
      </c>
      <c r="N21" s="147">
        <f>IF('Detailed input - Vehicles'!$E$251&gt;=F11,'Basic input'!$N$28,0)</f>
        <v>0</v>
      </c>
      <c r="O21" s="147">
        <f>IF('Detailed input - Vehicles'!$E$251&gt;=G11,'Basic input'!$N$28,0)</f>
        <v>0</v>
      </c>
      <c r="P21" s="147">
        <f>IF('Detailed input - Vehicles'!$E$251&gt;=H11,'Basic input'!$N$28,0)</f>
        <v>0</v>
      </c>
      <c r="Q21" s="147">
        <f>IF('Detailed input - Vehicles'!$E$251&gt;=I11,'Basic input'!$N$28,0)</f>
        <v>0</v>
      </c>
      <c r="R21" s="147">
        <f>IF('Detailed input - Vehicles'!$E$251&gt;=J11,'Basic input'!$N$28,0)</f>
        <v>0</v>
      </c>
      <c r="S21" s="147">
        <f>IF('Detailed input - Vehicles'!$E$251&gt;=K11,'Basic input'!$N$28,0)</f>
        <v>0</v>
      </c>
      <c r="T21" s="147">
        <f>IF('Detailed input - Vehicles'!$E$251&gt;=L11,'Basic input'!$N$28,0)</f>
        <v>0</v>
      </c>
      <c r="U21" s="147">
        <f>IF('Detailed input - Vehicles'!$E$251&gt;=M11,'Basic input'!$N$28,0)</f>
        <v>0</v>
      </c>
      <c r="V21" s="147">
        <f>IF('Detailed input - Vehicles'!$E$251&gt;=N11,'Basic input'!$N$28,0)</f>
        <v>0</v>
      </c>
      <c r="W21" s="147">
        <f>IF('Detailed input - Vehicles'!$E$251&gt;=O11,'Basic input'!$N$28,0)</f>
        <v>0</v>
      </c>
      <c r="X21" s="147">
        <f>IF('Detailed input - Vehicles'!$E$251&gt;=P11,'Basic input'!$N$28,0)</f>
        <v>0</v>
      </c>
      <c r="Y21" s="147">
        <f>IF('Detailed input - Vehicles'!$E$251&gt;=Q11,'Basic input'!$N$28,0)</f>
        <v>0</v>
      </c>
      <c r="Z21" s="147">
        <f>IF('Detailed input - Vehicles'!$E$251&gt;=R11,'Basic input'!$N$28,0)</f>
        <v>0</v>
      </c>
      <c r="AA21" s="147">
        <f>IF('Detailed input - Vehicles'!$E$251&gt;=S11,'Basic input'!$N$28,0)</f>
        <v>0</v>
      </c>
      <c r="AB21" s="147">
        <f>IF('Detailed input - Vehicles'!$E$251&gt;=T11,'Basic input'!$N$28,0)</f>
        <v>0</v>
      </c>
      <c r="AC21" s="147">
        <f>IF('Detailed input - Vehicles'!$E$251&gt;=U11,'Basic input'!$N$28,0)</f>
        <v>0</v>
      </c>
    </row>
    <row r="22" spans="1:29" s="136" customFormat="1" ht="20.25" customHeight="1" outlineLevel="3" x14ac:dyDescent="0.3">
      <c r="A22" s="135"/>
      <c r="B22" s="148"/>
      <c r="C22" s="146" t="s">
        <v>130</v>
      </c>
      <c r="D22" s="147"/>
      <c r="E22" s="147"/>
      <c r="F22" s="147"/>
      <c r="G22" s="147"/>
      <c r="H22" s="147"/>
      <c r="I22" s="147"/>
      <c r="J22" s="147"/>
      <c r="K22" s="147"/>
      <c r="L22" s="147"/>
      <c r="M22" s="147">
        <f>IF('Detailed input - Vehicles'!$E$251&gt;=D11,'Basic input'!$O$28,0)</f>
        <v>0</v>
      </c>
      <c r="N22" s="147">
        <f>IF('Detailed input - Vehicles'!$E$251&gt;=E11,'Basic input'!$O$28,0)</f>
        <v>0</v>
      </c>
      <c r="O22" s="147">
        <f>IF('Detailed input - Vehicles'!$E$251&gt;=F11,'Basic input'!$O$28,0)</f>
        <v>0</v>
      </c>
      <c r="P22" s="147">
        <f>IF('Detailed input - Vehicles'!$E$251&gt;=G11,'Basic input'!$O$28,0)</f>
        <v>0</v>
      </c>
      <c r="Q22" s="147">
        <f>IF('Detailed input - Vehicles'!$E$251&gt;=H11,'Basic input'!$O$28,0)</f>
        <v>0</v>
      </c>
      <c r="R22" s="147">
        <f>IF('Detailed input - Vehicles'!$E$251&gt;=I11,'Basic input'!$O$28,0)</f>
        <v>0</v>
      </c>
      <c r="S22" s="147">
        <f>IF('Detailed input - Vehicles'!$E$251&gt;=J11,'Basic input'!$O$28,0)</f>
        <v>0</v>
      </c>
      <c r="T22" s="147">
        <f>IF('Detailed input - Vehicles'!$E$251&gt;=K11,'Basic input'!$O$28,0)</f>
        <v>0</v>
      </c>
      <c r="U22" s="147">
        <f>IF('Detailed input - Vehicles'!$E$251&gt;=L11,'Basic input'!$O$28,0)</f>
        <v>0</v>
      </c>
      <c r="V22" s="147">
        <f>IF('Detailed input - Vehicles'!$E$251&gt;=M11,'Basic input'!$O$28,0)</f>
        <v>0</v>
      </c>
      <c r="W22" s="147">
        <f>IF('Detailed input - Vehicles'!$E$251&gt;=N11,'Basic input'!$O$28,0)</f>
        <v>0</v>
      </c>
      <c r="X22" s="147">
        <f>IF('Detailed input - Vehicles'!$E$251&gt;=O11,'Basic input'!$O$28,0)</f>
        <v>0</v>
      </c>
      <c r="Y22" s="147">
        <f>IF('Detailed input - Vehicles'!$E$251&gt;=P11,'Basic input'!$O$28,0)</f>
        <v>0</v>
      </c>
      <c r="Z22" s="147">
        <f>IF('Detailed input - Vehicles'!$E$251&gt;=Q11,'Basic input'!$O$28,0)</f>
        <v>0</v>
      </c>
      <c r="AA22" s="147">
        <f>IF('Detailed input - Vehicles'!$E$251&gt;=R11,'Basic input'!$O$28,0)</f>
        <v>0</v>
      </c>
      <c r="AB22" s="147">
        <f>IF('Detailed input - Vehicles'!$E$251&gt;=S11,'Basic input'!$O$28,0)</f>
        <v>0</v>
      </c>
      <c r="AC22" s="147">
        <f>IF('Detailed input - Vehicles'!$E$251&gt;=T11,'Basic input'!$O$28,0)</f>
        <v>0</v>
      </c>
    </row>
    <row r="23" spans="1:29" s="136" customFormat="1" ht="20.25" customHeight="1" outlineLevel="3" x14ac:dyDescent="0.3">
      <c r="A23" s="135"/>
      <c r="B23" s="148"/>
      <c r="C23" s="146" t="s">
        <v>131</v>
      </c>
      <c r="D23" s="147"/>
      <c r="E23" s="147"/>
      <c r="F23" s="147"/>
      <c r="G23" s="147"/>
      <c r="H23" s="147"/>
      <c r="I23" s="147"/>
      <c r="J23" s="147"/>
      <c r="K23" s="147"/>
      <c r="L23" s="147"/>
      <c r="M23" s="147"/>
      <c r="N23" s="147">
        <f>IF('Detailed input - Vehicles'!$E$251&gt;=D11,'Basic input'!$P$28,0)</f>
        <v>0</v>
      </c>
      <c r="O23" s="147">
        <f>IF('Detailed input - Vehicles'!$E$251&gt;=E11,'Basic input'!$P$28,0)</f>
        <v>0</v>
      </c>
      <c r="P23" s="147">
        <f>IF('Detailed input - Vehicles'!$E$251&gt;=F11,'Basic input'!$P$28,0)</f>
        <v>0</v>
      </c>
      <c r="Q23" s="147">
        <f>IF('Detailed input - Vehicles'!$E$251&gt;=G11,'Basic input'!$P$28,0)</f>
        <v>0</v>
      </c>
      <c r="R23" s="147">
        <f>IF('Detailed input - Vehicles'!$E$251&gt;=H11,'Basic input'!$P$28,0)</f>
        <v>0</v>
      </c>
      <c r="S23" s="147">
        <f>IF('Detailed input - Vehicles'!$E$251&gt;=I11,'Basic input'!$P$28,0)</f>
        <v>0</v>
      </c>
      <c r="T23" s="147">
        <f>IF('Detailed input - Vehicles'!$E$251&gt;=J11,'Basic input'!$P$28,0)</f>
        <v>0</v>
      </c>
      <c r="U23" s="147">
        <f>IF('Detailed input - Vehicles'!$E$251&gt;=K11,'Basic input'!$P$28,0)</f>
        <v>0</v>
      </c>
      <c r="V23" s="147">
        <f>IF('Detailed input - Vehicles'!$E$251&gt;=L11,'Basic input'!$P$28,0)</f>
        <v>0</v>
      </c>
      <c r="W23" s="147">
        <f>IF('Detailed input - Vehicles'!$E$251&gt;=M11,'Basic input'!$P$28,0)</f>
        <v>0</v>
      </c>
      <c r="X23" s="147">
        <f>IF('Detailed input - Vehicles'!$E$251&gt;=N11,'Basic input'!$P$28,0)</f>
        <v>0</v>
      </c>
      <c r="Y23" s="147">
        <f>IF('Detailed input - Vehicles'!$E$251&gt;=O11,'Basic input'!$P$28,0)</f>
        <v>0</v>
      </c>
      <c r="Z23" s="147">
        <f>IF('Detailed input - Vehicles'!$E$251&gt;=P11,'Basic input'!$P$28,0)</f>
        <v>0</v>
      </c>
      <c r="AA23" s="147">
        <f>IF('Detailed input - Vehicles'!$E$251&gt;=Q11,'Basic input'!$P$28,0)</f>
        <v>0</v>
      </c>
      <c r="AB23" s="147">
        <f>IF('Detailed input - Vehicles'!$E$251&gt;=R11,'Basic input'!$P$28,0)</f>
        <v>0</v>
      </c>
      <c r="AC23" s="147">
        <f>IF('Detailed input - Vehicles'!$E$251&gt;=S11,'Basic input'!$P$28,0)</f>
        <v>0</v>
      </c>
    </row>
    <row r="24" spans="1:29" s="136" customFormat="1" ht="20.25" customHeight="1" outlineLevel="2" x14ac:dyDescent="0.3">
      <c r="A24" s="135"/>
      <c r="B24" s="148"/>
      <c r="C24" s="148"/>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row>
    <row r="25" spans="1:29" s="136" customFormat="1" ht="20.25" customHeight="1" outlineLevel="2" x14ac:dyDescent="0.3">
      <c r="A25" s="135"/>
      <c r="B25" s="148" t="s">
        <v>133</v>
      </c>
      <c r="C25" s="148" t="s">
        <v>6</v>
      </c>
      <c r="D25" s="147">
        <f>'Basic input'!$L$37*IF('Detailed input - Vehicles'!E269&lt;&gt;0,'Detailed input - Vehicles'!E269,'Detailed input - Vehicles'!E268)</f>
        <v>0</v>
      </c>
      <c r="E25" s="147">
        <f>'Basic input'!$L$37*IF('Detailed input - Vehicles'!F269&lt;&gt;0,'Detailed input - Vehicles'!F269,'Detailed input - Vehicles'!F268)</f>
        <v>0</v>
      </c>
      <c r="F25" s="147">
        <f>'Basic input'!$L$37*IF('Detailed input - Vehicles'!G269&lt;&gt;0,'Detailed input - Vehicles'!G269,'Detailed input - Vehicles'!G268)</f>
        <v>0</v>
      </c>
      <c r="G25" s="147">
        <f>'Basic input'!$L$37*IF('Detailed input - Vehicles'!H269&lt;&gt;0,'Detailed input - Vehicles'!H269,'Detailed input - Vehicles'!H268)</f>
        <v>0</v>
      </c>
      <c r="H25" s="147">
        <f>'Basic input'!$L$37*IF('Detailed input - Vehicles'!I269&lt;&gt;0,'Detailed input - Vehicles'!I269,'Detailed input - Vehicles'!I268)</f>
        <v>0</v>
      </c>
      <c r="I25" s="147">
        <f>'Basic input'!$L$37*IF('Detailed input - Vehicles'!J269&lt;&gt;0,'Detailed input - Vehicles'!J269,'Detailed input - Vehicles'!J268)</f>
        <v>0</v>
      </c>
      <c r="J25" s="147">
        <f>'Basic input'!$L$37*IF('Detailed input - Vehicles'!K269&lt;&gt;0,'Detailed input - Vehicles'!K269,'Detailed input - Vehicles'!K268)</f>
        <v>0</v>
      </c>
      <c r="K25" s="147">
        <f>'Basic input'!$L$37*IF('Detailed input - Vehicles'!L269&lt;&gt;0,'Detailed input - Vehicles'!L269,'Detailed input - Vehicles'!L268)</f>
        <v>0</v>
      </c>
      <c r="L25" s="147">
        <f>'Basic input'!$L$37*IF('Detailed input - Vehicles'!M269&lt;&gt;0,'Detailed input - Vehicles'!M269,'Detailed input - Vehicles'!M268)</f>
        <v>0</v>
      </c>
      <c r="M25" s="147">
        <f>'Basic input'!$L$37*IF('Detailed input - Vehicles'!N269&lt;&gt;0,'Detailed input - Vehicles'!N269,'Detailed input - Vehicles'!N268)</f>
        <v>0</v>
      </c>
      <c r="N25" s="147">
        <f>'Basic input'!$L$37*IF('Detailed input - Vehicles'!O269&lt;&gt;0,'Detailed input - Vehicles'!O269,'Detailed input - Vehicles'!O268)</f>
        <v>0</v>
      </c>
      <c r="O25" s="147">
        <f>'Basic input'!$L$37*IF('Detailed input - Vehicles'!P269&lt;&gt;0,'Detailed input - Vehicles'!P269,'Detailed input - Vehicles'!P268)</f>
        <v>0</v>
      </c>
      <c r="P25" s="147">
        <f>'Basic input'!$L$37*IF('Detailed input - Vehicles'!Q269&lt;&gt;0,'Detailed input - Vehicles'!Q269,'Detailed input - Vehicles'!Q268)</f>
        <v>0</v>
      </c>
      <c r="Q25" s="147">
        <f>'Basic input'!$L$37*IF('Detailed input - Vehicles'!R269&lt;&gt;0,'Detailed input - Vehicles'!R269,'Detailed input - Vehicles'!R268)</f>
        <v>0</v>
      </c>
      <c r="R25" s="147">
        <f>'Basic input'!$L$37*IF('Detailed input - Vehicles'!S269&lt;&gt;0,'Detailed input - Vehicles'!S269,'Detailed input - Vehicles'!S268)</f>
        <v>0</v>
      </c>
      <c r="S25" s="147">
        <f>'Basic input'!$L$37*IF('Detailed input - Vehicles'!T269&lt;&gt;0,'Detailed input - Vehicles'!T269,'Detailed input - Vehicles'!T268)</f>
        <v>0</v>
      </c>
      <c r="T25" s="147">
        <f>'Basic input'!$L$37*IF('Detailed input - Vehicles'!U269&lt;&gt;0,'Detailed input - Vehicles'!U269,'Detailed input - Vehicles'!U268)</f>
        <v>0</v>
      </c>
      <c r="U25" s="147">
        <f>'Basic input'!$L$37*IF('Detailed input - Vehicles'!V269&lt;&gt;0,'Detailed input - Vehicles'!V269,'Detailed input - Vehicles'!V268)</f>
        <v>0</v>
      </c>
      <c r="V25" s="147">
        <f>'Basic input'!$L$37*IF('Detailed input - Vehicles'!W269&lt;&gt;0,'Detailed input - Vehicles'!W269,'Detailed input - Vehicles'!W268)</f>
        <v>0</v>
      </c>
      <c r="W25" s="147">
        <f>'Basic input'!$L$37*IF('Detailed input - Vehicles'!X269&lt;&gt;0,'Detailed input - Vehicles'!X269,'Detailed input - Vehicles'!X268)</f>
        <v>0</v>
      </c>
      <c r="X25" s="147">
        <f>'Basic input'!$L$37*IF('Detailed input - Vehicles'!Y269&lt;&gt;0,'Detailed input - Vehicles'!Y269,'Detailed input - Vehicles'!Y268)</f>
        <v>0</v>
      </c>
      <c r="Y25" s="147">
        <f>'Basic input'!$L$37*IF('Detailed input - Vehicles'!Z269&lt;&gt;0,'Detailed input - Vehicles'!Z269,'Detailed input - Vehicles'!Z268)</f>
        <v>0</v>
      </c>
      <c r="Z25" s="147">
        <f>'Basic input'!$L$37*IF('Detailed input - Vehicles'!AA269&lt;&gt;0,'Detailed input - Vehicles'!AA269,'Detailed input - Vehicles'!AA268)</f>
        <v>0</v>
      </c>
      <c r="AA25" s="147">
        <f>'Basic input'!$L$37*IF('Detailed input - Vehicles'!AB269&lt;&gt;0,'Detailed input - Vehicles'!AB269,'Detailed input - Vehicles'!AB268)</f>
        <v>0</v>
      </c>
      <c r="AB25" s="147">
        <f>'Basic input'!$L$37*IF('Detailed input - Vehicles'!AC269&lt;&gt;0,'Detailed input - Vehicles'!AC269,'Detailed input - Vehicles'!AC268)</f>
        <v>0</v>
      </c>
      <c r="AC25" s="147">
        <f>'Basic input'!$L$37*IF('Detailed input - Vehicles'!AD269&lt;&gt;0,'Detailed input - Vehicles'!AD269,'Detailed input - Vehicles'!AD268)</f>
        <v>0</v>
      </c>
    </row>
    <row r="26" spans="1:29" s="136" customFormat="1" ht="20.25" customHeight="1" outlineLevel="2" x14ac:dyDescent="0.3">
      <c r="A26" s="135"/>
      <c r="B26" s="103" t="s">
        <v>82</v>
      </c>
      <c r="C26" s="148"/>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row>
    <row r="27" spans="1:29" ht="20.25" customHeight="1" outlineLevel="2" x14ac:dyDescent="0.3">
      <c r="B27" s="148" t="s">
        <v>113</v>
      </c>
      <c r="C27" s="149" t="s">
        <v>6</v>
      </c>
      <c r="D27" s="150">
        <f>D25*D12</f>
        <v>0</v>
      </c>
      <c r="E27" s="150">
        <f t="shared" ref="E27:N27" si="7">E25*E12</f>
        <v>0</v>
      </c>
      <c r="F27" s="150">
        <f t="shared" si="7"/>
        <v>0</v>
      </c>
      <c r="G27" s="150">
        <f t="shared" si="7"/>
        <v>0</v>
      </c>
      <c r="H27" s="150">
        <f t="shared" si="7"/>
        <v>0</v>
      </c>
      <c r="I27" s="150">
        <f t="shared" si="7"/>
        <v>0</v>
      </c>
      <c r="J27" s="150">
        <f t="shared" si="7"/>
        <v>0</v>
      </c>
      <c r="K27" s="150">
        <f t="shared" si="7"/>
        <v>0</v>
      </c>
      <c r="L27" s="150">
        <f t="shared" si="7"/>
        <v>0</v>
      </c>
      <c r="M27" s="150">
        <f t="shared" si="7"/>
        <v>0</v>
      </c>
      <c r="N27" s="150">
        <f t="shared" si="7"/>
        <v>0</v>
      </c>
      <c r="O27" s="150">
        <f t="shared" ref="O27:AC27" si="8">O25*O12</f>
        <v>0</v>
      </c>
      <c r="P27" s="150">
        <f t="shared" si="8"/>
        <v>0</v>
      </c>
      <c r="Q27" s="150">
        <f t="shared" si="8"/>
        <v>0</v>
      </c>
      <c r="R27" s="150">
        <f t="shared" si="8"/>
        <v>0</v>
      </c>
      <c r="S27" s="150">
        <f t="shared" si="8"/>
        <v>0</v>
      </c>
      <c r="T27" s="150">
        <f t="shared" si="8"/>
        <v>0</v>
      </c>
      <c r="U27" s="150">
        <f t="shared" si="8"/>
        <v>0</v>
      </c>
      <c r="V27" s="150">
        <f t="shared" si="8"/>
        <v>0</v>
      </c>
      <c r="W27" s="150">
        <f t="shared" si="8"/>
        <v>0</v>
      </c>
      <c r="X27" s="150">
        <f t="shared" si="8"/>
        <v>0</v>
      </c>
      <c r="Y27" s="150">
        <f t="shared" si="8"/>
        <v>0</v>
      </c>
      <c r="Z27" s="150">
        <f t="shared" si="8"/>
        <v>0</v>
      </c>
      <c r="AA27" s="150">
        <f t="shared" si="8"/>
        <v>0</v>
      </c>
      <c r="AB27" s="150">
        <f t="shared" si="8"/>
        <v>0</v>
      </c>
      <c r="AC27" s="150">
        <f t="shared" si="8"/>
        <v>0</v>
      </c>
    </row>
    <row r="28" spans="1:29" s="87" customFormat="1" ht="20.25" customHeight="1" outlineLevel="2" x14ac:dyDescent="0.3">
      <c r="A28" s="86"/>
      <c r="B28" s="86" t="s">
        <v>134</v>
      </c>
      <c r="C28" s="86" t="s">
        <v>6</v>
      </c>
      <c r="D28" s="151">
        <f>('Basic input'!$L$37*Trains!D12)-D27</f>
        <v>0</v>
      </c>
      <c r="E28" s="151">
        <f>('Basic input'!$L$37*Trains!E12)-E27</f>
        <v>0</v>
      </c>
      <c r="F28" s="151">
        <f>('Basic input'!$L$37*Trains!F12)-F27</f>
        <v>0</v>
      </c>
      <c r="G28" s="151">
        <f>('Basic input'!$L$37*Trains!G12)-G27</f>
        <v>0</v>
      </c>
      <c r="H28" s="151">
        <f>('Basic input'!$L$37*Trains!H12)-H27</f>
        <v>0</v>
      </c>
      <c r="I28" s="151">
        <f>('Basic input'!$L$37*Trains!I12)-I27</f>
        <v>0</v>
      </c>
      <c r="J28" s="151">
        <f>('Basic input'!$L$37*Trains!J12)-J27</f>
        <v>0</v>
      </c>
      <c r="K28" s="151">
        <f>('Basic input'!$L$37*Trains!K12)-K27</f>
        <v>0</v>
      </c>
      <c r="L28" s="151">
        <f>('Basic input'!$L$37*Trains!L12)-L27</f>
        <v>0</v>
      </c>
      <c r="M28" s="151">
        <f>('Basic input'!$L$37*Trains!M12)-M27</f>
        <v>0</v>
      </c>
      <c r="N28" s="151">
        <f>('Basic input'!$L$37*Trains!N12)-N27</f>
        <v>0</v>
      </c>
      <c r="O28" s="151">
        <f>('Basic input'!$L$37*Trains!O12)-O27</f>
        <v>0</v>
      </c>
      <c r="P28" s="151">
        <f>('Basic input'!$L$37*Trains!P12)-P27</f>
        <v>0</v>
      </c>
      <c r="Q28" s="151">
        <f>('Basic input'!$L$37*Trains!Q12)-Q27</f>
        <v>0</v>
      </c>
      <c r="R28" s="151">
        <f>('Basic input'!$L$37*Trains!R12)-R27</f>
        <v>0</v>
      </c>
      <c r="S28" s="151">
        <f>('Basic input'!$L$37*Trains!S12)-S27</f>
        <v>0</v>
      </c>
      <c r="T28" s="151">
        <f>('Basic input'!$L$37*Trains!T12)-T27</f>
        <v>0</v>
      </c>
      <c r="U28" s="151">
        <f>('Basic input'!$L$37*Trains!U12)-U27</f>
        <v>0</v>
      </c>
      <c r="V28" s="151">
        <f>('Basic input'!$L$37*Trains!V12)-V27</f>
        <v>0</v>
      </c>
      <c r="W28" s="151">
        <f>('Basic input'!$L$37*Trains!W12)-W27</f>
        <v>0</v>
      </c>
      <c r="X28" s="151">
        <f>('Basic input'!$L$37*Trains!X12)-X27</f>
        <v>0</v>
      </c>
      <c r="Y28" s="151">
        <f>('Basic input'!$L$37*Trains!Y12)-Y27</f>
        <v>0</v>
      </c>
      <c r="Z28" s="151">
        <f>('Basic input'!$L$37*Trains!Z12)-Z27</f>
        <v>0</v>
      </c>
      <c r="AA28" s="151">
        <f>('Basic input'!$L$37*Trains!AA12)-AA27</f>
        <v>0</v>
      </c>
      <c r="AB28" s="151">
        <f>('Basic input'!$L$37*Trains!AB12)-AB27</f>
        <v>0</v>
      </c>
      <c r="AC28" s="151">
        <f>('Basic input'!$L$37*Trains!AC12)-AC27</f>
        <v>0</v>
      </c>
    </row>
    <row r="29" spans="1:29" s="87" customFormat="1" ht="20.25" customHeight="1" outlineLevel="2" x14ac:dyDescent="0.3">
      <c r="A29" s="86"/>
      <c r="B29" s="86"/>
      <c r="C29" s="86"/>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row>
    <row r="30" spans="1:29" s="136" customFormat="1" ht="20.25" customHeight="1" outlineLevel="2" x14ac:dyDescent="0.3">
      <c r="A30" s="135"/>
      <c r="B30" s="97" t="s">
        <v>137</v>
      </c>
      <c r="C30" s="97" t="s">
        <v>78</v>
      </c>
      <c r="D30" s="597">
        <f t="shared" ref="D30:N30" si="9">SUM(D31:D41)</f>
        <v>0</v>
      </c>
      <c r="E30" s="597">
        <f t="shared" si="9"/>
        <v>0</v>
      </c>
      <c r="F30" s="597">
        <f t="shared" si="9"/>
        <v>0</v>
      </c>
      <c r="G30" s="597">
        <f t="shared" si="9"/>
        <v>0</v>
      </c>
      <c r="H30" s="597">
        <f t="shared" si="9"/>
        <v>0</v>
      </c>
      <c r="I30" s="597">
        <f t="shared" si="9"/>
        <v>0</v>
      </c>
      <c r="J30" s="597">
        <f t="shared" si="9"/>
        <v>0</v>
      </c>
      <c r="K30" s="597">
        <f t="shared" si="9"/>
        <v>0</v>
      </c>
      <c r="L30" s="597">
        <f t="shared" si="9"/>
        <v>0</v>
      </c>
      <c r="M30" s="597">
        <f t="shared" si="9"/>
        <v>0</v>
      </c>
      <c r="N30" s="597">
        <f t="shared" si="9"/>
        <v>0</v>
      </c>
      <c r="O30" s="597">
        <f t="shared" ref="O30:AC30" si="10">SUM(O31:O41)</f>
        <v>0</v>
      </c>
      <c r="P30" s="597">
        <f t="shared" si="10"/>
        <v>0</v>
      </c>
      <c r="Q30" s="597">
        <f t="shared" si="10"/>
        <v>0</v>
      </c>
      <c r="R30" s="597">
        <f t="shared" si="10"/>
        <v>0</v>
      </c>
      <c r="S30" s="597">
        <f t="shared" si="10"/>
        <v>0</v>
      </c>
      <c r="T30" s="597">
        <f t="shared" si="10"/>
        <v>0</v>
      </c>
      <c r="U30" s="597">
        <f t="shared" si="10"/>
        <v>0</v>
      </c>
      <c r="V30" s="597">
        <f t="shared" si="10"/>
        <v>0</v>
      </c>
      <c r="W30" s="597">
        <f t="shared" si="10"/>
        <v>0</v>
      </c>
      <c r="X30" s="597">
        <f t="shared" si="10"/>
        <v>0</v>
      </c>
      <c r="Y30" s="597">
        <f t="shared" si="10"/>
        <v>0</v>
      </c>
      <c r="Z30" s="597">
        <f t="shared" si="10"/>
        <v>0</v>
      </c>
      <c r="AA30" s="597">
        <f t="shared" si="10"/>
        <v>0</v>
      </c>
      <c r="AB30" s="597">
        <f t="shared" si="10"/>
        <v>0</v>
      </c>
      <c r="AC30" s="597">
        <f t="shared" si="10"/>
        <v>0</v>
      </c>
    </row>
    <row r="31" spans="1:29" s="138" customFormat="1" ht="20.25" customHeight="1" outlineLevel="3" x14ac:dyDescent="0.3">
      <c r="A31" s="137"/>
      <c r="B31" s="103" t="s">
        <v>135</v>
      </c>
      <c r="C31" s="146" t="s">
        <v>121</v>
      </c>
      <c r="D31" s="147">
        <f>IF('Detailed input - Vehicles'!$E$266&lt;&gt;0,'Detailed input - Vehicles'!$E$266,'Detailed input - Vehicles'!$E$265)*Trains!D25*Trains!D$13</f>
        <v>0</v>
      </c>
      <c r="E31" s="147">
        <f>IF('Detailed input - Vehicles'!$E$266&lt;&gt;0,'Detailed input - Vehicles'!$E$266,'Detailed input - Vehicles'!$E$265)*Trains!E25*Trains!E13</f>
        <v>0</v>
      </c>
      <c r="F31" s="147">
        <f>IF('Detailed input - Vehicles'!$E$266&lt;&gt;0,'Detailed input - Vehicles'!$E$266,'Detailed input - Vehicles'!$E$265)*Trains!F25*Trains!F13</f>
        <v>0</v>
      </c>
      <c r="G31" s="147">
        <f>IF('Detailed input - Vehicles'!$E$266&lt;&gt;0,'Detailed input - Vehicles'!$E$266,'Detailed input - Vehicles'!$E$265)*Trains!G25*Trains!G13</f>
        <v>0</v>
      </c>
      <c r="H31" s="147">
        <f>IF('Detailed input - Vehicles'!$E$266&lt;&gt;0,'Detailed input - Vehicles'!$E$266,'Detailed input - Vehicles'!$E$265)*Trains!H25*Trains!H13</f>
        <v>0</v>
      </c>
      <c r="I31" s="147">
        <f>IF('Detailed input - Vehicles'!$E$266&lt;&gt;0,'Detailed input - Vehicles'!$E$266,'Detailed input - Vehicles'!$E$265)*Trains!I25*Trains!I13</f>
        <v>0</v>
      </c>
      <c r="J31" s="147">
        <f>IF('Detailed input - Vehicles'!$E$266&lt;&gt;0,'Detailed input - Vehicles'!$E$266,'Detailed input - Vehicles'!$E$265)*Trains!J25*Trains!J13</f>
        <v>0</v>
      </c>
      <c r="K31" s="147">
        <f>IF('Detailed input - Vehicles'!$E$266&lt;&gt;0,'Detailed input - Vehicles'!$E$266,'Detailed input - Vehicles'!$E$265)*Trains!K25*Trains!K13</f>
        <v>0</v>
      </c>
      <c r="L31" s="147">
        <f>IF('Detailed input - Vehicles'!$E$266&lt;&gt;0,'Detailed input - Vehicles'!$E$266,'Detailed input - Vehicles'!$E$265)*Trains!L25*Trains!L13</f>
        <v>0</v>
      </c>
      <c r="M31" s="147">
        <f>IF('Detailed input - Vehicles'!$E$266&lt;&gt;0,'Detailed input - Vehicles'!$E$266,'Detailed input - Vehicles'!$E$265)*Trains!M25*Trains!M13</f>
        <v>0</v>
      </c>
      <c r="N31" s="147">
        <f>IF('Detailed input - Vehicles'!$E$266&lt;&gt;0,'Detailed input - Vehicles'!$E$266,'Detailed input - Vehicles'!$E$265)*Trains!N25*Trains!N13</f>
        <v>0</v>
      </c>
      <c r="O31" s="147">
        <f>IF('Detailed input - Vehicles'!$E$266&lt;&gt;0,'Detailed input - Vehicles'!$E$266,'Detailed input - Vehicles'!$E$265)*Trains!O25*Trains!O13</f>
        <v>0</v>
      </c>
      <c r="P31" s="147">
        <f>IF('Detailed input - Vehicles'!$E$266&lt;&gt;0,'Detailed input - Vehicles'!$E$266,'Detailed input - Vehicles'!$E$265)*Trains!P25*Trains!P13</f>
        <v>0</v>
      </c>
      <c r="Q31" s="147">
        <f>IF('Detailed input - Vehicles'!$E$266&lt;&gt;0,'Detailed input - Vehicles'!$E$266,'Detailed input - Vehicles'!$E$265)*Trains!Q25*Trains!Q13</f>
        <v>0</v>
      </c>
      <c r="R31" s="147">
        <f>IF('Detailed input - Vehicles'!$E$266&lt;&gt;0,'Detailed input - Vehicles'!$E$266,'Detailed input - Vehicles'!$E$265)*Trains!R25*Trains!R13</f>
        <v>0</v>
      </c>
      <c r="S31" s="147">
        <f>IF('Detailed input - Vehicles'!$E$266&lt;&gt;0,'Detailed input - Vehicles'!$E$266,'Detailed input - Vehicles'!$E$265)*Trains!S25*Trains!S13</f>
        <v>0</v>
      </c>
      <c r="T31" s="147">
        <f>IF('Detailed input - Vehicles'!$E$266&lt;&gt;0,'Detailed input - Vehicles'!$E$266,'Detailed input - Vehicles'!$E$265)*Trains!T25*Trains!T13</f>
        <v>0</v>
      </c>
      <c r="U31" s="147">
        <f>IF('Detailed input - Vehicles'!$E$266&lt;&gt;0,'Detailed input - Vehicles'!$E$266,'Detailed input - Vehicles'!$E$265)*Trains!U25*Trains!U13</f>
        <v>0</v>
      </c>
      <c r="V31" s="147">
        <f>IF('Detailed input - Vehicles'!$E$266&lt;&gt;0,'Detailed input - Vehicles'!$E$266,'Detailed input - Vehicles'!$E$265)*Trains!V25*Trains!V13</f>
        <v>0</v>
      </c>
      <c r="W31" s="147">
        <f>IF('Detailed input - Vehicles'!$E$266&lt;&gt;0,'Detailed input - Vehicles'!$E$266,'Detailed input - Vehicles'!$E$265)*Trains!W25*Trains!W13</f>
        <v>0</v>
      </c>
      <c r="X31" s="147">
        <f>IF('Detailed input - Vehicles'!$E$266&lt;&gt;0,'Detailed input - Vehicles'!$E$266,'Detailed input - Vehicles'!$E$265)*Trains!X25*Trains!X13</f>
        <v>0</v>
      </c>
      <c r="Y31" s="147">
        <f>IF('Detailed input - Vehicles'!$E$266&lt;&gt;0,'Detailed input - Vehicles'!$E$266,'Detailed input - Vehicles'!$E$265)*Trains!Y25*Trains!Y13</f>
        <v>0</v>
      </c>
      <c r="Z31" s="147">
        <f>IF('Detailed input - Vehicles'!$E$266&lt;&gt;0,'Detailed input - Vehicles'!$E$266,'Detailed input - Vehicles'!$E$265)*Trains!Z25*Trains!Z13</f>
        <v>0</v>
      </c>
      <c r="AA31" s="147">
        <f>IF('Detailed input - Vehicles'!$E$266&lt;&gt;0,'Detailed input - Vehicles'!$E$266,'Detailed input - Vehicles'!$E$265)*Trains!AA25*Trains!AA13</f>
        <v>0</v>
      </c>
      <c r="AB31" s="147">
        <f>IF('Detailed input - Vehicles'!$E$266&lt;&gt;0,'Detailed input - Vehicles'!$E$266,'Detailed input - Vehicles'!$E$265)*Trains!AB25*Trains!AB13</f>
        <v>0</v>
      </c>
      <c r="AC31" s="147">
        <f>IF('Detailed input - Vehicles'!$E$266&lt;&gt;0,'Detailed input - Vehicles'!$E$266,'Detailed input - Vehicles'!$E$265)*Trains!AC25*Trains!AC13</f>
        <v>0</v>
      </c>
    </row>
    <row r="32" spans="1:29" s="138" customFormat="1" ht="20.25" customHeight="1" outlineLevel="3" x14ac:dyDescent="0.3">
      <c r="A32" s="137"/>
      <c r="B32" s="97"/>
      <c r="C32" s="146" t="s">
        <v>122</v>
      </c>
      <c r="D32" s="147"/>
      <c r="E32" s="147">
        <f>IF('Detailed input - Vehicles'!$F$266&lt;&gt;0,'Detailed input - Vehicles'!$F$266,'Detailed input - Vehicles'!$F$265)*Trains!E25*Trains!E$14</f>
        <v>0</v>
      </c>
      <c r="F32" s="147">
        <f>IF('Detailed input - Vehicles'!$F$266&lt;&gt;0,'Detailed input - Vehicles'!$F$266,'Detailed input - Vehicles'!$F$265)*Trains!F25*Trains!F14</f>
        <v>0</v>
      </c>
      <c r="G32" s="147">
        <f>IF('Detailed input - Vehicles'!$F$266&lt;&gt;0,'Detailed input - Vehicles'!$F$266,'Detailed input - Vehicles'!$F$265)*Trains!G25*Trains!G14</f>
        <v>0</v>
      </c>
      <c r="H32" s="147">
        <f>IF('Detailed input - Vehicles'!$F$266&lt;&gt;0,'Detailed input - Vehicles'!$F$266,'Detailed input - Vehicles'!$F$265)*Trains!H25*Trains!H14</f>
        <v>0</v>
      </c>
      <c r="I32" s="147">
        <f>IF('Detailed input - Vehicles'!$F$266&lt;&gt;0,'Detailed input - Vehicles'!$F$266,'Detailed input - Vehicles'!$F$265)*Trains!I25*Trains!I14</f>
        <v>0</v>
      </c>
      <c r="J32" s="147">
        <f>IF('Detailed input - Vehicles'!$F$266&lt;&gt;0,'Detailed input - Vehicles'!$F$266,'Detailed input - Vehicles'!$F$265)*Trains!J25*Trains!J14</f>
        <v>0</v>
      </c>
      <c r="K32" s="147">
        <f>IF('Detailed input - Vehicles'!$F$266&lt;&gt;0,'Detailed input - Vehicles'!$F$266,'Detailed input - Vehicles'!$F$265)*Trains!K25*Trains!K14</f>
        <v>0</v>
      </c>
      <c r="L32" s="147">
        <f>IF('Detailed input - Vehicles'!$F$266&lt;&gt;0,'Detailed input - Vehicles'!$F$266,'Detailed input - Vehicles'!$F$265)*Trains!L25*Trains!L14</f>
        <v>0</v>
      </c>
      <c r="M32" s="147">
        <f>IF('Detailed input - Vehicles'!$F$266&lt;&gt;0,'Detailed input - Vehicles'!$F$266,'Detailed input - Vehicles'!$F$265)*Trains!M25*Trains!M14</f>
        <v>0</v>
      </c>
      <c r="N32" s="147">
        <f>IF('Detailed input - Vehicles'!$F$266&lt;&gt;0,'Detailed input - Vehicles'!$F$266,'Detailed input - Vehicles'!$F$265)*Trains!N25*Trains!N14</f>
        <v>0</v>
      </c>
      <c r="O32" s="147">
        <f>IF('Detailed input - Vehicles'!$F$266&lt;&gt;0,'Detailed input - Vehicles'!$F$266,'Detailed input - Vehicles'!$F$265)*Trains!O25*Trains!O14</f>
        <v>0</v>
      </c>
      <c r="P32" s="147">
        <f>IF('Detailed input - Vehicles'!$F$266&lt;&gt;0,'Detailed input - Vehicles'!$F$266,'Detailed input - Vehicles'!$F$265)*Trains!P25*Trains!P14</f>
        <v>0</v>
      </c>
      <c r="Q32" s="147">
        <f>IF('Detailed input - Vehicles'!$F$266&lt;&gt;0,'Detailed input - Vehicles'!$F$266,'Detailed input - Vehicles'!$F$265)*Trains!Q25*Trains!Q14</f>
        <v>0</v>
      </c>
      <c r="R32" s="147">
        <f>IF('Detailed input - Vehicles'!$F$266&lt;&gt;0,'Detailed input - Vehicles'!$F$266,'Detailed input - Vehicles'!$F$265)*Trains!R25*Trains!R14</f>
        <v>0</v>
      </c>
      <c r="S32" s="147">
        <f>IF('Detailed input - Vehicles'!$F$266&lt;&gt;0,'Detailed input - Vehicles'!$F$266,'Detailed input - Vehicles'!$F$265)*Trains!S25*Trains!S14</f>
        <v>0</v>
      </c>
      <c r="T32" s="147">
        <f>IF('Detailed input - Vehicles'!$F$266&lt;&gt;0,'Detailed input - Vehicles'!$F$266,'Detailed input - Vehicles'!$F$265)*Trains!T25*Trains!T14</f>
        <v>0</v>
      </c>
      <c r="U32" s="147">
        <f>IF('Detailed input - Vehicles'!$F$266&lt;&gt;0,'Detailed input - Vehicles'!$F$266,'Detailed input - Vehicles'!$F$265)*Trains!U25*Trains!U14</f>
        <v>0</v>
      </c>
      <c r="V32" s="147">
        <f>IF('Detailed input - Vehicles'!$F$266&lt;&gt;0,'Detailed input - Vehicles'!$F$266,'Detailed input - Vehicles'!$F$265)*Trains!V25*Trains!V14</f>
        <v>0</v>
      </c>
      <c r="W32" s="147">
        <f>IF('Detailed input - Vehicles'!$F$266&lt;&gt;0,'Detailed input - Vehicles'!$F$266,'Detailed input - Vehicles'!$F$265)*Trains!W25*Trains!W14</f>
        <v>0</v>
      </c>
      <c r="X32" s="147">
        <f>IF('Detailed input - Vehicles'!$F$266&lt;&gt;0,'Detailed input - Vehicles'!$F$266,'Detailed input - Vehicles'!$F$265)*Trains!X25*Trains!X14</f>
        <v>0</v>
      </c>
      <c r="Y32" s="147">
        <f>IF('Detailed input - Vehicles'!$F$266&lt;&gt;0,'Detailed input - Vehicles'!$F$266,'Detailed input - Vehicles'!$F$265)*Trains!Y25*Trains!Y14</f>
        <v>0</v>
      </c>
      <c r="Z32" s="147">
        <f>IF('Detailed input - Vehicles'!$F$266&lt;&gt;0,'Detailed input - Vehicles'!$F$266,'Detailed input - Vehicles'!$F$265)*Trains!Z25*Trains!Z14</f>
        <v>0</v>
      </c>
      <c r="AA32" s="147">
        <f>IF('Detailed input - Vehicles'!$F$266&lt;&gt;0,'Detailed input - Vehicles'!$F$266,'Detailed input - Vehicles'!$F$265)*Trains!AA25*Trains!AA14</f>
        <v>0</v>
      </c>
      <c r="AB32" s="147">
        <f>IF('Detailed input - Vehicles'!$F$266&lt;&gt;0,'Detailed input - Vehicles'!$F$266,'Detailed input - Vehicles'!$F$265)*Trains!AB25*Trains!AB14</f>
        <v>0</v>
      </c>
      <c r="AC32" s="147">
        <f>IF('Detailed input - Vehicles'!$F$266&lt;&gt;0,'Detailed input - Vehicles'!$F$266,'Detailed input - Vehicles'!$F$265)*Trains!AC25*Trains!AC14</f>
        <v>0</v>
      </c>
    </row>
    <row r="33" spans="1:29" s="138" customFormat="1" ht="20.25" customHeight="1" outlineLevel="3" x14ac:dyDescent="0.3">
      <c r="A33" s="137"/>
      <c r="B33" s="97"/>
      <c r="C33" s="146" t="s">
        <v>123</v>
      </c>
      <c r="D33" s="147"/>
      <c r="E33" s="147"/>
      <c r="F33" s="147">
        <f>IF('Detailed input - Vehicles'!$G$266&lt;&gt;0,'Detailed input - Vehicles'!$G$266,'Detailed input - Vehicles'!$G$265)*Trains!F$15*Trains!F25</f>
        <v>0</v>
      </c>
      <c r="G33" s="147">
        <f>IF('Detailed input - Vehicles'!$G$266&lt;&gt;0,'Detailed input - Vehicles'!$G$266,'Detailed input - Vehicles'!$G$265)*Trains!G15*Trains!G25</f>
        <v>0</v>
      </c>
      <c r="H33" s="147">
        <f>IF('Detailed input - Vehicles'!$G$266&lt;&gt;0,'Detailed input - Vehicles'!$G$266,'Detailed input - Vehicles'!$G$265)*Trains!H15*Trains!H25</f>
        <v>0</v>
      </c>
      <c r="I33" s="147">
        <f>IF('Detailed input - Vehicles'!$G$266&lt;&gt;0,'Detailed input - Vehicles'!$G$266,'Detailed input - Vehicles'!$G$265)*Trains!I15*Trains!I25</f>
        <v>0</v>
      </c>
      <c r="J33" s="147">
        <f>IF('Detailed input - Vehicles'!$G$266&lt;&gt;0,'Detailed input - Vehicles'!$G$266,'Detailed input - Vehicles'!$G$265)*Trains!J15*Trains!J25</f>
        <v>0</v>
      </c>
      <c r="K33" s="147">
        <f>IF('Detailed input - Vehicles'!$G$266&lt;&gt;0,'Detailed input - Vehicles'!$G$266,'Detailed input - Vehicles'!$G$265)*Trains!K15*Trains!K25</f>
        <v>0</v>
      </c>
      <c r="L33" s="147">
        <f>IF('Detailed input - Vehicles'!$G$266&lt;&gt;0,'Detailed input - Vehicles'!$G$266,'Detailed input - Vehicles'!$G$265)*Trains!L15*Trains!L25</f>
        <v>0</v>
      </c>
      <c r="M33" s="147">
        <f>IF('Detailed input - Vehicles'!$G$266&lt;&gt;0,'Detailed input - Vehicles'!$G$266,'Detailed input - Vehicles'!$G$265)*Trains!M15*Trains!M25</f>
        <v>0</v>
      </c>
      <c r="N33" s="147">
        <f>IF('Detailed input - Vehicles'!$G$266&lt;&gt;0,'Detailed input - Vehicles'!$G$266,'Detailed input - Vehicles'!$G$265)*Trains!N15*Trains!N25</f>
        <v>0</v>
      </c>
      <c r="O33" s="147">
        <f>IF('Detailed input - Vehicles'!$G$266&lt;&gt;0,'Detailed input - Vehicles'!$G$266,'Detailed input - Vehicles'!$G$265)*Trains!O15*Trains!O25</f>
        <v>0</v>
      </c>
      <c r="P33" s="147">
        <f>IF('Detailed input - Vehicles'!$G$266&lt;&gt;0,'Detailed input - Vehicles'!$G$266,'Detailed input - Vehicles'!$G$265)*Trains!P15*Trains!P25</f>
        <v>0</v>
      </c>
      <c r="Q33" s="147">
        <f>IF('Detailed input - Vehicles'!$G$266&lt;&gt;0,'Detailed input - Vehicles'!$G$266,'Detailed input - Vehicles'!$G$265)*Trains!Q15*Trains!Q25</f>
        <v>0</v>
      </c>
      <c r="R33" s="147">
        <f>IF('Detailed input - Vehicles'!$G$266&lt;&gt;0,'Detailed input - Vehicles'!$G$266,'Detailed input - Vehicles'!$G$265)*Trains!R15*Trains!R25</f>
        <v>0</v>
      </c>
      <c r="S33" s="147">
        <f>IF('Detailed input - Vehicles'!$G$266&lt;&gt;0,'Detailed input - Vehicles'!$G$266,'Detailed input - Vehicles'!$G$265)*Trains!S15*Trains!S25</f>
        <v>0</v>
      </c>
      <c r="T33" s="147">
        <f>IF('Detailed input - Vehicles'!$G$266&lt;&gt;0,'Detailed input - Vehicles'!$G$266,'Detailed input - Vehicles'!$G$265)*Trains!T15*Trains!T25</f>
        <v>0</v>
      </c>
      <c r="U33" s="147">
        <f>IF('Detailed input - Vehicles'!$G$266&lt;&gt;0,'Detailed input - Vehicles'!$G$266,'Detailed input - Vehicles'!$G$265)*Trains!U15*Trains!U25</f>
        <v>0</v>
      </c>
      <c r="V33" s="147">
        <f>IF('Detailed input - Vehicles'!$G$266&lt;&gt;0,'Detailed input - Vehicles'!$G$266,'Detailed input - Vehicles'!$G$265)*Trains!V15*Trains!V25</f>
        <v>0</v>
      </c>
      <c r="W33" s="147">
        <f>IF('Detailed input - Vehicles'!$G$266&lt;&gt;0,'Detailed input - Vehicles'!$G$266,'Detailed input - Vehicles'!$G$265)*Trains!W15*Trains!W25</f>
        <v>0</v>
      </c>
      <c r="X33" s="147">
        <f>IF('Detailed input - Vehicles'!$G$266&lt;&gt;0,'Detailed input - Vehicles'!$G$266,'Detailed input - Vehicles'!$G$265)*Trains!X15*Trains!X25</f>
        <v>0</v>
      </c>
      <c r="Y33" s="147">
        <f>IF('Detailed input - Vehicles'!$G$266&lt;&gt;0,'Detailed input - Vehicles'!$G$266,'Detailed input - Vehicles'!$G$265)*Trains!Y15*Trains!Y25</f>
        <v>0</v>
      </c>
      <c r="Z33" s="147">
        <f>IF('Detailed input - Vehicles'!$G$266&lt;&gt;0,'Detailed input - Vehicles'!$G$266,'Detailed input - Vehicles'!$G$265)*Trains!Z15*Trains!Z25</f>
        <v>0</v>
      </c>
      <c r="AA33" s="147">
        <f>IF('Detailed input - Vehicles'!$G$266&lt;&gt;0,'Detailed input - Vehicles'!$G$266,'Detailed input - Vehicles'!$G$265)*Trains!AA15*Trains!AA25</f>
        <v>0</v>
      </c>
      <c r="AB33" s="147">
        <f>IF('Detailed input - Vehicles'!$G$266&lt;&gt;0,'Detailed input - Vehicles'!$G$266,'Detailed input - Vehicles'!$G$265)*Trains!AB15*Trains!AB25</f>
        <v>0</v>
      </c>
      <c r="AC33" s="147">
        <f>IF('Detailed input - Vehicles'!$G$266&lt;&gt;0,'Detailed input - Vehicles'!$G$266,'Detailed input - Vehicles'!$G$265)*Trains!AC15*Trains!AC25</f>
        <v>0</v>
      </c>
    </row>
    <row r="34" spans="1:29" s="138" customFormat="1" ht="20.25" customHeight="1" outlineLevel="3" x14ac:dyDescent="0.3">
      <c r="A34" s="137"/>
      <c r="B34" s="97"/>
      <c r="C34" s="146" t="s">
        <v>124</v>
      </c>
      <c r="D34" s="147"/>
      <c r="E34" s="147"/>
      <c r="F34" s="147"/>
      <c r="G34" s="147">
        <f>IF('Detailed input - Vehicles'!$H$266&lt;&gt;0,'Detailed input - Vehicles'!$H$266,'Detailed input - Vehicles'!$H$265)*Trains!G$16*Trains!G25</f>
        <v>0</v>
      </c>
      <c r="H34" s="147">
        <f>IF('Detailed input - Vehicles'!$H$266&lt;&gt;0,'Detailed input - Vehicles'!$H$266,'Detailed input - Vehicles'!$H$265)*Trains!H16*Trains!H25</f>
        <v>0</v>
      </c>
      <c r="I34" s="147">
        <f>IF('Detailed input - Vehicles'!$H$266&lt;&gt;0,'Detailed input - Vehicles'!$H$266,'Detailed input - Vehicles'!$H$265)*Trains!I16*Trains!I25</f>
        <v>0</v>
      </c>
      <c r="J34" s="147">
        <f>IF('Detailed input - Vehicles'!$H$266&lt;&gt;0,'Detailed input - Vehicles'!$H$266,'Detailed input - Vehicles'!$H$265)*Trains!J16*Trains!J25</f>
        <v>0</v>
      </c>
      <c r="K34" s="147">
        <f>IF('Detailed input - Vehicles'!$H$266&lt;&gt;0,'Detailed input - Vehicles'!$H$266,'Detailed input - Vehicles'!$H$265)*Trains!K16*Trains!K25</f>
        <v>0</v>
      </c>
      <c r="L34" s="147">
        <f>IF('Detailed input - Vehicles'!$H$266&lt;&gt;0,'Detailed input - Vehicles'!$H$266,'Detailed input - Vehicles'!$H$265)*Trains!L16*Trains!L25</f>
        <v>0</v>
      </c>
      <c r="M34" s="147">
        <f>IF('Detailed input - Vehicles'!$H$266&lt;&gt;0,'Detailed input - Vehicles'!$H$266,'Detailed input - Vehicles'!$H$265)*Trains!M16*Trains!M25</f>
        <v>0</v>
      </c>
      <c r="N34" s="147">
        <f>IF('Detailed input - Vehicles'!$H$266&lt;&gt;0,'Detailed input - Vehicles'!$H$266,'Detailed input - Vehicles'!$H$265)*Trains!N16*Trains!N25</f>
        <v>0</v>
      </c>
      <c r="O34" s="147">
        <f>IF('Detailed input - Vehicles'!$H$266&lt;&gt;0,'Detailed input - Vehicles'!$H$266,'Detailed input - Vehicles'!$H$265)*Trains!O16*Trains!O25</f>
        <v>0</v>
      </c>
      <c r="P34" s="147">
        <f>IF('Detailed input - Vehicles'!$H$266&lt;&gt;0,'Detailed input - Vehicles'!$H$266,'Detailed input - Vehicles'!$H$265)*Trains!P16*Trains!P25</f>
        <v>0</v>
      </c>
      <c r="Q34" s="147">
        <f>IF('Detailed input - Vehicles'!$H$266&lt;&gt;0,'Detailed input - Vehicles'!$H$266,'Detailed input - Vehicles'!$H$265)*Trains!Q16*Trains!Q25</f>
        <v>0</v>
      </c>
      <c r="R34" s="147">
        <f>IF('Detailed input - Vehicles'!$H$266&lt;&gt;0,'Detailed input - Vehicles'!$H$266,'Detailed input - Vehicles'!$H$265)*Trains!R16*Trains!R25</f>
        <v>0</v>
      </c>
      <c r="S34" s="147">
        <f>IF('Detailed input - Vehicles'!$H$266&lt;&gt;0,'Detailed input - Vehicles'!$H$266,'Detailed input - Vehicles'!$H$265)*Trains!S16*Trains!S25</f>
        <v>0</v>
      </c>
      <c r="T34" s="147">
        <f>IF('Detailed input - Vehicles'!$H$266&lt;&gt;0,'Detailed input - Vehicles'!$H$266,'Detailed input - Vehicles'!$H$265)*Trains!T16*Trains!T25</f>
        <v>0</v>
      </c>
      <c r="U34" s="147">
        <f>IF('Detailed input - Vehicles'!$H$266&lt;&gt;0,'Detailed input - Vehicles'!$H$266,'Detailed input - Vehicles'!$H$265)*Trains!U16*Trains!U25</f>
        <v>0</v>
      </c>
      <c r="V34" s="147">
        <f>IF('Detailed input - Vehicles'!$H$266&lt;&gt;0,'Detailed input - Vehicles'!$H$266,'Detailed input - Vehicles'!$H$265)*Trains!V16*Trains!V25</f>
        <v>0</v>
      </c>
      <c r="W34" s="147">
        <f>IF('Detailed input - Vehicles'!$H$266&lt;&gt;0,'Detailed input - Vehicles'!$H$266,'Detailed input - Vehicles'!$H$265)*Trains!W16*Trains!W25</f>
        <v>0</v>
      </c>
      <c r="X34" s="147">
        <f>IF('Detailed input - Vehicles'!$H$266&lt;&gt;0,'Detailed input - Vehicles'!$H$266,'Detailed input - Vehicles'!$H$265)*Trains!X16*Trains!X25</f>
        <v>0</v>
      </c>
      <c r="Y34" s="147">
        <f>IF('Detailed input - Vehicles'!$H$266&lt;&gt;0,'Detailed input - Vehicles'!$H$266,'Detailed input - Vehicles'!$H$265)*Trains!Y16*Trains!Y25</f>
        <v>0</v>
      </c>
      <c r="Z34" s="147">
        <f>IF('Detailed input - Vehicles'!$H$266&lt;&gt;0,'Detailed input - Vehicles'!$H$266,'Detailed input - Vehicles'!$H$265)*Trains!Z16*Trains!Z25</f>
        <v>0</v>
      </c>
      <c r="AA34" s="147">
        <f>IF('Detailed input - Vehicles'!$H$266&lt;&gt;0,'Detailed input - Vehicles'!$H$266,'Detailed input - Vehicles'!$H$265)*Trains!AA16*Trains!AA25</f>
        <v>0</v>
      </c>
      <c r="AB34" s="147">
        <f>IF('Detailed input - Vehicles'!$H$266&lt;&gt;0,'Detailed input - Vehicles'!$H$266,'Detailed input - Vehicles'!$H$265)*Trains!AB16*Trains!AB25</f>
        <v>0</v>
      </c>
      <c r="AC34" s="147">
        <f>IF('Detailed input - Vehicles'!$H$266&lt;&gt;0,'Detailed input - Vehicles'!$H$266,'Detailed input - Vehicles'!$H$265)*Trains!AC16*Trains!AC25</f>
        <v>0</v>
      </c>
    </row>
    <row r="35" spans="1:29" s="138" customFormat="1" ht="20.25" customHeight="1" outlineLevel="3" x14ac:dyDescent="0.3">
      <c r="A35" s="137"/>
      <c r="B35" s="97"/>
      <c r="C35" s="146" t="s">
        <v>125</v>
      </c>
      <c r="D35" s="147"/>
      <c r="E35" s="147"/>
      <c r="F35" s="147"/>
      <c r="G35" s="147"/>
      <c r="H35" s="147">
        <f>IF('Detailed input - Vehicles'!$I$277&lt;&gt;0,'Detailed input - Vehicles'!$I$266,'Detailed input - Vehicles'!$I$265)*Trains!H$17*Trains!H25</f>
        <v>0</v>
      </c>
      <c r="I35" s="147">
        <f>IF('Detailed input - Vehicles'!$I$277&lt;&gt;0,'Detailed input - Vehicles'!$I$266,'Detailed input - Vehicles'!$I$265)*Trains!I17*Trains!I25</f>
        <v>0</v>
      </c>
      <c r="J35" s="147">
        <f>IF('Detailed input - Vehicles'!$I$277&lt;&gt;0,'Detailed input - Vehicles'!$I$266,'Detailed input - Vehicles'!$I$265)*Trains!J17*Trains!J25</f>
        <v>0</v>
      </c>
      <c r="K35" s="147">
        <f>IF('Detailed input - Vehicles'!$I$277&lt;&gt;0,'Detailed input - Vehicles'!$I$266,'Detailed input - Vehicles'!$I$265)*Trains!K17*Trains!K25</f>
        <v>0</v>
      </c>
      <c r="L35" s="147">
        <f>IF('Detailed input - Vehicles'!$I$277&lt;&gt;0,'Detailed input - Vehicles'!$I$266,'Detailed input - Vehicles'!$I$265)*Trains!L17*Trains!L25</f>
        <v>0</v>
      </c>
      <c r="M35" s="147">
        <f>IF('Detailed input - Vehicles'!$I$277&lt;&gt;0,'Detailed input - Vehicles'!$I$266,'Detailed input - Vehicles'!$I$265)*Trains!M17*Trains!M25</f>
        <v>0</v>
      </c>
      <c r="N35" s="147">
        <f>IF('Detailed input - Vehicles'!$I$277&lt;&gt;0,'Detailed input - Vehicles'!$I$266,'Detailed input - Vehicles'!$I$265)*Trains!N17*Trains!N25</f>
        <v>0</v>
      </c>
      <c r="O35" s="147">
        <f>IF('Detailed input - Vehicles'!$I$277&lt;&gt;0,'Detailed input - Vehicles'!$I$266,'Detailed input - Vehicles'!$I$265)*Trains!O17*Trains!O25</f>
        <v>0</v>
      </c>
      <c r="P35" s="147">
        <f>IF('Detailed input - Vehicles'!$I$277&lt;&gt;0,'Detailed input - Vehicles'!$I$266,'Detailed input - Vehicles'!$I$265)*Trains!P17*Trains!P25</f>
        <v>0</v>
      </c>
      <c r="Q35" s="147">
        <f>IF('Detailed input - Vehicles'!$I$277&lt;&gt;0,'Detailed input - Vehicles'!$I$266,'Detailed input - Vehicles'!$I$265)*Trains!Q17*Trains!Q25</f>
        <v>0</v>
      </c>
      <c r="R35" s="147">
        <f>IF('Detailed input - Vehicles'!$I$277&lt;&gt;0,'Detailed input - Vehicles'!$I$266,'Detailed input - Vehicles'!$I$265)*Trains!R17*Trains!R25</f>
        <v>0</v>
      </c>
      <c r="S35" s="147">
        <f>IF('Detailed input - Vehicles'!$I$277&lt;&gt;0,'Detailed input - Vehicles'!$I$266,'Detailed input - Vehicles'!$I$265)*Trains!S17*Trains!S25</f>
        <v>0</v>
      </c>
      <c r="T35" s="147">
        <f>IF('Detailed input - Vehicles'!$I$277&lt;&gt;0,'Detailed input - Vehicles'!$I$266,'Detailed input - Vehicles'!$I$265)*Trains!T17*Trains!T25</f>
        <v>0</v>
      </c>
      <c r="U35" s="147">
        <f>IF('Detailed input - Vehicles'!$I$277&lt;&gt;0,'Detailed input - Vehicles'!$I$266,'Detailed input - Vehicles'!$I$265)*Trains!U17*Trains!U25</f>
        <v>0</v>
      </c>
      <c r="V35" s="147">
        <f>IF('Detailed input - Vehicles'!$I$277&lt;&gt;0,'Detailed input - Vehicles'!$I$266,'Detailed input - Vehicles'!$I$265)*Trains!V17*Trains!V25</f>
        <v>0</v>
      </c>
      <c r="W35" s="147">
        <f>IF('Detailed input - Vehicles'!$I$277&lt;&gt;0,'Detailed input - Vehicles'!$I$266,'Detailed input - Vehicles'!$I$265)*Trains!W17*Trains!W25</f>
        <v>0</v>
      </c>
      <c r="X35" s="147">
        <f>IF('Detailed input - Vehicles'!$I$277&lt;&gt;0,'Detailed input - Vehicles'!$I$266,'Detailed input - Vehicles'!$I$265)*Trains!X17*Trains!X25</f>
        <v>0</v>
      </c>
      <c r="Y35" s="147">
        <f>IF('Detailed input - Vehicles'!$I$277&lt;&gt;0,'Detailed input - Vehicles'!$I$266,'Detailed input - Vehicles'!$I$265)*Trains!Y17*Trains!Y25</f>
        <v>0</v>
      </c>
      <c r="Z35" s="147">
        <f>IF('Detailed input - Vehicles'!$I$277&lt;&gt;0,'Detailed input - Vehicles'!$I$266,'Detailed input - Vehicles'!$I$265)*Trains!Z17*Trains!Z25</f>
        <v>0</v>
      </c>
      <c r="AA35" s="147">
        <f>IF('Detailed input - Vehicles'!$I$277&lt;&gt;0,'Detailed input - Vehicles'!$I$266,'Detailed input - Vehicles'!$I$265)*Trains!AA17*Trains!AA25</f>
        <v>0</v>
      </c>
      <c r="AB35" s="147">
        <f>IF('Detailed input - Vehicles'!$I$277&lt;&gt;0,'Detailed input - Vehicles'!$I$266,'Detailed input - Vehicles'!$I$265)*Trains!AB17*Trains!AB25</f>
        <v>0</v>
      </c>
      <c r="AC35" s="147">
        <f>IF('Detailed input - Vehicles'!$I$277&lt;&gt;0,'Detailed input - Vehicles'!$I$266,'Detailed input - Vehicles'!$I$265)*Trains!AC17*Trains!AC25</f>
        <v>0</v>
      </c>
    </row>
    <row r="36" spans="1:29" s="138" customFormat="1" ht="20.25" customHeight="1" outlineLevel="3" x14ac:dyDescent="0.3">
      <c r="A36" s="137"/>
      <c r="B36" s="97"/>
      <c r="C36" s="146" t="s">
        <v>126</v>
      </c>
      <c r="D36" s="147"/>
      <c r="E36" s="147"/>
      <c r="F36" s="147"/>
      <c r="G36" s="147"/>
      <c r="H36" s="147"/>
      <c r="I36" s="147">
        <f>IF('Detailed input - Vehicles'!$J$266&lt;&gt;0,'Detailed input - Vehicles'!$J$266,'Detailed input - Vehicles'!$J$265)*Trains!I$18*Trains!I25</f>
        <v>0</v>
      </c>
      <c r="J36" s="147">
        <f>IF('Detailed input - Vehicles'!$J$266&lt;&gt;0,'Detailed input - Vehicles'!$J$266,'Detailed input - Vehicles'!$J$265)*Trains!J18*Trains!J25</f>
        <v>0</v>
      </c>
      <c r="K36" s="147">
        <f>IF('Detailed input - Vehicles'!$J$266&lt;&gt;0,'Detailed input - Vehicles'!$J$266,'Detailed input - Vehicles'!$J$265)*Trains!K18*Trains!K25</f>
        <v>0</v>
      </c>
      <c r="L36" s="147">
        <f>IF('Detailed input - Vehicles'!$J$266&lt;&gt;0,'Detailed input - Vehicles'!$J$266,'Detailed input - Vehicles'!$J$265)*Trains!L18*Trains!L25</f>
        <v>0</v>
      </c>
      <c r="M36" s="147">
        <f>IF('Detailed input - Vehicles'!$J$266&lt;&gt;0,'Detailed input - Vehicles'!$J$266,'Detailed input - Vehicles'!$J$265)*Trains!M18*Trains!M25</f>
        <v>0</v>
      </c>
      <c r="N36" s="147">
        <f>IF('Detailed input - Vehicles'!$J$266&lt;&gt;0,'Detailed input - Vehicles'!$J$266,'Detailed input - Vehicles'!$J$265)*Trains!N18*Trains!N25</f>
        <v>0</v>
      </c>
      <c r="O36" s="147">
        <f>IF('Detailed input - Vehicles'!$J$266&lt;&gt;0,'Detailed input - Vehicles'!$J$266,'Detailed input - Vehicles'!$J$265)*Trains!O18*Trains!O25</f>
        <v>0</v>
      </c>
      <c r="P36" s="147">
        <f>IF('Detailed input - Vehicles'!$J$266&lt;&gt;0,'Detailed input - Vehicles'!$J$266,'Detailed input - Vehicles'!$J$265)*Trains!P18*Trains!P25</f>
        <v>0</v>
      </c>
      <c r="Q36" s="147">
        <f>IF('Detailed input - Vehicles'!$J$266&lt;&gt;0,'Detailed input - Vehicles'!$J$266,'Detailed input - Vehicles'!$J$265)*Trains!Q18*Trains!Q25</f>
        <v>0</v>
      </c>
      <c r="R36" s="147">
        <f>IF('Detailed input - Vehicles'!$J$266&lt;&gt;0,'Detailed input - Vehicles'!$J$266,'Detailed input - Vehicles'!$J$265)*Trains!R18*Trains!R25</f>
        <v>0</v>
      </c>
      <c r="S36" s="147">
        <f>IF('Detailed input - Vehicles'!$J$266&lt;&gt;0,'Detailed input - Vehicles'!$J$266,'Detailed input - Vehicles'!$J$265)*Trains!S18*Trains!S25</f>
        <v>0</v>
      </c>
      <c r="T36" s="147">
        <f>IF('Detailed input - Vehicles'!$J$266&lt;&gt;0,'Detailed input - Vehicles'!$J$266,'Detailed input - Vehicles'!$J$265)*Trains!T18*Trains!T25</f>
        <v>0</v>
      </c>
      <c r="U36" s="147">
        <f>IF('Detailed input - Vehicles'!$J$266&lt;&gt;0,'Detailed input - Vehicles'!$J$266,'Detailed input - Vehicles'!$J$265)*Trains!U18*Trains!U25</f>
        <v>0</v>
      </c>
      <c r="V36" s="147">
        <f>IF('Detailed input - Vehicles'!$J$266&lt;&gt;0,'Detailed input - Vehicles'!$J$266,'Detailed input - Vehicles'!$J$265)*Trains!V18*Trains!V25</f>
        <v>0</v>
      </c>
      <c r="W36" s="147">
        <f>IF('Detailed input - Vehicles'!$J$266&lt;&gt;0,'Detailed input - Vehicles'!$J$266,'Detailed input - Vehicles'!$J$265)*Trains!W18*Trains!W25</f>
        <v>0</v>
      </c>
      <c r="X36" s="147">
        <f>IF('Detailed input - Vehicles'!$J$266&lt;&gt;0,'Detailed input - Vehicles'!$J$266,'Detailed input - Vehicles'!$J$265)*Trains!X18*Trains!X25</f>
        <v>0</v>
      </c>
      <c r="Y36" s="147">
        <f>IF('Detailed input - Vehicles'!$J$266&lt;&gt;0,'Detailed input - Vehicles'!$J$266,'Detailed input - Vehicles'!$J$265)*Trains!Y18*Trains!Y25</f>
        <v>0</v>
      </c>
      <c r="Z36" s="147">
        <f>IF('Detailed input - Vehicles'!$J$266&lt;&gt;0,'Detailed input - Vehicles'!$J$266,'Detailed input - Vehicles'!$J$265)*Trains!Z18*Trains!Z25</f>
        <v>0</v>
      </c>
      <c r="AA36" s="147">
        <f>IF('Detailed input - Vehicles'!$J$266&lt;&gt;0,'Detailed input - Vehicles'!$J$266,'Detailed input - Vehicles'!$J$265)*Trains!AA18*Trains!AA25</f>
        <v>0</v>
      </c>
      <c r="AB36" s="147">
        <f>IF('Detailed input - Vehicles'!$J$266&lt;&gt;0,'Detailed input - Vehicles'!$J$266,'Detailed input - Vehicles'!$J$265)*Trains!AB18*Trains!AB25</f>
        <v>0</v>
      </c>
      <c r="AC36" s="147">
        <f>IF('Detailed input - Vehicles'!$J$266&lt;&gt;0,'Detailed input - Vehicles'!$J$266,'Detailed input - Vehicles'!$J$265)*Trains!AC18*Trains!AC25</f>
        <v>0</v>
      </c>
    </row>
    <row r="37" spans="1:29" s="138" customFormat="1" ht="20.25" customHeight="1" outlineLevel="3" x14ac:dyDescent="0.3">
      <c r="A37" s="137"/>
      <c r="B37" s="97"/>
      <c r="C37" s="146" t="s">
        <v>127</v>
      </c>
      <c r="D37" s="147"/>
      <c r="E37" s="147"/>
      <c r="F37" s="147"/>
      <c r="G37" s="147"/>
      <c r="H37" s="147"/>
      <c r="I37" s="147"/>
      <c r="J37" s="147">
        <f>IF('Detailed input - Vehicles'!$K$266&lt;&gt;0,'Detailed input - Vehicles'!$K$266,'Detailed input - Vehicles'!$K$265)*Trains!J$19*Trains!J25</f>
        <v>0</v>
      </c>
      <c r="K37" s="147">
        <f>IF('Detailed input - Vehicles'!$K$266&lt;&gt;0,'Detailed input - Vehicles'!$K$266,'Detailed input - Vehicles'!$K$265)*Trains!K19*Trains!K25</f>
        <v>0</v>
      </c>
      <c r="L37" s="147">
        <f>IF('Detailed input - Vehicles'!$K$266&lt;&gt;0,'Detailed input - Vehicles'!$K$266,'Detailed input - Vehicles'!$K$265)*Trains!L19*Trains!L25</f>
        <v>0</v>
      </c>
      <c r="M37" s="147">
        <f>IF('Detailed input - Vehicles'!$K$266&lt;&gt;0,'Detailed input - Vehicles'!$K$266,'Detailed input - Vehicles'!$K$265)*Trains!M19*Trains!M25</f>
        <v>0</v>
      </c>
      <c r="N37" s="147">
        <f>IF('Detailed input - Vehicles'!$K$266&lt;&gt;0,'Detailed input - Vehicles'!$K$266,'Detailed input - Vehicles'!$K$265)*Trains!N19*Trains!N25</f>
        <v>0</v>
      </c>
      <c r="O37" s="147">
        <f>IF('Detailed input - Vehicles'!$K$266&lt;&gt;0,'Detailed input - Vehicles'!$K$266,'Detailed input - Vehicles'!$K$265)*Trains!O19*Trains!O25</f>
        <v>0</v>
      </c>
      <c r="P37" s="147">
        <f>IF('Detailed input - Vehicles'!$K$266&lt;&gt;0,'Detailed input - Vehicles'!$K$266,'Detailed input - Vehicles'!$K$265)*Trains!P19*Trains!P25</f>
        <v>0</v>
      </c>
      <c r="Q37" s="147">
        <f>IF('Detailed input - Vehicles'!$K$266&lt;&gt;0,'Detailed input - Vehicles'!$K$266,'Detailed input - Vehicles'!$K$265)*Trains!Q19*Trains!Q25</f>
        <v>0</v>
      </c>
      <c r="R37" s="147">
        <f>IF('Detailed input - Vehicles'!$K$266&lt;&gt;0,'Detailed input - Vehicles'!$K$266,'Detailed input - Vehicles'!$K$265)*Trains!R19*Trains!R25</f>
        <v>0</v>
      </c>
      <c r="S37" s="147">
        <f>IF('Detailed input - Vehicles'!$K$266&lt;&gt;0,'Detailed input - Vehicles'!$K$266,'Detailed input - Vehicles'!$K$265)*Trains!S19*Trains!S25</f>
        <v>0</v>
      </c>
      <c r="T37" s="147">
        <f>IF('Detailed input - Vehicles'!$K$266&lt;&gt;0,'Detailed input - Vehicles'!$K$266,'Detailed input - Vehicles'!$K$265)*Trains!T19*Trains!T25</f>
        <v>0</v>
      </c>
      <c r="U37" s="147">
        <f>IF('Detailed input - Vehicles'!$K$266&lt;&gt;0,'Detailed input - Vehicles'!$K$266,'Detailed input - Vehicles'!$K$265)*Trains!U19*Trains!U25</f>
        <v>0</v>
      </c>
      <c r="V37" s="147">
        <f>IF('Detailed input - Vehicles'!$K$266&lt;&gt;0,'Detailed input - Vehicles'!$K$266,'Detailed input - Vehicles'!$K$265)*Trains!V19*Trains!V25</f>
        <v>0</v>
      </c>
      <c r="W37" s="147">
        <f>IF('Detailed input - Vehicles'!$K$266&lt;&gt;0,'Detailed input - Vehicles'!$K$266,'Detailed input - Vehicles'!$K$265)*Trains!W19*Trains!W25</f>
        <v>0</v>
      </c>
      <c r="X37" s="147">
        <f>IF('Detailed input - Vehicles'!$K$266&lt;&gt;0,'Detailed input - Vehicles'!$K$266,'Detailed input - Vehicles'!$K$265)*Trains!X19*Trains!X25</f>
        <v>0</v>
      </c>
      <c r="Y37" s="147">
        <f>IF('Detailed input - Vehicles'!$K$266&lt;&gt;0,'Detailed input - Vehicles'!$K$266,'Detailed input - Vehicles'!$K$265)*Trains!Y19*Trains!Y25</f>
        <v>0</v>
      </c>
      <c r="Z37" s="147">
        <f>IF('Detailed input - Vehicles'!$K$266&lt;&gt;0,'Detailed input - Vehicles'!$K$266,'Detailed input - Vehicles'!$K$265)*Trains!Z19*Trains!Z25</f>
        <v>0</v>
      </c>
      <c r="AA37" s="147">
        <f>IF('Detailed input - Vehicles'!$K$266&lt;&gt;0,'Detailed input - Vehicles'!$K$266,'Detailed input - Vehicles'!$K$265)*Trains!AA19*Trains!AA25</f>
        <v>0</v>
      </c>
      <c r="AB37" s="147">
        <f>IF('Detailed input - Vehicles'!$K$266&lt;&gt;0,'Detailed input - Vehicles'!$K$266,'Detailed input - Vehicles'!$K$265)*Trains!AB19*Trains!AB25</f>
        <v>0</v>
      </c>
      <c r="AC37" s="147">
        <f>IF('Detailed input - Vehicles'!$K$266&lt;&gt;0,'Detailed input - Vehicles'!$K$266,'Detailed input - Vehicles'!$K$265)*Trains!AC19*Trains!AC25</f>
        <v>0</v>
      </c>
    </row>
    <row r="38" spans="1:29" s="138" customFormat="1" ht="20.25" customHeight="1" outlineLevel="3" x14ac:dyDescent="0.3">
      <c r="A38" s="137"/>
      <c r="B38" s="97"/>
      <c r="C38" s="146" t="s">
        <v>128</v>
      </c>
      <c r="D38" s="147"/>
      <c r="E38" s="147"/>
      <c r="F38" s="147"/>
      <c r="G38" s="147"/>
      <c r="H38" s="147"/>
      <c r="I38" s="147"/>
      <c r="J38" s="147"/>
      <c r="K38" s="147">
        <f>IF('Detailed input - Vehicles'!$L$266&lt;&gt;0,'Detailed input - Vehicles'!$L$266,'Detailed input - Vehicles'!$L$265)*K$20*K25</f>
        <v>0</v>
      </c>
      <c r="L38" s="147">
        <f>IF('Detailed input - Vehicles'!$L$266&lt;&gt;0,'Detailed input - Vehicles'!$L$266,'Detailed input - Vehicles'!$L$265)*L20*L25</f>
        <v>0</v>
      </c>
      <c r="M38" s="147">
        <f>IF('Detailed input - Vehicles'!$L$266&lt;&gt;0,'Detailed input - Vehicles'!$L$266,'Detailed input - Vehicles'!$L$265)*M20*M25</f>
        <v>0</v>
      </c>
      <c r="N38" s="147">
        <f>IF('Detailed input - Vehicles'!$L$266&lt;&gt;0,'Detailed input - Vehicles'!$L$266,'Detailed input - Vehicles'!$L$265)*N20*N25</f>
        <v>0</v>
      </c>
      <c r="O38" s="147">
        <f>IF('Detailed input - Vehicles'!$L$266&lt;&gt;0,'Detailed input - Vehicles'!$L$266,'Detailed input - Vehicles'!$L$265)*O20*O25</f>
        <v>0</v>
      </c>
      <c r="P38" s="147">
        <f>IF('Detailed input - Vehicles'!$L$266&lt;&gt;0,'Detailed input - Vehicles'!$L$266,'Detailed input - Vehicles'!$L$265)*P20*P25</f>
        <v>0</v>
      </c>
      <c r="Q38" s="147">
        <f>IF('Detailed input - Vehicles'!$L$266&lt;&gt;0,'Detailed input - Vehicles'!$L$266,'Detailed input - Vehicles'!$L$265)*Q20*Q25</f>
        <v>0</v>
      </c>
      <c r="R38" s="147">
        <f>IF('Detailed input - Vehicles'!$L$266&lt;&gt;0,'Detailed input - Vehicles'!$L$266,'Detailed input - Vehicles'!$L$265)*R20*R25</f>
        <v>0</v>
      </c>
      <c r="S38" s="147">
        <f>IF('Detailed input - Vehicles'!$L$266&lt;&gt;0,'Detailed input - Vehicles'!$L$266,'Detailed input - Vehicles'!$L$265)*S20*S25</f>
        <v>0</v>
      </c>
      <c r="T38" s="147">
        <f>IF('Detailed input - Vehicles'!$L$266&lt;&gt;0,'Detailed input - Vehicles'!$L$266,'Detailed input - Vehicles'!$L$265)*T20*T25</f>
        <v>0</v>
      </c>
      <c r="U38" s="147">
        <f>IF('Detailed input - Vehicles'!$L$266&lt;&gt;0,'Detailed input - Vehicles'!$L$266,'Detailed input - Vehicles'!$L$265)*U20*U25</f>
        <v>0</v>
      </c>
      <c r="V38" s="147">
        <f>IF('Detailed input - Vehicles'!$L$266&lt;&gt;0,'Detailed input - Vehicles'!$L$266,'Detailed input - Vehicles'!$L$265)*V20*V25</f>
        <v>0</v>
      </c>
      <c r="W38" s="147">
        <f>IF('Detailed input - Vehicles'!$L$266&lt;&gt;0,'Detailed input - Vehicles'!$L$266,'Detailed input - Vehicles'!$L$265)*W20*W25</f>
        <v>0</v>
      </c>
      <c r="X38" s="147">
        <f>IF('Detailed input - Vehicles'!$L$266&lt;&gt;0,'Detailed input - Vehicles'!$L$266,'Detailed input - Vehicles'!$L$265)*X20*X25</f>
        <v>0</v>
      </c>
      <c r="Y38" s="147">
        <f>IF('Detailed input - Vehicles'!$L$266&lt;&gt;0,'Detailed input - Vehicles'!$L$266,'Detailed input - Vehicles'!$L$265)*Y20*Y25</f>
        <v>0</v>
      </c>
      <c r="Z38" s="147">
        <f>IF('Detailed input - Vehicles'!$L$266&lt;&gt;0,'Detailed input - Vehicles'!$L$266,'Detailed input - Vehicles'!$L$265)*Z20*Z25</f>
        <v>0</v>
      </c>
      <c r="AA38" s="147">
        <f>IF('Detailed input - Vehicles'!$L$266&lt;&gt;0,'Detailed input - Vehicles'!$L$266,'Detailed input - Vehicles'!$L$265)*AA20*AA25</f>
        <v>0</v>
      </c>
      <c r="AB38" s="147">
        <f>IF('Detailed input - Vehicles'!$L$266&lt;&gt;0,'Detailed input - Vehicles'!$L$266,'Detailed input - Vehicles'!$L$265)*AB20*AB25</f>
        <v>0</v>
      </c>
      <c r="AC38" s="147">
        <f>IF('Detailed input - Vehicles'!$L$266&lt;&gt;0,'Detailed input - Vehicles'!$L$266,'Detailed input - Vehicles'!$L$265)*AC20*AC25</f>
        <v>0</v>
      </c>
    </row>
    <row r="39" spans="1:29" s="138" customFormat="1" ht="20.25" customHeight="1" outlineLevel="3" x14ac:dyDescent="0.3">
      <c r="A39" s="137"/>
      <c r="B39" s="97"/>
      <c r="C39" s="146" t="s">
        <v>129</v>
      </c>
      <c r="D39" s="147"/>
      <c r="E39" s="147"/>
      <c r="F39" s="147"/>
      <c r="G39" s="147"/>
      <c r="H39" s="147"/>
      <c r="I39" s="147"/>
      <c r="J39" s="147"/>
      <c r="K39" s="147"/>
      <c r="L39" s="147">
        <f>IF('Detailed input - Vehicles'!$M$266&lt;&gt;0,'Detailed input - Vehicles'!$M$266,'Detailed input - Vehicles'!$M$265)*Trains!L$21*Trains!L25</f>
        <v>0</v>
      </c>
      <c r="M39" s="147">
        <f>IF('Detailed input - Vehicles'!$M$266&lt;&gt;0,'Detailed input - Vehicles'!$M$266,'Detailed input - Vehicles'!$M$265)*Trains!M21*Trains!M25</f>
        <v>0</v>
      </c>
      <c r="N39" s="147">
        <f>IF('Detailed input - Vehicles'!$M$266&lt;&gt;0,'Detailed input - Vehicles'!$M$266,'Detailed input - Vehicles'!$M$265)*Trains!N21*Trains!N25</f>
        <v>0</v>
      </c>
      <c r="O39" s="147">
        <f>IF('Detailed input - Vehicles'!$M$266&lt;&gt;0,'Detailed input - Vehicles'!$M$266,'Detailed input - Vehicles'!$M$265)*Trains!O21*Trains!O25</f>
        <v>0</v>
      </c>
      <c r="P39" s="147">
        <f>IF('Detailed input - Vehicles'!$M$266&lt;&gt;0,'Detailed input - Vehicles'!$M$266,'Detailed input - Vehicles'!$M$265)*Trains!P21*Trains!P25</f>
        <v>0</v>
      </c>
      <c r="Q39" s="147">
        <f>IF('Detailed input - Vehicles'!$M$266&lt;&gt;0,'Detailed input - Vehicles'!$M$266,'Detailed input - Vehicles'!$M$265)*Trains!Q21*Trains!Q25</f>
        <v>0</v>
      </c>
      <c r="R39" s="147">
        <f>IF('Detailed input - Vehicles'!$M$266&lt;&gt;0,'Detailed input - Vehicles'!$M$266,'Detailed input - Vehicles'!$M$265)*Trains!R21*Trains!R25</f>
        <v>0</v>
      </c>
      <c r="S39" s="147">
        <f>IF('Detailed input - Vehicles'!$M$266&lt;&gt;0,'Detailed input - Vehicles'!$M$266,'Detailed input - Vehicles'!$M$265)*Trains!S21*Trains!S25</f>
        <v>0</v>
      </c>
      <c r="T39" s="147">
        <f>IF('Detailed input - Vehicles'!$M$266&lt;&gt;0,'Detailed input - Vehicles'!$M$266,'Detailed input - Vehicles'!$M$265)*Trains!T21*Trains!T25</f>
        <v>0</v>
      </c>
      <c r="U39" s="147">
        <f>IF('Detailed input - Vehicles'!$M$266&lt;&gt;0,'Detailed input - Vehicles'!$M$266,'Detailed input - Vehicles'!$M$265)*Trains!U21*Trains!U25</f>
        <v>0</v>
      </c>
      <c r="V39" s="147">
        <f>IF('Detailed input - Vehicles'!$M$266&lt;&gt;0,'Detailed input - Vehicles'!$M$266,'Detailed input - Vehicles'!$M$265)*Trains!V21*Trains!V25</f>
        <v>0</v>
      </c>
      <c r="W39" s="147">
        <f>IF('Detailed input - Vehicles'!$M$266&lt;&gt;0,'Detailed input - Vehicles'!$M$266,'Detailed input - Vehicles'!$M$265)*Trains!W21*Trains!W25</f>
        <v>0</v>
      </c>
      <c r="X39" s="147">
        <f>IF('Detailed input - Vehicles'!$M$266&lt;&gt;0,'Detailed input - Vehicles'!$M$266,'Detailed input - Vehicles'!$M$265)*Trains!X21*Trains!X25</f>
        <v>0</v>
      </c>
      <c r="Y39" s="147">
        <f>IF('Detailed input - Vehicles'!$M$266&lt;&gt;0,'Detailed input - Vehicles'!$M$266,'Detailed input - Vehicles'!$M$265)*Trains!Y21*Trains!Y25</f>
        <v>0</v>
      </c>
      <c r="Z39" s="147">
        <f>IF('Detailed input - Vehicles'!$M$266&lt;&gt;0,'Detailed input - Vehicles'!$M$266,'Detailed input - Vehicles'!$M$265)*Trains!Z21*Trains!Z25</f>
        <v>0</v>
      </c>
      <c r="AA39" s="147">
        <f>IF('Detailed input - Vehicles'!$M$266&lt;&gt;0,'Detailed input - Vehicles'!$M$266,'Detailed input - Vehicles'!$M$265)*Trains!AA21*Trains!AA25</f>
        <v>0</v>
      </c>
      <c r="AB39" s="147">
        <f>IF('Detailed input - Vehicles'!$M$266&lt;&gt;0,'Detailed input - Vehicles'!$M$266,'Detailed input - Vehicles'!$M$265)*Trains!AB21*Trains!AB25</f>
        <v>0</v>
      </c>
      <c r="AC39" s="147">
        <f>IF('Detailed input - Vehicles'!$M$266&lt;&gt;0,'Detailed input - Vehicles'!$M$266,'Detailed input - Vehicles'!$M$265)*Trains!AC21*Trains!AC25</f>
        <v>0</v>
      </c>
    </row>
    <row r="40" spans="1:29" s="138" customFormat="1" ht="20.25" customHeight="1" outlineLevel="3" x14ac:dyDescent="0.3">
      <c r="A40" s="137"/>
      <c r="B40" s="97"/>
      <c r="C40" s="146" t="s">
        <v>130</v>
      </c>
      <c r="D40" s="147"/>
      <c r="E40" s="147"/>
      <c r="F40" s="147"/>
      <c r="G40" s="147"/>
      <c r="H40" s="147"/>
      <c r="I40" s="147"/>
      <c r="J40" s="147"/>
      <c r="K40" s="147"/>
      <c r="L40" s="147"/>
      <c r="M40" s="147">
        <f>IF('Detailed input - Vehicles'!$N$266&lt;&gt;0,'Detailed input - Vehicles'!$N$266,'Detailed input - Vehicles'!$N$265)*Trains!M$22*Trains!M25</f>
        <v>0</v>
      </c>
      <c r="N40" s="147">
        <f>IF('Detailed input - Vehicles'!$N$266&lt;&gt;0,'Detailed input - Vehicles'!$N$266,'Detailed input - Vehicles'!$N$265)*Trains!N22*Trains!N25</f>
        <v>0</v>
      </c>
      <c r="O40" s="147">
        <f>IF('Detailed input - Vehicles'!$N$266&lt;&gt;0,'Detailed input - Vehicles'!$N$266,'Detailed input - Vehicles'!$N$265)*Trains!O22*Trains!O25</f>
        <v>0</v>
      </c>
      <c r="P40" s="147">
        <f>IF('Detailed input - Vehicles'!$N$266&lt;&gt;0,'Detailed input - Vehicles'!$N$266,'Detailed input - Vehicles'!$N$265)*Trains!P22*Trains!P25</f>
        <v>0</v>
      </c>
      <c r="Q40" s="147">
        <f>IF('Detailed input - Vehicles'!$N$266&lt;&gt;0,'Detailed input - Vehicles'!$N$266,'Detailed input - Vehicles'!$N$265)*Trains!Q22*Trains!Q25</f>
        <v>0</v>
      </c>
      <c r="R40" s="147">
        <f>IF('Detailed input - Vehicles'!$N$266&lt;&gt;0,'Detailed input - Vehicles'!$N$266,'Detailed input - Vehicles'!$N$265)*Trains!R22*Trains!R25</f>
        <v>0</v>
      </c>
      <c r="S40" s="147">
        <f>IF('Detailed input - Vehicles'!$N$266&lt;&gt;0,'Detailed input - Vehicles'!$N$266,'Detailed input - Vehicles'!$N$265)*Trains!S22*Trains!S25</f>
        <v>0</v>
      </c>
      <c r="T40" s="147">
        <f>IF('Detailed input - Vehicles'!$N$266&lt;&gt;0,'Detailed input - Vehicles'!$N$266,'Detailed input - Vehicles'!$N$265)*Trains!T22*Trains!T25</f>
        <v>0</v>
      </c>
      <c r="U40" s="147">
        <f>IF('Detailed input - Vehicles'!$N$266&lt;&gt;0,'Detailed input - Vehicles'!$N$266,'Detailed input - Vehicles'!$N$265)*Trains!U22*Trains!U25</f>
        <v>0</v>
      </c>
      <c r="V40" s="147">
        <f>IF('Detailed input - Vehicles'!$N$266&lt;&gt;0,'Detailed input - Vehicles'!$N$266,'Detailed input - Vehicles'!$N$265)*Trains!V22*Trains!V25</f>
        <v>0</v>
      </c>
      <c r="W40" s="147">
        <f>IF('Detailed input - Vehicles'!$N$266&lt;&gt;0,'Detailed input - Vehicles'!$N$266,'Detailed input - Vehicles'!$N$265)*Trains!W22*Trains!W25</f>
        <v>0</v>
      </c>
      <c r="X40" s="147">
        <f>IF('Detailed input - Vehicles'!$N$266&lt;&gt;0,'Detailed input - Vehicles'!$N$266,'Detailed input - Vehicles'!$N$265)*Trains!X22*Trains!X25</f>
        <v>0</v>
      </c>
      <c r="Y40" s="147">
        <f>IF('Detailed input - Vehicles'!$N$266&lt;&gt;0,'Detailed input - Vehicles'!$N$266,'Detailed input - Vehicles'!$N$265)*Trains!Y22*Trains!Y25</f>
        <v>0</v>
      </c>
      <c r="Z40" s="147">
        <f>IF('Detailed input - Vehicles'!$N$266&lt;&gt;0,'Detailed input - Vehicles'!$N$266,'Detailed input - Vehicles'!$N$265)*Trains!Z22*Trains!Z25</f>
        <v>0</v>
      </c>
      <c r="AA40" s="147">
        <f>IF('Detailed input - Vehicles'!$N$266&lt;&gt;0,'Detailed input - Vehicles'!$N$266,'Detailed input - Vehicles'!$N$265)*Trains!AA22*Trains!AA25</f>
        <v>0</v>
      </c>
      <c r="AB40" s="147">
        <f>IF('Detailed input - Vehicles'!$N$266&lt;&gt;0,'Detailed input - Vehicles'!$N$266,'Detailed input - Vehicles'!$N$265)*Trains!AB22*Trains!AB25</f>
        <v>0</v>
      </c>
      <c r="AC40" s="147">
        <f>IF('Detailed input - Vehicles'!$N$266&lt;&gt;0,'Detailed input - Vehicles'!$N$266,'Detailed input - Vehicles'!$N$265)*Trains!AC22*Trains!AC25</f>
        <v>0</v>
      </c>
    </row>
    <row r="41" spans="1:29" s="138" customFormat="1" ht="20.25" customHeight="1" outlineLevel="3" x14ac:dyDescent="0.3">
      <c r="A41" s="137"/>
      <c r="B41" s="97"/>
      <c r="C41" s="146" t="s">
        <v>131</v>
      </c>
      <c r="D41" s="147"/>
      <c r="E41" s="147"/>
      <c r="F41" s="147"/>
      <c r="G41" s="147"/>
      <c r="H41" s="147"/>
      <c r="I41" s="147"/>
      <c r="J41" s="147"/>
      <c r="K41" s="147"/>
      <c r="L41" s="147"/>
      <c r="M41" s="147"/>
      <c r="N41" s="147">
        <f>IF('Detailed input - Vehicles'!$O$266&lt;&gt;0,'Detailed input - Vehicles'!$O$266,'Detailed input - Vehicles'!$O$265)*Trains!N$23*Trains!N25</f>
        <v>0</v>
      </c>
      <c r="O41" s="147">
        <f>IF('Detailed input - Vehicles'!$O$266&lt;&gt;0,'Detailed input - Vehicles'!$O$266,'Detailed input - Vehicles'!$O$265)*Trains!O23*Trains!O25</f>
        <v>0</v>
      </c>
      <c r="P41" s="147">
        <f>IF('Detailed input - Vehicles'!$O$266&lt;&gt;0,'Detailed input - Vehicles'!$O$266,'Detailed input - Vehicles'!$O$265)*Trains!P23*Trains!P25</f>
        <v>0</v>
      </c>
      <c r="Q41" s="147">
        <f>IF('Detailed input - Vehicles'!$O$266&lt;&gt;0,'Detailed input - Vehicles'!$O$266,'Detailed input - Vehicles'!$O$265)*Trains!Q23*Trains!Q25</f>
        <v>0</v>
      </c>
      <c r="R41" s="147">
        <f>IF('Detailed input - Vehicles'!$O$266&lt;&gt;0,'Detailed input - Vehicles'!$O$266,'Detailed input - Vehicles'!$O$265)*Trains!R23*Trains!R25</f>
        <v>0</v>
      </c>
      <c r="S41" s="147">
        <f>IF('Detailed input - Vehicles'!$O$266&lt;&gt;0,'Detailed input - Vehicles'!$O$266,'Detailed input - Vehicles'!$O$265)*Trains!S23*Trains!S25</f>
        <v>0</v>
      </c>
      <c r="T41" s="147">
        <f>IF('Detailed input - Vehicles'!$O$266&lt;&gt;0,'Detailed input - Vehicles'!$O$266,'Detailed input - Vehicles'!$O$265)*Trains!T23*Trains!T25</f>
        <v>0</v>
      </c>
      <c r="U41" s="147">
        <f>IF('Detailed input - Vehicles'!$O$266&lt;&gt;0,'Detailed input - Vehicles'!$O$266,'Detailed input - Vehicles'!$O$265)*Trains!U23*Trains!U25</f>
        <v>0</v>
      </c>
      <c r="V41" s="147">
        <f>IF('Detailed input - Vehicles'!$O$266&lt;&gt;0,'Detailed input - Vehicles'!$O$266,'Detailed input - Vehicles'!$O$265)*Trains!V23*Trains!V25</f>
        <v>0</v>
      </c>
      <c r="W41" s="147">
        <f>IF('Detailed input - Vehicles'!$O$266&lt;&gt;0,'Detailed input - Vehicles'!$O$266,'Detailed input - Vehicles'!$O$265)*Trains!W23*Trains!W25</f>
        <v>0</v>
      </c>
      <c r="X41" s="147">
        <f>IF('Detailed input - Vehicles'!$O$266&lt;&gt;0,'Detailed input - Vehicles'!$O$266,'Detailed input - Vehicles'!$O$265)*Trains!X23*Trains!X25</f>
        <v>0</v>
      </c>
      <c r="Y41" s="147">
        <f>IF('Detailed input - Vehicles'!$O$266&lt;&gt;0,'Detailed input - Vehicles'!$O$266,'Detailed input - Vehicles'!$O$265)*Trains!Y23*Trains!Y25</f>
        <v>0</v>
      </c>
      <c r="Z41" s="147">
        <f>IF('Detailed input - Vehicles'!$O$266&lt;&gt;0,'Detailed input - Vehicles'!$O$266,'Detailed input - Vehicles'!$O$265)*Trains!Z23*Trains!Z25</f>
        <v>0</v>
      </c>
      <c r="AA41" s="147">
        <f>IF('Detailed input - Vehicles'!$O$266&lt;&gt;0,'Detailed input - Vehicles'!$O$266,'Detailed input - Vehicles'!$O$265)*Trains!AA23*Trains!AA25</f>
        <v>0</v>
      </c>
      <c r="AB41" s="147">
        <f>IF('Detailed input - Vehicles'!$O$266&lt;&gt;0,'Detailed input - Vehicles'!$O$266,'Detailed input - Vehicles'!$O$265)*Trains!AB23*Trains!AB25</f>
        <v>0</v>
      </c>
      <c r="AC41" s="147">
        <f>IF('Detailed input - Vehicles'!$O$266&lt;&gt;0,'Detailed input - Vehicles'!$O$266,'Detailed input - Vehicles'!$O$265)*Trains!AC23*Trains!AC25</f>
        <v>0</v>
      </c>
    </row>
    <row r="42" spans="1:29" s="138" customFormat="1" ht="20.25" customHeight="1" outlineLevel="2" x14ac:dyDescent="0.3">
      <c r="A42" s="137"/>
      <c r="B42" s="131"/>
      <c r="C42" s="132"/>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row>
    <row r="43" spans="1:29" s="138" customFormat="1" ht="20.25" customHeight="1" outlineLevel="2" x14ac:dyDescent="0.3">
      <c r="A43" s="137"/>
      <c r="B43" s="131"/>
      <c r="C43" s="132"/>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row>
    <row r="44" spans="1:29" s="138" customFormat="1" ht="20.25" customHeight="1" outlineLevel="1" x14ac:dyDescent="0.3">
      <c r="A44" s="137"/>
      <c r="B44" s="131"/>
      <c r="C44" s="132"/>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row>
    <row r="45" spans="1:29" ht="20.25" customHeight="1" outlineLevel="1" x14ac:dyDescent="0.3">
      <c r="A45" s="85"/>
      <c r="B45" s="133" t="s">
        <v>1</v>
      </c>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row>
    <row r="46" spans="1:29" s="136" customFormat="1" ht="20.25" customHeight="1" outlineLevel="1" x14ac:dyDescent="0.3">
      <c r="A46" s="135"/>
      <c r="B46" s="132" t="s">
        <v>58</v>
      </c>
      <c r="C46" s="132" t="s">
        <v>16</v>
      </c>
      <c r="D46" s="192">
        <f>IF('Detailed input - Vehicles'!E260&lt;&gt;0,'Detailed input - Vehicles'!E260,IF('Detailed input - Vehicles'!$E$5='Detailed input - Vehicles'!$C$257,'Detailed input - Vehicles'!E257,IF('Detailed input - Vehicles'!$E$5='Detailed input - Vehicles'!$C$258,'Detailed input - Vehicles'!E258,'Detailed input - Vehicles'!E259)))*D10</f>
        <v>0</v>
      </c>
      <c r="E46" s="192">
        <f>IF('Detailed input - Vehicles'!F260&lt;&gt;0,'Detailed input - Vehicles'!F260,IF('Detailed input - Vehicles'!$E$5='Detailed input - Vehicles'!$C$257,'Detailed input - Vehicles'!F257,IF('Detailed input - Vehicles'!$E$5='Detailed input - Vehicles'!$C$258,'Detailed input - Vehicles'!F258,'Detailed input - Vehicles'!F259)))*E10</f>
        <v>0</v>
      </c>
      <c r="F46" s="192">
        <f>IF('Detailed input - Vehicles'!G260&lt;&gt;0,'Detailed input - Vehicles'!G260,IF('Detailed input - Vehicles'!$E$5='Detailed input - Vehicles'!$C$257,'Detailed input - Vehicles'!G257,IF('Detailed input - Vehicles'!$E$5='Detailed input - Vehicles'!$C$258,'Detailed input - Vehicles'!G258,'Detailed input - Vehicles'!G259)))*F10</f>
        <v>0</v>
      </c>
      <c r="G46" s="192">
        <f>IF('Detailed input - Vehicles'!H260&lt;&gt;0,'Detailed input - Vehicles'!H260,IF('Detailed input - Vehicles'!$E$5='Detailed input - Vehicles'!$C$257,'Detailed input - Vehicles'!H257,IF('Detailed input - Vehicles'!$E$5='Detailed input - Vehicles'!$C$258,'Detailed input - Vehicles'!H258,'Detailed input - Vehicles'!H259)))*G10</f>
        <v>0</v>
      </c>
      <c r="H46" s="192">
        <f>IF('Detailed input - Vehicles'!I260&lt;&gt;0,'Detailed input - Vehicles'!I260,IF('Detailed input - Vehicles'!$E$5='Detailed input - Vehicles'!$C$257,'Detailed input - Vehicles'!I257,IF('Detailed input - Vehicles'!$E$5='Detailed input - Vehicles'!$C$258,'Detailed input - Vehicles'!I258,'Detailed input - Vehicles'!I259)))*H10</f>
        <v>0</v>
      </c>
      <c r="I46" s="192">
        <f>IF('Detailed input - Vehicles'!J260&lt;&gt;0,'Detailed input - Vehicles'!J260,IF('Detailed input - Vehicles'!$E$5='Detailed input - Vehicles'!$C$257,'Detailed input - Vehicles'!J257,IF('Detailed input - Vehicles'!$E$5='Detailed input - Vehicles'!$C$258,'Detailed input - Vehicles'!J258,'Detailed input - Vehicles'!J259)))*I10</f>
        <v>0</v>
      </c>
      <c r="J46" s="192">
        <f>IF('Detailed input - Vehicles'!K260&lt;&gt;0,'Detailed input - Vehicles'!K260,IF('Detailed input - Vehicles'!$E$5='Detailed input - Vehicles'!$C$257,'Detailed input - Vehicles'!K257,IF('Detailed input - Vehicles'!$E$5='Detailed input - Vehicles'!$C$258,'Detailed input - Vehicles'!K258,'Detailed input - Vehicles'!K259)))*J10</f>
        <v>0</v>
      </c>
      <c r="K46" s="192">
        <f>IF('Detailed input - Vehicles'!L260&lt;&gt;0,'Detailed input - Vehicles'!L260,IF('Detailed input - Vehicles'!$E$5='Detailed input - Vehicles'!$C$257,'Detailed input - Vehicles'!L257,IF('Detailed input - Vehicles'!$E$5='Detailed input - Vehicles'!$C$258,'Detailed input - Vehicles'!L258,'Detailed input - Vehicles'!L259)))*K10</f>
        <v>0</v>
      </c>
      <c r="L46" s="192">
        <f>IF('Detailed input - Vehicles'!M260&lt;&gt;0,'Detailed input - Vehicles'!M260,IF('Detailed input - Vehicles'!$E$5='Detailed input - Vehicles'!$C$257,'Detailed input - Vehicles'!M257,IF('Detailed input - Vehicles'!$E$5='Detailed input - Vehicles'!$C$258,'Detailed input - Vehicles'!M258,'Detailed input - Vehicles'!M259)))*L10</f>
        <v>0</v>
      </c>
      <c r="M46" s="192">
        <f>IF('Detailed input - Vehicles'!N260&lt;&gt;0,'Detailed input - Vehicles'!N260,IF('Detailed input - Vehicles'!$E$5='Detailed input - Vehicles'!$C$257,'Detailed input - Vehicles'!N257,IF('Detailed input - Vehicles'!$E$5='Detailed input - Vehicles'!$C$258,'Detailed input - Vehicles'!N258,'Detailed input - Vehicles'!N259)))*M10</f>
        <v>0</v>
      </c>
      <c r="N46" s="192">
        <f>IF('Detailed input - Vehicles'!O260&lt;&gt;0,'Detailed input - Vehicles'!O260,IF('Detailed input - Vehicles'!$E$5='Detailed input - Vehicles'!$C$257,'Detailed input - Vehicles'!O257,IF('Detailed input - Vehicles'!$E$5='Detailed input - Vehicles'!$C$258,'Detailed input - Vehicles'!O258,'Detailed input - Vehicles'!O259)))*N10</f>
        <v>0</v>
      </c>
      <c r="O46" s="192">
        <f>IF('Detailed input - Vehicles'!P260&lt;&gt;0,'Detailed input - Vehicles'!P260,IF('Detailed input - Vehicles'!$E$5='Detailed input - Vehicles'!$C$257,'Detailed input - Vehicles'!P257,IF('Detailed input - Vehicles'!$E$5='Detailed input - Vehicles'!$C$258,'Detailed input - Vehicles'!P258,'Detailed input - Vehicles'!P259)))*O10</f>
        <v>0</v>
      </c>
      <c r="P46" s="192">
        <f>IF('Detailed input - Vehicles'!Q260&lt;&gt;0,'Detailed input - Vehicles'!Q260,IF('Detailed input - Vehicles'!$E$5='Detailed input - Vehicles'!$C$257,'Detailed input - Vehicles'!Q257,IF('Detailed input - Vehicles'!$E$5='Detailed input - Vehicles'!$C$258,'Detailed input - Vehicles'!Q258,'Detailed input - Vehicles'!Q259)))*P10</f>
        <v>0</v>
      </c>
      <c r="Q46" s="192">
        <f>IF('Detailed input - Vehicles'!R260&lt;&gt;0,'Detailed input - Vehicles'!R260,IF('Detailed input - Vehicles'!$E$5='Detailed input - Vehicles'!$C$257,'Detailed input - Vehicles'!R257,IF('Detailed input - Vehicles'!$E$5='Detailed input - Vehicles'!$C$258,'Detailed input - Vehicles'!R258,'Detailed input - Vehicles'!R259)))*Q10</f>
        <v>0</v>
      </c>
      <c r="R46" s="192">
        <f>IF('Detailed input - Vehicles'!S260&lt;&gt;0,'Detailed input - Vehicles'!S260,IF('Detailed input - Vehicles'!$E$5='Detailed input - Vehicles'!$C$257,'Detailed input - Vehicles'!S257,IF('Detailed input - Vehicles'!$E$5='Detailed input - Vehicles'!$C$258,'Detailed input - Vehicles'!S258,'Detailed input - Vehicles'!S259)))*R10</f>
        <v>0</v>
      </c>
      <c r="S46" s="192">
        <f>IF('Detailed input - Vehicles'!T260&lt;&gt;0,'Detailed input - Vehicles'!T260,IF('Detailed input - Vehicles'!$E$5='Detailed input - Vehicles'!$C$257,'Detailed input - Vehicles'!T257,IF('Detailed input - Vehicles'!$E$5='Detailed input - Vehicles'!$C$258,'Detailed input - Vehicles'!T258,'Detailed input - Vehicles'!T259)))*S10</f>
        <v>0</v>
      </c>
      <c r="T46" s="192">
        <f>IF('Detailed input - Vehicles'!U260&lt;&gt;0,'Detailed input - Vehicles'!U260,IF('Detailed input - Vehicles'!$E$5='Detailed input - Vehicles'!$C$257,'Detailed input - Vehicles'!U257,IF('Detailed input - Vehicles'!$E$5='Detailed input - Vehicles'!$C$258,'Detailed input - Vehicles'!U258,'Detailed input - Vehicles'!U259)))*T10</f>
        <v>0</v>
      </c>
      <c r="U46" s="192">
        <f>IF('Detailed input - Vehicles'!V260&lt;&gt;0,'Detailed input - Vehicles'!V260,IF('Detailed input - Vehicles'!$E$5='Detailed input - Vehicles'!$C$257,'Detailed input - Vehicles'!V257,IF('Detailed input - Vehicles'!$E$5='Detailed input - Vehicles'!$C$258,'Detailed input - Vehicles'!V258,'Detailed input - Vehicles'!V259)))*U10</f>
        <v>0</v>
      </c>
      <c r="V46" s="192">
        <f>IF('Detailed input - Vehicles'!W260&lt;&gt;0,'Detailed input - Vehicles'!W260,IF('Detailed input - Vehicles'!$E$5='Detailed input - Vehicles'!$C$257,'Detailed input - Vehicles'!W257,IF('Detailed input - Vehicles'!$E$5='Detailed input - Vehicles'!$C$258,'Detailed input - Vehicles'!W258,'Detailed input - Vehicles'!W259)))*V10</f>
        <v>0</v>
      </c>
      <c r="W46" s="192">
        <f>IF('Detailed input - Vehicles'!X260&lt;&gt;0,'Detailed input - Vehicles'!X260,IF('Detailed input - Vehicles'!$E$5='Detailed input - Vehicles'!$C$257,'Detailed input - Vehicles'!X257,IF('Detailed input - Vehicles'!$E$5='Detailed input - Vehicles'!$C$258,'Detailed input - Vehicles'!X258,'Detailed input - Vehicles'!X259)))*W10</f>
        <v>0</v>
      </c>
      <c r="X46" s="192">
        <f>IF('Detailed input - Vehicles'!Y260&lt;&gt;0,'Detailed input - Vehicles'!Y260,IF('Detailed input - Vehicles'!$E$5='Detailed input - Vehicles'!$C$257,'Detailed input - Vehicles'!Y257,IF('Detailed input - Vehicles'!$E$5='Detailed input - Vehicles'!$C$258,'Detailed input - Vehicles'!Y258,'Detailed input - Vehicles'!Y259)))*X10</f>
        <v>0</v>
      </c>
      <c r="Y46" s="192">
        <f>IF('Detailed input - Vehicles'!Z260&lt;&gt;0,'Detailed input - Vehicles'!Z260,IF('Detailed input - Vehicles'!$E$5='Detailed input - Vehicles'!$C$257,'Detailed input - Vehicles'!Z257,IF('Detailed input - Vehicles'!$E$5='Detailed input - Vehicles'!$C$258,'Detailed input - Vehicles'!Z258,'Detailed input - Vehicles'!Z259)))*Y10</f>
        <v>0</v>
      </c>
      <c r="Z46" s="192">
        <f>IF('Detailed input - Vehicles'!AA260&lt;&gt;0,'Detailed input - Vehicles'!AA260,IF('Detailed input - Vehicles'!$E$5='Detailed input - Vehicles'!$C$257,'Detailed input - Vehicles'!AA257,IF('Detailed input - Vehicles'!$E$5='Detailed input - Vehicles'!$C$258,'Detailed input - Vehicles'!AA258,'Detailed input - Vehicles'!AA259)))*Z10</f>
        <v>0</v>
      </c>
      <c r="AA46" s="192">
        <f>IF('Detailed input - Vehicles'!AB260&lt;&gt;0,'Detailed input - Vehicles'!AB260,IF('Detailed input - Vehicles'!$E$5='Detailed input - Vehicles'!$C$257,'Detailed input - Vehicles'!AB257,IF('Detailed input - Vehicles'!$E$5='Detailed input - Vehicles'!$C$258,'Detailed input - Vehicles'!AB258,'Detailed input - Vehicles'!AB259)))*AA10</f>
        <v>0</v>
      </c>
      <c r="AB46" s="192">
        <f>IF('Detailed input - Vehicles'!AC260&lt;&gt;0,'Detailed input - Vehicles'!AC260,IF('Detailed input - Vehicles'!$E$5='Detailed input - Vehicles'!$C$257,'Detailed input - Vehicles'!AC257,IF('Detailed input - Vehicles'!$E$5='Detailed input - Vehicles'!$C$258,'Detailed input - Vehicles'!AC258,'Detailed input - Vehicles'!AC259)))*AB10</f>
        <v>0</v>
      </c>
      <c r="AC46" s="192">
        <f>IF('Detailed input - Vehicles'!AD260&lt;&gt;0,'Detailed input - Vehicles'!AD260,IF('Detailed input - Vehicles'!$E$5='Detailed input - Vehicles'!$C$257,'Detailed input - Vehicles'!AD257,IF('Detailed input - Vehicles'!$E$5='Detailed input - Vehicles'!$C$258,'Detailed input - Vehicles'!AD258,'Detailed input - Vehicles'!AD259)))*AC10</f>
        <v>0</v>
      </c>
    </row>
    <row r="47" spans="1:29" ht="20.25" customHeight="1" outlineLevel="1" x14ac:dyDescent="0.3">
      <c r="A47" s="85"/>
      <c r="B47" s="84"/>
      <c r="C47" s="84"/>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row>
    <row r="48" spans="1:29" s="102" customFormat="1" ht="20.25" customHeight="1" outlineLevel="1" thickBot="1" x14ac:dyDescent="0.35">
      <c r="A48" s="195"/>
      <c r="B48" s="185" t="s">
        <v>59</v>
      </c>
      <c r="C48" s="185" t="s">
        <v>16</v>
      </c>
      <c r="D48" s="185">
        <f>D46*(1-'Detailed input - Vehicles'!$E$253)</f>
        <v>0</v>
      </c>
      <c r="E48" s="185">
        <f>E46*(1-'Detailed input - Vehicles'!$E$253)</f>
        <v>0</v>
      </c>
      <c r="F48" s="185">
        <f>F46*(1-'Detailed input - Vehicles'!$E$253)</f>
        <v>0</v>
      </c>
      <c r="G48" s="185">
        <f>G46*(1-'Detailed input - Vehicles'!$E$253)</f>
        <v>0</v>
      </c>
      <c r="H48" s="185">
        <f>H46*(1-'Detailed input - Vehicles'!$E$253)</f>
        <v>0</v>
      </c>
      <c r="I48" s="185">
        <f>I46*(1-'Detailed input - Vehicles'!$E$253)</f>
        <v>0</v>
      </c>
      <c r="J48" s="185">
        <f>J46*(1-'Detailed input - Vehicles'!$E$253)</f>
        <v>0</v>
      </c>
      <c r="K48" s="185">
        <f>K46*(1-'Detailed input - Vehicles'!$E$253)</f>
        <v>0</v>
      </c>
      <c r="L48" s="185">
        <f>L46*(1-'Detailed input - Vehicles'!$E$253)</f>
        <v>0</v>
      </c>
      <c r="M48" s="185">
        <f>M46*(1-'Detailed input - Vehicles'!$E$253)</f>
        <v>0</v>
      </c>
      <c r="N48" s="185">
        <f>N46*(1-'Detailed input - Vehicles'!$E$253)</f>
        <v>0</v>
      </c>
      <c r="O48" s="185">
        <f>O46*(1-'Detailed input - Vehicles'!$E$253)</f>
        <v>0</v>
      </c>
      <c r="P48" s="185">
        <f>P46*(1-'Detailed input - Vehicles'!$E$253)</f>
        <v>0</v>
      </c>
      <c r="Q48" s="185">
        <f>Q46*(1-'Detailed input - Vehicles'!$E$253)</f>
        <v>0</v>
      </c>
      <c r="R48" s="185">
        <f>R46*(1-'Detailed input - Vehicles'!$E$253)</f>
        <v>0</v>
      </c>
      <c r="S48" s="185">
        <f>S46*(1-'Detailed input - Vehicles'!$E$253)</f>
        <v>0</v>
      </c>
      <c r="T48" s="185">
        <f>T46*(1-'Detailed input - Vehicles'!$E$253)</f>
        <v>0</v>
      </c>
      <c r="U48" s="185">
        <f>U46*(1-'Detailed input - Vehicles'!$E$253)</f>
        <v>0</v>
      </c>
      <c r="V48" s="185">
        <f>V46*(1-'Detailed input - Vehicles'!$E$253)</f>
        <v>0</v>
      </c>
      <c r="W48" s="185">
        <f>W46*(1-'Detailed input - Vehicles'!$E$253)</f>
        <v>0</v>
      </c>
      <c r="X48" s="185">
        <f>X46*(1-'Detailed input - Vehicles'!$E$253)</f>
        <v>0</v>
      </c>
      <c r="Y48" s="185">
        <f>Y46*(1-'Detailed input - Vehicles'!$E$253)</f>
        <v>0</v>
      </c>
      <c r="Z48" s="185">
        <f>Z46*(1-'Detailed input - Vehicles'!$E$253)</f>
        <v>0</v>
      </c>
      <c r="AA48" s="185">
        <f>AA46*(1-'Detailed input - Vehicles'!$E$253)</f>
        <v>0</v>
      </c>
      <c r="AB48" s="185">
        <f>AB46*(1-'Detailed input - Vehicles'!$E$253)</f>
        <v>0</v>
      </c>
      <c r="AC48" s="185">
        <f>AC46*(1-'Detailed input - Vehicles'!$E$253)</f>
        <v>0</v>
      </c>
    </row>
    <row r="49" spans="1:29" ht="20.25" customHeight="1" outlineLevel="1" thickBot="1" x14ac:dyDescent="0.35">
      <c r="A49" s="85"/>
      <c r="B49" s="185" t="s">
        <v>570</v>
      </c>
      <c r="C49" s="185"/>
      <c r="D49" s="185">
        <f>+D48-D46</f>
        <v>0</v>
      </c>
      <c r="E49" s="185">
        <f t="shared" ref="E49:AC49" si="11">+E48-E46</f>
        <v>0</v>
      </c>
      <c r="F49" s="185">
        <f t="shared" si="11"/>
        <v>0</v>
      </c>
      <c r="G49" s="185">
        <f t="shared" si="11"/>
        <v>0</v>
      </c>
      <c r="H49" s="185">
        <f t="shared" si="11"/>
        <v>0</v>
      </c>
      <c r="I49" s="185">
        <f t="shared" si="11"/>
        <v>0</v>
      </c>
      <c r="J49" s="185">
        <f t="shared" si="11"/>
        <v>0</v>
      </c>
      <c r="K49" s="185">
        <f t="shared" si="11"/>
        <v>0</v>
      </c>
      <c r="L49" s="185">
        <f t="shared" si="11"/>
        <v>0</v>
      </c>
      <c r="M49" s="185">
        <f t="shared" si="11"/>
        <v>0</v>
      </c>
      <c r="N49" s="185">
        <f t="shared" si="11"/>
        <v>0</v>
      </c>
      <c r="O49" s="185">
        <f t="shared" si="11"/>
        <v>0</v>
      </c>
      <c r="P49" s="185">
        <f t="shared" si="11"/>
        <v>0</v>
      </c>
      <c r="Q49" s="185">
        <f t="shared" si="11"/>
        <v>0</v>
      </c>
      <c r="R49" s="185">
        <f t="shared" si="11"/>
        <v>0</v>
      </c>
      <c r="S49" s="185">
        <f t="shared" si="11"/>
        <v>0</v>
      </c>
      <c r="T49" s="185">
        <f t="shared" si="11"/>
        <v>0</v>
      </c>
      <c r="U49" s="185">
        <f t="shared" si="11"/>
        <v>0</v>
      </c>
      <c r="V49" s="185">
        <f t="shared" si="11"/>
        <v>0</v>
      </c>
      <c r="W49" s="185">
        <f t="shared" si="11"/>
        <v>0</v>
      </c>
      <c r="X49" s="185">
        <f t="shared" si="11"/>
        <v>0</v>
      </c>
      <c r="Y49" s="185">
        <f t="shared" si="11"/>
        <v>0</v>
      </c>
      <c r="Z49" s="185">
        <f t="shared" si="11"/>
        <v>0</v>
      </c>
      <c r="AA49" s="185">
        <f t="shared" si="11"/>
        <v>0</v>
      </c>
      <c r="AB49" s="185">
        <f t="shared" si="11"/>
        <v>0</v>
      </c>
      <c r="AC49" s="185">
        <f t="shared" si="11"/>
        <v>0</v>
      </c>
    </row>
    <row r="50" spans="1:29" s="87" customFormat="1" ht="20.25" customHeight="1" outlineLevel="1" x14ac:dyDescent="0.3">
      <c r="A50" s="85"/>
      <c r="B50" s="84"/>
      <c r="C50" s="84"/>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row>
    <row r="51" spans="1:29" ht="20.25" customHeight="1" outlineLevel="1" x14ac:dyDescent="0.3">
      <c r="A51" s="85"/>
      <c r="B51" s="133" t="s">
        <v>198</v>
      </c>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row>
    <row r="52" spans="1:29" s="87" customFormat="1" ht="20.25" customHeight="1" outlineLevel="1" x14ac:dyDescent="0.3">
      <c r="A52" s="85"/>
      <c r="B52" s="182"/>
      <c r="C52" s="89"/>
      <c r="D52" s="614">
        <v>1</v>
      </c>
      <c r="E52" s="614">
        <f>+D52+1</f>
        <v>2</v>
      </c>
      <c r="F52" s="614">
        <f t="shared" ref="F52" si="12">+E52+1</f>
        <v>3</v>
      </c>
      <c r="G52" s="614">
        <f t="shared" ref="G52" si="13">+F52+1</f>
        <v>4</v>
      </c>
      <c r="H52" s="614">
        <f t="shared" ref="H52" si="14">+G52+1</f>
        <v>5</v>
      </c>
      <c r="I52" s="614">
        <f t="shared" ref="I52" si="15">+H52+1</f>
        <v>6</v>
      </c>
      <c r="J52" s="614">
        <f t="shared" ref="J52" si="16">+I52+1</f>
        <v>7</v>
      </c>
      <c r="K52" s="614">
        <f t="shared" ref="K52" si="17">+J52+1</f>
        <v>8</v>
      </c>
      <c r="L52" s="614">
        <f t="shared" ref="L52" si="18">+K52+1</f>
        <v>9</v>
      </c>
      <c r="M52" s="614">
        <f t="shared" ref="M52" si="19">+L52+1</f>
        <v>10</v>
      </c>
      <c r="N52" s="614">
        <f t="shared" ref="N52" si="20">+M52+1</f>
        <v>11</v>
      </c>
      <c r="O52" s="614">
        <f t="shared" ref="O52" si="21">+N52+1</f>
        <v>12</v>
      </c>
      <c r="P52" s="614">
        <f t="shared" ref="P52" si="22">+O52+1</f>
        <v>13</v>
      </c>
      <c r="Q52" s="614">
        <f t="shared" ref="Q52" si="23">+P52+1</f>
        <v>14</v>
      </c>
      <c r="R52" s="614">
        <f t="shared" ref="R52" si="24">+Q52+1</f>
        <v>15</v>
      </c>
      <c r="S52" s="614">
        <f t="shared" ref="S52" si="25">+R52+1</f>
        <v>16</v>
      </c>
      <c r="T52" s="614">
        <f t="shared" ref="T52" si="26">+S52+1</f>
        <v>17</v>
      </c>
      <c r="U52" s="614">
        <f t="shared" ref="U52" si="27">+T52+1</f>
        <v>18</v>
      </c>
      <c r="V52" s="614">
        <f t="shared" ref="V52" si="28">+U52+1</f>
        <v>19</v>
      </c>
      <c r="W52" s="614">
        <f t="shared" ref="W52" si="29">+V52+1</f>
        <v>20</v>
      </c>
      <c r="X52" s="614">
        <f t="shared" ref="X52" si="30">+W52+1</f>
        <v>21</v>
      </c>
      <c r="Y52" s="614">
        <f t="shared" ref="Y52" si="31">+X52+1</f>
        <v>22</v>
      </c>
      <c r="Z52" s="614">
        <f t="shared" ref="Z52" si="32">+Y52+1</f>
        <v>23</v>
      </c>
      <c r="AA52" s="614">
        <f t="shared" ref="AA52" si="33">+Z52+1</f>
        <v>24</v>
      </c>
      <c r="AB52" s="614">
        <f t="shared" ref="AB52" si="34">+AA52+1</f>
        <v>25</v>
      </c>
      <c r="AC52" s="614">
        <f t="shared" ref="AC52" si="35">+AB52+1</f>
        <v>26</v>
      </c>
    </row>
    <row r="53" spans="1:29" s="194" customFormat="1" ht="20.25" customHeight="1" outlineLevel="1" x14ac:dyDescent="0.3">
      <c r="A53" s="85"/>
      <c r="B53" s="18" t="s">
        <v>107</v>
      </c>
      <c r="C53" s="18" t="s">
        <v>16</v>
      </c>
      <c r="D53" s="622">
        <f>SUM(D54:D64)</f>
        <v>0</v>
      </c>
      <c r="E53" s="622">
        <f t="shared" ref="E53:N53" si="36">SUM(E54:E64)</f>
        <v>0</v>
      </c>
      <c r="F53" s="622">
        <f t="shared" si="36"/>
        <v>0</v>
      </c>
      <c r="G53" s="622">
        <f t="shared" si="36"/>
        <v>0</v>
      </c>
      <c r="H53" s="622">
        <f t="shared" si="36"/>
        <v>0</v>
      </c>
      <c r="I53" s="622">
        <f t="shared" si="36"/>
        <v>0</v>
      </c>
      <c r="J53" s="622">
        <f t="shared" si="36"/>
        <v>0</v>
      </c>
      <c r="K53" s="622">
        <f t="shared" si="36"/>
        <v>0</v>
      </c>
      <c r="L53" s="622">
        <f t="shared" si="36"/>
        <v>0</v>
      </c>
      <c r="M53" s="622">
        <f t="shared" si="36"/>
        <v>0</v>
      </c>
      <c r="N53" s="622">
        <f t="shared" si="36"/>
        <v>0</v>
      </c>
      <c r="O53" s="622">
        <f t="shared" ref="O53:AC53" si="37">SUM(O54:O64)</f>
        <v>0</v>
      </c>
      <c r="P53" s="622">
        <f t="shared" si="37"/>
        <v>0</v>
      </c>
      <c r="Q53" s="622">
        <f t="shared" si="37"/>
        <v>0</v>
      </c>
      <c r="R53" s="622">
        <f t="shared" si="37"/>
        <v>0</v>
      </c>
      <c r="S53" s="622">
        <f t="shared" si="37"/>
        <v>0</v>
      </c>
      <c r="T53" s="622">
        <f t="shared" si="37"/>
        <v>0</v>
      </c>
      <c r="U53" s="622">
        <f t="shared" si="37"/>
        <v>0</v>
      </c>
      <c r="V53" s="622">
        <f t="shared" si="37"/>
        <v>0</v>
      </c>
      <c r="W53" s="622">
        <f t="shared" si="37"/>
        <v>0</v>
      </c>
      <c r="X53" s="622">
        <f t="shared" si="37"/>
        <v>0</v>
      </c>
      <c r="Y53" s="622">
        <f t="shared" si="37"/>
        <v>0</v>
      </c>
      <c r="Z53" s="622">
        <f t="shared" si="37"/>
        <v>0</v>
      </c>
      <c r="AA53" s="622">
        <f t="shared" si="37"/>
        <v>0</v>
      </c>
      <c r="AB53" s="622">
        <f t="shared" si="37"/>
        <v>0</v>
      </c>
      <c r="AC53" s="622">
        <f t="shared" si="37"/>
        <v>0</v>
      </c>
    </row>
    <row r="54" spans="1:29" ht="20.25" customHeight="1" outlineLevel="2" x14ac:dyDescent="0.3">
      <c r="A54" s="85"/>
      <c r="B54" s="84"/>
      <c r="C54" s="146" t="s">
        <v>121</v>
      </c>
      <c r="D54" s="140">
        <f>IF('Detailed input - Vehicles'!$E$251&gt;=D52,Trains!$D$48/'Detailed input - Vehicles'!$E$251,0)</f>
        <v>0</v>
      </c>
      <c r="E54" s="140">
        <f>IF('Detailed input - Vehicles'!$E$251&gt;=E52,Trains!$D$48/'Detailed input - Vehicles'!$E$251,0)</f>
        <v>0</v>
      </c>
      <c r="F54" s="140">
        <f>IF('Detailed input - Vehicles'!$E$251&gt;=F52,Trains!$D$48/'Detailed input - Vehicles'!$E$251,0)</f>
        <v>0</v>
      </c>
      <c r="G54" s="140">
        <f>IF('Detailed input - Vehicles'!$E$251&gt;=G52,Trains!$D$48/'Detailed input - Vehicles'!$E$251,0)</f>
        <v>0</v>
      </c>
      <c r="H54" s="140">
        <f>IF('Detailed input - Vehicles'!$E$251&gt;=H52,Trains!$D$48/'Detailed input - Vehicles'!$E$251,0)</f>
        <v>0</v>
      </c>
      <c r="I54" s="140">
        <f>IF('Detailed input - Vehicles'!$E$251&gt;=I52,Trains!$D$48/'Detailed input - Vehicles'!$E$251,0)</f>
        <v>0</v>
      </c>
      <c r="J54" s="140">
        <f>IF('Detailed input - Vehicles'!$E$251&gt;=J52,Trains!$D$48/'Detailed input - Vehicles'!$E$251,0)</f>
        <v>0</v>
      </c>
      <c r="K54" s="140">
        <f>IF('Detailed input - Vehicles'!$E$251&gt;=K52,Trains!$D$48/'Detailed input - Vehicles'!$E$251,0)</f>
        <v>0</v>
      </c>
      <c r="L54" s="140">
        <f>IF('Detailed input - Vehicles'!$E$251&gt;=L52,Trains!$D$48/'Detailed input - Vehicles'!$E$251,0)</f>
        <v>0</v>
      </c>
      <c r="M54" s="140">
        <f>IF('Detailed input - Vehicles'!$E$251&gt;=M52,Trains!$D$48/'Detailed input - Vehicles'!$E$251,0)</f>
        <v>0</v>
      </c>
      <c r="N54" s="140">
        <f>IF('Detailed input - Vehicles'!$E$251&gt;=N52,Trains!$D$48/'Detailed input - Vehicles'!$E$251,0)</f>
        <v>0</v>
      </c>
      <c r="O54" s="140">
        <f>IF('Detailed input - Vehicles'!$E$251&gt;=O52,Trains!$D$48/'Detailed input - Vehicles'!$E$251,0)</f>
        <v>0</v>
      </c>
      <c r="P54" s="140">
        <f>IF('Detailed input - Vehicles'!$E$251&gt;=P52,Trains!$D$48/'Detailed input - Vehicles'!$E$251,0)</f>
        <v>0</v>
      </c>
      <c r="Q54" s="140">
        <f>IF('Detailed input - Vehicles'!$E$251&gt;=Q52,Trains!$D$48/'Detailed input - Vehicles'!$E$251,0)</f>
        <v>0</v>
      </c>
      <c r="R54" s="140">
        <f>IF('Detailed input - Vehicles'!$E$251&gt;=R52,Trains!$D$48/'Detailed input - Vehicles'!$E$251,0)</f>
        <v>0</v>
      </c>
      <c r="S54" s="140">
        <f>IF('Detailed input - Vehicles'!$E$251&gt;=S52,Trains!$D$48/'Detailed input - Vehicles'!$E$251,0)</f>
        <v>0</v>
      </c>
      <c r="T54" s="140">
        <f>IF('Detailed input - Vehicles'!$E$251&gt;=T52,Trains!$D$48/'Detailed input - Vehicles'!$E$251,0)</f>
        <v>0</v>
      </c>
      <c r="U54" s="140">
        <f>IF('Detailed input - Vehicles'!$E$251&gt;=U52,Trains!$D$48/'Detailed input - Vehicles'!$E$251,0)</f>
        <v>0</v>
      </c>
      <c r="V54" s="140">
        <f>IF('Detailed input - Vehicles'!$E$251&gt;=V52,Trains!$D$48/'Detailed input - Vehicles'!$E$251,0)</f>
        <v>0</v>
      </c>
      <c r="W54" s="140">
        <f>IF('Detailed input - Vehicles'!$E$251&gt;=W52,Trains!$D$48/'Detailed input - Vehicles'!$E$251,0)</f>
        <v>0</v>
      </c>
      <c r="X54" s="140">
        <f>IF('Detailed input - Vehicles'!$E$251&gt;=X52,Trains!$D$48/'Detailed input - Vehicles'!$E$251,0)</f>
        <v>0</v>
      </c>
      <c r="Y54" s="140">
        <f>IF('Detailed input - Vehicles'!$E$251&gt;=Y52,Trains!$D$48/'Detailed input - Vehicles'!$E$251,0)</f>
        <v>0</v>
      </c>
      <c r="Z54" s="140">
        <f>IF('Detailed input - Vehicles'!$E$251&gt;=Z52,Trains!$D$48/'Detailed input - Vehicles'!$E$251,0)</f>
        <v>0</v>
      </c>
      <c r="AA54" s="140">
        <f>IF('Detailed input - Vehicles'!$E$251&gt;=AA52,Trains!$D$48/'Detailed input - Vehicles'!$E$251,0)</f>
        <v>0</v>
      </c>
      <c r="AB54" s="140">
        <f>IF('Detailed input - Vehicles'!$E$251&gt;=AB52,Trains!$D$48/'Detailed input - Vehicles'!$E$251,0)</f>
        <v>0</v>
      </c>
      <c r="AC54" s="140">
        <f>IF('Detailed input - Vehicles'!$E$251&gt;=AC52,Trains!$D$48/'Detailed input - Vehicles'!$E$251,0)</f>
        <v>0</v>
      </c>
    </row>
    <row r="55" spans="1:29" ht="20.25" customHeight="1" outlineLevel="2" x14ac:dyDescent="0.3">
      <c r="A55" s="85"/>
      <c r="B55" s="84"/>
      <c r="C55" s="146" t="s">
        <v>122</v>
      </c>
      <c r="D55" s="140"/>
      <c r="E55" s="140">
        <f>IF('Detailed input - Vehicles'!$E$251&gt;=D52,Trains!$E$48/'Detailed input - Vehicles'!$E$251,0)</f>
        <v>0</v>
      </c>
      <c r="F55" s="140">
        <f>IF('Detailed input - Vehicles'!$E$251&gt;=E52,Trains!$E$48/'Detailed input - Vehicles'!$E$251,0)</f>
        <v>0</v>
      </c>
      <c r="G55" s="140">
        <f>IF('Detailed input - Vehicles'!$E$251&gt;=F52,Trains!$E$48/'Detailed input - Vehicles'!$E$251,0)</f>
        <v>0</v>
      </c>
      <c r="H55" s="140">
        <f>IF('Detailed input - Vehicles'!$E$251&gt;=G52,Trains!$E$48/'Detailed input - Vehicles'!$E$251,0)</f>
        <v>0</v>
      </c>
      <c r="I55" s="140">
        <f>IF('Detailed input - Vehicles'!$E$251&gt;=H52,Trains!$E$48/'Detailed input - Vehicles'!$E$251,0)</f>
        <v>0</v>
      </c>
      <c r="J55" s="140">
        <f>IF('Detailed input - Vehicles'!$E$251&gt;=I52,Trains!$E$48/'Detailed input - Vehicles'!$E$251,0)</f>
        <v>0</v>
      </c>
      <c r="K55" s="140">
        <f>IF('Detailed input - Vehicles'!$E$251&gt;=J52,Trains!$E$48/'Detailed input - Vehicles'!$E$251,0)</f>
        <v>0</v>
      </c>
      <c r="L55" s="140">
        <f>IF('Detailed input - Vehicles'!$E$251&gt;=K52,Trains!$E$48/'Detailed input - Vehicles'!$E$251,0)</f>
        <v>0</v>
      </c>
      <c r="M55" s="140">
        <f>IF('Detailed input - Vehicles'!$E$251&gt;=L52,Trains!$E$48/'Detailed input - Vehicles'!$E$251,0)</f>
        <v>0</v>
      </c>
      <c r="N55" s="140">
        <f>IF('Detailed input - Vehicles'!$E$251&gt;=M52,Trains!$E$48/'Detailed input - Vehicles'!$E$251,0)</f>
        <v>0</v>
      </c>
      <c r="O55" s="140">
        <f>IF('Detailed input - Vehicles'!$E$251&gt;=N52,Trains!$E$48/'Detailed input - Vehicles'!$E$251,0)</f>
        <v>0</v>
      </c>
      <c r="P55" s="140">
        <f>IF('Detailed input - Vehicles'!$E$251&gt;=O52,Trains!$E$48/'Detailed input - Vehicles'!$E$251,0)</f>
        <v>0</v>
      </c>
      <c r="Q55" s="140">
        <f>IF('Detailed input - Vehicles'!$E$251&gt;=P52,Trains!$E$48/'Detailed input - Vehicles'!$E$251,0)</f>
        <v>0</v>
      </c>
      <c r="R55" s="140">
        <f>IF('Detailed input - Vehicles'!$E$251&gt;=Q52,Trains!$E$48/'Detailed input - Vehicles'!$E$251,0)</f>
        <v>0</v>
      </c>
      <c r="S55" s="140">
        <f>IF('Detailed input - Vehicles'!$E$251&gt;=R52,Trains!$E$48/'Detailed input - Vehicles'!$E$251,0)</f>
        <v>0</v>
      </c>
      <c r="T55" s="140">
        <f>IF('Detailed input - Vehicles'!$E$251&gt;=S52,Trains!$E$48/'Detailed input - Vehicles'!$E$251,0)</f>
        <v>0</v>
      </c>
      <c r="U55" s="140">
        <f>IF('Detailed input - Vehicles'!$E$251&gt;=T52,Trains!$E$48/'Detailed input - Vehicles'!$E$251,0)</f>
        <v>0</v>
      </c>
      <c r="V55" s="140">
        <f>IF('Detailed input - Vehicles'!$E$251&gt;=U52,Trains!$E$48/'Detailed input - Vehicles'!$E$251,0)</f>
        <v>0</v>
      </c>
      <c r="W55" s="140">
        <f>IF('Detailed input - Vehicles'!$E$251&gt;=V52,Trains!$E$48/'Detailed input - Vehicles'!$E$251,0)</f>
        <v>0</v>
      </c>
      <c r="X55" s="140">
        <f>IF('Detailed input - Vehicles'!$E$251&gt;=W52,Trains!$E$48/'Detailed input - Vehicles'!$E$251,0)</f>
        <v>0</v>
      </c>
      <c r="Y55" s="140">
        <f>IF('Detailed input - Vehicles'!$E$251&gt;=X52,Trains!$E$48/'Detailed input - Vehicles'!$E$251,0)</f>
        <v>0</v>
      </c>
      <c r="Z55" s="140">
        <f>IF('Detailed input - Vehicles'!$E$251&gt;=Y52,Trains!$E$48/'Detailed input - Vehicles'!$E$251,0)</f>
        <v>0</v>
      </c>
      <c r="AA55" s="140">
        <f>IF('Detailed input - Vehicles'!$E$251&gt;=Z52,Trains!$E$48/'Detailed input - Vehicles'!$E$251,0)</f>
        <v>0</v>
      </c>
      <c r="AB55" s="140">
        <f>IF('Detailed input - Vehicles'!$E$251&gt;=AA52,Trains!$E$48/'Detailed input - Vehicles'!$E$251,0)</f>
        <v>0</v>
      </c>
      <c r="AC55" s="140">
        <f>IF('Detailed input - Vehicles'!$E$251&gt;=AB52,Trains!$E$48/'Detailed input - Vehicles'!$E$251,0)</f>
        <v>0</v>
      </c>
    </row>
    <row r="56" spans="1:29" ht="20.25" customHeight="1" outlineLevel="2" x14ac:dyDescent="0.3">
      <c r="A56" s="85"/>
      <c r="B56" s="84"/>
      <c r="C56" s="146" t="s">
        <v>123</v>
      </c>
      <c r="D56" s="140"/>
      <c r="E56" s="140"/>
      <c r="F56" s="140">
        <f>IF('Detailed input - Vehicles'!$E$251&gt;=D52,Trains!$F$48/'Detailed input - Vehicles'!$E$251,0)</f>
        <v>0</v>
      </c>
      <c r="G56" s="140">
        <f>IF('Detailed input - Vehicles'!$E$251&gt;=E52,Trains!$F$48/'Detailed input - Vehicles'!$E$251,0)</f>
        <v>0</v>
      </c>
      <c r="H56" s="140">
        <f>IF('Detailed input - Vehicles'!$E$251&gt;=F52,Trains!$F$48/'Detailed input - Vehicles'!$E$251,0)</f>
        <v>0</v>
      </c>
      <c r="I56" s="140">
        <f>IF('Detailed input - Vehicles'!$E$251&gt;=G52,Trains!$F$48/'Detailed input - Vehicles'!$E$251,0)</f>
        <v>0</v>
      </c>
      <c r="J56" s="140">
        <f>IF('Detailed input - Vehicles'!$E$251&gt;=H52,Trains!$F$48/'Detailed input - Vehicles'!$E$251,0)</f>
        <v>0</v>
      </c>
      <c r="K56" s="140">
        <f>IF('Detailed input - Vehicles'!$E$251&gt;=I52,Trains!$F$48/'Detailed input - Vehicles'!$E$251,0)</f>
        <v>0</v>
      </c>
      <c r="L56" s="140">
        <f>IF('Detailed input - Vehicles'!$E$251&gt;=J52,Trains!$F$48/'Detailed input - Vehicles'!$E$251,0)</f>
        <v>0</v>
      </c>
      <c r="M56" s="140">
        <f>IF('Detailed input - Vehicles'!$E$251&gt;=K52,Trains!$F$48/'Detailed input - Vehicles'!$E$251,0)</f>
        <v>0</v>
      </c>
      <c r="N56" s="140">
        <f>IF('Detailed input - Vehicles'!$E$251&gt;=L52,Trains!$F$48/'Detailed input - Vehicles'!$E$251,0)</f>
        <v>0</v>
      </c>
      <c r="O56" s="140">
        <f>IF('Detailed input - Vehicles'!$E$251&gt;=M52,Trains!$F$48/'Detailed input - Vehicles'!$E$251,0)</f>
        <v>0</v>
      </c>
      <c r="P56" s="140">
        <f>IF('Detailed input - Vehicles'!$E$251&gt;=N52,Trains!$F$48/'Detailed input - Vehicles'!$E$251,0)</f>
        <v>0</v>
      </c>
      <c r="Q56" s="140">
        <f>IF('Detailed input - Vehicles'!$E$251&gt;=O52,Trains!$F$48/'Detailed input - Vehicles'!$E$251,0)</f>
        <v>0</v>
      </c>
      <c r="R56" s="140">
        <f>IF('Detailed input - Vehicles'!$E$251&gt;=P52,Trains!$F$48/'Detailed input - Vehicles'!$E$251,0)</f>
        <v>0</v>
      </c>
      <c r="S56" s="140">
        <f>IF('Detailed input - Vehicles'!$E$251&gt;=Q52,Trains!$F$48/'Detailed input - Vehicles'!$E$251,0)</f>
        <v>0</v>
      </c>
      <c r="T56" s="140">
        <f>IF('Detailed input - Vehicles'!$E$251&gt;=R52,Trains!$F$48/'Detailed input - Vehicles'!$E$251,0)</f>
        <v>0</v>
      </c>
      <c r="U56" s="140">
        <f>IF('Detailed input - Vehicles'!$E$251&gt;=S52,Trains!$F$48/'Detailed input - Vehicles'!$E$251,0)</f>
        <v>0</v>
      </c>
      <c r="V56" s="140">
        <f>IF('Detailed input - Vehicles'!$E$251&gt;=T52,Trains!$F$48/'Detailed input - Vehicles'!$E$251,0)</f>
        <v>0</v>
      </c>
      <c r="W56" s="140">
        <f>IF('Detailed input - Vehicles'!$E$251&gt;=U52,Trains!$F$48/'Detailed input - Vehicles'!$E$251,0)</f>
        <v>0</v>
      </c>
      <c r="X56" s="140">
        <f>IF('Detailed input - Vehicles'!$E$251&gt;=V52,Trains!$F$48/'Detailed input - Vehicles'!$E$251,0)</f>
        <v>0</v>
      </c>
      <c r="Y56" s="140">
        <f>IF('Detailed input - Vehicles'!$E$251&gt;=W52,Trains!$F$48/'Detailed input - Vehicles'!$E$251,0)</f>
        <v>0</v>
      </c>
      <c r="Z56" s="140">
        <f>IF('Detailed input - Vehicles'!$E$251&gt;=X52,Trains!$F$48/'Detailed input - Vehicles'!$E$251,0)</f>
        <v>0</v>
      </c>
      <c r="AA56" s="140">
        <f>IF('Detailed input - Vehicles'!$E$251&gt;=Y52,Trains!$F$48/'Detailed input - Vehicles'!$E$251,0)</f>
        <v>0</v>
      </c>
      <c r="AB56" s="140">
        <f>IF('Detailed input - Vehicles'!$E$251&gt;=Z52,Trains!$F$48/'Detailed input - Vehicles'!$E$251,0)</f>
        <v>0</v>
      </c>
      <c r="AC56" s="140">
        <f>IF('Detailed input - Vehicles'!$E$251&gt;=AA52,Trains!$F$48/'Detailed input - Vehicles'!$E$251,0)</f>
        <v>0</v>
      </c>
    </row>
    <row r="57" spans="1:29" ht="20.25" customHeight="1" outlineLevel="2" x14ac:dyDescent="0.3">
      <c r="A57" s="85"/>
      <c r="B57" s="84"/>
      <c r="C57" s="146" t="s">
        <v>124</v>
      </c>
      <c r="D57" s="140"/>
      <c r="E57" s="140"/>
      <c r="F57" s="140"/>
      <c r="G57" s="140">
        <f>IF('Detailed input - Vehicles'!$E$251&gt;=D52,Trains!$G$48/'Detailed input - Vehicles'!$E$251,0)</f>
        <v>0</v>
      </c>
      <c r="H57" s="140">
        <f>IF('Detailed input - Vehicles'!$E$251&gt;=E52,Trains!$G$48/'Detailed input - Vehicles'!$E$251,0)</f>
        <v>0</v>
      </c>
      <c r="I57" s="140">
        <f>IF('Detailed input - Vehicles'!$E$251&gt;=F52,Trains!$G$48/'Detailed input - Vehicles'!$E$251,0)</f>
        <v>0</v>
      </c>
      <c r="J57" s="140">
        <f>IF('Detailed input - Vehicles'!$E$251&gt;=G52,Trains!$G$48/'Detailed input - Vehicles'!$E$251,0)</f>
        <v>0</v>
      </c>
      <c r="K57" s="140">
        <f>IF('Detailed input - Vehicles'!$E$251&gt;=H52,Trains!$G$48/'Detailed input - Vehicles'!$E$251,0)</f>
        <v>0</v>
      </c>
      <c r="L57" s="140">
        <f>IF('Detailed input - Vehicles'!$E$251&gt;=I52,Trains!$G$48/'Detailed input - Vehicles'!$E$251,0)</f>
        <v>0</v>
      </c>
      <c r="M57" s="140">
        <f>IF('Detailed input - Vehicles'!$E$251&gt;=J52,Trains!$G$48/'Detailed input - Vehicles'!$E$251,0)</f>
        <v>0</v>
      </c>
      <c r="N57" s="140">
        <f>IF('Detailed input - Vehicles'!$E$251&gt;=K52,Trains!$G$48/'Detailed input - Vehicles'!$E$251,0)</f>
        <v>0</v>
      </c>
      <c r="O57" s="140">
        <f>IF('Detailed input - Vehicles'!$E$251&gt;=L52,Trains!$G$48/'Detailed input - Vehicles'!$E$251,0)</f>
        <v>0</v>
      </c>
      <c r="P57" s="140">
        <f>IF('Detailed input - Vehicles'!$E$251&gt;=M52,Trains!$G$48/'Detailed input - Vehicles'!$E$251,0)</f>
        <v>0</v>
      </c>
      <c r="Q57" s="140">
        <f>IF('Detailed input - Vehicles'!$E$251&gt;=N52,Trains!$G$48/'Detailed input - Vehicles'!$E$251,0)</f>
        <v>0</v>
      </c>
      <c r="R57" s="140">
        <f>IF('Detailed input - Vehicles'!$E$251&gt;=O52,Trains!$G$48/'Detailed input - Vehicles'!$E$251,0)</f>
        <v>0</v>
      </c>
      <c r="S57" s="140">
        <f>IF('Detailed input - Vehicles'!$E$251&gt;=P52,Trains!$G$48/'Detailed input - Vehicles'!$E$251,0)</f>
        <v>0</v>
      </c>
      <c r="T57" s="140">
        <f>IF('Detailed input - Vehicles'!$E$251&gt;=Q52,Trains!$G$48/'Detailed input - Vehicles'!$E$251,0)</f>
        <v>0</v>
      </c>
      <c r="U57" s="140">
        <f>IF('Detailed input - Vehicles'!$E$251&gt;=R52,Trains!$G$48/'Detailed input - Vehicles'!$E$251,0)</f>
        <v>0</v>
      </c>
      <c r="V57" s="140">
        <f>IF('Detailed input - Vehicles'!$E$251&gt;=S52,Trains!$G$48/'Detailed input - Vehicles'!$E$251,0)</f>
        <v>0</v>
      </c>
      <c r="W57" s="140">
        <f>IF('Detailed input - Vehicles'!$E$251&gt;=T52,Trains!$G$48/'Detailed input - Vehicles'!$E$251,0)</f>
        <v>0</v>
      </c>
      <c r="X57" s="140">
        <f>IF('Detailed input - Vehicles'!$E$251&gt;=U52,Trains!$G$48/'Detailed input - Vehicles'!$E$251,0)</f>
        <v>0</v>
      </c>
      <c r="Y57" s="140">
        <f>IF('Detailed input - Vehicles'!$E$251&gt;=V52,Trains!$G$48/'Detailed input - Vehicles'!$E$251,0)</f>
        <v>0</v>
      </c>
      <c r="Z57" s="140">
        <f>IF('Detailed input - Vehicles'!$E$251&gt;=W52,Trains!$G$48/'Detailed input - Vehicles'!$E$251,0)</f>
        <v>0</v>
      </c>
      <c r="AA57" s="140">
        <f>IF('Detailed input - Vehicles'!$E$251&gt;=X52,Trains!$G$48/'Detailed input - Vehicles'!$E$251,0)</f>
        <v>0</v>
      </c>
      <c r="AB57" s="140">
        <f>IF('Detailed input - Vehicles'!$E$251&gt;=Y52,Trains!$G$48/'Detailed input - Vehicles'!$E$251,0)</f>
        <v>0</v>
      </c>
      <c r="AC57" s="140">
        <f>IF('Detailed input - Vehicles'!$E$251&gt;=Z52,Trains!$G$48/'Detailed input - Vehicles'!$E$251,0)</f>
        <v>0</v>
      </c>
    </row>
    <row r="58" spans="1:29" ht="20.25" customHeight="1" outlineLevel="2" x14ac:dyDescent="0.3">
      <c r="A58" s="85"/>
      <c r="B58" s="84"/>
      <c r="C58" s="146" t="s">
        <v>125</v>
      </c>
      <c r="D58" s="140"/>
      <c r="E58" s="140"/>
      <c r="F58" s="140"/>
      <c r="G58" s="140"/>
      <c r="H58" s="140">
        <f>IF('Detailed input - Vehicles'!$E$251&gt;=D52,Trains!$H$48/'Detailed input - Vehicles'!$E$251,0)</f>
        <v>0</v>
      </c>
      <c r="I58" s="140">
        <f>IF('Detailed input - Vehicles'!$E$251&gt;=E52,Trains!$H$48/'Detailed input - Vehicles'!$E$251,0)</f>
        <v>0</v>
      </c>
      <c r="J58" s="140">
        <f>IF('Detailed input - Vehicles'!$E$251&gt;=F52,Trains!$H$48/'Detailed input - Vehicles'!$E$251,0)</f>
        <v>0</v>
      </c>
      <c r="K58" s="140">
        <f>IF('Detailed input - Vehicles'!$E$251&gt;=G52,Trains!$H$48/'Detailed input - Vehicles'!$E$251,0)</f>
        <v>0</v>
      </c>
      <c r="L58" s="140">
        <f>IF('Detailed input - Vehicles'!$E$251&gt;=H52,Trains!$H$48/'Detailed input - Vehicles'!$E$251,0)</f>
        <v>0</v>
      </c>
      <c r="M58" s="140">
        <f>IF('Detailed input - Vehicles'!$E$251&gt;=I52,Trains!$H$48/'Detailed input - Vehicles'!$E$251,0)</f>
        <v>0</v>
      </c>
      <c r="N58" s="140">
        <f>IF('Detailed input - Vehicles'!$E$251&gt;=J52,Trains!$H$48/'Detailed input - Vehicles'!$E$251,0)</f>
        <v>0</v>
      </c>
      <c r="O58" s="140">
        <f>IF('Detailed input - Vehicles'!$E$251&gt;=K52,Trains!$H$48/'Detailed input - Vehicles'!$E$251,0)</f>
        <v>0</v>
      </c>
      <c r="P58" s="140">
        <f>IF('Detailed input - Vehicles'!$E$251&gt;=L52,Trains!$H$48/'Detailed input - Vehicles'!$E$251,0)</f>
        <v>0</v>
      </c>
      <c r="Q58" s="140">
        <f>IF('Detailed input - Vehicles'!$E$251&gt;=M52,Trains!$H$48/'Detailed input - Vehicles'!$E$251,0)</f>
        <v>0</v>
      </c>
      <c r="R58" s="140">
        <f>IF('Detailed input - Vehicles'!$E$251&gt;=N52,Trains!$H$48/'Detailed input - Vehicles'!$E$251,0)</f>
        <v>0</v>
      </c>
      <c r="S58" s="140">
        <f>IF('Detailed input - Vehicles'!$E$251&gt;=O52,Trains!$H$48/'Detailed input - Vehicles'!$E$251,0)</f>
        <v>0</v>
      </c>
      <c r="T58" s="140">
        <f>IF('Detailed input - Vehicles'!$E$251&gt;=P52,Trains!$H$48/'Detailed input - Vehicles'!$E$251,0)</f>
        <v>0</v>
      </c>
      <c r="U58" s="140">
        <f>IF('Detailed input - Vehicles'!$E$251&gt;=Q52,Trains!$H$48/'Detailed input - Vehicles'!$E$251,0)</f>
        <v>0</v>
      </c>
      <c r="V58" s="140">
        <f>IF('Detailed input - Vehicles'!$E$251&gt;=R52,Trains!$H$48/'Detailed input - Vehicles'!$E$251,0)</f>
        <v>0</v>
      </c>
      <c r="W58" s="140">
        <f>IF('Detailed input - Vehicles'!$E$251&gt;=S52,Trains!$H$48/'Detailed input - Vehicles'!$E$251,0)</f>
        <v>0</v>
      </c>
      <c r="X58" s="140">
        <f>IF('Detailed input - Vehicles'!$E$251&gt;=T52,Trains!$H$48/'Detailed input - Vehicles'!$E$251,0)</f>
        <v>0</v>
      </c>
      <c r="Y58" s="140">
        <f>IF('Detailed input - Vehicles'!$E$251&gt;=U52,Trains!$H$48/'Detailed input - Vehicles'!$E$251,0)</f>
        <v>0</v>
      </c>
      <c r="Z58" s="140">
        <f>IF('Detailed input - Vehicles'!$E$251&gt;=V52,Trains!$H$48/'Detailed input - Vehicles'!$E$251,0)</f>
        <v>0</v>
      </c>
      <c r="AA58" s="140">
        <f>IF('Detailed input - Vehicles'!$E$251&gt;=W52,Trains!$H$48/'Detailed input - Vehicles'!$E$251,0)</f>
        <v>0</v>
      </c>
      <c r="AB58" s="140">
        <f>IF('Detailed input - Vehicles'!$E$251&gt;=X52,Trains!$H$48/'Detailed input - Vehicles'!$E$251,0)</f>
        <v>0</v>
      </c>
      <c r="AC58" s="140">
        <f>IF('Detailed input - Vehicles'!$E$251&gt;=Y52,Trains!$H$48/'Detailed input - Vehicles'!$E$251,0)</f>
        <v>0</v>
      </c>
    </row>
    <row r="59" spans="1:29" ht="20.25" customHeight="1" outlineLevel="2" x14ac:dyDescent="0.3">
      <c r="A59" s="85"/>
      <c r="B59" s="84"/>
      <c r="C59" s="146" t="s">
        <v>126</v>
      </c>
      <c r="D59" s="140"/>
      <c r="E59" s="140"/>
      <c r="F59" s="140"/>
      <c r="G59" s="140"/>
      <c r="H59" s="140"/>
      <c r="I59" s="140">
        <f>IF('Detailed input - Vehicles'!$E$251&gt;=D52,Trains!$I$48/'Detailed input - Vehicles'!$E$251,0)</f>
        <v>0</v>
      </c>
      <c r="J59" s="140">
        <f>IF('Detailed input - Vehicles'!$E$251&gt;=E52,Trains!$I$48/'Detailed input - Vehicles'!$E$251,0)</f>
        <v>0</v>
      </c>
      <c r="K59" s="140">
        <f>IF('Detailed input - Vehicles'!$E$251&gt;=F52,Trains!$I$48/'Detailed input - Vehicles'!$E$251,0)</f>
        <v>0</v>
      </c>
      <c r="L59" s="140">
        <f>IF('Detailed input - Vehicles'!$E$251&gt;=G52,Trains!$I$48/'Detailed input - Vehicles'!$E$251,0)</f>
        <v>0</v>
      </c>
      <c r="M59" s="140">
        <f>IF('Detailed input - Vehicles'!$E$251&gt;=H52,Trains!$I$48/'Detailed input - Vehicles'!$E$251,0)</f>
        <v>0</v>
      </c>
      <c r="N59" s="140">
        <f>IF('Detailed input - Vehicles'!$E$251&gt;=I52,Trains!$I$48/'Detailed input - Vehicles'!$E$251,0)</f>
        <v>0</v>
      </c>
      <c r="O59" s="140">
        <f>IF('Detailed input - Vehicles'!$E$251&gt;=J52,Trains!$I$48/'Detailed input - Vehicles'!$E$251,0)</f>
        <v>0</v>
      </c>
      <c r="P59" s="140">
        <f>IF('Detailed input - Vehicles'!$E$251&gt;=K52,Trains!$I$48/'Detailed input - Vehicles'!$E$251,0)</f>
        <v>0</v>
      </c>
      <c r="Q59" s="140">
        <f>IF('Detailed input - Vehicles'!$E$251&gt;=L52,Trains!$I$48/'Detailed input - Vehicles'!$E$251,0)</f>
        <v>0</v>
      </c>
      <c r="R59" s="140">
        <f>IF('Detailed input - Vehicles'!$E$251&gt;=M52,Trains!$I$48/'Detailed input - Vehicles'!$E$251,0)</f>
        <v>0</v>
      </c>
      <c r="S59" s="140">
        <f>IF('Detailed input - Vehicles'!$E$251&gt;=N52,Trains!$I$48/'Detailed input - Vehicles'!$E$251,0)</f>
        <v>0</v>
      </c>
      <c r="T59" s="140">
        <f>IF('Detailed input - Vehicles'!$E$251&gt;=O52,Trains!$I$48/'Detailed input - Vehicles'!$E$251,0)</f>
        <v>0</v>
      </c>
      <c r="U59" s="140">
        <f>IF('Detailed input - Vehicles'!$E$251&gt;=P52,Trains!$I$48/'Detailed input - Vehicles'!$E$251,0)</f>
        <v>0</v>
      </c>
      <c r="V59" s="140">
        <f>IF('Detailed input - Vehicles'!$E$251&gt;=Q52,Trains!$I$48/'Detailed input - Vehicles'!$E$251,0)</f>
        <v>0</v>
      </c>
      <c r="W59" s="140">
        <f>IF('Detailed input - Vehicles'!$E$251&gt;=R52,Trains!$I$48/'Detailed input - Vehicles'!$E$251,0)</f>
        <v>0</v>
      </c>
      <c r="X59" s="140">
        <f>IF('Detailed input - Vehicles'!$E$251&gt;=S52,Trains!$I$48/'Detailed input - Vehicles'!$E$251,0)</f>
        <v>0</v>
      </c>
      <c r="Y59" s="140">
        <f>IF('Detailed input - Vehicles'!$E$251&gt;=T52,Trains!$I$48/'Detailed input - Vehicles'!$E$251,0)</f>
        <v>0</v>
      </c>
      <c r="Z59" s="140">
        <f>IF('Detailed input - Vehicles'!$E$251&gt;=U52,Trains!$I$48/'Detailed input - Vehicles'!$E$251,0)</f>
        <v>0</v>
      </c>
      <c r="AA59" s="140">
        <f>IF('Detailed input - Vehicles'!$E$251&gt;=V52,Trains!$I$48/'Detailed input - Vehicles'!$E$251,0)</f>
        <v>0</v>
      </c>
      <c r="AB59" s="140">
        <f>IF('Detailed input - Vehicles'!$E$251&gt;=W52,Trains!$I$48/'Detailed input - Vehicles'!$E$251,0)</f>
        <v>0</v>
      </c>
      <c r="AC59" s="140">
        <f>IF('Detailed input - Vehicles'!$E$251&gt;=X52,Trains!$I$48/'Detailed input - Vehicles'!$E$251,0)</f>
        <v>0</v>
      </c>
    </row>
    <row r="60" spans="1:29" ht="20.25" customHeight="1" outlineLevel="2" x14ac:dyDescent="0.3">
      <c r="A60" s="85"/>
      <c r="B60" s="84"/>
      <c r="C60" s="146" t="s">
        <v>127</v>
      </c>
      <c r="D60" s="140"/>
      <c r="E60" s="140"/>
      <c r="F60" s="140"/>
      <c r="G60" s="140"/>
      <c r="H60" s="140"/>
      <c r="I60" s="140"/>
      <c r="J60" s="140">
        <f>IF('Detailed input - Vehicles'!$E$251&gt;=D52,Trains!$J$48/'Detailed input - Vehicles'!$E$251,0)</f>
        <v>0</v>
      </c>
      <c r="K60" s="140">
        <f>IF('Detailed input - Vehicles'!$E$251&gt;=E52,Trains!$J$48/'Detailed input - Vehicles'!$E$251,0)</f>
        <v>0</v>
      </c>
      <c r="L60" s="140">
        <f>IF('Detailed input - Vehicles'!$E$251&gt;=F52,Trains!$J$48/'Detailed input - Vehicles'!$E$251,0)</f>
        <v>0</v>
      </c>
      <c r="M60" s="140">
        <f>IF('Detailed input - Vehicles'!$E$251&gt;=G52,Trains!$J$48/'Detailed input - Vehicles'!$E$251,0)</f>
        <v>0</v>
      </c>
      <c r="N60" s="140">
        <f>IF('Detailed input - Vehicles'!$E$251&gt;=H52,Trains!$J$48/'Detailed input - Vehicles'!$E$251,0)</f>
        <v>0</v>
      </c>
      <c r="O60" s="140">
        <f>IF('Detailed input - Vehicles'!$E$251&gt;=I52,Trains!$J$48/'Detailed input - Vehicles'!$E$251,0)</f>
        <v>0</v>
      </c>
      <c r="P60" s="140">
        <f>IF('Detailed input - Vehicles'!$E$251&gt;=J52,Trains!$J$48/'Detailed input - Vehicles'!$E$251,0)</f>
        <v>0</v>
      </c>
      <c r="Q60" s="140">
        <f>IF('Detailed input - Vehicles'!$E$251&gt;=K52,Trains!$J$48/'Detailed input - Vehicles'!$E$251,0)</f>
        <v>0</v>
      </c>
      <c r="R60" s="140">
        <f>IF('Detailed input - Vehicles'!$E$251&gt;=L52,Trains!$J$48/'Detailed input - Vehicles'!$E$251,0)</f>
        <v>0</v>
      </c>
      <c r="S60" s="140">
        <f>IF('Detailed input - Vehicles'!$E$251&gt;=M52,Trains!$J$48/'Detailed input - Vehicles'!$E$251,0)</f>
        <v>0</v>
      </c>
      <c r="T60" s="140">
        <f>IF('Detailed input - Vehicles'!$E$251&gt;=N52,Trains!$J$48/'Detailed input - Vehicles'!$E$251,0)</f>
        <v>0</v>
      </c>
      <c r="U60" s="140">
        <f>IF('Detailed input - Vehicles'!$E$251&gt;=O52,Trains!$J$48/'Detailed input - Vehicles'!$E$251,0)</f>
        <v>0</v>
      </c>
      <c r="V60" s="140">
        <f>IF('Detailed input - Vehicles'!$E$251&gt;=P52,Trains!$J$48/'Detailed input - Vehicles'!$E$251,0)</f>
        <v>0</v>
      </c>
      <c r="W60" s="140">
        <f>IF('Detailed input - Vehicles'!$E$251&gt;=Q52,Trains!$J$48/'Detailed input - Vehicles'!$E$251,0)</f>
        <v>0</v>
      </c>
      <c r="X60" s="140">
        <f>IF('Detailed input - Vehicles'!$E$251&gt;=R52,Trains!$J$48/'Detailed input - Vehicles'!$E$251,0)</f>
        <v>0</v>
      </c>
      <c r="Y60" s="140">
        <f>IF('Detailed input - Vehicles'!$E$251&gt;=S52,Trains!$J$48/'Detailed input - Vehicles'!$E$251,0)</f>
        <v>0</v>
      </c>
      <c r="Z60" s="140">
        <f>IF('Detailed input - Vehicles'!$E$251&gt;=T52,Trains!$J$48/'Detailed input - Vehicles'!$E$251,0)</f>
        <v>0</v>
      </c>
      <c r="AA60" s="140">
        <f>IF('Detailed input - Vehicles'!$E$251&gt;=U52,Trains!$J$48/'Detailed input - Vehicles'!$E$251,0)</f>
        <v>0</v>
      </c>
      <c r="AB60" s="140">
        <f>IF('Detailed input - Vehicles'!$E$251&gt;=V52,Trains!$J$48/'Detailed input - Vehicles'!$E$251,0)</f>
        <v>0</v>
      </c>
      <c r="AC60" s="140">
        <f>IF('Detailed input - Vehicles'!$E$251&gt;=W52,Trains!$J$48/'Detailed input - Vehicles'!$E$251,0)</f>
        <v>0</v>
      </c>
    </row>
    <row r="61" spans="1:29" ht="20.25" customHeight="1" outlineLevel="2" x14ac:dyDescent="0.3">
      <c r="A61" s="85"/>
      <c r="B61" s="84"/>
      <c r="C61" s="146" t="s">
        <v>128</v>
      </c>
      <c r="D61" s="140"/>
      <c r="E61" s="140"/>
      <c r="F61" s="140"/>
      <c r="G61" s="140"/>
      <c r="H61" s="140"/>
      <c r="I61" s="140"/>
      <c r="J61" s="140"/>
      <c r="K61" s="140">
        <f>IF('Detailed input - Vehicles'!$E$251&gt;=D52,Trains!$K$48/'Detailed input - Vehicles'!$E$251,0)</f>
        <v>0</v>
      </c>
      <c r="L61" s="140">
        <f>IF('Detailed input - Vehicles'!$E$251&gt;=E52,Trains!$K$48/'Detailed input - Vehicles'!$E$251,0)</f>
        <v>0</v>
      </c>
      <c r="M61" s="140">
        <f>IF('Detailed input - Vehicles'!$E$251&gt;=F52,Trains!$K$48/'Detailed input - Vehicles'!$E$251,0)</f>
        <v>0</v>
      </c>
      <c r="N61" s="140">
        <f>IF('Detailed input - Vehicles'!$E$251&gt;=G52,Trains!$K$48/'Detailed input - Vehicles'!$E$251,0)</f>
        <v>0</v>
      </c>
      <c r="O61" s="140">
        <f>IF('Detailed input - Vehicles'!$E$251&gt;=H52,Trains!$K$48/'Detailed input - Vehicles'!$E$251,0)</f>
        <v>0</v>
      </c>
      <c r="P61" s="140">
        <f>IF('Detailed input - Vehicles'!$E$251&gt;=I52,Trains!$K$48/'Detailed input - Vehicles'!$E$251,0)</f>
        <v>0</v>
      </c>
      <c r="Q61" s="140">
        <f>IF('Detailed input - Vehicles'!$E$251&gt;=J52,Trains!$K$48/'Detailed input - Vehicles'!$E$251,0)</f>
        <v>0</v>
      </c>
      <c r="R61" s="140">
        <f>IF('Detailed input - Vehicles'!$E$251&gt;=K52,Trains!$K$48/'Detailed input - Vehicles'!$E$251,0)</f>
        <v>0</v>
      </c>
      <c r="S61" s="140">
        <f>IF('Detailed input - Vehicles'!$E$251&gt;=L52,Trains!$K$48/'Detailed input - Vehicles'!$E$251,0)</f>
        <v>0</v>
      </c>
      <c r="T61" s="140">
        <f>IF('Detailed input - Vehicles'!$E$251&gt;=M52,Trains!$K$48/'Detailed input - Vehicles'!$E$251,0)</f>
        <v>0</v>
      </c>
      <c r="U61" s="140">
        <f>IF('Detailed input - Vehicles'!$E$251&gt;=N52,Trains!$K$48/'Detailed input - Vehicles'!$E$251,0)</f>
        <v>0</v>
      </c>
      <c r="V61" s="140">
        <f>IF('Detailed input - Vehicles'!$E$251&gt;=O52,Trains!$K$48/'Detailed input - Vehicles'!$E$251,0)</f>
        <v>0</v>
      </c>
      <c r="W61" s="140">
        <f>IF('Detailed input - Vehicles'!$E$251&gt;=P52,Trains!$K$48/'Detailed input - Vehicles'!$E$251,0)</f>
        <v>0</v>
      </c>
      <c r="X61" s="140">
        <f>IF('Detailed input - Vehicles'!$E$251&gt;=Q52,Trains!$K$48/'Detailed input - Vehicles'!$E$251,0)</f>
        <v>0</v>
      </c>
      <c r="Y61" s="140">
        <f>IF('Detailed input - Vehicles'!$E$251&gt;=R52,Trains!$K$48/'Detailed input - Vehicles'!$E$251,0)</f>
        <v>0</v>
      </c>
      <c r="Z61" s="140">
        <f>IF('Detailed input - Vehicles'!$E$251&gt;=S52,Trains!$K$48/'Detailed input - Vehicles'!$E$251,0)</f>
        <v>0</v>
      </c>
      <c r="AA61" s="140">
        <f>IF('Detailed input - Vehicles'!$E$251&gt;=T52,Trains!$K$48/'Detailed input - Vehicles'!$E$251,0)</f>
        <v>0</v>
      </c>
      <c r="AB61" s="140">
        <f>IF('Detailed input - Vehicles'!$E$251&gt;=U52,Trains!$K$48/'Detailed input - Vehicles'!$E$251,0)</f>
        <v>0</v>
      </c>
      <c r="AC61" s="140">
        <f>IF('Detailed input - Vehicles'!$E$251&gt;=V52,Trains!$K$48/'Detailed input - Vehicles'!$E$251,0)</f>
        <v>0</v>
      </c>
    </row>
    <row r="62" spans="1:29" ht="20.25" customHeight="1" outlineLevel="2" x14ac:dyDescent="0.3">
      <c r="A62" s="85"/>
      <c r="B62" s="84"/>
      <c r="C62" s="146" t="s">
        <v>129</v>
      </c>
      <c r="D62" s="140"/>
      <c r="E62" s="140"/>
      <c r="F62" s="140"/>
      <c r="G62" s="140"/>
      <c r="H62" s="140"/>
      <c r="I62" s="140"/>
      <c r="J62" s="140"/>
      <c r="K62" s="140"/>
      <c r="L62" s="140">
        <f>IF('Detailed input - Vehicles'!$E$251&gt;=D52,Trains!$L$48/'Detailed input - Vehicles'!$E$251,0)</f>
        <v>0</v>
      </c>
      <c r="M62" s="140">
        <f>IF('Detailed input - Vehicles'!$E$251&gt;=E52,Trains!$L$48/'Detailed input - Vehicles'!$E$251,0)</f>
        <v>0</v>
      </c>
      <c r="N62" s="140">
        <f>IF('Detailed input - Vehicles'!$E$251&gt;=F52,Trains!$L$48/'Detailed input - Vehicles'!$E$251,0)</f>
        <v>0</v>
      </c>
      <c r="O62" s="140">
        <f>IF('Detailed input - Vehicles'!$E$251&gt;=G52,Trains!$L$48/'Detailed input - Vehicles'!$E$251,0)</f>
        <v>0</v>
      </c>
      <c r="P62" s="140">
        <f>IF('Detailed input - Vehicles'!$E$251&gt;=H52,Trains!$L$48/'Detailed input - Vehicles'!$E$251,0)</f>
        <v>0</v>
      </c>
      <c r="Q62" s="140">
        <f>IF('Detailed input - Vehicles'!$E$251&gt;=I52,Trains!$L$48/'Detailed input - Vehicles'!$E$251,0)</f>
        <v>0</v>
      </c>
      <c r="R62" s="140">
        <f>IF('Detailed input - Vehicles'!$E$251&gt;=J52,Trains!$L$48/'Detailed input - Vehicles'!$E$251,0)</f>
        <v>0</v>
      </c>
      <c r="S62" s="140">
        <f>IF('Detailed input - Vehicles'!$E$251&gt;=K52,Trains!$L$48/'Detailed input - Vehicles'!$E$251,0)</f>
        <v>0</v>
      </c>
      <c r="T62" s="140">
        <f>IF('Detailed input - Vehicles'!$E$251&gt;=L52,Trains!$L$48/'Detailed input - Vehicles'!$E$251,0)</f>
        <v>0</v>
      </c>
      <c r="U62" s="140">
        <f>IF('Detailed input - Vehicles'!$E$251&gt;=M52,Trains!$L$48/'Detailed input - Vehicles'!$E$251,0)</f>
        <v>0</v>
      </c>
      <c r="V62" s="140">
        <f>IF('Detailed input - Vehicles'!$E$251&gt;=N52,Trains!$L$48/'Detailed input - Vehicles'!$E$251,0)</f>
        <v>0</v>
      </c>
      <c r="W62" s="140">
        <f>IF('Detailed input - Vehicles'!$E$251&gt;=O52,Trains!$L$48/'Detailed input - Vehicles'!$E$251,0)</f>
        <v>0</v>
      </c>
      <c r="X62" s="140">
        <f>IF('Detailed input - Vehicles'!$E$251&gt;=P52,Trains!$L$48/'Detailed input - Vehicles'!$E$251,0)</f>
        <v>0</v>
      </c>
      <c r="Y62" s="140">
        <f>IF('Detailed input - Vehicles'!$E$251&gt;=Q52,Trains!$L$48/'Detailed input - Vehicles'!$E$251,0)</f>
        <v>0</v>
      </c>
      <c r="Z62" s="140">
        <f>IF('Detailed input - Vehicles'!$E$251&gt;=R52,Trains!$L$48/'Detailed input - Vehicles'!$E$251,0)</f>
        <v>0</v>
      </c>
      <c r="AA62" s="140">
        <f>IF('Detailed input - Vehicles'!$E$251&gt;=S52,Trains!$L$48/'Detailed input - Vehicles'!$E$251,0)</f>
        <v>0</v>
      </c>
      <c r="AB62" s="140">
        <f>IF('Detailed input - Vehicles'!$E$251&gt;=T52,Trains!$L$48/'Detailed input - Vehicles'!$E$251,0)</f>
        <v>0</v>
      </c>
      <c r="AC62" s="140">
        <f>IF('Detailed input - Vehicles'!$E$251&gt;=U52,Trains!$L$48/'Detailed input - Vehicles'!$E$251,0)</f>
        <v>0</v>
      </c>
    </row>
    <row r="63" spans="1:29" ht="20.25" customHeight="1" outlineLevel="2" x14ac:dyDescent="0.3">
      <c r="A63" s="85"/>
      <c r="B63" s="84"/>
      <c r="C63" s="146" t="s">
        <v>130</v>
      </c>
      <c r="D63" s="140"/>
      <c r="E63" s="140"/>
      <c r="F63" s="140"/>
      <c r="G63" s="140"/>
      <c r="H63" s="140"/>
      <c r="I63" s="140"/>
      <c r="J63" s="140"/>
      <c r="K63" s="140"/>
      <c r="L63" s="140"/>
      <c r="M63" s="140">
        <f>IF('Detailed input - Vehicles'!$E$251&gt;=D52,Trains!$M$48/'Detailed input - Vehicles'!$E$251,0)</f>
        <v>0</v>
      </c>
      <c r="N63" s="140">
        <f>IF('Detailed input - Vehicles'!$E$251&gt;=E52,Trains!$M$48/'Detailed input - Vehicles'!$E$251,0)</f>
        <v>0</v>
      </c>
      <c r="O63" s="140">
        <f>IF('Detailed input - Vehicles'!$E$251&gt;=F52,Trains!$M$48/'Detailed input - Vehicles'!$E$251,0)</f>
        <v>0</v>
      </c>
      <c r="P63" s="140">
        <f>IF('Detailed input - Vehicles'!$E$251&gt;=G52,Trains!$M$48/'Detailed input - Vehicles'!$E$251,0)</f>
        <v>0</v>
      </c>
      <c r="Q63" s="140">
        <f>IF('Detailed input - Vehicles'!$E$251&gt;=H52,Trains!$M$48/'Detailed input - Vehicles'!$E$251,0)</f>
        <v>0</v>
      </c>
      <c r="R63" s="140">
        <f>IF('Detailed input - Vehicles'!$E$251&gt;=I52,Trains!$M$48/'Detailed input - Vehicles'!$E$251,0)</f>
        <v>0</v>
      </c>
      <c r="S63" s="140">
        <f>IF('Detailed input - Vehicles'!$E$251&gt;=J52,Trains!$M$48/'Detailed input - Vehicles'!$E$251,0)</f>
        <v>0</v>
      </c>
      <c r="T63" s="140">
        <f>IF('Detailed input - Vehicles'!$E$251&gt;=K52,Trains!$M$48/'Detailed input - Vehicles'!$E$251,0)</f>
        <v>0</v>
      </c>
      <c r="U63" s="140">
        <f>IF('Detailed input - Vehicles'!$E$251&gt;=L52,Trains!$M$48/'Detailed input - Vehicles'!$E$251,0)</f>
        <v>0</v>
      </c>
      <c r="V63" s="140">
        <f>IF('Detailed input - Vehicles'!$E$251&gt;=M52,Trains!$M$48/'Detailed input - Vehicles'!$E$251,0)</f>
        <v>0</v>
      </c>
      <c r="W63" s="140">
        <f>IF('Detailed input - Vehicles'!$E$251&gt;=N52,Trains!$M$48/'Detailed input - Vehicles'!$E$251,0)</f>
        <v>0</v>
      </c>
      <c r="X63" s="140">
        <f>IF('Detailed input - Vehicles'!$E$251&gt;=O52,Trains!$M$48/'Detailed input - Vehicles'!$E$251,0)</f>
        <v>0</v>
      </c>
      <c r="Y63" s="140">
        <f>IF('Detailed input - Vehicles'!$E$251&gt;=P52,Trains!$M$48/'Detailed input - Vehicles'!$E$251,0)</f>
        <v>0</v>
      </c>
      <c r="Z63" s="140">
        <f>IF('Detailed input - Vehicles'!$E$251&gt;=Q52,Trains!$M$48/'Detailed input - Vehicles'!$E$251,0)</f>
        <v>0</v>
      </c>
      <c r="AA63" s="140">
        <f>IF('Detailed input - Vehicles'!$E$251&gt;=R52,Trains!$M$48/'Detailed input - Vehicles'!$E$251,0)</f>
        <v>0</v>
      </c>
      <c r="AB63" s="140">
        <f>IF('Detailed input - Vehicles'!$E$251&gt;=S52,Trains!$M$48/'Detailed input - Vehicles'!$E$251,0)</f>
        <v>0</v>
      </c>
      <c r="AC63" s="140">
        <f>IF('Detailed input - Vehicles'!$E$251&gt;=T52,Trains!$M$48/'Detailed input - Vehicles'!$E$251,0)</f>
        <v>0</v>
      </c>
    </row>
    <row r="64" spans="1:29" ht="20.25" customHeight="1" outlineLevel="2" x14ac:dyDescent="0.3">
      <c r="A64" s="85"/>
      <c r="B64" s="84"/>
      <c r="C64" s="146" t="s">
        <v>131</v>
      </c>
      <c r="D64" s="140"/>
      <c r="E64" s="140"/>
      <c r="F64" s="140"/>
      <c r="G64" s="140"/>
      <c r="H64" s="140"/>
      <c r="I64" s="140"/>
      <c r="J64" s="140"/>
      <c r="K64" s="140"/>
      <c r="L64" s="140"/>
      <c r="M64" s="140"/>
      <c r="N64" s="140">
        <f>IF('Detailed input - Vehicles'!$E$251&gt;=D52,Trains!$N$48/'Detailed input - Vehicles'!$E$251,0)</f>
        <v>0</v>
      </c>
      <c r="O64" s="140">
        <f>IF('Detailed input - Vehicles'!$E$251&gt;=E52,Trains!$N$48/'Detailed input - Vehicles'!$E$251,0)</f>
        <v>0</v>
      </c>
      <c r="P64" s="140">
        <f>IF('Detailed input - Vehicles'!$E$251&gt;=F52,Trains!$N$48/'Detailed input - Vehicles'!$E$251,0)</f>
        <v>0</v>
      </c>
      <c r="Q64" s="140">
        <f>IF('Detailed input - Vehicles'!$E$251&gt;=G52,Trains!$N$48/'Detailed input - Vehicles'!$E$251,0)</f>
        <v>0</v>
      </c>
      <c r="R64" s="140">
        <f>IF('Detailed input - Vehicles'!$E$251&gt;=H52,Trains!$N$48/'Detailed input - Vehicles'!$E$251,0)</f>
        <v>0</v>
      </c>
      <c r="S64" s="140">
        <f>IF('Detailed input - Vehicles'!$E$251&gt;=I52,Trains!$N$48/'Detailed input - Vehicles'!$E$251,0)</f>
        <v>0</v>
      </c>
      <c r="T64" s="140">
        <f>IF('Detailed input - Vehicles'!$E$251&gt;=J52,Trains!$N$48/'Detailed input - Vehicles'!$E$251,0)</f>
        <v>0</v>
      </c>
      <c r="U64" s="140">
        <f>IF('Detailed input - Vehicles'!$E$251&gt;=K52,Trains!$N$48/'Detailed input - Vehicles'!$E$251,0)</f>
        <v>0</v>
      </c>
      <c r="V64" s="140">
        <f>IF('Detailed input - Vehicles'!$E$251&gt;=L52,Trains!$N$48/'Detailed input - Vehicles'!$E$251,0)</f>
        <v>0</v>
      </c>
      <c r="W64" s="140">
        <f>IF('Detailed input - Vehicles'!$E$251&gt;=M52,Trains!$N$48/'Detailed input - Vehicles'!$E$251,0)</f>
        <v>0</v>
      </c>
      <c r="X64" s="140">
        <f>IF('Detailed input - Vehicles'!$E$251&gt;=N52,Trains!$N$48/'Detailed input - Vehicles'!$E$251,0)</f>
        <v>0</v>
      </c>
      <c r="Y64" s="140">
        <f>IF('Detailed input - Vehicles'!$E$251&gt;=O52,Trains!$N$48/'Detailed input - Vehicles'!$E$251,0)</f>
        <v>0</v>
      </c>
      <c r="Z64" s="140">
        <f>IF('Detailed input - Vehicles'!$E$251&gt;=P52,Trains!$N$48/'Detailed input - Vehicles'!$E$251,0)</f>
        <v>0</v>
      </c>
      <c r="AA64" s="140">
        <f>IF('Detailed input - Vehicles'!$E$251&gt;=Q52,Trains!$N$48/'Detailed input - Vehicles'!$E$251,0)</f>
        <v>0</v>
      </c>
      <c r="AB64" s="140">
        <f>IF('Detailed input - Vehicles'!$E$251&gt;=R52,Trains!$N$48/'Detailed input - Vehicles'!$E$251,0)</f>
        <v>0</v>
      </c>
      <c r="AC64" s="140">
        <f>IF('Detailed input - Vehicles'!$E$251&gt;=S52,Trains!$N$48/'Detailed input - Vehicles'!$E$251,0)</f>
        <v>0</v>
      </c>
    </row>
    <row r="65" spans="1:29" s="87" customFormat="1" ht="20.25" customHeight="1" outlineLevel="1" x14ac:dyDescent="0.3">
      <c r="A65" s="85"/>
      <c r="B65" s="84"/>
      <c r="C65" s="84"/>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row>
    <row r="66" spans="1:29" s="87" customFormat="1" ht="20.25" customHeight="1" outlineLevel="1" x14ac:dyDescent="0.3">
      <c r="A66" s="85"/>
      <c r="B66" s="84"/>
      <c r="C66" s="84"/>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row>
    <row r="67" spans="1:29" ht="20.25" customHeight="1" outlineLevel="1" x14ac:dyDescent="0.3">
      <c r="A67" s="85"/>
      <c r="B67" s="133" t="s">
        <v>112</v>
      </c>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1:29" s="87" customFormat="1" ht="20.25" customHeight="1" outlineLevel="1" x14ac:dyDescent="0.3">
      <c r="A68" s="85"/>
      <c r="B68" s="182"/>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row>
    <row r="69" spans="1:29" s="194" customFormat="1" ht="20.25" customHeight="1" outlineLevel="1" thickBot="1" x14ac:dyDescent="0.35">
      <c r="A69" s="85"/>
      <c r="B69" s="180" t="s">
        <v>199</v>
      </c>
      <c r="C69" s="180" t="s">
        <v>16</v>
      </c>
      <c r="D69" s="180">
        <f>SUM(D71+D84+D86+D99)</f>
        <v>0</v>
      </c>
      <c r="E69" s="180">
        <f t="shared" ref="E69:N69" si="38">SUM(E71+E84+E86+E99)</f>
        <v>0</v>
      </c>
      <c r="F69" s="180">
        <f t="shared" si="38"/>
        <v>0</v>
      </c>
      <c r="G69" s="180">
        <f t="shared" si="38"/>
        <v>0</v>
      </c>
      <c r="H69" s="180">
        <f t="shared" si="38"/>
        <v>0</v>
      </c>
      <c r="I69" s="180">
        <f t="shared" si="38"/>
        <v>0</v>
      </c>
      <c r="J69" s="180">
        <f t="shared" si="38"/>
        <v>0</v>
      </c>
      <c r="K69" s="180">
        <f t="shared" si="38"/>
        <v>0</v>
      </c>
      <c r="L69" s="180">
        <f t="shared" si="38"/>
        <v>0</v>
      </c>
      <c r="M69" s="180">
        <f t="shared" si="38"/>
        <v>0</v>
      </c>
      <c r="N69" s="180">
        <f t="shared" si="38"/>
        <v>0</v>
      </c>
      <c r="O69" s="180">
        <f t="shared" ref="O69:AC69" si="39">SUM(O71+O84+O86+O99)</f>
        <v>0</v>
      </c>
      <c r="P69" s="180">
        <f t="shared" si="39"/>
        <v>0</v>
      </c>
      <c r="Q69" s="180">
        <f t="shared" si="39"/>
        <v>0</v>
      </c>
      <c r="R69" s="180">
        <f t="shared" si="39"/>
        <v>0</v>
      </c>
      <c r="S69" s="180">
        <f t="shared" si="39"/>
        <v>0</v>
      </c>
      <c r="T69" s="180">
        <f t="shared" si="39"/>
        <v>0</v>
      </c>
      <c r="U69" s="180">
        <f t="shared" si="39"/>
        <v>0</v>
      </c>
      <c r="V69" s="180">
        <f t="shared" si="39"/>
        <v>0</v>
      </c>
      <c r="W69" s="180">
        <f t="shared" si="39"/>
        <v>0</v>
      </c>
      <c r="X69" s="180">
        <f t="shared" si="39"/>
        <v>0</v>
      </c>
      <c r="Y69" s="180">
        <f t="shared" si="39"/>
        <v>0</v>
      </c>
      <c r="Z69" s="180">
        <f t="shared" si="39"/>
        <v>0</v>
      </c>
      <c r="AA69" s="180">
        <f t="shared" si="39"/>
        <v>0</v>
      </c>
      <c r="AB69" s="180">
        <f t="shared" si="39"/>
        <v>0</v>
      </c>
      <c r="AC69" s="180">
        <f t="shared" si="39"/>
        <v>0</v>
      </c>
    </row>
    <row r="70" spans="1:29" s="87" customFormat="1" ht="20.25" customHeight="1" outlineLevel="1" x14ac:dyDescent="0.3">
      <c r="A70" s="85"/>
      <c r="B70" s="182"/>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row>
    <row r="71" spans="1:29" s="87" customFormat="1" ht="20.25" customHeight="1" outlineLevel="2" x14ac:dyDescent="0.3">
      <c r="A71" s="88"/>
      <c r="B71" s="101" t="s">
        <v>96</v>
      </c>
      <c r="C71" s="101" t="s">
        <v>16</v>
      </c>
      <c r="D71" s="141">
        <f t="shared" ref="D71:N71" si="40">SUM(D72:D82)</f>
        <v>0</v>
      </c>
      <c r="E71" s="141">
        <f t="shared" si="40"/>
        <v>0</v>
      </c>
      <c r="F71" s="141">
        <f t="shared" si="40"/>
        <v>0</v>
      </c>
      <c r="G71" s="141">
        <f t="shared" si="40"/>
        <v>0</v>
      </c>
      <c r="H71" s="141">
        <f t="shared" si="40"/>
        <v>0</v>
      </c>
      <c r="I71" s="141">
        <f t="shared" si="40"/>
        <v>0</v>
      </c>
      <c r="J71" s="141">
        <f t="shared" si="40"/>
        <v>0</v>
      </c>
      <c r="K71" s="141">
        <f t="shared" si="40"/>
        <v>0</v>
      </c>
      <c r="L71" s="141">
        <f t="shared" si="40"/>
        <v>0</v>
      </c>
      <c r="M71" s="141">
        <f t="shared" si="40"/>
        <v>0</v>
      </c>
      <c r="N71" s="141">
        <f t="shared" si="40"/>
        <v>0</v>
      </c>
      <c r="O71" s="141">
        <f t="shared" ref="O71:AC71" si="41">SUM(O72:O82)</f>
        <v>0</v>
      </c>
      <c r="P71" s="141">
        <f t="shared" si="41"/>
        <v>0</v>
      </c>
      <c r="Q71" s="141">
        <f t="shared" si="41"/>
        <v>0</v>
      </c>
      <c r="R71" s="141">
        <f t="shared" si="41"/>
        <v>0</v>
      </c>
      <c r="S71" s="141">
        <f t="shared" si="41"/>
        <v>0</v>
      </c>
      <c r="T71" s="141">
        <f t="shared" si="41"/>
        <v>0</v>
      </c>
      <c r="U71" s="141">
        <f t="shared" si="41"/>
        <v>0</v>
      </c>
      <c r="V71" s="141">
        <f t="shared" si="41"/>
        <v>0</v>
      </c>
      <c r="W71" s="141">
        <f t="shared" si="41"/>
        <v>0</v>
      </c>
      <c r="X71" s="141">
        <f t="shared" si="41"/>
        <v>0</v>
      </c>
      <c r="Y71" s="141">
        <f t="shared" si="41"/>
        <v>0</v>
      </c>
      <c r="Z71" s="141">
        <f t="shared" si="41"/>
        <v>0</v>
      </c>
      <c r="AA71" s="141">
        <f t="shared" si="41"/>
        <v>0</v>
      </c>
      <c r="AB71" s="141">
        <f t="shared" si="41"/>
        <v>0</v>
      </c>
      <c r="AC71" s="141">
        <f t="shared" si="41"/>
        <v>0</v>
      </c>
    </row>
    <row r="72" spans="1:29" s="87" customFormat="1" ht="20.25" customHeight="1" outlineLevel="3" x14ac:dyDescent="0.3">
      <c r="A72" s="88"/>
      <c r="B72" s="103" t="s">
        <v>136</v>
      </c>
      <c r="C72" s="146" t="s">
        <v>121</v>
      </c>
      <c r="D72" s="140">
        <f>IF('Detailed input - Vehicles'!$E$263&lt;&gt;0,'Detailed input - Vehicles'!$E$263,'Detailed input - Vehicles'!$E$262)*D13*D25</f>
        <v>0</v>
      </c>
      <c r="E72" s="140">
        <f>IF('Detailed input - Vehicles'!$E$263&lt;&gt;0,'Detailed input - Vehicles'!$E$263,'Detailed input - Vehicles'!$E$262)*E13*E25</f>
        <v>0</v>
      </c>
      <c r="F72" s="140">
        <f>IF('Detailed input - Vehicles'!$E$263&lt;&gt;0,'Detailed input - Vehicles'!$E$263,'Detailed input - Vehicles'!$E$262)*F13*F25</f>
        <v>0</v>
      </c>
      <c r="G72" s="140">
        <f>IF('Detailed input - Vehicles'!$E$263&lt;&gt;0,'Detailed input - Vehicles'!$E$263,'Detailed input - Vehicles'!$E$262)*G13*G25</f>
        <v>0</v>
      </c>
      <c r="H72" s="140">
        <f>IF('Detailed input - Vehicles'!$E$263&lt;&gt;0,'Detailed input - Vehicles'!$E$263,'Detailed input - Vehicles'!$E$262)*H13*H25</f>
        <v>0</v>
      </c>
      <c r="I72" s="140">
        <f>IF('Detailed input - Vehicles'!$E$263&lt;&gt;0,'Detailed input - Vehicles'!$E$263,'Detailed input - Vehicles'!$E$262)*I13*I25</f>
        <v>0</v>
      </c>
      <c r="J72" s="140">
        <f>IF('Detailed input - Vehicles'!$E$263&lt;&gt;0,'Detailed input - Vehicles'!$E$263,'Detailed input - Vehicles'!$E$262)*J13*J25</f>
        <v>0</v>
      </c>
      <c r="K72" s="140">
        <f>IF('Detailed input - Vehicles'!$E$263&lt;&gt;0,'Detailed input - Vehicles'!$E$263,'Detailed input - Vehicles'!$E$262)*K13*K25</f>
        <v>0</v>
      </c>
      <c r="L72" s="140">
        <f>IF('Detailed input - Vehicles'!$E$263&lt;&gt;0,'Detailed input - Vehicles'!$E$263,'Detailed input - Vehicles'!$E$262)*L13*L25</f>
        <v>0</v>
      </c>
      <c r="M72" s="140">
        <f>IF('Detailed input - Vehicles'!$E$263&lt;&gt;0,'Detailed input - Vehicles'!$E$263,'Detailed input - Vehicles'!$E$262)*M13*M25</f>
        <v>0</v>
      </c>
      <c r="N72" s="140">
        <f>IF('Detailed input - Vehicles'!$E$263&lt;&gt;0,'Detailed input - Vehicles'!$E$263,'Detailed input - Vehicles'!$E$262)*N13*N25</f>
        <v>0</v>
      </c>
      <c r="O72" s="140">
        <f>IF('Detailed input - Vehicles'!$E$263&lt;&gt;0,'Detailed input - Vehicles'!$E$263,'Detailed input - Vehicles'!$E$262)*O13*O25</f>
        <v>0</v>
      </c>
      <c r="P72" s="140">
        <f>IF('Detailed input - Vehicles'!$E$263&lt;&gt;0,'Detailed input - Vehicles'!$E$263,'Detailed input - Vehicles'!$E$262)*P13*P25</f>
        <v>0</v>
      </c>
      <c r="Q72" s="140">
        <f>IF('Detailed input - Vehicles'!$E$263&lt;&gt;0,'Detailed input - Vehicles'!$E$263,'Detailed input - Vehicles'!$E$262)*Q13*Q25</f>
        <v>0</v>
      </c>
      <c r="R72" s="140">
        <f>IF('Detailed input - Vehicles'!$E$263&lt;&gt;0,'Detailed input - Vehicles'!$E$263,'Detailed input - Vehicles'!$E$262)*R13*R25</f>
        <v>0</v>
      </c>
      <c r="S72" s="140">
        <f>IF('Detailed input - Vehicles'!$E$263&lt;&gt;0,'Detailed input - Vehicles'!$E$263,'Detailed input - Vehicles'!$E$262)*S13*S25</f>
        <v>0</v>
      </c>
      <c r="T72" s="140">
        <f>IF('Detailed input - Vehicles'!$E$263&lt;&gt;0,'Detailed input - Vehicles'!$E$263,'Detailed input - Vehicles'!$E$262)*T13*T25</f>
        <v>0</v>
      </c>
      <c r="U72" s="140">
        <f>IF('Detailed input - Vehicles'!$E$263&lt;&gt;0,'Detailed input - Vehicles'!$E$263,'Detailed input - Vehicles'!$E$262)*U13*U25</f>
        <v>0</v>
      </c>
      <c r="V72" s="140">
        <f>IF('Detailed input - Vehicles'!$E$263&lt;&gt;0,'Detailed input - Vehicles'!$E$263,'Detailed input - Vehicles'!$E$262)*V13*V25</f>
        <v>0</v>
      </c>
      <c r="W72" s="140">
        <f>IF('Detailed input - Vehicles'!$E$263&lt;&gt;0,'Detailed input - Vehicles'!$E$263,'Detailed input - Vehicles'!$E$262)*W13*W25</f>
        <v>0</v>
      </c>
      <c r="X72" s="140">
        <f>IF('Detailed input - Vehicles'!$E$263&lt;&gt;0,'Detailed input - Vehicles'!$E$263,'Detailed input - Vehicles'!$E$262)*X13*X25</f>
        <v>0</v>
      </c>
      <c r="Y72" s="140">
        <f>IF('Detailed input - Vehicles'!$E$263&lt;&gt;0,'Detailed input - Vehicles'!$E$263,'Detailed input - Vehicles'!$E$262)*Y13*Y25</f>
        <v>0</v>
      </c>
      <c r="Z72" s="140">
        <f>IF('Detailed input - Vehicles'!$E$263&lt;&gt;0,'Detailed input - Vehicles'!$E$263,'Detailed input - Vehicles'!$E$262)*Z13*Z25</f>
        <v>0</v>
      </c>
      <c r="AA72" s="140">
        <f>IF('Detailed input - Vehicles'!$E$263&lt;&gt;0,'Detailed input - Vehicles'!$E$263,'Detailed input - Vehicles'!$E$262)*AA13*AA25</f>
        <v>0</v>
      </c>
      <c r="AB72" s="140">
        <f>IF('Detailed input - Vehicles'!$E$263&lt;&gt;0,'Detailed input - Vehicles'!$E$263,'Detailed input - Vehicles'!$E$262)*AB13*AB25</f>
        <v>0</v>
      </c>
      <c r="AC72" s="140">
        <f>IF('Detailed input - Vehicles'!$E$263&lt;&gt;0,'Detailed input - Vehicles'!$E$263,'Detailed input - Vehicles'!$E$262)*AC13*AC25</f>
        <v>0</v>
      </c>
    </row>
    <row r="73" spans="1:29" s="87" customFormat="1" ht="20.25" customHeight="1" outlineLevel="3" x14ac:dyDescent="0.3">
      <c r="A73" s="88"/>
      <c r="B73" s="89"/>
      <c r="C73" s="146" t="s">
        <v>122</v>
      </c>
      <c r="D73" s="140"/>
      <c r="E73" s="140">
        <f>IF('Detailed input - Vehicles'!$F$263&lt;&gt;0,'Detailed input - Vehicles'!$F$263,'Detailed input - Vehicles'!$F$262)*Trains!E25*Trains!E14</f>
        <v>0</v>
      </c>
      <c r="F73" s="140">
        <f>IF('Detailed input - Vehicles'!$F$263&lt;&gt;0,'Detailed input - Vehicles'!$F$263,'Detailed input - Vehicles'!$F$262)*Trains!F25*Trains!F14</f>
        <v>0</v>
      </c>
      <c r="G73" s="140">
        <f>IF('Detailed input - Vehicles'!$F$263&lt;&gt;0,'Detailed input - Vehicles'!$F$263,'Detailed input - Vehicles'!$F$262)*Trains!G25*Trains!G14</f>
        <v>0</v>
      </c>
      <c r="H73" s="140">
        <f>IF('Detailed input - Vehicles'!$F$263&lt;&gt;0,'Detailed input - Vehicles'!$F$263,'Detailed input - Vehicles'!$F$262)*Trains!H25*Trains!H14</f>
        <v>0</v>
      </c>
      <c r="I73" s="140">
        <f>IF('Detailed input - Vehicles'!$F$263&lt;&gt;0,'Detailed input - Vehicles'!$F$263,'Detailed input - Vehicles'!$F$262)*Trains!I25*Trains!I14</f>
        <v>0</v>
      </c>
      <c r="J73" s="140">
        <f>IF('Detailed input - Vehicles'!$F$263&lt;&gt;0,'Detailed input - Vehicles'!$F$263,'Detailed input - Vehicles'!$F$262)*Trains!J25*Trains!J14</f>
        <v>0</v>
      </c>
      <c r="K73" s="140">
        <f>IF('Detailed input - Vehicles'!$F$263&lt;&gt;0,'Detailed input - Vehicles'!$F$263,'Detailed input - Vehicles'!$F$262)*Trains!K25*Trains!K14</f>
        <v>0</v>
      </c>
      <c r="L73" s="140">
        <f>IF('Detailed input - Vehicles'!$F$263&lt;&gt;0,'Detailed input - Vehicles'!$F$263,'Detailed input - Vehicles'!$F$262)*Trains!L25*Trains!L14</f>
        <v>0</v>
      </c>
      <c r="M73" s="140">
        <f>IF('Detailed input - Vehicles'!$F$263&lt;&gt;0,'Detailed input - Vehicles'!$F$263,'Detailed input - Vehicles'!$F$262)*Trains!M25*Trains!M14</f>
        <v>0</v>
      </c>
      <c r="N73" s="140">
        <f>IF('Detailed input - Vehicles'!$F$263&lt;&gt;0,'Detailed input - Vehicles'!$F$263,'Detailed input - Vehicles'!$F$262)*Trains!N25*Trains!N14</f>
        <v>0</v>
      </c>
      <c r="O73" s="140">
        <f>IF('Detailed input - Vehicles'!$F$263&lt;&gt;0,'Detailed input - Vehicles'!$F$263,'Detailed input - Vehicles'!$F$262)*Trains!O25*Trains!O14</f>
        <v>0</v>
      </c>
      <c r="P73" s="140">
        <f>IF('Detailed input - Vehicles'!$F$263&lt;&gt;0,'Detailed input - Vehicles'!$F$263,'Detailed input - Vehicles'!$F$262)*Trains!P25*Trains!P14</f>
        <v>0</v>
      </c>
      <c r="Q73" s="140">
        <f>IF('Detailed input - Vehicles'!$F$263&lt;&gt;0,'Detailed input - Vehicles'!$F$263,'Detailed input - Vehicles'!$F$262)*Trains!Q25*Trains!Q14</f>
        <v>0</v>
      </c>
      <c r="R73" s="140">
        <f>IF('Detailed input - Vehicles'!$F$263&lt;&gt;0,'Detailed input - Vehicles'!$F$263,'Detailed input - Vehicles'!$F$262)*Trains!R25*Trains!R14</f>
        <v>0</v>
      </c>
      <c r="S73" s="140">
        <f>IF('Detailed input - Vehicles'!$F$263&lt;&gt;0,'Detailed input - Vehicles'!$F$263,'Detailed input - Vehicles'!$F$262)*Trains!S25*Trains!S14</f>
        <v>0</v>
      </c>
      <c r="T73" s="140">
        <f>IF('Detailed input - Vehicles'!$F$263&lt;&gt;0,'Detailed input - Vehicles'!$F$263,'Detailed input - Vehicles'!$F$262)*Trains!T25*Trains!T14</f>
        <v>0</v>
      </c>
      <c r="U73" s="140">
        <f>IF('Detailed input - Vehicles'!$F$263&lt;&gt;0,'Detailed input - Vehicles'!$F$263,'Detailed input - Vehicles'!$F$262)*Trains!U25*Trains!U14</f>
        <v>0</v>
      </c>
      <c r="V73" s="140">
        <f>IF('Detailed input - Vehicles'!$F$263&lt;&gt;0,'Detailed input - Vehicles'!$F$263,'Detailed input - Vehicles'!$F$262)*Trains!V25*Trains!V14</f>
        <v>0</v>
      </c>
      <c r="W73" s="140">
        <f>IF('Detailed input - Vehicles'!$F$263&lt;&gt;0,'Detailed input - Vehicles'!$F$263,'Detailed input - Vehicles'!$F$262)*Trains!W25*Trains!W14</f>
        <v>0</v>
      </c>
      <c r="X73" s="140">
        <f>IF('Detailed input - Vehicles'!$F$263&lt;&gt;0,'Detailed input - Vehicles'!$F$263,'Detailed input - Vehicles'!$F$262)*Trains!X25*Trains!X14</f>
        <v>0</v>
      </c>
      <c r="Y73" s="140">
        <f>IF('Detailed input - Vehicles'!$F$263&lt;&gt;0,'Detailed input - Vehicles'!$F$263,'Detailed input - Vehicles'!$F$262)*Trains!Y25*Trains!Y14</f>
        <v>0</v>
      </c>
      <c r="Z73" s="140">
        <f>IF('Detailed input - Vehicles'!$F$263&lt;&gt;0,'Detailed input - Vehicles'!$F$263,'Detailed input - Vehicles'!$F$262)*Trains!Z25*Trains!Z14</f>
        <v>0</v>
      </c>
      <c r="AA73" s="140">
        <f>IF('Detailed input - Vehicles'!$F$263&lt;&gt;0,'Detailed input - Vehicles'!$F$263,'Detailed input - Vehicles'!$F$262)*Trains!AA25*Trains!AA14</f>
        <v>0</v>
      </c>
      <c r="AB73" s="140">
        <f>IF('Detailed input - Vehicles'!$F$263&lt;&gt;0,'Detailed input - Vehicles'!$F$263,'Detailed input - Vehicles'!$F$262)*Trains!AB25*Trains!AB14</f>
        <v>0</v>
      </c>
      <c r="AC73" s="140">
        <f>IF('Detailed input - Vehicles'!$F$263&lt;&gt;0,'Detailed input - Vehicles'!$F$263,'Detailed input - Vehicles'!$F$262)*Trains!AC25*Trains!AC14</f>
        <v>0</v>
      </c>
    </row>
    <row r="74" spans="1:29" s="87" customFormat="1" ht="20.25" customHeight="1" outlineLevel="3" x14ac:dyDescent="0.3">
      <c r="A74" s="88"/>
      <c r="B74" s="89"/>
      <c r="C74" s="146" t="s">
        <v>123</v>
      </c>
      <c r="D74" s="140"/>
      <c r="E74" s="140"/>
      <c r="F74" s="140">
        <f>IF('Detailed input - Vehicles'!$G$263&lt;&gt;0,'Detailed input - Vehicles'!$G$263,'Detailed input - Vehicles'!$G$262)*Trains!F25*Trains!F15</f>
        <v>0</v>
      </c>
      <c r="G74" s="140">
        <f>IF('Detailed input - Vehicles'!$G$263&lt;&gt;0,'Detailed input - Vehicles'!$G$263,'Detailed input - Vehicles'!$G$262)*Trains!G25*Trains!G15</f>
        <v>0</v>
      </c>
      <c r="H74" s="140">
        <f>IF('Detailed input - Vehicles'!$G$263&lt;&gt;0,'Detailed input - Vehicles'!$G$263,'Detailed input - Vehicles'!$G$262)*Trains!H25*Trains!H15</f>
        <v>0</v>
      </c>
      <c r="I74" s="140">
        <f>IF('Detailed input - Vehicles'!$G$263&lt;&gt;0,'Detailed input - Vehicles'!$G$263,'Detailed input - Vehicles'!$G$262)*Trains!I25*Trains!I15</f>
        <v>0</v>
      </c>
      <c r="J74" s="140">
        <f>IF('Detailed input - Vehicles'!$G$263&lt;&gt;0,'Detailed input - Vehicles'!$G$263,'Detailed input - Vehicles'!$G$262)*Trains!J25*Trains!J15</f>
        <v>0</v>
      </c>
      <c r="K74" s="140">
        <f>IF('Detailed input - Vehicles'!$G$263&lt;&gt;0,'Detailed input - Vehicles'!$G$263,'Detailed input - Vehicles'!$G$262)*Trains!K25*Trains!K15</f>
        <v>0</v>
      </c>
      <c r="L74" s="140">
        <f>IF('Detailed input - Vehicles'!$G$263&lt;&gt;0,'Detailed input - Vehicles'!$G$263,'Detailed input - Vehicles'!$G$262)*Trains!L25*Trains!L15</f>
        <v>0</v>
      </c>
      <c r="M74" s="140">
        <f>IF('Detailed input - Vehicles'!$G$263&lt;&gt;0,'Detailed input - Vehicles'!$G$263,'Detailed input - Vehicles'!$G$262)*Trains!M25*Trains!M15</f>
        <v>0</v>
      </c>
      <c r="N74" s="140">
        <f>IF('Detailed input - Vehicles'!$G$263&lt;&gt;0,'Detailed input - Vehicles'!$G$263,'Detailed input - Vehicles'!$G$262)*Trains!N25*Trains!N15</f>
        <v>0</v>
      </c>
      <c r="O74" s="140">
        <f>IF('Detailed input - Vehicles'!$G$263&lt;&gt;0,'Detailed input - Vehicles'!$G$263,'Detailed input - Vehicles'!$G$262)*Trains!O25*Trains!O15</f>
        <v>0</v>
      </c>
      <c r="P74" s="140">
        <f>IF('Detailed input - Vehicles'!$G$263&lt;&gt;0,'Detailed input - Vehicles'!$G$263,'Detailed input - Vehicles'!$G$262)*Trains!P25*Trains!P15</f>
        <v>0</v>
      </c>
      <c r="Q74" s="140">
        <f>IF('Detailed input - Vehicles'!$G$263&lt;&gt;0,'Detailed input - Vehicles'!$G$263,'Detailed input - Vehicles'!$G$262)*Trains!Q25*Trains!Q15</f>
        <v>0</v>
      </c>
      <c r="R74" s="140">
        <f>IF('Detailed input - Vehicles'!$G$263&lt;&gt;0,'Detailed input - Vehicles'!$G$263,'Detailed input - Vehicles'!$G$262)*Trains!R25*Trains!R15</f>
        <v>0</v>
      </c>
      <c r="S74" s="140">
        <f>IF('Detailed input - Vehicles'!$G$263&lt;&gt;0,'Detailed input - Vehicles'!$G$263,'Detailed input - Vehicles'!$G$262)*Trains!S25*Trains!S15</f>
        <v>0</v>
      </c>
      <c r="T74" s="140">
        <f>IF('Detailed input - Vehicles'!$G$263&lt;&gt;0,'Detailed input - Vehicles'!$G$263,'Detailed input - Vehicles'!$G$262)*Trains!T25*Trains!T15</f>
        <v>0</v>
      </c>
      <c r="U74" s="140">
        <f>IF('Detailed input - Vehicles'!$G$263&lt;&gt;0,'Detailed input - Vehicles'!$G$263,'Detailed input - Vehicles'!$G$262)*Trains!U25*Trains!U15</f>
        <v>0</v>
      </c>
      <c r="V74" s="140">
        <f>IF('Detailed input - Vehicles'!$G$263&lt;&gt;0,'Detailed input - Vehicles'!$G$263,'Detailed input - Vehicles'!$G$262)*Trains!V25*Trains!V15</f>
        <v>0</v>
      </c>
      <c r="W74" s="140">
        <f>IF('Detailed input - Vehicles'!$G$263&lt;&gt;0,'Detailed input - Vehicles'!$G$263,'Detailed input - Vehicles'!$G$262)*Trains!W25*Trains!W15</f>
        <v>0</v>
      </c>
      <c r="X74" s="140">
        <f>IF('Detailed input - Vehicles'!$G$263&lt;&gt;0,'Detailed input - Vehicles'!$G$263,'Detailed input - Vehicles'!$G$262)*Trains!X25*Trains!X15</f>
        <v>0</v>
      </c>
      <c r="Y74" s="140">
        <f>IF('Detailed input - Vehicles'!$G$263&lt;&gt;0,'Detailed input - Vehicles'!$G$263,'Detailed input - Vehicles'!$G$262)*Trains!Y25*Trains!Y15</f>
        <v>0</v>
      </c>
      <c r="Z74" s="140">
        <f>IF('Detailed input - Vehicles'!$G$263&lt;&gt;0,'Detailed input - Vehicles'!$G$263,'Detailed input - Vehicles'!$G$262)*Trains!Z25*Trains!Z15</f>
        <v>0</v>
      </c>
      <c r="AA74" s="140">
        <f>IF('Detailed input - Vehicles'!$G$263&lt;&gt;0,'Detailed input - Vehicles'!$G$263,'Detailed input - Vehicles'!$G$262)*Trains!AA25*Trains!AA15</f>
        <v>0</v>
      </c>
      <c r="AB74" s="140">
        <f>IF('Detailed input - Vehicles'!$G$263&lt;&gt;0,'Detailed input - Vehicles'!$G$263,'Detailed input - Vehicles'!$G$262)*Trains!AB25*Trains!AB15</f>
        <v>0</v>
      </c>
      <c r="AC74" s="140">
        <f>IF('Detailed input - Vehicles'!$G$263&lt;&gt;0,'Detailed input - Vehicles'!$G$263,'Detailed input - Vehicles'!$G$262)*Trains!AC25*Trains!AC15</f>
        <v>0</v>
      </c>
    </row>
    <row r="75" spans="1:29" s="87" customFormat="1" ht="20.25" customHeight="1" outlineLevel="3" x14ac:dyDescent="0.3">
      <c r="A75" s="88"/>
      <c r="B75" s="89"/>
      <c r="C75" s="146" t="s">
        <v>124</v>
      </c>
      <c r="D75" s="140"/>
      <c r="E75" s="140"/>
      <c r="F75" s="140"/>
      <c r="G75" s="140">
        <f>IF('Detailed input - Vehicles'!$H$263&lt;&gt;0,'Detailed input - Vehicles'!$H$263,'Detailed input - Vehicles'!$H$262)*G25*G16</f>
        <v>0</v>
      </c>
      <c r="H75" s="140">
        <f>IF('Detailed input - Vehicles'!$H$263&lt;&gt;0,'Detailed input - Vehicles'!$H$263,'Detailed input - Vehicles'!$H$262)*H25*H16</f>
        <v>0</v>
      </c>
      <c r="I75" s="140">
        <f>IF('Detailed input - Vehicles'!$H$263&lt;&gt;0,'Detailed input - Vehicles'!$H$263,'Detailed input - Vehicles'!$H$262)*I25*I16</f>
        <v>0</v>
      </c>
      <c r="J75" s="140">
        <f>IF('Detailed input - Vehicles'!$H$263&lt;&gt;0,'Detailed input - Vehicles'!$H$263,'Detailed input - Vehicles'!$H$262)*J25*J16</f>
        <v>0</v>
      </c>
      <c r="K75" s="140">
        <f>IF('Detailed input - Vehicles'!$H$263&lt;&gt;0,'Detailed input - Vehicles'!$H$263,'Detailed input - Vehicles'!$H$262)*K25*K16</f>
        <v>0</v>
      </c>
      <c r="L75" s="140">
        <f>IF('Detailed input - Vehicles'!$H$263&lt;&gt;0,'Detailed input - Vehicles'!$H$263,'Detailed input - Vehicles'!$H$262)*L25*L16</f>
        <v>0</v>
      </c>
      <c r="M75" s="140">
        <f>IF('Detailed input - Vehicles'!$H$263&lt;&gt;0,'Detailed input - Vehicles'!$H$263,'Detailed input - Vehicles'!$H$262)*M25*M16</f>
        <v>0</v>
      </c>
      <c r="N75" s="140">
        <f>IF('Detailed input - Vehicles'!$H$263&lt;&gt;0,'Detailed input - Vehicles'!$H$263,'Detailed input - Vehicles'!$H$262)*N25*N16</f>
        <v>0</v>
      </c>
      <c r="O75" s="140">
        <f>IF('Detailed input - Vehicles'!$H$263&lt;&gt;0,'Detailed input - Vehicles'!$H$263,'Detailed input - Vehicles'!$H$262)*O25*O16</f>
        <v>0</v>
      </c>
      <c r="P75" s="140">
        <f>IF('Detailed input - Vehicles'!$H$263&lt;&gt;0,'Detailed input - Vehicles'!$H$263,'Detailed input - Vehicles'!$H$262)*P25*P16</f>
        <v>0</v>
      </c>
      <c r="Q75" s="140">
        <f>IF('Detailed input - Vehicles'!$H$263&lt;&gt;0,'Detailed input - Vehicles'!$H$263,'Detailed input - Vehicles'!$H$262)*Q25*Q16</f>
        <v>0</v>
      </c>
      <c r="R75" s="140">
        <f>IF('Detailed input - Vehicles'!$H$263&lt;&gt;0,'Detailed input - Vehicles'!$H$263,'Detailed input - Vehicles'!$H$262)*R25*R16</f>
        <v>0</v>
      </c>
      <c r="S75" s="140">
        <f>IF('Detailed input - Vehicles'!$H$263&lt;&gt;0,'Detailed input - Vehicles'!$H$263,'Detailed input - Vehicles'!$H$262)*S25*S16</f>
        <v>0</v>
      </c>
      <c r="T75" s="140">
        <f>IF('Detailed input - Vehicles'!$H$263&lt;&gt;0,'Detailed input - Vehicles'!$H$263,'Detailed input - Vehicles'!$H$262)*T25*T16</f>
        <v>0</v>
      </c>
      <c r="U75" s="140">
        <f>IF('Detailed input - Vehicles'!$H$263&lt;&gt;0,'Detailed input - Vehicles'!$H$263,'Detailed input - Vehicles'!$H$262)*U25*U16</f>
        <v>0</v>
      </c>
      <c r="V75" s="140">
        <f>IF('Detailed input - Vehicles'!$H$263&lt;&gt;0,'Detailed input - Vehicles'!$H$263,'Detailed input - Vehicles'!$H$262)*V25*V16</f>
        <v>0</v>
      </c>
      <c r="W75" s="140">
        <f>IF('Detailed input - Vehicles'!$H$263&lt;&gt;0,'Detailed input - Vehicles'!$H$263,'Detailed input - Vehicles'!$H$262)*W25*W16</f>
        <v>0</v>
      </c>
      <c r="X75" s="140">
        <f>IF('Detailed input - Vehicles'!$H$263&lt;&gt;0,'Detailed input - Vehicles'!$H$263,'Detailed input - Vehicles'!$H$262)*X25*X16</f>
        <v>0</v>
      </c>
      <c r="Y75" s="140">
        <f>IF('Detailed input - Vehicles'!$H$263&lt;&gt;0,'Detailed input - Vehicles'!$H$263,'Detailed input - Vehicles'!$H$262)*Y25*Y16</f>
        <v>0</v>
      </c>
      <c r="Z75" s="140">
        <f>IF('Detailed input - Vehicles'!$H$263&lt;&gt;0,'Detailed input - Vehicles'!$H$263,'Detailed input - Vehicles'!$H$262)*Z25*Z16</f>
        <v>0</v>
      </c>
      <c r="AA75" s="140">
        <f>IF('Detailed input - Vehicles'!$H$263&lt;&gt;0,'Detailed input - Vehicles'!$H$263,'Detailed input - Vehicles'!$H$262)*AA25*AA16</f>
        <v>0</v>
      </c>
      <c r="AB75" s="140">
        <f>IF('Detailed input - Vehicles'!$H$263&lt;&gt;0,'Detailed input - Vehicles'!$H$263,'Detailed input - Vehicles'!$H$262)*AB25*AB16</f>
        <v>0</v>
      </c>
      <c r="AC75" s="140">
        <f>IF('Detailed input - Vehicles'!$H$263&lt;&gt;0,'Detailed input - Vehicles'!$H$263,'Detailed input - Vehicles'!$H$262)*AC25*AC16</f>
        <v>0</v>
      </c>
    </row>
    <row r="76" spans="1:29" s="87" customFormat="1" ht="20.25" customHeight="1" outlineLevel="3" x14ac:dyDescent="0.3">
      <c r="A76" s="88"/>
      <c r="B76" s="89"/>
      <c r="C76" s="146" t="s">
        <v>125</v>
      </c>
      <c r="D76" s="140"/>
      <c r="E76" s="140"/>
      <c r="F76" s="140"/>
      <c r="G76" s="140"/>
      <c r="H76" s="140">
        <f>IF('Detailed input - Vehicles'!$I$263&lt;&gt;0,'Detailed input - Vehicles'!$I$263,'Detailed input - Vehicles'!$I$262)*Trains!H17*Trains!H25</f>
        <v>0</v>
      </c>
      <c r="I76" s="140">
        <f>IF('Detailed input - Vehicles'!$I$263&lt;&gt;0,'Detailed input - Vehicles'!$I$263,'Detailed input - Vehicles'!$I$262)*Trains!I17*Trains!I25</f>
        <v>0</v>
      </c>
      <c r="J76" s="140">
        <f>IF('Detailed input - Vehicles'!$I$263&lt;&gt;0,'Detailed input - Vehicles'!$I$263,'Detailed input - Vehicles'!$I$262)*Trains!J17*Trains!J25</f>
        <v>0</v>
      </c>
      <c r="K76" s="140">
        <f>IF('Detailed input - Vehicles'!$I$263&lt;&gt;0,'Detailed input - Vehicles'!$I$263,'Detailed input - Vehicles'!$I$262)*Trains!K17*Trains!K25</f>
        <v>0</v>
      </c>
      <c r="L76" s="140">
        <f>IF('Detailed input - Vehicles'!$I$263&lt;&gt;0,'Detailed input - Vehicles'!$I$263,'Detailed input - Vehicles'!$I$262)*Trains!L17*Trains!L25</f>
        <v>0</v>
      </c>
      <c r="M76" s="140">
        <f>IF('Detailed input - Vehicles'!$I$263&lt;&gt;0,'Detailed input - Vehicles'!$I$263,'Detailed input - Vehicles'!$I$262)*Trains!M17*Trains!M25</f>
        <v>0</v>
      </c>
      <c r="N76" s="140">
        <f>IF('Detailed input - Vehicles'!$I$263&lt;&gt;0,'Detailed input - Vehicles'!$I$263,'Detailed input - Vehicles'!$I$262)*Trains!N17*Trains!N25</f>
        <v>0</v>
      </c>
      <c r="O76" s="140">
        <f>IF('Detailed input - Vehicles'!$I$263&lt;&gt;0,'Detailed input - Vehicles'!$I$263,'Detailed input - Vehicles'!$I$262)*Trains!O17*Trains!O25</f>
        <v>0</v>
      </c>
      <c r="P76" s="140">
        <f>IF('Detailed input - Vehicles'!$I$263&lt;&gt;0,'Detailed input - Vehicles'!$I$263,'Detailed input - Vehicles'!$I$262)*Trains!P17*Trains!P25</f>
        <v>0</v>
      </c>
      <c r="Q76" s="140">
        <f>IF('Detailed input - Vehicles'!$I$263&lt;&gt;0,'Detailed input - Vehicles'!$I$263,'Detailed input - Vehicles'!$I$262)*Trains!Q17*Trains!Q25</f>
        <v>0</v>
      </c>
      <c r="R76" s="140">
        <f>IF('Detailed input - Vehicles'!$I$263&lt;&gt;0,'Detailed input - Vehicles'!$I$263,'Detailed input - Vehicles'!$I$262)*Trains!R17*Trains!R25</f>
        <v>0</v>
      </c>
      <c r="S76" s="140">
        <f>IF('Detailed input - Vehicles'!$I$263&lt;&gt;0,'Detailed input - Vehicles'!$I$263,'Detailed input - Vehicles'!$I$262)*Trains!S17*Trains!S25</f>
        <v>0</v>
      </c>
      <c r="T76" s="140">
        <f>IF('Detailed input - Vehicles'!$I$263&lt;&gt;0,'Detailed input - Vehicles'!$I$263,'Detailed input - Vehicles'!$I$262)*Trains!T17*Trains!T25</f>
        <v>0</v>
      </c>
      <c r="U76" s="140">
        <f>IF('Detailed input - Vehicles'!$I$263&lt;&gt;0,'Detailed input - Vehicles'!$I$263,'Detailed input - Vehicles'!$I$262)*Trains!U17*Trains!U25</f>
        <v>0</v>
      </c>
      <c r="V76" s="140">
        <f>IF('Detailed input - Vehicles'!$I$263&lt;&gt;0,'Detailed input - Vehicles'!$I$263,'Detailed input - Vehicles'!$I$262)*Trains!V17*Trains!V25</f>
        <v>0</v>
      </c>
      <c r="W76" s="140">
        <f>IF('Detailed input - Vehicles'!$I$263&lt;&gt;0,'Detailed input - Vehicles'!$I$263,'Detailed input - Vehicles'!$I$262)*Trains!W17*Trains!W25</f>
        <v>0</v>
      </c>
      <c r="X76" s="140">
        <f>IF('Detailed input - Vehicles'!$I$263&lt;&gt;0,'Detailed input - Vehicles'!$I$263,'Detailed input - Vehicles'!$I$262)*Trains!X17*Trains!X25</f>
        <v>0</v>
      </c>
      <c r="Y76" s="140">
        <f>IF('Detailed input - Vehicles'!$I$263&lt;&gt;0,'Detailed input - Vehicles'!$I$263,'Detailed input - Vehicles'!$I$262)*Trains!Y17*Trains!Y25</f>
        <v>0</v>
      </c>
      <c r="Z76" s="140">
        <f>IF('Detailed input - Vehicles'!$I$263&lt;&gt;0,'Detailed input - Vehicles'!$I$263,'Detailed input - Vehicles'!$I$262)*Trains!Z17*Trains!Z25</f>
        <v>0</v>
      </c>
      <c r="AA76" s="140">
        <f>IF('Detailed input - Vehicles'!$I$263&lt;&gt;0,'Detailed input - Vehicles'!$I$263,'Detailed input - Vehicles'!$I$262)*Trains!AA17*Trains!AA25</f>
        <v>0</v>
      </c>
      <c r="AB76" s="140">
        <f>IF('Detailed input - Vehicles'!$I$263&lt;&gt;0,'Detailed input - Vehicles'!$I$263,'Detailed input - Vehicles'!$I$262)*Trains!AB17*Trains!AB25</f>
        <v>0</v>
      </c>
      <c r="AC76" s="140">
        <f>IF('Detailed input - Vehicles'!$I$263&lt;&gt;0,'Detailed input - Vehicles'!$I$263,'Detailed input - Vehicles'!$I$262)*Trains!AC17*Trains!AC25</f>
        <v>0</v>
      </c>
    </row>
    <row r="77" spans="1:29" s="87" customFormat="1" ht="20.25" customHeight="1" outlineLevel="3" x14ac:dyDescent="0.3">
      <c r="A77" s="88"/>
      <c r="B77" s="89"/>
      <c r="C77" s="146" t="s">
        <v>126</v>
      </c>
      <c r="D77" s="140"/>
      <c r="E77" s="140"/>
      <c r="F77" s="140"/>
      <c r="G77" s="140"/>
      <c r="H77" s="140"/>
      <c r="I77" s="140">
        <f>IF('Detailed input - Vehicles'!$J$263&lt;&gt;0,'Detailed input - Vehicles'!$J$263,'Detailed input - Vehicles'!$J$262)*Trains!I18*Trains!I25</f>
        <v>0</v>
      </c>
      <c r="J77" s="140">
        <f>IF('Detailed input - Vehicles'!$J$263&lt;&gt;0,'Detailed input - Vehicles'!$J$263,'Detailed input - Vehicles'!$J$262)*Trains!J18*Trains!J25</f>
        <v>0</v>
      </c>
      <c r="K77" s="140">
        <f>IF('Detailed input - Vehicles'!$J$263&lt;&gt;0,'Detailed input - Vehicles'!$J$263,'Detailed input - Vehicles'!$J$262)*Trains!K18*Trains!K25</f>
        <v>0</v>
      </c>
      <c r="L77" s="140">
        <f>IF('Detailed input - Vehicles'!$J$263&lt;&gt;0,'Detailed input - Vehicles'!$J$263,'Detailed input - Vehicles'!$J$262)*Trains!L18*Trains!L25</f>
        <v>0</v>
      </c>
      <c r="M77" s="140">
        <f>IF('Detailed input - Vehicles'!$J$263&lt;&gt;0,'Detailed input - Vehicles'!$J$263,'Detailed input - Vehicles'!$J$262)*Trains!M18*Trains!M25</f>
        <v>0</v>
      </c>
      <c r="N77" s="140">
        <f>IF('Detailed input - Vehicles'!$J$263&lt;&gt;0,'Detailed input - Vehicles'!$J$263,'Detailed input - Vehicles'!$J$262)*Trains!N18*Trains!N25</f>
        <v>0</v>
      </c>
      <c r="O77" s="140">
        <f>IF('Detailed input - Vehicles'!$J$263&lt;&gt;0,'Detailed input - Vehicles'!$J$263,'Detailed input - Vehicles'!$J$262)*Trains!O18*Trains!O25</f>
        <v>0</v>
      </c>
      <c r="P77" s="140">
        <f>IF('Detailed input - Vehicles'!$J$263&lt;&gt;0,'Detailed input - Vehicles'!$J$263,'Detailed input - Vehicles'!$J$262)*Trains!P18*Trains!P25</f>
        <v>0</v>
      </c>
      <c r="Q77" s="140">
        <f>IF('Detailed input - Vehicles'!$J$263&lt;&gt;0,'Detailed input - Vehicles'!$J$263,'Detailed input - Vehicles'!$J$262)*Trains!Q18*Trains!Q25</f>
        <v>0</v>
      </c>
      <c r="R77" s="140">
        <f>IF('Detailed input - Vehicles'!$J$263&lt;&gt;0,'Detailed input - Vehicles'!$J$263,'Detailed input - Vehicles'!$J$262)*Trains!R18*Trains!R25</f>
        <v>0</v>
      </c>
      <c r="S77" s="140">
        <f>IF('Detailed input - Vehicles'!$J$263&lt;&gt;0,'Detailed input - Vehicles'!$J$263,'Detailed input - Vehicles'!$J$262)*Trains!S18*Trains!S25</f>
        <v>0</v>
      </c>
      <c r="T77" s="140">
        <f>IF('Detailed input - Vehicles'!$J$263&lt;&gt;0,'Detailed input - Vehicles'!$J$263,'Detailed input - Vehicles'!$J$262)*Trains!T18*Trains!T25</f>
        <v>0</v>
      </c>
      <c r="U77" s="140">
        <f>IF('Detailed input - Vehicles'!$J$263&lt;&gt;0,'Detailed input - Vehicles'!$J$263,'Detailed input - Vehicles'!$J$262)*Trains!U18*Trains!U25</f>
        <v>0</v>
      </c>
      <c r="V77" s="140">
        <f>IF('Detailed input - Vehicles'!$J$263&lt;&gt;0,'Detailed input - Vehicles'!$J$263,'Detailed input - Vehicles'!$J$262)*Trains!V18*Trains!V25</f>
        <v>0</v>
      </c>
      <c r="W77" s="140">
        <f>IF('Detailed input - Vehicles'!$J$263&lt;&gt;0,'Detailed input - Vehicles'!$J$263,'Detailed input - Vehicles'!$J$262)*Trains!W18*Trains!W25</f>
        <v>0</v>
      </c>
      <c r="X77" s="140">
        <f>IF('Detailed input - Vehicles'!$J$263&lt;&gt;0,'Detailed input - Vehicles'!$J$263,'Detailed input - Vehicles'!$J$262)*Trains!X18*Trains!X25</f>
        <v>0</v>
      </c>
      <c r="Y77" s="140">
        <f>IF('Detailed input - Vehicles'!$J$263&lt;&gt;0,'Detailed input - Vehicles'!$J$263,'Detailed input - Vehicles'!$J$262)*Trains!Y18*Trains!Y25</f>
        <v>0</v>
      </c>
      <c r="Z77" s="140">
        <f>IF('Detailed input - Vehicles'!$J$263&lt;&gt;0,'Detailed input - Vehicles'!$J$263,'Detailed input - Vehicles'!$J$262)*Trains!Z18*Trains!Z25</f>
        <v>0</v>
      </c>
      <c r="AA77" s="140">
        <f>IF('Detailed input - Vehicles'!$J$263&lt;&gt;0,'Detailed input - Vehicles'!$J$263,'Detailed input - Vehicles'!$J$262)*Trains!AA18*Trains!AA25</f>
        <v>0</v>
      </c>
      <c r="AB77" s="140">
        <f>IF('Detailed input - Vehicles'!$J$263&lt;&gt;0,'Detailed input - Vehicles'!$J$263,'Detailed input - Vehicles'!$J$262)*Trains!AB18*Trains!AB25</f>
        <v>0</v>
      </c>
      <c r="AC77" s="140">
        <f>IF('Detailed input - Vehicles'!$J$263&lt;&gt;0,'Detailed input - Vehicles'!$J$263,'Detailed input - Vehicles'!$J$262)*Trains!AC18*Trains!AC25</f>
        <v>0</v>
      </c>
    </row>
    <row r="78" spans="1:29" s="87" customFormat="1" ht="20.25" customHeight="1" outlineLevel="3" x14ac:dyDescent="0.3">
      <c r="A78" s="88"/>
      <c r="B78" s="89"/>
      <c r="C78" s="146" t="s">
        <v>127</v>
      </c>
      <c r="D78" s="140"/>
      <c r="E78" s="140"/>
      <c r="F78" s="140"/>
      <c r="G78" s="140"/>
      <c r="H78" s="140"/>
      <c r="I78" s="140"/>
      <c r="J78" s="140">
        <f>IF('Detailed input - Vehicles'!$K$263&lt;&gt;0,'Detailed input - Vehicles'!$K$263,'Detailed input - Vehicles'!$K$262)*Trains!J25*Trains!J19</f>
        <v>0</v>
      </c>
      <c r="K78" s="140">
        <f>IF('Detailed input - Vehicles'!$K$263&lt;&gt;0,'Detailed input - Vehicles'!$K$263,'Detailed input - Vehicles'!$K$262)*Trains!K25*Trains!K19</f>
        <v>0</v>
      </c>
      <c r="L78" s="140">
        <f>IF('Detailed input - Vehicles'!$K$263&lt;&gt;0,'Detailed input - Vehicles'!$K$263,'Detailed input - Vehicles'!$K$262)*Trains!L25*Trains!L19</f>
        <v>0</v>
      </c>
      <c r="M78" s="140">
        <f>IF('Detailed input - Vehicles'!$K$263&lt;&gt;0,'Detailed input - Vehicles'!$K$263,'Detailed input - Vehicles'!$K$262)*Trains!M25*Trains!M19</f>
        <v>0</v>
      </c>
      <c r="N78" s="140">
        <f>IF('Detailed input - Vehicles'!$K$263&lt;&gt;0,'Detailed input - Vehicles'!$K$263,'Detailed input - Vehicles'!$K$262)*Trains!N25*Trains!N19</f>
        <v>0</v>
      </c>
      <c r="O78" s="140">
        <f>IF('Detailed input - Vehicles'!$K$263&lt;&gt;0,'Detailed input - Vehicles'!$K$263,'Detailed input - Vehicles'!$K$262)*Trains!O25*Trains!O19</f>
        <v>0</v>
      </c>
      <c r="P78" s="140">
        <f>IF('Detailed input - Vehicles'!$K$263&lt;&gt;0,'Detailed input - Vehicles'!$K$263,'Detailed input - Vehicles'!$K$262)*Trains!P25*Trains!P19</f>
        <v>0</v>
      </c>
      <c r="Q78" s="140">
        <f>IF('Detailed input - Vehicles'!$K$263&lt;&gt;0,'Detailed input - Vehicles'!$K$263,'Detailed input - Vehicles'!$K$262)*Trains!Q25*Trains!Q19</f>
        <v>0</v>
      </c>
      <c r="R78" s="140">
        <f>IF('Detailed input - Vehicles'!$K$263&lt;&gt;0,'Detailed input - Vehicles'!$K$263,'Detailed input - Vehicles'!$K$262)*Trains!R25*Trains!R19</f>
        <v>0</v>
      </c>
      <c r="S78" s="140">
        <f>IF('Detailed input - Vehicles'!$K$263&lt;&gt;0,'Detailed input - Vehicles'!$K$263,'Detailed input - Vehicles'!$K$262)*Trains!S25*Trains!S19</f>
        <v>0</v>
      </c>
      <c r="T78" s="140">
        <f>IF('Detailed input - Vehicles'!$K$263&lt;&gt;0,'Detailed input - Vehicles'!$K$263,'Detailed input - Vehicles'!$K$262)*Trains!T25*Trains!T19</f>
        <v>0</v>
      </c>
      <c r="U78" s="140">
        <f>IF('Detailed input - Vehicles'!$K$263&lt;&gt;0,'Detailed input - Vehicles'!$K$263,'Detailed input - Vehicles'!$K$262)*Trains!U25*Trains!U19</f>
        <v>0</v>
      </c>
      <c r="V78" s="140">
        <f>IF('Detailed input - Vehicles'!$K$263&lt;&gt;0,'Detailed input - Vehicles'!$K$263,'Detailed input - Vehicles'!$K$262)*Trains!V25*Trains!V19</f>
        <v>0</v>
      </c>
      <c r="W78" s="140">
        <f>IF('Detailed input - Vehicles'!$K$263&lt;&gt;0,'Detailed input - Vehicles'!$K$263,'Detailed input - Vehicles'!$K$262)*Trains!W25*Trains!W19</f>
        <v>0</v>
      </c>
      <c r="X78" s="140">
        <f>IF('Detailed input - Vehicles'!$K$263&lt;&gt;0,'Detailed input - Vehicles'!$K$263,'Detailed input - Vehicles'!$K$262)*Trains!X25*Trains!X19</f>
        <v>0</v>
      </c>
      <c r="Y78" s="140">
        <f>IF('Detailed input - Vehicles'!$K$263&lt;&gt;0,'Detailed input - Vehicles'!$K$263,'Detailed input - Vehicles'!$K$262)*Trains!Y25*Trains!Y19</f>
        <v>0</v>
      </c>
      <c r="Z78" s="140">
        <f>IF('Detailed input - Vehicles'!$K$263&lt;&gt;0,'Detailed input - Vehicles'!$K$263,'Detailed input - Vehicles'!$K$262)*Trains!Z25*Trains!Z19</f>
        <v>0</v>
      </c>
      <c r="AA78" s="140">
        <f>IF('Detailed input - Vehicles'!$K$263&lt;&gt;0,'Detailed input - Vehicles'!$K$263,'Detailed input - Vehicles'!$K$262)*Trains!AA25*Trains!AA19</f>
        <v>0</v>
      </c>
      <c r="AB78" s="140">
        <f>IF('Detailed input - Vehicles'!$K$263&lt;&gt;0,'Detailed input - Vehicles'!$K$263,'Detailed input - Vehicles'!$K$262)*Trains!AB25*Trains!AB19</f>
        <v>0</v>
      </c>
      <c r="AC78" s="140">
        <f>IF('Detailed input - Vehicles'!$K$263&lt;&gt;0,'Detailed input - Vehicles'!$K$263,'Detailed input - Vehicles'!$K$262)*Trains!AC25*Trains!AC19</f>
        <v>0</v>
      </c>
    </row>
    <row r="79" spans="1:29" s="87" customFormat="1" ht="20.25" customHeight="1" outlineLevel="3" x14ac:dyDescent="0.3">
      <c r="A79" s="88"/>
      <c r="B79" s="89"/>
      <c r="C79" s="146" t="s">
        <v>128</v>
      </c>
      <c r="D79" s="140"/>
      <c r="E79" s="140"/>
      <c r="F79" s="140"/>
      <c r="G79" s="140"/>
      <c r="H79" s="140"/>
      <c r="I79" s="140"/>
      <c r="J79" s="140"/>
      <c r="K79" s="140">
        <f>IF('Detailed input - Vehicles'!$L$263&lt;&gt;0,'Detailed input - Vehicles'!$L$263,'Detailed input - Vehicles'!$L$262)*Trains!K20*Trains!K25</f>
        <v>0</v>
      </c>
      <c r="L79" s="140">
        <f>IF('Detailed input - Vehicles'!$L$263&lt;&gt;0,'Detailed input - Vehicles'!$L$263,'Detailed input - Vehicles'!$L$262)*Trains!L20*Trains!L25</f>
        <v>0</v>
      </c>
      <c r="M79" s="140">
        <f>IF('Detailed input - Vehicles'!$L$263&lt;&gt;0,'Detailed input - Vehicles'!$L$263,'Detailed input - Vehicles'!$L$262)*Trains!M20*Trains!M25</f>
        <v>0</v>
      </c>
      <c r="N79" s="140">
        <f>IF('Detailed input - Vehicles'!$L$263&lt;&gt;0,'Detailed input - Vehicles'!$L$263,'Detailed input - Vehicles'!$L$262)*Trains!N20*Trains!N25</f>
        <v>0</v>
      </c>
      <c r="O79" s="140">
        <f>IF('Detailed input - Vehicles'!$L$263&lt;&gt;0,'Detailed input - Vehicles'!$L$263,'Detailed input - Vehicles'!$L$262)*Trains!O20*Trains!O25</f>
        <v>0</v>
      </c>
      <c r="P79" s="140">
        <f>IF('Detailed input - Vehicles'!$L$263&lt;&gt;0,'Detailed input - Vehicles'!$L$263,'Detailed input - Vehicles'!$L$262)*Trains!P20*Trains!P25</f>
        <v>0</v>
      </c>
      <c r="Q79" s="140">
        <f>IF('Detailed input - Vehicles'!$L$263&lt;&gt;0,'Detailed input - Vehicles'!$L$263,'Detailed input - Vehicles'!$L$262)*Trains!Q20*Trains!Q25</f>
        <v>0</v>
      </c>
      <c r="R79" s="140">
        <f>IF('Detailed input - Vehicles'!$L$263&lt;&gt;0,'Detailed input - Vehicles'!$L$263,'Detailed input - Vehicles'!$L$262)*Trains!R20*Trains!R25</f>
        <v>0</v>
      </c>
      <c r="S79" s="140">
        <f>IF('Detailed input - Vehicles'!$L$263&lt;&gt;0,'Detailed input - Vehicles'!$L$263,'Detailed input - Vehicles'!$L$262)*Trains!S20*Trains!S25</f>
        <v>0</v>
      </c>
      <c r="T79" s="140">
        <f>IF('Detailed input - Vehicles'!$L$263&lt;&gt;0,'Detailed input - Vehicles'!$L$263,'Detailed input - Vehicles'!$L$262)*Trains!T20*Trains!T25</f>
        <v>0</v>
      </c>
      <c r="U79" s="140">
        <f>IF('Detailed input - Vehicles'!$L$263&lt;&gt;0,'Detailed input - Vehicles'!$L$263,'Detailed input - Vehicles'!$L$262)*Trains!U20*Trains!U25</f>
        <v>0</v>
      </c>
      <c r="V79" s="140">
        <f>IF('Detailed input - Vehicles'!$L$263&lt;&gt;0,'Detailed input - Vehicles'!$L$263,'Detailed input - Vehicles'!$L$262)*Trains!V20*Trains!V25</f>
        <v>0</v>
      </c>
      <c r="W79" s="140">
        <f>IF('Detailed input - Vehicles'!$L$263&lt;&gt;0,'Detailed input - Vehicles'!$L$263,'Detailed input - Vehicles'!$L$262)*Trains!W20*Trains!W25</f>
        <v>0</v>
      </c>
      <c r="X79" s="140">
        <f>IF('Detailed input - Vehicles'!$L$263&lt;&gt;0,'Detailed input - Vehicles'!$L$263,'Detailed input - Vehicles'!$L$262)*Trains!X20*Trains!X25</f>
        <v>0</v>
      </c>
      <c r="Y79" s="140">
        <f>IF('Detailed input - Vehicles'!$L$263&lt;&gt;0,'Detailed input - Vehicles'!$L$263,'Detailed input - Vehicles'!$L$262)*Trains!Y20*Trains!Y25</f>
        <v>0</v>
      </c>
      <c r="Z79" s="140">
        <f>IF('Detailed input - Vehicles'!$L$263&lt;&gt;0,'Detailed input - Vehicles'!$L$263,'Detailed input - Vehicles'!$L$262)*Trains!Z20*Trains!Z25</f>
        <v>0</v>
      </c>
      <c r="AA79" s="140">
        <f>IF('Detailed input - Vehicles'!$L$263&lt;&gt;0,'Detailed input - Vehicles'!$L$263,'Detailed input - Vehicles'!$L$262)*Trains!AA20*Trains!AA25</f>
        <v>0</v>
      </c>
      <c r="AB79" s="140">
        <f>IF('Detailed input - Vehicles'!$L$263&lt;&gt;0,'Detailed input - Vehicles'!$L$263,'Detailed input - Vehicles'!$L$262)*Trains!AB20*Trains!AB25</f>
        <v>0</v>
      </c>
      <c r="AC79" s="140">
        <f>IF('Detailed input - Vehicles'!$L$263&lt;&gt;0,'Detailed input - Vehicles'!$L$263,'Detailed input - Vehicles'!$L$262)*Trains!AC20*Trains!AC25</f>
        <v>0</v>
      </c>
    </row>
    <row r="80" spans="1:29" s="87" customFormat="1" ht="20.25" customHeight="1" outlineLevel="3" x14ac:dyDescent="0.3">
      <c r="A80" s="88"/>
      <c r="B80" s="89"/>
      <c r="C80" s="146" t="s">
        <v>129</v>
      </c>
      <c r="D80" s="140"/>
      <c r="E80" s="140"/>
      <c r="F80" s="140"/>
      <c r="G80" s="140"/>
      <c r="H80" s="140"/>
      <c r="I80" s="140"/>
      <c r="J80" s="140"/>
      <c r="K80" s="140"/>
      <c r="L80" s="140">
        <f>IF('Detailed input - Vehicles'!$M$263&lt;&gt;0,'Detailed input - Vehicles'!$M$263,'Detailed input - Vehicles'!$M$262)*Trains!L25*Trains!L21</f>
        <v>0</v>
      </c>
      <c r="M80" s="140">
        <f>IF('Detailed input - Vehicles'!$M$263&lt;&gt;0,'Detailed input - Vehicles'!$M$263,'Detailed input - Vehicles'!$M$262)*Trains!M25*Trains!M21</f>
        <v>0</v>
      </c>
      <c r="N80" s="140">
        <f>IF('Detailed input - Vehicles'!$M$263&lt;&gt;0,'Detailed input - Vehicles'!$M$263,'Detailed input - Vehicles'!$M$262)*Trains!N25*Trains!N21</f>
        <v>0</v>
      </c>
      <c r="O80" s="140">
        <f>IF('Detailed input - Vehicles'!$M$263&lt;&gt;0,'Detailed input - Vehicles'!$M$263,'Detailed input - Vehicles'!$M$262)*Trains!O25*Trains!O21</f>
        <v>0</v>
      </c>
      <c r="P80" s="140">
        <f>IF('Detailed input - Vehicles'!$M$263&lt;&gt;0,'Detailed input - Vehicles'!$M$263,'Detailed input - Vehicles'!$M$262)*Trains!P25*Trains!P21</f>
        <v>0</v>
      </c>
      <c r="Q80" s="140">
        <f>IF('Detailed input - Vehicles'!$M$263&lt;&gt;0,'Detailed input - Vehicles'!$M$263,'Detailed input - Vehicles'!$M$262)*Trains!Q25*Trains!Q21</f>
        <v>0</v>
      </c>
      <c r="R80" s="140">
        <f>IF('Detailed input - Vehicles'!$M$263&lt;&gt;0,'Detailed input - Vehicles'!$M$263,'Detailed input - Vehicles'!$M$262)*Trains!R25*Trains!R21</f>
        <v>0</v>
      </c>
      <c r="S80" s="140">
        <f>IF('Detailed input - Vehicles'!$M$263&lt;&gt;0,'Detailed input - Vehicles'!$M$263,'Detailed input - Vehicles'!$M$262)*Trains!S25*Trains!S21</f>
        <v>0</v>
      </c>
      <c r="T80" s="140">
        <f>IF('Detailed input - Vehicles'!$M$263&lt;&gt;0,'Detailed input - Vehicles'!$M$263,'Detailed input - Vehicles'!$M$262)*Trains!T25*Trains!T21</f>
        <v>0</v>
      </c>
      <c r="U80" s="140">
        <f>IF('Detailed input - Vehicles'!$M$263&lt;&gt;0,'Detailed input - Vehicles'!$M$263,'Detailed input - Vehicles'!$M$262)*Trains!U25*Trains!U21</f>
        <v>0</v>
      </c>
      <c r="V80" s="140">
        <f>IF('Detailed input - Vehicles'!$M$263&lt;&gt;0,'Detailed input - Vehicles'!$M$263,'Detailed input - Vehicles'!$M$262)*Trains!V25*Trains!V21</f>
        <v>0</v>
      </c>
      <c r="W80" s="140">
        <f>IF('Detailed input - Vehicles'!$M$263&lt;&gt;0,'Detailed input - Vehicles'!$M$263,'Detailed input - Vehicles'!$M$262)*Trains!W25*Trains!W21</f>
        <v>0</v>
      </c>
      <c r="X80" s="140">
        <f>IF('Detailed input - Vehicles'!$M$263&lt;&gt;0,'Detailed input - Vehicles'!$M$263,'Detailed input - Vehicles'!$M$262)*Trains!X25*Trains!X21</f>
        <v>0</v>
      </c>
      <c r="Y80" s="140">
        <f>IF('Detailed input - Vehicles'!$M$263&lt;&gt;0,'Detailed input - Vehicles'!$M$263,'Detailed input - Vehicles'!$M$262)*Trains!Y25*Trains!Y21</f>
        <v>0</v>
      </c>
      <c r="Z80" s="140">
        <f>IF('Detailed input - Vehicles'!$M$263&lt;&gt;0,'Detailed input - Vehicles'!$M$263,'Detailed input - Vehicles'!$M$262)*Trains!Z25*Trains!Z21</f>
        <v>0</v>
      </c>
      <c r="AA80" s="140">
        <f>IF('Detailed input - Vehicles'!$M$263&lt;&gt;0,'Detailed input - Vehicles'!$M$263,'Detailed input - Vehicles'!$M$262)*Trains!AA25*Trains!AA21</f>
        <v>0</v>
      </c>
      <c r="AB80" s="140">
        <f>IF('Detailed input - Vehicles'!$M$263&lt;&gt;0,'Detailed input - Vehicles'!$M$263,'Detailed input - Vehicles'!$M$262)*Trains!AB25*Trains!AB21</f>
        <v>0</v>
      </c>
      <c r="AC80" s="140">
        <f>IF('Detailed input - Vehicles'!$M$263&lt;&gt;0,'Detailed input - Vehicles'!$M$263,'Detailed input - Vehicles'!$M$262)*Trains!AC25*Trains!AC21</f>
        <v>0</v>
      </c>
    </row>
    <row r="81" spans="1:29" s="87" customFormat="1" ht="20.25" customHeight="1" outlineLevel="3" x14ac:dyDescent="0.3">
      <c r="A81" s="88"/>
      <c r="B81" s="89"/>
      <c r="C81" s="146" t="s">
        <v>130</v>
      </c>
      <c r="D81" s="140"/>
      <c r="E81" s="140"/>
      <c r="F81" s="140"/>
      <c r="G81" s="140"/>
      <c r="H81" s="140"/>
      <c r="I81" s="140"/>
      <c r="J81" s="140"/>
      <c r="K81" s="140"/>
      <c r="L81" s="140"/>
      <c r="M81" s="140">
        <f>IF('Detailed input - Vehicles'!$N$263&lt;&gt;0,'Detailed input - Vehicles'!$N$263,'Detailed input - Vehicles'!$N$262)*Trains!M25*Trains!M22</f>
        <v>0</v>
      </c>
      <c r="N81" s="140">
        <f>IF('Detailed input - Vehicles'!$N$263&lt;&gt;0,'Detailed input - Vehicles'!$N$263,'Detailed input - Vehicles'!$N$262)*Trains!N25*Trains!N22</f>
        <v>0</v>
      </c>
      <c r="O81" s="140">
        <f>IF('Detailed input - Vehicles'!$N$263&lt;&gt;0,'Detailed input - Vehicles'!$N$263,'Detailed input - Vehicles'!$N$262)*Trains!O25*Trains!O22</f>
        <v>0</v>
      </c>
      <c r="P81" s="140">
        <f>IF('Detailed input - Vehicles'!$N$263&lt;&gt;0,'Detailed input - Vehicles'!$N$263,'Detailed input - Vehicles'!$N$262)*Trains!P25*Trains!P22</f>
        <v>0</v>
      </c>
      <c r="Q81" s="140">
        <f>IF('Detailed input - Vehicles'!$N$263&lt;&gt;0,'Detailed input - Vehicles'!$N$263,'Detailed input - Vehicles'!$N$262)*Trains!Q25*Trains!Q22</f>
        <v>0</v>
      </c>
      <c r="R81" s="140">
        <f>IF('Detailed input - Vehicles'!$N$263&lt;&gt;0,'Detailed input - Vehicles'!$N$263,'Detailed input - Vehicles'!$N$262)*Trains!R25*Trains!R22</f>
        <v>0</v>
      </c>
      <c r="S81" s="140">
        <f>IF('Detailed input - Vehicles'!$N$263&lt;&gt;0,'Detailed input - Vehicles'!$N$263,'Detailed input - Vehicles'!$N$262)*Trains!S25*Trains!S22</f>
        <v>0</v>
      </c>
      <c r="T81" s="140">
        <f>IF('Detailed input - Vehicles'!$N$263&lt;&gt;0,'Detailed input - Vehicles'!$N$263,'Detailed input - Vehicles'!$N$262)*Trains!T25*Trains!T22</f>
        <v>0</v>
      </c>
      <c r="U81" s="140">
        <f>IF('Detailed input - Vehicles'!$N$263&lt;&gt;0,'Detailed input - Vehicles'!$N$263,'Detailed input - Vehicles'!$N$262)*Trains!U25*Trains!U22</f>
        <v>0</v>
      </c>
      <c r="V81" s="140">
        <f>IF('Detailed input - Vehicles'!$N$263&lt;&gt;0,'Detailed input - Vehicles'!$N$263,'Detailed input - Vehicles'!$N$262)*Trains!V25*Trains!V22</f>
        <v>0</v>
      </c>
      <c r="W81" s="140">
        <f>IF('Detailed input - Vehicles'!$N$263&lt;&gt;0,'Detailed input - Vehicles'!$N$263,'Detailed input - Vehicles'!$N$262)*Trains!W25*Trains!W22</f>
        <v>0</v>
      </c>
      <c r="X81" s="140">
        <f>IF('Detailed input - Vehicles'!$N$263&lt;&gt;0,'Detailed input - Vehicles'!$N$263,'Detailed input - Vehicles'!$N$262)*Trains!X25*Trains!X22</f>
        <v>0</v>
      </c>
      <c r="Y81" s="140">
        <f>IF('Detailed input - Vehicles'!$N$263&lt;&gt;0,'Detailed input - Vehicles'!$N$263,'Detailed input - Vehicles'!$N$262)*Trains!Y25*Trains!Y22</f>
        <v>0</v>
      </c>
      <c r="Z81" s="140">
        <f>IF('Detailed input - Vehicles'!$N$263&lt;&gt;0,'Detailed input - Vehicles'!$N$263,'Detailed input - Vehicles'!$N$262)*Trains!Z25*Trains!Z22</f>
        <v>0</v>
      </c>
      <c r="AA81" s="140">
        <f>IF('Detailed input - Vehicles'!$N$263&lt;&gt;0,'Detailed input - Vehicles'!$N$263,'Detailed input - Vehicles'!$N$262)*Trains!AA25*Trains!AA22</f>
        <v>0</v>
      </c>
      <c r="AB81" s="140">
        <f>IF('Detailed input - Vehicles'!$N$263&lt;&gt;0,'Detailed input - Vehicles'!$N$263,'Detailed input - Vehicles'!$N$262)*Trains!AB25*Trains!AB22</f>
        <v>0</v>
      </c>
      <c r="AC81" s="140">
        <f>IF('Detailed input - Vehicles'!$N$263&lt;&gt;0,'Detailed input - Vehicles'!$N$263,'Detailed input - Vehicles'!$N$262)*Trains!AC25*Trains!AC22</f>
        <v>0</v>
      </c>
    </row>
    <row r="82" spans="1:29" s="87" customFormat="1" ht="20.25" customHeight="1" outlineLevel="3" x14ac:dyDescent="0.3">
      <c r="A82" s="88"/>
      <c r="B82" s="89"/>
      <c r="C82" s="146" t="s">
        <v>131</v>
      </c>
      <c r="D82" s="140"/>
      <c r="E82" s="140"/>
      <c r="F82" s="140"/>
      <c r="G82" s="140"/>
      <c r="H82" s="140"/>
      <c r="I82" s="140"/>
      <c r="J82" s="140"/>
      <c r="K82" s="140"/>
      <c r="L82" s="140"/>
      <c r="M82" s="140"/>
      <c r="N82" s="140">
        <f>IF('Detailed input - Vehicles'!$O$263&lt;&gt;0,'Detailed input - Vehicles'!$O$263,'Detailed input - Vehicles'!$O$262)*Trains!N25*Trains!N23</f>
        <v>0</v>
      </c>
      <c r="O82" s="140">
        <f>IF('Detailed input - Vehicles'!$O$263&lt;&gt;0,'Detailed input - Vehicles'!$O$263,'Detailed input - Vehicles'!$O$262)*Trains!O25*Trains!O23</f>
        <v>0</v>
      </c>
      <c r="P82" s="140">
        <f>IF('Detailed input - Vehicles'!$O$263&lt;&gt;0,'Detailed input - Vehicles'!$O$263,'Detailed input - Vehicles'!$O$262)*Trains!P25*Trains!P23</f>
        <v>0</v>
      </c>
      <c r="Q82" s="140">
        <f>IF('Detailed input - Vehicles'!$O$263&lt;&gt;0,'Detailed input - Vehicles'!$O$263,'Detailed input - Vehicles'!$O$262)*Trains!Q25*Trains!Q23</f>
        <v>0</v>
      </c>
      <c r="R82" s="140">
        <f>IF('Detailed input - Vehicles'!$O$263&lt;&gt;0,'Detailed input - Vehicles'!$O$263,'Detailed input - Vehicles'!$O$262)*Trains!R25*Trains!R23</f>
        <v>0</v>
      </c>
      <c r="S82" s="140">
        <f>IF('Detailed input - Vehicles'!$O$263&lt;&gt;0,'Detailed input - Vehicles'!$O$263,'Detailed input - Vehicles'!$O$262)*Trains!S25*Trains!S23</f>
        <v>0</v>
      </c>
      <c r="T82" s="140">
        <f>IF('Detailed input - Vehicles'!$O$263&lt;&gt;0,'Detailed input - Vehicles'!$O$263,'Detailed input - Vehicles'!$O$262)*Trains!T25*Trains!T23</f>
        <v>0</v>
      </c>
      <c r="U82" s="140">
        <f>IF('Detailed input - Vehicles'!$O$263&lt;&gt;0,'Detailed input - Vehicles'!$O$263,'Detailed input - Vehicles'!$O$262)*Trains!U25*Trains!U23</f>
        <v>0</v>
      </c>
      <c r="V82" s="140">
        <f>IF('Detailed input - Vehicles'!$O$263&lt;&gt;0,'Detailed input - Vehicles'!$O$263,'Detailed input - Vehicles'!$O$262)*Trains!V25*Trains!V23</f>
        <v>0</v>
      </c>
      <c r="W82" s="140">
        <f>IF('Detailed input - Vehicles'!$O$263&lt;&gt;0,'Detailed input - Vehicles'!$O$263,'Detailed input - Vehicles'!$O$262)*Trains!W25*Trains!W23</f>
        <v>0</v>
      </c>
      <c r="X82" s="140">
        <f>IF('Detailed input - Vehicles'!$O$263&lt;&gt;0,'Detailed input - Vehicles'!$O$263,'Detailed input - Vehicles'!$O$262)*Trains!X25*Trains!X23</f>
        <v>0</v>
      </c>
      <c r="Y82" s="140">
        <f>IF('Detailed input - Vehicles'!$O$263&lt;&gt;0,'Detailed input - Vehicles'!$O$263,'Detailed input - Vehicles'!$O$262)*Trains!Y25*Trains!Y23</f>
        <v>0</v>
      </c>
      <c r="Z82" s="140">
        <f>IF('Detailed input - Vehicles'!$O$263&lt;&gt;0,'Detailed input - Vehicles'!$O$263,'Detailed input - Vehicles'!$O$262)*Trains!Z25*Trains!Z23</f>
        <v>0</v>
      </c>
      <c r="AA82" s="140">
        <f>IF('Detailed input - Vehicles'!$O$263&lt;&gt;0,'Detailed input - Vehicles'!$O$263,'Detailed input - Vehicles'!$O$262)*Trains!AA25*Trains!AA23</f>
        <v>0</v>
      </c>
      <c r="AB82" s="140">
        <f>IF('Detailed input - Vehicles'!$O$263&lt;&gt;0,'Detailed input - Vehicles'!$O$263,'Detailed input - Vehicles'!$O$262)*Trains!AB25*Trains!AB23</f>
        <v>0</v>
      </c>
      <c r="AC82" s="140">
        <f>IF('Detailed input - Vehicles'!$O$263&lt;&gt;0,'Detailed input - Vehicles'!$O$263,'Detailed input - Vehicles'!$O$262)*Trains!AC25*Trains!AC23</f>
        <v>0</v>
      </c>
    </row>
    <row r="83" spans="1:29" ht="20.25" customHeight="1" outlineLevel="2" x14ac:dyDescent="0.3">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row>
    <row r="84" spans="1:29" ht="20.25" customHeight="1" outlineLevel="2" x14ac:dyDescent="0.3">
      <c r="B84" s="102" t="s">
        <v>138</v>
      </c>
      <c r="C84" s="101" t="s">
        <v>16</v>
      </c>
      <c r="D84" s="106">
        <f>IF(AND('Basic input'!F91&lt;&gt;0,'Basic input'!$C$86='Basic input'!$G$86),'Basic input'!F91,'Basic input'!F89)*Trains!D30</f>
        <v>0</v>
      </c>
      <c r="E84" s="106">
        <f>IF(AND('Basic input'!G91&lt;&gt;0,'Basic input'!$C$86='Basic input'!$G$86),'Basic input'!G91,'Basic input'!G89)*Trains!E30</f>
        <v>0</v>
      </c>
      <c r="F84" s="106">
        <f>IF(AND('Basic input'!H91&lt;&gt;0,'Basic input'!$C$86='Basic input'!$G$86),'Basic input'!H91,'Basic input'!H89)*Trains!F30</f>
        <v>0</v>
      </c>
      <c r="G84" s="106">
        <f>IF(AND('Basic input'!I91&lt;&gt;0,'Basic input'!$C$86='Basic input'!$G$86),'Basic input'!I91,'Basic input'!I89)*Trains!G30</f>
        <v>0</v>
      </c>
      <c r="H84" s="106">
        <f>IF(AND('Basic input'!J91&lt;&gt;0,'Basic input'!$C$86='Basic input'!$G$86),'Basic input'!J91,'Basic input'!J89)*Trains!H30</f>
        <v>0</v>
      </c>
      <c r="I84" s="106">
        <f>IF(AND('Basic input'!K91&lt;&gt;0,'Basic input'!$C$86='Basic input'!$G$86),'Basic input'!K91,'Basic input'!K89)*Trains!I30</f>
        <v>0</v>
      </c>
      <c r="J84" s="106">
        <f>IF(AND('Basic input'!L91&lt;&gt;0,'Basic input'!$C$86='Basic input'!$G$86),'Basic input'!L91,'Basic input'!L89)*Trains!J30</f>
        <v>0</v>
      </c>
      <c r="K84" s="106">
        <f>IF(AND('Basic input'!M91&lt;&gt;0,'Basic input'!$C$86='Basic input'!$G$86),'Basic input'!M91,'Basic input'!M89)*Trains!K30</f>
        <v>0</v>
      </c>
      <c r="L84" s="106">
        <f>IF(AND('Basic input'!N91&lt;&gt;0,'Basic input'!$C$86='Basic input'!$G$86),'Basic input'!N91,'Basic input'!N89)*Trains!L30</f>
        <v>0</v>
      </c>
      <c r="M84" s="106">
        <f>IF(AND('Basic input'!O91&lt;&gt;0,'Basic input'!$C$86='Basic input'!$G$86),'Basic input'!O91,'Basic input'!O89)*Trains!M30</f>
        <v>0</v>
      </c>
      <c r="N84" s="106">
        <f>IF(AND('Basic input'!P91&lt;&gt;0,'Basic input'!$C$86='Basic input'!$G$86),'Basic input'!P91,'Basic input'!P89)*Trains!N30</f>
        <v>0</v>
      </c>
      <c r="O84" s="106">
        <f>IF(AND('Basic input'!Q91&lt;&gt;0,'Basic input'!$C$86='Basic input'!$G$86),'Basic input'!Q91,'Basic input'!S89)*Trains!O30</f>
        <v>0</v>
      </c>
      <c r="P84" s="106">
        <f>IF(AND('Basic input'!R91&lt;&gt;0,'Basic input'!$C$86='Basic input'!$G$86),'Basic input'!R91,'Basic input'!T89)*Trains!P30</f>
        <v>0</v>
      </c>
      <c r="Q84" s="106">
        <f>IF(AND('Basic input'!S91&lt;&gt;0,'Basic input'!$C$86='Basic input'!$G$86),'Basic input'!S91,'Basic input'!U89)*Trains!Q30</f>
        <v>0</v>
      </c>
      <c r="R84" s="106">
        <f>IF(AND('Basic input'!T91&lt;&gt;0,'Basic input'!$C$86='Basic input'!$G$86),'Basic input'!T91,'Basic input'!V89)*Trains!R30</f>
        <v>0</v>
      </c>
      <c r="S84" s="106">
        <f>IF(AND('Basic input'!U91&lt;&gt;0,'Basic input'!$C$86='Basic input'!$G$86),'Basic input'!U91,'Basic input'!W89)*Trains!S30</f>
        <v>0</v>
      </c>
      <c r="T84" s="106">
        <f>IF(AND('Basic input'!V91&lt;&gt;0,'Basic input'!$C$86='Basic input'!$G$86),'Basic input'!V91,'Basic input'!X89)*Trains!T30</f>
        <v>0</v>
      </c>
      <c r="U84" s="106">
        <f>IF(AND('Basic input'!W91&lt;&gt;0,'Basic input'!$C$86='Basic input'!$G$86),'Basic input'!W91,'Basic input'!Y89)*Trains!U30</f>
        <v>0</v>
      </c>
      <c r="V84" s="106">
        <f>IF(AND('Basic input'!X91&lt;&gt;0,'Basic input'!$C$86='Basic input'!$G$86),'Basic input'!X91,'Basic input'!Z89)*Trains!V30</f>
        <v>0</v>
      </c>
      <c r="W84" s="106">
        <f>IF(AND('Basic input'!Y91&lt;&gt;0,'Basic input'!$C$86='Basic input'!$G$86),'Basic input'!Y91,'Basic input'!AA89)*Trains!W30</f>
        <v>0</v>
      </c>
      <c r="X84" s="106">
        <f>IF(AND('Basic input'!Z91&lt;&gt;0,'Basic input'!$C$86='Basic input'!$G$86),'Basic input'!Z91,'Basic input'!AB89)*Trains!X30</f>
        <v>0</v>
      </c>
      <c r="Y84" s="106">
        <f>IF(AND('Basic input'!AA91&lt;&gt;0,'Basic input'!$C$86='Basic input'!$G$86),'Basic input'!AA91,'Basic input'!AC89)*Trains!Y30</f>
        <v>0</v>
      </c>
      <c r="Z84" s="106">
        <f>IF(AND('Basic input'!AB91&lt;&gt;0,'Basic input'!$C$86='Basic input'!$G$86),'Basic input'!AB91,'Basic input'!AD89)*Trains!Z30</f>
        <v>0</v>
      </c>
      <c r="AA84" s="106">
        <f>IF(AND('Basic input'!AC91&lt;&gt;0,'Basic input'!$C$86='Basic input'!$G$86),'Basic input'!AC91,'Basic input'!AE89)*Trains!AA30</f>
        <v>0</v>
      </c>
      <c r="AB84" s="106">
        <f>IF(AND('Basic input'!AD91&lt;&gt;0,'Basic input'!$C$86='Basic input'!$G$86),'Basic input'!AD91,'Basic input'!AF89)*Trains!AB30</f>
        <v>0</v>
      </c>
      <c r="AC84" s="106">
        <f>IF(AND('Basic input'!AE91&lt;&gt;0,'Basic input'!$C$86='Basic input'!$G$86),'Basic input'!AE91,'Basic input'!AG89)*Trains!AC30</f>
        <v>0</v>
      </c>
    </row>
    <row r="85" spans="1:29" ht="20.25" customHeight="1" outlineLevel="2" x14ac:dyDescent="0.3">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row>
    <row r="86" spans="1:29" s="32" customFormat="1" ht="20.25" customHeight="1" outlineLevel="2" x14ac:dyDescent="0.3">
      <c r="B86" s="55" t="s">
        <v>140</v>
      </c>
      <c r="C86" s="101" t="s">
        <v>16</v>
      </c>
      <c r="D86" s="143">
        <f>SUM(D87:D97)</f>
        <v>0</v>
      </c>
      <c r="E86" s="143">
        <f t="shared" ref="E86:N86" si="42">SUM(E87:E97)</f>
        <v>0</v>
      </c>
      <c r="F86" s="143">
        <f t="shared" si="42"/>
        <v>0</v>
      </c>
      <c r="G86" s="143">
        <f t="shared" si="42"/>
        <v>0</v>
      </c>
      <c r="H86" s="143">
        <f t="shared" si="42"/>
        <v>0</v>
      </c>
      <c r="I86" s="143">
        <f t="shared" si="42"/>
        <v>0</v>
      </c>
      <c r="J86" s="143">
        <f t="shared" si="42"/>
        <v>0</v>
      </c>
      <c r="K86" s="143">
        <f t="shared" si="42"/>
        <v>0</v>
      </c>
      <c r="L86" s="143">
        <f t="shared" si="42"/>
        <v>0</v>
      </c>
      <c r="M86" s="143">
        <f t="shared" si="42"/>
        <v>0</v>
      </c>
      <c r="N86" s="143">
        <f t="shared" si="42"/>
        <v>0</v>
      </c>
      <c r="O86" s="143">
        <f t="shared" ref="O86:AC86" si="43">SUM(O87:O97)</f>
        <v>0</v>
      </c>
      <c r="P86" s="143">
        <f t="shared" si="43"/>
        <v>0</v>
      </c>
      <c r="Q86" s="143">
        <f t="shared" si="43"/>
        <v>0</v>
      </c>
      <c r="R86" s="143">
        <f t="shared" si="43"/>
        <v>0</v>
      </c>
      <c r="S86" s="143">
        <f t="shared" si="43"/>
        <v>0</v>
      </c>
      <c r="T86" s="143">
        <f t="shared" si="43"/>
        <v>0</v>
      </c>
      <c r="U86" s="143">
        <f t="shared" si="43"/>
        <v>0</v>
      </c>
      <c r="V86" s="143">
        <f t="shared" si="43"/>
        <v>0</v>
      </c>
      <c r="W86" s="143">
        <f t="shared" si="43"/>
        <v>0</v>
      </c>
      <c r="X86" s="143">
        <f t="shared" si="43"/>
        <v>0</v>
      </c>
      <c r="Y86" s="143">
        <f t="shared" si="43"/>
        <v>0</v>
      </c>
      <c r="Z86" s="143">
        <f t="shared" si="43"/>
        <v>0</v>
      </c>
      <c r="AA86" s="143">
        <f t="shared" si="43"/>
        <v>0</v>
      </c>
      <c r="AB86" s="143">
        <f t="shared" si="43"/>
        <v>0</v>
      </c>
      <c r="AC86" s="143">
        <f t="shared" si="43"/>
        <v>0</v>
      </c>
    </row>
    <row r="87" spans="1:29" s="45" customFormat="1" ht="20.25" customHeight="1" outlineLevel="3" x14ac:dyDescent="0.3">
      <c r="A87" s="44"/>
      <c r="B87" s="56" t="s">
        <v>396</v>
      </c>
      <c r="C87" s="146" t="s">
        <v>121</v>
      </c>
      <c r="D87" s="154">
        <f>IF('Detailed input - Vehicles'!$E$251&gt;=(E3-$D$3),PMT('Basic input'!$F$113,'Detailed input - Vehicles'!$E$251,-Trains!$D$46)-$D$46/'Detailed input - Vehicles'!$E$251,0)</f>
        <v>0</v>
      </c>
      <c r="E87" s="154">
        <f>IF('Detailed input - Vehicles'!$E$251&gt;=(F3-$D$3),PMT('Basic input'!$F$113,'Detailed input - Vehicles'!$E$251,-Trains!$D$46)-$D$46/'Detailed input - Vehicles'!$E$251,0)</f>
        <v>0</v>
      </c>
      <c r="F87" s="154">
        <f>IF('Detailed input - Vehicles'!$E$251&gt;=(G3-$D$3),PMT('Basic input'!$F$113,'Detailed input - Vehicles'!$E$251,-Trains!$D$46)-$D$46/'Detailed input - Vehicles'!$E$251,0)</f>
        <v>0</v>
      </c>
      <c r="G87" s="154">
        <f>IF('Detailed input - Vehicles'!$E$251&gt;=(H3-$D$3),PMT('Basic input'!$F$113,'Detailed input - Vehicles'!$E$251,-Trains!$D$46)-$D$46/'Detailed input - Vehicles'!$E$251,0)</f>
        <v>0</v>
      </c>
      <c r="H87" s="154">
        <f>IF('Detailed input - Vehicles'!$E$251&gt;=(I3-$D$3),PMT('Basic input'!$F$113,'Detailed input - Vehicles'!$E$251,-Trains!$D$46)-$D$46/'Detailed input - Vehicles'!$E$251,0)</f>
        <v>0</v>
      </c>
      <c r="I87" s="154">
        <f>IF('Detailed input - Vehicles'!$E$251&gt;=(J3-$D$3),PMT('Basic input'!$F$113,'Detailed input - Vehicles'!$E$251,-Trains!$D$46)-$D$46/'Detailed input - Vehicles'!$E$251,0)</f>
        <v>0</v>
      </c>
      <c r="J87" s="154">
        <f>IF('Detailed input - Vehicles'!$E$251&gt;=(K3-$D$3),PMT('Basic input'!$F$113,'Detailed input - Vehicles'!$E$251,-Trains!$D$46)-$D$46/'Detailed input - Vehicles'!$E$251,0)</f>
        <v>0</v>
      </c>
      <c r="K87" s="154">
        <f>IF('Detailed input - Vehicles'!$E$251&gt;=(L3-$D$3),PMT('Basic input'!$F$113,'Detailed input - Vehicles'!$E$251,-Trains!$D$46)-$D$46/'Detailed input - Vehicles'!$E$251,0)</f>
        <v>0</v>
      </c>
      <c r="L87" s="154">
        <f>IF('Detailed input - Vehicles'!$E$251&gt;=(M3-$D$3),PMT('Basic input'!$F$113,'Detailed input - Vehicles'!$E$251,-Trains!$D$46)-$D$46/'Detailed input - Vehicles'!$E$251,0)</f>
        <v>0</v>
      </c>
      <c r="M87" s="154">
        <f>IF('Detailed input - Vehicles'!$E$251&gt;=(N3-$D$3),PMT('Basic input'!$F$113,'Detailed input - Vehicles'!$E$251,-Trains!$D$46)-$D$46/'Detailed input - Vehicles'!$E$251,0)</f>
        <v>0</v>
      </c>
      <c r="N87" s="154">
        <f>IF('Detailed input - Vehicles'!$E$251&gt;=(O3-$D$3),PMT('Basic input'!$F$113,'Detailed input - Vehicles'!$E$251,-Trains!$D$46)-$D$46/'Detailed input - Vehicles'!$E$251,0)</f>
        <v>0</v>
      </c>
      <c r="O87" s="154">
        <f>IF('Detailed input - Vehicles'!$E$251&gt;=(P3-$D$3),PMT('Basic input'!$F$113,'Detailed input - Vehicles'!$E$251,-Trains!$D$46)-$D$46/'Detailed input - Vehicles'!$E$251,0)</f>
        <v>0</v>
      </c>
      <c r="P87" s="154">
        <f>IF('Detailed input - Vehicles'!$E$251&gt;=(Q3-$D$3),PMT('Basic input'!$F$113,'Detailed input - Vehicles'!$E$251,-Trains!$D$46)-$D$46/'Detailed input - Vehicles'!$E$251,0)</f>
        <v>0</v>
      </c>
      <c r="Q87" s="154">
        <f>IF('Detailed input - Vehicles'!$E$251&gt;=(R3-$D$3),PMT('Basic input'!$F$113,'Detailed input - Vehicles'!$E$251,-Trains!$D$46)-$D$46/'Detailed input - Vehicles'!$E$251,0)</f>
        <v>0</v>
      </c>
      <c r="R87" s="154">
        <f>IF('Detailed input - Vehicles'!$E$251&gt;=(S3-$D$3),PMT('Basic input'!$F$113,'Detailed input - Vehicles'!$E$251,-Trains!$D$46)-$D$46/'Detailed input - Vehicles'!$E$251,0)</f>
        <v>0</v>
      </c>
      <c r="S87" s="154">
        <f>IF('Detailed input - Vehicles'!$E$251&gt;=(T3-$D$3),PMT('Basic input'!$F$113,'Detailed input - Vehicles'!$E$251,-Trains!$D$46)-$D$46/'Detailed input - Vehicles'!$E$251,0)</f>
        <v>0</v>
      </c>
      <c r="T87" s="154">
        <f>IF('Detailed input - Vehicles'!$E$251&gt;=(U3-$D$3),PMT('Basic input'!$F$113,'Detailed input - Vehicles'!$E$251,-Trains!$D$46)-$D$46/'Detailed input - Vehicles'!$E$251,0)</f>
        <v>0</v>
      </c>
      <c r="U87" s="154">
        <f>IF('Detailed input - Vehicles'!$E$251&gt;=(V3-$D$3),PMT('Basic input'!$F$113,'Detailed input - Vehicles'!$E$251,-Trains!$D$46)-$D$46/'Detailed input - Vehicles'!$E$251,0)</f>
        <v>0</v>
      </c>
      <c r="V87" s="154">
        <f>IF('Detailed input - Vehicles'!$E$251&gt;=(W3-$D$3),PMT('Basic input'!$F$113,'Detailed input - Vehicles'!$E$251,-Trains!$D$46)-$D$46/'Detailed input - Vehicles'!$E$251,0)</f>
        <v>0</v>
      </c>
      <c r="W87" s="154">
        <f>IF('Detailed input - Vehicles'!$E$251&gt;=(X3-$D$3),PMT('Basic input'!$F$113,'Detailed input - Vehicles'!$E$251,-Trains!$D$46)-$D$46/'Detailed input - Vehicles'!$E$251,0)</f>
        <v>0</v>
      </c>
      <c r="X87" s="154">
        <f>IF('Detailed input - Vehicles'!$E$251&gt;=(Y3-$D$3),PMT('Basic input'!$F$113,'Detailed input - Vehicles'!$E$251,-Trains!$D$46)-$D$46/'Detailed input - Vehicles'!$E$251,0)</f>
        <v>0</v>
      </c>
      <c r="Y87" s="154">
        <f>IF('Detailed input - Vehicles'!$E$251&gt;=(Z3-$D$3),PMT('Basic input'!$F$113,'Detailed input - Vehicles'!$E$251,-Trains!$D$46)-$D$46/'Detailed input - Vehicles'!$E$251,0)</f>
        <v>0</v>
      </c>
      <c r="Z87" s="154">
        <f>IF('Detailed input - Vehicles'!$E$251&gt;=(AA3-$D$3),PMT('Basic input'!$F$113,'Detailed input - Vehicles'!$E$251,-Trains!$D$46)-$D$46/'Detailed input - Vehicles'!$E$251,0)</f>
        <v>0</v>
      </c>
      <c r="AA87" s="154">
        <f>IF('Detailed input - Vehicles'!$E$251&gt;=(AB3-$D$3),PMT('Basic input'!$F$113,'Detailed input - Vehicles'!$E$251,-Trains!$D$46)-$D$46/'Detailed input - Vehicles'!$E$251,0)</f>
        <v>0</v>
      </c>
      <c r="AB87" s="154">
        <f>IF('Detailed input - Vehicles'!$E$251&gt;=(AC3-$D$3),PMT('Basic input'!$F$113,'Detailed input - Vehicles'!$E$251,-Trains!$D$46)-$D$46/'Detailed input - Vehicles'!$E$251,0)</f>
        <v>0</v>
      </c>
      <c r="AC87" s="154">
        <f>IF('Detailed input - Vehicles'!$E$251&gt;=(AD3-$D$3),PMT('Basic input'!$F$113,'Detailed input - Vehicles'!$E$251,-Trains!$D$46)-$D$46/'Detailed input - Vehicles'!$E$251,0)</f>
        <v>0</v>
      </c>
    </row>
    <row r="88" spans="1:29" s="45" customFormat="1" ht="20.25" customHeight="1" outlineLevel="3" x14ac:dyDescent="0.3">
      <c r="A88" s="44"/>
      <c r="B88" s="92"/>
      <c r="C88" s="146" t="s">
        <v>122</v>
      </c>
      <c r="D88" s="155"/>
      <c r="E88" s="154">
        <f>IF('Detailed input - Vehicles'!$E$251&gt;=(E3-$D$3),PMT('Basic input'!$F$113,'Detailed input - Vehicles'!$E$251,-Trains!$E$46)-$E$46/'Detailed input - Vehicles'!$E$251,0)</f>
        <v>0</v>
      </c>
      <c r="F88" s="154">
        <f>IF('Detailed input - Vehicles'!$E$251&gt;=(F3-$D$3),PMT('Basic input'!$F$113,'Detailed input - Vehicles'!$E$251,-Trains!$E$46)-$E$46/'Detailed input - Vehicles'!$E$251,0)</f>
        <v>0</v>
      </c>
      <c r="G88" s="154">
        <f>IF('Detailed input - Vehicles'!$E$251&gt;=(G3-$D$3),PMT('Basic input'!$F$113,'Detailed input - Vehicles'!$E$251,-Trains!$E$46)-$E$46/'Detailed input - Vehicles'!$E$251,0)</f>
        <v>0</v>
      </c>
      <c r="H88" s="154">
        <f>IF('Detailed input - Vehicles'!$E$251&gt;=(H3-$D$3),PMT('Basic input'!$F$113,'Detailed input - Vehicles'!$E$251,-Trains!$E$46)-$E$46/'Detailed input - Vehicles'!$E$251,0)</f>
        <v>0</v>
      </c>
      <c r="I88" s="154">
        <f>IF('Detailed input - Vehicles'!$E$251&gt;=(I3-$D$3),PMT('Basic input'!$F$113,'Detailed input - Vehicles'!$E$251,-Trains!$E$46)-$E$46/'Detailed input - Vehicles'!$E$251,0)</f>
        <v>0</v>
      </c>
      <c r="J88" s="154">
        <f>IF('Detailed input - Vehicles'!$E$251&gt;=(J3-$D$3),PMT('Basic input'!$F$113,'Detailed input - Vehicles'!$E$251,-Trains!$E$46)-$E$46/'Detailed input - Vehicles'!$E$251,0)</f>
        <v>0</v>
      </c>
      <c r="K88" s="154">
        <f>IF('Detailed input - Vehicles'!$E$251&gt;=(K3-$D$3),PMT('Basic input'!$F$113,'Detailed input - Vehicles'!$E$251,-Trains!$E$46)-$E$46/'Detailed input - Vehicles'!$E$251,0)</f>
        <v>0</v>
      </c>
      <c r="L88" s="154">
        <f>IF('Detailed input - Vehicles'!$E$251&gt;=(L3-$D$3),PMT('Basic input'!$F$113,'Detailed input - Vehicles'!$E$251,-Trains!$E$46)-$E$46/'Detailed input - Vehicles'!$E$251,0)</f>
        <v>0</v>
      </c>
      <c r="M88" s="154">
        <f>IF('Detailed input - Vehicles'!$E$251&gt;=(M3-$D$3),PMT('Basic input'!$F$113,'Detailed input - Vehicles'!$E$251,-Trains!$E$46)-$E$46/'Detailed input - Vehicles'!$E$251,0)</f>
        <v>0</v>
      </c>
      <c r="N88" s="154">
        <f>IF('Detailed input - Vehicles'!$E$251&gt;=(N3-$D$3),PMT('Basic input'!$F$113,'Detailed input - Vehicles'!$E$251,-Trains!$E$46)-$E$46/'Detailed input - Vehicles'!$E$251,0)</f>
        <v>0</v>
      </c>
      <c r="O88" s="154">
        <f>IF('Detailed input - Vehicles'!$E$251&gt;=(O3-$D$3),PMT('Basic input'!$F$113,'Detailed input - Vehicles'!$E$251,-Trains!$E$46)-$E$46/'Detailed input - Vehicles'!$E$251,0)</f>
        <v>0</v>
      </c>
      <c r="P88" s="154">
        <f>IF('Detailed input - Vehicles'!$E$251&gt;=(P3-$D$3),PMT('Basic input'!$F$113,'Detailed input - Vehicles'!$E$251,-Trains!$E$46)-$E$46/'Detailed input - Vehicles'!$E$251,0)</f>
        <v>0</v>
      </c>
      <c r="Q88" s="154">
        <f>IF('Detailed input - Vehicles'!$E$251&gt;=(Q3-$D$3),PMT('Basic input'!$F$113,'Detailed input - Vehicles'!$E$251,-Trains!$E$46)-$E$46/'Detailed input - Vehicles'!$E$251,0)</f>
        <v>0</v>
      </c>
      <c r="R88" s="154">
        <f>IF('Detailed input - Vehicles'!$E$251&gt;=(R3-$D$3),PMT('Basic input'!$F$113,'Detailed input - Vehicles'!$E$251,-Trains!$E$46)-$E$46/'Detailed input - Vehicles'!$E$251,0)</f>
        <v>0</v>
      </c>
      <c r="S88" s="154">
        <f>IF('Detailed input - Vehicles'!$E$251&gt;=(S3-$D$3),PMT('Basic input'!$F$113,'Detailed input - Vehicles'!$E$251,-Trains!$E$46)-$E$46/'Detailed input - Vehicles'!$E$251,0)</f>
        <v>0</v>
      </c>
      <c r="T88" s="154">
        <f>IF('Detailed input - Vehicles'!$E$251&gt;=(T3-$D$3),PMT('Basic input'!$F$113,'Detailed input - Vehicles'!$E$251,-Trains!$E$46)-$E$46/'Detailed input - Vehicles'!$E$251,0)</f>
        <v>0</v>
      </c>
      <c r="U88" s="154">
        <f>IF('Detailed input - Vehicles'!$E$251&gt;=(U3-$D$3),PMT('Basic input'!$F$113,'Detailed input - Vehicles'!$E$251,-Trains!$E$46)-$E$46/'Detailed input - Vehicles'!$E$251,0)</f>
        <v>0</v>
      </c>
      <c r="V88" s="154">
        <f>IF('Detailed input - Vehicles'!$E$251&gt;=(V3-$D$3),PMT('Basic input'!$F$113,'Detailed input - Vehicles'!$E$251,-Trains!$E$46)-$E$46/'Detailed input - Vehicles'!$E$251,0)</f>
        <v>0</v>
      </c>
      <c r="W88" s="154">
        <f>IF('Detailed input - Vehicles'!$E$251&gt;=(W3-$D$3),PMT('Basic input'!$F$113,'Detailed input - Vehicles'!$E$251,-Trains!$E$46)-$E$46/'Detailed input - Vehicles'!$E$251,0)</f>
        <v>0</v>
      </c>
      <c r="X88" s="154">
        <f>IF('Detailed input - Vehicles'!$E$251&gt;=(X3-$D$3),PMT('Basic input'!$F$113,'Detailed input - Vehicles'!$E$251,-Trains!$E$46)-$E$46/'Detailed input - Vehicles'!$E$251,0)</f>
        <v>0</v>
      </c>
      <c r="Y88" s="154">
        <f>IF('Detailed input - Vehicles'!$E$251&gt;=(Y3-$D$3),PMT('Basic input'!$F$113,'Detailed input - Vehicles'!$E$251,-Trains!$E$46)-$E$46/'Detailed input - Vehicles'!$E$251,0)</f>
        <v>0</v>
      </c>
      <c r="Z88" s="154">
        <f>IF('Detailed input - Vehicles'!$E$251&gt;=(Z3-$D$3),PMT('Basic input'!$F$113,'Detailed input - Vehicles'!$E$251,-Trains!$E$46)-$E$46/'Detailed input - Vehicles'!$E$251,0)</f>
        <v>0</v>
      </c>
      <c r="AA88" s="154">
        <f>IF('Detailed input - Vehicles'!$E$251&gt;=(AA3-$D$3),PMT('Basic input'!$F$113,'Detailed input - Vehicles'!$E$251,-Trains!$E$46)-$E$46/'Detailed input - Vehicles'!$E$251,0)</f>
        <v>0</v>
      </c>
      <c r="AB88" s="154">
        <f>IF('Detailed input - Vehicles'!$E$251&gt;=(AB3-$D$3),PMT('Basic input'!$F$113,'Detailed input - Vehicles'!$E$251,-Trains!$E$46)-$E$46/'Detailed input - Vehicles'!$E$251,0)</f>
        <v>0</v>
      </c>
      <c r="AC88" s="154">
        <f>IF('Detailed input - Vehicles'!$E$251&gt;=(AC3-$D$3),PMT('Basic input'!$F$113,'Detailed input - Vehicles'!$E$251,-Trains!$E$46)-$E$46/'Detailed input - Vehicles'!$E$251,0)</f>
        <v>0</v>
      </c>
    </row>
    <row r="89" spans="1:29" s="45" customFormat="1" ht="20.25" customHeight="1" outlineLevel="3" x14ac:dyDescent="0.3">
      <c r="A89" s="44"/>
      <c r="B89" s="48"/>
      <c r="C89" s="146" t="s">
        <v>123</v>
      </c>
      <c r="D89" s="154"/>
      <c r="E89" s="154"/>
      <c r="F89" s="154">
        <f>IF('Detailed input - Vehicles'!$E$251&gt;=(F3-$E$3),PMT('Basic input'!$F$113,'Detailed input - Vehicles'!$E$251,-Trains!$F$46)-$F$46/'Detailed input - Vehicles'!$E$251,0)</f>
        <v>0</v>
      </c>
      <c r="G89" s="154">
        <f>IF('Detailed input - Vehicles'!$E$251&gt;=(G3-$E$3),PMT('Basic input'!$F$113,'Detailed input - Vehicles'!$E$251,-Trains!$F$46)-$F$46/'Detailed input - Vehicles'!$E$251,0)</f>
        <v>0</v>
      </c>
      <c r="H89" s="154">
        <f>IF('Detailed input - Vehicles'!$E$251&gt;=(H3-$E$3),PMT('Basic input'!$F$113,'Detailed input - Vehicles'!$E$251,-Trains!$F$46)-$F$46/'Detailed input - Vehicles'!$E$251,0)</f>
        <v>0</v>
      </c>
      <c r="I89" s="154">
        <f>IF('Detailed input - Vehicles'!$E$251&gt;=(I3-$E$3),PMT('Basic input'!$F$113,'Detailed input - Vehicles'!$E$251,-Trains!$F$46)-$F$46/'Detailed input - Vehicles'!$E$251,0)</f>
        <v>0</v>
      </c>
      <c r="J89" s="154">
        <f>IF('Detailed input - Vehicles'!$E$251&gt;=(J3-$E$3),PMT('Basic input'!$F$113,'Detailed input - Vehicles'!$E$251,-Trains!$F$46)-$F$46/'Detailed input - Vehicles'!$E$251,0)</f>
        <v>0</v>
      </c>
      <c r="K89" s="154">
        <f>IF('Detailed input - Vehicles'!$E$251&gt;=(K3-$E$3),PMT('Basic input'!$F$113,'Detailed input - Vehicles'!$E$251,-Trains!$F$46)-$F$46/'Detailed input - Vehicles'!$E$251,0)</f>
        <v>0</v>
      </c>
      <c r="L89" s="154">
        <f>IF('Detailed input - Vehicles'!$E$251&gt;=(L3-$E$3),PMT('Basic input'!$F$113,'Detailed input - Vehicles'!$E$251,-Trains!$F$46)-$F$46/'Detailed input - Vehicles'!$E$251,0)</f>
        <v>0</v>
      </c>
      <c r="M89" s="154">
        <f>IF('Detailed input - Vehicles'!$E$251&gt;=(M3-$E$3),PMT('Basic input'!$F$113,'Detailed input - Vehicles'!$E$251,-Trains!$F$46)-$F$46/'Detailed input - Vehicles'!$E$251,0)</f>
        <v>0</v>
      </c>
      <c r="N89" s="154">
        <f>IF('Detailed input - Vehicles'!$E$251&gt;=(N3-$E$3),PMT('Basic input'!$F$113,'Detailed input - Vehicles'!$E$251,-Trains!$F$46)-$F$46/'Detailed input - Vehicles'!$E$251,0)</f>
        <v>0</v>
      </c>
      <c r="O89" s="154">
        <f>IF('Detailed input - Vehicles'!$E$251&gt;=(O3-$E$3),PMT('Basic input'!$F$113,'Detailed input - Vehicles'!$E$251,-Trains!$F$46)-$F$46/'Detailed input - Vehicles'!$E$251,0)</f>
        <v>0</v>
      </c>
      <c r="P89" s="154">
        <f>IF('Detailed input - Vehicles'!$E$251&gt;=(P3-$E$3),PMT('Basic input'!$F$113,'Detailed input - Vehicles'!$E$251,-Trains!$F$46)-$F$46/'Detailed input - Vehicles'!$E$251,0)</f>
        <v>0</v>
      </c>
      <c r="Q89" s="154">
        <f>IF('Detailed input - Vehicles'!$E$251&gt;=(Q3-$E$3),PMT('Basic input'!$F$113,'Detailed input - Vehicles'!$E$251,-Trains!$F$46)-$F$46/'Detailed input - Vehicles'!$E$251,0)</f>
        <v>0</v>
      </c>
      <c r="R89" s="154">
        <f>IF('Detailed input - Vehicles'!$E$251&gt;=(R3-$E$3),PMT('Basic input'!$F$113,'Detailed input - Vehicles'!$E$251,-Trains!$F$46)-$F$46/'Detailed input - Vehicles'!$E$251,0)</f>
        <v>0</v>
      </c>
      <c r="S89" s="154">
        <f>IF('Detailed input - Vehicles'!$E$251&gt;=(S3-$E$3),PMT('Basic input'!$F$113,'Detailed input - Vehicles'!$E$251,-Trains!$F$46)-$F$46/'Detailed input - Vehicles'!$E$251,0)</f>
        <v>0</v>
      </c>
      <c r="T89" s="154">
        <f>IF('Detailed input - Vehicles'!$E$251&gt;=(T3-$E$3),PMT('Basic input'!$F$113,'Detailed input - Vehicles'!$E$251,-Trains!$F$46)-$F$46/'Detailed input - Vehicles'!$E$251,0)</f>
        <v>0</v>
      </c>
      <c r="U89" s="154">
        <f>IF('Detailed input - Vehicles'!$E$251&gt;=(U3-$E$3),PMT('Basic input'!$F$113,'Detailed input - Vehicles'!$E$251,-Trains!$F$46)-$F$46/'Detailed input - Vehicles'!$E$251,0)</f>
        <v>0</v>
      </c>
      <c r="V89" s="154">
        <f>IF('Detailed input - Vehicles'!$E$251&gt;=(V3-$E$3),PMT('Basic input'!$F$113,'Detailed input - Vehicles'!$E$251,-Trains!$F$46)-$F$46/'Detailed input - Vehicles'!$E$251,0)</f>
        <v>0</v>
      </c>
      <c r="W89" s="154">
        <f>IF('Detailed input - Vehicles'!$E$251&gt;=(W3-$E$3),PMT('Basic input'!$F$113,'Detailed input - Vehicles'!$E$251,-Trains!$F$46)-$F$46/'Detailed input - Vehicles'!$E$251,0)</f>
        <v>0</v>
      </c>
      <c r="X89" s="154">
        <f>IF('Detailed input - Vehicles'!$E$251&gt;=(X3-$E$3),PMT('Basic input'!$F$113,'Detailed input - Vehicles'!$E$251,-Trains!$F$46)-$F$46/'Detailed input - Vehicles'!$E$251,0)</f>
        <v>0</v>
      </c>
      <c r="Y89" s="154">
        <f>IF('Detailed input - Vehicles'!$E$251&gt;=(Y3-$E$3),PMT('Basic input'!$F$113,'Detailed input - Vehicles'!$E$251,-Trains!$F$46)-$F$46/'Detailed input - Vehicles'!$E$251,0)</f>
        <v>0</v>
      </c>
      <c r="Z89" s="154">
        <f>IF('Detailed input - Vehicles'!$E$251&gt;=(Z3-$E$3),PMT('Basic input'!$F$113,'Detailed input - Vehicles'!$E$251,-Trains!$F$46)-$F$46/'Detailed input - Vehicles'!$E$251,0)</f>
        <v>0</v>
      </c>
      <c r="AA89" s="154">
        <f>IF('Detailed input - Vehicles'!$E$251&gt;=(AA3-$E$3),PMT('Basic input'!$F$113,'Detailed input - Vehicles'!$E$251,-Trains!$F$46)-$F$46/'Detailed input - Vehicles'!$E$251,0)</f>
        <v>0</v>
      </c>
      <c r="AB89" s="154">
        <f>IF('Detailed input - Vehicles'!$E$251&gt;=(AB3-$E$3),PMT('Basic input'!$F$113,'Detailed input - Vehicles'!$E$251,-Trains!$F$46)-$F$46/'Detailed input - Vehicles'!$E$251,0)</f>
        <v>0</v>
      </c>
      <c r="AC89" s="154">
        <f>IF('Detailed input - Vehicles'!$E$251&gt;=(AC3-$E$3),PMT('Basic input'!$F$113,'Detailed input - Vehicles'!$E$251,-Trains!$F$46)-$F$46/'Detailed input - Vehicles'!$E$251,0)</f>
        <v>0</v>
      </c>
    </row>
    <row r="90" spans="1:29" s="45" customFormat="1" ht="20.25" customHeight="1" outlineLevel="3" x14ac:dyDescent="0.3">
      <c r="A90" s="44"/>
      <c r="B90" s="48"/>
      <c r="C90" s="146" t="s">
        <v>124</v>
      </c>
      <c r="D90" s="154"/>
      <c r="E90" s="154"/>
      <c r="F90" s="154"/>
      <c r="G90" s="154">
        <f>IF('Detailed input - Vehicles'!$E$251&gt;=(G3-$F$3),PMT('Basic input'!$F$113,'Detailed input - Vehicles'!$E$251,-Trains!$G$46)-$G$46/'Detailed input - Vehicles'!$E$251,0)</f>
        <v>0</v>
      </c>
      <c r="H90" s="154">
        <f>IF('Detailed input - Vehicles'!$E$251&gt;=(H3-$F$3),PMT('Basic input'!$F$113,'Detailed input - Vehicles'!$E$251,-Trains!$G$46)-$G$46/'Detailed input - Vehicles'!$E$251,0)</f>
        <v>0</v>
      </c>
      <c r="I90" s="154">
        <f>IF('Detailed input - Vehicles'!$E$251&gt;=(I3-$F$3),PMT('Basic input'!$F$113,'Detailed input - Vehicles'!$E$251,-Trains!$G$46)-$G$46/'Detailed input - Vehicles'!$E$251,0)</f>
        <v>0</v>
      </c>
      <c r="J90" s="154">
        <f>IF('Detailed input - Vehicles'!$E$251&gt;=(J3-$F$3),PMT('Basic input'!$F$113,'Detailed input - Vehicles'!$E$251,-Trains!$G$46)-$G$46/'Detailed input - Vehicles'!$E$251,0)</f>
        <v>0</v>
      </c>
      <c r="K90" s="154">
        <f>IF('Detailed input - Vehicles'!$E$251&gt;=(K3-$F$3),PMT('Basic input'!$F$113,'Detailed input - Vehicles'!$E$251,-Trains!$G$46)-$G$46/'Detailed input - Vehicles'!$E$251,0)</f>
        <v>0</v>
      </c>
      <c r="L90" s="154">
        <f>IF('Detailed input - Vehicles'!$E$251&gt;=(L3-$F$3),PMT('Basic input'!$F$113,'Detailed input - Vehicles'!$E$251,-Trains!$G$46)-$G$46/'Detailed input - Vehicles'!$E$251,0)</f>
        <v>0</v>
      </c>
      <c r="M90" s="154">
        <f>IF('Detailed input - Vehicles'!$E$251&gt;=(M3-$F$3),PMT('Basic input'!$F$113,'Detailed input - Vehicles'!$E$251,-Trains!$G$46)-$G$46/'Detailed input - Vehicles'!$E$251,0)</f>
        <v>0</v>
      </c>
      <c r="N90" s="154">
        <f>IF('Detailed input - Vehicles'!$E$251&gt;=(N3-$F$3),PMT('Basic input'!$F$113,'Detailed input - Vehicles'!$E$251,-Trains!$G$46)-$G$46/'Detailed input - Vehicles'!$E$251,0)</f>
        <v>0</v>
      </c>
      <c r="O90" s="154">
        <f>IF('Detailed input - Vehicles'!$E$251&gt;=(O3-$F$3),PMT('Basic input'!$F$113,'Detailed input - Vehicles'!$E$251,-Trains!$G$46)-$G$46/'Detailed input - Vehicles'!$E$251,0)</f>
        <v>0</v>
      </c>
      <c r="P90" s="154">
        <f>IF('Detailed input - Vehicles'!$E$251&gt;=(P3-$F$3),PMT('Basic input'!$F$113,'Detailed input - Vehicles'!$E$251,-Trains!$G$46)-$G$46/'Detailed input - Vehicles'!$E$251,0)</f>
        <v>0</v>
      </c>
      <c r="Q90" s="154">
        <f>IF('Detailed input - Vehicles'!$E$251&gt;=(Q3-$F$3),PMT('Basic input'!$F$113,'Detailed input - Vehicles'!$E$251,-Trains!$G$46)-$G$46/'Detailed input - Vehicles'!$E$251,0)</f>
        <v>0</v>
      </c>
      <c r="R90" s="154">
        <f>IF('Detailed input - Vehicles'!$E$251&gt;=(R3-$F$3),PMT('Basic input'!$F$113,'Detailed input - Vehicles'!$E$251,-Trains!$G$46)-$G$46/'Detailed input - Vehicles'!$E$251,0)</f>
        <v>0</v>
      </c>
      <c r="S90" s="154">
        <f>IF('Detailed input - Vehicles'!$E$251&gt;=(S3-$F$3),PMT('Basic input'!$F$113,'Detailed input - Vehicles'!$E$251,-Trains!$G$46)-$G$46/'Detailed input - Vehicles'!$E$251,0)</f>
        <v>0</v>
      </c>
      <c r="T90" s="154">
        <f>IF('Detailed input - Vehicles'!$E$251&gt;=(T3-$F$3),PMT('Basic input'!$F$113,'Detailed input - Vehicles'!$E$251,-Trains!$G$46)-$G$46/'Detailed input - Vehicles'!$E$251,0)</f>
        <v>0</v>
      </c>
      <c r="U90" s="154">
        <f>IF('Detailed input - Vehicles'!$E$251&gt;=(U3-$F$3),PMT('Basic input'!$F$113,'Detailed input - Vehicles'!$E$251,-Trains!$G$46)-$G$46/'Detailed input - Vehicles'!$E$251,0)</f>
        <v>0</v>
      </c>
      <c r="V90" s="154">
        <f>IF('Detailed input - Vehicles'!$E$251&gt;=(V3-$F$3),PMT('Basic input'!$F$113,'Detailed input - Vehicles'!$E$251,-Trains!$G$46)-$G$46/'Detailed input - Vehicles'!$E$251,0)</f>
        <v>0</v>
      </c>
      <c r="W90" s="154">
        <f>IF('Detailed input - Vehicles'!$E$251&gt;=(W3-$F$3),PMT('Basic input'!$F$113,'Detailed input - Vehicles'!$E$251,-Trains!$G$46)-$G$46/'Detailed input - Vehicles'!$E$251,0)</f>
        <v>0</v>
      </c>
      <c r="X90" s="154">
        <f>IF('Detailed input - Vehicles'!$E$251&gt;=(X3-$F$3),PMT('Basic input'!$F$113,'Detailed input - Vehicles'!$E$251,-Trains!$G$46)-$G$46/'Detailed input - Vehicles'!$E$251,0)</f>
        <v>0</v>
      </c>
      <c r="Y90" s="154">
        <f>IF('Detailed input - Vehicles'!$E$251&gt;=(Y3-$F$3),PMT('Basic input'!$F$113,'Detailed input - Vehicles'!$E$251,-Trains!$G$46)-$G$46/'Detailed input - Vehicles'!$E$251,0)</f>
        <v>0</v>
      </c>
      <c r="Z90" s="154">
        <f>IF('Detailed input - Vehicles'!$E$251&gt;=(Z3-$F$3),PMT('Basic input'!$F$113,'Detailed input - Vehicles'!$E$251,-Trains!$G$46)-$G$46/'Detailed input - Vehicles'!$E$251,0)</f>
        <v>0</v>
      </c>
      <c r="AA90" s="154">
        <f>IF('Detailed input - Vehicles'!$E$251&gt;=(AA3-$F$3),PMT('Basic input'!$F$113,'Detailed input - Vehicles'!$E$251,-Trains!$G$46)-$G$46/'Detailed input - Vehicles'!$E$251,0)</f>
        <v>0</v>
      </c>
      <c r="AB90" s="154">
        <f>IF('Detailed input - Vehicles'!$E$251&gt;=(AB3-$F$3),PMT('Basic input'!$F$113,'Detailed input - Vehicles'!$E$251,-Trains!$G$46)-$G$46/'Detailed input - Vehicles'!$E$251,0)</f>
        <v>0</v>
      </c>
      <c r="AC90" s="154">
        <f>IF('Detailed input - Vehicles'!$E$251&gt;=(AC3-$F$3),PMT('Basic input'!$F$113,'Detailed input - Vehicles'!$E$251,-Trains!$G$46)-$G$46/'Detailed input - Vehicles'!$E$251,0)</f>
        <v>0</v>
      </c>
    </row>
    <row r="91" spans="1:29" s="45" customFormat="1" ht="20.25" customHeight="1" outlineLevel="3" x14ac:dyDescent="0.3">
      <c r="A91" s="44"/>
      <c r="B91" s="48"/>
      <c r="C91" s="146" t="s">
        <v>125</v>
      </c>
      <c r="D91" s="154"/>
      <c r="E91" s="154"/>
      <c r="F91" s="154"/>
      <c r="G91" s="154"/>
      <c r="H91" s="154">
        <f>IF('Detailed input - Vehicles'!$E$251&gt;=(H3-$G$3),PMT('Basic input'!$F$113,'Detailed input - Vehicles'!$E$251,-Trains!$H$46)-$H$46/'Detailed input - Vehicles'!$E$251,0)</f>
        <v>0</v>
      </c>
      <c r="I91" s="154">
        <f>IF('Detailed input - Vehicles'!$E$251&gt;=(I3-$G$3),PMT('Basic input'!$F$113,'Detailed input - Vehicles'!$E$251,-Trains!$H$46)-$H$46/'Detailed input - Vehicles'!$E$251,0)</f>
        <v>0</v>
      </c>
      <c r="J91" s="154">
        <f>IF('Detailed input - Vehicles'!$E$251&gt;=(J3-$G$3),PMT('Basic input'!$F$113,'Detailed input - Vehicles'!$E$251,-Trains!$H$46)-$H$46/'Detailed input - Vehicles'!$E$251,0)</f>
        <v>0</v>
      </c>
      <c r="K91" s="154">
        <f>IF('Detailed input - Vehicles'!$E$251&gt;=(K3-$G$3),PMT('Basic input'!$F$113,'Detailed input - Vehicles'!$E$251,-Trains!$H$46)-$H$46/'Detailed input - Vehicles'!$E$251,0)</f>
        <v>0</v>
      </c>
      <c r="L91" s="154">
        <f>IF('Detailed input - Vehicles'!$E$251&gt;=(L3-$G$3),PMT('Basic input'!$F$113,'Detailed input - Vehicles'!$E$251,-Trains!$H$46)-$H$46/'Detailed input - Vehicles'!$E$251,0)</f>
        <v>0</v>
      </c>
      <c r="M91" s="154">
        <f>IF('Detailed input - Vehicles'!$E$251&gt;=(M3-$G$3),PMT('Basic input'!$F$113,'Detailed input - Vehicles'!$E$251,-Trains!$H$46)-$H$46/'Detailed input - Vehicles'!$E$251,0)</f>
        <v>0</v>
      </c>
      <c r="N91" s="154">
        <f>IF('Detailed input - Vehicles'!$E$251&gt;=(N3-$G$3),PMT('Basic input'!$F$113,'Detailed input - Vehicles'!$E$251,-Trains!$H$46)-$H$46/'Detailed input - Vehicles'!$E$251,0)</f>
        <v>0</v>
      </c>
      <c r="O91" s="154">
        <f>IF('Detailed input - Vehicles'!$E$251&gt;=(O3-$G$3),PMT('Basic input'!$F$113,'Detailed input - Vehicles'!$E$251,-Trains!$H$46)-$H$46/'Detailed input - Vehicles'!$E$251,0)</f>
        <v>0</v>
      </c>
      <c r="P91" s="154">
        <f>IF('Detailed input - Vehicles'!$E$251&gt;=(P3-$G$3),PMT('Basic input'!$F$113,'Detailed input - Vehicles'!$E$251,-Trains!$H$46)-$H$46/'Detailed input - Vehicles'!$E$251,0)</f>
        <v>0</v>
      </c>
      <c r="Q91" s="154">
        <f>IF('Detailed input - Vehicles'!$E$251&gt;=(Q3-$G$3),PMT('Basic input'!$F$113,'Detailed input - Vehicles'!$E$251,-Trains!$H$46)-$H$46/'Detailed input - Vehicles'!$E$251,0)</f>
        <v>0</v>
      </c>
      <c r="R91" s="154">
        <f>IF('Detailed input - Vehicles'!$E$251&gt;=(R3-$G$3),PMT('Basic input'!$F$113,'Detailed input - Vehicles'!$E$251,-Trains!$H$46)-$H$46/'Detailed input - Vehicles'!$E$251,0)</f>
        <v>0</v>
      </c>
      <c r="S91" s="154">
        <f>IF('Detailed input - Vehicles'!$E$251&gt;=(S3-$G$3),PMT('Basic input'!$F$113,'Detailed input - Vehicles'!$E$251,-Trains!$H$46)-$H$46/'Detailed input - Vehicles'!$E$251,0)</f>
        <v>0</v>
      </c>
      <c r="T91" s="154">
        <f>IF('Detailed input - Vehicles'!$E$251&gt;=(T3-$G$3),PMT('Basic input'!$F$113,'Detailed input - Vehicles'!$E$251,-Trains!$H$46)-$H$46/'Detailed input - Vehicles'!$E$251,0)</f>
        <v>0</v>
      </c>
      <c r="U91" s="154">
        <f>IF('Detailed input - Vehicles'!$E$251&gt;=(U3-$G$3),PMT('Basic input'!$F$113,'Detailed input - Vehicles'!$E$251,-Trains!$H$46)-$H$46/'Detailed input - Vehicles'!$E$251,0)</f>
        <v>0</v>
      </c>
      <c r="V91" s="154">
        <f>IF('Detailed input - Vehicles'!$E$251&gt;=(V3-$G$3),PMT('Basic input'!$F$113,'Detailed input - Vehicles'!$E$251,-Trains!$H$46)-$H$46/'Detailed input - Vehicles'!$E$251,0)</f>
        <v>0</v>
      </c>
      <c r="W91" s="154">
        <f>IF('Detailed input - Vehicles'!$E$251&gt;=(W3-$G$3),PMT('Basic input'!$F$113,'Detailed input - Vehicles'!$E$251,-Trains!$H$46)-$H$46/'Detailed input - Vehicles'!$E$251,0)</f>
        <v>0</v>
      </c>
      <c r="X91" s="154">
        <f>IF('Detailed input - Vehicles'!$E$251&gt;=(X3-$G$3),PMT('Basic input'!$F$113,'Detailed input - Vehicles'!$E$251,-Trains!$H$46)-$H$46/'Detailed input - Vehicles'!$E$251,0)</f>
        <v>0</v>
      </c>
      <c r="Y91" s="154">
        <f>IF('Detailed input - Vehicles'!$E$251&gt;=(Y3-$G$3),PMT('Basic input'!$F$113,'Detailed input - Vehicles'!$E$251,-Trains!$H$46)-$H$46/'Detailed input - Vehicles'!$E$251,0)</f>
        <v>0</v>
      </c>
      <c r="Z91" s="154">
        <f>IF('Detailed input - Vehicles'!$E$251&gt;=(Z3-$G$3),PMT('Basic input'!$F$113,'Detailed input - Vehicles'!$E$251,-Trains!$H$46)-$H$46/'Detailed input - Vehicles'!$E$251,0)</f>
        <v>0</v>
      </c>
      <c r="AA91" s="154">
        <f>IF('Detailed input - Vehicles'!$E$251&gt;=(AA3-$G$3),PMT('Basic input'!$F$113,'Detailed input - Vehicles'!$E$251,-Trains!$H$46)-$H$46/'Detailed input - Vehicles'!$E$251,0)</f>
        <v>0</v>
      </c>
      <c r="AB91" s="154">
        <f>IF('Detailed input - Vehicles'!$E$251&gt;=(AB3-$G$3),PMT('Basic input'!$F$113,'Detailed input - Vehicles'!$E$251,-Trains!$H$46)-$H$46/'Detailed input - Vehicles'!$E$251,0)</f>
        <v>0</v>
      </c>
      <c r="AC91" s="154">
        <f>IF('Detailed input - Vehicles'!$E$251&gt;=(AC3-$G$3),PMT('Basic input'!$F$113,'Detailed input - Vehicles'!$E$251,-Trains!$H$46)-$H$46/'Detailed input - Vehicles'!$E$251,0)</f>
        <v>0</v>
      </c>
    </row>
    <row r="92" spans="1:29" s="45" customFormat="1" ht="20.25" customHeight="1" outlineLevel="3" x14ac:dyDescent="0.3">
      <c r="A92" s="44"/>
      <c r="B92" s="48"/>
      <c r="C92" s="146" t="s">
        <v>126</v>
      </c>
      <c r="D92" s="154"/>
      <c r="E92" s="154"/>
      <c r="F92" s="154"/>
      <c r="G92" s="154"/>
      <c r="H92" s="154"/>
      <c r="I92" s="154">
        <f>IF('Detailed input - Vehicles'!$E$251&gt;=(I3-$H$3),PMT('Basic input'!$F$113,'Detailed input - Vehicles'!$E$251,-Trains!$I$46)-$I$46/'Detailed input - Vehicles'!$E$251,0)</f>
        <v>0</v>
      </c>
      <c r="J92" s="154">
        <f>IF('Detailed input - Vehicles'!$E$251&gt;=(J3-$H$3),PMT('Basic input'!$F$113,'Detailed input - Vehicles'!$E$251,-Trains!$I$46)-$I$46/'Detailed input - Vehicles'!$E$251,0)</f>
        <v>0</v>
      </c>
      <c r="K92" s="154">
        <f>IF('Detailed input - Vehicles'!$E$251&gt;=(K3-$H$3),PMT('Basic input'!$F$113,'Detailed input - Vehicles'!$E$251,-Trains!$I$46)-$I$46/'Detailed input - Vehicles'!$E$251,0)</f>
        <v>0</v>
      </c>
      <c r="L92" s="154">
        <f>IF('Detailed input - Vehicles'!$E$251&gt;=(L3-$H$3),PMT('Basic input'!$F$113,'Detailed input - Vehicles'!$E$251,-Trains!$I$46)-$I$46/'Detailed input - Vehicles'!$E$251,0)</f>
        <v>0</v>
      </c>
      <c r="M92" s="154">
        <f>IF('Detailed input - Vehicles'!$E$251&gt;=(M3-$H$3),PMT('Basic input'!$F$113,'Detailed input - Vehicles'!$E$251,-Trains!$I$46)-$I$46/'Detailed input - Vehicles'!$E$251,0)</f>
        <v>0</v>
      </c>
      <c r="N92" s="154">
        <f>IF('Detailed input - Vehicles'!$E$251&gt;=(N3-$H$3),PMT('Basic input'!$F$113,'Detailed input - Vehicles'!$E$251,-Trains!$I$46)-$I$46/'Detailed input - Vehicles'!$E$251,0)</f>
        <v>0</v>
      </c>
      <c r="O92" s="154">
        <f>IF('Detailed input - Vehicles'!$E$251&gt;=(O3-$H$3),PMT('Basic input'!$F$113,'Detailed input - Vehicles'!$E$251,-Trains!$I$46)-$I$46/'Detailed input - Vehicles'!$E$251,0)</f>
        <v>0</v>
      </c>
      <c r="P92" s="154">
        <f>IF('Detailed input - Vehicles'!$E$251&gt;=(P3-$H$3),PMT('Basic input'!$F$113,'Detailed input - Vehicles'!$E$251,-Trains!$I$46)-$I$46/'Detailed input - Vehicles'!$E$251,0)</f>
        <v>0</v>
      </c>
      <c r="Q92" s="154">
        <f>IF('Detailed input - Vehicles'!$E$251&gt;=(Q3-$H$3),PMT('Basic input'!$F$113,'Detailed input - Vehicles'!$E$251,-Trains!$I$46)-$I$46/'Detailed input - Vehicles'!$E$251,0)</f>
        <v>0</v>
      </c>
      <c r="R92" s="154">
        <f>IF('Detailed input - Vehicles'!$E$251&gt;=(R3-$H$3),PMT('Basic input'!$F$113,'Detailed input - Vehicles'!$E$251,-Trains!$I$46)-$I$46/'Detailed input - Vehicles'!$E$251,0)</f>
        <v>0</v>
      </c>
      <c r="S92" s="154">
        <f>IF('Detailed input - Vehicles'!$E$251&gt;=(S3-$H$3),PMT('Basic input'!$F$113,'Detailed input - Vehicles'!$E$251,-Trains!$I$46)-$I$46/'Detailed input - Vehicles'!$E$251,0)</f>
        <v>0</v>
      </c>
      <c r="T92" s="154">
        <f>IF('Detailed input - Vehicles'!$E$251&gt;=(T3-$H$3),PMT('Basic input'!$F$113,'Detailed input - Vehicles'!$E$251,-Trains!$I$46)-$I$46/'Detailed input - Vehicles'!$E$251,0)</f>
        <v>0</v>
      </c>
      <c r="U92" s="154">
        <f>IF('Detailed input - Vehicles'!$E$251&gt;=(U3-$H$3),PMT('Basic input'!$F$113,'Detailed input - Vehicles'!$E$251,-Trains!$I$46)-$I$46/'Detailed input - Vehicles'!$E$251,0)</f>
        <v>0</v>
      </c>
      <c r="V92" s="154">
        <f>IF('Detailed input - Vehicles'!$E$251&gt;=(V3-$H$3),PMT('Basic input'!$F$113,'Detailed input - Vehicles'!$E$251,-Trains!$I$46)-$I$46/'Detailed input - Vehicles'!$E$251,0)</f>
        <v>0</v>
      </c>
      <c r="W92" s="154">
        <f>IF('Detailed input - Vehicles'!$E$251&gt;=(W3-$H$3),PMT('Basic input'!$F$113,'Detailed input - Vehicles'!$E$251,-Trains!$I$46)-$I$46/'Detailed input - Vehicles'!$E$251,0)</f>
        <v>0</v>
      </c>
      <c r="X92" s="154">
        <f>IF('Detailed input - Vehicles'!$E$251&gt;=(X3-$H$3),PMT('Basic input'!$F$113,'Detailed input - Vehicles'!$E$251,-Trains!$I$46)-$I$46/'Detailed input - Vehicles'!$E$251,0)</f>
        <v>0</v>
      </c>
      <c r="Y92" s="154">
        <f>IF('Detailed input - Vehicles'!$E$251&gt;=(Y3-$H$3),PMT('Basic input'!$F$113,'Detailed input - Vehicles'!$E$251,-Trains!$I$46)-$I$46/'Detailed input - Vehicles'!$E$251,0)</f>
        <v>0</v>
      </c>
      <c r="Z92" s="154">
        <f>IF('Detailed input - Vehicles'!$E$251&gt;=(Z3-$H$3),PMT('Basic input'!$F$113,'Detailed input - Vehicles'!$E$251,-Trains!$I$46)-$I$46/'Detailed input - Vehicles'!$E$251,0)</f>
        <v>0</v>
      </c>
      <c r="AA92" s="154">
        <f>IF('Detailed input - Vehicles'!$E$251&gt;=(AA3-$H$3),PMT('Basic input'!$F$113,'Detailed input - Vehicles'!$E$251,-Trains!$I$46)-$I$46/'Detailed input - Vehicles'!$E$251,0)</f>
        <v>0</v>
      </c>
      <c r="AB92" s="154">
        <f>IF('Detailed input - Vehicles'!$E$251&gt;=(AB3-$H$3),PMT('Basic input'!$F$113,'Detailed input - Vehicles'!$E$251,-Trains!$I$46)-$I$46/'Detailed input - Vehicles'!$E$251,0)</f>
        <v>0</v>
      </c>
      <c r="AC92" s="154">
        <f>IF('Detailed input - Vehicles'!$E$251&gt;=(AC3-$H$3),PMT('Basic input'!$F$113,'Detailed input - Vehicles'!$E$251,-Trains!$I$46)-$I$46/'Detailed input - Vehicles'!$E$251,0)</f>
        <v>0</v>
      </c>
    </row>
    <row r="93" spans="1:29" s="45" customFormat="1" ht="20.25" customHeight="1" outlineLevel="3" x14ac:dyDescent="0.3">
      <c r="A93" s="44"/>
      <c r="B93" s="48"/>
      <c r="C93" s="146" t="s">
        <v>127</v>
      </c>
      <c r="D93" s="154"/>
      <c r="E93" s="154"/>
      <c r="F93" s="154"/>
      <c r="G93" s="154"/>
      <c r="H93" s="154"/>
      <c r="I93" s="154"/>
      <c r="J93" s="154">
        <f>IF('Detailed input - Vehicles'!$E$251&gt;=(J3-$I$3),PMT('Basic input'!$F$113,'Detailed input - Vehicles'!$E$251,-Trains!$J$46)-$J$46/'Detailed input - Vehicles'!$E$251,0)</f>
        <v>0</v>
      </c>
      <c r="K93" s="154">
        <f>IF('Detailed input - Vehicles'!$E$251&gt;=(K3-$I$3),PMT('Basic input'!$F$113,'Detailed input - Vehicles'!$E$251,-Trains!$J$46)-$J$46/'Detailed input - Vehicles'!$E$251,0)</f>
        <v>0</v>
      </c>
      <c r="L93" s="154">
        <f>IF('Detailed input - Vehicles'!$E$251&gt;=(L3-$I$3),PMT('Basic input'!$F$113,'Detailed input - Vehicles'!$E$251,-Trains!$J$46)-$J$46/'Detailed input - Vehicles'!$E$251,0)</f>
        <v>0</v>
      </c>
      <c r="M93" s="154">
        <f>IF('Detailed input - Vehicles'!$E$251&gt;=(M3-$I$3),PMT('Basic input'!$F$113,'Detailed input - Vehicles'!$E$251,-Trains!$J$46)-$J$46/'Detailed input - Vehicles'!$E$251,0)</f>
        <v>0</v>
      </c>
      <c r="N93" s="154">
        <f>IF('Detailed input - Vehicles'!$E$251&gt;=(N3-$I$3),PMT('Basic input'!$F$113,'Detailed input - Vehicles'!$E$251,-Trains!$J$46)-$J$46/'Detailed input - Vehicles'!$E$251,0)</f>
        <v>0</v>
      </c>
      <c r="O93" s="154">
        <f>IF('Detailed input - Vehicles'!$E$251&gt;=(O3-$I$3),PMT('Basic input'!$F$113,'Detailed input - Vehicles'!$E$251,-Trains!$J$46)-$J$46/'Detailed input - Vehicles'!$E$251,0)</f>
        <v>0</v>
      </c>
      <c r="P93" s="154">
        <f>IF('Detailed input - Vehicles'!$E$251&gt;=(P3-$I$3),PMT('Basic input'!$F$113,'Detailed input - Vehicles'!$E$251,-Trains!$J$46)-$J$46/'Detailed input - Vehicles'!$E$251,0)</f>
        <v>0</v>
      </c>
      <c r="Q93" s="154">
        <f>IF('Detailed input - Vehicles'!$E$251&gt;=(Q3-$I$3),PMT('Basic input'!$F$113,'Detailed input - Vehicles'!$E$251,-Trains!$J$46)-$J$46/'Detailed input - Vehicles'!$E$251,0)</f>
        <v>0</v>
      </c>
      <c r="R93" s="154">
        <f>IF('Detailed input - Vehicles'!$E$251&gt;=(R3-$I$3),PMT('Basic input'!$F$113,'Detailed input - Vehicles'!$E$251,-Trains!$J$46)-$J$46/'Detailed input - Vehicles'!$E$251,0)</f>
        <v>0</v>
      </c>
      <c r="S93" s="154">
        <f>IF('Detailed input - Vehicles'!$E$251&gt;=(S3-$I$3),PMT('Basic input'!$F$113,'Detailed input - Vehicles'!$E$251,-Trains!$J$46)-$J$46/'Detailed input - Vehicles'!$E$251,0)</f>
        <v>0</v>
      </c>
      <c r="T93" s="154">
        <f>IF('Detailed input - Vehicles'!$E$251&gt;=(T3-$I$3),PMT('Basic input'!$F$113,'Detailed input - Vehicles'!$E$251,-Trains!$J$46)-$J$46/'Detailed input - Vehicles'!$E$251,0)</f>
        <v>0</v>
      </c>
      <c r="U93" s="154">
        <f>IF('Detailed input - Vehicles'!$E$251&gt;=(U3-$I$3),PMT('Basic input'!$F$113,'Detailed input - Vehicles'!$E$251,-Trains!$J$46)-$J$46/'Detailed input - Vehicles'!$E$251,0)</f>
        <v>0</v>
      </c>
      <c r="V93" s="154">
        <f>IF('Detailed input - Vehicles'!$E$251&gt;=(V3-$I$3),PMT('Basic input'!$F$113,'Detailed input - Vehicles'!$E$251,-Trains!$J$46)-$J$46/'Detailed input - Vehicles'!$E$251,0)</f>
        <v>0</v>
      </c>
      <c r="W93" s="154">
        <f>IF('Detailed input - Vehicles'!$E$251&gt;=(W3-$I$3),PMT('Basic input'!$F$113,'Detailed input - Vehicles'!$E$251,-Trains!$J$46)-$J$46/'Detailed input - Vehicles'!$E$251,0)</f>
        <v>0</v>
      </c>
      <c r="X93" s="154">
        <f>IF('Detailed input - Vehicles'!$E$251&gt;=(X3-$I$3),PMT('Basic input'!$F$113,'Detailed input - Vehicles'!$E$251,-Trains!$J$46)-$J$46/'Detailed input - Vehicles'!$E$251,0)</f>
        <v>0</v>
      </c>
      <c r="Y93" s="154">
        <f>IF('Detailed input - Vehicles'!$E$251&gt;=(Y3-$I$3),PMT('Basic input'!$F$113,'Detailed input - Vehicles'!$E$251,-Trains!$J$46)-$J$46/'Detailed input - Vehicles'!$E$251,0)</f>
        <v>0</v>
      </c>
      <c r="Z93" s="154">
        <f>IF('Detailed input - Vehicles'!$E$251&gt;=(Z3-$I$3),PMT('Basic input'!$F$113,'Detailed input - Vehicles'!$E$251,-Trains!$J$46)-$J$46/'Detailed input - Vehicles'!$E$251,0)</f>
        <v>0</v>
      </c>
      <c r="AA93" s="154">
        <f>IF('Detailed input - Vehicles'!$E$251&gt;=(AA3-$I$3),PMT('Basic input'!$F$113,'Detailed input - Vehicles'!$E$251,-Trains!$J$46)-$J$46/'Detailed input - Vehicles'!$E$251,0)</f>
        <v>0</v>
      </c>
      <c r="AB93" s="154">
        <f>IF('Detailed input - Vehicles'!$E$251&gt;=(AB3-$I$3),PMT('Basic input'!$F$113,'Detailed input - Vehicles'!$E$251,-Trains!$J$46)-$J$46/'Detailed input - Vehicles'!$E$251,0)</f>
        <v>0</v>
      </c>
      <c r="AC93" s="154">
        <f>IF('Detailed input - Vehicles'!$E$251&gt;=(AC3-$I$3),PMT('Basic input'!$F$113,'Detailed input - Vehicles'!$E$251,-Trains!$J$46)-$J$46/'Detailed input - Vehicles'!$E$251,0)</f>
        <v>0</v>
      </c>
    </row>
    <row r="94" spans="1:29" s="45" customFormat="1" ht="20.25" customHeight="1" outlineLevel="3" x14ac:dyDescent="0.3">
      <c r="A94" s="44"/>
      <c r="B94" s="48"/>
      <c r="C94" s="146" t="s">
        <v>128</v>
      </c>
      <c r="D94" s="154"/>
      <c r="E94" s="154"/>
      <c r="F94" s="154"/>
      <c r="G94" s="154"/>
      <c r="H94" s="154"/>
      <c r="I94" s="154"/>
      <c r="J94" s="154"/>
      <c r="K94" s="154">
        <f>IF('Detailed input - Vehicles'!$E$251&gt;=(K3-$J$3),PMT('Basic input'!$F$113,'Detailed input - Vehicles'!$E$251,-Trains!$K$46)-$K$46/'Detailed input - Vehicles'!$E$251,0)</f>
        <v>0</v>
      </c>
      <c r="L94" s="154">
        <f>IF('Detailed input - Vehicles'!$E$251&gt;=(L3-$J$3),PMT('Basic input'!$F$113,'Detailed input - Vehicles'!$E$251,-Trains!$K$46)-$K$46/'Detailed input - Vehicles'!$E$251,0)</f>
        <v>0</v>
      </c>
      <c r="M94" s="154">
        <f>IF('Detailed input - Vehicles'!$E$251&gt;=(M3-$J$3),PMT('Basic input'!$F$113,'Detailed input - Vehicles'!$E$251,-Trains!$K$46)-$K$46/'Detailed input - Vehicles'!$E$251,0)</f>
        <v>0</v>
      </c>
      <c r="N94" s="154">
        <f>IF('Detailed input - Vehicles'!$E$251&gt;=(N3-$J$3),PMT('Basic input'!$F$113,'Detailed input - Vehicles'!$E$251,-Trains!$K$46)-$K$46/'Detailed input - Vehicles'!$E$251,0)</f>
        <v>0</v>
      </c>
      <c r="O94" s="154">
        <f>IF('Detailed input - Vehicles'!$E$251&gt;=(O3-$J$3),PMT('Basic input'!$F$113,'Detailed input - Vehicles'!$E$251,-Trains!$K$46)-$K$46/'Detailed input - Vehicles'!$E$251,0)</f>
        <v>0</v>
      </c>
      <c r="P94" s="154">
        <f>IF('Detailed input - Vehicles'!$E$251&gt;=(P3-$J$3),PMT('Basic input'!$F$113,'Detailed input - Vehicles'!$E$251,-Trains!$K$46)-$K$46/'Detailed input - Vehicles'!$E$251,0)</f>
        <v>0</v>
      </c>
      <c r="Q94" s="154">
        <f>IF('Detailed input - Vehicles'!$E$251&gt;=(Q3-$J$3),PMT('Basic input'!$F$113,'Detailed input - Vehicles'!$E$251,-Trains!$K$46)-$K$46/'Detailed input - Vehicles'!$E$251,0)</f>
        <v>0</v>
      </c>
      <c r="R94" s="154">
        <f>IF('Detailed input - Vehicles'!$E$251&gt;=(R3-$J$3),PMT('Basic input'!$F$113,'Detailed input - Vehicles'!$E$251,-Trains!$K$46)-$K$46/'Detailed input - Vehicles'!$E$251,0)</f>
        <v>0</v>
      </c>
      <c r="S94" s="154">
        <f>IF('Detailed input - Vehicles'!$E$251&gt;=(S3-$J$3),PMT('Basic input'!$F$113,'Detailed input - Vehicles'!$E$251,-Trains!$K$46)-$K$46/'Detailed input - Vehicles'!$E$251,0)</f>
        <v>0</v>
      </c>
      <c r="T94" s="154">
        <f>IF('Detailed input - Vehicles'!$E$251&gt;=(T3-$J$3),PMT('Basic input'!$F$113,'Detailed input - Vehicles'!$E$251,-Trains!$K$46)-$K$46/'Detailed input - Vehicles'!$E$251,0)</f>
        <v>0</v>
      </c>
      <c r="U94" s="154">
        <f>IF('Detailed input - Vehicles'!$E$251&gt;=(U3-$J$3),PMT('Basic input'!$F$113,'Detailed input - Vehicles'!$E$251,-Trains!$K$46)-$K$46/'Detailed input - Vehicles'!$E$251,0)</f>
        <v>0</v>
      </c>
      <c r="V94" s="154">
        <f>IF('Detailed input - Vehicles'!$E$251&gt;=(V3-$J$3),PMT('Basic input'!$F$113,'Detailed input - Vehicles'!$E$251,-Trains!$K$46)-$K$46/'Detailed input - Vehicles'!$E$251,0)</f>
        <v>0</v>
      </c>
      <c r="W94" s="154">
        <f>IF('Detailed input - Vehicles'!$E$251&gt;=(W3-$J$3),PMT('Basic input'!$F$113,'Detailed input - Vehicles'!$E$251,-Trains!$K$46)-$K$46/'Detailed input - Vehicles'!$E$251,0)</f>
        <v>0</v>
      </c>
      <c r="X94" s="154">
        <f>IF('Detailed input - Vehicles'!$E$251&gt;=(X3-$J$3),PMT('Basic input'!$F$113,'Detailed input - Vehicles'!$E$251,-Trains!$K$46)-$K$46/'Detailed input - Vehicles'!$E$251,0)</f>
        <v>0</v>
      </c>
      <c r="Y94" s="154">
        <f>IF('Detailed input - Vehicles'!$E$251&gt;=(Y3-$J$3),PMT('Basic input'!$F$113,'Detailed input - Vehicles'!$E$251,-Trains!$K$46)-$K$46/'Detailed input - Vehicles'!$E$251,0)</f>
        <v>0</v>
      </c>
      <c r="Z94" s="154">
        <f>IF('Detailed input - Vehicles'!$E$251&gt;=(Z3-$J$3),PMT('Basic input'!$F$113,'Detailed input - Vehicles'!$E$251,-Trains!$K$46)-$K$46/'Detailed input - Vehicles'!$E$251,0)</f>
        <v>0</v>
      </c>
      <c r="AA94" s="154">
        <f>IF('Detailed input - Vehicles'!$E$251&gt;=(AA3-$J$3),PMT('Basic input'!$F$113,'Detailed input - Vehicles'!$E$251,-Trains!$K$46)-$K$46/'Detailed input - Vehicles'!$E$251,0)</f>
        <v>0</v>
      </c>
      <c r="AB94" s="154">
        <f>IF('Detailed input - Vehicles'!$E$251&gt;=(AB3-$J$3),PMT('Basic input'!$F$113,'Detailed input - Vehicles'!$E$251,-Trains!$K$46)-$K$46/'Detailed input - Vehicles'!$E$251,0)</f>
        <v>0</v>
      </c>
      <c r="AC94" s="154">
        <f>IF('Detailed input - Vehicles'!$E$251&gt;=(AC3-$J$3),PMT('Basic input'!$F$113,'Detailed input - Vehicles'!$E$251,-Trains!$K$46)-$K$46/'Detailed input - Vehicles'!$E$251,0)</f>
        <v>0</v>
      </c>
    </row>
    <row r="95" spans="1:29" s="45" customFormat="1" ht="20.25" customHeight="1" outlineLevel="3" x14ac:dyDescent="0.3">
      <c r="A95" s="44"/>
      <c r="B95" s="48"/>
      <c r="C95" s="146" t="s">
        <v>129</v>
      </c>
      <c r="D95" s="154"/>
      <c r="E95" s="154"/>
      <c r="F95" s="154"/>
      <c r="G95" s="154"/>
      <c r="H95" s="154"/>
      <c r="I95" s="154"/>
      <c r="J95" s="154"/>
      <c r="K95" s="154"/>
      <c r="L95" s="154">
        <f>IF('Detailed input - Vehicles'!$E$251&gt;=(L3-$K$3),PMT('Basic input'!$F$113,'Detailed input - Vehicles'!$E$251,-Trains!$L$46)-$L$46/'Detailed input - Vehicles'!$E$251,0)</f>
        <v>0</v>
      </c>
      <c r="M95" s="154">
        <f>IF('Detailed input - Vehicles'!$E$251&gt;=(M3-$K$3),PMT('Basic input'!$F$113,'Detailed input - Vehicles'!$E$251,-Trains!$L$46)-$L$46/'Detailed input - Vehicles'!$E$251,0)</f>
        <v>0</v>
      </c>
      <c r="N95" s="154">
        <f>IF('Detailed input - Vehicles'!$E$251&gt;=(N3-$K$3),PMT('Basic input'!$F$113,'Detailed input - Vehicles'!$E$251,-Trains!$L$46)-$L$46/'Detailed input - Vehicles'!$E$251,0)</f>
        <v>0</v>
      </c>
      <c r="O95" s="154">
        <f>IF('Detailed input - Vehicles'!$E$251&gt;=(O3-$K$3),PMT('Basic input'!$F$113,'Detailed input - Vehicles'!$E$251,-Trains!$L$46)-$L$46/'Detailed input - Vehicles'!$E$251,0)</f>
        <v>0</v>
      </c>
      <c r="P95" s="154">
        <f>IF('Detailed input - Vehicles'!$E$251&gt;=(P3-$K$3),PMT('Basic input'!$F$113,'Detailed input - Vehicles'!$E$251,-Trains!$L$46)-$L$46/'Detailed input - Vehicles'!$E$251,0)</f>
        <v>0</v>
      </c>
      <c r="Q95" s="154">
        <f>IF('Detailed input - Vehicles'!$E$251&gt;=(Q3-$K$3),PMT('Basic input'!$F$113,'Detailed input - Vehicles'!$E$251,-Trains!$L$46)-$L$46/'Detailed input - Vehicles'!$E$251,0)</f>
        <v>0</v>
      </c>
      <c r="R95" s="154">
        <f>IF('Detailed input - Vehicles'!$E$251&gt;=(R3-$K$3),PMT('Basic input'!$F$113,'Detailed input - Vehicles'!$E$251,-Trains!$L$46)-$L$46/'Detailed input - Vehicles'!$E$251,0)</f>
        <v>0</v>
      </c>
      <c r="S95" s="154">
        <f>IF('Detailed input - Vehicles'!$E$251&gt;=(S3-$K$3),PMT('Basic input'!$F$113,'Detailed input - Vehicles'!$E$251,-Trains!$L$46)-$L$46/'Detailed input - Vehicles'!$E$251,0)</f>
        <v>0</v>
      </c>
      <c r="T95" s="154">
        <f>IF('Detailed input - Vehicles'!$E$251&gt;=(T3-$K$3),PMT('Basic input'!$F$113,'Detailed input - Vehicles'!$E$251,-Trains!$L$46)-$L$46/'Detailed input - Vehicles'!$E$251,0)</f>
        <v>0</v>
      </c>
      <c r="U95" s="154">
        <f>IF('Detailed input - Vehicles'!$E$251&gt;=(U3-$K$3),PMT('Basic input'!$F$113,'Detailed input - Vehicles'!$E$251,-Trains!$L$46)-$L$46/'Detailed input - Vehicles'!$E$251,0)</f>
        <v>0</v>
      </c>
      <c r="V95" s="154">
        <f>IF('Detailed input - Vehicles'!$E$251&gt;=(V3-$K$3),PMT('Basic input'!$F$113,'Detailed input - Vehicles'!$E$251,-Trains!$L$46)-$L$46/'Detailed input - Vehicles'!$E$251,0)</f>
        <v>0</v>
      </c>
      <c r="W95" s="154">
        <f>IF('Detailed input - Vehicles'!$E$251&gt;=(W3-$K$3),PMT('Basic input'!$F$113,'Detailed input - Vehicles'!$E$251,-Trains!$L$46)-$L$46/'Detailed input - Vehicles'!$E$251,0)</f>
        <v>0</v>
      </c>
      <c r="X95" s="154">
        <f>IF('Detailed input - Vehicles'!$E$251&gt;=(X3-$K$3),PMT('Basic input'!$F$113,'Detailed input - Vehicles'!$E$251,-Trains!$L$46)-$L$46/'Detailed input - Vehicles'!$E$251,0)</f>
        <v>0</v>
      </c>
      <c r="Y95" s="154">
        <f>IF('Detailed input - Vehicles'!$E$251&gt;=(Y3-$K$3),PMT('Basic input'!$F$113,'Detailed input - Vehicles'!$E$251,-Trains!$L$46)-$L$46/'Detailed input - Vehicles'!$E$251,0)</f>
        <v>0</v>
      </c>
      <c r="Z95" s="154">
        <f>IF('Detailed input - Vehicles'!$E$251&gt;=(Z3-$K$3),PMT('Basic input'!$F$113,'Detailed input - Vehicles'!$E$251,-Trains!$L$46)-$L$46/'Detailed input - Vehicles'!$E$251,0)</f>
        <v>0</v>
      </c>
      <c r="AA95" s="154">
        <f>IF('Detailed input - Vehicles'!$E$251&gt;=(AA3-$K$3),PMT('Basic input'!$F$113,'Detailed input - Vehicles'!$E$251,-Trains!$L$46)-$L$46/'Detailed input - Vehicles'!$E$251,0)</f>
        <v>0</v>
      </c>
      <c r="AB95" s="154">
        <f>IF('Detailed input - Vehicles'!$E$251&gt;=(AB3-$K$3),PMT('Basic input'!$F$113,'Detailed input - Vehicles'!$E$251,-Trains!$L$46)-$L$46/'Detailed input - Vehicles'!$E$251,0)</f>
        <v>0</v>
      </c>
      <c r="AC95" s="154">
        <f>IF('Detailed input - Vehicles'!$E$251&gt;=(AC3-$K$3),PMT('Basic input'!$F$113,'Detailed input - Vehicles'!$E$251,-Trains!$L$46)-$L$46/'Detailed input - Vehicles'!$E$251,0)</f>
        <v>0</v>
      </c>
    </row>
    <row r="96" spans="1:29" s="45" customFormat="1" ht="20.25" customHeight="1" outlineLevel="3" x14ac:dyDescent="0.3">
      <c r="A96" s="44"/>
      <c r="B96" s="48"/>
      <c r="C96" s="146" t="s">
        <v>130</v>
      </c>
      <c r="D96" s="154"/>
      <c r="E96" s="154"/>
      <c r="F96" s="154"/>
      <c r="G96" s="154"/>
      <c r="H96" s="154"/>
      <c r="I96" s="154"/>
      <c r="J96" s="154"/>
      <c r="K96" s="154"/>
      <c r="L96" s="154"/>
      <c r="M96" s="154">
        <f>IF('Detailed input - Vehicles'!$E$251&gt;=(M3-$L$3),PMT('Basic input'!$F$113,'Detailed input - Vehicles'!$E$251,-Trains!$M$46)-$M$46/'Detailed input - Vehicles'!$E$251,0)</f>
        <v>0</v>
      </c>
      <c r="N96" s="154">
        <f>IF('Detailed input - Vehicles'!$E$251&gt;=(N3-$L$3),PMT('Basic input'!$F$113,'Detailed input - Vehicles'!$E$251,-Trains!$M$46)-$M$46/'Detailed input - Vehicles'!$E$251,0)</f>
        <v>0</v>
      </c>
      <c r="O96" s="154">
        <f>IF('Detailed input - Vehicles'!$E$251&gt;=(O3-$L$3),PMT('Basic input'!$F$113,'Detailed input - Vehicles'!$E$251,-Trains!$M$46)-$M$46/'Detailed input - Vehicles'!$E$251,0)</f>
        <v>0</v>
      </c>
      <c r="P96" s="154">
        <f>IF('Detailed input - Vehicles'!$E$251&gt;=(P3-$L$3),PMT('Basic input'!$F$113,'Detailed input - Vehicles'!$E$251,-Trains!$M$46)-$M$46/'Detailed input - Vehicles'!$E$251,0)</f>
        <v>0</v>
      </c>
      <c r="Q96" s="154">
        <f>IF('Detailed input - Vehicles'!$E$251&gt;=(Q3-$L$3),PMT('Basic input'!$F$113,'Detailed input - Vehicles'!$E$251,-Trains!$M$46)-$M$46/'Detailed input - Vehicles'!$E$251,0)</f>
        <v>0</v>
      </c>
      <c r="R96" s="154">
        <f>IF('Detailed input - Vehicles'!$E$251&gt;=(R3-$L$3),PMT('Basic input'!$F$113,'Detailed input - Vehicles'!$E$251,-Trains!$M$46)-$M$46/'Detailed input - Vehicles'!$E$251,0)</f>
        <v>0</v>
      </c>
      <c r="S96" s="154">
        <f>IF('Detailed input - Vehicles'!$E$251&gt;=(S3-$L$3),PMT('Basic input'!$F$113,'Detailed input - Vehicles'!$E$251,-Trains!$M$46)-$M$46/'Detailed input - Vehicles'!$E$251,0)</f>
        <v>0</v>
      </c>
      <c r="T96" s="154">
        <f>IF('Detailed input - Vehicles'!$E$251&gt;=(T3-$L$3),PMT('Basic input'!$F$113,'Detailed input - Vehicles'!$E$251,-Trains!$M$46)-$M$46/'Detailed input - Vehicles'!$E$251,0)</f>
        <v>0</v>
      </c>
      <c r="U96" s="154">
        <f>IF('Detailed input - Vehicles'!$E$251&gt;=(U3-$L$3),PMT('Basic input'!$F$113,'Detailed input - Vehicles'!$E$251,-Trains!$M$46)-$M$46/'Detailed input - Vehicles'!$E$251,0)</f>
        <v>0</v>
      </c>
      <c r="V96" s="154">
        <f>IF('Detailed input - Vehicles'!$E$251&gt;=(V3-$L$3),PMT('Basic input'!$F$113,'Detailed input - Vehicles'!$E$251,-Trains!$M$46)-$M$46/'Detailed input - Vehicles'!$E$251,0)</f>
        <v>0</v>
      </c>
      <c r="W96" s="154">
        <f>IF('Detailed input - Vehicles'!$E$251&gt;=(W3-$L$3),PMT('Basic input'!$F$113,'Detailed input - Vehicles'!$E$251,-Trains!$M$46)-$M$46/'Detailed input - Vehicles'!$E$251,0)</f>
        <v>0</v>
      </c>
      <c r="X96" s="154">
        <f>IF('Detailed input - Vehicles'!$E$251&gt;=(X3-$L$3),PMT('Basic input'!$F$113,'Detailed input - Vehicles'!$E$251,-Trains!$M$46)-$M$46/'Detailed input - Vehicles'!$E$251,0)</f>
        <v>0</v>
      </c>
      <c r="Y96" s="154">
        <f>IF('Detailed input - Vehicles'!$E$251&gt;=(Y3-$L$3),PMT('Basic input'!$F$113,'Detailed input - Vehicles'!$E$251,-Trains!$M$46)-$M$46/'Detailed input - Vehicles'!$E$251,0)</f>
        <v>0</v>
      </c>
      <c r="Z96" s="154">
        <f>IF('Detailed input - Vehicles'!$E$251&gt;=(Z3-$L$3),PMT('Basic input'!$F$113,'Detailed input - Vehicles'!$E$251,-Trains!$M$46)-$M$46/'Detailed input - Vehicles'!$E$251,0)</f>
        <v>0</v>
      </c>
      <c r="AA96" s="154">
        <f>IF('Detailed input - Vehicles'!$E$251&gt;=(AA3-$L$3),PMT('Basic input'!$F$113,'Detailed input - Vehicles'!$E$251,-Trains!$M$46)-$M$46/'Detailed input - Vehicles'!$E$251,0)</f>
        <v>0</v>
      </c>
      <c r="AB96" s="154">
        <f>IF('Detailed input - Vehicles'!$E$251&gt;=(AB3-$L$3),PMT('Basic input'!$F$113,'Detailed input - Vehicles'!$E$251,-Trains!$M$46)-$M$46/'Detailed input - Vehicles'!$E$251,0)</f>
        <v>0</v>
      </c>
      <c r="AC96" s="154">
        <f>IF('Detailed input - Vehicles'!$E$251&gt;=(AC3-$L$3),PMT('Basic input'!$F$113,'Detailed input - Vehicles'!$E$251,-Trains!$M$46)-$M$46/'Detailed input - Vehicles'!$E$251,0)</f>
        <v>0</v>
      </c>
    </row>
    <row r="97" spans="1:29" s="45" customFormat="1" ht="20.25" customHeight="1" outlineLevel="3" x14ac:dyDescent="0.3">
      <c r="A97" s="44"/>
      <c r="B97" s="48"/>
      <c r="C97" s="146" t="s">
        <v>131</v>
      </c>
      <c r="D97" s="154"/>
      <c r="E97" s="154"/>
      <c r="F97" s="154"/>
      <c r="G97" s="154"/>
      <c r="H97" s="154"/>
      <c r="I97" s="154"/>
      <c r="J97" s="154"/>
      <c r="K97" s="154"/>
      <c r="L97" s="154"/>
      <c r="M97" s="154"/>
      <c r="N97" s="154">
        <f>IF('Detailed input - Vehicles'!$E$251&gt;=(N3-$M$3),PMT('Basic input'!$F$113,'Detailed input - Vehicles'!$E$251,-Trains!$N$46)-$N$46/'Detailed input - Vehicles'!$E$251,0)</f>
        <v>0</v>
      </c>
      <c r="O97" s="154">
        <f>IF('Detailed input - Vehicles'!$E$251&gt;=(O3-$M$3),PMT('Basic input'!$F$113,'Detailed input - Vehicles'!$E$251,-Trains!$N$46)-$N$46/'Detailed input - Vehicles'!$E$251,0)</f>
        <v>0</v>
      </c>
      <c r="P97" s="154">
        <f>IF('Detailed input - Vehicles'!$E$251&gt;=(P3-$M$3),PMT('Basic input'!$F$113,'Detailed input - Vehicles'!$E$251,-Trains!$N$46)-$N$46/'Detailed input - Vehicles'!$E$251,0)</f>
        <v>0</v>
      </c>
      <c r="Q97" s="154">
        <f>IF('Detailed input - Vehicles'!$E$251&gt;=(Q3-$M$3),PMT('Basic input'!$F$113,'Detailed input - Vehicles'!$E$251,-Trains!$N$46)-$N$46/'Detailed input - Vehicles'!$E$251,0)</f>
        <v>0</v>
      </c>
      <c r="R97" s="154">
        <f>IF('Detailed input - Vehicles'!$E$251&gt;=(R3-$M$3),PMT('Basic input'!$F$113,'Detailed input - Vehicles'!$E$251,-Trains!$N$46)-$N$46/'Detailed input - Vehicles'!$E$251,0)</f>
        <v>0</v>
      </c>
      <c r="S97" s="154">
        <f>IF('Detailed input - Vehicles'!$E$251&gt;=(S3-$M$3),PMT('Basic input'!$F$113,'Detailed input - Vehicles'!$E$251,-Trains!$N$46)-$N$46/'Detailed input - Vehicles'!$E$251,0)</f>
        <v>0</v>
      </c>
      <c r="T97" s="154">
        <f>IF('Detailed input - Vehicles'!$E$251&gt;=(T3-$M$3),PMT('Basic input'!$F$113,'Detailed input - Vehicles'!$E$251,-Trains!$N$46)-$N$46/'Detailed input - Vehicles'!$E$251,0)</f>
        <v>0</v>
      </c>
      <c r="U97" s="154">
        <f>IF('Detailed input - Vehicles'!$E$251&gt;=(U3-$M$3),PMT('Basic input'!$F$113,'Detailed input - Vehicles'!$E$251,-Trains!$N$46)-$N$46/'Detailed input - Vehicles'!$E$251,0)</f>
        <v>0</v>
      </c>
      <c r="V97" s="154">
        <f>IF('Detailed input - Vehicles'!$E$251&gt;=(V3-$M$3),PMT('Basic input'!$F$113,'Detailed input - Vehicles'!$E$251,-Trains!$N$46)-$N$46/'Detailed input - Vehicles'!$E$251,0)</f>
        <v>0</v>
      </c>
      <c r="W97" s="154">
        <f>IF('Detailed input - Vehicles'!$E$251&gt;=(W3-$M$3),PMT('Basic input'!$F$113,'Detailed input - Vehicles'!$E$251,-Trains!$N$46)-$N$46/'Detailed input - Vehicles'!$E$251,0)</f>
        <v>0</v>
      </c>
      <c r="X97" s="154">
        <f>IF('Detailed input - Vehicles'!$E$251&gt;=(X3-$M$3),PMT('Basic input'!$F$113,'Detailed input - Vehicles'!$E$251,-Trains!$N$46)-$N$46/'Detailed input - Vehicles'!$E$251,0)</f>
        <v>0</v>
      </c>
      <c r="Y97" s="154">
        <f>IF('Detailed input - Vehicles'!$E$251&gt;=(Y3-$M$3),PMT('Basic input'!$F$113,'Detailed input - Vehicles'!$E$251,-Trains!$N$46)-$N$46/'Detailed input - Vehicles'!$E$251,0)</f>
        <v>0</v>
      </c>
      <c r="Z97" s="154">
        <f>IF('Detailed input - Vehicles'!$E$251&gt;=(Z3-$M$3),PMT('Basic input'!$F$113,'Detailed input - Vehicles'!$E$251,-Trains!$N$46)-$N$46/'Detailed input - Vehicles'!$E$251,0)</f>
        <v>0</v>
      </c>
      <c r="AA97" s="154">
        <f>IF('Detailed input - Vehicles'!$E$251&gt;=(AA3-$M$3),PMT('Basic input'!$F$113,'Detailed input - Vehicles'!$E$251,-Trains!$N$46)-$N$46/'Detailed input - Vehicles'!$E$251,0)</f>
        <v>0</v>
      </c>
      <c r="AB97" s="154">
        <f>IF('Detailed input - Vehicles'!$E$251&gt;=(AB3-$M$3),PMT('Basic input'!$F$113,'Detailed input - Vehicles'!$E$251,-Trains!$N$46)-$N$46/'Detailed input - Vehicles'!$E$251,0)</f>
        <v>0</v>
      </c>
      <c r="AC97" s="154">
        <f>IF('Detailed input - Vehicles'!$E$251&gt;=(AC3-$M$3),PMT('Basic input'!$F$113,'Detailed input - Vehicles'!$E$251,-Trains!$N$46)-$N$46/'Detailed input - Vehicles'!$E$251,0)</f>
        <v>0</v>
      </c>
    </row>
    <row r="98" spans="1:29" ht="20.25" customHeight="1" outlineLevel="2" x14ac:dyDescent="0.3"/>
    <row r="99" spans="1:29" ht="20.25" customHeight="1" outlineLevel="2" x14ac:dyDescent="0.3">
      <c r="B99" s="101" t="s">
        <v>88</v>
      </c>
      <c r="C99" s="101" t="s">
        <v>16</v>
      </c>
      <c r="D99" s="106">
        <f t="shared" ref="D99:N99" si="44">D28*D107</f>
        <v>0</v>
      </c>
      <c r="E99" s="106">
        <f t="shared" si="44"/>
        <v>0</v>
      </c>
      <c r="F99" s="106">
        <f t="shared" si="44"/>
        <v>0</v>
      </c>
      <c r="G99" s="106">
        <f t="shared" si="44"/>
        <v>0</v>
      </c>
      <c r="H99" s="106">
        <f t="shared" si="44"/>
        <v>0</v>
      </c>
      <c r="I99" s="106">
        <f t="shared" si="44"/>
        <v>0</v>
      </c>
      <c r="J99" s="106">
        <f t="shared" si="44"/>
        <v>0</v>
      </c>
      <c r="K99" s="106">
        <f t="shared" si="44"/>
        <v>0</v>
      </c>
      <c r="L99" s="106">
        <f t="shared" si="44"/>
        <v>0</v>
      </c>
      <c r="M99" s="106">
        <f t="shared" si="44"/>
        <v>0</v>
      </c>
      <c r="N99" s="106">
        <f t="shared" si="44"/>
        <v>0</v>
      </c>
      <c r="O99" s="106">
        <f t="shared" ref="O99:AC99" si="45">O28*O107</f>
        <v>0</v>
      </c>
      <c r="P99" s="106">
        <f t="shared" si="45"/>
        <v>0</v>
      </c>
      <c r="Q99" s="106">
        <f t="shared" si="45"/>
        <v>0</v>
      </c>
      <c r="R99" s="106">
        <f t="shared" si="45"/>
        <v>0</v>
      </c>
      <c r="S99" s="106">
        <f t="shared" si="45"/>
        <v>0</v>
      </c>
      <c r="T99" s="106">
        <f t="shared" si="45"/>
        <v>0</v>
      </c>
      <c r="U99" s="106">
        <f t="shared" si="45"/>
        <v>0</v>
      </c>
      <c r="V99" s="106">
        <f t="shared" si="45"/>
        <v>0</v>
      </c>
      <c r="W99" s="106">
        <f t="shared" si="45"/>
        <v>0</v>
      </c>
      <c r="X99" s="106">
        <f t="shared" si="45"/>
        <v>0</v>
      </c>
      <c r="Y99" s="106">
        <f t="shared" si="45"/>
        <v>0</v>
      </c>
      <c r="Z99" s="106">
        <f t="shared" si="45"/>
        <v>0</v>
      </c>
      <c r="AA99" s="106">
        <f t="shared" si="45"/>
        <v>0</v>
      </c>
      <c r="AB99" s="106">
        <f t="shared" si="45"/>
        <v>0</v>
      </c>
      <c r="AC99" s="106">
        <f t="shared" si="45"/>
        <v>0</v>
      </c>
    </row>
    <row r="100" spans="1:29" ht="20.25" customHeight="1" outlineLevel="2" x14ac:dyDescent="0.3">
      <c r="A100" s="85"/>
      <c r="B100" s="87"/>
      <c r="C100" s="164"/>
    </row>
    <row r="101" spans="1:29" ht="20.25" customHeight="1" outlineLevel="1" x14ac:dyDescent="0.3">
      <c r="A101" s="86"/>
      <c r="B101" s="87"/>
    </row>
    <row r="102" spans="1:29" ht="20.25" customHeight="1" x14ac:dyDescent="0.3">
      <c r="A102" s="86"/>
      <c r="B102" s="87"/>
    </row>
    <row r="103" spans="1:29" ht="20.25" customHeight="1" x14ac:dyDescent="0.3">
      <c r="A103" s="86"/>
      <c r="B103" s="87"/>
    </row>
    <row r="104" spans="1:29" ht="39.950000000000003" customHeight="1" x14ac:dyDescent="0.3">
      <c r="A104" s="85"/>
      <c r="B104" s="163" t="s">
        <v>315</v>
      </c>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row>
    <row r="105" spans="1:29" ht="20.25" customHeight="1" collapsed="1" x14ac:dyDescent="0.3">
      <c r="A105" s="86"/>
      <c r="B105" s="87"/>
    </row>
    <row r="106" spans="1:29" s="164" customFormat="1" ht="36" customHeight="1" thickBot="1" x14ac:dyDescent="0.35">
      <c r="A106" s="165"/>
      <c r="B106" s="166" t="s">
        <v>182</v>
      </c>
      <c r="C106" s="167" t="s">
        <v>181</v>
      </c>
      <c r="D106" s="171">
        <f>D164+D220+D236+D180</f>
        <v>0</v>
      </c>
      <c r="E106" s="171">
        <f t="shared" ref="E106:N106" si="46">E164+E220+E236+E180</f>
        <v>0</v>
      </c>
      <c r="F106" s="171">
        <f t="shared" si="46"/>
        <v>0</v>
      </c>
      <c r="G106" s="171">
        <f t="shared" si="46"/>
        <v>0</v>
      </c>
      <c r="H106" s="171">
        <f t="shared" si="46"/>
        <v>0</v>
      </c>
      <c r="I106" s="171">
        <f t="shared" si="46"/>
        <v>0</v>
      </c>
      <c r="J106" s="171">
        <f t="shared" si="46"/>
        <v>0</v>
      </c>
      <c r="K106" s="171">
        <f t="shared" si="46"/>
        <v>0</v>
      </c>
      <c r="L106" s="171">
        <f t="shared" si="46"/>
        <v>0</v>
      </c>
      <c r="M106" s="171">
        <f t="shared" si="46"/>
        <v>0</v>
      </c>
      <c r="N106" s="171">
        <f t="shared" si="46"/>
        <v>0</v>
      </c>
      <c r="O106" s="171">
        <f t="shared" ref="O106:AC106" si="47">O164+O220+O236+O180</f>
        <v>0</v>
      </c>
      <c r="P106" s="171">
        <f t="shared" si="47"/>
        <v>0</v>
      </c>
      <c r="Q106" s="171">
        <f t="shared" si="47"/>
        <v>0</v>
      </c>
      <c r="R106" s="171">
        <f t="shared" si="47"/>
        <v>0</v>
      </c>
      <c r="S106" s="171">
        <f t="shared" si="47"/>
        <v>0</v>
      </c>
      <c r="T106" s="171">
        <f t="shared" si="47"/>
        <v>0</v>
      </c>
      <c r="U106" s="171">
        <f t="shared" si="47"/>
        <v>0</v>
      </c>
      <c r="V106" s="171">
        <f t="shared" si="47"/>
        <v>0</v>
      </c>
      <c r="W106" s="171">
        <f t="shared" si="47"/>
        <v>0</v>
      </c>
      <c r="X106" s="171">
        <f t="shared" si="47"/>
        <v>0</v>
      </c>
      <c r="Y106" s="171">
        <f t="shared" si="47"/>
        <v>0</v>
      </c>
      <c r="Z106" s="171">
        <f t="shared" si="47"/>
        <v>0</v>
      </c>
      <c r="AA106" s="171">
        <f t="shared" si="47"/>
        <v>0</v>
      </c>
      <c r="AB106" s="171">
        <f t="shared" si="47"/>
        <v>0</v>
      </c>
      <c r="AC106" s="171">
        <f t="shared" si="47"/>
        <v>0</v>
      </c>
    </row>
    <row r="107" spans="1:29" s="164" customFormat="1" ht="36" customHeight="1" thickBot="1" x14ac:dyDescent="0.35">
      <c r="A107" s="165"/>
      <c r="B107" s="166" t="s">
        <v>183</v>
      </c>
      <c r="C107" s="166" t="s">
        <v>397</v>
      </c>
      <c r="D107" s="169">
        <f t="shared" ref="D107:N107" si="48">IF(D127=0,0,D106/D127)</f>
        <v>0</v>
      </c>
      <c r="E107" s="169">
        <f t="shared" si="48"/>
        <v>0</v>
      </c>
      <c r="F107" s="169">
        <f t="shared" si="48"/>
        <v>0</v>
      </c>
      <c r="G107" s="169">
        <f t="shared" si="48"/>
        <v>0</v>
      </c>
      <c r="H107" s="169">
        <f t="shared" si="48"/>
        <v>0</v>
      </c>
      <c r="I107" s="169">
        <f t="shared" si="48"/>
        <v>0</v>
      </c>
      <c r="J107" s="169">
        <f t="shared" si="48"/>
        <v>0</v>
      </c>
      <c r="K107" s="169">
        <f t="shared" si="48"/>
        <v>0</v>
      </c>
      <c r="L107" s="169">
        <f t="shared" si="48"/>
        <v>0</v>
      </c>
      <c r="M107" s="169">
        <f t="shared" si="48"/>
        <v>0</v>
      </c>
      <c r="N107" s="169">
        <f t="shared" si="48"/>
        <v>0</v>
      </c>
      <c r="O107" s="169">
        <f t="shared" ref="O107:AC107" si="49">IF(O127=0,0,O106/O127)</f>
        <v>0</v>
      </c>
      <c r="P107" s="169">
        <f t="shared" si="49"/>
        <v>0</v>
      </c>
      <c r="Q107" s="169">
        <f t="shared" si="49"/>
        <v>0</v>
      </c>
      <c r="R107" s="169">
        <f t="shared" si="49"/>
        <v>0</v>
      </c>
      <c r="S107" s="169">
        <f t="shared" si="49"/>
        <v>0</v>
      </c>
      <c r="T107" s="169">
        <f t="shared" si="49"/>
        <v>0</v>
      </c>
      <c r="U107" s="169">
        <f t="shared" si="49"/>
        <v>0</v>
      </c>
      <c r="V107" s="169">
        <f t="shared" si="49"/>
        <v>0</v>
      </c>
      <c r="W107" s="169">
        <f t="shared" si="49"/>
        <v>0</v>
      </c>
      <c r="X107" s="169">
        <f t="shared" si="49"/>
        <v>0</v>
      </c>
      <c r="Y107" s="169">
        <f t="shared" si="49"/>
        <v>0</v>
      </c>
      <c r="Z107" s="169">
        <f t="shared" si="49"/>
        <v>0</v>
      </c>
      <c r="AA107" s="169">
        <f t="shared" si="49"/>
        <v>0</v>
      </c>
      <c r="AB107" s="169">
        <f t="shared" si="49"/>
        <v>0</v>
      </c>
      <c r="AC107" s="169">
        <f t="shared" si="49"/>
        <v>0</v>
      </c>
    </row>
    <row r="108" spans="1:29" s="164" customFormat="1" ht="36" customHeight="1" outlineLevel="1" x14ac:dyDescent="0.3">
      <c r="A108" s="165"/>
      <c r="B108" s="197"/>
      <c r="C108" s="198"/>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row>
    <row r="109" spans="1:29" s="210" customFormat="1" ht="21" customHeight="1" outlineLevel="1" x14ac:dyDescent="0.3">
      <c r="A109" s="85"/>
      <c r="B109" s="213" t="s">
        <v>139</v>
      </c>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row>
    <row r="110" spans="1:29" ht="20.25" customHeight="1" outlineLevel="2" x14ac:dyDescent="0.3">
      <c r="A110" s="85"/>
      <c r="B110" s="148" t="s">
        <v>120</v>
      </c>
      <c r="C110" s="148" t="s">
        <v>9</v>
      </c>
      <c r="D110" s="147">
        <f>'Basic input'!F28</f>
        <v>0</v>
      </c>
      <c r="E110" s="147">
        <f>'Basic input'!G28</f>
        <v>0</v>
      </c>
      <c r="F110" s="147">
        <f>'Basic input'!H28</f>
        <v>0</v>
      </c>
      <c r="G110" s="147">
        <f>'Basic input'!I28</f>
        <v>0</v>
      </c>
      <c r="H110" s="147">
        <f>'Basic input'!J28</f>
        <v>0</v>
      </c>
      <c r="I110" s="147">
        <f>'Basic input'!K28</f>
        <v>0</v>
      </c>
      <c r="J110" s="147">
        <f>'Basic input'!L28</f>
        <v>0</v>
      </c>
      <c r="K110" s="147">
        <f>'Basic input'!M28</f>
        <v>0</v>
      </c>
      <c r="L110" s="147">
        <f>'Basic input'!N28</f>
        <v>0</v>
      </c>
      <c r="M110" s="147">
        <f>'Basic input'!O28</f>
        <v>0</v>
      </c>
      <c r="N110" s="147">
        <f>'Basic input'!P28</f>
        <v>0</v>
      </c>
      <c r="O110" s="147"/>
      <c r="P110" s="147"/>
      <c r="Q110" s="147"/>
      <c r="R110" s="147"/>
      <c r="S110" s="147"/>
      <c r="T110" s="147"/>
      <c r="U110" s="147"/>
      <c r="V110" s="147"/>
      <c r="W110" s="147"/>
      <c r="X110" s="147"/>
      <c r="Y110" s="147"/>
      <c r="Z110" s="147"/>
      <c r="AA110" s="147"/>
      <c r="AB110" s="147"/>
      <c r="AC110" s="147"/>
    </row>
    <row r="111" spans="1:29" ht="20.25" customHeight="1" outlineLevel="2" x14ac:dyDescent="0.3">
      <c r="A111" s="85"/>
      <c r="B111" s="148"/>
      <c r="C111" s="148"/>
      <c r="D111" s="614">
        <v>1</v>
      </c>
      <c r="E111" s="614">
        <f>+D111+1</f>
        <v>2</v>
      </c>
      <c r="F111" s="614">
        <f t="shared" ref="F111" si="50">+E111+1</f>
        <v>3</v>
      </c>
      <c r="G111" s="614">
        <f t="shared" ref="G111" si="51">+F111+1</f>
        <v>4</v>
      </c>
      <c r="H111" s="614">
        <f t="shared" ref="H111" si="52">+G111+1</f>
        <v>5</v>
      </c>
      <c r="I111" s="614">
        <f t="shared" ref="I111" si="53">+H111+1</f>
        <v>6</v>
      </c>
      <c r="J111" s="614">
        <f t="shared" ref="J111" si="54">+I111+1</f>
        <v>7</v>
      </c>
      <c r="K111" s="614">
        <f t="shared" ref="K111" si="55">+J111+1</f>
        <v>8</v>
      </c>
      <c r="L111" s="614">
        <f t="shared" ref="L111" si="56">+K111+1</f>
        <v>9</v>
      </c>
      <c r="M111" s="614">
        <f t="shared" ref="M111" si="57">+L111+1</f>
        <v>10</v>
      </c>
      <c r="N111" s="614">
        <f t="shared" ref="N111" si="58">+M111+1</f>
        <v>11</v>
      </c>
      <c r="O111" s="614">
        <f t="shared" ref="O111" si="59">+N111+1</f>
        <v>12</v>
      </c>
      <c r="P111" s="614">
        <f t="shared" ref="P111" si="60">+O111+1</f>
        <v>13</v>
      </c>
      <c r="Q111" s="614">
        <f t="shared" ref="Q111" si="61">+P111+1</f>
        <v>14</v>
      </c>
      <c r="R111" s="614">
        <f t="shared" ref="R111" si="62">+Q111+1</f>
        <v>15</v>
      </c>
      <c r="S111" s="614">
        <f t="shared" ref="S111" si="63">+R111+1</f>
        <v>16</v>
      </c>
      <c r="T111" s="614">
        <f t="shared" ref="T111" si="64">+S111+1</f>
        <v>17</v>
      </c>
      <c r="U111" s="614">
        <f t="shared" ref="U111" si="65">+T111+1</f>
        <v>18</v>
      </c>
      <c r="V111" s="614">
        <f t="shared" ref="V111" si="66">+U111+1</f>
        <v>19</v>
      </c>
      <c r="W111" s="614">
        <f t="shared" ref="W111" si="67">+V111+1</f>
        <v>20</v>
      </c>
      <c r="X111" s="614">
        <f t="shared" ref="X111" si="68">+W111+1</f>
        <v>21</v>
      </c>
      <c r="Y111" s="614">
        <f t="shared" ref="Y111" si="69">+X111+1</f>
        <v>22</v>
      </c>
      <c r="Z111" s="614">
        <f t="shared" ref="Z111" si="70">+Y111+1</f>
        <v>23</v>
      </c>
      <c r="AA111" s="614">
        <f t="shared" ref="AA111" si="71">+Z111+1</f>
        <v>24</v>
      </c>
      <c r="AB111" s="614">
        <f t="shared" ref="AB111" si="72">+AA111+1</f>
        <v>25</v>
      </c>
      <c r="AC111" s="614">
        <f t="shared" ref="AC111" si="73">+AB111+1</f>
        <v>26</v>
      </c>
    </row>
    <row r="112" spans="1:29" s="136" customFormat="1" ht="20.25" customHeight="1" outlineLevel="2" x14ac:dyDescent="0.3">
      <c r="A112" s="135"/>
      <c r="B112" s="97" t="s">
        <v>132</v>
      </c>
      <c r="C112" s="97" t="s">
        <v>9</v>
      </c>
      <c r="D112" s="597">
        <f t="shared" ref="D112:N112" si="74">SUM(D113:D123)</f>
        <v>0</v>
      </c>
      <c r="E112" s="597">
        <f t="shared" si="74"/>
        <v>0</v>
      </c>
      <c r="F112" s="597">
        <f t="shared" si="74"/>
        <v>0</v>
      </c>
      <c r="G112" s="597">
        <f t="shared" si="74"/>
        <v>0</v>
      </c>
      <c r="H112" s="597">
        <f t="shared" si="74"/>
        <v>0</v>
      </c>
      <c r="I112" s="597">
        <f t="shared" si="74"/>
        <v>0</v>
      </c>
      <c r="J112" s="597">
        <f t="shared" si="74"/>
        <v>0</v>
      </c>
      <c r="K112" s="597">
        <f t="shared" si="74"/>
        <v>0</v>
      </c>
      <c r="L112" s="597">
        <f t="shared" si="74"/>
        <v>0</v>
      </c>
      <c r="M112" s="597">
        <f t="shared" si="74"/>
        <v>0</v>
      </c>
      <c r="N112" s="597">
        <f t="shared" si="74"/>
        <v>0</v>
      </c>
      <c r="O112" s="597">
        <f t="shared" ref="O112:AC112" si="75">SUM(O113:O123)</f>
        <v>0</v>
      </c>
      <c r="P112" s="597">
        <f t="shared" si="75"/>
        <v>0</v>
      </c>
      <c r="Q112" s="597">
        <f t="shared" si="75"/>
        <v>0</v>
      </c>
      <c r="R112" s="597">
        <f t="shared" si="75"/>
        <v>0</v>
      </c>
      <c r="S112" s="597">
        <f t="shared" si="75"/>
        <v>0</v>
      </c>
      <c r="T112" s="597">
        <f t="shared" si="75"/>
        <v>0</v>
      </c>
      <c r="U112" s="597">
        <f t="shared" si="75"/>
        <v>0</v>
      </c>
      <c r="V112" s="597">
        <f t="shared" si="75"/>
        <v>0</v>
      </c>
      <c r="W112" s="597">
        <f t="shared" si="75"/>
        <v>0</v>
      </c>
      <c r="X112" s="597">
        <f t="shared" si="75"/>
        <v>0</v>
      </c>
      <c r="Y112" s="597">
        <f t="shared" si="75"/>
        <v>0</v>
      </c>
      <c r="Z112" s="597">
        <f t="shared" si="75"/>
        <v>0</v>
      </c>
      <c r="AA112" s="597">
        <f t="shared" si="75"/>
        <v>0</v>
      </c>
      <c r="AB112" s="597">
        <f t="shared" si="75"/>
        <v>0</v>
      </c>
      <c r="AC112" s="597">
        <f t="shared" si="75"/>
        <v>0</v>
      </c>
    </row>
    <row r="113" spans="1:29" s="136" customFormat="1" ht="20.25" customHeight="1" outlineLevel="3" x14ac:dyDescent="0.3">
      <c r="A113" s="135"/>
      <c r="B113" s="103"/>
      <c r="C113" s="146" t="s">
        <v>121</v>
      </c>
      <c r="D113" s="147">
        <f>IF('Detailed input - Vehicles'!$E$251&gt;=D111,'Basic input'!$F$28,0)</f>
        <v>0</v>
      </c>
      <c r="E113" s="147">
        <f>IF('Detailed input - Vehicles'!$E$251&gt;=E111,'Basic input'!$F$28,0)</f>
        <v>0</v>
      </c>
      <c r="F113" s="147">
        <f>IF('Detailed input - Vehicles'!$E$251&gt;=F111,'Basic input'!$F$28,0)</f>
        <v>0</v>
      </c>
      <c r="G113" s="147">
        <f>IF('Detailed input - Vehicles'!$E$251&gt;=G111,'Basic input'!$F$28,0)</f>
        <v>0</v>
      </c>
      <c r="H113" s="147">
        <f>IF('Detailed input - Vehicles'!$E$251&gt;=H111,'Basic input'!$F$28,0)</f>
        <v>0</v>
      </c>
      <c r="I113" s="147">
        <f>IF('Detailed input - Vehicles'!$E$251&gt;=I111,'Basic input'!$F$28,0)</f>
        <v>0</v>
      </c>
      <c r="J113" s="147">
        <f>IF('Detailed input - Vehicles'!$E$251&gt;=J111,'Basic input'!$F$28,0)</f>
        <v>0</v>
      </c>
      <c r="K113" s="147">
        <f>IF('Detailed input - Vehicles'!$E$251&gt;=K111,'Basic input'!$F$28,0)</f>
        <v>0</v>
      </c>
      <c r="L113" s="147">
        <f>IF('Detailed input - Vehicles'!$E$251&gt;=L111,'Basic input'!$F$28,0)</f>
        <v>0</v>
      </c>
      <c r="M113" s="147">
        <f>IF('Detailed input - Vehicles'!$E$251&gt;=M111,'Basic input'!$F$28,0)</f>
        <v>0</v>
      </c>
      <c r="N113" s="147">
        <f>IF('Detailed input - Vehicles'!$E$251&gt;=N111,'Basic input'!$F$28,0)</f>
        <v>0</v>
      </c>
      <c r="O113" s="147">
        <f>IF('Detailed input - Vehicles'!$E$251&gt;=O111,'Basic input'!$F$28,0)</f>
        <v>0</v>
      </c>
      <c r="P113" s="147">
        <f>IF('Detailed input - Vehicles'!$E$251&gt;=P111,'Basic input'!$F$28,0)</f>
        <v>0</v>
      </c>
      <c r="Q113" s="147">
        <f>IF('Detailed input - Vehicles'!$E$251&gt;=Q111,'Basic input'!$F$28,0)</f>
        <v>0</v>
      </c>
      <c r="R113" s="147">
        <f>IF('Detailed input - Vehicles'!$E$251&gt;=R111,'Basic input'!$F$28,0)</f>
        <v>0</v>
      </c>
      <c r="S113" s="147">
        <f>IF('Detailed input - Vehicles'!$E$251&gt;=S111,'Basic input'!$F$28,0)</f>
        <v>0</v>
      </c>
      <c r="T113" s="147">
        <f>IF('Detailed input - Vehicles'!$E$251&gt;=T111,'Basic input'!$F$28,0)</f>
        <v>0</v>
      </c>
      <c r="U113" s="147">
        <f>IF('Detailed input - Vehicles'!$E$251&gt;=U111,'Basic input'!$F$28,0)</f>
        <v>0</v>
      </c>
      <c r="V113" s="147">
        <f>IF('Detailed input - Vehicles'!$E$251&gt;=V111,'Basic input'!$F$28,0)</f>
        <v>0</v>
      </c>
      <c r="W113" s="147">
        <f>IF('Detailed input - Vehicles'!$E$251&gt;=W111,'Basic input'!$F$28,0)</f>
        <v>0</v>
      </c>
      <c r="X113" s="147">
        <f>IF('Detailed input - Vehicles'!$E$251&gt;=X111,'Basic input'!$F$28,0)</f>
        <v>0</v>
      </c>
      <c r="Y113" s="147">
        <f>IF('Detailed input - Vehicles'!$E$251&gt;=Y111,'Basic input'!$F$28,0)</f>
        <v>0</v>
      </c>
      <c r="Z113" s="147">
        <f>IF('Detailed input - Vehicles'!$E$251&gt;=Z111,'Basic input'!$F$28,0)</f>
        <v>0</v>
      </c>
      <c r="AA113" s="147">
        <f>IF('Detailed input - Vehicles'!$E$251&gt;=AA111,'Basic input'!$F$28,0)</f>
        <v>0</v>
      </c>
      <c r="AB113" s="147">
        <f>IF('Detailed input - Vehicles'!$E$251&gt;=AB111,'Basic input'!$F$28,0)</f>
        <v>0</v>
      </c>
      <c r="AC113" s="147">
        <f>IF('Detailed input - Vehicles'!$E$251&gt;=AC111,'Basic input'!$F$28,0)</f>
        <v>0</v>
      </c>
    </row>
    <row r="114" spans="1:29" s="136" customFormat="1" ht="20.25" customHeight="1" outlineLevel="3" x14ac:dyDescent="0.3">
      <c r="A114" s="135"/>
      <c r="B114" s="148"/>
      <c r="C114" s="146" t="s">
        <v>122</v>
      </c>
      <c r="D114" s="147"/>
      <c r="E114" s="147">
        <f>IF('Detailed input - Vehicles'!$E$251&gt;=D111,'Basic input'!$G$28,0)</f>
        <v>0</v>
      </c>
      <c r="F114" s="147">
        <f>IF('Detailed input - Vehicles'!$E$251&gt;=E111,'Basic input'!$G$28,0)</f>
        <v>0</v>
      </c>
      <c r="G114" s="147">
        <f>IF('Detailed input - Vehicles'!$E$251&gt;=F111,'Basic input'!$G$28,0)</f>
        <v>0</v>
      </c>
      <c r="H114" s="147">
        <f>IF('Detailed input - Vehicles'!$E$251&gt;=G111,'Basic input'!$G$28,0)</f>
        <v>0</v>
      </c>
      <c r="I114" s="147">
        <f>IF('Detailed input - Vehicles'!$E$251&gt;=H111,'Basic input'!$G$28,0)</f>
        <v>0</v>
      </c>
      <c r="J114" s="147">
        <f>IF('Detailed input - Vehicles'!$E$251&gt;=I111,'Basic input'!$G$28,0)</f>
        <v>0</v>
      </c>
      <c r="K114" s="147">
        <f>IF('Detailed input - Vehicles'!$E$251&gt;=J111,'Basic input'!$G$28,0)</f>
        <v>0</v>
      </c>
      <c r="L114" s="147">
        <f>IF('Detailed input - Vehicles'!$E$251&gt;=K111,'Basic input'!$G$28,0)</f>
        <v>0</v>
      </c>
      <c r="M114" s="147">
        <f>IF('Detailed input - Vehicles'!$E$251&gt;=L111,'Basic input'!$G$28,0)</f>
        <v>0</v>
      </c>
      <c r="N114" s="147">
        <f>IF('Detailed input - Vehicles'!$E$251&gt;=M111,'Basic input'!$G$28,0)</f>
        <v>0</v>
      </c>
      <c r="O114" s="147">
        <f>IF('Detailed input - Vehicles'!$E$251&gt;=N111,'Basic input'!$G$28,0)</f>
        <v>0</v>
      </c>
      <c r="P114" s="147">
        <f>IF('Detailed input - Vehicles'!$E$251&gt;=O111,'Basic input'!$G$28,0)</f>
        <v>0</v>
      </c>
      <c r="Q114" s="147">
        <f>IF('Detailed input - Vehicles'!$E$251&gt;=P111,'Basic input'!$G$28,0)</f>
        <v>0</v>
      </c>
      <c r="R114" s="147">
        <f>IF('Detailed input - Vehicles'!$E$251&gt;=Q111,'Basic input'!$G$28,0)</f>
        <v>0</v>
      </c>
      <c r="S114" s="147">
        <f>IF('Detailed input - Vehicles'!$E$251&gt;=R111,'Basic input'!$G$28,0)</f>
        <v>0</v>
      </c>
      <c r="T114" s="147">
        <f>IF('Detailed input - Vehicles'!$E$251&gt;=S111,'Basic input'!$G$28,0)</f>
        <v>0</v>
      </c>
      <c r="U114" s="147">
        <f>IF('Detailed input - Vehicles'!$E$251&gt;=T111,'Basic input'!$G$28,0)</f>
        <v>0</v>
      </c>
      <c r="V114" s="147">
        <f>IF('Detailed input - Vehicles'!$E$251&gt;=U111,'Basic input'!$G$28,0)</f>
        <v>0</v>
      </c>
      <c r="W114" s="147">
        <f>IF('Detailed input - Vehicles'!$E$251&gt;=V111,'Basic input'!$G$28,0)</f>
        <v>0</v>
      </c>
      <c r="X114" s="147">
        <f>IF('Detailed input - Vehicles'!$E$251&gt;=W111,'Basic input'!$G$28,0)</f>
        <v>0</v>
      </c>
      <c r="Y114" s="147">
        <f>IF('Detailed input - Vehicles'!$E$251&gt;=X111,'Basic input'!$G$28,0)</f>
        <v>0</v>
      </c>
      <c r="Z114" s="147">
        <f>IF('Detailed input - Vehicles'!$E$251&gt;=Y111,'Basic input'!$G$28,0)</f>
        <v>0</v>
      </c>
      <c r="AA114" s="147">
        <f>IF('Detailed input - Vehicles'!$E$251&gt;=Z111,'Basic input'!$G$28,0)</f>
        <v>0</v>
      </c>
      <c r="AB114" s="147">
        <f>IF('Detailed input - Vehicles'!$E$251&gt;=AA111,'Basic input'!$G$28,0)</f>
        <v>0</v>
      </c>
      <c r="AC114" s="147">
        <f>IF('Detailed input - Vehicles'!$E$251&gt;=AB111,'Basic input'!$G$28,0)</f>
        <v>0</v>
      </c>
    </row>
    <row r="115" spans="1:29" s="136" customFormat="1" ht="20.25" customHeight="1" outlineLevel="3" x14ac:dyDescent="0.3">
      <c r="A115" s="135"/>
      <c r="B115" s="148"/>
      <c r="C115" s="146" t="s">
        <v>123</v>
      </c>
      <c r="D115" s="147"/>
      <c r="E115" s="147"/>
      <c r="F115" s="147">
        <f>IF('Detailed input - Vehicles'!$E$251&gt;=D111,'Basic input'!$H$28,0)</f>
        <v>0</v>
      </c>
      <c r="G115" s="147">
        <f>IF('Detailed input - Vehicles'!$E$251&gt;=E111,'Basic input'!$H$28,0)</f>
        <v>0</v>
      </c>
      <c r="H115" s="147">
        <f>IF('Detailed input - Vehicles'!$E$251&gt;=F111,'Basic input'!$H$28,0)</f>
        <v>0</v>
      </c>
      <c r="I115" s="147">
        <f>IF('Detailed input - Vehicles'!$E$251&gt;=G111,'Basic input'!$H$28,0)</f>
        <v>0</v>
      </c>
      <c r="J115" s="147">
        <f>IF('Detailed input - Vehicles'!$E$251&gt;=H111,'Basic input'!$H$28,0)</f>
        <v>0</v>
      </c>
      <c r="K115" s="147">
        <f>IF('Detailed input - Vehicles'!$E$251&gt;=I111,'Basic input'!$H$28,0)</f>
        <v>0</v>
      </c>
      <c r="L115" s="147">
        <f>IF('Detailed input - Vehicles'!$E$251&gt;=J111,'Basic input'!$H$28,0)</f>
        <v>0</v>
      </c>
      <c r="M115" s="147">
        <f>IF('Detailed input - Vehicles'!$E$251&gt;=K111,'Basic input'!$H$28,0)</f>
        <v>0</v>
      </c>
      <c r="N115" s="147">
        <f>IF('Detailed input - Vehicles'!$E$251&gt;=L111,'Basic input'!$H$28,0)</f>
        <v>0</v>
      </c>
      <c r="O115" s="147">
        <f>IF('Detailed input - Vehicles'!$E$251&gt;=M111,'Basic input'!$H$28,0)</f>
        <v>0</v>
      </c>
      <c r="P115" s="147">
        <f>IF('Detailed input - Vehicles'!$E$251&gt;=N111,'Basic input'!$H$28,0)</f>
        <v>0</v>
      </c>
      <c r="Q115" s="147">
        <f>IF('Detailed input - Vehicles'!$E$251&gt;=O111,'Basic input'!$H$28,0)</f>
        <v>0</v>
      </c>
      <c r="R115" s="147">
        <f>IF('Detailed input - Vehicles'!$E$251&gt;=P111,'Basic input'!$H$28,0)</f>
        <v>0</v>
      </c>
      <c r="S115" s="147">
        <f>IF('Detailed input - Vehicles'!$E$251&gt;=Q111,'Basic input'!$H$28,0)</f>
        <v>0</v>
      </c>
      <c r="T115" s="147">
        <f>IF('Detailed input - Vehicles'!$E$251&gt;=R111,'Basic input'!$H$28,0)</f>
        <v>0</v>
      </c>
      <c r="U115" s="147">
        <f>IF('Detailed input - Vehicles'!$E$251&gt;=S111,'Basic input'!$H$28,0)</f>
        <v>0</v>
      </c>
      <c r="V115" s="147">
        <f>IF('Detailed input - Vehicles'!$E$251&gt;=T111,'Basic input'!$H$28,0)</f>
        <v>0</v>
      </c>
      <c r="W115" s="147">
        <f>IF('Detailed input - Vehicles'!$E$251&gt;=U111,'Basic input'!$H$28,0)</f>
        <v>0</v>
      </c>
      <c r="X115" s="147">
        <f>IF('Detailed input - Vehicles'!$E$251&gt;=V111,'Basic input'!$H$28,0)</f>
        <v>0</v>
      </c>
      <c r="Y115" s="147">
        <f>IF('Detailed input - Vehicles'!$E$251&gt;=W111,'Basic input'!$H$28,0)</f>
        <v>0</v>
      </c>
      <c r="Z115" s="147">
        <f>IF('Detailed input - Vehicles'!$E$251&gt;=X111,'Basic input'!$H$28,0)</f>
        <v>0</v>
      </c>
      <c r="AA115" s="147">
        <f>IF('Detailed input - Vehicles'!$E$251&gt;=Y111,'Basic input'!$H$28,0)</f>
        <v>0</v>
      </c>
      <c r="AB115" s="147">
        <f>IF('Detailed input - Vehicles'!$E$251&gt;=Z111,'Basic input'!$H$28,0)</f>
        <v>0</v>
      </c>
      <c r="AC115" s="147">
        <f>IF('Detailed input - Vehicles'!$E$251&gt;=AA111,'Basic input'!$H$28,0)</f>
        <v>0</v>
      </c>
    </row>
    <row r="116" spans="1:29" s="136" customFormat="1" ht="20.25" customHeight="1" outlineLevel="3" x14ac:dyDescent="0.3">
      <c r="A116" s="135"/>
      <c r="B116" s="148"/>
      <c r="C116" s="146" t="s">
        <v>124</v>
      </c>
      <c r="D116" s="147"/>
      <c r="E116" s="147"/>
      <c r="F116" s="147"/>
      <c r="G116" s="147">
        <f>IF('Detailed input - Vehicles'!$E$251&gt;=D111,'Basic input'!$I$28,0)</f>
        <v>0</v>
      </c>
      <c r="H116" s="147">
        <f>IF('Detailed input - Vehicles'!$E$251&gt;=E111,'Basic input'!$I$28,0)</f>
        <v>0</v>
      </c>
      <c r="I116" s="147">
        <f>IF('Detailed input - Vehicles'!$E$251&gt;=F111,'Basic input'!$I$28,0)</f>
        <v>0</v>
      </c>
      <c r="J116" s="147">
        <f>IF('Detailed input - Vehicles'!$E$251&gt;=G111,'Basic input'!$I$28,0)</f>
        <v>0</v>
      </c>
      <c r="K116" s="147">
        <f>IF('Detailed input - Vehicles'!$E$251&gt;=H111,'Basic input'!$I$28,0)</f>
        <v>0</v>
      </c>
      <c r="L116" s="147">
        <f>IF('Detailed input - Vehicles'!$E$251&gt;=I111,'Basic input'!$I$28,0)</f>
        <v>0</v>
      </c>
      <c r="M116" s="147">
        <f>IF('Detailed input - Vehicles'!$E$251&gt;=J111,'Basic input'!$I$28,0)</f>
        <v>0</v>
      </c>
      <c r="N116" s="147">
        <f>IF('Detailed input - Vehicles'!$E$251&gt;=K111,'Basic input'!$I$28,0)</f>
        <v>0</v>
      </c>
      <c r="O116" s="147">
        <f>IF('Detailed input - Vehicles'!$E$251&gt;=L111,'Basic input'!$I$28,0)</f>
        <v>0</v>
      </c>
      <c r="P116" s="147">
        <f>IF('Detailed input - Vehicles'!$E$251&gt;=M111,'Basic input'!$I$28,0)</f>
        <v>0</v>
      </c>
      <c r="Q116" s="147">
        <f>IF('Detailed input - Vehicles'!$E$251&gt;=N111,'Basic input'!$I$28,0)</f>
        <v>0</v>
      </c>
      <c r="R116" s="147">
        <f>IF('Detailed input - Vehicles'!$E$251&gt;=O111,'Basic input'!$I$28,0)</f>
        <v>0</v>
      </c>
      <c r="S116" s="147">
        <f>IF('Detailed input - Vehicles'!$E$251&gt;=P111,'Basic input'!$I$28,0)</f>
        <v>0</v>
      </c>
      <c r="T116" s="147">
        <f>IF('Detailed input - Vehicles'!$E$251&gt;=Q111,'Basic input'!$I$28,0)</f>
        <v>0</v>
      </c>
      <c r="U116" s="147">
        <f>IF('Detailed input - Vehicles'!$E$251&gt;=R111,'Basic input'!$I$28,0)</f>
        <v>0</v>
      </c>
      <c r="V116" s="147">
        <f>IF('Detailed input - Vehicles'!$E$251&gt;=S111,'Basic input'!$I$28,0)</f>
        <v>0</v>
      </c>
      <c r="W116" s="147">
        <f>IF('Detailed input - Vehicles'!$E$251&gt;=T111,'Basic input'!$I$28,0)</f>
        <v>0</v>
      </c>
      <c r="X116" s="147">
        <f>IF('Detailed input - Vehicles'!$E$251&gt;=U111,'Basic input'!$I$28,0)</f>
        <v>0</v>
      </c>
      <c r="Y116" s="147">
        <f>IF('Detailed input - Vehicles'!$E$251&gt;=V111,'Basic input'!$I$28,0)</f>
        <v>0</v>
      </c>
      <c r="Z116" s="147">
        <f>IF('Detailed input - Vehicles'!$E$251&gt;=W111,'Basic input'!$I$28,0)</f>
        <v>0</v>
      </c>
      <c r="AA116" s="147">
        <f>IF('Detailed input - Vehicles'!$E$251&gt;=X111,'Basic input'!$I$28,0)</f>
        <v>0</v>
      </c>
      <c r="AB116" s="147">
        <f>IF('Detailed input - Vehicles'!$E$251&gt;=Y111,'Basic input'!$I$28,0)</f>
        <v>0</v>
      </c>
      <c r="AC116" s="147">
        <f>IF('Detailed input - Vehicles'!$E$251&gt;=Z111,'Basic input'!$I$28,0)</f>
        <v>0</v>
      </c>
    </row>
    <row r="117" spans="1:29" s="136" customFormat="1" ht="20.25" customHeight="1" outlineLevel="3" x14ac:dyDescent="0.3">
      <c r="A117" s="135"/>
      <c r="B117" s="148"/>
      <c r="C117" s="146" t="s">
        <v>125</v>
      </c>
      <c r="D117" s="147"/>
      <c r="E117" s="147"/>
      <c r="F117" s="147"/>
      <c r="G117" s="147"/>
      <c r="H117" s="147">
        <f>IF('Detailed input - Vehicles'!$E$251&gt;=D111,'Basic input'!$J$28,0)</f>
        <v>0</v>
      </c>
      <c r="I117" s="147">
        <f>IF('Detailed input - Vehicles'!$E$251&gt;=E111,'Basic input'!$J$28,0)</f>
        <v>0</v>
      </c>
      <c r="J117" s="147">
        <f>IF('Detailed input - Vehicles'!$E$251&gt;=F111,'Basic input'!$J$28,0)</f>
        <v>0</v>
      </c>
      <c r="K117" s="147">
        <f>IF('Detailed input - Vehicles'!$E$251&gt;=G111,'Basic input'!$J$28,0)</f>
        <v>0</v>
      </c>
      <c r="L117" s="147">
        <f>IF('Detailed input - Vehicles'!$E$251&gt;=H111,'Basic input'!$J$28,0)</f>
        <v>0</v>
      </c>
      <c r="M117" s="147">
        <f>IF('Detailed input - Vehicles'!$E$251&gt;=I111,'Basic input'!$J$28,0)</f>
        <v>0</v>
      </c>
      <c r="N117" s="147">
        <f>IF('Detailed input - Vehicles'!$E$251&gt;=J111,'Basic input'!$J$28,0)</f>
        <v>0</v>
      </c>
      <c r="O117" s="147">
        <f>IF('Detailed input - Vehicles'!$E$251&gt;=K111,'Basic input'!$J$28,0)</f>
        <v>0</v>
      </c>
      <c r="P117" s="147">
        <f>IF('Detailed input - Vehicles'!$E$251&gt;=L111,'Basic input'!$J$28,0)</f>
        <v>0</v>
      </c>
      <c r="Q117" s="147">
        <f>IF('Detailed input - Vehicles'!$E$251&gt;=M111,'Basic input'!$J$28,0)</f>
        <v>0</v>
      </c>
      <c r="R117" s="147">
        <f>IF('Detailed input - Vehicles'!$E$251&gt;=N111,'Basic input'!$J$28,0)</f>
        <v>0</v>
      </c>
      <c r="S117" s="147">
        <f>IF('Detailed input - Vehicles'!$E$251&gt;=O111,'Basic input'!$J$28,0)</f>
        <v>0</v>
      </c>
      <c r="T117" s="147">
        <f>IF('Detailed input - Vehicles'!$E$251&gt;=P111,'Basic input'!$J$28,0)</f>
        <v>0</v>
      </c>
      <c r="U117" s="147">
        <f>IF('Detailed input - Vehicles'!$E$251&gt;=Q111,'Basic input'!$J$28,0)</f>
        <v>0</v>
      </c>
      <c r="V117" s="147">
        <f>IF('Detailed input - Vehicles'!$E$251&gt;=R111,'Basic input'!$J$28,0)</f>
        <v>0</v>
      </c>
      <c r="W117" s="147">
        <f>IF('Detailed input - Vehicles'!$E$251&gt;=S111,'Basic input'!$J$28,0)</f>
        <v>0</v>
      </c>
      <c r="X117" s="147">
        <f>IF('Detailed input - Vehicles'!$E$251&gt;=T111,'Basic input'!$J$28,0)</f>
        <v>0</v>
      </c>
      <c r="Y117" s="147">
        <f>IF('Detailed input - Vehicles'!$E$251&gt;=U111,'Basic input'!$J$28,0)</f>
        <v>0</v>
      </c>
      <c r="Z117" s="147">
        <f>IF('Detailed input - Vehicles'!$E$251&gt;=V111,'Basic input'!$J$28,0)</f>
        <v>0</v>
      </c>
      <c r="AA117" s="147">
        <f>IF('Detailed input - Vehicles'!$E$251&gt;=W111,'Basic input'!$J$28,0)</f>
        <v>0</v>
      </c>
      <c r="AB117" s="147">
        <f>IF('Detailed input - Vehicles'!$E$251&gt;=X111,'Basic input'!$J$28,0)</f>
        <v>0</v>
      </c>
      <c r="AC117" s="147">
        <f>IF('Detailed input - Vehicles'!$E$251&gt;=Y111,'Basic input'!$J$28,0)</f>
        <v>0</v>
      </c>
    </row>
    <row r="118" spans="1:29" s="136" customFormat="1" ht="20.25" customHeight="1" outlineLevel="3" x14ac:dyDescent="0.3">
      <c r="A118" s="135"/>
      <c r="B118" s="148"/>
      <c r="C118" s="146" t="s">
        <v>126</v>
      </c>
      <c r="D118" s="147"/>
      <c r="E118" s="147"/>
      <c r="F118" s="147"/>
      <c r="G118" s="147"/>
      <c r="H118" s="147"/>
      <c r="I118" s="147">
        <f>IF('Detailed input - Vehicles'!$E$251&gt;=D111,'Basic input'!$K$28,0)</f>
        <v>0</v>
      </c>
      <c r="J118" s="147">
        <f>IF('Detailed input - Vehicles'!$E$251&gt;=E111,'Basic input'!$K$28,0)</f>
        <v>0</v>
      </c>
      <c r="K118" s="147">
        <f>IF('Detailed input - Vehicles'!$E$251&gt;=F111,'Basic input'!$K$28,0)</f>
        <v>0</v>
      </c>
      <c r="L118" s="147">
        <f>IF('Detailed input - Vehicles'!$E$251&gt;=G111,'Basic input'!$K$28,0)</f>
        <v>0</v>
      </c>
      <c r="M118" s="147">
        <f>IF('Detailed input - Vehicles'!$E$251&gt;=H111,'Basic input'!$K$28,0)</f>
        <v>0</v>
      </c>
      <c r="N118" s="147">
        <f>IF('Detailed input - Vehicles'!$E$251&gt;=I111,'Basic input'!$K$28,0)</f>
        <v>0</v>
      </c>
      <c r="O118" s="147">
        <f>IF('Detailed input - Vehicles'!$E$251&gt;=J111,'Basic input'!$K$28,0)</f>
        <v>0</v>
      </c>
      <c r="P118" s="147">
        <f>IF('Detailed input - Vehicles'!$E$251&gt;=K111,'Basic input'!$K$28,0)</f>
        <v>0</v>
      </c>
      <c r="Q118" s="147">
        <f>IF('Detailed input - Vehicles'!$E$251&gt;=L111,'Basic input'!$K$28,0)</f>
        <v>0</v>
      </c>
      <c r="R118" s="147">
        <f>IF('Detailed input - Vehicles'!$E$251&gt;=M111,'Basic input'!$K$28,0)</f>
        <v>0</v>
      </c>
      <c r="S118" s="147">
        <f>IF('Detailed input - Vehicles'!$E$251&gt;=N111,'Basic input'!$K$28,0)</f>
        <v>0</v>
      </c>
      <c r="T118" s="147">
        <f>IF('Detailed input - Vehicles'!$E$251&gt;=O111,'Basic input'!$K$28,0)</f>
        <v>0</v>
      </c>
      <c r="U118" s="147">
        <f>IF('Detailed input - Vehicles'!$E$251&gt;=P111,'Basic input'!$K$28,0)</f>
        <v>0</v>
      </c>
      <c r="V118" s="147">
        <f>IF('Detailed input - Vehicles'!$E$251&gt;=Q111,'Basic input'!$K$28,0)</f>
        <v>0</v>
      </c>
      <c r="W118" s="147">
        <f>IF('Detailed input - Vehicles'!$E$251&gt;=R111,'Basic input'!$K$28,0)</f>
        <v>0</v>
      </c>
      <c r="X118" s="147">
        <f>IF('Detailed input - Vehicles'!$E$251&gt;=S111,'Basic input'!$K$28,0)</f>
        <v>0</v>
      </c>
      <c r="Y118" s="147">
        <f>IF('Detailed input - Vehicles'!$E$251&gt;=T111,'Basic input'!$K$28,0)</f>
        <v>0</v>
      </c>
      <c r="Z118" s="147">
        <f>IF('Detailed input - Vehicles'!$E$251&gt;=U111,'Basic input'!$K$28,0)</f>
        <v>0</v>
      </c>
      <c r="AA118" s="147">
        <f>IF('Detailed input - Vehicles'!$E$251&gt;=V111,'Basic input'!$K$28,0)</f>
        <v>0</v>
      </c>
      <c r="AB118" s="147">
        <f>IF('Detailed input - Vehicles'!$E$251&gt;=W111,'Basic input'!$K$28,0)</f>
        <v>0</v>
      </c>
      <c r="AC118" s="147">
        <f>IF('Detailed input - Vehicles'!$E$251&gt;=X111,'Basic input'!$K$28,0)</f>
        <v>0</v>
      </c>
    </row>
    <row r="119" spans="1:29" s="136" customFormat="1" ht="20.25" customHeight="1" outlineLevel="3" x14ac:dyDescent="0.3">
      <c r="A119" s="135"/>
      <c r="B119" s="148"/>
      <c r="C119" s="146" t="s">
        <v>127</v>
      </c>
      <c r="D119" s="147"/>
      <c r="E119" s="147"/>
      <c r="F119" s="147"/>
      <c r="G119" s="147"/>
      <c r="H119" s="147"/>
      <c r="I119" s="147"/>
      <c r="J119" s="147">
        <f>IF('Detailed input - Vehicles'!$E$251&gt;=D111,'Basic input'!$L$28,0)</f>
        <v>0</v>
      </c>
      <c r="K119" s="147">
        <f>IF('Detailed input - Vehicles'!$E$251&gt;=E111,'Basic input'!$L$28,0)</f>
        <v>0</v>
      </c>
      <c r="L119" s="147">
        <f>IF('Detailed input - Vehicles'!$E$251&gt;=F111,'Basic input'!$L$28,0)</f>
        <v>0</v>
      </c>
      <c r="M119" s="147">
        <f>IF('Detailed input - Vehicles'!$E$251&gt;=G111,'Basic input'!$L$28,0)</f>
        <v>0</v>
      </c>
      <c r="N119" s="147">
        <f>IF('Detailed input - Vehicles'!$E$251&gt;=H111,'Basic input'!$L$28,0)</f>
        <v>0</v>
      </c>
      <c r="O119" s="147">
        <f>IF('Detailed input - Vehicles'!$E$251&gt;=I111,'Basic input'!$L$28,0)</f>
        <v>0</v>
      </c>
      <c r="P119" s="147">
        <f>IF('Detailed input - Vehicles'!$E$251&gt;=J111,'Basic input'!$L$28,0)</f>
        <v>0</v>
      </c>
      <c r="Q119" s="147">
        <f>IF('Detailed input - Vehicles'!$E$251&gt;=K111,'Basic input'!$L$28,0)</f>
        <v>0</v>
      </c>
      <c r="R119" s="147">
        <f>IF('Detailed input - Vehicles'!$E$251&gt;=L111,'Basic input'!$L$28,0)</f>
        <v>0</v>
      </c>
      <c r="S119" s="147">
        <f>IF('Detailed input - Vehicles'!$E$251&gt;=M111,'Basic input'!$L$28,0)</f>
        <v>0</v>
      </c>
      <c r="T119" s="147">
        <f>IF('Detailed input - Vehicles'!$E$251&gt;=N111,'Basic input'!$L$28,0)</f>
        <v>0</v>
      </c>
      <c r="U119" s="147">
        <f>IF('Detailed input - Vehicles'!$E$251&gt;=O111,'Basic input'!$L$28,0)</f>
        <v>0</v>
      </c>
      <c r="V119" s="147">
        <f>IF('Detailed input - Vehicles'!$E$251&gt;=P111,'Basic input'!$L$28,0)</f>
        <v>0</v>
      </c>
      <c r="W119" s="147">
        <f>IF('Detailed input - Vehicles'!$E$251&gt;=Q111,'Basic input'!$L$28,0)</f>
        <v>0</v>
      </c>
      <c r="X119" s="147">
        <f>IF('Detailed input - Vehicles'!$E$251&gt;=R111,'Basic input'!$L$28,0)</f>
        <v>0</v>
      </c>
      <c r="Y119" s="147">
        <f>IF('Detailed input - Vehicles'!$E$251&gt;=S111,'Basic input'!$L$28,0)</f>
        <v>0</v>
      </c>
      <c r="Z119" s="147">
        <f>IF('Detailed input - Vehicles'!$E$251&gt;=T111,'Basic input'!$L$28,0)</f>
        <v>0</v>
      </c>
      <c r="AA119" s="147">
        <f>IF('Detailed input - Vehicles'!$E$251&gt;=U111,'Basic input'!$L$28,0)</f>
        <v>0</v>
      </c>
      <c r="AB119" s="147">
        <f>IF('Detailed input - Vehicles'!$E$251&gt;=V111,'Basic input'!$L$28,0)</f>
        <v>0</v>
      </c>
      <c r="AC119" s="147">
        <f>IF('Detailed input - Vehicles'!$E$251&gt;=W111,'Basic input'!$L$28,0)</f>
        <v>0</v>
      </c>
    </row>
    <row r="120" spans="1:29" s="136" customFormat="1" ht="20.25" customHeight="1" outlineLevel="3" x14ac:dyDescent="0.3">
      <c r="A120" s="135"/>
      <c r="B120" s="148"/>
      <c r="C120" s="146" t="s">
        <v>128</v>
      </c>
      <c r="D120" s="147"/>
      <c r="E120" s="147"/>
      <c r="F120" s="147"/>
      <c r="G120" s="147"/>
      <c r="H120" s="147"/>
      <c r="I120" s="147"/>
      <c r="J120" s="147"/>
      <c r="K120" s="147">
        <f>IF('Detailed input - Vehicles'!$E$251&gt;=D111,'Basic input'!$M$28,0)</f>
        <v>0</v>
      </c>
      <c r="L120" s="147">
        <f>IF('Detailed input - Vehicles'!$E$251&gt;=E111,'Basic input'!$M$28,0)</f>
        <v>0</v>
      </c>
      <c r="M120" s="147">
        <f>IF('Detailed input - Vehicles'!$E$251&gt;=F111,'Basic input'!$M$28,0)</f>
        <v>0</v>
      </c>
      <c r="N120" s="147">
        <f>IF('Detailed input - Vehicles'!$E$251&gt;=G111,'Basic input'!$M$28,0)</f>
        <v>0</v>
      </c>
      <c r="O120" s="147">
        <f>IF('Detailed input - Vehicles'!$E$251&gt;=H111,'Basic input'!$M$28,0)</f>
        <v>0</v>
      </c>
      <c r="P120" s="147">
        <f>IF('Detailed input - Vehicles'!$E$251&gt;=I111,'Basic input'!$M$28,0)</f>
        <v>0</v>
      </c>
      <c r="Q120" s="147">
        <f>IF('Detailed input - Vehicles'!$E$251&gt;=J111,'Basic input'!$M$28,0)</f>
        <v>0</v>
      </c>
      <c r="R120" s="147">
        <f>IF('Detailed input - Vehicles'!$E$251&gt;=K111,'Basic input'!$M$28,0)</f>
        <v>0</v>
      </c>
      <c r="S120" s="147">
        <f>IF('Detailed input - Vehicles'!$E$251&gt;=L111,'Basic input'!$M$28,0)</f>
        <v>0</v>
      </c>
      <c r="T120" s="147">
        <f>IF('Detailed input - Vehicles'!$E$251&gt;=M111,'Basic input'!$M$28,0)</f>
        <v>0</v>
      </c>
      <c r="U120" s="147">
        <f>IF('Detailed input - Vehicles'!$E$251&gt;=N111,'Basic input'!$M$28,0)</f>
        <v>0</v>
      </c>
      <c r="V120" s="147">
        <f>IF('Detailed input - Vehicles'!$E$251&gt;=O111,'Basic input'!$M$28,0)</f>
        <v>0</v>
      </c>
      <c r="W120" s="147">
        <f>IF('Detailed input - Vehicles'!$E$251&gt;=P111,'Basic input'!$M$28,0)</f>
        <v>0</v>
      </c>
      <c r="X120" s="147">
        <f>IF('Detailed input - Vehicles'!$E$251&gt;=Q111,'Basic input'!$M$28,0)</f>
        <v>0</v>
      </c>
      <c r="Y120" s="147">
        <f>IF('Detailed input - Vehicles'!$E$251&gt;=R111,'Basic input'!$M$28,0)</f>
        <v>0</v>
      </c>
      <c r="Z120" s="147">
        <f>IF('Detailed input - Vehicles'!$E$251&gt;=S111,'Basic input'!$M$28,0)</f>
        <v>0</v>
      </c>
      <c r="AA120" s="147">
        <f>IF('Detailed input - Vehicles'!$E$251&gt;=T111,'Basic input'!$M$28,0)</f>
        <v>0</v>
      </c>
      <c r="AB120" s="147">
        <f>IF('Detailed input - Vehicles'!$E$251&gt;=U111,'Basic input'!$M$28,0)</f>
        <v>0</v>
      </c>
      <c r="AC120" s="147">
        <f>IF('Detailed input - Vehicles'!$E$251&gt;=V111,'Basic input'!$M$28,0)</f>
        <v>0</v>
      </c>
    </row>
    <row r="121" spans="1:29" s="136" customFormat="1" ht="20.25" customHeight="1" outlineLevel="3" x14ac:dyDescent="0.3">
      <c r="A121" s="135"/>
      <c r="B121" s="148"/>
      <c r="C121" s="146" t="s">
        <v>129</v>
      </c>
      <c r="D121" s="147"/>
      <c r="E121" s="147"/>
      <c r="F121" s="147"/>
      <c r="G121" s="147"/>
      <c r="H121" s="147"/>
      <c r="I121" s="147"/>
      <c r="J121" s="147"/>
      <c r="K121" s="147"/>
      <c r="L121" s="147">
        <f>IF('Detailed input - Vehicles'!$E$251&gt;=D111,'Basic input'!$N$28,0)</f>
        <v>0</v>
      </c>
      <c r="M121" s="147">
        <f>IF('Detailed input - Vehicles'!$E$251&gt;=E111,'Basic input'!$N$28,0)</f>
        <v>0</v>
      </c>
      <c r="N121" s="147">
        <f>IF('Detailed input - Vehicles'!$E$251&gt;=F111,'Basic input'!$N$28,0)</f>
        <v>0</v>
      </c>
      <c r="O121" s="147">
        <f>IF('Detailed input - Vehicles'!$E$251&gt;=G111,'Basic input'!$N$28,0)</f>
        <v>0</v>
      </c>
      <c r="P121" s="147">
        <f>IF('Detailed input - Vehicles'!$E$251&gt;=H111,'Basic input'!$N$28,0)</f>
        <v>0</v>
      </c>
      <c r="Q121" s="147">
        <f>IF('Detailed input - Vehicles'!$E$251&gt;=I111,'Basic input'!$N$28,0)</f>
        <v>0</v>
      </c>
      <c r="R121" s="147">
        <f>IF('Detailed input - Vehicles'!$E$251&gt;=J111,'Basic input'!$N$28,0)</f>
        <v>0</v>
      </c>
      <c r="S121" s="147">
        <f>IF('Detailed input - Vehicles'!$E$251&gt;=K111,'Basic input'!$N$28,0)</f>
        <v>0</v>
      </c>
      <c r="T121" s="147">
        <f>IF('Detailed input - Vehicles'!$E$251&gt;=L111,'Basic input'!$N$28,0)</f>
        <v>0</v>
      </c>
      <c r="U121" s="147">
        <f>IF('Detailed input - Vehicles'!$E$251&gt;=M111,'Basic input'!$N$28,0)</f>
        <v>0</v>
      </c>
      <c r="V121" s="147">
        <f>IF('Detailed input - Vehicles'!$E$251&gt;=N111,'Basic input'!$N$28,0)</f>
        <v>0</v>
      </c>
      <c r="W121" s="147">
        <f>IF('Detailed input - Vehicles'!$E$251&gt;=O111,'Basic input'!$N$28,0)</f>
        <v>0</v>
      </c>
      <c r="X121" s="147">
        <f>IF('Detailed input - Vehicles'!$E$251&gt;=P111,'Basic input'!$N$28,0)</f>
        <v>0</v>
      </c>
      <c r="Y121" s="147">
        <f>IF('Detailed input - Vehicles'!$E$251&gt;=Q111,'Basic input'!$N$28,0)</f>
        <v>0</v>
      </c>
      <c r="Z121" s="147">
        <f>IF('Detailed input - Vehicles'!$E$251&gt;=R111,'Basic input'!$N$28,0)</f>
        <v>0</v>
      </c>
      <c r="AA121" s="147">
        <f>IF('Detailed input - Vehicles'!$E$251&gt;=S111,'Basic input'!$N$28,0)</f>
        <v>0</v>
      </c>
      <c r="AB121" s="147">
        <f>IF('Detailed input - Vehicles'!$E$251&gt;=T111,'Basic input'!$N$28,0)</f>
        <v>0</v>
      </c>
      <c r="AC121" s="147">
        <f>IF('Detailed input - Vehicles'!$E$251&gt;=U111,'Basic input'!$N$28,0)</f>
        <v>0</v>
      </c>
    </row>
    <row r="122" spans="1:29" s="136" customFormat="1" ht="20.25" customHeight="1" outlineLevel="3" x14ac:dyDescent="0.3">
      <c r="A122" s="135"/>
      <c r="B122" s="148"/>
      <c r="C122" s="146" t="s">
        <v>130</v>
      </c>
      <c r="D122" s="147"/>
      <c r="E122" s="147"/>
      <c r="F122" s="147"/>
      <c r="G122" s="147"/>
      <c r="H122" s="147"/>
      <c r="I122" s="147"/>
      <c r="J122" s="147"/>
      <c r="K122" s="147"/>
      <c r="L122" s="147"/>
      <c r="M122" s="147">
        <f>IF('Detailed input - Vehicles'!$E$251&gt;=D111,'Basic input'!$O$28,0)</f>
        <v>0</v>
      </c>
      <c r="N122" s="147">
        <f>IF('Detailed input - Vehicles'!$E$251&gt;=E111,'Basic input'!$O$28,0)</f>
        <v>0</v>
      </c>
      <c r="O122" s="147">
        <f>IF('Detailed input - Vehicles'!$E$251&gt;=F111,'Basic input'!$O$28,0)</f>
        <v>0</v>
      </c>
      <c r="P122" s="147">
        <f>IF('Detailed input - Vehicles'!$E$251&gt;=G111,'Basic input'!$O$28,0)</f>
        <v>0</v>
      </c>
      <c r="Q122" s="147">
        <f>IF('Detailed input - Vehicles'!$E$251&gt;=H111,'Basic input'!$O$28,0)</f>
        <v>0</v>
      </c>
      <c r="R122" s="147">
        <f>IF('Detailed input - Vehicles'!$E$251&gt;=I111,'Basic input'!$O$28,0)</f>
        <v>0</v>
      </c>
      <c r="S122" s="147">
        <f>IF('Detailed input - Vehicles'!$E$251&gt;=J111,'Basic input'!$O$28,0)</f>
        <v>0</v>
      </c>
      <c r="T122" s="147">
        <f>IF('Detailed input - Vehicles'!$E$251&gt;=K111,'Basic input'!$O$28,0)</f>
        <v>0</v>
      </c>
      <c r="U122" s="147">
        <f>IF('Detailed input - Vehicles'!$E$251&gt;=L111,'Basic input'!$O$28,0)</f>
        <v>0</v>
      </c>
      <c r="V122" s="147">
        <f>IF('Detailed input - Vehicles'!$E$251&gt;=M111,'Basic input'!$O$28,0)</f>
        <v>0</v>
      </c>
      <c r="W122" s="147">
        <f>IF('Detailed input - Vehicles'!$E$251&gt;=N111,'Basic input'!$O$28,0)</f>
        <v>0</v>
      </c>
      <c r="X122" s="147">
        <f>IF('Detailed input - Vehicles'!$E$251&gt;=O111,'Basic input'!$O$28,0)</f>
        <v>0</v>
      </c>
      <c r="Y122" s="147">
        <f>IF('Detailed input - Vehicles'!$E$251&gt;=P111,'Basic input'!$O$28,0)</f>
        <v>0</v>
      </c>
      <c r="Z122" s="147">
        <f>IF('Detailed input - Vehicles'!$E$251&gt;=Q111,'Basic input'!$O$28,0)</f>
        <v>0</v>
      </c>
      <c r="AA122" s="147">
        <f>IF('Detailed input - Vehicles'!$E$251&gt;=R111,'Basic input'!$O$28,0)</f>
        <v>0</v>
      </c>
      <c r="AB122" s="147">
        <f>IF('Detailed input - Vehicles'!$E$251&gt;=S111,'Basic input'!$O$28,0)</f>
        <v>0</v>
      </c>
      <c r="AC122" s="147">
        <f>IF('Detailed input - Vehicles'!$E$251&gt;=T111,'Basic input'!$O$28,0)</f>
        <v>0</v>
      </c>
    </row>
    <row r="123" spans="1:29" s="136" customFormat="1" ht="20.25" customHeight="1" outlineLevel="3" x14ac:dyDescent="0.3">
      <c r="A123" s="135"/>
      <c r="B123" s="148"/>
      <c r="C123" s="146" t="s">
        <v>131</v>
      </c>
      <c r="D123" s="147"/>
      <c r="E123" s="147"/>
      <c r="F123" s="147"/>
      <c r="G123" s="147"/>
      <c r="H123" s="147"/>
      <c r="I123" s="147"/>
      <c r="J123" s="147"/>
      <c r="K123" s="147"/>
      <c r="L123" s="147"/>
      <c r="M123" s="147"/>
      <c r="N123" s="147">
        <f>IF('Detailed input - Vehicles'!$E$251&gt;=D111,'Basic input'!$P$28,0)</f>
        <v>0</v>
      </c>
      <c r="O123" s="147">
        <f>IF('Detailed input - Vehicles'!$E$251&gt;=E111,'Basic input'!$P$28,0)</f>
        <v>0</v>
      </c>
      <c r="P123" s="147">
        <f>IF('Detailed input - Vehicles'!$E$251&gt;=F111,'Basic input'!$P$28,0)</f>
        <v>0</v>
      </c>
      <c r="Q123" s="147">
        <f>IF('Detailed input - Vehicles'!$E$251&gt;=G111,'Basic input'!$P$28,0)</f>
        <v>0</v>
      </c>
      <c r="R123" s="147">
        <f>IF('Detailed input - Vehicles'!$E$251&gt;=H111,'Basic input'!$P$28,0)</f>
        <v>0</v>
      </c>
      <c r="S123" s="147">
        <f>IF('Detailed input - Vehicles'!$E$251&gt;=I111,'Basic input'!$P$28,0)</f>
        <v>0</v>
      </c>
      <c r="T123" s="147">
        <f>IF('Detailed input - Vehicles'!$E$251&gt;=J111,'Basic input'!$P$28,0)</f>
        <v>0</v>
      </c>
      <c r="U123" s="147">
        <f>IF('Detailed input - Vehicles'!$E$251&gt;=K111,'Basic input'!$P$28,0)</f>
        <v>0</v>
      </c>
      <c r="V123" s="147">
        <f>IF('Detailed input - Vehicles'!$E$251&gt;=L111,'Basic input'!$P$28,0)</f>
        <v>0</v>
      </c>
      <c r="W123" s="147">
        <f>IF('Detailed input - Vehicles'!$E$251&gt;=M111,'Basic input'!$P$28,0)</f>
        <v>0</v>
      </c>
      <c r="X123" s="147">
        <f>IF('Detailed input - Vehicles'!$E$251&gt;=N111,'Basic input'!$P$28,0)</f>
        <v>0</v>
      </c>
      <c r="Y123" s="147">
        <f>IF('Detailed input - Vehicles'!$E$251&gt;=O111,'Basic input'!$P$28,0)</f>
        <v>0</v>
      </c>
      <c r="Z123" s="147">
        <f>IF('Detailed input - Vehicles'!$E$251&gt;=P111,'Basic input'!$P$28,0)</f>
        <v>0</v>
      </c>
      <c r="AA123" s="147">
        <f>IF('Detailed input - Vehicles'!$E$251&gt;=Q111,'Basic input'!$P$28,0)</f>
        <v>0</v>
      </c>
      <c r="AB123" s="147">
        <f>IF('Detailed input - Vehicles'!$E$251&gt;=R111,'Basic input'!$P$28,0)</f>
        <v>0</v>
      </c>
      <c r="AC123" s="147">
        <f>IF('Detailed input - Vehicles'!$E$251&gt;=S111,'Basic input'!$P$28,0)</f>
        <v>0</v>
      </c>
    </row>
    <row r="124" spans="1:29" s="136" customFormat="1" ht="20.25" customHeight="1" outlineLevel="2" x14ac:dyDescent="0.3">
      <c r="A124" s="135"/>
      <c r="B124" s="148"/>
      <c r="C124" s="148"/>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row>
    <row r="125" spans="1:29" s="136" customFormat="1" ht="20.25" customHeight="1" outlineLevel="2" x14ac:dyDescent="0.3">
      <c r="A125" s="135"/>
      <c r="B125" s="148" t="s">
        <v>146</v>
      </c>
      <c r="C125" s="148" t="s">
        <v>6</v>
      </c>
      <c r="D125" s="147">
        <f>'Basic input'!$L$37*'Detailed input - Vehicles'!E285</f>
        <v>0</v>
      </c>
      <c r="E125" s="147">
        <f>'Basic input'!$L$37*'Detailed input - Vehicles'!F285</f>
        <v>0</v>
      </c>
      <c r="F125" s="147">
        <f>'Basic input'!$L$37*'Detailed input - Vehicles'!G285</f>
        <v>0</v>
      </c>
      <c r="G125" s="147">
        <f>'Basic input'!$L$37*'Detailed input - Vehicles'!H285</f>
        <v>0</v>
      </c>
      <c r="H125" s="147">
        <f>'Basic input'!$L$37*'Detailed input - Vehicles'!I285</f>
        <v>0</v>
      </c>
      <c r="I125" s="147">
        <f>'Basic input'!$L$37*'Detailed input - Vehicles'!J285</f>
        <v>0</v>
      </c>
      <c r="J125" s="147">
        <f>'Basic input'!$L$37*'Detailed input - Vehicles'!K285</f>
        <v>0</v>
      </c>
      <c r="K125" s="147">
        <f>'Basic input'!$L$37*'Detailed input - Vehicles'!L285</f>
        <v>0</v>
      </c>
      <c r="L125" s="147">
        <f>'Basic input'!$L$37*'Detailed input - Vehicles'!M285</f>
        <v>0</v>
      </c>
      <c r="M125" s="147">
        <f>'Basic input'!$L$37*'Detailed input - Vehicles'!N285</f>
        <v>0</v>
      </c>
      <c r="N125" s="147">
        <f>'Basic input'!$L$37*'Detailed input - Vehicles'!O285</f>
        <v>0</v>
      </c>
      <c r="O125" s="147">
        <f>'Basic input'!$L$37*'Detailed input - Vehicles'!P285</f>
        <v>0</v>
      </c>
      <c r="P125" s="147">
        <f>'Basic input'!$L$37*'Detailed input - Vehicles'!Q285</f>
        <v>0</v>
      </c>
      <c r="Q125" s="147">
        <f>'Basic input'!$L$37*'Detailed input - Vehicles'!R285</f>
        <v>0</v>
      </c>
      <c r="R125" s="147">
        <f>'Basic input'!$L$37*'Detailed input - Vehicles'!S285</f>
        <v>0</v>
      </c>
      <c r="S125" s="147">
        <f>'Basic input'!$L$37*'Detailed input - Vehicles'!T285</f>
        <v>0</v>
      </c>
      <c r="T125" s="147">
        <f>'Basic input'!$L$37*'Detailed input - Vehicles'!U285</f>
        <v>0</v>
      </c>
      <c r="U125" s="147">
        <f>'Basic input'!$L$37*'Detailed input - Vehicles'!V285</f>
        <v>0</v>
      </c>
      <c r="V125" s="147">
        <f>'Basic input'!$L$37*'Detailed input - Vehicles'!W285</f>
        <v>0</v>
      </c>
      <c r="W125" s="147">
        <f>'Basic input'!$L$37*'Detailed input - Vehicles'!X285</f>
        <v>0</v>
      </c>
      <c r="X125" s="147">
        <f>'Basic input'!$L$37*'Detailed input - Vehicles'!Y285</f>
        <v>0</v>
      </c>
      <c r="Y125" s="147">
        <f>'Basic input'!$L$37*'Detailed input - Vehicles'!Z285</f>
        <v>0</v>
      </c>
      <c r="Z125" s="147">
        <f>'Basic input'!$L$37*'Detailed input - Vehicles'!AA285</f>
        <v>0</v>
      </c>
      <c r="AA125" s="147">
        <f>'Basic input'!$L$37*'Detailed input - Vehicles'!AB285</f>
        <v>0</v>
      </c>
      <c r="AB125" s="147">
        <f>'Basic input'!$L$37*'Detailed input - Vehicles'!AC285</f>
        <v>0</v>
      </c>
      <c r="AC125" s="147">
        <f>'Basic input'!$L$37*'Detailed input - Vehicles'!AD285</f>
        <v>0</v>
      </c>
    </row>
    <row r="126" spans="1:29" s="136" customFormat="1" ht="20.25" customHeight="1" outlineLevel="2" x14ac:dyDescent="0.3">
      <c r="A126" s="135"/>
      <c r="B126" s="103"/>
      <c r="C126" s="148"/>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147"/>
      <c r="AA126" s="147"/>
      <c r="AB126" s="147"/>
      <c r="AC126" s="147"/>
    </row>
    <row r="127" spans="1:29" ht="20.25" customHeight="1" outlineLevel="2" x14ac:dyDescent="0.3">
      <c r="B127" s="148" t="s">
        <v>113</v>
      </c>
      <c r="C127" s="149" t="s">
        <v>6</v>
      </c>
      <c r="D127" s="150">
        <f t="shared" ref="D127:N127" si="76">D125*D112</f>
        <v>0</v>
      </c>
      <c r="E127" s="150">
        <f t="shared" si="76"/>
        <v>0</v>
      </c>
      <c r="F127" s="150">
        <f t="shared" si="76"/>
        <v>0</v>
      </c>
      <c r="G127" s="150">
        <f t="shared" si="76"/>
        <v>0</v>
      </c>
      <c r="H127" s="150">
        <f t="shared" si="76"/>
        <v>0</v>
      </c>
      <c r="I127" s="150">
        <f t="shared" si="76"/>
        <v>0</v>
      </c>
      <c r="J127" s="150">
        <f t="shared" si="76"/>
        <v>0</v>
      </c>
      <c r="K127" s="150">
        <f t="shared" si="76"/>
        <v>0</v>
      </c>
      <c r="L127" s="150">
        <f t="shared" si="76"/>
        <v>0</v>
      </c>
      <c r="M127" s="150">
        <f t="shared" si="76"/>
        <v>0</v>
      </c>
      <c r="N127" s="150">
        <f t="shared" si="76"/>
        <v>0</v>
      </c>
      <c r="O127" s="150">
        <f t="shared" ref="O127:AC127" si="77">O125*O112</f>
        <v>0</v>
      </c>
      <c r="P127" s="150">
        <f t="shared" si="77"/>
        <v>0</v>
      </c>
      <c r="Q127" s="150">
        <f t="shared" si="77"/>
        <v>0</v>
      </c>
      <c r="R127" s="150">
        <f t="shared" si="77"/>
        <v>0</v>
      </c>
      <c r="S127" s="150">
        <f t="shared" si="77"/>
        <v>0</v>
      </c>
      <c r="T127" s="150">
        <f t="shared" si="77"/>
        <v>0</v>
      </c>
      <c r="U127" s="150">
        <f t="shared" si="77"/>
        <v>0</v>
      </c>
      <c r="V127" s="150">
        <f t="shared" si="77"/>
        <v>0</v>
      </c>
      <c r="W127" s="150">
        <f t="shared" si="77"/>
        <v>0</v>
      </c>
      <c r="X127" s="150">
        <f t="shared" si="77"/>
        <v>0</v>
      </c>
      <c r="Y127" s="150">
        <f t="shared" si="77"/>
        <v>0</v>
      </c>
      <c r="Z127" s="150">
        <f t="shared" si="77"/>
        <v>0</v>
      </c>
      <c r="AA127" s="150">
        <f t="shared" si="77"/>
        <v>0</v>
      </c>
      <c r="AB127" s="150">
        <f t="shared" si="77"/>
        <v>0</v>
      </c>
      <c r="AC127" s="150">
        <f t="shared" si="77"/>
        <v>0</v>
      </c>
    </row>
    <row r="128" spans="1:29" s="87" customFormat="1" ht="20.25" customHeight="1" outlineLevel="2" x14ac:dyDescent="0.3">
      <c r="A128" s="86"/>
      <c r="B128" s="86"/>
      <c r="C128" s="86"/>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row>
    <row r="129" spans="1:29" s="136" customFormat="1" ht="20.25" customHeight="1" outlineLevel="2" x14ac:dyDescent="0.3">
      <c r="A129" s="135"/>
      <c r="B129" s="148" t="s">
        <v>147</v>
      </c>
      <c r="C129" s="148" t="s">
        <v>152</v>
      </c>
      <c r="D129" s="597">
        <f t="shared" ref="D129:N129" si="78">SUM(D130:D140)</f>
        <v>0</v>
      </c>
      <c r="E129" s="597">
        <f t="shared" si="78"/>
        <v>0</v>
      </c>
      <c r="F129" s="597">
        <f t="shared" si="78"/>
        <v>0</v>
      </c>
      <c r="G129" s="597">
        <f t="shared" si="78"/>
        <v>0</v>
      </c>
      <c r="H129" s="597">
        <f t="shared" si="78"/>
        <v>0</v>
      </c>
      <c r="I129" s="597">
        <f t="shared" si="78"/>
        <v>0</v>
      </c>
      <c r="J129" s="597">
        <f t="shared" si="78"/>
        <v>0</v>
      </c>
      <c r="K129" s="597">
        <f t="shared" si="78"/>
        <v>0</v>
      </c>
      <c r="L129" s="597">
        <f t="shared" si="78"/>
        <v>0</v>
      </c>
      <c r="M129" s="597">
        <f t="shared" si="78"/>
        <v>0</v>
      </c>
      <c r="N129" s="597">
        <f t="shared" si="78"/>
        <v>0</v>
      </c>
      <c r="O129" s="597">
        <f t="shared" ref="O129:AC129" si="79">SUM(O130:O140)</f>
        <v>0</v>
      </c>
      <c r="P129" s="597">
        <f t="shared" si="79"/>
        <v>0</v>
      </c>
      <c r="Q129" s="597">
        <f t="shared" si="79"/>
        <v>0</v>
      </c>
      <c r="R129" s="597">
        <f t="shared" si="79"/>
        <v>0</v>
      </c>
      <c r="S129" s="597">
        <f t="shared" si="79"/>
        <v>0</v>
      </c>
      <c r="T129" s="597">
        <f t="shared" si="79"/>
        <v>0</v>
      </c>
      <c r="U129" s="597">
        <f t="shared" si="79"/>
        <v>0</v>
      </c>
      <c r="V129" s="597">
        <f t="shared" si="79"/>
        <v>0</v>
      </c>
      <c r="W129" s="597">
        <f t="shared" si="79"/>
        <v>0</v>
      </c>
      <c r="X129" s="597">
        <f t="shared" si="79"/>
        <v>0</v>
      </c>
      <c r="Y129" s="597">
        <f t="shared" si="79"/>
        <v>0</v>
      </c>
      <c r="Z129" s="597">
        <f t="shared" si="79"/>
        <v>0</v>
      </c>
      <c r="AA129" s="597">
        <f t="shared" si="79"/>
        <v>0</v>
      </c>
      <c r="AB129" s="597">
        <f t="shared" si="79"/>
        <v>0</v>
      </c>
      <c r="AC129" s="597">
        <f t="shared" si="79"/>
        <v>0</v>
      </c>
    </row>
    <row r="130" spans="1:29" s="138" customFormat="1" ht="20.25" customHeight="1" outlineLevel="3" x14ac:dyDescent="0.3">
      <c r="A130" s="137"/>
      <c r="B130" s="103" t="s">
        <v>135</v>
      </c>
      <c r="C130" s="146" t="s">
        <v>121</v>
      </c>
      <c r="D130" s="147">
        <f>IF('Detailed input - Vehicles'!$E$280&lt;&gt;0,'Detailed input - Vehicles'!$E$280,'Detailed input - Vehicles'!$E$279)*D125*D113</f>
        <v>0</v>
      </c>
      <c r="E130" s="147">
        <f>IF('Detailed input - Vehicles'!$E$280&lt;&gt;0,'Detailed input - Vehicles'!$E$280,'Detailed input - Vehicles'!$E$279)*E125*E113</f>
        <v>0</v>
      </c>
      <c r="F130" s="147">
        <f>IF('Detailed input - Vehicles'!$E$280&lt;&gt;0,'Detailed input - Vehicles'!$E$280,'Detailed input - Vehicles'!$E$279)*F125*F113</f>
        <v>0</v>
      </c>
      <c r="G130" s="147">
        <f>IF('Detailed input - Vehicles'!$E$280&lt;&gt;0,'Detailed input - Vehicles'!$E$280,'Detailed input - Vehicles'!$E$279)*G125*G113</f>
        <v>0</v>
      </c>
      <c r="H130" s="147">
        <f>IF('Detailed input - Vehicles'!$E$280&lt;&gt;0,'Detailed input - Vehicles'!$E$280,'Detailed input - Vehicles'!$E$279)*H125*H113</f>
        <v>0</v>
      </c>
      <c r="I130" s="147">
        <f>IF('Detailed input - Vehicles'!$E$280&lt;&gt;0,'Detailed input - Vehicles'!$E$280,'Detailed input - Vehicles'!$E$279)*I125*I113</f>
        <v>0</v>
      </c>
      <c r="J130" s="147">
        <f>IF('Detailed input - Vehicles'!$E$280&lt;&gt;0,'Detailed input - Vehicles'!$E$280,'Detailed input - Vehicles'!$E$279)*J125*J113</f>
        <v>0</v>
      </c>
      <c r="K130" s="147">
        <f>IF('Detailed input - Vehicles'!$E$280&lt;&gt;0,'Detailed input - Vehicles'!$E$280,'Detailed input - Vehicles'!$E$279)*K125*K113</f>
        <v>0</v>
      </c>
      <c r="L130" s="147">
        <f>IF('Detailed input - Vehicles'!$E$280&lt;&gt;0,'Detailed input - Vehicles'!$E$280,'Detailed input - Vehicles'!$E$279)*L125*L113</f>
        <v>0</v>
      </c>
      <c r="M130" s="147">
        <f>IF('Detailed input - Vehicles'!$E$280&lt;&gt;0,'Detailed input - Vehicles'!$E$280,'Detailed input - Vehicles'!$E$279)*M125*M113</f>
        <v>0</v>
      </c>
      <c r="N130" s="147">
        <f>IF('Detailed input - Vehicles'!$E$280&lt;&gt;0,'Detailed input - Vehicles'!$E$280,'Detailed input - Vehicles'!$E$279)*N125*N113</f>
        <v>0</v>
      </c>
      <c r="O130" s="147">
        <f>IF('Detailed input - Vehicles'!$E$280&lt;&gt;0,'Detailed input - Vehicles'!$E$280,'Detailed input - Vehicles'!$E$279)*O125*O113</f>
        <v>0</v>
      </c>
      <c r="P130" s="147">
        <f>IF('Detailed input - Vehicles'!$E$280&lt;&gt;0,'Detailed input - Vehicles'!$E$280,'Detailed input - Vehicles'!$E$279)*P125*P113</f>
        <v>0</v>
      </c>
      <c r="Q130" s="147">
        <f>IF('Detailed input - Vehicles'!$E$280&lt;&gt;0,'Detailed input - Vehicles'!$E$280,'Detailed input - Vehicles'!$E$279)*Q125*Q113</f>
        <v>0</v>
      </c>
      <c r="R130" s="147">
        <f>IF('Detailed input - Vehicles'!$E$280&lt;&gt;0,'Detailed input - Vehicles'!$E$280,'Detailed input - Vehicles'!$E$279)*R125*R113</f>
        <v>0</v>
      </c>
      <c r="S130" s="147">
        <f>IF('Detailed input - Vehicles'!$E$280&lt;&gt;0,'Detailed input - Vehicles'!$E$280,'Detailed input - Vehicles'!$E$279)*S125*S113</f>
        <v>0</v>
      </c>
      <c r="T130" s="147">
        <f>IF('Detailed input - Vehicles'!$E$280&lt;&gt;0,'Detailed input - Vehicles'!$E$280,'Detailed input - Vehicles'!$E$279)*T125*T113</f>
        <v>0</v>
      </c>
      <c r="U130" s="147">
        <f>IF('Detailed input - Vehicles'!$E$280&lt;&gt;0,'Detailed input - Vehicles'!$E$280,'Detailed input - Vehicles'!$E$279)*U125*U113</f>
        <v>0</v>
      </c>
      <c r="V130" s="147">
        <f>IF('Detailed input - Vehicles'!$E$280&lt;&gt;0,'Detailed input - Vehicles'!$E$280,'Detailed input - Vehicles'!$E$279)*V125*V113</f>
        <v>0</v>
      </c>
      <c r="W130" s="147">
        <f>IF('Detailed input - Vehicles'!$E$280&lt;&gt;0,'Detailed input - Vehicles'!$E$280,'Detailed input - Vehicles'!$E$279)*W125*W113</f>
        <v>0</v>
      </c>
      <c r="X130" s="147">
        <f>IF('Detailed input - Vehicles'!$E$280&lt;&gt;0,'Detailed input - Vehicles'!$E$280,'Detailed input - Vehicles'!$E$279)*X125*X113</f>
        <v>0</v>
      </c>
      <c r="Y130" s="147">
        <f>IF('Detailed input - Vehicles'!$E$280&lt;&gt;0,'Detailed input - Vehicles'!$E$280,'Detailed input - Vehicles'!$E$279)*Y125*Y113</f>
        <v>0</v>
      </c>
      <c r="Z130" s="147">
        <f>IF('Detailed input - Vehicles'!$E$280&lt;&gt;0,'Detailed input - Vehicles'!$E$280,'Detailed input - Vehicles'!$E$279)*Z125*Z113</f>
        <v>0</v>
      </c>
      <c r="AA130" s="147">
        <f>IF('Detailed input - Vehicles'!$E$280&lt;&gt;0,'Detailed input - Vehicles'!$E$280,'Detailed input - Vehicles'!$E$279)*AA125*AA113</f>
        <v>0</v>
      </c>
      <c r="AB130" s="147">
        <f>IF('Detailed input - Vehicles'!$E$280&lt;&gt;0,'Detailed input - Vehicles'!$E$280,'Detailed input - Vehicles'!$E$279)*AB125*AB113</f>
        <v>0</v>
      </c>
      <c r="AC130" s="147">
        <f>IF('Detailed input - Vehicles'!$E$280&lt;&gt;0,'Detailed input - Vehicles'!$E$280,'Detailed input - Vehicles'!$E$279)*AC125*AC113</f>
        <v>0</v>
      </c>
    </row>
    <row r="131" spans="1:29" s="138" customFormat="1" ht="20.25" customHeight="1" outlineLevel="3" x14ac:dyDescent="0.3">
      <c r="A131" s="137"/>
      <c r="B131" s="97"/>
      <c r="C131" s="146" t="s">
        <v>122</v>
      </c>
      <c r="D131" s="147"/>
      <c r="E131" s="147">
        <f>IF('Detailed input - Vehicles'!$F$280&lt;&gt;0,'Detailed input - Vehicles'!$F$280,'Detailed input - Vehicles'!$F$279)*E125*E114</f>
        <v>0</v>
      </c>
      <c r="F131" s="147">
        <f>IF('Detailed input - Vehicles'!$F$280&lt;&gt;0,'Detailed input - Vehicles'!$F$280,'Detailed input - Vehicles'!$F$279)*F125*F114</f>
        <v>0</v>
      </c>
      <c r="G131" s="147">
        <f>IF('Detailed input - Vehicles'!$F$280&lt;&gt;0,'Detailed input - Vehicles'!$F$280,'Detailed input - Vehicles'!$F$279)*G125*G114</f>
        <v>0</v>
      </c>
      <c r="H131" s="147">
        <f>IF('Detailed input - Vehicles'!$F$280&lt;&gt;0,'Detailed input - Vehicles'!$F$280,'Detailed input - Vehicles'!$F$279)*H125*H114</f>
        <v>0</v>
      </c>
      <c r="I131" s="147">
        <f>IF('Detailed input - Vehicles'!$F$280&lt;&gt;0,'Detailed input - Vehicles'!$F$280,'Detailed input - Vehicles'!$F$279)*I125*I114</f>
        <v>0</v>
      </c>
      <c r="J131" s="147">
        <f>IF('Detailed input - Vehicles'!$F$280&lt;&gt;0,'Detailed input - Vehicles'!$F$280,'Detailed input - Vehicles'!$F$279)*J125*J114</f>
        <v>0</v>
      </c>
      <c r="K131" s="147">
        <f>IF('Detailed input - Vehicles'!$F$280&lt;&gt;0,'Detailed input - Vehicles'!$F$280,'Detailed input - Vehicles'!$F$279)*K125*K114</f>
        <v>0</v>
      </c>
      <c r="L131" s="147">
        <f>IF('Detailed input - Vehicles'!$F$280&lt;&gt;0,'Detailed input - Vehicles'!$F$280,'Detailed input - Vehicles'!$F$279)*L125*L114</f>
        <v>0</v>
      </c>
      <c r="M131" s="147">
        <f>IF('Detailed input - Vehicles'!$F$280&lt;&gt;0,'Detailed input - Vehicles'!$F$280,'Detailed input - Vehicles'!$F$279)*M125*M114</f>
        <v>0</v>
      </c>
      <c r="N131" s="147">
        <f>IF('Detailed input - Vehicles'!$F$280&lt;&gt;0,'Detailed input - Vehicles'!$F$280,'Detailed input - Vehicles'!$F$279)*N125*N114</f>
        <v>0</v>
      </c>
      <c r="O131" s="147">
        <f>IF('Detailed input - Vehicles'!$F$280&lt;&gt;0,'Detailed input - Vehicles'!$F$280,'Detailed input - Vehicles'!$F$279)*O125*O114</f>
        <v>0</v>
      </c>
      <c r="P131" s="147">
        <f>IF('Detailed input - Vehicles'!$F$280&lt;&gt;0,'Detailed input - Vehicles'!$F$280,'Detailed input - Vehicles'!$F$279)*P125*P114</f>
        <v>0</v>
      </c>
      <c r="Q131" s="147">
        <f>IF('Detailed input - Vehicles'!$F$280&lt;&gt;0,'Detailed input - Vehicles'!$F$280,'Detailed input - Vehicles'!$F$279)*Q125*Q114</f>
        <v>0</v>
      </c>
      <c r="R131" s="147">
        <f>IF('Detailed input - Vehicles'!$F$280&lt;&gt;0,'Detailed input - Vehicles'!$F$280,'Detailed input - Vehicles'!$F$279)*R125*R114</f>
        <v>0</v>
      </c>
      <c r="S131" s="147">
        <f>IF('Detailed input - Vehicles'!$F$280&lt;&gt;0,'Detailed input - Vehicles'!$F$280,'Detailed input - Vehicles'!$F$279)*S125*S114</f>
        <v>0</v>
      </c>
      <c r="T131" s="147">
        <f>IF('Detailed input - Vehicles'!$F$280&lt;&gt;0,'Detailed input - Vehicles'!$F$280,'Detailed input - Vehicles'!$F$279)*T125*T114</f>
        <v>0</v>
      </c>
      <c r="U131" s="147">
        <f>IF('Detailed input - Vehicles'!$F$280&lt;&gt;0,'Detailed input - Vehicles'!$F$280,'Detailed input - Vehicles'!$F$279)*U125*U114</f>
        <v>0</v>
      </c>
      <c r="V131" s="147">
        <f>IF('Detailed input - Vehicles'!$F$280&lt;&gt;0,'Detailed input - Vehicles'!$F$280,'Detailed input - Vehicles'!$F$279)*V125*V114</f>
        <v>0</v>
      </c>
      <c r="W131" s="147">
        <f>IF('Detailed input - Vehicles'!$F$280&lt;&gt;0,'Detailed input - Vehicles'!$F$280,'Detailed input - Vehicles'!$F$279)*W125*W114</f>
        <v>0</v>
      </c>
      <c r="X131" s="147">
        <f>IF('Detailed input - Vehicles'!$F$280&lt;&gt;0,'Detailed input - Vehicles'!$F$280,'Detailed input - Vehicles'!$F$279)*X125*X114</f>
        <v>0</v>
      </c>
      <c r="Y131" s="147">
        <f>IF('Detailed input - Vehicles'!$F$280&lt;&gt;0,'Detailed input - Vehicles'!$F$280,'Detailed input - Vehicles'!$F$279)*Y125*Y114</f>
        <v>0</v>
      </c>
      <c r="Z131" s="147">
        <f>IF('Detailed input - Vehicles'!$F$280&lt;&gt;0,'Detailed input - Vehicles'!$F$280,'Detailed input - Vehicles'!$F$279)*Z125*Z114</f>
        <v>0</v>
      </c>
      <c r="AA131" s="147">
        <f>IF('Detailed input - Vehicles'!$F$280&lt;&gt;0,'Detailed input - Vehicles'!$F$280,'Detailed input - Vehicles'!$F$279)*AA125*AA114</f>
        <v>0</v>
      </c>
      <c r="AB131" s="147">
        <f>IF('Detailed input - Vehicles'!$F$280&lt;&gt;0,'Detailed input - Vehicles'!$F$280,'Detailed input - Vehicles'!$F$279)*AB125*AB114</f>
        <v>0</v>
      </c>
      <c r="AC131" s="147">
        <f>IF('Detailed input - Vehicles'!$F$280&lt;&gt;0,'Detailed input - Vehicles'!$F$280,'Detailed input - Vehicles'!$F$279)*AC125*AC114</f>
        <v>0</v>
      </c>
    </row>
    <row r="132" spans="1:29" s="138" customFormat="1" ht="20.25" customHeight="1" outlineLevel="3" x14ac:dyDescent="0.3">
      <c r="A132" s="137"/>
      <c r="B132" s="97"/>
      <c r="C132" s="146" t="s">
        <v>123</v>
      </c>
      <c r="D132" s="147"/>
      <c r="E132" s="147"/>
      <c r="F132" s="147">
        <f>IF('Detailed input - Vehicles'!$G$280&lt;&gt;0,'Detailed input - Vehicles'!$G$280,'Detailed input - Vehicles'!$G$279)*F125*F115</f>
        <v>0</v>
      </c>
      <c r="G132" s="147">
        <f>IF('Detailed input - Vehicles'!$G$280&lt;&gt;0,'Detailed input - Vehicles'!$G$280,'Detailed input - Vehicles'!$G$279)*G125*G115</f>
        <v>0</v>
      </c>
      <c r="H132" s="147">
        <f>IF('Detailed input - Vehicles'!$G$280&lt;&gt;0,'Detailed input - Vehicles'!$G$280,'Detailed input - Vehicles'!$G$279)*H125*H115</f>
        <v>0</v>
      </c>
      <c r="I132" s="147">
        <f>IF('Detailed input - Vehicles'!$G$280&lt;&gt;0,'Detailed input - Vehicles'!$G$280,'Detailed input - Vehicles'!$G$279)*I125*I115</f>
        <v>0</v>
      </c>
      <c r="J132" s="147">
        <f>IF('Detailed input - Vehicles'!$G$280&lt;&gt;0,'Detailed input - Vehicles'!$G$280,'Detailed input - Vehicles'!$G$279)*J125*J115</f>
        <v>0</v>
      </c>
      <c r="K132" s="147">
        <f>IF('Detailed input - Vehicles'!$G$280&lt;&gt;0,'Detailed input - Vehicles'!$G$280,'Detailed input - Vehicles'!$G$279)*K125*K115</f>
        <v>0</v>
      </c>
      <c r="L132" s="147">
        <f>IF('Detailed input - Vehicles'!$G$280&lt;&gt;0,'Detailed input - Vehicles'!$G$280,'Detailed input - Vehicles'!$G$279)*L125*L115</f>
        <v>0</v>
      </c>
      <c r="M132" s="147">
        <f>IF('Detailed input - Vehicles'!$G$280&lt;&gt;0,'Detailed input - Vehicles'!$G$280,'Detailed input - Vehicles'!$G$279)*M125*M115</f>
        <v>0</v>
      </c>
      <c r="N132" s="147">
        <f>IF('Detailed input - Vehicles'!$G$280&lt;&gt;0,'Detailed input - Vehicles'!$G$280,'Detailed input - Vehicles'!$G$279)*N125*N115</f>
        <v>0</v>
      </c>
      <c r="O132" s="147">
        <f>IF('Detailed input - Vehicles'!$G$280&lt;&gt;0,'Detailed input - Vehicles'!$G$280,'Detailed input - Vehicles'!$G$279)*O125*O115</f>
        <v>0</v>
      </c>
      <c r="P132" s="147">
        <f>IF('Detailed input - Vehicles'!$G$280&lt;&gt;0,'Detailed input - Vehicles'!$G$280,'Detailed input - Vehicles'!$G$279)*P125*P115</f>
        <v>0</v>
      </c>
      <c r="Q132" s="147">
        <f>IF('Detailed input - Vehicles'!$G$280&lt;&gt;0,'Detailed input - Vehicles'!$G$280,'Detailed input - Vehicles'!$G$279)*Q125*Q115</f>
        <v>0</v>
      </c>
      <c r="R132" s="147">
        <f>IF('Detailed input - Vehicles'!$G$280&lt;&gt;0,'Detailed input - Vehicles'!$G$280,'Detailed input - Vehicles'!$G$279)*R125*R115</f>
        <v>0</v>
      </c>
      <c r="S132" s="147">
        <f>IF('Detailed input - Vehicles'!$G$280&lt;&gt;0,'Detailed input - Vehicles'!$G$280,'Detailed input - Vehicles'!$G$279)*S125*S115</f>
        <v>0</v>
      </c>
      <c r="T132" s="147">
        <f>IF('Detailed input - Vehicles'!$G$280&lt;&gt;0,'Detailed input - Vehicles'!$G$280,'Detailed input - Vehicles'!$G$279)*T125*T115</f>
        <v>0</v>
      </c>
      <c r="U132" s="147">
        <f>IF('Detailed input - Vehicles'!$G$280&lt;&gt;0,'Detailed input - Vehicles'!$G$280,'Detailed input - Vehicles'!$G$279)*U125*U115</f>
        <v>0</v>
      </c>
      <c r="V132" s="147">
        <f>IF('Detailed input - Vehicles'!$G$280&lt;&gt;0,'Detailed input - Vehicles'!$G$280,'Detailed input - Vehicles'!$G$279)*V125*V115</f>
        <v>0</v>
      </c>
      <c r="W132" s="147">
        <f>IF('Detailed input - Vehicles'!$G$280&lt;&gt;0,'Detailed input - Vehicles'!$G$280,'Detailed input - Vehicles'!$G$279)*W125*W115</f>
        <v>0</v>
      </c>
      <c r="X132" s="147">
        <f>IF('Detailed input - Vehicles'!$G$280&lt;&gt;0,'Detailed input - Vehicles'!$G$280,'Detailed input - Vehicles'!$G$279)*X125*X115</f>
        <v>0</v>
      </c>
      <c r="Y132" s="147">
        <f>IF('Detailed input - Vehicles'!$G$280&lt;&gt;0,'Detailed input - Vehicles'!$G$280,'Detailed input - Vehicles'!$G$279)*Y125*Y115</f>
        <v>0</v>
      </c>
      <c r="Z132" s="147">
        <f>IF('Detailed input - Vehicles'!$G$280&lt;&gt;0,'Detailed input - Vehicles'!$G$280,'Detailed input - Vehicles'!$G$279)*Z125*Z115</f>
        <v>0</v>
      </c>
      <c r="AA132" s="147">
        <f>IF('Detailed input - Vehicles'!$G$280&lt;&gt;0,'Detailed input - Vehicles'!$G$280,'Detailed input - Vehicles'!$G$279)*AA125*AA115</f>
        <v>0</v>
      </c>
      <c r="AB132" s="147">
        <f>IF('Detailed input - Vehicles'!$G$280&lt;&gt;0,'Detailed input - Vehicles'!$G$280,'Detailed input - Vehicles'!$G$279)*AB125*AB115</f>
        <v>0</v>
      </c>
      <c r="AC132" s="147">
        <f>IF('Detailed input - Vehicles'!$G$280&lt;&gt;0,'Detailed input - Vehicles'!$G$280,'Detailed input - Vehicles'!$G$279)*AC125*AC115</f>
        <v>0</v>
      </c>
    </row>
    <row r="133" spans="1:29" s="138" customFormat="1" ht="20.25" customHeight="1" outlineLevel="3" x14ac:dyDescent="0.3">
      <c r="A133" s="137"/>
      <c r="B133" s="97"/>
      <c r="C133" s="146" t="s">
        <v>124</v>
      </c>
      <c r="D133" s="147"/>
      <c r="E133" s="147"/>
      <c r="F133" s="147"/>
      <c r="G133" s="147">
        <f>IF('Detailed input - Vehicles'!$H$280&lt;&gt;0,'Detailed input - Vehicles'!$H$280,'Detailed input - Vehicles'!$H$279)*G125*G116</f>
        <v>0</v>
      </c>
      <c r="H133" s="147">
        <f>IF('Detailed input - Vehicles'!$H$280&lt;&gt;0,'Detailed input - Vehicles'!$H$280,'Detailed input - Vehicles'!$H$279)*H125*H116</f>
        <v>0</v>
      </c>
      <c r="I133" s="147">
        <f>IF('Detailed input - Vehicles'!$H$280&lt;&gt;0,'Detailed input - Vehicles'!$H$280,'Detailed input - Vehicles'!$H$279)*I125*I116</f>
        <v>0</v>
      </c>
      <c r="J133" s="147">
        <f>IF('Detailed input - Vehicles'!$H$280&lt;&gt;0,'Detailed input - Vehicles'!$H$280,'Detailed input - Vehicles'!$H$279)*J125*J116</f>
        <v>0</v>
      </c>
      <c r="K133" s="147">
        <f>IF('Detailed input - Vehicles'!$H$280&lt;&gt;0,'Detailed input - Vehicles'!$H$280,'Detailed input - Vehicles'!$H$279)*K125*K116</f>
        <v>0</v>
      </c>
      <c r="L133" s="147">
        <f>IF('Detailed input - Vehicles'!$H$280&lt;&gt;0,'Detailed input - Vehicles'!$H$280,'Detailed input - Vehicles'!$H$279)*L125*L116</f>
        <v>0</v>
      </c>
      <c r="M133" s="147">
        <f>IF('Detailed input - Vehicles'!$H$280&lt;&gt;0,'Detailed input - Vehicles'!$H$280,'Detailed input - Vehicles'!$H$279)*M125*M116</f>
        <v>0</v>
      </c>
      <c r="N133" s="147">
        <f>IF('Detailed input - Vehicles'!$H$280&lt;&gt;0,'Detailed input - Vehicles'!$H$280,'Detailed input - Vehicles'!$H$279)*N125*N116</f>
        <v>0</v>
      </c>
      <c r="O133" s="147">
        <f>IF('Detailed input - Vehicles'!$H$280&lt;&gt;0,'Detailed input - Vehicles'!$H$280,'Detailed input - Vehicles'!$H$279)*O125*O116</f>
        <v>0</v>
      </c>
      <c r="P133" s="147">
        <f>IF('Detailed input - Vehicles'!$H$280&lt;&gt;0,'Detailed input - Vehicles'!$H$280,'Detailed input - Vehicles'!$H$279)*P125*P116</f>
        <v>0</v>
      </c>
      <c r="Q133" s="147">
        <f>IF('Detailed input - Vehicles'!$H$280&lt;&gt;0,'Detailed input - Vehicles'!$H$280,'Detailed input - Vehicles'!$H$279)*Q125*Q116</f>
        <v>0</v>
      </c>
      <c r="R133" s="147">
        <f>IF('Detailed input - Vehicles'!$H$280&lt;&gt;0,'Detailed input - Vehicles'!$H$280,'Detailed input - Vehicles'!$H$279)*R125*R116</f>
        <v>0</v>
      </c>
      <c r="S133" s="147">
        <f>IF('Detailed input - Vehicles'!$H$280&lt;&gt;0,'Detailed input - Vehicles'!$H$280,'Detailed input - Vehicles'!$H$279)*S125*S116</f>
        <v>0</v>
      </c>
      <c r="T133" s="147">
        <f>IF('Detailed input - Vehicles'!$H$280&lt;&gt;0,'Detailed input - Vehicles'!$H$280,'Detailed input - Vehicles'!$H$279)*T125*T116</f>
        <v>0</v>
      </c>
      <c r="U133" s="147">
        <f>IF('Detailed input - Vehicles'!$H$280&lt;&gt;0,'Detailed input - Vehicles'!$H$280,'Detailed input - Vehicles'!$H$279)*U125*U116</f>
        <v>0</v>
      </c>
      <c r="V133" s="147">
        <f>IF('Detailed input - Vehicles'!$H$280&lt;&gt;0,'Detailed input - Vehicles'!$H$280,'Detailed input - Vehicles'!$H$279)*V125*V116</f>
        <v>0</v>
      </c>
      <c r="W133" s="147">
        <f>IF('Detailed input - Vehicles'!$H$280&lt;&gt;0,'Detailed input - Vehicles'!$H$280,'Detailed input - Vehicles'!$H$279)*W125*W116</f>
        <v>0</v>
      </c>
      <c r="X133" s="147">
        <f>IF('Detailed input - Vehicles'!$H$280&lt;&gt;0,'Detailed input - Vehicles'!$H$280,'Detailed input - Vehicles'!$H$279)*X125*X116</f>
        <v>0</v>
      </c>
      <c r="Y133" s="147">
        <f>IF('Detailed input - Vehicles'!$H$280&lt;&gt;0,'Detailed input - Vehicles'!$H$280,'Detailed input - Vehicles'!$H$279)*Y125*Y116</f>
        <v>0</v>
      </c>
      <c r="Z133" s="147">
        <f>IF('Detailed input - Vehicles'!$H$280&lt;&gt;0,'Detailed input - Vehicles'!$H$280,'Detailed input - Vehicles'!$H$279)*Z125*Z116</f>
        <v>0</v>
      </c>
      <c r="AA133" s="147">
        <f>IF('Detailed input - Vehicles'!$H$280&lt;&gt;0,'Detailed input - Vehicles'!$H$280,'Detailed input - Vehicles'!$H$279)*AA125*AA116</f>
        <v>0</v>
      </c>
      <c r="AB133" s="147">
        <f>IF('Detailed input - Vehicles'!$H$280&lt;&gt;0,'Detailed input - Vehicles'!$H$280,'Detailed input - Vehicles'!$H$279)*AB125*AB116</f>
        <v>0</v>
      </c>
      <c r="AC133" s="147">
        <f>IF('Detailed input - Vehicles'!$H$280&lt;&gt;0,'Detailed input - Vehicles'!$H$280,'Detailed input - Vehicles'!$H$279)*AC125*AC116</f>
        <v>0</v>
      </c>
    </row>
    <row r="134" spans="1:29" s="138" customFormat="1" ht="20.25" customHeight="1" outlineLevel="3" x14ac:dyDescent="0.3">
      <c r="A134" s="137"/>
      <c r="B134" s="97"/>
      <c r="C134" s="146" t="s">
        <v>125</v>
      </c>
      <c r="D134" s="147"/>
      <c r="E134" s="147"/>
      <c r="F134" s="147"/>
      <c r="G134" s="147"/>
      <c r="H134" s="147">
        <f>IF('Detailed input - Vehicles'!$I$280&lt;&gt;0,'Detailed input - Vehicles'!$I$280,'Detailed input - Vehicles'!$I$279)*H125*H117</f>
        <v>0</v>
      </c>
      <c r="I134" s="147">
        <f>IF('Detailed input - Vehicles'!$I$280&lt;&gt;0,'Detailed input - Vehicles'!$I$280,'Detailed input - Vehicles'!$I$279)*I125*I117</f>
        <v>0</v>
      </c>
      <c r="J134" s="147">
        <f>IF('Detailed input - Vehicles'!$I$280&lt;&gt;0,'Detailed input - Vehicles'!$I$280,'Detailed input - Vehicles'!$I$279)*J125*J117</f>
        <v>0</v>
      </c>
      <c r="K134" s="147">
        <f>IF('Detailed input - Vehicles'!$I$280&lt;&gt;0,'Detailed input - Vehicles'!$I$280,'Detailed input - Vehicles'!$I$279)*K125*K117</f>
        <v>0</v>
      </c>
      <c r="L134" s="147">
        <f>IF('Detailed input - Vehicles'!$I$280&lt;&gt;0,'Detailed input - Vehicles'!$I$280,'Detailed input - Vehicles'!$I$279)*L125*L117</f>
        <v>0</v>
      </c>
      <c r="M134" s="147">
        <f>IF('Detailed input - Vehicles'!$I$280&lt;&gt;0,'Detailed input - Vehicles'!$I$280,'Detailed input - Vehicles'!$I$279)*M125*M117</f>
        <v>0</v>
      </c>
      <c r="N134" s="147">
        <f>IF('Detailed input - Vehicles'!$I$280&lt;&gt;0,'Detailed input - Vehicles'!$I$280,'Detailed input - Vehicles'!$I$279)*N125*N117</f>
        <v>0</v>
      </c>
      <c r="O134" s="147">
        <f>IF('Detailed input - Vehicles'!$I$280&lt;&gt;0,'Detailed input - Vehicles'!$I$280,'Detailed input - Vehicles'!$I$279)*O125*O117</f>
        <v>0</v>
      </c>
      <c r="P134" s="147">
        <f>IF('Detailed input - Vehicles'!$I$280&lt;&gt;0,'Detailed input - Vehicles'!$I$280,'Detailed input - Vehicles'!$I$279)*P125*P117</f>
        <v>0</v>
      </c>
      <c r="Q134" s="147">
        <f>IF('Detailed input - Vehicles'!$I$280&lt;&gt;0,'Detailed input - Vehicles'!$I$280,'Detailed input - Vehicles'!$I$279)*Q125*Q117</f>
        <v>0</v>
      </c>
      <c r="R134" s="147">
        <f>IF('Detailed input - Vehicles'!$I$280&lt;&gt;0,'Detailed input - Vehicles'!$I$280,'Detailed input - Vehicles'!$I$279)*R125*R117</f>
        <v>0</v>
      </c>
      <c r="S134" s="147">
        <f>IF('Detailed input - Vehicles'!$I$280&lt;&gt;0,'Detailed input - Vehicles'!$I$280,'Detailed input - Vehicles'!$I$279)*S125*S117</f>
        <v>0</v>
      </c>
      <c r="T134" s="147">
        <f>IF('Detailed input - Vehicles'!$I$280&lt;&gt;0,'Detailed input - Vehicles'!$I$280,'Detailed input - Vehicles'!$I$279)*T125*T117</f>
        <v>0</v>
      </c>
      <c r="U134" s="147">
        <f>IF('Detailed input - Vehicles'!$I$280&lt;&gt;0,'Detailed input - Vehicles'!$I$280,'Detailed input - Vehicles'!$I$279)*U125*U117</f>
        <v>0</v>
      </c>
      <c r="V134" s="147">
        <f>IF('Detailed input - Vehicles'!$I$280&lt;&gt;0,'Detailed input - Vehicles'!$I$280,'Detailed input - Vehicles'!$I$279)*V125*V117</f>
        <v>0</v>
      </c>
      <c r="W134" s="147">
        <f>IF('Detailed input - Vehicles'!$I$280&lt;&gt;0,'Detailed input - Vehicles'!$I$280,'Detailed input - Vehicles'!$I$279)*W125*W117</f>
        <v>0</v>
      </c>
      <c r="X134" s="147">
        <f>IF('Detailed input - Vehicles'!$I$280&lt;&gt;0,'Detailed input - Vehicles'!$I$280,'Detailed input - Vehicles'!$I$279)*X125*X117</f>
        <v>0</v>
      </c>
      <c r="Y134" s="147">
        <f>IF('Detailed input - Vehicles'!$I$280&lt;&gt;0,'Detailed input - Vehicles'!$I$280,'Detailed input - Vehicles'!$I$279)*Y125*Y117</f>
        <v>0</v>
      </c>
      <c r="Z134" s="147">
        <f>IF('Detailed input - Vehicles'!$I$280&lt;&gt;0,'Detailed input - Vehicles'!$I$280,'Detailed input - Vehicles'!$I$279)*Z125*Z117</f>
        <v>0</v>
      </c>
      <c r="AA134" s="147">
        <f>IF('Detailed input - Vehicles'!$I$280&lt;&gt;0,'Detailed input - Vehicles'!$I$280,'Detailed input - Vehicles'!$I$279)*AA125*AA117</f>
        <v>0</v>
      </c>
      <c r="AB134" s="147">
        <f>IF('Detailed input - Vehicles'!$I$280&lt;&gt;0,'Detailed input - Vehicles'!$I$280,'Detailed input - Vehicles'!$I$279)*AB125*AB117</f>
        <v>0</v>
      </c>
      <c r="AC134" s="147">
        <f>IF('Detailed input - Vehicles'!$I$280&lt;&gt;0,'Detailed input - Vehicles'!$I$280,'Detailed input - Vehicles'!$I$279)*AC125*AC117</f>
        <v>0</v>
      </c>
    </row>
    <row r="135" spans="1:29" s="138" customFormat="1" ht="20.25" customHeight="1" outlineLevel="3" x14ac:dyDescent="0.3">
      <c r="A135" s="137"/>
      <c r="B135" s="97"/>
      <c r="C135" s="146" t="s">
        <v>126</v>
      </c>
      <c r="D135" s="147"/>
      <c r="E135" s="147"/>
      <c r="F135" s="147"/>
      <c r="G135" s="147"/>
      <c r="H135" s="147"/>
      <c r="I135" s="147">
        <f>IF('Detailed input - Vehicles'!$J$280&lt;&gt;0,'Detailed input - Vehicles'!$J$280,'Detailed input - Vehicles'!$J$279)*I125*I118</f>
        <v>0</v>
      </c>
      <c r="J135" s="147">
        <f>IF('Detailed input - Vehicles'!$J$280&lt;&gt;0,'Detailed input - Vehicles'!$J$280,'Detailed input - Vehicles'!$J$279)*J125*J118</f>
        <v>0</v>
      </c>
      <c r="K135" s="147">
        <f>IF('Detailed input - Vehicles'!$J$280&lt;&gt;0,'Detailed input - Vehicles'!$J$280,'Detailed input - Vehicles'!$J$279)*K125*K118</f>
        <v>0</v>
      </c>
      <c r="L135" s="147">
        <f>IF('Detailed input - Vehicles'!$J$280&lt;&gt;0,'Detailed input - Vehicles'!$J$280,'Detailed input - Vehicles'!$J$279)*L125*L118</f>
        <v>0</v>
      </c>
      <c r="M135" s="147">
        <f>IF('Detailed input - Vehicles'!$J$280&lt;&gt;0,'Detailed input - Vehicles'!$J$280,'Detailed input - Vehicles'!$J$279)*M125*M118</f>
        <v>0</v>
      </c>
      <c r="N135" s="147">
        <f>IF('Detailed input - Vehicles'!$J$280&lt;&gt;0,'Detailed input - Vehicles'!$J$280,'Detailed input - Vehicles'!$J$279)*N125*N118</f>
        <v>0</v>
      </c>
      <c r="O135" s="147">
        <f>IF('Detailed input - Vehicles'!$J$280&lt;&gt;0,'Detailed input - Vehicles'!$J$280,'Detailed input - Vehicles'!$J$279)*O125*O118</f>
        <v>0</v>
      </c>
      <c r="P135" s="147">
        <f>IF('Detailed input - Vehicles'!$J$280&lt;&gt;0,'Detailed input - Vehicles'!$J$280,'Detailed input - Vehicles'!$J$279)*P125*P118</f>
        <v>0</v>
      </c>
      <c r="Q135" s="147">
        <f>IF('Detailed input - Vehicles'!$J$280&lt;&gt;0,'Detailed input - Vehicles'!$J$280,'Detailed input - Vehicles'!$J$279)*Q125*Q118</f>
        <v>0</v>
      </c>
      <c r="R135" s="147">
        <f>IF('Detailed input - Vehicles'!$J$280&lt;&gt;0,'Detailed input - Vehicles'!$J$280,'Detailed input - Vehicles'!$J$279)*R125*R118</f>
        <v>0</v>
      </c>
      <c r="S135" s="147">
        <f>IF('Detailed input - Vehicles'!$J$280&lt;&gt;0,'Detailed input - Vehicles'!$J$280,'Detailed input - Vehicles'!$J$279)*S125*S118</f>
        <v>0</v>
      </c>
      <c r="T135" s="147">
        <f>IF('Detailed input - Vehicles'!$J$280&lt;&gt;0,'Detailed input - Vehicles'!$J$280,'Detailed input - Vehicles'!$J$279)*T125*T118</f>
        <v>0</v>
      </c>
      <c r="U135" s="147">
        <f>IF('Detailed input - Vehicles'!$J$280&lt;&gt;0,'Detailed input - Vehicles'!$J$280,'Detailed input - Vehicles'!$J$279)*U125*U118</f>
        <v>0</v>
      </c>
      <c r="V135" s="147">
        <f>IF('Detailed input - Vehicles'!$J$280&lt;&gt;0,'Detailed input - Vehicles'!$J$280,'Detailed input - Vehicles'!$J$279)*V125*V118</f>
        <v>0</v>
      </c>
      <c r="W135" s="147">
        <f>IF('Detailed input - Vehicles'!$J$280&lt;&gt;0,'Detailed input - Vehicles'!$J$280,'Detailed input - Vehicles'!$J$279)*W125*W118</f>
        <v>0</v>
      </c>
      <c r="X135" s="147">
        <f>IF('Detailed input - Vehicles'!$J$280&lt;&gt;0,'Detailed input - Vehicles'!$J$280,'Detailed input - Vehicles'!$J$279)*X125*X118</f>
        <v>0</v>
      </c>
      <c r="Y135" s="147">
        <f>IF('Detailed input - Vehicles'!$J$280&lt;&gt;0,'Detailed input - Vehicles'!$J$280,'Detailed input - Vehicles'!$J$279)*Y125*Y118</f>
        <v>0</v>
      </c>
      <c r="Z135" s="147">
        <f>IF('Detailed input - Vehicles'!$J$280&lt;&gt;0,'Detailed input - Vehicles'!$J$280,'Detailed input - Vehicles'!$J$279)*Z125*Z118</f>
        <v>0</v>
      </c>
      <c r="AA135" s="147">
        <f>IF('Detailed input - Vehicles'!$J$280&lt;&gt;0,'Detailed input - Vehicles'!$J$280,'Detailed input - Vehicles'!$J$279)*AA125*AA118</f>
        <v>0</v>
      </c>
      <c r="AB135" s="147">
        <f>IF('Detailed input - Vehicles'!$J$280&lt;&gt;0,'Detailed input - Vehicles'!$J$280,'Detailed input - Vehicles'!$J$279)*AB125*AB118</f>
        <v>0</v>
      </c>
      <c r="AC135" s="147">
        <f>IF('Detailed input - Vehicles'!$J$280&lt;&gt;0,'Detailed input - Vehicles'!$J$280,'Detailed input - Vehicles'!$J$279)*AC125*AC118</f>
        <v>0</v>
      </c>
    </row>
    <row r="136" spans="1:29" s="138" customFormat="1" ht="20.25" customHeight="1" outlineLevel="3" x14ac:dyDescent="0.3">
      <c r="A136" s="137"/>
      <c r="B136" s="97"/>
      <c r="C136" s="146" t="s">
        <v>127</v>
      </c>
      <c r="D136" s="147"/>
      <c r="E136" s="147"/>
      <c r="F136" s="147"/>
      <c r="G136" s="147"/>
      <c r="H136" s="147"/>
      <c r="I136" s="147"/>
      <c r="J136" s="147">
        <f>IF('Detailed input - Vehicles'!$K$280&lt;&gt;0,'Detailed input - Vehicles'!$K$280,'Detailed input - Vehicles'!$K$279)*J125*J119</f>
        <v>0</v>
      </c>
      <c r="K136" s="147">
        <f>IF('Detailed input - Vehicles'!$K$280&lt;&gt;0,'Detailed input - Vehicles'!$K$280,'Detailed input - Vehicles'!$K$279)*K125*K119</f>
        <v>0</v>
      </c>
      <c r="L136" s="147">
        <f>IF('Detailed input - Vehicles'!$K$280&lt;&gt;0,'Detailed input - Vehicles'!$K$280,'Detailed input - Vehicles'!$K$279)*L125*L119</f>
        <v>0</v>
      </c>
      <c r="M136" s="147">
        <f>IF('Detailed input - Vehicles'!$K$280&lt;&gt;0,'Detailed input - Vehicles'!$K$280,'Detailed input - Vehicles'!$K$279)*M125*M119</f>
        <v>0</v>
      </c>
      <c r="N136" s="147">
        <f>IF('Detailed input - Vehicles'!$K$280&lt;&gt;0,'Detailed input - Vehicles'!$K$280,'Detailed input - Vehicles'!$K$279)*N125*N119</f>
        <v>0</v>
      </c>
      <c r="O136" s="147">
        <f>IF('Detailed input - Vehicles'!$K$280&lt;&gt;0,'Detailed input - Vehicles'!$K$280,'Detailed input - Vehicles'!$K$279)*O125*O119</f>
        <v>0</v>
      </c>
      <c r="P136" s="147">
        <f>IF('Detailed input - Vehicles'!$K$280&lt;&gt;0,'Detailed input - Vehicles'!$K$280,'Detailed input - Vehicles'!$K$279)*P125*P119</f>
        <v>0</v>
      </c>
      <c r="Q136" s="147">
        <f>IF('Detailed input - Vehicles'!$K$280&lt;&gt;0,'Detailed input - Vehicles'!$K$280,'Detailed input - Vehicles'!$K$279)*Q125*Q119</f>
        <v>0</v>
      </c>
      <c r="R136" s="147">
        <f>IF('Detailed input - Vehicles'!$K$280&lt;&gt;0,'Detailed input - Vehicles'!$K$280,'Detailed input - Vehicles'!$K$279)*R125*R119</f>
        <v>0</v>
      </c>
      <c r="S136" s="147">
        <f>IF('Detailed input - Vehicles'!$K$280&lt;&gt;0,'Detailed input - Vehicles'!$K$280,'Detailed input - Vehicles'!$K$279)*S125*S119</f>
        <v>0</v>
      </c>
      <c r="T136" s="147">
        <f>IF('Detailed input - Vehicles'!$K$280&lt;&gt;0,'Detailed input - Vehicles'!$K$280,'Detailed input - Vehicles'!$K$279)*T125*T119</f>
        <v>0</v>
      </c>
      <c r="U136" s="147">
        <f>IF('Detailed input - Vehicles'!$K$280&lt;&gt;0,'Detailed input - Vehicles'!$K$280,'Detailed input - Vehicles'!$K$279)*U125*U119</f>
        <v>0</v>
      </c>
      <c r="V136" s="147">
        <f>IF('Detailed input - Vehicles'!$K$280&lt;&gt;0,'Detailed input - Vehicles'!$K$280,'Detailed input - Vehicles'!$K$279)*V125*V119</f>
        <v>0</v>
      </c>
      <c r="W136" s="147">
        <f>IF('Detailed input - Vehicles'!$K$280&lt;&gt;0,'Detailed input - Vehicles'!$K$280,'Detailed input - Vehicles'!$K$279)*W125*W119</f>
        <v>0</v>
      </c>
      <c r="X136" s="147">
        <f>IF('Detailed input - Vehicles'!$K$280&lt;&gt;0,'Detailed input - Vehicles'!$K$280,'Detailed input - Vehicles'!$K$279)*X125*X119</f>
        <v>0</v>
      </c>
      <c r="Y136" s="147">
        <f>IF('Detailed input - Vehicles'!$K$280&lt;&gt;0,'Detailed input - Vehicles'!$K$280,'Detailed input - Vehicles'!$K$279)*Y125*Y119</f>
        <v>0</v>
      </c>
      <c r="Z136" s="147">
        <f>IF('Detailed input - Vehicles'!$K$280&lt;&gt;0,'Detailed input - Vehicles'!$K$280,'Detailed input - Vehicles'!$K$279)*Z125*Z119</f>
        <v>0</v>
      </c>
      <c r="AA136" s="147">
        <f>IF('Detailed input - Vehicles'!$K$280&lt;&gt;0,'Detailed input - Vehicles'!$K$280,'Detailed input - Vehicles'!$K$279)*AA125*AA119</f>
        <v>0</v>
      </c>
      <c r="AB136" s="147">
        <f>IF('Detailed input - Vehicles'!$K$280&lt;&gt;0,'Detailed input - Vehicles'!$K$280,'Detailed input - Vehicles'!$K$279)*AB125*AB119</f>
        <v>0</v>
      </c>
      <c r="AC136" s="147">
        <f>IF('Detailed input - Vehicles'!$K$280&lt;&gt;0,'Detailed input - Vehicles'!$K$280,'Detailed input - Vehicles'!$K$279)*AC125*AC119</f>
        <v>0</v>
      </c>
    </row>
    <row r="137" spans="1:29" s="138" customFormat="1" ht="20.25" customHeight="1" outlineLevel="3" x14ac:dyDescent="0.3">
      <c r="A137" s="137"/>
      <c r="B137" s="97"/>
      <c r="C137" s="146" t="s">
        <v>128</v>
      </c>
      <c r="D137" s="147"/>
      <c r="E137" s="147"/>
      <c r="F137" s="147"/>
      <c r="G137" s="147"/>
      <c r="H137" s="147"/>
      <c r="I137" s="147"/>
      <c r="J137" s="147"/>
      <c r="K137" s="147">
        <f>IF('Detailed input - Vehicles'!$L$280&lt;&gt;0,'Detailed input - Vehicles'!$L$280,'Detailed input - Vehicles'!$L$279)*K125*K120</f>
        <v>0</v>
      </c>
      <c r="L137" s="147">
        <f>IF('Detailed input - Vehicles'!$L$280&lt;&gt;0,'Detailed input - Vehicles'!$L$280,'Detailed input - Vehicles'!$L$279)*L125*L120</f>
        <v>0</v>
      </c>
      <c r="M137" s="147">
        <f>IF('Detailed input - Vehicles'!$L$280&lt;&gt;0,'Detailed input - Vehicles'!$L$280,'Detailed input - Vehicles'!$L$279)*M125*M120</f>
        <v>0</v>
      </c>
      <c r="N137" s="147">
        <f>IF('Detailed input - Vehicles'!$L$280&lt;&gt;0,'Detailed input - Vehicles'!$L$280,'Detailed input - Vehicles'!$L$279)*N125*N120</f>
        <v>0</v>
      </c>
      <c r="O137" s="147">
        <f>IF('Detailed input - Vehicles'!$L$280&lt;&gt;0,'Detailed input - Vehicles'!$L$280,'Detailed input - Vehicles'!$L$279)*O125*O120</f>
        <v>0</v>
      </c>
      <c r="P137" s="147">
        <f>IF('Detailed input - Vehicles'!$L$280&lt;&gt;0,'Detailed input - Vehicles'!$L$280,'Detailed input - Vehicles'!$L$279)*P125*P120</f>
        <v>0</v>
      </c>
      <c r="Q137" s="147">
        <f>IF('Detailed input - Vehicles'!$L$280&lt;&gt;0,'Detailed input - Vehicles'!$L$280,'Detailed input - Vehicles'!$L$279)*Q125*Q120</f>
        <v>0</v>
      </c>
      <c r="R137" s="147">
        <f>IF('Detailed input - Vehicles'!$L$280&lt;&gt;0,'Detailed input - Vehicles'!$L$280,'Detailed input - Vehicles'!$L$279)*R125*R120</f>
        <v>0</v>
      </c>
      <c r="S137" s="147">
        <f>IF('Detailed input - Vehicles'!$L$280&lt;&gt;0,'Detailed input - Vehicles'!$L$280,'Detailed input - Vehicles'!$L$279)*S125*S120</f>
        <v>0</v>
      </c>
      <c r="T137" s="147">
        <f>IF('Detailed input - Vehicles'!$L$280&lt;&gt;0,'Detailed input - Vehicles'!$L$280,'Detailed input - Vehicles'!$L$279)*T125*T120</f>
        <v>0</v>
      </c>
      <c r="U137" s="147">
        <f>IF('Detailed input - Vehicles'!$L$280&lt;&gt;0,'Detailed input - Vehicles'!$L$280,'Detailed input - Vehicles'!$L$279)*U125*U120</f>
        <v>0</v>
      </c>
      <c r="V137" s="147">
        <f>IF('Detailed input - Vehicles'!$L$280&lt;&gt;0,'Detailed input - Vehicles'!$L$280,'Detailed input - Vehicles'!$L$279)*V125*V120</f>
        <v>0</v>
      </c>
      <c r="W137" s="147">
        <f>IF('Detailed input - Vehicles'!$L$280&lt;&gt;0,'Detailed input - Vehicles'!$L$280,'Detailed input - Vehicles'!$L$279)*W125*W120</f>
        <v>0</v>
      </c>
      <c r="X137" s="147">
        <f>IF('Detailed input - Vehicles'!$L$280&lt;&gt;0,'Detailed input - Vehicles'!$L$280,'Detailed input - Vehicles'!$L$279)*X125*X120</f>
        <v>0</v>
      </c>
      <c r="Y137" s="147">
        <f>IF('Detailed input - Vehicles'!$L$280&lt;&gt;0,'Detailed input - Vehicles'!$L$280,'Detailed input - Vehicles'!$L$279)*Y125*Y120</f>
        <v>0</v>
      </c>
      <c r="Z137" s="147">
        <f>IF('Detailed input - Vehicles'!$L$280&lt;&gt;0,'Detailed input - Vehicles'!$L$280,'Detailed input - Vehicles'!$L$279)*Z125*Z120</f>
        <v>0</v>
      </c>
      <c r="AA137" s="147">
        <f>IF('Detailed input - Vehicles'!$L$280&lt;&gt;0,'Detailed input - Vehicles'!$L$280,'Detailed input - Vehicles'!$L$279)*AA125*AA120</f>
        <v>0</v>
      </c>
      <c r="AB137" s="147">
        <f>IF('Detailed input - Vehicles'!$L$280&lt;&gt;0,'Detailed input - Vehicles'!$L$280,'Detailed input - Vehicles'!$L$279)*AB125*AB120</f>
        <v>0</v>
      </c>
      <c r="AC137" s="147">
        <f>IF('Detailed input - Vehicles'!$L$280&lt;&gt;0,'Detailed input - Vehicles'!$L$280,'Detailed input - Vehicles'!$L$279)*AC125*AC120</f>
        <v>0</v>
      </c>
    </row>
    <row r="138" spans="1:29" s="138" customFormat="1" ht="20.25" customHeight="1" outlineLevel="3" x14ac:dyDescent="0.3">
      <c r="A138" s="137"/>
      <c r="B138" s="97"/>
      <c r="C138" s="146" t="s">
        <v>129</v>
      </c>
      <c r="D138" s="147"/>
      <c r="E138" s="147"/>
      <c r="F138" s="147"/>
      <c r="G138" s="147"/>
      <c r="H138" s="147"/>
      <c r="I138" s="147"/>
      <c r="J138" s="147"/>
      <c r="K138" s="147"/>
      <c r="L138" s="147">
        <f>IF('Detailed input - Vehicles'!$M$280&lt;&gt;0,'Detailed input - Vehicles'!$M$280,'Detailed input - Vehicles'!$M$279)*L125*L121</f>
        <v>0</v>
      </c>
      <c r="M138" s="147">
        <f>IF('Detailed input - Vehicles'!$M$280&lt;&gt;0,'Detailed input - Vehicles'!$M$280,'Detailed input - Vehicles'!$M$279)*M125*M121</f>
        <v>0</v>
      </c>
      <c r="N138" s="147">
        <f>IF('Detailed input - Vehicles'!$M$280&lt;&gt;0,'Detailed input - Vehicles'!$M$280,'Detailed input - Vehicles'!$M$279)*N125*N121</f>
        <v>0</v>
      </c>
      <c r="O138" s="147">
        <f>IF('Detailed input - Vehicles'!$M$280&lt;&gt;0,'Detailed input - Vehicles'!$M$280,'Detailed input - Vehicles'!$M$279)*O125*O121</f>
        <v>0</v>
      </c>
      <c r="P138" s="147">
        <f>IF('Detailed input - Vehicles'!$M$280&lt;&gt;0,'Detailed input - Vehicles'!$M$280,'Detailed input - Vehicles'!$M$279)*P125*P121</f>
        <v>0</v>
      </c>
      <c r="Q138" s="147">
        <f>IF('Detailed input - Vehicles'!$M$280&lt;&gt;0,'Detailed input - Vehicles'!$M$280,'Detailed input - Vehicles'!$M$279)*Q125*Q121</f>
        <v>0</v>
      </c>
      <c r="R138" s="147">
        <f>IF('Detailed input - Vehicles'!$M$280&lt;&gt;0,'Detailed input - Vehicles'!$M$280,'Detailed input - Vehicles'!$M$279)*R125*R121</f>
        <v>0</v>
      </c>
      <c r="S138" s="147">
        <f>IF('Detailed input - Vehicles'!$M$280&lt;&gt;0,'Detailed input - Vehicles'!$M$280,'Detailed input - Vehicles'!$M$279)*S125*S121</f>
        <v>0</v>
      </c>
      <c r="T138" s="147">
        <f>IF('Detailed input - Vehicles'!$M$280&lt;&gt;0,'Detailed input - Vehicles'!$M$280,'Detailed input - Vehicles'!$M$279)*T125*T121</f>
        <v>0</v>
      </c>
      <c r="U138" s="147">
        <f>IF('Detailed input - Vehicles'!$M$280&lt;&gt;0,'Detailed input - Vehicles'!$M$280,'Detailed input - Vehicles'!$M$279)*U125*U121</f>
        <v>0</v>
      </c>
      <c r="V138" s="147">
        <f>IF('Detailed input - Vehicles'!$M$280&lt;&gt;0,'Detailed input - Vehicles'!$M$280,'Detailed input - Vehicles'!$M$279)*V125*V121</f>
        <v>0</v>
      </c>
      <c r="W138" s="147">
        <f>IF('Detailed input - Vehicles'!$M$280&lt;&gt;0,'Detailed input - Vehicles'!$M$280,'Detailed input - Vehicles'!$M$279)*W125*W121</f>
        <v>0</v>
      </c>
      <c r="X138" s="147">
        <f>IF('Detailed input - Vehicles'!$M$280&lt;&gt;0,'Detailed input - Vehicles'!$M$280,'Detailed input - Vehicles'!$M$279)*X125*X121</f>
        <v>0</v>
      </c>
      <c r="Y138" s="147">
        <f>IF('Detailed input - Vehicles'!$M$280&lt;&gt;0,'Detailed input - Vehicles'!$M$280,'Detailed input - Vehicles'!$M$279)*Y125*Y121</f>
        <v>0</v>
      </c>
      <c r="Z138" s="147">
        <f>IF('Detailed input - Vehicles'!$M$280&lt;&gt;0,'Detailed input - Vehicles'!$M$280,'Detailed input - Vehicles'!$M$279)*Z125*Z121</f>
        <v>0</v>
      </c>
      <c r="AA138" s="147">
        <f>IF('Detailed input - Vehicles'!$M$280&lt;&gt;0,'Detailed input - Vehicles'!$M$280,'Detailed input - Vehicles'!$M$279)*AA125*AA121</f>
        <v>0</v>
      </c>
      <c r="AB138" s="147">
        <f>IF('Detailed input - Vehicles'!$M$280&lt;&gt;0,'Detailed input - Vehicles'!$M$280,'Detailed input - Vehicles'!$M$279)*AB125*AB121</f>
        <v>0</v>
      </c>
      <c r="AC138" s="147">
        <f>IF('Detailed input - Vehicles'!$M$280&lt;&gt;0,'Detailed input - Vehicles'!$M$280,'Detailed input - Vehicles'!$M$279)*AC125*AC121</f>
        <v>0</v>
      </c>
    </row>
    <row r="139" spans="1:29" s="138" customFormat="1" ht="20.25" customHeight="1" outlineLevel="3" x14ac:dyDescent="0.3">
      <c r="A139" s="137"/>
      <c r="B139" s="97"/>
      <c r="C139" s="146" t="s">
        <v>130</v>
      </c>
      <c r="D139" s="147"/>
      <c r="E139" s="147"/>
      <c r="F139" s="147"/>
      <c r="G139" s="147"/>
      <c r="H139" s="147"/>
      <c r="I139" s="147"/>
      <c r="J139" s="147"/>
      <c r="K139" s="147"/>
      <c r="L139" s="147"/>
      <c r="M139" s="147">
        <f>IF('Detailed input - Vehicles'!$N$280&lt;&gt;0,'Detailed input - Vehicles'!$N$280,'Detailed input - Vehicles'!$N$279)*M125*M122</f>
        <v>0</v>
      </c>
      <c r="N139" s="147">
        <f>IF('Detailed input - Vehicles'!$N$280&lt;&gt;0,'Detailed input - Vehicles'!$N$280,'Detailed input - Vehicles'!$N$279)*N125*N122</f>
        <v>0</v>
      </c>
      <c r="O139" s="147">
        <f>IF('Detailed input - Vehicles'!$N$280&lt;&gt;0,'Detailed input - Vehicles'!$N$280,'Detailed input - Vehicles'!$N$279)*O125*O122</f>
        <v>0</v>
      </c>
      <c r="P139" s="147">
        <f>IF('Detailed input - Vehicles'!$N$280&lt;&gt;0,'Detailed input - Vehicles'!$N$280,'Detailed input - Vehicles'!$N$279)*P125*P122</f>
        <v>0</v>
      </c>
      <c r="Q139" s="147">
        <f>IF('Detailed input - Vehicles'!$N$280&lt;&gt;0,'Detailed input - Vehicles'!$N$280,'Detailed input - Vehicles'!$N$279)*Q125*Q122</f>
        <v>0</v>
      </c>
      <c r="R139" s="147">
        <f>IF('Detailed input - Vehicles'!$N$280&lt;&gt;0,'Detailed input - Vehicles'!$N$280,'Detailed input - Vehicles'!$N$279)*R125*R122</f>
        <v>0</v>
      </c>
      <c r="S139" s="147">
        <f>IF('Detailed input - Vehicles'!$N$280&lt;&gt;0,'Detailed input - Vehicles'!$N$280,'Detailed input - Vehicles'!$N$279)*S125*S122</f>
        <v>0</v>
      </c>
      <c r="T139" s="147">
        <f>IF('Detailed input - Vehicles'!$N$280&lt;&gt;0,'Detailed input - Vehicles'!$N$280,'Detailed input - Vehicles'!$N$279)*T125*T122</f>
        <v>0</v>
      </c>
      <c r="U139" s="147">
        <f>IF('Detailed input - Vehicles'!$N$280&lt;&gt;0,'Detailed input - Vehicles'!$N$280,'Detailed input - Vehicles'!$N$279)*U125*U122</f>
        <v>0</v>
      </c>
      <c r="V139" s="147">
        <f>IF('Detailed input - Vehicles'!$N$280&lt;&gt;0,'Detailed input - Vehicles'!$N$280,'Detailed input - Vehicles'!$N$279)*V125*V122</f>
        <v>0</v>
      </c>
      <c r="W139" s="147">
        <f>IF('Detailed input - Vehicles'!$N$280&lt;&gt;0,'Detailed input - Vehicles'!$N$280,'Detailed input - Vehicles'!$N$279)*W125*W122</f>
        <v>0</v>
      </c>
      <c r="X139" s="147">
        <f>IF('Detailed input - Vehicles'!$N$280&lt;&gt;0,'Detailed input - Vehicles'!$N$280,'Detailed input - Vehicles'!$N$279)*X125*X122</f>
        <v>0</v>
      </c>
      <c r="Y139" s="147">
        <f>IF('Detailed input - Vehicles'!$N$280&lt;&gt;0,'Detailed input - Vehicles'!$N$280,'Detailed input - Vehicles'!$N$279)*Y125*Y122</f>
        <v>0</v>
      </c>
      <c r="Z139" s="147">
        <f>IF('Detailed input - Vehicles'!$N$280&lt;&gt;0,'Detailed input - Vehicles'!$N$280,'Detailed input - Vehicles'!$N$279)*Z125*Z122</f>
        <v>0</v>
      </c>
      <c r="AA139" s="147">
        <f>IF('Detailed input - Vehicles'!$N$280&lt;&gt;0,'Detailed input - Vehicles'!$N$280,'Detailed input - Vehicles'!$N$279)*AA125*AA122</f>
        <v>0</v>
      </c>
      <c r="AB139" s="147">
        <f>IF('Detailed input - Vehicles'!$N$280&lt;&gt;0,'Detailed input - Vehicles'!$N$280,'Detailed input - Vehicles'!$N$279)*AB125*AB122</f>
        <v>0</v>
      </c>
      <c r="AC139" s="147">
        <f>IF('Detailed input - Vehicles'!$N$280&lt;&gt;0,'Detailed input - Vehicles'!$N$280,'Detailed input - Vehicles'!$N$279)*AC125*AC122</f>
        <v>0</v>
      </c>
    </row>
    <row r="140" spans="1:29" s="138" customFormat="1" ht="20.25" customHeight="1" outlineLevel="3" x14ac:dyDescent="0.3">
      <c r="A140" s="137"/>
      <c r="B140" s="97"/>
      <c r="C140" s="146" t="s">
        <v>131</v>
      </c>
      <c r="D140" s="147"/>
      <c r="E140" s="147"/>
      <c r="F140" s="147"/>
      <c r="G140" s="147"/>
      <c r="H140" s="147"/>
      <c r="I140" s="147"/>
      <c r="J140" s="147"/>
      <c r="K140" s="147"/>
      <c r="L140" s="147"/>
      <c r="M140" s="147"/>
      <c r="N140" s="147">
        <f>IF('Detailed input - Vehicles'!$O$280&lt;&gt;0,'Detailed input - Vehicles'!$O$280,'Detailed input - Vehicles'!$O$279)*N125*N123</f>
        <v>0</v>
      </c>
      <c r="O140" s="147">
        <f>IF('Detailed input - Vehicles'!$O$280&lt;&gt;0,'Detailed input - Vehicles'!$O$280,'Detailed input - Vehicles'!$O$279)*O125*O123</f>
        <v>0</v>
      </c>
      <c r="P140" s="147">
        <f>IF('Detailed input - Vehicles'!$O$280&lt;&gt;0,'Detailed input - Vehicles'!$O$280,'Detailed input - Vehicles'!$O$279)*P125*P123</f>
        <v>0</v>
      </c>
      <c r="Q140" s="147">
        <f>IF('Detailed input - Vehicles'!$O$280&lt;&gt;0,'Detailed input - Vehicles'!$O$280,'Detailed input - Vehicles'!$O$279)*Q125*Q123</f>
        <v>0</v>
      </c>
      <c r="R140" s="147">
        <f>IF('Detailed input - Vehicles'!$O$280&lt;&gt;0,'Detailed input - Vehicles'!$O$280,'Detailed input - Vehicles'!$O$279)*R125*R123</f>
        <v>0</v>
      </c>
      <c r="S140" s="147">
        <f>IF('Detailed input - Vehicles'!$O$280&lt;&gt;0,'Detailed input - Vehicles'!$O$280,'Detailed input - Vehicles'!$O$279)*S125*S123</f>
        <v>0</v>
      </c>
      <c r="T140" s="147">
        <f>IF('Detailed input - Vehicles'!$O$280&lt;&gt;0,'Detailed input - Vehicles'!$O$280,'Detailed input - Vehicles'!$O$279)*T125*T123</f>
        <v>0</v>
      </c>
      <c r="U140" s="147">
        <f>IF('Detailed input - Vehicles'!$O$280&lt;&gt;0,'Detailed input - Vehicles'!$O$280,'Detailed input - Vehicles'!$O$279)*U125*U123</f>
        <v>0</v>
      </c>
      <c r="V140" s="147">
        <f>IF('Detailed input - Vehicles'!$O$280&lt;&gt;0,'Detailed input - Vehicles'!$O$280,'Detailed input - Vehicles'!$O$279)*V125*V123</f>
        <v>0</v>
      </c>
      <c r="W140" s="147">
        <f>IF('Detailed input - Vehicles'!$O$280&lt;&gt;0,'Detailed input - Vehicles'!$O$280,'Detailed input - Vehicles'!$O$279)*W125*W123</f>
        <v>0</v>
      </c>
      <c r="X140" s="147">
        <f>IF('Detailed input - Vehicles'!$O$280&lt;&gt;0,'Detailed input - Vehicles'!$O$280,'Detailed input - Vehicles'!$O$279)*X125*X123</f>
        <v>0</v>
      </c>
      <c r="Y140" s="147">
        <f>IF('Detailed input - Vehicles'!$O$280&lt;&gt;0,'Detailed input - Vehicles'!$O$280,'Detailed input - Vehicles'!$O$279)*Y125*Y123</f>
        <v>0</v>
      </c>
      <c r="Z140" s="147">
        <f>IF('Detailed input - Vehicles'!$O$280&lt;&gt;0,'Detailed input - Vehicles'!$O$280,'Detailed input - Vehicles'!$O$279)*Z125*Z123</f>
        <v>0</v>
      </c>
      <c r="AA140" s="147">
        <f>IF('Detailed input - Vehicles'!$O$280&lt;&gt;0,'Detailed input - Vehicles'!$O$280,'Detailed input - Vehicles'!$O$279)*AA125*AA123</f>
        <v>0</v>
      </c>
      <c r="AB140" s="147">
        <f>IF('Detailed input - Vehicles'!$O$280&lt;&gt;0,'Detailed input - Vehicles'!$O$280,'Detailed input - Vehicles'!$O$279)*AB125*AB123</f>
        <v>0</v>
      </c>
      <c r="AC140" s="147">
        <f>IF('Detailed input - Vehicles'!$O$280&lt;&gt;0,'Detailed input - Vehicles'!$O$280,'Detailed input - Vehicles'!$O$279)*AC125*AC123</f>
        <v>0</v>
      </c>
    </row>
    <row r="141" spans="1:29" s="138" customFormat="1" ht="20.25" customHeight="1" outlineLevel="2" x14ac:dyDescent="0.3">
      <c r="A141" s="137"/>
      <c r="B141" s="131"/>
      <c r="C141" s="132"/>
      <c r="D141" s="139"/>
      <c r="E141" s="139"/>
      <c r="F141" s="139"/>
      <c r="G141" s="139"/>
      <c r="H141" s="139"/>
      <c r="I141" s="139"/>
      <c r="J141" s="139"/>
      <c r="K141" s="139"/>
      <c r="L141" s="139"/>
      <c r="M141" s="139"/>
      <c r="N141" s="139"/>
      <c r="O141" s="139"/>
      <c r="P141" s="139"/>
      <c r="Q141" s="139"/>
      <c r="R141" s="139"/>
      <c r="S141" s="139"/>
      <c r="T141" s="139"/>
      <c r="U141" s="139"/>
      <c r="V141" s="139"/>
      <c r="W141" s="139"/>
      <c r="X141" s="139"/>
      <c r="Y141" s="139"/>
      <c r="Z141" s="139"/>
      <c r="AA141" s="139"/>
      <c r="AB141" s="139"/>
      <c r="AC141" s="139"/>
    </row>
    <row r="142" spans="1:29" s="136" customFormat="1" ht="20.25" customHeight="1" outlineLevel="2" x14ac:dyDescent="0.3">
      <c r="A142" s="135"/>
      <c r="B142" s="97" t="s">
        <v>465</v>
      </c>
      <c r="C142" s="97" t="s">
        <v>152</v>
      </c>
      <c r="D142" s="597">
        <f t="shared" ref="D142:N142" si="80">SUM(D143:D153)</f>
        <v>0</v>
      </c>
      <c r="E142" s="597">
        <f t="shared" si="80"/>
        <v>0</v>
      </c>
      <c r="F142" s="597">
        <f t="shared" si="80"/>
        <v>0</v>
      </c>
      <c r="G142" s="597">
        <f t="shared" si="80"/>
        <v>0</v>
      </c>
      <c r="H142" s="597">
        <f t="shared" si="80"/>
        <v>0</v>
      </c>
      <c r="I142" s="597">
        <f t="shared" si="80"/>
        <v>0</v>
      </c>
      <c r="J142" s="597">
        <f t="shared" si="80"/>
        <v>0</v>
      </c>
      <c r="K142" s="597">
        <f t="shared" si="80"/>
        <v>0</v>
      </c>
      <c r="L142" s="597">
        <f t="shared" si="80"/>
        <v>0</v>
      </c>
      <c r="M142" s="597">
        <f t="shared" si="80"/>
        <v>0</v>
      </c>
      <c r="N142" s="597">
        <f t="shared" si="80"/>
        <v>0</v>
      </c>
      <c r="O142" s="597">
        <f t="shared" ref="O142:AC142" si="81">SUM(O143:O153)</f>
        <v>0</v>
      </c>
      <c r="P142" s="597">
        <f t="shared" si="81"/>
        <v>0</v>
      </c>
      <c r="Q142" s="597">
        <f t="shared" si="81"/>
        <v>0</v>
      </c>
      <c r="R142" s="597">
        <f t="shared" si="81"/>
        <v>0</v>
      </c>
      <c r="S142" s="597">
        <f t="shared" si="81"/>
        <v>0</v>
      </c>
      <c r="T142" s="597">
        <f t="shared" si="81"/>
        <v>0</v>
      </c>
      <c r="U142" s="597">
        <f t="shared" si="81"/>
        <v>0</v>
      </c>
      <c r="V142" s="597">
        <f t="shared" si="81"/>
        <v>0</v>
      </c>
      <c r="W142" s="597">
        <f t="shared" si="81"/>
        <v>0</v>
      </c>
      <c r="X142" s="597">
        <f t="shared" si="81"/>
        <v>0</v>
      </c>
      <c r="Y142" s="597">
        <f t="shared" si="81"/>
        <v>0</v>
      </c>
      <c r="Z142" s="597">
        <f t="shared" si="81"/>
        <v>0</v>
      </c>
      <c r="AA142" s="597">
        <f t="shared" si="81"/>
        <v>0</v>
      </c>
      <c r="AB142" s="597">
        <f t="shared" si="81"/>
        <v>0</v>
      </c>
      <c r="AC142" s="597">
        <f t="shared" si="81"/>
        <v>0</v>
      </c>
    </row>
    <row r="143" spans="1:29" s="138" customFormat="1" ht="20.25" customHeight="1" outlineLevel="3" x14ac:dyDescent="0.3">
      <c r="A143" s="137"/>
      <c r="B143" s="103" t="s">
        <v>135</v>
      </c>
      <c r="C143" s="146" t="s">
        <v>121</v>
      </c>
      <c r="D143" s="147">
        <f>IF('Detailed input - Vehicles'!$E$280&lt;&gt;0,'Detailed input - Vehicles'!$E$280,'Detailed input - Vehicles'!$E$279)*D25*D113</f>
        <v>0</v>
      </c>
      <c r="E143" s="147">
        <f>IF('Detailed input - Vehicles'!$E$280&lt;&gt;0,'Detailed input - Vehicles'!$E$280,'Detailed input - Vehicles'!$E$279)*E25*E113</f>
        <v>0</v>
      </c>
      <c r="F143" s="147">
        <f>IF('Detailed input - Vehicles'!$E$280&lt;&gt;0,'Detailed input - Vehicles'!$E$280,'Detailed input - Vehicles'!$E$279)*F25*F113</f>
        <v>0</v>
      </c>
      <c r="G143" s="147">
        <f>IF('Detailed input - Vehicles'!$E$280&lt;&gt;0,'Detailed input - Vehicles'!$E$280,'Detailed input - Vehicles'!$E$279)*G25*G113</f>
        <v>0</v>
      </c>
      <c r="H143" s="147">
        <f>IF('Detailed input - Vehicles'!$E$280&lt;&gt;0,'Detailed input - Vehicles'!$E$280,'Detailed input - Vehicles'!$E$279)*H25*H113</f>
        <v>0</v>
      </c>
      <c r="I143" s="147">
        <f>IF('Detailed input - Vehicles'!$E$280&lt;&gt;0,'Detailed input - Vehicles'!$E$280,'Detailed input - Vehicles'!$E$279)*I25*I113</f>
        <v>0</v>
      </c>
      <c r="J143" s="147">
        <f>IF('Detailed input - Vehicles'!$E$280&lt;&gt;0,'Detailed input - Vehicles'!$E$280,'Detailed input - Vehicles'!$E$279)*J25*J113</f>
        <v>0</v>
      </c>
      <c r="K143" s="147">
        <f>IF('Detailed input - Vehicles'!$E$280&lt;&gt;0,'Detailed input - Vehicles'!$E$280,'Detailed input - Vehicles'!$E$279)*K25*K113</f>
        <v>0</v>
      </c>
      <c r="L143" s="147">
        <f>IF('Detailed input - Vehicles'!$E$280&lt;&gt;0,'Detailed input - Vehicles'!$E$280,'Detailed input - Vehicles'!$E$279)*L25*L113</f>
        <v>0</v>
      </c>
      <c r="M143" s="147">
        <f>IF('Detailed input - Vehicles'!$E$280&lt;&gt;0,'Detailed input - Vehicles'!$E$280,'Detailed input - Vehicles'!$E$279)*M25*M113</f>
        <v>0</v>
      </c>
      <c r="N143" s="147">
        <f>IF('Detailed input - Vehicles'!$E$280&lt;&gt;0,'Detailed input - Vehicles'!$E$280,'Detailed input - Vehicles'!$E$279)*N25*N113</f>
        <v>0</v>
      </c>
      <c r="O143" s="147">
        <f>IF('Detailed input - Vehicles'!$E$280&lt;&gt;0,'Detailed input - Vehicles'!$E$280,'Detailed input - Vehicles'!$E$279)*O25*O113</f>
        <v>0</v>
      </c>
      <c r="P143" s="147">
        <f>IF('Detailed input - Vehicles'!$E$280&lt;&gt;0,'Detailed input - Vehicles'!$E$280,'Detailed input - Vehicles'!$E$279)*P25*P113</f>
        <v>0</v>
      </c>
      <c r="Q143" s="147">
        <f>IF('Detailed input - Vehicles'!$E$280&lt;&gt;0,'Detailed input - Vehicles'!$E$280,'Detailed input - Vehicles'!$E$279)*Q25*Q113</f>
        <v>0</v>
      </c>
      <c r="R143" s="147">
        <f>IF('Detailed input - Vehicles'!$E$280&lt;&gt;0,'Detailed input - Vehicles'!$E$280,'Detailed input - Vehicles'!$E$279)*R25*R113</f>
        <v>0</v>
      </c>
      <c r="S143" s="147">
        <f>IF('Detailed input - Vehicles'!$E$280&lt;&gt;0,'Detailed input - Vehicles'!$E$280,'Detailed input - Vehicles'!$E$279)*S25*S113</f>
        <v>0</v>
      </c>
      <c r="T143" s="147">
        <f>IF('Detailed input - Vehicles'!$E$280&lt;&gt;0,'Detailed input - Vehicles'!$E$280,'Detailed input - Vehicles'!$E$279)*T25*T113</f>
        <v>0</v>
      </c>
      <c r="U143" s="147">
        <f>IF('Detailed input - Vehicles'!$E$280&lt;&gt;0,'Detailed input - Vehicles'!$E$280,'Detailed input - Vehicles'!$E$279)*U25*U113</f>
        <v>0</v>
      </c>
      <c r="V143" s="147">
        <f>IF('Detailed input - Vehicles'!$E$280&lt;&gt;0,'Detailed input - Vehicles'!$E$280,'Detailed input - Vehicles'!$E$279)*V25*V113</f>
        <v>0</v>
      </c>
      <c r="W143" s="147">
        <f>IF('Detailed input - Vehicles'!$E$280&lt;&gt;0,'Detailed input - Vehicles'!$E$280,'Detailed input - Vehicles'!$E$279)*W25*W113</f>
        <v>0</v>
      </c>
      <c r="X143" s="147">
        <f>IF('Detailed input - Vehicles'!$E$280&lt;&gt;0,'Detailed input - Vehicles'!$E$280,'Detailed input - Vehicles'!$E$279)*X25*X113</f>
        <v>0</v>
      </c>
      <c r="Y143" s="147">
        <f>IF('Detailed input - Vehicles'!$E$280&lt;&gt;0,'Detailed input - Vehicles'!$E$280,'Detailed input - Vehicles'!$E$279)*Y25*Y113</f>
        <v>0</v>
      </c>
      <c r="Z143" s="147">
        <f>IF('Detailed input - Vehicles'!$E$280&lt;&gt;0,'Detailed input - Vehicles'!$E$280,'Detailed input - Vehicles'!$E$279)*Z25*Z113</f>
        <v>0</v>
      </c>
      <c r="AA143" s="147">
        <f>IF('Detailed input - Vehicles'!$E$280&lt;&gt;0,'Detailed input - Vehicles'!$E$280,'Detailed input - Vehicles'!$E$279)*AA25*AA113</f>
        <v>0</v>
      </c>
      <c r="AB143" s="147">
        <f>IF('Detailed input - Vehicles'!$E$280&lt;&gt;0,'Detailed input - Vehicles'!$E$280,'Detailed input - Vehicles'!$E$279)*AB25*AB113</f>
        <v>0</v>
      </c>
      <c r="AC143" s="147">
        <f>IF('Detailed input - Vehicles'!$E$280&lt;&gt;0,'Detailed input - Vehicles'!$E$280,'Detailed input - Vehicles'!$E$279)*AC25*AC113</f>
        <v>0</v>
      </c>
    </row>
    <row r="144" spans="1:29" s="138" customFormat="1" ht="20.25" customHeight="1" outlineLevel="3" x14ac:dyDescent="0.3">
      <c r="A144" s="137"/>
      <c r="B144" s="97"/>
      <c r="C144" s="146" t="s">
        <v>122</v>
      </c>
      <c r="D144" s="147"/>
      <c r="E144" s="147">
        <f>IF('Detailed input - Vehicles'!$F$280&lt;&gt;0,'Detailed input - Vehicles'!$F$280,'Detailed input - Vehicles'!$F$279)*E25*E114</f>
        <v>0</v>
      </c>
      <c r="F144" s="147">
        <f>IF('Detailed input - Vehicles'!$F$280&lt;&gt;0,'Detailed input - Vehicles'!$F$280,'Detailed input - Vehicles'!$F$279)*F25*F114</f>
        <v>0</v>
      </c>
      <c r="G144" s="147">
        <f>IF('Detailed input - Vehicles'!$F$280&lt;&gt;0,'Detailed input - Vehicles'!$F$280,'Detailed input - Vehicles'!$F$279)*G25*G114</f>
        <v>0</v>
      </c>
      <c r="H144" s="147">
        <f>IF('Detailed input - Vehicles'!$F$280&lt;&gt;0,'Detailed input - Vehicles'!$F$280,'Detailed input - Vehicles'!$F$279)*H25*H114</f>
        <v>0</v>
      </c>
      <c r="I144" s="147">
        <f>IF('Detailed input - Vehicles'!$F$280&lt;&gt;0,'Detailed input - Vehicles'!$F$280,'Detailed input - Vehicles'!$F$279)*I25*I114</f>
        <v>0</v>
      </c>
      <c r="J144" s="147">
        <f>IF('Detailed input - Vehicles'!$F$280&lt;&gt;0,'Detailed input - Vehicles'!$F$280,'Detailed input - Vehicles'!$F$279)*J25*J114</f>
        <v>0</v>
      </c>
      <c r="K144" s="147">
        <f>IF('Detailed input - Vehicles'!$F$280&lt;&gt;0,'Detailed input - Vehicles'!$F$280,'Detailed input - Vehicles'!$F$279)*K25*K114</f>
        <v>0</v>
      </c>
      <c r="L144" s="147">
        <f>IF('Detailed input - Vehicles'!$F$280&lt;&gt;0,'Detailed input - Vehicles'!$F$280,'Detailed input - Vehicles'!$F$279)*L25*L114</f>
        <v>0</v>
      </c>
      <c r="M144" s="147">
        <f>IF('Detailed input - Vehicles'!$F$280&lt;&gt;0,'Detailed input - Vehicles'!$F$280,'Detailed input - Vehicles'!$F$279)*M25*M114</f>
        <v>0</v>
      </c>
      <c r="N144" s="147">
        <f>IF('Detailed input - Vehicles'!$F$280&lt;&gt;0,'Detailed input - Vehicles'!$F$280,'Detailed input - Vehicles'!$F$279)*N25*N114</f>
        <v>0</v>
      </c>
      <c r="O144" s="147">
        <f>IF('Detailed input - Vehicles'!$F$280&lt;&gt;0,'Detailed input - Vehicles'!$F$280,'Detailed input - Vehicles'!$F$279)*O25*O114</f>
        <v>0</v>
      </c>
      <c r="P144" s="147">
        <f>IF('Detailed input - Vehicles'!$F$280&lt;&gt;0,'Detailed input - Vehicles'!$F$280,'Detailed input - Vehicles'!$F$279)*P25*P114</f>
        <v>0</v>
      </c>
      <c r="Q144" s="147">
        <f>IF('Detailed input - Vehicles'!$F$280&lt;&gt;0,'Detailed input - Vehicles'!$F$280,'Detailed input - Vehicles'!$F$279)*Q25*Q114</f>
        <v>0</v>
      </c>
      <c r="R144" s="147">
        <f>IF('Detailed input - Vehicles'!$F$280&lt;&gt;0,'Detailed input - Vehicles'!$F$280,'Detailed input - Vehicles'!$F$279)*R25*R114</f>
        <v>0</v>
      </c>
      <c r="S144" s="147">
        <f>IF('Detailed input - Vehicles'!$F$280&lt;&gt;0,'Detailed input - Vehicles'!$F$280,'Detailed input - Vehicles'!$F$279)*S25*S114</f>
        <v>0</v>
      </c>
      <c r="T144" s="147">
        <f>IF('Detailed input - Vehicles'!$F$280&lt;&gt;0,'Detailed input - Vehicles'!$F$280,'Detailed input - Vehicles'!$F$279)*T25*T114</f>
        <v>0</v>
      </c>
      <c r="U144" s="147">
        <f>IF('Detailed input - Vehicles'!$F$280&lt;&gt;0,'Detailed input - Vehicles'!$F$280,'Detailed input - Vehicles'!$F$279)*U25*U114</f>
        <v>0</v>
      </c>
      <c r="V144" s="147">
        <f>IF('Detailed input - Vehicles'!$F$280&lt;&gt;0,'Detailed input - Vehicles'!$F$280,'Detailed input - Vehicles'!$F$279)*V25*V114</f>
        <v>0</v>
      </c>
      <c r="W144" s="147">
        <f>IF('Detailed input - Vehicles'!$F$280&lt;&gt;0,'Detailed input - Vehicles'!$F$280,'Detailed input - Vehicles'!$F$279)*W25*W114</f>
        <v>0</v>
      </c>
      <c r="X144" s="147">
        <f>IF('Detailed input - Vehicles'!$F$280&lt;&gt;0,'Detailed input - Vehicles'!$F$280,'Detailed input - Vehicles'!$F$279)*X25*X114</f>
        <v>0</v>
      </c>
      <c r="Y144" s="147">
        <f>IF('Detailed input - Vehicles'!$F$280&lt;&gt;0,'Detailed input - Vehicles'!$F$280,'Detailed input - Vehicles'!$F$279)*Y25*Y114</f>
        <v>0</v>
      </c>
      <c r="Z144" s="147">
        <f>IF('Detailed input - Vehicles'!$F$280&lt;&gt;0,'Detailed input - Vehicles'!$F$280,'Detailed input - Vehicles'!$F$279)*Z25*Z114</f>
        <v>0</v>
      </c>
      <c r="AA144" s="147">
        <f>IF('Detailed input - Vehicles'!$F$280&lt;&gt;0,'Detailed input - Vehicles'!$F$280,'Detailed input - Vehicles'!$F$279)*AA25*AA114</f>
        <v>0</v>
      </c>
      <c r="AB144" s="147">
        <f>IF('Detailed input - Vehicles'!$F$280&lt;&gt;0,'Detailed input - Vehicles'!$F$280,'Detailed input - Vehicles'!$F$279)*AB25*AB114</f>
        <v>0</v>
      </c>
      <c r="AC144" s="147">
        <f>IF('Detailed input - Vehicles'!$F$280&lt;&gt;0,'Detailed input - Vehicles'!$F$280,'Detailed input - Vehicles'!$F$279)*AC25*AC114</f>
        <v>0</v>
      </c>
    </row>
    <row r="145" spans="1:29" s="138" customFormat="1" ht="20.25" customHeight="1" outlineLevel="3" x14ac:dyDescent="0.3">
      <c r="A145" s="137"/>
      <c r="B145" s="97"/>
      <c r="C145" s="146" t="s">
        <v>123</v>
      </c>
      <c r="D145" s="147"/>
      <c r="E145" s="147"/>
      <c r="F145" s="147">
        <f>IF('Detailed input - Vehicles'!$G$280&lt;&gt;0,'Detailed input - Vehicles'!$G$280,'Detailed input - Vehicles'!$G$279)*F25*F115</f>
        <v>0</v>
      </c>
      <c r="G145" s="147">
        <f>IF('Detailed input - Vehicles'!$G$280&lt;&gt;0,'Detailed input - Vehicles'!$G$280,'Detailed input - Vehicles'!$G$279)*G25*G115</f>
        <v>0</v>
      </c>
      <c r="H145" s="147">
        <f>IF('Detailed input - Vehicles'!$G$280&lt;&gt;0,'Detailed input - Vehicles'!$G$280,'Detailed input - Vehicles'!$G$279)*H25*H115</f>
        <v>0</v>
      </c>
      <c r="I145" s="147">
        <f>IF('Detailed input - Vehicles'!$G$280&lt;&gt;0,'Detailed input - Vehicles'!$G$280,'Detailed input - Vehicles'!$G$279)*I25*I115</f>
        <v>0</v>
      </c>
      <c r="J145" s="147">
        <f>IF('Detailed input - Vehicles'!$G$280&lt;&gt;0,'Detailed input - Vehicles'!$G$280,'Detailed input - Vehicles'!$G$279)*J25*J115</f>
        <v>0</v>
      </c>
      <c r="K145" s="147">
        <f>IF('Detailed input - Vehicles'!$G$280&lt;&gt;0,'Detailed input - Vehicles'!$G$280,'Detailed input - Vehicles'!$G$279)*K25*K115</f>
        <v>0</v>
      </c>
      <c r="L145" s="147">
        <f>IF('Detailed input - Vehicles'!$G$280&lt;&gt;0,'Detailed input - Vehicles'!$G$280,'Detailed input - Vehicles'!$G$279)*L25*L115</f>
        <v>0</v>
      </c>
      <c r="M145" s="147">
        <f>IF('Detailed input - Vehicles'!$G$280&lt;&gt;0,'Detailed input - Vehicles'!$G$280,'Detailed input - Vehicles'!$G$279)*M25*M115</f>
        <v>0</v>
      </c>
      <c r="N145" s="147">
        <f>IF('Detailed input - Vehicles'!$G$280&lt;&gt;0,'Detailed input - Vehicles'!$G$280,'Detailed input - Vehicles'!$G$279)*N25*N115</f>
        <v>0</v>
      </c>
      <c r="O145" s="147">
        <f>IF('Detailed input - Vehicles'!$G$280&lt;&gt;0,'Detailed input - Vehicles'!$G$280,'Detailed input - Vehicles'!$G$279)*O25*O115</f>
        <v>0</v>
      </c>
      <c r="P145" s="147">
        <f>IF('Detailed input - Vehicles'!$G$280&lt;&gt;0,'Detailed input - Vehicles'!$G$280,'Detailed input - Vehicles'!$G$279)*P25*P115</f>
        <v>0</v>
      </c>
      <c r="Q145" s="147">
        <f>IF('Detailed input - Vehicles'!$G$280&lt;&gt;0,'Detailed input - Vehicles'!$G$280,'Detailed input - Vehicles'!$G$279)*Q25*Q115</f>
        <v>0</v>
      </c>
      <c r="R145" s="147">
        <f>IF('Detailed input - Vehicles'!$G$280&lt;&gt;0,'Detailed input - Vehicles'!$G$280,'Detailed input - Vehicles'!$G$279)*R25*R115</f>
        <v>0</v>
      </c>
      <c r="S145" s="147">
        <f>IF('Detailed input - Vehicles'!$G$280&lt;&gt;0,'Detailed input - Vehicles'!$G$280,'Detailed input - Vehicles'!$G$279)*S25*S115</f>
        <v>0</v>
      </c>
      <c r="T145" s="147">
        <f>IF('Detailed input - Vehicles'!$G$280&lt;&gt;0,'Detailed input - Vehicles'!$G$280,'Detailed input - Vehicles'!$G$279)*T25*T115</f>
        <v>0</v>
      </c>
      <c r="U145" s="147">
        <f>IF('Detailed input - Vehicles'!$G$280&lt;&gt;0,'Detailed input - Vehicles'!$G$280,'Detailed input - Vehicles'!$G$279)*U25*U115</f>
        <v>0</v>
      </c>
      <c r="V145" s="147">
        <f>IF('Detailed input - Vehicles'!$G$280&lt;&gt;0,'Detailed input - Vehicles'!$G$280,'Detailed input - Vehicles'!$G$279)*V25*V115</f>
        <v>0</v>
      </c>
      <c r="W145" s="147">
        <f>IF('Detailed input - Vehicles'!$G$280&lt;&gt;0,'Detailed input - Vehicles'!$G$280,'Detailed input - Vehicles'!$G$279)*W25*W115</f>
        <v>0</v>
      </c>
      <c r="X145" s="147">
        <f>IF('Detailed input - Vehicles'!$G$280&lt;&gt;0,'Detailed input - Vehicles'!$G$280,'Detailed input - Vehicles'!$G$279)*X25*X115</f>
        <v>0</v>
      </c>
      <c r="Y145" s="147">
        <f>IF('Detailed input - Vehicles'!$G$280&lt;&gt;0,'Detailed input - Vehicles'!$G$280,'Detailed input - Vehicles'!$G$279)*Y25*Y115</f>
        <v>0</v>
      </c>
      <c r="Z145" s="147">
        <f>IF('Detailed input - Vehicles'!$G$280&lt;&gt;0,'Detailed input - Vehicles'!$G$280,'Detailed input - Vehicles'!$G$279)*Z25*Z115</f>
        <v>0</v>
      </c>
      <c r="AA145" s="147">
        <f>IF('Detailed input - Vehicles'!$G$280&lt;&gt;0,'Detailed input - Vehicles'!$G$280,'Detailed input - Vehicles'!$G$279)*AA25*AA115</f>
        <v>0</v>
      </c>
      <c r="AB145" s="147">
        <f>IF('Detailed input - Vehicles'!$G$280&lt;&gt;0,'Detailed input - Vehicles'!$G$280,'Detailed input - Vehicles'!$G$279)*AB25*AB115</f>
        <v>0</v>
      </c>
      <c r="AC145" s="147">
        <f>IF('Detailed input - Vehicles'!$G$280&lt;&gt;0,'Detailed input - Vehicles'!$G$280,'Detailed input - Vehicles'!$G$279)*AC25*AC115</f>
        <v>0</v>
      </c>
    </row>
    <row r="146" spans="1:29" s="138" customFormat="1" ht="20.25" customHeight="1" outlineLevel="3" x14ac:dyDescent="0.3">
      <c r="A146" s="137"/>
      <c r="B146" s="97"/>
      <c r="C146" s="146" t="s">
        <v>124</v>
      </c>
      <c r="D146" s="147"/>
      <c r="E146" s="147"/>
      <c r="F146" s="147"/>
      <c r="G146" s="147">
        <f>IF('Detailed input - Vehicles'!$H$280&lt;&gt;0,'Detailed input - Vehicles'!$H$280,'Detailed input - Vehicles'!$H$279)*G25*G116</f>
        <v>0</v>
      </c>
      <c r="H146" s="147">
        <f>IF('Detailed input - Vehicles'!$H$280&lt;&gt;0,'Detailed input - Vehicles'!$H$280,'Detailed input - Vehicles'!$H$279)*H25*H116</f>
        <v>0</v>
      </c>
      <c r="I146" s="147">
        <f>IF('Detailed input - Vehicles'!$H$280&lt;&gt;0,'Detailed input - Vehicles'!$H$280,'Detailed input - Vehicles'!$H$279)*I25*I116</f>
        <v>0</v>
      </c>
      <c r="J146" s="147">
        <f>IF('Detailed input - Vehicles'!$H$280&lt;&gt;0,'Detailed input - Vehicles'!$H$280,'Detailed input - Vehicles'!$H$279)*J25*J116</f>
        <v>0</v>
      </c>
      <c r="K146" s="147">
        <f>IF('Detailed input - Vehicles'!$H$280&lt;&gt;0,'Detailed input - Vehicles'!$H$280,'Detailed input - Vehicles'!$H$279)*K25*K116</f>
        <v>0</v>
      </c>
      <c r="L146" s="147">
        <f>IF('Detailed input - Vehicles'!$H$280&lt;&gt;0,'Detailed input - Vehicles'!$H$280,'Detailed input - Vehicles'!$H$279)*L25*L116</f>
        <v>0</v>
      </c>
      <c r="M146" s="147">
        <f>IF('Detailed input - Vehicles'!$H$280&lt;&gt;0,'Detailed input - Vehicles'!$H$280,'Detailed input - Vehicles'!$H$279)*M25*M116</f>
        <v>0</v>
      </c>
      <c r="N146" s="147">
        <f>IF('Detailed input - Vehicles'!$H$280&lt;&gt;0,'Detailed input - Vehicles'!$H$280,'Detailed input - Vehicles'!$H$279)*N25*N116</f>
        <v>0</v>
      </c>
      <c r="O146" s="147">
        <f>IF('Detailed input - Vehicles'!$H$280&lt;&gt;0,'Detailed input - Vehicles'!$H$280,'Detailed input - Vehicles'!$H$279)*O25*O116</f>
        <v>0</v>
      </c>
      <c r="P146" s="147">
        <f>IF('Detailed input - Vehicles'!$H$280&lt;&gt;0,'Detailed input - Vehicles'!$H$280,'Detailed input - Vehicles'!$H$279)*P25*P116</f>
        <v>0</v>
      </c>
      <c r="Q146" s="147">
        <f>IF('Detailed input - Vehicles'!$H$280&lt;&gt;0,'Detailed input - Vehicles'!$H$280,'Detailed input - Vehicles'!$H$279)*Q25*Q116</f>
        <v>0</v>
      </c>
      <c r="R146" s="147">
        <f>IF('Detailed input - Vehicles'!$H$280&lt;&gt;0,'Detailed input - Vehicles'!$H$280,'Detailed input - Vehicles'!$H$279)*R25*R116</f>
        <v>0</v>
      </c>
      <c r="S146" s="147">
        <f>IF('Detailed input - Vehicles'!$H$280&lt;&gt;0,'Detailed input - Vehicles'!$H$280,'Detailed input - Vehicles'!$H$279)*S25*S116</f>
        <v>0</v>
      </c>
      <c r="T146" s="147">
        <f>IF('Detailed input - Vehicles'!$H$280&lt;&gt;0,'Detailed input - Vehicles'!$H$280,'Detailed input - Vehicles'!$H$279)*T25*T116</f>
        <v>0</v>
      </c>
      <c r="U146" s="147">
        <f>IF('Detailed input - Vehicles'!$H$280&lt;&gt;0,'Detailed input - Vehicles'!$H$280,'Detailed input - Vehicles'!$H$279)*U25*U116</f>
        <v>0</v>
      </c>
      <c r="V146" s="147">
        <f>IF('Detailed input - Vehicles'!$H$280&lt;&gt;0,'Detailed input - Vehicles'!$H$280,'Detailed input - Vehicles'!$H$279)*V25*V116</f>
        <v>0</v>
      </c>
      <c r="W146" s="147">
        <f>IF('Detailed input - Vehicles'!$H$280&lt;&gt;0,'Detailed input - Vehicles'!$H$280,'Detailed input - Vehicles'!$H$279)*W25*W116</f>
        <v>0</v>
      </c>
      <c r="X146" s="147">
        <f>IF('Detailed input - Vehicles'!$H$280&lt;&gt;0,'Detailed input - Vehicles'!$H$280,'Detailed input - Vehicles'!$H$279)*X25*X116</f>
        <v>0</v>
      </c>
      <c r="Y146" s="147">
        <f>IF('Detailed input - Vehicles'!$H$280&lt;&gt;0,'Detailed input - Vehicles'!$H$280,'Detailed input - Vehicles'!$H$279)*Y25*Y116</f>
        <v>0</v>
      </c>
      <c r="Z146" s="147">
        <f>IF('Detailed input - Vehicles'!$H$280&lt;&gt;0,'Detailed input - Vehicles'!$H$280,'Detailed input - Vehicles'!$H$279)*Z25*Z116</f>
        <v>0</v>
      </c>
      <c r="AA146" s="147">
        <f>IF('Detailed input - Vehicles'!$H$280&lt;&gt;0,'Detailed input - Vehicles'!$H$280,'Detailed input - Vehicles'!$H$279)*AA25*AA116</f>
        <v>0</v>
      </c>
      <c r="AB146" s="147">
        <f>IF('Detailed input - Vehicles'!$H$280&lt;&gt;0,'Detailed input - Vehicles'!$H$280,'Detailed input - Vehicles'!$H$279)*AB25*AB116</f>
        <v>0</v>
      </c>
      <c r="AC146" s="147">
        <f>IF('Detailed input - Vehicles'!$H$280&lt;&gt;0,'Detailed input - Vehicles'!$H$280,'Detailed input - Vehicles'!$H$279)*AC25*AC116</f>
        <v>0</v>
      </c>
    </row>
    <row r="147" spans="1:29" s="138" customFormat="1" ht="20.25" customHeight="1" outlineLevel="3" x14ac:dyDescent="0.3">
      <c r="A147" s="137"/>
      <c r="B147" s="97"/>
      <c r="C147" s="146" t="s">
        <v>125</v>
      </c>
      <c r="D147" s="147"/>
      <c r="E147" s="147"/>
      <c r="F147" s="147"/>
      <c r="G147" s="147"/>
      <c r="H147" s="147">
        <f>IF('Detailed input - Vehicles'!$I$280&lt;&gt;0,'Detailed input - Vehicles'!$I$280,'Detailed input - Vehicles'!$I$279)*H25*H117</f>
        <v>0</v>
      </c>
      <c r="I147" s="147">
        <f>IF('Detailed input - Vehicles'!$I$280&lt;&gt;0,'Detailed input - Vehicles'!$I$280,'Detailed input - Vehicles'!$I$279)*I25*I117</f>
        <v>0</v>
      </c>
      <c r="J147" s="147">
        <f>IF('Detailed input - Vehicles'!$I$280&lt;&gt;0,'Detailed input - Vehicles'!$I$280,'Detailed input - Vehicles'!$I$279)*J25*J117</f>
        <v>0</v>
      </c>
      <c r="K147" s="147">
        <f>IF('Detailed input - Vehicles'!$I$280&lt;&gt;0,'Detailed input - Vehicles'!$I$280,'Detailed input - Vehicles'!$I$279)*K25*K117</f>
        <v>0</v>
      </c>
      <c r="L147" s="147">
        <f>IF('Detailed input - Vehicles'!$I$280&lt;&gt;0,'Detailed input - Vehicles'!$I$280,'Detailed input - Vehicles'!$I$279)*L25*L117</f>
        <v>0</v>
      </c>
      <c r="M147" s="147">
        <f>IF('Detailed input - Vehicles'!$I$280&lt;&gt;0,'Detailed input - Vehicles'!$I$280,'Detailed input - Vehicles'!$I$279)*M25*M117</f>
        <v>0</v>
      </c>
      <c r="N147" s="147">
        <f>IF('Detailed input - Vehicles'!$I$280&lt;&gt;0,'Detailed input - Vehicles'!$I$280,'Detailed input - Vehicles'!$I$279)*N25*N117</f>
        <v>0</v>
      </c>
      <c r="O147" s="147">
        <f>IF('Detailed input - Vehicles'!$I$280&lt;&gt;0,'Detailed input - Vehicles'!$I$280,'Detailed input - Vehicles'!$I$279)*O25*O117</f>
        <v>0</v>
      </c>
      <c r="P147" s="147">
        <f>IF('Detailed input - Vehicles'!$I$280&lt;&gt;0,'Detailed input - Vehicles'!$I$280,'Detailed input - Vehicles'!$I$279)*P25*P117</f>
        <v>0</v>
      </c>
      <c r="Q147" s="147">
        <f>IF('Detailed input - Vehicles'!$I$280&lt;&gt;0,'Detailed input - Vehicles'!$I$280,'Detailed input - Vehicles'!$I$279)*Q25*Q117</f>
        <v>0</v>
      </c>
      <c r="R147" s="147">
        <f>IF('Detailed input - Vehicles'!$I$280&lt;&gt;0,'Detailed input - Vehicles'!$I$280,'Detailed input - Vehicles'!$I$279)*R25*R117</f>
        <v>0</v>
      </c>
      <c r="S147" s="147">
        <f>IF('Detailed input - Vehicles'!$I$280&lt;&gt;0,'Detailed input - Vehicles'!$I$280,'Detailed input - Vehicles'!$I$279)*S25*S117</f>
        <v>0</v>
      </c>
      <c r="T147" s="147">
        <f>IF('Detailed input - Vehicles'!$I$280&lt;&gt;0,'Detailed input - Vehicles'!$I$280,'Detailed input - Vehicles'!$I$279)*T25*T117</f>
        <v>0</v>
      </c>
      <c r="U147" s="147">
        <f>IF('Detailed input - Vehicles'!$I$280&lt;&gt;0,'Detailed input - Vehicles'!$I$280,'Detailed input - Vehicles'!$I$279)*U25*U117</f>
        <v>0</v>
      </c>
      <c r="V147" s="147">
        <f>IF('Detailed input - Vehicles'!$I$280&lt;&gt;0,'Detailed input - Vehicles'!$I$280,'Detailed input - Vehicles'!$I$279)*V25*V117</f>
        <v>0</v>
      </c>
      <c r="W147" s="147">
        <f>IF('Detailed input - Vehicles'!$I$280&lt;&gt;0,'Detailed input - Vehicles'!$I$280,'Detailed input - Vehicles'!$I$279)*W25*W117</f>
        <v>0</v>
      </c>
      <c r="X147" s="147">
        <f>IF('Detailed input - Vehicles'!$I$280&lt;&gt;0,'Detailed input - Vehicles'!$I$280,'Detailed input - Vehicles'!$I$279)*X25*X117</f>
        <v>0</v>
      </c>
      <c r="Y147" s="147">
        <f>IF('Detailed input - Vehicles'!$I$280&lt;&gt;0,'Detailed input - Vehicles'!$I$280,'Detailed input - Vehicles'!$I$279)*Y25*Y117</f>
        <v>0</v>
      </c>
      <c r="Z147" s="147">
        <f>IF('Detailed input - Vehicles'!$I$280&lt;&gt;0,'Detailed input - Vehicles'!$I$280,'Detailed input - Vehicles'!$I$279)*Z25*Z117</f>
        <v>0</v>
      </c>
      <c r="AA147" s="147">
        <f>IF('Detailed input - Vehicles'!$I$280&lt;&gt;0,'Detailed input - Vehicles'!$I$280,'Detailed input - Vehicles'!$I$279)*AA25*AA117</f>
        <v>0</v>
      </c>
      <c r="AB147" s="147">
        <f>IF('Detailed input - Vehicles'!$I$280&lt;&gt;0,'Detailed input - Vehicles'!$I$280,'Detailed input - Vehicles'!$I$279)*AB25*AB117</f>
        <v>0</v>
      </c>
      <c r="AC147" s="147">
        <f>IF('Detailed input - Vehicles'!$I$280&lt;&gt;0,'Detailed input - Vehicles'!$I$280,'Detailed input - Vehicles'!$I$279)*AC25*AC117</f>
        <v>0</v>
      </c>
    </row>
    <row r="148" spans="1:29" s="138" customFormat="1" ht="20.25" customHeight="1" outlineLevel="3" x14ac:dyDescent="0.3">
      <c r="A148" s="137"/>
      <c r="B148" s="97"/>
      <c r="C148" s="146" t="s">
        <v>126</v>
      </c>
      <c r="D148" s="147"/>
      <c r="E148" s="147"/>
      <c r="F148" s="147"/>
      <c r="G148" s="147"/>
      <c r="H148" s="147"/>
      <c r="I148" s="147">
        <f>IF('Detailed input - Vehicles'!$J$280&lt;&gt;0,'Detailed input - Vehicles'!$J$280,'Detailed input - Vehicles'!$J$279)*I25*I118</f>
        <v>0</v>
      </c>
      <c r="J148" s="147">
        <f>IF('Detailed input - Vehicles'!$J$280&lt;&gt;0,'Detailed input - Vehicles'!$J$280,'Detailed input - Vehicles'!$J$279)*J25*J118</f>
        <v>0</v>
      </c>
      <c r="K148" s="147">
        <f>IF('Detailed input - Vehicles'!$J$280&lt;&gt;0,'Detailed input - Vehicles'!$J$280,'Detailed input - Vehicles'!$J$279)*K25*K118</f>
        <v>0</v>
      </c>
      <c r="L148" s="147">
        <f>IF('Detailed input - Vehicles'!$J$280&lt;&gt;0,'Detailed input - Vehicles'!$J$280,'Detailed input - Vehicles'!$J$279)*L25*L118</f>
        <v>0</v>
      </c>
      <c r="M148" s="147">
        <f>IF('Detailed input - Vehicles'!$J$280&lt;&gt;0,'Detailed input - Vehicles'!$J$280,'Detailed input - Vehicles'!$J$279)*M25*M118</f>
        <v>0</v>
      </c>
      <c r="N148" s="147">
        <f>IF('Detailed input - Vehicles'!$J$280&lt;&gt;0,'Detailed input - Vehicles'!$J$280,'Detailed input - Vehicles'!$J$279)*N25*N118</f>
        <v>0</v>
      </c>
      <c r="O148" s="147">
        <f>IF('Detailed input - Vehicles'!$J$280&lt;&gt;0,'Detailed input - Vehicles'!$J$280,'Detailed input - Vehicles'!$J$279)*O25*O118</f>
        <v>0</v>
      </c>
      <c r="P148" s="147">
        <f>IF('Detailed input - Vehicles'!$J$280&lt;&gt;0,'Detailed input - Vehicles'!$J$280,'Detailed input - Vehicles'!$J$279)*P25*P118</f>
        <v>0</v>
      </c>
      <c r="Q148" s="147">
        <f>IF('Detailed input - Vehicles'!$J$280&lt;&gt;0,'Detailed input - Vehicles'!$J$280,'Detailed input - Vehicles'!$J$279)*Q25*Q118</f>
        <v>0</v>
      </c>
      <c r="R148" s="147">
        <f>IF('Detailed input - Vehicles'!$J$280&lt;&gt;0,'Detailed input - Vehicles'!$J$280,'Detailed input - Vehicles'!$J$279)*R25*R118</f>
        <v>0</v>
      </c>
      <c r="S148" s="147">
        <f>IF('Detailed input - Vehicles'!$J$280&lt;&gt;0,'Detailed input - Vehicles'!$J$280,'Detailed input - Vehicles'!$J$279)*S25*S118</f>
        <v>0</v>
      </c>
      <c r="T148" s="147">
        <f>IF('Detailed input - Vehicles'!$J$280&lt;&gt;0,'Detailed input - Vehicles'!$J$280,'Detailed input - Vehicles'!$J$279)*T25*T118</f>
        <v>0</v>
      </c>
      <c r="U148" s="147">
        <f>IF('Detailed input - Vehicles'!$J$280&lt;&gt;0,'Detailed input - Vehicles'!$J$280,'Detailed input - Vehicles'!$J$279)*U25*U118</f>
        <v>0</v>
      </c>
      <c r="V148" s="147">
        <f>IF('Detailed input - Vehicles'!$J$280&lt;&gt;0,'Detailed input - Vehicles'!$J$280,'Detailed input - Vehicles'!$J$279)*V25*V118</f>
        <v>0</v>
      </c>
      <c r="W148" s="147">
        <f>IF('Detailed input - Vehicles'!$J$280&lt;&gt;0,'Detailed input - Vehicles'!$J$280,'Detailed input - Vehicles'!$J$279)*W25*W118</f>
        <v>0</v>
      </c>
      <c r="X148" s="147">
        <f>IF('Detailed input - Vehicles'!$J$280&lt;&gt;0,'Detailed input - Vehicles'!$J$280,'Detailed input - Vehicles'!$J$279)*X25*X118</f>
        <v>0</v>
      </c>
      <c r="Y148" s="147">
        <f>IF('Detailed input - Vehicles'!$J$280&lt;&gt;0,'Detailed input - Vehicles'!$J$280,'Detailed input - Vehicles'!$J$279)*Y25*Y118</f>
        <v>0</v>
      </c>
      <c r="Z148" s="147">
        <f>IF('Detailed input - Vehicles'!$J$280&lt;&gt;0,'Detailed input - Vehicles'!$J$280,'Detailed input - Vehicles'!$J$279)*Z25*Z118</f>
        <v>0</v>
      </c>
      <c r="AA148" s="147">
        <f>IF('Detailed input - Vehicles'!$J$280&lt;&gt;0,'Detailed input - Vehicles'!$J$280,'Detailed input - Vehicles'!$J$279)*AA25*AA118</f>
        <v>0</v>
      </c>
      <c r="AB148" s="147">
        <f>IF('Detailed input - Vehicles'!$J$280&lt;&gt;0,'Detailed input - Vehicles'!$J$280,'Detailed input - Vehicles'!$J$279)*AB25*AB118</f>
        <v>0</v>
      </c>
      <c r="AC148" s="147">
        <f>IF('Detailed input - Vehicles'!$J$280&lt;&gt;0,'Detailed input - Vehicles'!$J$280,'Detailed input - Vehicles'!$J$279)*AC25*AC118</f>
        <v>0</v>
      </c>
    </row>
    <row r="149" spans="1:29" s="138" customFormat="1" ht="20.25" customHeight="1" outlineLevel="3" x14ac:dyDescent="0.3">
      <c r="A149" s="137"/>
      <c r="B149" s="97"/>
      <c r="C149" s="146" t="s">
        <v>127</v>
      </c>
      <c r="D149" s="147"/>
      <c r="E149" s="147"/>
      <c r="F149" s="147"/>
      <c r="G149" s="147"/>
      <c r="H149" s="147"/>
      <c r="I149" s="147"/>
      <c r="J149" s="147">
        <f>IF('Detailed input - Vehicles'!$K$280&lt;&gt;0,'Detailed input - Vehicles'!$K$280,'Detailed input - Vehicles'!$K$279)*J25*J119</f>
        <v>0</v>
      </c>
      <c r="K149" s="147">
        <f>IF('Detailed input - Vehicles'!$K$280&lt;&gt;0,'Detailed input - Vehicles'!$K$280,'Detailed input - Vehicles'!$K$279)*K25*K119</f>
        <v>0</v>
      </c>
      <c r="L149" s="147">
        <f>IF('Detailed input - Vehicles'!$K$280&lt;&gt;0,'Detailed input - Vehicles'!$K$280,'Detailed input - Vehicles'!$K$279)*L25*L119</f>
        <v>0</v>
      </c>
      <c r="M149" s="147">
        <f>IF('Detailed input - Vehicles'!$K$280&lt;&gt;0,'Detailed input - Vehicles'!$K$280,'Detailed input - Vehicles'!$K$279)*M25*M119</f>
        <v>0</v>
      </c>
      <c r="N149" s="147">
        <f>IF('Detailed input - Vehicles'!$K$280&lt;&gt;0,'Detailed input - Vehicles'!$K$280,'Detailed input - Vehicles'!$K$279)*N25*N119</f>
        <v>0</v>
      </c>
      <c r="O149" s="147">
        <f>IF('Detailed input - Vehicles'!$K$280&lt;&gt;0,'Detailed input - Vehicles'!$K$280,'Detailed input - Vehicles'!$K$279)*O25*O119</f>
        <v>0</v>
      </c>
      <c r="P149" s="147">
        <f>IF('Detailed input - Vehicles'!$K$280&lt;&gt;0,'Detailed input - Vehicles'!$K$280,'Detailed input - Vehicles'!$K$279)*P25*P119</f>
        <v>0</v>
      </c>
      <c r="Q149" s="147">
        <f>IF('Detailed input - Vehicles'!$K$280&lt;&gt;0,'Detailed input - Vehicles'!$K$280,'Detailed input - Vehicles'!$K$279)*Q25*Q119</f>
        <v>0</v>
      </c>
      <c r="R149" s="147">
        <f>IF('Detailed input - Vehicles'!$K$280&lt;&gt;0,'Detailed input - Vehicles'!$K$280,'Detailed input - Vehicles'!$K$279)*R25*R119</f>
        <v>0</v>
      </c>
      <c r="S149" s="147">
        <f>IF('Detailed input - Vehicles'!$K$280&lt;&gt;0,'Detailed input - Vehicles'!$K$280,'Detailed input - Vehicles'!$K$279)*S25*S119</f>
        <v>0</v>
      </c>
      <c r="T149" s="147">
        <f>IF('Detailed input - Vehicles'!$K$280&lt;&gt;0,'Detailed input - Vehicles'!$K$280,'Detailed input - Vehicles'!$K$279)*T25*T119</f>
        <v>0</v>
      </c>
      <c r="U149" s="147">
        <f>IF('Detailed input - Vehicles'!$K$280&lt;&gt;0,'Detailed input - Vehicles'!$K$280,'Detailed input - Vehicles'!$K$279)*U25*U119</f>
        <v>0</v>
      </c>
      <c r="V149" s="147">
        <f>IF('Detailed input - Vehicles'!$K$280&lt;&gt;0,'Detailed input - Vehicles'!$K$280,'Detailed input - Vehicles'!$K$279)*V25*V119</f>
        <v>0</v>
      </c>
      <c r="W149" s="147">
        <f>IF('Detailed input - Vehicles'!$K$280&lt;&gt;0,'Detailed input - Vehicles'!$K$280,'Detailed input - Vehicles'!$K$279)*W25*W119</f>
        <v>0</v>
      </c>
      <c r="X149" s="147">
        <f>IF('Detailed input - Vehicles'!$K$280&lt;&gt;0,'Detailed input - Vehicles'!$K$280,'Detailed input - Vehicles'!$K$279)*X25*X119</f>
        <v>0</v>
      </c>
      <c r="Y149" s="147">
        <f>IF('Detailed input - Vehicles'!$K$280&lt;&gt;0,'Detailed input - Vehicles'!$K$280,'Detailed input - Vehicles'!$K$279)*Y25*Y119</f>
        <v>0</v>
      </c>
      <c r="Z149" s="147">
        <f>IF('Detailed input - Vehicles'!$K$280&lt;&gt;0,'Detailed input - Vehicles'!$K$280,'Detailed input - Vehicles'!$K$279)*Z25*Z119</f>
        <v>0</v>
      </c>
      <c r="AA149" s="147">
        <f>IF('Detailed input - Vehicles'!$K$280&lt;&gt;0,'Detailed input - Vehicles'!$K$280,'Detailed input - Vehicles'!$K$279)*AA25*AA119</f>
        <v>0</v>
      </c>
      <c r="AB149" s="147">
        <f>IF('Detailed input - Vehicles'!$K$280&lt;&gt;0,'Detailed input - Vehicles'!$K$280,'Detailed input - Vehicles'!$K$279)*AB25*AB119</f>
        <v>0</v>
      </c>
      <c r="AC149" s="147">
        <f>IF('Detailed input - Vehicles'!$K$280&lt;&gt;0,'Detailed input - Vehicles'!$K$280,'Detailed input - Vehicles'!$K$279)*AC25*AC119</f>
        <v>0</v>
      </c>
    </row>
    <row r="150" spans="1:29" s="138" customFormat="1" ht="20.25" customHeight="1" outlineLevel="3" x14ac:dyDescent="0.3">
      <c r="A150" s="137"/>
      <c r="B150" s="97"/>
      <c r="C150" s="146" t="s">
        <v>128</v>
      </c>
      <c r="D150" s="147"/>
      <c r="E150" s="147"/>
      <c r="F150" s="147"/>
      <c r="G150" s="147"/>
      <c r="H150" s="147"/>
      <c r="I150" s="147"/>
      <c r="J150" s="147"/>
      <c r="K150" s="147">
        <f>IF('Detailed input - Vehicles'!$L$280&lt;&gt;0,'Detailed input - Vehicles'!$L$280,'Detailed input - Vehicles'!$L$279)*K25*K120</f>
        <v>0</v>
      </c>
      <c r="L150" s="147">
        <f>IF('Detailed input - Vehicles'!$L$280&lt;&gt;0,'Detailed input - Vehicles'!$L$280,'Detailed input - Vehicles'!$L$279)*L25*L120</f>
        <v>0</v>
      </c>
      <c r="M150" s="147">
        <f>IF('Detailed input - Vehicles'!$L$280&lt;&gt;0,'Detailed input - Vehicles'!$L$280,'Detailed input - Vehicles'!$L$279)*M25*M120</f>
        <v>0</v>
      </c>
      <c r="N150" s="147">
        <f>IF('Detailed input - Vehicles'!$L$280&lt;&gt;0,'Detailed input - Vehicles'!$L$280,'Detailed input - Vehicles'!$L$279)*N25*N120</f>
        <v>0</v>
      </c>
      <c r="O150" s="147">
        <f>IF('Detailed input - Vehicles'!$L$280&lt;&gt;0,'Detailed input - Vehicles'!$L$280,'Detailed input - Vehicles'!$L$279)*O25*O120</f>
        <v>0</v>
      </c>
      <c r="P150" s="147">
        <f>IF('Detailed input - Vehicles'!$L$280&lt;&gt;0,'Detailed input - Vehicles'!$L$280,'Detailed input - Vehicles'!$L$279)*P25*P120</f>
        <v>0</v>
      </c>
      <c r="Q150" s="147">
        <f>IF('Detailed input - Vehicles'!$L$280&lt;&gt;0,'Detailed input - Vehicles'!$L$280,'Detailed input - Vehicles'!$L$279)*Q25*Q120</f>
        <v>0</v>
      </c>
      <c r="R150" s="147">
        <f>IF('Detailed input - Vehicles'!$L$280&lt;&gt;0,'Detailed input - Vehicles'!$L$280,'Detailed input - Vehicles'!$L$279)*R25*R120</f>
        <v>0</v>
      </c>
      <c r="S150" s="147">
        <f>IF('Detailed input - Vehicles'!$L$280&lt;&gt;0,'Detailed input - Vehicles'!$L$280,'Detailed input - Vehicles'!$L$279)*S25*S120</f>
        <v>0</v>
      </c>
      <c r="T150" s="147">
        <f>IF('Detailed input - Vehicles'!$L$280&lt;&gt;0,'Detailed input - Vehicles'!$L$280,'Detailed input - Vehicles'!$L$279)*T25*T120</f>
        <v>0</v>
      </c>
      <c r="U150" s="147">
        <f>IF('Detailed input - Vehicles'!$L$280&lt;&gt;0,'Detailed input - Vehicles'!$L$280,'Detailed input - Vehicles'!$L$279)*U25*U120</f>
        <v>0</v>
      </c>
      <c r="V150" s="147">
        <f>IF('Detailed input - Vehicles'!$L$280&lt;&gt;0,'Detailed input - Vehicles'!$L$280,'Detailed input - Vehicles'!$L$279)*V25*V120</f>
        <v>0</v>
      </c>
      <c r="W150" s="147">
        <f>IF('Detailed input - Vehicles'!$L$280&lt;&gt;0,'Detailed input - Vehicles'!$L$280,'Detailed input - Vehicles'!$L$279)*W25*W120</f>
        <v>0</v>
      </c>
      <c r="X150" s="147">
        <f>IF('Detailed input - Vehicles'!$L$280&lt;&gt;0,'Detailed input - Vehicles'!$L$280,'Detailed input - Vehicles'!$L$279)*X25*X120</f>
        <v>0</v>
      </c>
      <c r="Y150" s="147">
        <f>IF('Detailed input - Vehicles'!$L$280&lt;&gt;0,'Detailed input - Vehicles'!$L$280,'Detailed input - Vehicles'!$L$279)*Y25*Y120</f>
        <v>0</v>
      </c>
      <c r="Z150" s="147">
        <f>IF('Detailed input - Vehicles'!$L$280&lt;&gt;0,'Detailed input - Vehicles'!$L$280,'Detailed input - Vehicles'!$L$279)*Z25*Z120</f>
        <v>0</v>
      </c>
      <c r="AA150" s="147">
        <f>IF('Detailed input - Vehicles'!$L$280&lt;&gt;0,'Detailed input - Vehicles'!$L$280,'Detailed input - Vehicles'!$L$279)*AA25*AA120</f>
        <v>0</v>
      </c>
      <c r="AB150" s="147">
        <f>IF('Detailed input - Vehicles'!$L$280&lt;&gt;0,'Detailed input - Vehicles'!$L$280,'Detailed input - Vehicles'!$L$279)*AB25*AB120</f>
        <v>0</v>
      </c>
      <c r="AC150" s="147">
        <f>IF('Detailed input - Vehicles'!$L$280&lt;&gt;0,'Detailed input - Vehicles'!$L$280,'Detailed input - Vehicles'!$L$279)*AC25*AC120</f>
        <v>0</v>
      </c>
    </row>
    <row r="151" spans="1:29" s="138" customFormat="1" ht="20.25" customHeight="1" outlineLevel="3" x14ac:dyDescent="0.3">
      <c r="A151" s="137"/>
      <c r="B151" s="97"/>
      <c r="C151" s="146" t="s">
        <v>129</v>
      </c>
      <c r="D151" s="147"/>
      <c r="E151" s="147"/>
      <c r="F151" s="147"/>
      <c r="G151" s="147"/>
      <c r="H151" s="147"/>
      <c r="I151" s="147"/>
      <c r="J151" s="147"/>
      <c r="K151" s="147"/>
      <c r="L151" s="147">
        <f>IF('Detailed input - Vehicles'!$M$280&lt;&gt;0,'Detailed input - Vehicles'!$M$280,'Detailed input - Vehicles'!$M$279)*L25*L121</f>
        <v>0</v>
      </c>
      <c r="M151" s="147">
        <f>IF('Detailed input - Vehicles'!$M$280&lt;&gt;0,'Detailed input - Vehicles'!$M$280,'Detailed input - Vehicles'!$M$279)*M25*M121</f>
        <v>0</v>
      </c>
      <c r="N151" s="147">
        <f>IF('Detailed input - Vehicles'!$M$280&lt;&gt;0,'Detailed input - Vehicles'!$M$280,'Detailed input - Vehicles'!$M$279)*N25*N121</f>
        <v>0</v>
      </c>
      <c r="O151" s="147">
        <f>IF('Detailed input - Vehicles'!$M$280&lt;&gt;0,'Detailed input - Vehicles'!$M$280,'Detailed input - Vehicles'!$M$279)*O25*O121</f>
        <v>0</v>
      </c>
      <c r="P151" s="147">
        <f>IF('Detailed input - Vehicles'!$M$280&lt;&gt;0,'Detailed input - Vehicles'!$M$280,'Detailed input - Vehicles'!$M$279)*P25*P121</f>
        <v>0</v>
      </c>
      <c r="Q151" s="147">
        <f>IF('Detailed input - Vehicles'!$M$280&lt;&gt;0,'Detailed input - Vehicles'!$M$280,'Detailed input - Vehicles'!$M$279)*Q25*Q121</f>
        <v>0</v>
      </c>
      <c r="R151" s="147">
        <f>IF('Detailed input - Vehicles'!$M$280&lt;&gt;0,'Detailed input - Vehicles'!$M$280,'Detailed input - Vehicles'!$M$279)*R25*R121</f>
        <v>0</v>
      </c>
      <c r="S151" s="147">
        <f>IF('Detailed input - Vehicles'!$M$280&lt;&gt;0,'Detailed input - Vehicles'!$M$280,'Detailed input - Vehicles'!$M$279)*S25*S121</f>
        <v>0</v>
      </c>
      <c r="T151" s="147">
        <f>IF('Detailed input - Vehicles'!$M$280&lt;&gt;0,'Detailed input - Vehicles'!$M$280,'Detailed input - Vehicles'!$M$279)*T25*T121</f>
        <v>0</v>
      </c>
      <c r="U151" s="147">
        <f>IF('Detailed input - Vehicles'!$M$280&lt;&gt;0,'Detailed input - Vehicles'!$M$280,'Detailed input - Vehicles'!$M$279)*U25*U121</f>
        <v>0</v>
      </c>
      <c r="V151" s="147">
        <f>IF('Detailed input - Vehicles'!$M$280&lt;&gt;0,'Detailed input - Vehicles'!$M$280,'Detailed input - Vehicles'!$M$279)*V25*V121</f>
        <v>0</v>
      </c>
      <c r="W151" s="147">
        <f>IF('Detailed input - Vehicles'!$M$280&lt;&gt;0,'Detailed input - Vehicles'!$M$280,'Detailed input - Vehicles'!$M$279)*W25*W121</f>
        <v>0</v>
      </c>
      <c r="X151" s="147">
        <f>IF('Detailed input - Vehicles'!$M$280&lt;&gt;0,'Detailed input - Vehicles'!$M$280,'Detailed input - Vehicles'!$M$279)*X25*X121</f>
        <v>0</v>
      </c>
      <c r="Y151" s="147">
        <f>IF('Detailed input - Vehicles'!$M$280&lt;&gt;0,'Detailed input - Vehicles'!$M$280,'Detailed input - Vehicles'!$M$279)*Y25*Y121</f>
        <v>0</v>
      </c>
      <c r="Z151" s="147">
        <f>IF('Detailed input - Vehicles'!$M$280&lt;&gt;0,'Detailed input - Vehicles'!$M$280,'Detailed input - Vehicles'!$M$279)*Z25*Z121</f>
        <v>0</v>
      </c>
      <c r="AA151" s="147">
        <f>IF('Detailed input - Vehicles'!$M$280&lt;&gt;0,'Detailed input - Vehicles'!$M$280,'Detailed input - Vehicles'!$M$279)*AA25*AA121</f>
        <v>0</v>
      </c>
      <c r="AB151" s="147">
        <f>IF('Detailed input - Vehicles'!$M$280&lt;&gt;0,'Detailed input - Vehicles'!$M$280,'Detailed input - Vehicles'!$M$279)*AB25*AB121</f>
        <v>0</v>
      </c>
      <c r="AC151" s="147">
        <f>IF('Detailed input - Vehicles'!$M$280&lt;&gt;0,'Detailed input - Vehicles'!$M$280,'Detailed input - Vehicles'!$M$279)*AC25*AC121</f>
        <v>0</v>
      </c>
    </row>
    <row r="152" spans="1:29" s="138" customFormat="1" ht="20.25" customHeight="1" outlineLevel="3" x14ac:dyDescent="0.3">
      <c r="A152" s="137"/>
      <c r="B152" s="97"/>
      <c r="C152" s="146" t="s">
        <v>130</v>
      </c>
      <c r="D152" s="147"/>
      <c r="E152" s="147"/>
      <c r="F152" s="147"/>
      <c r="G152" s="147"/>
      <c r="H152" s="147"/>
      <c r="I152" s="147"/>
      <c r="J152" s="147"/>
      <c r="K152" s="147"/>
      <c r="L152" s="147"/>
      <c r="M152" s="147">
        <f>IF('Detailed input - Vehicles'!$N$280&lt;&gt;0,'Detailed input - Vehicles'!$N$280,'Detailed input - Vehicles'!$N$279)*M25*M122</f>
        <v>0</v>
      </c>
      <c r="N152" s="147">
        <f>IF('Detailed input - Vehicles'!$N$280&lt;&gt;0,'Detailed input - Vehicles'!$N$280,'Detailed input - Vehicles'!$N$279)*N25*N122</f>
        <v>0</v>
      </c>
      <c r="O152" s="147">
        <f>IF('Detailed input - Vehicles'!$N$280&lt;&gt;0,'Detailed input - Vehicles'!$N$280,'Detailed input - Vehicles'!$N$279)*O25*O122</f>
        <v>0</v>
      </c>
      <c r="P152" s="147">
        <f>IF('Detailed input - Vehicles'!$N$280&lt;&gt;0,'Detailed input - Vehicles'!$N$280,'Detailed input - Vehicles'!$N$279)*P25*P122</f>
        <v>0</v>
      </c>
      <c r="Q152" s="147">
        <f>IF('Detailed input - Vehicles'!$N$280&lt;&gt;0,'Detailed input - Vehicles'!$N$280,'Detailed input - Vehicles'!$N$279)*Q25*Q122</f>
        <v>0</v>
      </c>
      <c r="R152" s="147">
        <f>IF('Detailed input - Vehicles'!$N$280&lt;&gt;0,'Detailed input - Vehicles'!$N$280,'Detailed input - Vehicles'!$N$279)*R25*R122</f>
        <v>0</v>
      </c>
      <c r="S152" s="147">
        <f>IF('Detailed input - Vehicles'!$N$280&lt;&gt;0,'Detailed input - Vehicles'!$N$280,'Detailed input - Vehicles'!$N$279)*S25*S122</f>
        <v>0</v>
      </c>
      <c r="T152" s="147">
        <f>IF('Detailed input - Vehicles'!$N$280&lt;&gt;0,'Detailed input - Vehicles'!$N$280,'Detailed input - Vehicles'!$N$279)*T25*T122</f>
        <v>0</v>
      </c>
      <c r="U152" s="147">
        <f>IF('Detailed input - Vehicles'!$N$280&lt;&gt;0,'Detailed input - Vehicles'!$N$280,'Detailed input - Vehicles'!$N$279)*U25*U122</f>
        <v>0</v>
      </c>
      <c r="V152" s="147">
        <f>IF('Detailed input - Vehicles'!$N$280&lt;&gt;0,'Detailed input - Vehicles'!$N$280,'Detailed input - Vehicles'!$N$279)*V25*V122</f>
        <v>0</v>
      </c>
      <c r="W152" s="147">
        <f>IF('Detailed input - Vehicles'!$N$280&lt;&gt;0,'Detailed input - Vehicles'!$N$280,'Detailed input - Vehicles'!$N$279)*W25*W122</f>
        <v>0</v>
      </c>
      <c r="X152" s="147">
        <f>IF('Detailed input - Vehicles'!$N$280&lt;&gt;0,'Detailed input - Vehicles'!$N$280,'Detailed input - Vehicles'!$N$279)*X25*X122</f>
        <v>0</v>
      </c>
      <c r="Y152" s="147">
        <f>IF('Detailed input - Vehicles'!$N$280&lt;&gt;0,'Detailed input - Vehicles'!$N$280,'Detailed input - Vehicles'!$N$279)*Y25*Y122</f>
        <v>0</v>
      </c>
      <c r="Z152" s="147">
        <f>IF('Detailed input - Vehicles'!$N$280&lt;&gt;0,'Detailed input - Vehicles'!$N$280,'Detailed input - Vehicles'!$N$279)*Z25*Z122</f>
        <v>0</v>
      </c>
      <c r="AA152" s="147">
        <f>IF('Detailed input - Vehicles'!$N$280&lt;&gt;0,'Detailed input - Vehicles'!$N$280,'Detailed input - Vehicles'!$N$279)*AA25*AA122</f>
        <v>0</v>
      </c>
      <c r="AB152" s="147">
        <f>IF('Detailed input - Vehicles'!$N$280&lt;&gt;0,'Detailed input - Vehicles'!$N$280,'Detailed input - Vehicles'!$N$279)*AB25*AB122</f>
        <v>0</v>
      </c>
      <c r="AC152" s="147">
        <f>IF('Detailed input - Vehicles'!$N$280&lt;&gt;0,'Detailed input - Vehicles'!$N$280,'Detailed input - Vehicles'!$N$279)*AC25*AC122</f>
        <v>0</v>
      </c>
    </row>
    <row r="153" spans="1:29" s="138" customFormat="1" ht="20.25" customHeight="1" outlineLevel="3" x14ac:dyDescent="0.3">
      <c r="A153" s="137"/>
      <c r="B153" s="97"/>
      <c r="C153" s="146" t="s">
        <v>131</v>
      </c>
      <c r="D153" s="147"/>
      <c r="E153" s="147"/>
      <c r="F153" s="147"/>
      <c r="G153" s="147"/>
      <c r="H153" s="147"/>
      <c r="I153" s="147"/>
      <c r="J153" s="147"/>
      <c r="K153" s="147"/>
      <c r="L153" s="147"/>
      <c r="M153" s="147"/>
      <c r="N153" s="147">
        <f>IF('Detailed input - Vehicles'!$O$280&lt;&gt;0,'Detailed input - Vehicles'!$O$280,'Detailed input - Vehicles'!$O$279)*N25*N123</f>
        <v>0</v>
      </c>
      <c r="O153" s="147">
        <f>IF('Detailed input - Vehicles'!$O$280&lt;&gt;0,'Detailed input - Vehicles'!$O$280,'Detailed input - Vehicles'!$O$279)*O25*O123</f>
        <v>0</v>
      </c>
      <c r="P153" s="147">
        <f>IF('Detailed input - Vehicles'!$O$280&lt;&gt;0,'Detailed input - Vehicles'!$O$280,'Detailed input - Vehicles'!$O$279)*P25*P123</f>
        <v>0</v>
      </c>
      <c r="Q153" s="147">
        <f>IF('Detailed input - Vehicles'!$O$280&lt;&gt;0,'Detailed input - Vehicles'!$O$280,'Detailed input - Vehicles'!$O$279)*Q25*Q123</f>
        <v>0</v>
      </c>
      <c r="R153" s="147">
        <f>IF('Detailed input - Vehicles'!$O$280&lt;&gt;0,'Detailed input - Vehicles'!$O$280,'Detailed input - Vehicles'!$O$279)*R25*R123</f>
        <v>0</v>
      </c>
      <c r="S153" s="147">
        <f>IF('Detailed input - Vehicles'!$O$280&lt;&gt;0,'Detailed input - Vehicles'!$O$280,'Detailed input - Vehicles'!$O$279)*S25*S123</f>
        <v>0</v>
      </c>
      <c r="T153" s="147">
        <f>IF('Detailed input - Vehicles'!$O$280&lt;&gt;0,'Detailed input - Vehicles'!$O$280,'Detailed input - Vehicles'!$O$279)*T25*T123</f>
        <v>0</v>
      </c>
      <c r="U153" s="147">
        <f>IF('Detailed input - Vehicles'!$O$280&lt;&gt;0,'Detailed input - Vehicles'!$O$280,'Detailed input - Vehicles'!$O$279)*U25*U123</f>
        <v>0</v>
      </c>
      <c r="V153" s="147">
        <f>IF('Detailed input - Vehicles'!$O$280&lt;&gt;0,'Detailed input - Vehicles'!$O$280,'Detailed input - Vehicles'!$O$279)*V25*V123</f>
        <v>0</v>
      </c>
      <c r="W153" s="147">
        <f>IF('Detailed input - Vehicles'!$O$280&lt;&gt;0,'Detailed input - Vehicles'!$O$280,'Detailed input - Vehicles'!$O$279)*W25*W123</f>
        <v>0</v>
      </c>
      <c r="X153" s="147">
        <f>IF('Detailed input - Vehicles'!$O$280&lt;&gt;0,'Detailed input - Vehicles'!$O$280,'Detailed input - Vehicles'!$O$279)*X25*X123</f>
        <v>0</v>
      </c>
      <c r="Y153" s="147">
        <f>IF('Detailed input - Vehicles'!$O$280&lt;&gt;0,'Detailed input - Vehicles'!$O$280,'Detailed input - Vehicles'!$O$279)*Y25*Y123</f>
        <v>0</v>
      </c>
      <c r="Z153" s="147">
        <f>IF('Detailed input - Vehicles'!$O$280&lt;&gt;0,'Detailed input - Vehicles'!$O$280,'Detailed input - Vehicles'!$O$279)*Z25*Z123</f>
        <v>0</v>
      </c>
      <c r="AA153" s="147">
        <f>IF('Detailed input - Vehicles'!$O$280&lt;&gt;0,'Detailed input - Vehicles'!$O$280,'Detailed input - Vehicles'!$O$279)*AA25*AA123</f>
        <v>0</v>
      </c>
      <c r="AB153" s="147">
        <f>IF('Detailed input - Vehicles'!$O$280&lt;&gt;0,'Detailed input - Vehicles'!$O$280,'Detailed input - Vehicles'!$O$279)*AB25*AB123</f>
        <v>0</v>
      </c>
      <c r="AC153" s="147">
        <f>IF('Detailed input - Vehicles'!$O$280&lt;&gt;0,'Detailed input - Vehicles'!$O$280,'Detailed input - Vehicles'!$O$279)*AC25*AC123</f>
        <v>0</v>
      </c>
    </row>
    <row r="154" spans="1:29" s="138" customFormat="1" ht="20.25" customHeight="1" outlineLevel="2" x14ac:dyDescent="0.3">
      <c r="A154" s="137"/>
      <c r="B154" s="131"/>
      <c r="C154" s="132"/>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c r="AA154" s="139"/>
      <c r="AB154" s="139"/>
      <c r="AC154" s="139"/>
    </row>
    <row r="155" spans="1:29" s="138" customFormat="1" ht="20.25" customHeight="1" outlineLevel="1" x14ac:dyDescent="0.3">
      <c r="A155" s="137"/>
      <c r="B155" s="131"/>
      <c r="C155" s="132"/>
      <c r="D155" s="139"/>
      <c r="E155" s="139"/>
      <c r="F155" s="139"/>
      <c r="G155" s="139"/>
      <c r="H155" s="139"/>
      <c r="I155" s="139"/>
      <c r="J155" s="139"/>
      <c r="K155" s="139"/>
      <c r="L155" s="139"/>
      <c r="M155" s="139"/>
      <c r="N155" s="139"/>
      <c r="O155" s="139"/>
      <c r="P155" s="139"/>
      <c r="Q155" s="139"/>
      <c r="R155" s="139"/>
      <c r="S155" s="139"/>
      <c r="T155" s="139"/>
      <c r="U155" s="139"/>
      <c r="V155" s="139"/>
      <c r="W155" s="139"/>
      <c r="X155" s="139"/>
      <c r="Y155" s="139"/>
      <c r="Z155" s="139"/>
      <c r="AA155" s="139"/>
      <c r="AB155" s="139"/>
      <c r="AC155" s="139"/>
    </row>
    <row r="156" spans="1:29" ht="20.25" customHeight="1" outlineLevel="1" x14ac:dyDescent="0.3">
      <c r="A156" s="85"/>
      <c r="B156" s="133" t="s">
        <v>1</v>
      </c>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row>
    <row r="157" spans="1:29" s="136" customFormat="1" ht="20.25" customHeight="1" outlineLevel="1" x14ac:dyDescent="0.3">
      <c r="A157" s="135"/>
      <c r="B157" s="132" t="s">
        <v>58</v>
      </c>
      <c r="C157" s="132" t="s">
        <v>16</v>
      </c>
      <c r="D157" s="192">
        <f>IF('Detailed input - Vehicles'!E274&lt;&gt;0,'Detailed input - Vehicles'!E274,'Detailed input - Vehicles'!E273)*D110</f>
        <v>0</v>
      </c>
      <c r="E157" s="192">
        <f>IF('Detailed input - Vehicles'!F274&lt;&gt;0,'Detailed input - Vehicles'!F274,'Detailed input - Vehicles'!F273)*E110</f>
        <v>0</v>
      </c>
      <c r="F157" s="192">
        <f>IF('Detailed input - Vehicles'!G274&lt;&gt;0,'Detailed input - Vehicles'!G274,'Detailed input - Vehicles'!G273)*F110</f>
        <v>0</v>
      </c>
      <c r="G157" s="192">
        <f>IF('Detailed input - Vehicles'!H274&lt;&gt;0,'Detailed input - Vehicles'!H274,'Detailed input - Vehicles'!H273)*G110</f>
        <v>0</v>
      </c>
      <c r="H157" s="192">
        <f>IF('Detailed input - Vehicles'!I274&lt;&gt;0,'Detailed input - Vehicles'!I274,'Detailed input - Vehicles'!I273)*H110</f>
        <v>0</v>
      </c>
      <c r="I157" s="192">
        <f>IF('Detailed input - Vehicles'!J274&lt;&gt;0,'Detailed input - Vehicles'!J274,'Detailed input - Vehicles'!J273)*I110</f>
        <v>0</v>
      </c>
      <c r="J157" s="192">
        <f>IF('Detailed input - Vehicles'!K274&lt;&gt;0,'Detailed input - Vehicles'!K274,'Detailed input - Vehicles'!K273)*J110</f>
        <v>0</v>
      </c>
      <c r="K157" s="192">
        <f>IF('Detailed input - Vehicles'!L274&lt;&gt;0,'Detailed input - Vehicles'!L274,'Detailed input - Vehicles'!L273)*K110</f>
        <v>0</v>
      </c>
      <c r="L157" s="192">
        <f>IF('Detailed input - Vehicles'!M274&lt;&gt;0,'Detailed input - Vehicles'!M274,'Detailed input - Vehicles'!M273)*L110</f>
        <v>0</v>
      </c>
      <c r="M157" s="192">
        <f>IF('Detailed input - Vehicles'!N274&lt;&gt;0,'Detailed input - Vehicles'!N274,'Detailed input - Vehicles'!N273)*M110</f>
        <v>0</v>
      </c>
      <c r="N157" s="192">
        <f>IF('Detailed input - Vehicles'!O274&lt;&gt;0,'Detailed input - Vehicles'!O274,'Detailed input - Vehicles'!O273)*N110</f>
        <v>0</v>
      </c>
      <c r="O157" s="192">
        <f>IF('Detailed input - Vehicles'!P274&lt;&gt;0,'Detailed input - Vehicles'!P274,'Detailed input - Vehicles'!P273)*O110</f>
        <v>0</v>
      </c>
      <c r="P157" s="192">
        <f>IF('Detailed input - Vehicles'!Q274&lt;&gt;0,'Detailed input - Vehicles'!Q274,'Detailed input - Vehicles'!Q273)*P110</f>
        <v>0</v>
      </c>
      <c r="Q157" s="192">
        <f>IF('Detailed input - Vehicles'!R274&lt;&gt;0,'Detailed input - Vehicles'!R274,'Detailed input - Vehicles'!R273)*Q110</f>
        <v>0</v>
      </c>
      <c r="R157" s="192">
        <f>IF('Detailed input - Vehicles'!S274&lt;&gt;0,'Detailed input - Vehicles'!S274,'Detailed input - Vehicles'!S273)*R110</f>
        <v>0</v>
      </c>
      <c r="S157" s="192">
        <f>IF('Detailed input - Vehicles'!T274&lt;&gt;0,'Detailed input - Vehicles'!T274,'Detailed input - Vehicles'!T273)*S110</f>
        <v>0</v>
      </c>
      <c r="T157" s="192">
        <f>IF('Detailed input - Vehicles'!U274&lt;&gt;0,'Detailed input - Vehicles'!U274,'Detailed input - Vehicles'!U273)*T110</f>
        <v>0</v>
      </c>
      <c r="U157" s="192">
        <f>IF('Detailed input - Vehicles'!V274&lt;&gt;0,'Detailed input - Vehicles'!V274,'Detailed input - Vehicles'!V273)*U110</f>
        <v>0</v>
      </c>
      <c r="V157" s="192">
        <f>IF('Detailed input - Vehicles'!W274&lt;&gt;0,'Detailed input - Vehicles'!W274,'Detailed input - Vehicles'!W273)*V110</f>
        <v>0</v>
      </c>
      <c r="W157" s="192">
        <f>IF('Detailed input - Vehicles'!X274&lt;&gt;0,'Detailed input - Vehicles'!X274,'Detailed input - Vehicles'!X273)*W110</f>
        <v>0</v>
      </c>
      <c r="X157" s="192">
        <f>IF('Detailed input - Vehicles'!Y274&lt;&gt;0,'Detailed input - Vehicles'!Y274,'Detailed input - Vehicles'!Y273)*X110</f>
        <v>0</v>
      </c>
      <c r="Y157" s="192">
        <f>IF('Detailed input - Vehicles'!Z274&lt;&gt;0,'Detailed input - Vehicles'!Z274,'Detailed input - Vehicles'!Z273)*Y110</f>
        <v>0</v>
      </c>
      <c r="Z157" s="192">
        <f>IF('Detailed input - Vehicles'!AA274&lt;&gt;0,'Detailed input - Vehicles'!AA274,'Detailed input - Vehicles'!AA273)*Z110</f>
        <v>0</v>
      </c>
      <c r="AA157" s="192">
        <f>IF('Detailed input - Vehicles'!AB274&lt;&gt;0,'Detailed input - Vehicles'!AB274,'Detailed input - Vehicles'!AB273)*AA110</f>
        <v>0</v>
      </c>
      <c r="AB157" s="192">
        <f>IF('Detailed input - Vehicles'!AC274&lt;&gt;0,'Detailed input - Vehicles'!AC274,'Detailed input - Vehicles'!AC273)*AB110</f>
        <v>0</v>
      </c>
      <c r="AC157" s="192">
        <f>IF('Detailed input - Vehicles'!AD274&lt;&gt;0,'Detailed input - Vehicles'!AD274,'Detailed input - Vehicles'!AD273)*AC110</f>
        <v>0</v>
      </c>
    </row>
    <row r="158" spans="1:29" ht="20.25" customHeight="1" outlineLevel="1" x14ac:dyDescent="0.3">
      <c r="A158" s="85"/>
      <c r="B158" s="84"/>
      <c r="C158" s="84"/>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row>
    <row r="159" spans="1:29" s="102" customFormat="1" ht="20.25" customHeight="1" outlineLevel="1" thickBot="1" x14ac:dyDescent="0.35">
      <c r="A159" s="195"/>
      <c r="B159" s="185" t="s">
        <v>59</v>
      </c>
      <c r="C159" s="185" t="s">
        <v>16</v>
      </c>
      <c r="D159" s="185">
        <f>D157*(1-'Detailed input - Vehicles'!$E$253)</f>
        <v>0</v>
      </c>
      <c r="E159" s="185">
        <f>E157*(1-'Detailed input - Vehicles'!$E$253)</f>
        <v>0</v>
      </c>
      <c r="F159" s="185">
        <f>F157*(1-'Detailed input - Vehicles'!$E$253)</f>
        <v>0</v>
      </c>
      <c r="G159" s="185">
        <f>G157*(1-'Detailed input - Vehicles'!$E$253)</f>
        <v>0</v>
      </c>
      <c r="H159" s="185">
        <f>H157*(1-'Detailed input - Vehicles'!$E$253)</f>
        <v>0</v>
      </c>
      <c r="I159" s="185">
        <f>I157*(1-'Detailed input - Vehicles'!$E$253)</f>
        <v>0</v>
      </c>
      <c r="J159" s="185">
        <f>J157*(1-'Detailed input - Vehicles'!$E$253)</f>
        <v>0</v>
      </c>
      <c r="K159" s="185">
        <f>K157*(1-'Detailed input - Vehicles'!$E$253)</f>
        <v>0</v>
      </c>
      <c r="L159" s="185">
        <f>L157*(1-'Detailed input - Vehicles'!$E$253)</f>
        <v>0</v>
      </c>
      <c r="M159" s="185">
        <f>M157*(1-'Detailed input - Vehicles'!$E$253)</f>
        <v>0</v>
      </c>
      <c r="N159" s="185">
        <f>N157*(1-'Detailed input - Vehicles'!$E$253)</f>
        <v>0</v>
      </c>
      <c r="O159" s="185">
        <f>O157*(1-'Detailed input - Vehicles'!$E$253)</f>
        <v>0</v>
      </c>
      <c r="P159" s="185">
        <f>P157*(1-'Detailed input - Vehicles'!$E$253)</f>
        <v>0</v>
      </c>
      <c r="Q159" s="185">
        <f>Q157*(1-'Detailed input - Vehicles'!$E$253)</f>
        <v>0</v>
      </c>
      <c r="R159" s="185">
        <f>R157*(1-'Detailed input - Vehicles'!$E$253)</f>
        <v>0</v>
      </c>
      <c r="S159" s="185">
        <f>S157*(1-'Detailed input - Vehicles'!$E$253)</f>
        <v>0</v>
      </c>
      <c r="T159" s="185">
        <f>T157*(1-'Detailed input - Vehicles'!$E$253)</f>
        <v>0</v>
      </c>
      <c r="U159" s="185">
        <f>U157*(1-'Detailed input - Vehicles'!$E$253)</f>
        <v>0</v>
      </c>
      <c r="V159" s="185">
        <f>V157*(1-'Detailed input - Vehicles'!$E$253)</f>
        <v>0</v>
      </c>
      <c r="W159" s="185">
        <f>W157*(1-'Detailed input - Vehicles'!$E$253)</f>
        <v>0</v>
      </c>
      <c r="X159" s="185">
        <f>X157*(1-'Detailed input - Vehicles'!$E$253)</f>
        <v>0</v>
      </c>
      <c r="Y159" s="185">
        <f>Y157*(1-'Detailed input - Vehicles'!$E$253)</f>
        <v>0</v>
      </c>
      <c r="Z159" s="185">
        <f>Z157*(1-'Detailed input - Vehicles'!$E$253)</f>
        <v>0</v>
      </c>
      <c r="AA159" s="185">
        <f>AA157*(1-'Detailed input - Vehicles'!$E$253)</f>
        <v>0</v>
      </c>
      <c r="AB159" s="185">
        <f>AB157*(1-'Detailed input - Vehicles'!$E$253)</f>
        <v>0</v>
      </c>
      <c r="AC159" s="185">
        <f>AC157*(1-'Detailed input - Vehicles'!$E$253)</f>
        <v>0</v>
      </c>
    </row>
    <row r="160" spans="1:29" s="102" customFormat="1" ht="20.25" customHeight="1" outlineLevel="1" x14ac:dyDescent="0.3">
      <c r="A160" s="195"/>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c r="AB160" s="209"/>
      <c r="AC160" s="209"/>
    </row>
    <row r="161" spans="1:29" s="210" customFormat="1" ht="20.25" customHeight="1" outlineLevel="1" x14ac:dyDescent="0.3">
      <c r="A161" s="85"/>
      <c r="B161" s="84"/>
      <c r="C161" s="84"/>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c r="AB161" s="140"/>
      <c r="AC161" s="140"/>
    </row>
    <row r="162" spans="1:29" ht="20.25" customHeight="1" outlineLevel="1" x14ac:dyDescent="0.3">
      <c r="A162" s="85"/>
      <c r="B162" s="133" t="s">
        <v>198</v>
      </c>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c r="AA162" s="134"/>
      <c r="AB162" s="134"/>
      <c r="AC162" s="134"/>
    </row>
    <row r="163" spans="1:29" s="87" customFormat="1" ht="20.25" customHeight="1" outlineLevel="1" x14ac:dyDescent="0.3">
      <c r="A163" s="258"/>
      <c r="B163" s="182"/>
      <c r="C163" s="89"/>
      <c r="D163" s="614">
        <v>1</v>
      </c>
      <c r="E163" s="614">
        <f>+D163+1</f>
        <v>2</v>
      </c>
      <c r="F163" s="614">
        <f t="shared" ref="F163" si="82">+E163+1</f>
        <v>3</v>
      </c>
      <c r="G163" s="614">
        <f t="shared" ref="G163" si="83">+F163+1</f>
        <v>4</v>
      </c>
      <c r="H163" s="614">
        <f t="shared" ref="H163" si="84">+G163+1</f>
        <v>5</v>
      </c>
      <c r="I163" s="614">
        <f t="shared" ref="I163" si="85">+H163+1</f>
        <v>6</v>
      </c>
      <c r="J163" s="614">
        <f t="shared" ref="J163" si="86">+I163+1</f>
        <v>7</v>
      </c>
      <c r="K163" s="614">
        <f t="shared" ref="K163" si="87">+J163+1</f>
        <v>8</v>
      </c>
      <c r="L163" s="614">
        <f t="shared" ref="L163" si="88">+K163+1</f>
        <v>9</v>
      </c>
      <c r="M163" s="614">
        <f t="shared" ref="M163" si="89">+L163+1</f>
        <v>10</v>
      </c>
      <c r="N163" s="614">
        <f t="shared" ref="N163" si="90">+M163+1</f>
        <v>11</v>
      </c>
      <c r="O163" s="614">
        <f t="shared" ref="O163" si="91">+N163+1</f>
        <v>12</v>
      </c>
      <c r="P163" s="614">
        <f t="shared" ref="P163" si="92">+O163+1</f>
        <v>13</v>
      </c>
      <c r="Q163" s="614">
        <f t="shared" ref="Q163" si="93">+P163+1</f>
        <v>14</v>
      </c>
      <c r="R163" s="614">
        <f t="shared" ref="R163" si="94">+Q163+1</f>
        <v>15</v>
      </c>
      <c r="S163" s="614">
        <f t="shared" ref="S163" si="95">+R163+1</f>
        <v>16</v>
      </c>
      <c r="T163" s="614">
        <f t="shared" ref="T163" si="96">+S163+1</f>
        <v>17</v>
      </c>
      <c r="U163" s="614">
        <f t="shared" ref="U163" si="97">+T163+1</f>
        <v>18</v>
      </c>
      <c r="V163" s="614">
        <f t="shared" ref="V163" si="98">+U163+1</f>
        <v>19</v>
      </c>
      <c r="W163" s="614">
        <f t="shared" ref="W163" si="99">+V163+1</f>
        <v>20</v>
      </c>
      <c r="X163" s="614">
        <f t="shared" ref="X163" si="100">+W163+1</f>
        <v>21</v>
      </c>
      <c r="Y163" s="614">
        <f t="shared" ref="Y163" si="101">+X163+1</f>
        <v>22</v>
      </c>
      <c r="Z163" s="614">
        <f t="shared" ref="Z163" si="102">+Y163+1</f>
        <v>23</v>
      </c>
      <c r="AA163" s="614">
        <f t="shared" ref="AA163" si="103">+Z163+1</f>
        <v>24</v>
      </c>
      <c r="AB163" s="614">
        <f t="shared" ref="AB163" si="104">+AA163+1</f>
        <v>25</v>
      </c>
      <c r="AC163" s="614">
        <f t="shared" ref="AC163" si="105">+AB163+1</f>
        <v>26</v>
      </c>
    </row>
    <row r="164" spans="1:29" s="39" customFormat="1" ht="20.25" customHeight="1" outlineLevel="1" thickBot="1" x14ac:dyDescent="0.35">
      <c r="A164" s="258"/>
      <c r="B164" s="185" t="s">
        <v>57</v>
      </c>
      <c r="C164" s="185" t="s">
        <v>16</v>
      </c>
      <c r="D164" s="185">
        <f t="shared" ref="D164:N164" si="106">SUM(D165:D175)</f>
        <v>0</v>
      </c>
      <c r="E164" s="185">
        <f t="shared" si="106"/>
        <v>0</v>
      </c>
      <c r="F164" s="185">
        <f t="shared" si="106"/>
        <v>0</v>
      </c>
      <c r="G164" s="185">
        <f t="shared" si="106"/>
        <v>0</v>
      </c>
      <c r="H164" s="185">
        <f t="shared" si="106"/>
        <v>0</v>
      </c>
      <c r="I164" s="185">
        <f t="shared" si="106"/>
        <v>0</v>
      </c>
      <c r="J164" s="185">
        <f t="shared" si="106"/>
        <v>0</v>
      </c>
      <c r="K164" s="185">
        <f t="shared" si="106"/>
        <v>0</v>
      </c>
      <c r="L164" s="185">
        <f t="shared" si="106"/>
        <v>0</v>
      </c>
      <c r="M164" s="185">
        <f t="shared" si="106"/>
        <v>0</v>
      </c>
      <c r="N164" s="185">
        <f t="shared" si="106"/>
        <v>0</v>
      </c>
      <c r="O164" s="185">
        <f t="shared" ref="O164:AC164" si="107">SUM(O165:O175)</f>
        <v>0</v>
      </c>
      <c r="P164" s="185">
        <f t="shared" si="107"/>
        <v>0</v>
      </c>
      <c r="Q164" s="185">
        <f t="shared" si="107"/>
        <v>0</v>
      </c>
      <c r="R164" s="185">
        <f t="shared" si="107"/>
        <v>0</v>
      </c>
      <c r="S164" s="185">
        <f t="shared" si="107"/>
        <v>0</v>
      </c>
      <c r="T164" s="185">
        <f t="shared" si="107"/>
        <v>0</v>
      </c>
      <c r="U164" s="185">
        <f t="shared" si="107"/>
        <v>0</v>
      </c>
      <c r="V164" s="185">
        <f t="shared" si="107"/>
        <v>0</v>
      </c>
      <c r="W164" s="185">
        <f t="shared" si="107"/>
        <v>0</v>
      </c>
      <c r="X164" s="185">
        <f t="shared" si="107"/>
        <v>0</v>
      </c>
      <c r="Y164" s="185">
        <f t="shared" si="107"/>
        <v>0</v>
      </c>
      <c r="Z164" s="185">
        <f t="shared" si="107"/>
        <v>0</v>
      </c>
      <c r="AA164" s="185">
        <f t="shared" si="107"/>
        <v>0</v>
      </c>
      <c r="AB164" s="185">
        <f t="shared" si="107"/>
        <v>0</v>
      </c>
      <c r="AC164" s="185">
        <f t="shared" si="107"/>
        <v>0</v>
      </c>
    </row>
    <row r="165" spans="1:29" ht="20.25" customHeight="1" outlineLevel="2" x14ac:dyDescent="0.3">
      <c r="A165" s="258"/>
      <c r="B165" s="84"/>
      <c r="C165" s="146" t="s">
        <v>121</v>
      </c>
      <c r="D165" s="140">
        <f>IF('Detailed input - Vehicles'!$E$251&gt;=D163,Trains!$D$159/'Detailed input - Vehicles'!$E$251,0)</f>
        <v>0</v>
      </c>
      <c r="E165" s="140">
        <f>IF('Detailed input - Vehicles'!$E$251&gt;=E163,Trains!$D$159/'Detailed input - Vehicles'!$E$251,0)</f>
        <v>0</v>
      </c>
      <c r="F165" s="140">
        <f>IF('Detailed input - Vehicles'!$E$251&gt;=F163,Trains!$D$159/'Detailed input - Vehicles'!$E$251,0)</f>
        <v>0</v>
      </c>
      <c r="G165" s="140">
        <f>IF('Detailed input - Vehicles'!$E$251&gt;=G163,Trains!$D$159/'Detailed input - Vehicles'!$E$251,0)</f>
        <v>0</v>
      </c>
      <c r="H165" s="140">
        <f>IF('Detailed input - Vehicles'!$E$251&gt;=H163,Trains!$D$159/'Detailed input - Vehicles'!$E$251,0)</f>
        <v>0</v>
      </c>
      <c r="I165" s="140">
        <f>IF('Detailed input - Vehicles'!$E$251&gt;=I163,Trains!$D$159/'Detailed input - Vehicles'!$E$251,0)</f>
        <v>0</v>
      </c>
      <c r="J165" s="140">
        <f>IF('Detailed input - Vehicles'!$E$251&gt;=J163,Trains!$D$159/'Detailed input - Vehicles'!$E$251,0)</f>
        <v>0</v>
      </c>
      <c r="K165" s="140">
        <f>IF('Detailed input - Vehicles'!$E$251&gt;=K163,Trains!$D$159/'Detailed input - Vehicles'!$E$251,0)</f>
        <v>0</v>
      </c>
      <c r="L165" s="140">
        <f>IF('Detailed input - Vehicles'!$E$251&gt;=L163,Trains!$D$159/'Detailed input - Vehicles'!$E$251,0)</f>
        <v>0</v>
      </c>
      <c r="M165" s="140">
        <f>IF('Detailed input - Vehicles'!$E$251&gt;=M163,Trains!$D$159/'Detailed input - Vehicles'!$E$251,0)</f>
        <v>0</v>
      </c>
      <c r="N165" s="140">
        <f>IF('Detailed input - Vehicles'!$E$251&gt;=N163,Trains!$D$159/'Detailed input - Vehicles'!$E$251,0)</f>
        <v>0</v>
      </c>
      <c r="O165" s="140">
        <f>IF('Detailed input - Vehicles'!$E$251&gt;=O163,Trains!$D$159/'Detailed input - Vehicles'!$E$251,0)</f>
        <v>0</v>
      </c>
      <c r="P165" s="140">
        <f>IF('Detailed input - Vehicles'!$E$251&gt;=P163,Trains!$D$159/'Detailed input - Vehicles'!$E$251,0)</f>
        <v>0</v>
      </c>
      <c r="Q165" s="140">
        <f>IF('Detailed input - Vehicles'!$E$251&gt;=Q163,Trains!$D$159/'Detailed input - Vehicles'!$E$251,0)</f>
        <v>0</v>
      </c>
      <c r="R165" s="140">
        <f>IF('Detailed input - Vehicles'!$E$251&gt;=R163,Trains!$D$159/'Detailed input - Vehicles'!$E$251,0)</f>
        <v>0</v>
      </c>
      <c r="S165" s="140">
        <f>IF('Detailed input - Vehicles'!$E$251&gt;=S163,Trains!$D$159/'Detailed input - Vehicles'!$E$251,0)</f>
        <v>0</v>
      </c>
      <c r="T165" s="140">
        <f>IF('Detailed input - Vehicles'!$E$251&gt;=T163,Trains!$D$159/'Detailed input - Vehicles'!$E$251,0)</f>
        <v>0</v>
      </c>
      <c r="U165" s="140">
        <f>IF('Detailed input - Vehicles'!$E$251&gt;=U163,Trains!$D$159/'Detailed input - Vehicles'!$E$251,0)</f>
        <v>0</v>
      </c>
      <c r="V165" s="140">
        <f>IF('Detailed input - Vehicles'!$E$251&gt;=V163,Trains!$D$159/'Detailed input - Vehicles'!$E$251,0)</f>
        <v>0</v>
      </c>
      <c r="W165" s="140">
        <f>IF('Detailed input - Vehicles'!$E$251&gt;=W163,Trains!$D$159/'Detailed input - Vehicles'!$E$251,0)</f>
        <v>0</v>
      </c>
      <c r="X165" s="140">
        <f>IF('Detailed input - Vehicles'!$E$251&gt;=X163,Trains!$D$159/'Detailed input - Vehicles'!$E$251,0)</f>
        <v>0</v>
      </c>
      <c r="Y165" s="140">
        <f>IF('Detailed input - Vehicles'!$E$251&gt;=Y163,Trains!$D$159/'Detailed input - Vehicles'!$E$251,0)</f>
        <v>0</v>
      </c>
      <c r="Z165" s="140">
        <f>IF('Detailed input - Vehicles'!$E$251&gt;=Z163,Trains!$D$159/'Detailed input - Vehicles'!$E$251,0)</f>
        <v>0</v>
      </c>
      <c r="AA165" s="140">
        <f>IF('Detailed input - Vehicles'!$E$251&gt;=AA163,Trains!$D$159/'Detailed input - Vehicles'!$E$251,0)</f>
        <v>0</v>
      </c>
      <c r="AB165" s="140">
        <f>IF('Detailed input - Vehicles'!$E$251&gt;=AB163,Trains!$D$159/'Detailed input - Vehicles'!$E$251,0)</f>
        <v>0</v>
      </c>
      <c r="AC165" s="140">
        <f>IF('Detailed input - Vehicles'!$E$251&gt;=AC163,Trains!$D$159/'Detailed input - Vehicles'!$E$251,0)</f>
        <v>0</v>
      </c>
    </row>
    <row r="166" spans="1:29" ht="20.25" customHeight="1" outlineLevel="2" x14ac:dyDescent="0.3">
      <c r="A166" s="258"/>
      <c r="B166" s="84"/>
      <c r="C166" s="146" t="s">
        <v>122</v>
      </c>
      <c r="D166" s="140"/>
      <c r="E166" s="140">
        <f>IF('Detailed input - Vehicles'!$E$251&gt;=D163,$E$159/'Detailed input - Vehicles'!$E$251,0)</f>
        <v>0</v>
      </c>
      <c r="F166" s="140">
        <f>IF('Detailed input - Vehicles'!$E$251&gt;=E163,$E$159/'Detailed input - Vehicles'!$E$251,0)</f>
        <v>0</v>
      </c>
      <c r="G166" s="140">
        <f>IF('Detailed input - Vehicles'!$E$251&gt;=F163,$E$159/'Detailed input - Vehicles'!$E$251,0)</f>
        <v>0</v>
      </c>
      <c r="H166" s="140">
        <f>IF('Detailed input - Vehicles'!$E$251&gt;=G163,$E$159/'Detailed input - Vehicles'!$E$251,0)</f>
        <v>0</v>
      </c>
      <c r="I166" s="140">
        <f>IF('Detailed input - Vehicles'!$E$251&gt;=H163,$E$159/'Detailed input - Vehicles'!$E$251,0)</f>
        <v>0</v>
      </c>
      <c r="J166" s="140">
        <f>IF('Detailed input - Vehicles'!$E$251&gt;=I163,$E$159/'Detailed input - Vehicles'!$E$251,0)</f>
        <v>0</v>
      </c>
      <c r="K166" s="140">
        <f>IF('Detailed input - Vehicles'!$E$251&gt;=J163,$E$159/'Detailed input - Vehicles'!$E$251,0)</f>
        <v>0</v>
      </c>
      <c r="L166" s="140">
        <f>IF('Detailed input - Vehicles'!$E$251&gt;=K163,$E$159/'Detailed input - Vehicles'!$E$251,0)</f>
        <v>0</v>
      </c>
      <c r="M166" s="140">
        <f>IF('Detailed input - Vehicles'!$E$251&gt;=L163,$E$159/'Detailed input - Vehicles'!$E$251,0)</f>
        <v>0</v>
      </c>
      <c r="N166" s="140">
        <f>IF('Detailed input - Vehicles'!$E$251&gt;=M163,$E$159/'Detailed input - Vehicles'!$E$251,0)</f>
        <v>0</v>
      </c>
      <c r="O166" s="140">
        <f>IF('Detailed input - Vehicles'!$E$251&gt;=N163,$E$159/'Detailed input - Vehicles'!$E$251,0)</f>
        <v>0</v>
      </c>
      <c r="P166" s="140">
        <f>IF('Detailed input - Vehicles'!$E$251&gt;=O163,$E$159/'Detailed input - Vehicles'!$E$251,0)</f>
        <v>0</v>
      </c>
      <c r="Q166" s="140">
        <f>IF('Detailed input - Vehicles'!$E$251&gt;=P163,$E$159/'Detailed input - Vehicles'!$E$251,0)</f>
        <v>0</v>
      </c>
      <c r="R166" s="140">
        <f>IF('Detailed input - Vehicles'!$E$251&gt;=Q163,$E$159/'Detailed input - Vehicles'!$E$251,0)</f>
        <v>0</v>
      </c>
      <c r="S166" s="140">
        <f>IF('Detailed input - Vehicles'!$E$251&gt;=R163,$E$159/'Detailed input - Vehicles'!$E$251,0)</f>
        <v>0</v>
      </c>
      <c r="T166" s="140">
        <f>IF('Detailed input - Vehicles'!$E$251&gt;=S163,$E$159/'Detailed input - Vehicles'!$E$251,0)</f>
        <v>0</v>
      </c>
      <c r="U166" s="140">
        <f>IF('Detailed input - Vehicles'!$E$251&gt;=T163,$E$159/'Detailed input - Vehicles'!$E$251,0)</f>
        <v>0</v>
      </c>
      <c r="V166" s="140">
        <f>IF('Detailed input - Vehicles'!$E$251&gt;=U163,$E$159/'Detailed input - Vehicles'!$E$251,0)</f>
        <v>0</v>
      </c>
      <c r="W166" s="140">
        <f>IF('Detailed input - Vehicles'!$E$251&gt;=V163,$E$159/'Detailed input - Vehicles'!$E$251,0)</f>
        <v>0</v>
      </c>
      <c r="X166" s="140">
        <f>IF('Detailed input - Vehicles'!$E$251&gt;=W163,$E$159/'Detailed input - Vehicles'!$E$251,0)</f>
        <v>0</v>
      </c>
      <c r="Y166" s="140">
        <f>IF('Detailed input - Vehicles'!$E$251&gt;=X163,$E$159/'Detailed input - Vehicles'!$E$251,0)</f>
        <v>0</v>
      </c>
      <c r="Z166" s="140">
        <f>IF('Detailed input - Vehicles'!$E$251&gt;=Y163,$E$159/'Detailed input - Vehicles'!$E$251,0)</f>
        <v>0</v>
      </c>
      <c r="AA166" s="140">
        <f>IF('Detailed input - Vehicles'!$E$251&gt;=Z163,$E$159/'Detailed input - Vehicles'!$E$251,0)</f>
        <v>0</v>
      </c>
      <c r="AB166" s="140">
        <f>IF('Detailed input - Vehicles'!$E$251&gt;=AA163,$E$159/'Detailed input - Vehicles'!$E$251,0)</f>
        <v>0</v>
      </c>
      <c r="AC166" s="140">
        <f>IF('Detailed input - Vehicles'!$E$251&gt;=AB163,$E$159/'Detailed input - Vehicles'!$E$251,0)</f>
        <v>0</v>
      </c>
    </row>
    <row r="167" spans="1:29" ht="20.25" customHeight="1" outlineLevel="2" x14ac:dyDescent="0.3">
      <c r="A167" s="258"/>
      <c r="B167" s="84"/>
      <c r="C167" s="146" t="s">
        <v>123</v>
      </c>
      <c r="D167" s="140"/>
      <c r="E167" s="140"/>
      <c r="F167" s="140">
        <f>IF('Detailed input - Vehicles'!$E$251&gt;=D163,$F$159/'Detailed input - Vehicles'!$E$251,0)</f>
        <v>0</v>
      </c>
      <c r="G167" s="140">
        <f>IF('Detailed input - Vehicles'!$E$251&gt;=E163,$F$159/'Detailed input - Vehicles'!$E$251,0)</f>
        <v>0</v>
      </c>
      <c r="H167" s="140">
        <f>IF('Detailed input - Vehicles'!$E$251&gt;=F163,$F$159/'Detailed input - Vehicles'!$E$251,0)</f>
        <v>0</v>
      </c>
      <c r="I167" s="140">
        <f>IF('Detailed input - Vehicles'!$E$251&gt;=G163,$F$159/'Detailed input - Vehicles'!$E$251,0)</f>
        <v>0</v>
      </c>
      <c r="J167" s="140">
        <f>IF('Detailed input - Vehicles'!$E$251&gt;=H163,$F$159/'Detailed input - Vehicles'!$E$251,0)</f>
        <v>0</v>
      </c>
      <c r="K167" s="140">
        <f>IF('Detailed input - Vehicles'!$E$251&gt;=I163,$F$159/'Detailed input - Vehicles'!$E$251,0)</f>
        <v>0</v>
      </c>
      <c r="L167" s="140">
        <f>IF('Detailed input - Vehicles'!$E$251&gt;=J163,$F$159/'Detailed input - Vehicles'!$E$251,0)</f>
        <v>0</v>
      </c>
      <c r="M167" s="140">
        <f>IF('Detailed input - Vehicles'!$E$251&gt;=K163,$F$159/'Detailed input - Vehicles'!$E$251,0)</f>
        <v>0</v>
      </c>
      <c r="N167" s="140">
        <f>IF('Detailed input - Vehicles'!$E$251&gt;=L163,$F$159/'Detailed input - Vehicles'!$E$251,0)</f>
        <v>0</v>
      </c>
      <c r="O167" s="140">
        <f>IF('Detailed input - Vehicles'!$E$251&gt;=M163,$F$159/'Detailed input - Vehicles'!$E$251,0)</f>
        <v>0</v>
      </c>
      <c r="P167" s="140">
        <f>IF('Detailed input - Vehicles'!$E$251&gt;=N163,$F$159/'Detailed input - Vehicles'!$E$251,0)</f>
        <v>0</v>
      </c>
      <c r="Q167" s="140">
        <f>IF('Detailed input - Vehicles'!$E$251&gt;=O163,$F$159/'Detailed input - Vehicles'!$E$251,0)</f>
        <v>0</v>
      </c>
      <c r="R167" s="140">
        <f>IF('Detailed input - Vehicles'!$E$251&gt;=P163,$F$159/'Detailed input - Vehicles'!$E$251,0)</f>
        <v>0</v>
      </c>
      <c r="S167" s="140">
        <f>IF('Detailed input - Vehicles'!$E$251&gt;=Q163,$F$159/'Detailed input - Vehicles'!$E$251,0)</f>
        <v>0</v>
      </c>
      <c r="T167" s="140">
        <f>IF('Detailed input - Vehicles'!$E$251&gt;=R163,$F$159/'Detailed input - Vehicles'!$E$251,0)</f>
        <v>0</v>
      </c>
      <c r="U167" s="140">
        <f>IF('Detailed input - Vehicles'!$E$251&gt;=S163,$F$159/'Detailed input - Vehicles'!$E$251,0)</f>
        <v>0</v>
      </c>
      <c r="V167" s="140">
        <f>IF('Detailed input - Vehicles'!$E$251&gt;=T163,$F$159/'Detailed input - Vehicles'!$E$251,0)</f>
        <v>0</v>
      </c>
      <c r="W167" s="140">
        <f>IF('Detailed input - Vehicles'!$E$251&gt;=U163,$F$159/'Detailed input - Vehicles'!$E$251,0)</f>
        <v>0</v>
      </c>
      <c r="X167" s="140">
        <f>IF('Detailed input - Vehicles'!$E$251&gt;=V163,$F$159/'Detailed input - Vehicles'!$E$251,0)</f>
        <v>0</v>
      </c>
      <c r="Y167" s="140">
        <f>IF('Detailed input - Vehicles'!$E$251&gt;=W163,$F$159/'Detailed input - Vehicles'!$E$251,0)</f>
        <v>0</v>
      </c>
      <c r="Z167" s="140">
        <f>IF('Detailed input - Vehicles'!$E$251&gt;=X163,$F$159/'Detailed input - Vehicles'!$E$251,0)</f>
        <v>0</v>
      </c>
      <c r="AA167" s="140">
        <f>IF('Detailed input - Vehicles'!$E$251&gt;=Y163,$F$159/'Detailed input - Vehicles'!$E$251,0)</f>
        <v>0</v>
      </c>
      <c r="AB167" s="140">
        <f>IF('Detailed input - Vehicles'!$E$251&gt;=Z163,$F$159/'Detailed input - Vehicles'!$E$251,0)</f>
        <v>0</v>
      </c>
      <c r="AC167" s="140">
        <f>IF('Detailed input - Vehicles'!$E$251&gt;=AA163,$F$159/'Detailed input - Vehicles'!$E$251,0)</f>
        <v>0</v>
      </c>
    </row>
    <row r="168" spans="1:29" ht="20.25" customHeight="1" outlineLevel="2" x14ac:dyDescent="0.3">
      <c r="A168" s="258"/>
      <c r="B168" s="84"/>
      <c r="C168" s="146" t="s">
        <v>124</v>
      </c>
      <c r="D168" s="140"/>
      <c r="E168" s="140"/>
      <c r="F168" s="140"/>
      <c r="G168" s="140">
        <f>IF('Detailed input - Vehicles'!$E$251&gt;=D163,$G$159/'Detailed input - Vehicles'!$E$251,0)</f>
        <v>0</v>
      </c>
      <c r="H168" s="140">
        <f>IF('Detailed input - Vehicles'!$E$251&gt;=E163,$G$159/'Detailed input - Vehicles'!$E$251,0)</f>
        <v>0</v>
      </c>
      <c r="I168" s="140">
        <f>IF('Detailed input - Vehicles'!$E$251&gt;=F163,$G$159/'Detailed input - Vehicles'!$E$251,0)</f>
        <v>0</v>
      </c>
      <c r="J168" s="140">
        <f>IF('Detailed input - Vehicles'!$E$251&gt;=G163,$G$159/'Detailed input - Vehicles'!$E$251,0)</f>
        <v>0</v>
      </c>
      <c r="K168" s="140">
        <f>IF('Detailed input - Vehicles'!$E$251&gt;=H163,$G$159/'Detailed input - Vehicles'!$E$251,0)</f>
        <v>0</v>
      </c>
      <c r="L168" s="140">
        <f>IF('Detailed input - Vehicles'!$E$251&gt;=I163,$G$159/'Detailed input - Vehicles'!$E$251,0)</f>
        <v>0</v>
      </c>
      <c r="M168" s="140">
        <f>IF('Detailed input - Vehicles'!$E$251&gt;=J163,$G$159/'Detailed input - Vehicles'!$E$251,0)</f>
        <v>0</v>
      </c>
      <c r="N168" s="140">
        <f>IF('Detailed input - Vehicles'!$E$251&gt;=K163,$G$159/'Detailed input - Vehicles'!$E$251,0)</f>
        <v>0</v>
      </c>
      <c r="O168" s="140">
        <f>IF('Detailed input - Vehicles'!$E$251&gt;=L163,$G$159/'Detailed input - Vehicles'!$E$251,0)</f>
        <v>0</v>
      </c>
      <c r="P168" s="140">
        <f>IF('Detailed input - Vehicles'!$E$251&gt;=M163,$G$159/'Detailed input - Vehicles'!$E$251,0)</f>
        <v>0</v>
      </c>
      <c r="Q168" s="140">
        <f>IF('Detailed input - Vehicles'!$E$251&gt;=N163,$G$159/'Detailed input - Vehicles'!$E$251,0)</f>
        <v>0</v>
      </c>
      <c r="R168" s="140">
        <f>IF('Detailed input - Vehicles'!$E$251&gt;=O163,$G$159/'Detailed input - Vehicles'!$E$251,0)</f>
        <v>0</v>
      </c>
      <c r="S168" s="140">
        <f>IF('Detailed input - Vehicles'!$E$251&gt;=P163,$G$159/'Detailed input - Vehicles'!$E$251,0)</f>
        <v>0</v>
      </c>
      <c r="T168" s="140">
        <f>IF('Detailed input - Vehicles'!$E$251&gt;=Q163,$G$159/'Detailed input - Vehicles'!$E$251,0)</f>
        <v>0</v>
      </c>
      <c r="U168" s="140">
        <f>IF('Detailed input - Vehicles'!$E$251&gt;=R163,$G$159/'Detailed input - Vehicles'!$E$251,0)</f>
        <v>0</v>
      </c>
      <c r="V168" s="140">
        <f>IF('Detailed input - Vehicles'!$E$251&gt;=S163,$G$159/'Detailed input - Vehicles'!$E$251,0)</f>
        <v>0</v>
      </c>
      <c r="W168" s="140">
        <f>IF('Detailed input - Vehicles'!$E$251&gt;=T163,$G$159/'Detailed input - Vehicles'!$E$251,0)</f>
        <v>0</v>
      </c>
      <c r="X168" s="140">
        <f>IF('Detailed input - Vehicles'!$E$251&gt;=U163,$G$159/'Detailed input - Vehicles'!$E$251,0)</f>
        <v>0</v>
      </c>
      <c r="Y168" s="140">
        <f>IF('Detailed input - Vehicles'!$E$251&gt;=V163,$G$159/'Detailed input - Vehicles'!$E$251,0)</f>
        <v>0</v>
      </c>
      <c r="Z168" s="140">
        <f>IF('Detailed input - Vehicles'!$E$251&gt;=W163,$G$159/'Detailed input - Vehicles'!$E$251,0)</f>
        <v>0</v>
      </c>
      <c r="AA168" s="140">
        <f>IF('Detailed input - Vehicles'!$E$251&gt;=X163,$G$159/'Detailed input - Vehicles'!$E$251,0)</f>
        <v>0</v>
      </c>
      <c r="AB168" s="140">
        <f>IF('Detailed input - Vehicles'!$E$251&gt;=Y163,$G$159/'Detailed input - Vehicles'!$E$251,0)</f>
        <v>0</v>
      </c>
      <c r="AC168" s="140">
        <f>IF('Detailed input - Vehicles'!$E$251&gt;=Z163,$G$159/'Detailed input - Vehicles'!$E$251,0)</f>
        <v>0</v>
      </c>
    </row>
    <row r="169" spans="1:29" ht="20.25" customHeight="1" outlineLevel="2" x14ac:dyDescent="0.3">
      <c r="A169" s="258"/>
      <c r="B169" s="84"/>
      <c r="C169" s="146" t="s">
        <v>125</v>
      </c>
      <c r="D169" s="140"/>
      <c r="E169" s="140"/>
      <c r="F169" s="140"/>
      <c r="G169" s="140"/>
      <c r="H169" s="140">
        <f>IF('Detailed input - Vehicles'!$E$251&gt;=D163,$H$159/'Detailed input - Vehicles'!$E$251,0)</f>
        <v>0</v>
      </c>
      <c r="I169" s="140">
        <f>IF('Detailed input - Vehicles'!$E$251&gt;=E163,$H$159/'Detailed input - Vehicles'!$E$251,0)</f>
        <v>0</v>
      </c>
      <c r="J169" s="140">
        <f>IF('Detailed input - Vehicles'!$E$251&gt;=F163,$H$159/'Detailed input - Vehicles'!$E$251,0)</f>
        <v>0</v>
      </c>
      <c r="K169" s="140">
        <f>IF('Detailed input - Vehicles'!$E$251&gt;=G163,$H$159/'Detailed input - Vehicles'!$E$251,0)</f>
        <v>0</v>
      </c>
      <c r="L169" s="140">
        <f>IF('Detailed input - Vehicles'!$E$251&gt;=H163,$H$159/'Detailed input - Vehicles'!$E$251,0)</f>
        <v>0</v>
      </c>
      <c r="M169" s="140">
        <f>IF('Detailed input - Vehicles'!$E$251&gt;=I163,$H$159/'Detailed input - Vehicles'!$E$251,0)</f>
        <v>0</v>
      </c>
      <c r="N169" s="140">
        <f>IF('Detailed input - Vehicles'!$E$251&gt;=J163,$H$159/'Detailed input - Vehicles'!$E$251,0)</f>
        <v>0</v>
      </c>
      <c r="O169" s="140">
        <f>IF('Detailed input - Vehicles'!$E$251&gt;=K163,$H$159/'Detailed input - Vehicles'!$E$251,0)</f>
        <v>0</v>
      </c>
      <c r="P169" s="140">
        <f>IF('Detailed input - Vehicles'!$E$251&gt;=L163,$H$159/'Detailed input - Vehicles'!$E$251,0)</f>
        <v>0</v>
      </c>
      <c r="Q169" s="140">
        <f>IF('Detailed input - Vehicles'!$E$251&gt;=M163,$H$159/'Detailed input - Vehicles'!$E$251,0)</f>
        <v>0</v>
      </c>
      <c r="R169" s="140">
        <f>IF('Detailed input - Vehicles'!$E$251&gt;=N163,$H$159/'Detailed input - Vehicles'!$E$251,0)</f>
        <v>0</v>
      </c>
      <c r="S169" s="140">
        <f>IF('Detailed input - Vehicles'!$E$251&gt;=O163,$H$159/'Detailed input - Vehicles'!$E$251,0)</f>
        <v>0</v>
      </c>
      <c r="T169" s="140">
        <f>IF('Detailed input - Vehicles'!$E$251&gt;=P163,$H$159/'Detailed input - Vehicles'!$E$251,0)</f>
        <v>0</v>
      </c>
      <c r="U169" s="140">
        <f>IF('Detailed input - Vehicles'!$E$251&gt;=Q163,$H$159/'Detailed input - Vehicles'!$E$251,0)</f>
        <v>0</v>
      </c>
      <c r="V169" s="140">
        <f>IF('Detailed input - Vehicles'!$E$251&gt;=R163,$H$159/'Detailed input - Vehicles'!$E$251,0)</f>
        <v>0</v>
      </c>
      <c r="W169" s="140">
        <f>IF('Detailed input - Vehicles'!$E$251&gt;=S163,$H$159/'Detailed input - Vehicles'!$E$251,0)</f>
        <v>0</v>
      </c>
      <c r="X169" s="140">
        <f>IF('Detailed input - Vehicles'!$E$251&gt;=T163,$H$159/'Detailed input - Vehicles'!$E$251,0)</f>
        <v>0</v>
      </c>
      <c r="Y169" s="140">
        <f>IF('Detailed input - Vehicles'!$E$251&gt;=U163,$H$159/'Detailed input - Vehicles'!$E$251,0)</f>
        <v>0</v>
      </c>
      <c r="Z169" s="140">
        <f>IF('Detailed input - Vehicles'!$E$251&gt;=V163,$H$159/'Detailed input - Vehicles'!$E$251,0)</f>
        <v>0</v>
      </c>
      <c r="AA169" s="140">
        <f>IF('Detailed input - Vehicles'!$E$251&gt;=W163,$H$159/'Detailed input - Vehicles'!$E$251,0)</f>
        <v>0</v>
      </c>
      <c r="AB169" s="140">
        <f>IF('Detailed input - Vehicles'!$E$251&gt;=X163,$H$159/'Detailed input - Vehicles'!$E$251,0)</f>
        <v>0</v>
      </c>
      <c r="AC169" s="140">
        <f>IF('Detailed input - Vehicles'!$E$251&gt;=Y163,$H$159/'Detailed input - Vehicles'!$E$251,0)</f>
        <v>0</v>
      </c>
    </row>
    <row r="170" spans="1:29" ht="20.25" customHeight="1" outlineLevel="2" x14ac:dyDescent="0.3">
      <c r="A170" s="258"/>
      <c r="B170" s="84"/>
      <c r="C170" s="146" t="s">
        <v>126</v>
      </c>
      <c r="D170" s="140"/>
      <c r="E170" s="140"/>
      <c r="F170" s="140"/>
      <c r="G170" s="140"/>
      <c r="H170" s="140"/>
      <c r="I170" s="140">
        <f>IF('Detailed input - Vehicles'!$E$251&gt;=D163,$I$159/'Detailed input - Vehicles'!$E$251,0)</f>
        <v>0</v>
      </c>
      <c r="J170" s="140">
        <f>IF('Detailed input - Vehicles'!$E$251&gt;=E163,$I$159/'Detailed input - Vehicles'!$E$251,0)</f>
        <v>0</v>
      </c>
      <c r="K170" s="140">
        <f>IF('Detailed input - Vehicles'!$E$251&gt;=F163,$I$159/'Detailed input - Vehicles'!$E$251,0)</f>
        <v>0</v>
      </c>
      <c r="L170" s="140">
        <f>IF('Detailed input - Vehicles'!$E$251&gt;=G163,$I$159/'Detailed input - Vehicles'!$E$251,0)</f>
        <v>0</v>
      </c>
      <c r="M170" s="140">
        <f>IF('Detailed input - Vehicles'!$E$251&gt;=H163,$I$159/'Detailed input - Vehicles'!$E$251,0)</f>
        <v>0</v>
      </c>
      <c r="N170" s="140">
        <f>IF('Detailed input - Vehicles'!$E$251&gt;=I163,$I$159/'Detailed input - Vehicles'!$E$251,0)</f>
        <v>0</v>
      </c>
      <c r="O170" s="140">
        <f>IF('Detailed input - Vehicles'!$E$251&gt;=J163,$I$159/'Detailed input - Vehicles'!$E$251,0)</f>
        <v>0</v>
      </c>
      <c r="P170" s="140">
        <f>IF('Detailed input - Vehicles'!$E$251&gt;=K163,$I$159/'Detailed input - Vehicles'!$E$251,0)</f>
        <v>0</v>
      </c>
      <c r="Q170" s="140">
        <f>IF('Detailed input - Vehicles'!$E$251&gt;=L163,$I$159/'Detailed input - Vehicles'!$E$251,0)</f>
        <v>0</v>
      </c>
      <c r="R170" s="140">
        <f>IF('Detailed input - Vehicles'!$E$251&gt;=M163,$I$159/'Detailed input - Vehicles'!$E$251,0)</f>
        <v>0</v>
      </c>
      <c r="S170" s="140">
        <f>IF('Detailed input - Vehicles'!$E$251&gt;=N163,$I$159/'Detailed input - Vehicles'!$E$251,0)</f>
        <v>0</v>
      </c>
      <c r="T170" s="140">
        <f>IF('Detailed input - Vehicles'!$E$251&gt;=O163,$I$159/'Detailed input - Vehicles'!$E$251,0)</f>
        <v>0</v>
      </c>
      <c r="U170" s="140">
        <f>IF('Detailed input - Vehicles'!$E$251&gt;=P163,$I$159/'Detailed input - Vehicles'!$E$251,0)</f>
        <v>0</v>
      </c>
      <c r="V170" s="140">
        <f>IF('Detailed input - Vehicles'!$E$251&gt;=Q163,$I$159/'Detailed input - Vehicles'!$E$251,0)</f>
        <v>0</v>
      </c>
      <c r="W170" s="140">
        <f>IF('Detailed input - Vehicles'!$E$251&gt;=R163,$I$159/'Detailed input - Vehicles'!$E$251,0)</f>
        <v>0</v>
      </c>
      <c r="X170" s="140">
        <f>IF('Detailed input - Vehicles'!$E$251&gt;=S163,$I$159/'Detailed input - Vehicles'!$E$251,0)</f>
        <v>0</v>
      </c>
      <c r="Y170" s="140">
        <f>IF('Detailed input - Vehicles'!$E$251&gt;=T163,$I$159/'Detailed input - Vehicles'!$E$251,0)</f>
        <v>0</v>
      </c>
      <c r="Z170" s="140">
        <f>IF('Detailed input - Vehicles'!$E$251&gt;=U163,$I$159/'Detailed input - Vehicles'!$E$251,0)</f>
        <v>0</v>
      </c>
      <c r="AA170" s="140">
        <f>IF('Detailed input - Vehicles'!$E$251&gt;=V163,$I$159/'Detailed input - Vehicles'!$E$251,0)</f>
        <v>0</v>
      </c>
      <c r="AB170" s="140">
        <f>IF('Detailed input - Vehicles'!$E$251&gt;=W163,$I$159/'Detailed input - Vehicles'!$E$251,0)</f>
        <v>0</v>
      </c>
      <c r="AC170" s="140">
        <f>IF('Detailed input - Vehicles'!$E$251&gt;=X163,$I$159/'Detailed input - Vehicles'!$E$251,0)</f>
        <v>0</v>
      </c>
    </row>
    <row r="171" spans="1:29" ht="20.25" customHeight="1" outlineLevel="2" x14ac:dyDescent="0.3">
      <c r="A171" s="258"/>
      <c r="B171" s="84"/>
      <c r="C171" s="146" t="s">
        <v>127</v>
      </c>
      <c r="D171" s="140"/>
      <c r="E171" s="140"/>
      <c r="F171" s="140"/>
      <c r="G171" s="140"/>
      <c r="H171" s="140"/>
      <c r="I171" s="140"/>
      <c r="J171" s="140">
        <f>IF('Detailed input - Vehicles'!$E$251&gt;=D163,$J$159/'Detailed input - Vehicles'!$E$251,0)</f>
        <v>0</v>
      </c>
      <c r="K171" s="140">
        <f>IF('Detailed input - Vehicles'!$E$251&gt;=E163,$J$159/'Detailed input - Vehicles'!$E$251,0)</f>
        <v>0</v>
      </c>
      <c r="L171" s="140">
        <f>IF('Detailed input - Vehicles'!$E$251&gt;=F163,$J$159/'Detailed input - Vehicles'!$E$251,0)</f>
        <v>0</v>
      </c>
      <c r="M171" s="140">
        <f>IF('Detailed input - Vehicles'!$E$251&gt;=G163,$J$159/'Detailed input - Vehicles'!$E$251,0)</f>
        <v>0</v>
      </c>
      <c r="N171" s="140">
        <f>IF('Detailed input - Vehicles'!$E$251&gt;=H163,$J$159/'Detailed input - Vehicles'!$E$251,0)</f>
        <v>0</v>
      </c>
      <c r="O171" s="140">
        <f>IF('Detailed input - Vehicles'!$E$251&gt;=I163,$J$159/'Detailed input - Vehicles'!$E$251,0)</f>
        <v>0</v>
      </c>
      <c r="P171" s="140">
        <f>IF('Detailed input - Vehicles'!$E$251&gt;=J163,$J$159/'Detailed input - Vehicles'!$E$251,0)</f>
        <v>0</v>
      </c>
      <c r="Q171" s="140">
        <f>IF('Detailed input - Vehicles'!$E$251&gt;=K163,$J$159/'Detailed input - Vehicles'!$E$251,0)</f>
        <v>0</v>
      </c>
      <c r="R171" s="140">
        <f>IF('Detailed input - Vehicles'!$E$251&gt;=L163,$J$159/'Detailed input - Vehicles'!$E$251,0)</f>
        <v>0</v>
      </c>
      <c r="S171" s="140">
        <f>IF('Detailed input - Vehicles'!$E$251&gt;=M163,$J$159/'Detailed input - Vehicles'!$E$251,0)</f>
        <v>0</v>
      </c>
      <c r="T171" s="140">
        <f>IF('Detailed input - Vehicles'!$E$251&gt;=N163,$J$159/'Detailed input - Vehicles'!$E$251,0)</f>
        <v>0</v>
      </c>
      <c r="U171" s="140">
        <f>IF('Detailed input - Vehicles'!$E$251&gt;=O163,$J$159/'Detailed input - Vehicles'!$E$251,0)</f>
        <v>0</v>
      </c>
      <c r="V171" s="140">
        <f>IF('Detailed input - Vehicles'!$E$251&gt;=P163,$J$159/'Detailed input - Vehicles'!$E$251,0)</f>
        <v>0</v>
      </c>
      <c r="W171" s="140">
        <f>IF('Detailed input - Vehicles'!$E$251&gt;=Q163,$J$159/'Detailed input - Vehicles'!$E$251,0)</f>
        <v>0</v>
      </c>
      <c r="X171" s="140">
        <f>IF('Detailed input - Vehicles'!$E$251&gt;=R163,$J$159/'Detailed input - Vehicles'!$E$251,0)</f>
        <v>0</v>
      </c>
      <c r="Y171" s="140">
        <f>IF('Detailed input - Vehicles'!$E$251&gt;=S163,$J$159/'Detailed input - Vehicles'!$E$251,0)</f>
        <v>0</v>
      </c>
      <c r="Z171" s="140">
        <f>IF('Detailed input - Vehicles'!$E$251&gt;=T163,$J$159/'Detailed input - Vehicles'!$E$251,0)</f>
        <v>0</v>
      </c>
      <c r="AA171" s="140">
        <f>IF('Detailed input - Vehicles'!$E$251&gt;=U163,$J$159/'Detailed input - Vehicles'!$E$251,0)</f>
        <v>0</v>
      </c>
      <c r="AB171" s="140">
        <f>IF('Detailed input - Vehicles'!$E$251&gt;=V163,$J$159/'Detailed input - Vehicles'!$E$251,0)</f>
        <v>0</v>
      </c>
      <c r="AC171" s="140">
        <f>IF('Detailed input - Vehicles'!$E$251&gt;=W163,$J$159/'Detailed input - Vehicles'!$E$251,0)</f>
        <v>0</v>
      </c>
    </row>
    <row r="172" spans="1:29" ht="20.25" customHeight="1" outlineLevel="2" x14ac:dyDescent="0.3">
      <c r="A172" s="258"/>
      <c r="B172" s="84"/>
      <c r="C172" s="146" t="s">
        <v>128</v>
      </c>
      <c r="D172" s="140"/>
      <c r="E172" s="140"/>
      <c r="F172" s="140"/>
      <c r="G172" s="140"/>
      <c r="H172" s="140"/>
      <c r="I172" s="140"/>
      <c r="J172" s="140"/>
      <c r="K172" s="140">
        <f>IF('Detailed input - Vehicles'!$E$251&gt;=D163,$K$159/'Detailed input - Vehicles'!$E$251,0)</f>
        <v>0</v>
      </c>
      <c r="L172" s="140">
        <f>IF('Detailed input - Vehicles'!$E$251&gt;=E163,$K$159/'Detailed input - Vehicles'!$E$251,0)</f>
        <v>0</v>
      </c>
      <c r="M172" s="140">
        <f>IF('Detailed input - Vehicles'!$E$251&gt;=F163,$K$159/'Detailed input - Vehicles'!$E$251,0)</f>
        <v>0</v>
      </c>
      <c r="N172" s="140">
        <f>IF('Detailed input - Vehicles'!$E$251&gt;=G163,$K$159/'Detailed input - Vehicles'!$E$251,0)</f>
        <v>0</v>
      </c>
      <c r="O172" s="140">
        <f>IF('Detailed input - Vehicles'!$E$251&gt;=H163,$K$159/'Detailed input - Vehicles'!$E$251,0)</f>
        <v>0</v>
      </c>
      <c r="P172" s="140">
        <f>IF('Detailed input - Vehicles'!$E$251&gt;=I163,$K$159/'Detailed input - Vehicles'!$E$251,0)</f>
        <v>0</v>
      </c>
      <c r="Q172" s="140">
        <f>IF('Detailed input - Vehicles'!$E$251&gt;=J163,$K$159/'Detailed input - Vehicles'!$E$251,0)</f>
        <v>0</v>
      </c>
      <c r="R172" s="140">
        <f>IF('Detailed input - Vehicles'!$E$251&gt;=K163,$K$159/'Detailed input - Vehicles'!$E$251,0)</f>
        <v>0</v>
      </c>
      <c r="S172" s="140">
        <f>IF('Detailed input - Vehicles'!$E$251&gt;=L163,$K$159/'Detailed input - Vehicles'!$E$251,0)</f>
        <v>0</v>
      </c>
      <c r="T172" s="140">
        <f>IF('Detailed input - Vehicles'!$E$251&gt;=M163,$K$159/'Detailed input - Vehicles'!$E$251,0)</f>
        <v>0</v>
      </c>
      <c r="U172" s="140">
        <f>IF('Detailed input - Vehicles'!$E$251&gt;=N163,$K$159/'Detailed input - Vehicles'!$E$251,0)</f>
        <v>0</v>
      </c>
      <c r="V172" s="140">
        <f>IF('Detailed input - Vehicles'!$E$251&gt;=O163,$K$159/'Detailed input - Vehicles'!$E$251,0)</f>
        <v>0</v>
      </c>
      <c r="W172" s="140">
        <f>IF('Detailed input - Vehicles'!$E$251&gt;=P163,$K$159/'Detailed input - Vehicles'!$E$251,0)</f>
        <v>0</v>
      </c>
      <c r="X172" s="140">
        <f>IF('Detailed input - Vehicles'!$E$251&gt;=Q163,$K$159/'Detailed input - Vehicles'!$E$251,0)</f>
        <v>0</v>
      </c>
      <c r="Y172" s="140">
        <f>IF('Detailed input - Vehicles'!$E$251&gt;=R163,$K$159/'Detailed input - Vehicles'!$E$251,0)</f>
        <v>0</v>
      </c>
      <c r="Z172" s="140">
        <f>IF('Detailed input - Vehicles'!$E$251&gt;=S163,$K$159/'Detailed input - Vehicles'!$E$251,0)</f>
        <v>0</v>
      </c>
      <c r="AA172" s="140">
        <f>IF('Detailed input - Vehicles'!$E$251&gt;=T163,$K$159/'Detailed input - Vehicles'!$E$251,0)</f>
        <v>0</v>
      </c>
      <c r="AB172" s="140">
        <f>IF('Detailed input - Vehicles'!$E$251&gt;=U163,$K$159/'Detailed input - Vehicles'!$E$251,0)</f>
        <v>0</v>
      </c>
      <c r="AC172" s="140">
        <f>IF('Detailed input - Vehicles'!$E$251&gt;=V163,$K$159/'Detailed input - Vehicles'!$E$251,0)</f>
        <v>0</v>
      </c>
    </row>
    <row r="173" spans="1:29" ht="20.25" customHeight="1" outlineLevel="2" x14ac:dyDescent="0.3">
      <c r="A173" s="258"/>
      <c r="B173" s="84"/>
      <c r="C173" s="146" t="s">
        <v>129</v>
      </c>
      <c r="D173" s="140"/>
      <c r="E173" s="140"/>
      <c r="F173" s="140"/>
      <c r="G173" s="140"/>
      <c r="H173" s="140"/>
      <c r="I173" s="140"/>
      <c r="J173" s="140"/>
      <c r="K173" s="140"/>
      <c r="L173" s="140">
        <f>IF('Detailed input - Vehicles'!$E$251&gt;=D163,$L$159/'Detailed input - Vehicles'!$E$251,0)</f>
        <v>0</v>
      </c>
      <c r="M173" s="140">
        <f>IF('Detailed input - Vehicles'!$E$251&gt;=E163,$L$159/'Detailed input - Vehicles'!$E$251,0)</f>
        <v>0</v>
      </c>
      <c r="N173" s="140">
        <f>IF('Detailed input - Vehicles'!$E$251&gt;=F163,$L$159/'Detailed input - Vehicles'!$E$251,0)</f>
        <v>0</v>
      </c>
      <c r="O173" s="140">
        <f>IF('Detailed input - Vehicles'!$E$251&gt;=G163,$L$159/'Detailed input - Vehicles'!$E$251,0)</f>
        <v>0</v>
      </c>
      <c r="P173" s="140">
        <f>IF('Detailed input - Vehicles'!$E$251&gt;=H163,$L$159/'Detailed input - Vehicles'!$E$251,0)</f>
        <v>0</v>
      </c>
      <c r="Q173" s="140">
        <f>IF('Detailed input - Vehicles'!$E$251&gt;=I163,$L$159/'Detailed input - Vehicles'!$E$251,0)</f>
        <v>0</v>
      </c>
      <c r="R173" s="140">
        <f>IF('Detailed input - Vehicles'!$E$251&gt;=J163,$L$159/'Detailed input - Vehicles'!$E$251,0)</f>
        <v>0</v>
      </c>
      <c r="S173" s="140">
        <f>IF('Detailed input - Vehicles'!$E$251&gt;=K163,$L$159/'Detailed input - Vehicles'!$E$251,0)</f>
        <v>0</v>
      </c>
      <c r="T173" s="140">
        <f>IF('Detailed input - Vehicles'!$E$251&gt;=L163,$L$159/'Detailed input - Vehicles'!$E$251,0)</f>
        <v>0</v>
      </c>
      <c r="U173" s="140">
        <f>IF('Detailed input - Vehicles'!$E$251&gt;=M163,$L$159/'Detailed input - Vehicles'!$E$251,0)</f>
        <v>0</v>
      </c>
      <c r="V173" s="140">
        <f>IF('Detailed input - Vehicles'!$E$251&gt;=N163,$L$159/'Detailed input - Vehicles'!$E$251,0)</f>
        <v>0</v>
      </c>
      <c r="W173" s="140">
        <f>IF('Detailed input - Vehicles'!$E$251&gt;=O163,$L$159/'Detailed input - Vehicles'!$E$251,0)</f>
        <v>0</v>
      </c>
      <c r="X173" s="140">
        <f>IF('Detailed input - Vehicles'!$E$251&gt;=P163,$L$159/'Detailed input - Vehicles'!$E$251,0)</f>
        <v>0</v>
      </c>
      <c r="Y173" s="140">
        <f>IF('Detailed input - Vehicles'!$E$251&gt;=Q163,$L$159/'Detailed input - Vehicles'!$E$251,0)</f>
        <v>0</v>
      </c>
      <c r="Z173" s="140">
        <f>IF('Detailed input - Vehicles'!$E$251&gt;=R163,$L$159/'Detailed input - Vehicles'!$E$251,0)</f>
        <v>0</v>
      </c>
      <c r="AA173" s="140">
        <f>IF('Detailed input - Vehicles'!$E$251&gt;=S163,$L$159/'Detailed input - Vehicles'!$E$251,0)</f>
        <v>0</v>
      </c>
      <c r="AB173" s="140">
        <f>IF('Detailed input - Vehicles'!$E$251&gt;=T163,$L$159/'Detailed input - Vehicles'!$E$251,0)</f>
        <v>0</v>
      </c>
      <c r="AC173" s="140">
        <f>IF('Detailed input - Vehicles'!$E$251&gt;=U163,$L$159/'Detailed input - Vehicles'!$E$251,0)</f>
        <v>0</v>
      </c>
    </row>
    <row r="174" spans="1:29" ht="20.25" customHeight="1" outlineLevel="2" x14ac:dyDescent="0.3">
      <c r="A174" s="258"/>
      <c r="B174" s="84"/>
      <c r="C174" s="146" t="s">
        <v>130</v>
      </c>
      <c r="D174" s="140"/>
      <c r="E174" s="140"/>
      <c r="F174" s="140"/>
      <c r="G174" s="140"/>
      <c r="H174" s="140"/>
      <c r="I174" s="140"/>
      <c r="J174" s="140"/>
      <c r="K174" s="140"/>
      <c r="L174" s="140"/>
      <c r="M174" s="140">
        <f>IF('Detailed input - Vehicles'!$E$251&gt;=D163,$M$159/'Detailed input - Vehicles'!$E$251,0)</f>
        <v>0</v>
      </c>
      <c r="N174" s="140">
        <f>IF('Detailed input - Vehicles'!$E$251&gt;=E163,$M$159/'Detailed input - Vehicles'!$E$251,0)</f>
        <v>0</v>
      </c>
      <c r="O174" s="140">
        <f>IF('Detailed input - Vehicles'!$E$251&gt;=F163,$M$159/'Detailed input - Vehicles'!$E$251,0)</f>
        <v>0</v>
      </c>
      <c r="P174" s="140">
        <f>IF('Detailed input - Vehicles'!$E$251&gt;=G163,$M$159/'Detailed input - Vehicles'!$E$251,0)</f>
        <v>0</v>
      </c>
      <c r="Q174" s="140">
        <f>IF('Detailed input - Vehicles'!$E$251&gt;=H163,$M$159/'Detailed input - Vehicles'!$E$251,0)</f>
        <v>0</v>
      </c>
      <c r="R174" s="140">
        <f>IF('Detailed input - Vehicles'!$E$251&gt;=I163,$M$159/'Detailed input - Vehicles'!$E$251,0)</f>
        <v>0</v>
      </c>
      <c r="S174" s="140">
        <f>IF('Detailed input - Vehicles'!$E$251&gt;=J163,$M$159/'Detailed input - Vehicles'!$E$251,0)</f>
        <v>0</v>
      </c>
      <c r="T174" s="140">
        <f>IF('Detailed input - Vehicles'!$E$251&gt;=K163,$M$159/'Detailed input - Vehicles'!$E$251,0)</f>
        <v>0</v>
      </c>
      <c r="U174" s="140">
        <f>IF('Detailed input - Vehicles'!$E$251&gt;=L163,$M$159/'Detailed input - Vehicles'!$E$251,0)</f>
        <v>0</v>
      </c>
      <c r="V174" s="140">
        <f>IF('Detailed input - Vehicles'!$E$251&gt;=M163,$M$159/'Detailed input - Vehicles'!$E$251,0)</f>
        <v>0</v>
      </c>
      <c r="W174" s="140">
        <f>IF('Detailed input - Vehicles'!$E$251&gt;=N163,$M$159/'Detailed input - Vehicles'!$E$251,0)</f>
        <v>0</v>
      </c>
      <c r="X174" s="140">
        <f>IF('Detailed input - Vehicles'!$E$251&gt;=O163,$M$159/'Detailed input - Vehicles'!$E$251,0)</f>
        <v>0</v>
      </c>
      <c r="Y174" s="140">
        <f>IF('Detailed input - Vehicles'!$E$251&gt;=P163,$M$159/'Detailed input - Vehicles'!$E$251,0)</f>
        <v>0</v>
      </c>
      <c r="Z174" s="140">
        <f>IF('Detailed input - Vehicles'!$E$251&gt;=Q163,$M$159/'Detailed input - Vehicles'!$E$251,0)</f>
        <v>0</v>
      </c>
      <c r="AA174" s="140">
        <f>IF('Detailed input - Vehicles'!$E$251&gt;=R163,$M$159/'Detailed input - Vehicles'!$E$251,0)</f>
        <v>0</v>
      </c>
      <c r="AB174" s="140">
        <f>IF('Detailed input - Vehicles'!$E$251&gt;=S163,$M$159/'Detailed input - Vehicles'!$E$251,0)</f>
        <v>0</v>
      </c>
      <c r="AC174" s="140">
        <f>IF('Detailed input - Vehicles'!$E$251&gt;=T163,$M$159/'Detailed input - Vehicles'!$E$251,0)</f>
        <v>0</v>
      </c>
    </row>
    <row r="175" spans="1:29" ht="20.25" customHeight="1" outlineLevel="2" x14ac:dyDescent="0.3">
      <c r="A175" s="258"/>
      <c r="B175" s="84"/>
      <c r="C175" s="146" t="s">
        <v>131</v>
      </c>
      <c r="D175" s="140"/>
      <c r="E175" s="140"/>
      <c r="F175" s="140"/>
      <c r="G175" s="140"/>
      <c r="H175" s="140"/>
      <c r="I175" s="140"/>
      <c r="J175" s="140"/>
      <c r="K175" s="140"/>
      <c r="L175" s="140"/>
      <c r="M175" s="140"/>
      <c r="N175" s="140">
        <f>IF('Detailed input - Vehicles'!$E$251&gt;=D163,$N$159/'Detailed input - Vehicles'!$E$251,0)</f>
        <v>0</v>
      </c>
      <c r="O175" s="140">
        <f>IF('Detailed input - Vehicles'!$E$251&gt;=E163,$N$159/'Detailed input - Vehicles'!$E$251,0)</f>
        <v>0</v>
      </c>
      <c r="P175" s="140">
        <f>IF('Detailed input - Vehicles'!$E$251&gt;=F163,$N$159/'Detailed input - Vehicles'!$E$251,0)</f>
        <v>0</v>
      </c>
      <c r="Q175" s="140">
        <f>IF('Detailed input - Vehicles'!$E$251&gt;=G163,$N$159/'Detailed input - Vehicles'!$E$251,0)</f>
        <v>0</v>
      </c>
      <c r="R175" s="140">
        <f>IF('Detailed input - Vehicles'!$E$251&gt;=H163,$N$159/'Detailed input - Vehicles'!$E$251,0)</f>
        <v>0</v>
      </c>
      <c r="S175" s="140">
        <f>IF('Detailed input - Vehicles'!$E$251&gt;=I163,$N$159/'Detailed input - Vehicles'!$E$251,0)</f>
        <v>0</v>
      </c>
      <c r="T175" s="140">
        <f>IF('Detailed input - Vehicles'!$E$251&gt;=J163,$N$159/'Detailed input - Vehicles'!$E$251,0)</f>
        <v>0</v>
      </c>
      <c r="U175" s="140">
        <f>IF('Detailed input - Vehicles'!$E$251&gt;=K163,$N$159/'Detailed input - Vehicles'!$E$251,0)</f>
        <v>0</v>
      </c>
      <c r="V175" s="140">
        <f>IF('Detailed input - Vehicles'!$E$251&gt;=L163,$N$159/'Detailed input - Vehicles'!$E$251,0)</f>
        <v>0</v>
      </c>
      <c r="W175" s="140">
        <f>IF('Detailed input - Vehicles'!$E$251&gt;=M163,$N$159/'Detailed input - Vehicles'!$E$251,0)</f>
        <v>0</v>
      </c>
      <c r="X175" s="140">
        <f>IF('Detailed input - Vehicles'!$E$251&gt;=N163,$N$159/'Detailed input - Vehicles'!$E$251,0)</f>
        <v>0</v>
      </c>
      <c r="Y175" s="140">
        <f>IF('Detailed input - Vehicles'!$E$251&gt;=O163,$N$159/'Detailed input - Vehicles'!$E$251,0)</f>
        <v>0</v>
      </c>
      <c r="Z175" s="140">
        <f>IF('Detailed input - Vehicles'!$E$251&gt;=P163,$N$159/'Detailed input - Vehicles'!$E$251,0)</f>
        <v>0</v>
      </c>
      <c r="AA175" s="140">
        <f>IF('Detailed input - Vehicles'!$E$251&gt;=Q163,$N$159/'Detailed input - Vehicles'!$E$251,0)</f>
        <v>0</v>
      </c>
      <c r="AB175" s="140">
        <f>IF('Detailed input - Vehicles'!$E$251&gt;=R163,$N$159/'Detailed input - Vehicles'!$E$251,0)</f>
        <v>0</v>
      </c>
      <c r="AC175" s="140">
        <f>IF('Detailed input - Vehicles'!$E$251&gt;=S163,$N$159/'Detailed input - Vehicles'!$E$251,0)</f>
        <v>0</v>
      </c>
    </row>
    <row r="176" spans="1:29" s="87" customFormat="1" ht="20.25" customHeight="1" outlineLevel="1" x14ac:dyDescent="0.3">
      <c r="A176" s="258"/>
      <c r="B176" s="84"/>
      <c r="C176" s="84"/>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row>
    <row r="177" spans="1:29" s="87" customFormat="1" ht="20.25" customHeight="1" outlineLevel="1" x14ac:dyDescent="0.3">
      <c r="A177" s="85"/>
      <c r="B177" s="84"/>
      <c r="C177" s="84"/>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row>
    <row r="178" spans="1:29" ht="20.25" customHeight="1" outlineLevel="1" x14ac:dyDescent="0.3">
      <c r="A178" s="85"/>
      <c r="B178" s="133" t="s">
        <v>112</v>
      </c>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row>
    <row r="179" spans="1:29" s="87" customFormat="1" ht="20.25" customHeight="1" outlineLevel="1" x14ac:dyDescent="0.3">
      <c r="A179" s="85"/>
      <c r="B179" s="182"/>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row>
    <row r="180" spans="1:29" s="87" customFormat="1" ht="20.25" customHeight="1" outlineLevel="1" thickBot="1" x14ac:dyDescent="0.35">
      <c r="A180" s="85"/>
      <c r="B180" s="184" t="s">
        <v>200</v>
      </c>
      <c r="C180" s="184" t="s">
        <v>16</v>
      </c>
      <c r="D180" s="185">
        <f>D183+D196+D198</f>
        <v>0</v>
      </c>
      <c r="E180" s="185">
        <f t="shared" ref="E180:N180" si="108">E183+E196+E198</f>
        <v>0</v>
      </c>
      <c r="F180" s="185">
        <f t="shared" si="108"/>
        <v>0</v>
      </c>
      <c r="G180" s="185">
        <f t="shared" si="108"/>
        <v>0</v>
      </c>
      <c r="H180" s="185">
        <f t="shared" si="108"/>
        <v>0</v>
      </c>
      <c r="I180" s="185">
        <f t="shared" si="108"/>
        <v>0</v>
      </c>
      <c r="J180" s="185">
        <f t="shared" si="108"/>
        <v>0</v>
      </c>
      <c r="K180" s="185">
        <f t="shared" si="108"/>
        <v>0</v>
      </c>
      <c r="L180" s="185">
        <f t="shared" si="108"/>
        <v>0</v>
      </c>
      <c r="M180" s="185">
        <f t="shared" si="108"/>
        <v>0</v>
      </c>
      <c r="N180" s="185">
        <f t="shared" si="108"/>
        <v>0</v>
      </c>
      <c r="O180" s="185">
        <f t="shared" ref="O180:AC180" si="109">O183+O196+O198</f>
        <v>0</v>
      </c>
      <c r="P180" s="185">
        <f t="shared" si="109"/>
        <v>0</v>
      </c>
      <c r="Q180" s="185">
        <f t="shared" si="109"/>
        <v>0</v>
      </c>
      <c r="R180" s="185">
        <f t="shared" si="109"/>
        <v>0</v>
      </c>
      <c r="S180" s="185">
        <f t="shared" si="109"/>
        <v>0</v>
      </c>
      <c r="T180" s="185">
        <f t="shared" si="109"/>
        <v>0</v>
      </c>
      <c r="U180" s="185">
        <f t="shared" si="109"/>
        <v>0</v>
      </c>
      <c r="V180" s="185">
        <f t="shared" si="109"/>
        <v>0</v>
      </c>
      <c r="W180" s="185">
        <f t="shared" si="109"/>
        <v>0</v>
      </c>
      <c r="X180" s="185">
        <f t="shared" si="109"/>
        <v>0</v>
      </c>
      <c r="Y180" s="185">
        <f t="shared" si="109"/>
        <v>0</v>
      </c>
      <c r="Z180" s="185">
        <f t="shared" si="109"/>
        <v>0</v>
      </c>
      <c r="AA180" s="185">
        <f t="shared" si="109"/>
        <v>0</v>
      </c>
      <c r="AB180" s="185">
        <f t="shared" si="109"/>
        <v>0</v>
      </c>
      <c r="AC180" s="185">
        <f t="shared" si="109"/>
        <v>0</v>
      </c>
    </row>
    <row r="181" spans="1:29" ht="15" customHeight="1" outlineLevel="1" x14ac:dyDescent="0.3"/>
    <row r="182" spans="1:29" s="208" customFormat="1" ht="20.25" customHeight="1" outlineLevel="2" x14ac:dyDescent="0.3">
      <c r="A182" s="85"/>
      <c r="B182" s="206"/>
      <c r="C182" s="207"/>
      <c r="D182" s="207"/>
      <c r="E182" s="207"/>
      <c r="F182" s="207"/>
      <c r="G182" s="207"/>
      <c r="H182" s="207"/>
      <c r="I182" s="207"/>
      <c r="J182" s="207"/>
      <c r="K182" s="207"/>
      <c r="L182" s="207"/>
      <c r="M182" s="207"/>
      <c r="N182" s="207"/>
      <c r="O182" s="207"/>
      <c r="P182" s="207"/>
      <c r="Q182" s="207"/>
      <c r="R182" s="207"/>
      <c r="S182" s="207"/>
      <c r="T182" s="207"/>
      <c r="U182" s="207"/>
      <c r="V182" s="207"/>
      <c r="W182" s="207"/>
      <c r="X182" s="207"/>
      <c r="Y182" s="207"/>
      <c r="Z182" s="207"/>
      <c r="AA182" s="207"/>
      <c r="AB182" s="207"/>
      <c r="AC182" s="207"/>
    </row>
    <row r="183" spans="1:29" s="87" customFormat="1" ht="20.25" customHeight="1" outlineLevel="2" x14ac:dyDescent="0.3">
      <c r="A183" s="88"/>
      <c r="B183" s="101" t="s">
        <v>63</v>
      </c>
      <c r="C183" s="101" t="s">
        <v>16</v>
      </c>
      <c r="D183" s="141">
        <f t="shared" ref="D183:N183" si="110">SUM(D184:D194)</f>
        <v>0</v>
      </c>
      <c r="E183" s="141">
        <f t="shared" si="110"/>
        <v>0</v>
      </c>
      <c r="F183" s="141">
        <f t="shared" si="110"/>
        <v>0</v>
      </c>
      <c r="G183" s="141">
        <f t="shared" si="110"/>
        <v>0</v>
      </c>
      <c r="H183" s="141">
        <f t="shared" si="110"/>
        <v>0</v>
      </c>
      <c r="I183" s="141">
        <f t="shared" si="110"/>
        <v>0</v>
      </c>
      <c r="J183" s="141">
        <f t="shared" si="110"/>
        <v>0</v>
      </c>
      <c r="K183" s="141">
        <f t="shared" si="110"/>
        <v>0</v>
      </c>
      <c r="L183" s="141">
        <f t="shared" si="110"/>
        <v>0</v>
      </c>
      <c r="M183" s="141">
        <f t="shared" si="110"/>
        <v>0</v>
      </c>
      <c r="N183" s="141">
        <f t="shared" si="110"/>
        <v>0</v>
      </c>
      <c r="O183" s="141">
        <f t="shared" ref="O183:AC183" si="111">SUM(O184:O194)</f>
        <v>0</v>
      </c>
      <c r="P183" s="141">
        <f t="shared" si="111"/>
        <v>0</v>
      </c>
      <c r="Q183" s="141">
        <f t="shared" si="111"/>
        <v>0</v>
      </c>
      <c r="R183" s="141">
        <f t="shared" si="111"/>
        <v>0</v>
      </c>
      <c r="S183" s="141">
        <f t="shared" si="111"/>
        <v>0</v>
      </c>
      <c r="T183" s="141">
        <f t="shared" si="111"/>
        <v>0</v>
      </c>
      <c r="U183" s="141">
        <f t="shared" si="111"/>
        <v>0</v>
      </c>
      <c r="V183" s="141">
        <f t="shared" si="111"/>
        <v>0</v>
      </c>
      <c r="W183" s="141">
        <f t="shared" si="111"/>
        <v>0</v>
      </c>
      <c r="X183" s="141">
        <f t="shared" si="111"/>
        <v>0</v>
      </c>
      <c r="Y183" s="141">
        <f t="shared" si="111"/>
        <v>0</v>
      </c>
      <c r="Z183" s="141">
        <f t="shared" si="111"/>
        <v>0</v>
      </c>
      <c r="AA183" s="141">
        <f t="shared" si="111"/>
        <v>0</v>
      </c>
      <c r="AB183" s="141">
        <f t="shared" si="111"/>
        <v>0</v>
      </c>
      <c r="AC183" s="141">
        <f t="shared" si="111"/>
        <v>0</v>
      </c>
    </row>
    <row r="184" spans="1:29" s="87" customFormat="1" ht="20.25" customHeight="1" outlineLevel="3" x14ac:dyDescent="0.3">
      <c r="A184" s="88"/>
      <c r="B184" s="103" t="s">
        <v>136</v>
      </c>
      <c r="C184" s="146" t="s">
        <v>121</v>
      </c>
      <c r="D184" s="140">
        <f>IF('Detailed input - Vehicles'!$E$277&lt;&gt;0,'Detailed input - Vehicles'!$E$277,'Detailed input - Vehicles'!$E$276)*D113*D125</f>
        <v>0</v>
      </c>
      <c r="E184" s="140">
        <f>IF('Detailed input - Vehicles'!$E$277&lt;&gt;0,'Detailed input - Vehicles'!$E$277,'Detailed input - Vehicles'!$E$276)*E113*E125</f>
        <v>0</v>
      </c>
      <c r="F184" s="140">
        <f>IF('Detailed input - Vehicles'!$E$277&lt;&gt;0,'Detailed input - Vehicles'!$E$277,'Detailed input - Vehicles'!$E$276)*F113*F125</f>
        <v>0</v>
      </c>
      <c r="G184" s="140">
        <f>IF('Detailed input - Vehicles'!$E$277&lt;&gt;0,'Detailed input - Vehicles'!$E$277,'Detailed input - Vehicles'!$E$276)*G113*G125</f>
        <v>0</v>
      </c>
      <c r="H184" s="140">
        <f>IF('Detailed input - Vehicles'!$E$277&lt;&gt;0,'Detailed input - Vehicles'!$E$277,'Detailed input - Vehicles'!$E$276)*H113*H125</f>
        <v>0</v>
      </c>
      <c r="I184" s="140">
        <f>IF('Detailed input - Vehicles'!$E$277&lt;&gt;0,'Detailed input - Vehicles'!$E$277,'Detailed input - Vehicles'!$E$276)*I113*I125</f>
        <v>0</v>
      </c>
      <c r="J184" s="140">
        <f>IF('Detailed input - Vehicles'!$E$277&lt;&gt;0,'Detailed input - Vehicles'!$E$277,'Detailed input - Vehicles'!$E$276)*J113*J125</f>
        <v>0</v>
      </c>
      <c r="K184" s="140">
        <f>IF('Detailed input - Vehicles'!$E$277&lt;&gt;0,'Detailed input - Vehicles'!$E$277,'Detailed input - Vehicles'!$E$276)*K113*K125</f>
        <v>0</v>
      </c>
      <c r="L184" s="140">
        <f>IF('Detailed input - Vehicles'!$E$277&lt;&gt;0,'Detailed input - Vehicles'!$E$277,'Detailed input - Vehicles'!$E$276)*L113*L125</f>
        <v>0</v>
      </c>
      <c r="M184" s="140">
        <f>IF('Detailed input - Vehicles'!$E$277&lt;&gt;0,'Detailed input - Vehicles'!$E$277,'Detailed input - Vehicles'!$E$276)*M113*M125</f>
        <v>0</v>
      </c>
      <c r="N184" s="140">
        <f>IF('Detailed input - Vehicles'!$E$277&lt;&gt;0,'Detailed input - Vehicles'!$E$277,'Detailed input - Vehicles'!$E$276)*N113*N125</f>
        <v>0</v>
      </c>
      <c r="O184" s="140">
        <f>IF('Detailed input - Vehicles'!$E$277&lt;&gt;0,'Detailed input - Vehicles'!$E$277,'Detailed input - Vehicles'!$E$276)*O113*O125</f>
        <v>0</v>
      </c>
      <c r="P184" s="140">
        <f>IF('Detailed input - Vehicles'!$E$277&lt;&gt;0,'Detailed input - Vehicles'!$E$277,'Detailed input - Vehicles'!$E$276)*P113*P125</f>
        <v>0</v>
      </c>
      <c r="Q184" s="140">
        <f>IF('Detailed input - Vehicles'!$E$277&lt;&gt;0,'Detailed input - Vehicles'!$E$277,'Detailed input - Vehicles'!$E$276)*Q113*Q125</f>
        <v>0</v>
      </c>
      <c r="R184" s="140">
        <f>IF('Detailed input - Vehicles'!$E$277&lt;&gt;0,'Detailed input - Vehicles'!$E$277,'Detailed input - Vehicles'!$E$276)*R113*R125</f>
        <v>0</v>
      </c>
      <c r="S184" s="140">
        <f>IF('Detailed input - Vehicles'!$E$277&lt;&gt;0,'Detailed input - Vehicles'!$E$277,'Detailed input - Vehicles'!$E$276)*S113*S125</f>
        <v>0</v>
      </c>
      <c r="T184" s="140">
        <f>IF('Detailed input - Vehicles'!$E$277&lt;&gt;0,'Detailed input - Vehicles'!$E$277,'Detailed input - Vehicles'!$E$276)*T113*T125</f>
        <v>0</v>
      </c>
      <c r="U184" s="140">
        <f>IF('Detailed input - Vehicles'!$E$277&lt;&gt;0,'Detailed input - Vehicles'!$E$277,'Detailed input - Vehicles'!$E$276)*U113*U125</f>
        <v>0</v>
      </c>
      <c r="V184" s="140">
        <f>IF('Detailed input - Vehicles'!$E$277&lt;&gt;0,'Detailed input - Vehicles'!$E$277,'Detailed input - Vehicles'!$E$276)*V113*V125</f>
        <v>0</v>
      </c>
      <c r="W184" s="140">
        <f>IF('Detailed input - Vehicles'!$E$277&lt;&gt;0,'Detailed input - Vehicles'!$E$277,'Detailed input - Vehicles'!$E$276)*W113*W125</f>
        <v>0</v>
      </c>
      <c r="X184" s="140">
        <f>IF('Detailed input - Vehicles'!$E$277&lt;&gt;0,'Detailed input - Vehicles'!$E$277,'Detailed input - Vehicles'!$E$276)*X113*X125</f>
        <v>0</v>
      </c>
      <c r="Y184" s="140">
        <f>IF('Detailed input - Vehicles'!$E$277&lt;&gt;0,'Detailed input - Vehicles'!$E$277,'Detailed input - Vehicles'!$E$276)*Y113*Y125</f>
        <v>0</v>
      </c>
      <c r="Z184" s="140">
        <f>IF('Detailed input - Vehicles'!$E$277&lt;&gt;0,'Detailed input - Vehicles'!$E$277,'Detailed input - Vehicles'!$E$276)*Z113*Z125</f>
        <v>0</v>
      </c>
      <c r="AA184" s="140">
        <f>IF('Detailed input - Vehicles'!$E$277&lt;&gt;0,'Detailed input - Vehicles'!$E$277,'Detailed input - Vehicles'!$E$276)*AA113*AA125</f>
        <v>0</v>
      </c>
      <c r="AB184" s="140">
        <f>IF('Detailed input - Vehicles'!$E$277&lt;&gt;0,'Detailed input - Vehicles'!$E$277,'Detailed input - Vehicles'!$E$276)*AB113*AB125</f>
        <v>0</v>
      </c>
      <c r="AC184" s="140">
        <f>IF('Detailed input - Vehicles'!$E$277&lt;&gt;0,'Detailed input - Vehicles'!$E$277,'Detailed input - Vehicles'!$E$276)*AC113*AC125</f>
        <v>0</v>
      </c>
    </row>
    <row r="185" spans="1:29" s="87" customFormat="1" ht="20.25" customHeight="1" outlineLevel="3" x14ac:dyDescent="0.3">
      <c r="A185" s="88"/>
      <c r="B185" s="89"/>
      <c r="C185" s="146" t="s">
        <v>122</v>
      </c>
      <c r="D185" s="140"/>
      <c r="E185" s="140">
        <f>IF('Detailed input - Vehicles'!$F$277&lt;&gt;0,'Detailed input - Vehicles'!$F$277,'Detailed input - Vehicles'!$F$276)*E114*E125</f>
        <v>0</v>
      </c>
      <c r="F185" s="140">
        <f>IF('Detailed input - Vehicles'!$F$277&lt;&gt;0,'Detailed input - Vehicles'!$F$277,'Detailed input - Vehicles'!$F$276)*F114*F125</f>
        <v>0</v>
      </c>
      <c r="G185" s="140">
        <f>IF('Detailed input - Vehicles'!$F$277&lt;&gt;0,'Detailed input - Vehicles'!$F$277,'Detailed input - Vehicles'!$F$276)*G114*G125</f>
        <v>0</v>
      </c>
      <c r="H185" s="140">
        <f>IF('Detailed input - Vehicles'!$F$277&lt;&gt;0,'Detailed input - Vehicles'!$F$277,'Detailed input - Vehicles'!$F$276)*H114*H125</f>
        <v>0</v>
      </c>
      <c r="I185" s="140">
        <f>IF('Detailed input - Vehicles'!$F$277&lt;&gt;0,'Detailed input - Vehicles'!$F$277,'Detailed input - Vehicles'!$F$276)*I114*I125</f>
        <v>0</v>
      </c>
      <c r="J185" s="140">
        <f>IF('Detailed input - Vehicles'!$F$277&lt;&gt;0,'Detailed input - Vehicles'!$F$277,'Detailed input - Vehicles'!$F$276)*J114*J125</f>
        <v>0</v>
      </c>
      <c r="K185" s="140">
        <f>IF('Detailed input - Vehicles'!$F$277&lt;&gt;0,'Detailed input - Vehicles'!$F$277,'Detailed input - Vehicles'!$F$276)*K114*K125</f>
        <v>0</v>
      </c>
      <c r="L185" s="140">
        <f>IF('Detailed input - Vehicles'!$F$277&lt;&gt;0,'Detailed input - Vehicles'!$F$277,'Detailed input - Vehicles'!$F$276)*L114*L125</f>
        <v>0</v>
      </c>
      <c r="M185" s="140">
        <f>IF('Detailed input - Vehicles'!$F$277&lt;&gt;0,'Detailed input - Vehicles'!$F$277,'Detailed input - Vehicles'!$F$276)*M114*M125</f>
        <v>0</v>
      </c>
      <c r="N185" s="140">
        <f>IF('Detailed input - Vehicles'!$F$277&lt;&gt;0,'Detailed input - Vehicles'!$F$277,'Detailed input - Vehicles'!$F$276)*N114*N125</f>
        <v>0</v>
      </c>
      <c r="O185" s="140">
        <f>IF('Detailed input - Vehicles'!$F$277&lt;&gt;0,'Detailed input - Vehicles'!$F$277,'Detailed input - Vehicles'!$F$276)*O114*O125</f>
        <v>0</v>
      </c>
      <c r="P185" s="140">
        <f>IF('Detailed input - Vehicles'!$F$277&lt;&gt;0,'Detailed input - Vehicles'!$F$277,'Detailed input - Vehicles'!$F$276)*P114*P125</f>
        <v>0</v>
      </c>
      <c r="Q185" s="140">
        <f>IF('Detailed input - Vehicles'!$F$277&lt;&gt;0,'Detailed input - Vehicles'!$F$277,'Detailed input - Vehicles'!$F$276)*Q114*Q125</f>
        <v>0</v>
      </c>
      <c r="R185" s="140">
        <f>IF('Detailed input - Vehicles'!$F$277&lt;&gt;0,'Detailed input - Vehicles'!$F$277,'Detailed input - Vehicles'!$F$276)*R114*R125</f>
        <v>0</v>
      </c>
      <c r="S185" s="140">
        <f>IF('Detailed input - Vehicles'!$F$277&lt;&gt;0,'Detailed input - Vehicles'!$F$277,'Detailed input - Vehicles'!$F$276)*S114*S125</f>
        <v>0</v>
      </c>
      <c r="T185" s="140">
        <f>IF('Detailed input - Vehicles'!$F$277&lt;&gt;0,'Detailed input - Vehicles'!$F$277,'Detailed input - Vehicles'!$F$276)*T114*T125</f>
        <v>0</v>
      </c>
      <c r="U185" s="140">
        <f>IF('Detailed input - Vehicles'!$F$277&lt;&gt;0,'Detailed input - Vehicles'!$F$277,'Detailed input - Vehicles'!$F$276)*U114*U125</f>
        <v>0</v>
      </c>
      <c r="V185" s="140">
        <f>IF('Detailed input - Vehicles'!$F$277&lt;&gt;0,'Detailed input - Vehicles'!$F$277,'Detailed input - Vehicles'!$F$276)*V114*V125</f>
        <v>0</v>
      </c>
      <c r="W185" s="140">
        <f>IF('Detailed input - Vehicles'!$F$277&lt;&gt;0,'Detailed input - Vehicles'!$F$277,'Detailed input - Vehicles'!$F$276)*W114*W125</f>
        <v>0</v>
      </c>
      <c r="X185" s="140">
        <f>IF('Detailed input - Vehicles'!$F$277&lt;&gt;0,'Detailed input - Vehicles'!$F$277,'Detailed input - Vehicles'!$F$276)*X114*X125</f>
        <v>0</v>
      </c>
      <c r="Y185" s="140">
        <f>IF('Detailed input - Vehicles'!$F$277&lt;&gt;0,'Detailed input - Vehicles'!$F$277,'Detailed input - Vehicles'!$F$276)*Y114*Y125</f>
        <v>0</v>
      </c>
      <c r="Z185" s="140">
        <f>IF('Detailed input - Vehicles'!$F$277&lt;&gt;0,'Detailed input - Vehicles'!$F$277,'Detailed input - Vehicles'!$F$276)*Z114*Z125</f>
        <v>0</v>
      </c>
      <c r="AA185" s="140">
        <f>IF('Detailed input - Vehicles'!$F$277&lt;&gt;0,'Detailed input - Vehicles'!$F$277,'Detailed input - Vehicles'!$F$276)*AA114*AA125</f>
        <v>0</v>
      </c>
      <c r="AB185" s="140">
        <f>IF('Detailed input - Vehicles'!$F$277&lt;&gt;0,'Detailed input - Vehicles'!$F$277,'Detailed input - Vehicles'!$F$276)*AB114*AB125</f>
        <v>0</v>
      </c>
      <c r="AC185" s="140">
        <f>IF('Detailed input - Vehicles'!$F$277&lt;&gt;0,'Detailed input - Vehicles'!$F$277,'Detailed input - Vehicles'!$F$276)*AC114*AC125</f>
        <v>0</v>
      </c>
    </row>
    <row r="186" spans="1:29" s="87" customFormat="1" ht="20.25" customHeight="1" outlineLevel="3" x14ac:dyDescent="0.3">
      <c r="A186" s="88"/>
      <c r="B186" s="89"/>
      <c r="C186" s="146" t="s">
        <v>123</v>
      </c>
      <c r="D186" s="140"/>
      <c r="E186" s="140"/>
      <c r="F186" s="140">
        <f>IF('Detailed input - Vehicles'!$G$277&lt;&gt;0,'Detailed input - Vehicles'!$G$277,'Detailed input - Vehicles'!$G$276)*F115*F125</f>
        <v>0</v>
      </c>
      <c r="G186" s="140">
        <f>IF('Detailed input - Vehicles'!$G$277&lt;&gt;0,'Detailed input - Vehicles'!$G$277,'Detailed input - Vehicles'!$G$276)*G115*G125</f>
        <v>0</v>
      </c>
      <c r="H186" s="140">
        <f>IF('Detailed input - Vehicles'!$G$277&lt;&gt;0,'Detailed input - Vehicles'!$G$277,'Detailed input - Vehicles'!$G$276)*H115*H125</f>
        <v>0</v>
      </c>
      <c r="I186" s="140">
        <f>IF('Detailed input - Vehicles'!$G$277&lt;&gt;0,'Detailed input - Vehicles'!$G$277,'Detailed input - Vehicles'!$G$276)*I115*I125</f>
        <v>0</v>
      </c>
      <c r="J186" s="140">
        <f>IF('Detailed input - Vehicles'!$G$277&lt;&gt;0,'Detailed input - Vehicles'!$G$277,'Detailed input - Vehicles'!$G$276)*J115*J125</f>
        <v>0</v>
      </c>
      <c r="K186" s="140">
        <f>IF('Detailed input - Vehicles'!$G$277&lt;&gt;0,'Detailed input - Vehicles'!$G$277,'Detailed input - Vehicles'!$G$276)*K115*K125</f>
        <v>0</v>
      </c>
      <c r="L186" s="140">
        <f>IF('Detailed input - Vehicles'!$G$277&lt;&gt;0,'Detailed input - Vehicles'!$G$277,'Detailed input - Vehicles'!$G$276)*L115*L125</f>
        <v>0</v>
      </c>
      <c r="M186" s="140">
        <f>IF('Detailed input - Vehicles'!$G$277&lt;&gt;0,'Detailed input - Vehicles'!$G$277,'Detailed input - Vehicles'!$G$276)*M115*M125</f>
        <v>0</v>
      </c>
      <c r="N186" s="140">
        <f>IF('Detailed input - Vehicles'!$G$277&lt;&gt;0,'Detailed input - Vehicles'!$G$277,'Detailed input - Vehicles'!$G$276)*N115*N125</f>
        <v>0</v>
      </c>
      <c r="O186" s="140">
        <f>IF('Detailed input - Vehicles'!$G$277&lt;&gt;0,'Detailed input - Vehicles'!$G$277,'Detailed input - Vehicles'!$G$276)*O115*O125</f>
        <v>0</v>
      </c>
      <c r="P186" s="140">
        <f>IF('Detailed input - Vehicles'!$G$277&lt;&gt;0,'Detailed input - Vehicles'!$G$277,'Detailed input - Vehicles'!$G$276)*P115*P125</f>
        <v>0</v>
      </c>
      <c r="Q186" s="140">
        <f>IF('Detailed input - Vehicles'!$G$277&lt;&gt;0,'Detailed input - Vehicles'!$G$277,'Detailed input - Vehicles'!$G$276)*Q115*Q125</f>
        <v>0</v>
      </c>
      <c r="R186" s="140">
        <f>IF('Detailed input - Vehicles'!$G$277&lt;&gt;0,'Detailed input - Vehicles'!$G$277,'Detailed input - Vehicles'!$G$276)*R115*R125</f>
        <v>0</v>
      </c>
      <c r="S186" s="140">
        <f>IF('Detailed input - Vehicles'!$G$277&lt;&gt;0,'Detailed input - Vehicles'!$G$277,'Detailed input - Vehicles'!$G$276)*S115*S125</f>
        <v>0</v>
      </c>
      <c r="T186" s="140">
        <f>IF('Detailed input - Vehicles'!$G$277&lt;&gt;0,'Detailed input - Vehicles'!$G$277,'Detailed input - Vehicles'!$G$276)*T115*T125</f>
        <v>0</v>
      </c>
      <c r="U186" s="140">
        <f>IF('Detailed input - Vehicles'!$G$277&lt;&gt;0,'Detailed input - Vehicles'!$G$277,'Detailed input - Vehicles'!$G$276)*U115*U125</f>
        <v>0</v>
      </c>
      <c r="V186" s="140">
        <f>IF('Detailed input - Vehicles'!$G$277&lt;&gt;0,'Detailed input - Vehicles'!$G$277,'Detailed input - Vehicles'!$G$276)*V115*V125</f>
        <v>0</v>
      </c>
      <c r="W186" s="140">
        <f>IF('Detailed input - Vehicles'!$G$277&lt;&gt;0,'Detailed input - Vehicles'!$G$277,'Detailed input - Vehicles'!$G$276)*W115*W125</f>
        <v>0</v>
      </c>
      <c r="X186" s="140">
        <f>IF('Detailed input - Vehicles'!$G$277&lt;&gt;0,'Detailed input - Vehicles'!$G$277,'Detailed input - Vehicles'!$G$276)*X115*X125</f>
        <v>0</v>
      </c>
      <c r="Y186" s="140">
        <f>IF('Detailed input - Vehicles'!$G$277&lt;&gt;0,'Detailed input - Vehicles'!$G$277,'Detailed input - Vehicles'!$G$276)*Y115*Y125</f>
        <v>0</v>
      </c>
      <c r="Z186" s="140">
        <f>IF('Detailed input - Vehicles'!$G$277&lt;&gt;0,'Detailed input - Vehicles'!$G$277,'Detailed input - Vehicles'!$G$276)*Z115*Z125</f>
        <v>0</v>
      </c>
      <c r="AA186" s="140">
        <f>IF('Detailed input - Vehicles'!$G$277&lt;&gt;0,'Detailed input - Vehicles'!$G$277,'Detailed input - Vehicles'!$G$276)*AA115*AA125</f>
        <v>0</v>
      </c>
      <c r="AB186" s="140">
        <f>IF('Detailed input - Vehicles'!$G$277&lt;&gt;0,'Detailed input - Vehicles'!$G$277,'Detailed input - Vehicles'!$G$276)*AB115*AB125</f>
        <v>0</v>
      </c>
      <c r="AC186" s="140">
        <f>IF('Detailed input - Vehicles'!$G$277&lt;&gt;0,'Detailed input - Vehicles'!$G$277,'Detailed input - Vehicles'!$G$276)*AC115*AC125</f>
        <v>0</v>
      </c>
    </row>
    <row r="187" spans="1:29" s="87" customFormat="1" ht="20.25" customHeight="1" outlineLevel="3" x14ac:dyDescent="0.3">
      <c r="A187" s="88"/>
      <c r="B187" s="89"/>
      <c r="C187" s="146" t="s">
        <v>124</v>
      </c>
      <c r="D187" s="140"/>
      <c r="E187" s="140"/>
      <c r="F187" s="140"/>
      <c r="G187" s="140">
        <f>IF('Detailed input - Vehicles'!$H$277&lt;&gt;0,'Detailed input - Vehicles'!$H$277,'Detailed input - Vehicles'!$H$276)*G125*G116</f>
        <v>0</v>
      </c>
      <c r="H187" s="140">
        <f>IF('Detailed input - Vehicles'!$H$277&lt;&gt;0,'Detailed input - Vehicles'!$H$277,'Detailed input - Vehicles'!$H$276)*H125*H116</f>
        <v>0</v>
      </c>
      <c r="I187" s="140">
        <f>IF('Detailed input - Vehicles'!$H$277&lt;&gt;0,'Detailed input - Vehicles'!$H$277,'Detailed input - Vehicles'!$H$276)*I125*I116</f>
        <v>0</v>
      </c>
      <c r="J187" s="140">
        <f>IF('Detailed input - Vehicles'!$H$277&lt;&gt;0,'Detailed input - Vehicles'!$H$277,'Detailed input - Vehicles'!$H$276)*J125*J116</f>
        <v>0</v>
      </c>
      <c r="K187" s="140">
        <f>IF('Detailed input - Vehicles'!$H$277&lt;&gt;0,'Detailed input - Vehicles'!$H$277,'Detailed input - Vehicles'!$H$276)*K125*K116</f>
        <v>0</v>
      </c>
      <c r="L187" s="140">
        <f>IF('Detailed input - Vehicles'!$H$277&lt;&gt;0,'Detailed input - Vehicles'!$H$277,'Detailed input - Vehicles'!$H$276)*L125*L116</f>
        <v>0</v>
      </c>
      <c r="M187" s="140">
        <f>IF('Detailed input - Vehicles'!$H$277&lt;&gt;0,'Detailed input - Vehicles'!$H$277,'Detailed input - Vehicles'!$H$276)*M125*M116</f>
        <v>0</v>
      </c>
      <c r="N187" s="140">
        <f>IF('Detailed input - Vehicles'!$H$277&lt;&gt;0,'Detailed input - Vehicles'!$H$277,'Detailed input - Vehicles'!$H$276)*N125*N116</f>
        <v>0</v>
      </c>
      <c r="O187" s="140">
        <f>IF('Detailed input - Vehicles'!$H$277&lt;&gt;0,'Detailed input - Vehicles'!$H$277,'Detailed input - Vehicles'!$H$276)*O125*O116</f>
        <v>0</v>
      </c>
      <c r="P187" s="140">
        <f>IF('Detailed input - Vehicles'!$H$277&lt;&gt;0,'Detailed input - Vehicles'!$H$277,'Detailed input - Vehicles'!$H$276)*P125*P116</f>
        <v>0</v>
      </c>
      <c r="Q187" s="140">
        <f>IF('Detailed input - Vehicles'!$H$277&lt;&gt;0,'Detailed input - Vehicles'!$H$277,'Detailed input - Vehicles'!$H$276)*Q125*Q116</f>
        <v>0</v>
      </c>
      <c r="R187" s="140">
        <f>IF('Detailed input - Vehicles'!$H$277&lt;&gt;0,'Detailed input - Vehicles'!$H$277,'Detailed input - Vehicles'!$H$276)*R125*R116</f>
        <v>0</v>
      </c>
      <c r="S187" s="140">
        <f>IF('Detailed input - Vehicles'!$H$277&lt;&gt;0,'Detailed input - Vehicles'!$H$277,'Detailed input - Vehicles'!$H$276)*S125*S116</f>
        <v>0</v>
      </c>
      <c r="T187" s="140">
        <f>IF('Detailed input - Vehicles'!$H$277&lt;&gt;0,'Detailed input - Vehicles'!$H$277,'Detailed input - Vehicles'!$H$276)*T125*T116</f>
        <v>0</v>
      </c>
      <c r="U187" s="140">
        <f>IF('Detailed input - Vehicles'!$H$277&lt;&gt;0,'Detailed input - Vehicles'!$H$277,'Detailed input - Vehicles'!$H$276)*U125*U116</f>
        <v>0</v>
      </c>
      <c r="V187" s="140">
        <f>IF('Detailed input - Vehicles'!$H$277&lt;&gt;0,'Detailed input - Vehicles'!$H$277,'Detailed input - Vehicles'!$H$276)*V125*V116</f>
        <v>0</v>
      </c>
      <c r="W187" s="140">
        <f>IF('Detailed input - Vehicles'!$H$277&lt;&gt;0,'Detailed input - Vehicles'!$H$277,'Detailed input - Vehicles'!$H$276)*W125*W116</f>
        <v>0</v>
      </c>
      <c r="X187" s="140">
        <f>IF('Detailed input - Vehicles'!$H$277&lt;&gt;0,'Detailed input - Vehicles'!$H$277,'Detailed input - Vehicles'!$H$276)*X125*X116</f>
        <v>0</v>
      </c>
      <c r="Y187" s="140">
        <f>IF('Detailed input - Vehicles'!$H$277&lt;&gt;0,'Detailed input - Vehicles'!$H$277,'Detailed input - Vehicles'!$H$276)*Y125*Y116</f>
        <v>0</v>
      </c>
      <c r="Z187" s="140">
        <f>IF('Detailed input - Vehicles'!$H$277&lt;&gt;0,'Detailed input - Vehicles'!$H$277,'Detailed input - Vehicles'!$H$276)*Z125*Z116</f>
        <v>0</v>
      </c>
      <c r="AA187" s="140">
        <f>IF('Detailed input - Vehicles'!$H$277&lt;&gt;0,'Detailed input - Vehicles'!$H$277,'Detailed input - Vehicles'!$H$276)*AA125*AA116</f>
        <v>0</v>
      </c>
      <c r="AB187" s="140">
        <f>IF('Detailed input - Vehicles'!$H$277&lt;&gt;0,'Detailed input - Vehicles'!$H$277,'Detailed input - Vehicles'!$H$276)*AB125*AB116</f>
        <v>0</v>
      </c>
      <c r="AC187" s="140">
        <f>IF('Detailed input - Vehicles'!$H$277&lt;&gt;0,'Detailed input - Vehicles'!$H$277,'Detailed input - Vehicles'!$H$276)*AC125*AC116</f>
        <v>0</v>
      </c>
    </row>
    <row r="188" spans="1:29" s="87" customFormat="1" ht="20.25" customHeight="1" outlineLevel="3" x14ac:dyDescent="0.3">
      <c r="A188" s="88"/>
      <c r="B188" s="89"/>
      <c r="C188" s="146" t="s">
        <v>125</v>
      </c>
      <c r="D188" s="140"/>
      <c r="E188" s="140"/>
      <c r="F188" s="140"/>
      <c r="G188" s="140"/>
      <c r="H188" s="140">
        <f>IF('Detailed input - Vehicles'!$I$277&lt;&gt;0,'Detailed input - Vehicles'!$I$277,'Detailed input - Vehicles'!$I$276)*H117*H125</f>
        <v>0</v>
      </c>
      <c r="I188" s="140">
        <f>IF('Detailed input - Vehicles'!$I$277&lt;&gt;0,'Detailed input - Vehicles'!$I$277,'Detailed input - Vehicles'!$I$276)*I117*I125</f>
        <v>0</v>
      </c>
      <c r="J188" s="140">
        <f>IF('Detailed input - Vehicles'!$I$277&lt;&gt;0,'Detailed input - Vehicles'!$I$277,'Detailed input - Vehicles'!$I$276)*J117*J125</f>
        <v>0</v>
      </c>
      <c r="K188" s="140">
        <f>IF('Detailed input - Vehicles'!$I$277&lt;&gt;0,'Detailed input - Vehicles'!$I$277,'Detailed input - Vehicles'!$I$276)*K117*K125</f>
        <v>0</v>
      </c>
      <c r="L188" s="140">
        <f>IF('Detailed input - Vehicles'!$I$277&lt;&gt;0,'Detailed input - Vehicles'!$I$277,'Detailed input - Vehicles'!$I$276)*L117*L125</f>
        <v>0</v>
      </c>
      <c r="M188" s="140">
        <f>IF('Detailed input - Vehicles'!$I$277&lt;&gt;0,'Detailed input - Vehicles'!$I$277,'Detailed input - Vehicles'!$I$276)*M117*M125</f>
        <v>0</v>
      </c>
      <c r="N188" s="140">
        <f>IF('Detailed input - Vehicles'!$I$277&lt;&gt;0,'Detailed input - Vehicles'!$I$277,'Detailed input - Vehicles'!$I$276)*N117*N125</f>
        <v>0</v>
      </c>
      <c r="O188" s="140">
        <f>IF('Detailed input - Vehicles'!$I$277&lt;&gt;0,'Detailed input - Vehicles'!$I$277,'Detailed input - Vehicles'!$I$276)*O117*O125</f>
        <v>0</v>
      </c>
      <c r="P188" s="140">
        <f>IF('Detailed input - Vehicles'!$I$277&lt;&gt;0,'Detailed input - Vehicles'!$I$277,'Detailed input - Vehicles'!$I$276)*P117*P125</f>
        <v>0</v>
      </c>
      <c r="Q188" s="140">
        <f>IF('Detailed input - Vehicles'!$I$277&lt;&gt;0,'Detailed input - Vehicles'!$I$277,'Detailed input - Vehicles'!$I$276)*Q117*Q125</f>
        <v>0</v>
      </c>
      <c r="R188" s="140">
        <f>IF('Detailed input - Vehicles'!$I$277&lt;&gt;0,'Detailed input - Vehicles'!$I$277,'Detailed input - Vehicles'!$I$276)*R117*R125</f>
        <v>0</v>
      </c>
      <c r="S188" s="140">
        <f>IF('Detailed input - Vehicles'!$I$277&lt;&gt;0,'Detailed input - Vehicles'!$I$277,'Detailed input - Vehicles'!$I$276)*S117*S125</f>
        <v>0</v>
      </c>
      <c r="T188" s="140">
        <f>IF('Detailed input - Vehicles'!$I$277&lt;&gt;0,'Detailed input - Vehicles'!$I$277,'Detailed input - Vehicles'!$I$276)*T117*T125</f>
        <v>0</v>
      </c>
      <c r="U188" s="140">
        <f>IF('Detailed input - Vehicles'!$I$277&lt;&gt;0,'Detailed input - Vehicles'!$I$277,'Detailed input - Vehicles'!$I$276)*U117*U125</f>
        <v>0</v>
      </c>
      <c r="V188" s="140">
        <f>IF('Detailed input - Vehicles'!$I$277&lt;&gt;0,'Detailed input - Vehicles'!$I$277,'Detailed input - Vehicles'!$I$276)*V117*V125</f>
        <v>0</v>
      </c>
      <c r="W188" s="140">
        <f>IF('Detailed input - Vehicles'!$I$277&lt;&gt;0,'Detailed input - Vehicles'!$I$277,'Detailed input - Vehicles'!$I$276)*W117*W125</f>
        <v>0</v>
      </c>
      <c r="X188" s="140">
        <f>IF('Detailed input - Vehicles'!$I$277&lt;&gt;0,'Detailed input - Vehicles'!$I$277,'Detailed input - Vehicles'!$I$276)*X117*X125</f>
        <v>0</v>
      </c>
      <c r="Y188" s="140">
        <f>IF('Detailed input - Vehicles'!$I$277&lt;&gt;0,'Detailed input - Vehicles'!$I$277,'Detailed input - Vehicles'!$I$276)*Y117*Y125</f>
        <v>0</v>
      </c>
      <c r="Z188" s="140">
        <f>IF('Detailed input - Vehicles'!$I$277&lt;&gt;0,'Detailed input - Vehicles'!$I$277,'Detailed input - Vehicles'!$I$276)*Z117*Z125</f>
        <v>0</v>
      </c>
      <c r="AA188" s="140">
        <f>IF('Detailed input - Vehicles'!$I$277&lt;&gt;0,'Detailed input - Vehicles'!$I$277,'Detailed input - Vehicles'!$I$276)*AA117*AA125</f>
        <v>0</v>
      </c>
      <c r="AB188" s="140">
        <f>IF('Detailed input - Vehicles'!$I$277&lt;&gt;0,'Detailed input - Vehicles'!$I$277,'Detailed input - Vehicles'!$I$276)*AB117*AB125</f>
        <v>0</v>
      </c>
      <c r="AC188" s="140">
        <f>IF('Detailed input - Vehicles'!$I$277&lt;&gt;0,'Detailed input - Vehicles'!$I$277,'Detailed input - Vehicles'!$I$276)*AC117*AC125</f>
        <v>0</v>
      </c>
    </row>
    <row r="189" spans="1:29" s="87" customFormat="1" ht="20.25" customHeight="1" outlineLevel="3" x14ac:dyDescent="0.3">
      <c r="A189" s="88"/>
      <c r="B189" s="89"/>
      <c r="C189" s="146" t="s">
        <v>126</v>
      </c>
      <c r="D189" s="140"/>
      <c r="E189" s="140"/>
      <c r="F189" s="140"/>
      <c r="G189" s="140"/>
      <c r="H189" s="140"/>
      <c r="I189" s="140">
        <f>IF('Detailed input - Vehicles'!$J$277&lt;&gt;0,'Detailed input - Vehicles'!$J$277,'Detailed input - Vehicles'!$J$276)*I118*I125</f>
        <v>0</v>
      </c>
      <c r="J189" s="140">
        <f>IF('Detailed input - Vehicles'!$J$277&lt;&gt;0,'Detailed input - Vehicles'!$J$277,'Detailed input - Vehicles'!$J$276)*J118*J125</f>
        <v>0</v>
      </c>
      <c r="K189" s="140">
        <f>IF('Detailed input - Vehicles'!$J$277&lt;&gt;0,'Detailed input - Vehicles'!$J$277,'Detailed input - Vehicles'!$J$276)*K118*K125</f>
        <v>0</v>
      </c>
      <c r="L189" s="140">
        <f>IF('Detailed input - Vehicles'!$J$277&lt;&gt;0,'Detailed input - Vehicles'!$J$277,'Detailed input - Vehicles'!$J$276)*L118*L125</f>
        <v>0</v>
      </c>
      <c r="M189" s="140">
        <f>IF('Detailed input - Vehicles'!$J$277&lt;&gt;0,'Detailed input - Vehicles'!$J$277,'Detailed input - Vehicles'!$J$276)*M118*M125</f>
        <v>0</v>
      </c>
      <c r="N189" s="140">
        <f>IF('Detailed input - Vehicles'!$J$277&lt;&gt;0,'Detailed input - Vehicles'!$J$277,'Detailed input - Vehicles'!$J$276)*N118*N125</f>
        <v>0</v>
      </c>
      <c r="O189" s="140">
        <f>IF('Detailed input - Vehicles'!$J$277&lt;&gt;0,'Detailed input - Vehicles'!$J$277,'Detailed input - Vehicles'!$J$276)*O118*O125</f>
        <v>0</v>
      </c>
      <c r="P189" s="140">
        <f>IF('Detailed input - Vehicles'!$J$277&lt;&gt;0,'Detailed input - Vehicles'!$J$277,'Detailed input - Vehicles'!$J$276)*P118*P125</f>
        <v>0</v>
      </c>
      <c r="Q189" s="140">
        <f>IF('Detailed input - Vehicles'!$J$277&lt;&gt;0,'Detailed input - Vehicles'!$J$277,'Detailed input - Vehicles'!$J$276)*Q118*Q125</f>
        <v>0</v>
      </c>
      <c r="R189" s="140">
        <f>IF('Detailed input - Vehicles'!$J$277&lt;&gt;0,'Detailed input - Vehicles'!$J$277,'Detailed input - Vehicles'!$J$276)*R118*R125</f>
        <v>0</v>
      </c>
      <c r="S189" s="140">
        <f>IF('Detailed input - Vehicles'!$J$277&lt;&gt;0,'Detailed input - Vehicles'!$J$277,'Detailed input - Vehicles'!$J$276)*S118*S125</f>
        <v>0</v>
      </c>
      <c r="T189" s="140">
        <f>IF('Detailed input - Vehicles'!$J$277&lt;&gt;0,'Detailed input - Vehicles'!$J$277,'Detailed input - Vehicles'!$J$276)*T118*T125</f>
        <v>0</v>
      </c>
      <c r="U189" s="140">
        <f>IF('Detailed input - Vehicles'!$J$277&lt;&gt;0,'Detailed input - Vehicles'!$J$277,'Detailed input - Vehicles'!$J$276)*U118*U125</f>
        <v>0</v>
      </c>
      <c r="V189" s="140">
        <f>IF('Detailed input - Vehicles'!$J$277&lt;&gt;0,'Detailed input - Vehicles'!$J$277,'Detailed input - Vehicles'!$J$276)*V118*V125</f>
        <v>0</v>
      </c>
      <c r="W189" s="140">
        <f>IF('Detailed input - Vehicles'!$J$277&lt;&gt;0,'Detailed input - Vehicles'!$J$277,'Detailed input - Vehicles'!$J$276)*W118*W125</f>
        <v>0</v>
      </c>
      <c r="X189" s="140">
        <f>IF('Detailed input - Vehicles'!$J$277&lt;&gt;0,'Detailed input - Vehicles'!$J$277,'Detailed input - Vehicles'!$J$276)*X118*X125</f>
        <v>0</v>
      </c>
      <c r="Y189" s="140">
        <f>IF('Detailed input - Vehicles'!$J$277&lt;&gt;0,'Detailed input - Vehicles'!$J$277,'Detailed input - Vehicles'!$J$276)*Y118*Y125</f>
        <v>0</v>
      </c>
      <c r="Z189" s="140">
        <f>IF('Detailed input - Vehicles'!$J$277&lt;&gt;0,'Detailed input - Vehicles'!$J$277,'Detailed input - Vehicles'!$J$276)*Z118*Z125</f>
        <v>0</v>
      </c>
      <c r="AA189" s="140">
        <f>IF('Detailed input - Vehicles'!$J$277&lt;&gt;0,'Detailed input - Vehicles'!$J$277,'Detailed input - Vehicles'!$J$276)*AA118*AA125</f>
        <v>0</v>
      </c>
      <c r="AB189" s="140">
        <f>IF('Detailed input - Vehicles'!$J$277&lt;&gt;0,'Detailed input - Vehicles'!$J$277,'Detailed input - Vehicles'!$J$276)*AB118*AB125</f>
        <v>0</v>
      </c>
      <c r="AC189" s="140">
        <f>IF('Detailed input - Vehicles'!$J$277&lt;&gt;0,'Detailed input - Vehicles'!$J$277,'Detailed input - Vehicles'!$J$276)*AC118*AC125</f>
        <v>0</v>
      </c>
    </row>
    <row r="190" spans="1:29" s="87" customFormat="1" ht="20.25" customHeight="1" outlineLevel="3" x14ac:dyDescent="0.3">
      <c r="A190" s="88"/>
      <c r="B190" s="89"/>
      <c r="C190" s="146" t="s">
        <v>127</v>
      </c>
      <c r="D190" s="140"/>
      <c r="E190" s="140"/>
      <c r="F190" s="140"/>
      <c r="G190" s="140"/>
      <c r="H190" s="140"/>
      <c r="I190" s="140"/>
      <c r="J190" s="140">
        <f>IF('Detailed input - Vehicles'!$K$277&lt;&gt;0,'Detailed input - Vehicles'!$K$277,'Detailed input - Vehicles'!$K$276)*J119*J125</f>
        <v>0</v>
      </c>
      <c r="K190" s="140">
        <f>IF('Detailed input - Vehicles'!$K$277&lt;&gt;0,'Detailed input - Vehicles'!$K$277,'Detailed input - Vehicles'!$K$276)*K119*K125</f>
        <v>0</v>
      </c>
      <c r="L190" s="140">
        <f>IF('Detailed input - Vehicles'!$K$277&lt;&gt;0,'Detailed input - Vehicles'!$K$277,'Detailed input - Vehicles'!$K$276)*L119*L125</f>
        <v>0</v>
      </c>
      <c r="M190" s="140">
        <f>IF('Detailed input - Vehicles'!$K$277&lt;&gt;0,'Detailed input - Vehicles'!$K$277,'Detailed input - Vehicles'!$K$276)*M119*M125</f>
        <v>0</v>
      </c>
      <c r="N190" s="140">
        <f>IF('Detailed input - Vehicles'!$K$277&lt;&gt;0,'Detailed input - Vehicles'!$K$277,'Detailed input - Vehicles'!$K$276)*N119*N125</f>
        <v>0</v>
      </c>
      <c r="O190" s="140">
        <f>IF('Detailed input - Vehicles'!$K$277&lt;&gt;0,'Detailed input - Vehicles'!$K$277,'Detailed input - Vehicles'!$K$276)*O119*O125</f>
        <v>0</v>
      </c>
      <c r="P190" s="140">
        <f>IF('Detailed input - Vehicles'!$K$277&lt;&gt;0,'Detailed input - Vehicles'!$K$277,'Detailed input - Vehicles'!$K$276)*P119*P125</f>
        <v>0</v>
      </c>
      <c r="Q190" s="140">
        <f>IF('Detailed input - Vehicles'!$K$277&lt;&gt;0,'Detailed input - Vehicles'!$K$277,'Detailed input - Vehicles'!$K$276)*Q119*Q125</f>
        <v>0</v>
      </c>
      <c r="R190" s="140">
        <f>IF('Detailed input - Vehicles'!$K$277&lt;&gt;0,'Detailed input - Vehicles'!$K$277,'Detailed input - Vehicles'!$K$276)*R119*R125</f>
        <v>0</v>
      </c>
      <c r="S190" s="140">
        <f>IF('Detailed input - Vehicles'!$K$277&lt;&gt;0,'Detailed input - Vehicles'!$K$277,'Detailed input - Vehicles'!$K$276)*S119*S125</f>
        <v>0</v>
      </c>
      <c r="T190" s="140">
        <f>IF('Detailed input - Vehicles'!$K$277&lt;&gt;0,'Detailed input - Vehicles'!$K$277,'Detailed input - Vehicles'!$K$276)*T119*T125</f>
        <v>0</v>
      </c>
      <c r="U190" s="140">
        <f>IF('Detailed input - Vehicles'!$K$277&lt;&gt;0,'Detailed input - Vehicles'!$K$277,'Detailed input - Vehicles'!$K$276)*U119*U125</f>
        <v>0</v>
      </c>
      <c r="V190" s="140">
        <f>IF('Detailed input - Vehicles'!$K$277&lt;&gt;0,'Detailed input - Vehicles'!$K$277,'Detailed input - Vehicles'!$K$276)*V119*V125</f>
        <v>0</v>
      </c>
      <c r="W190" s="140">
        <f>IF('Detailed input - Vehicles'!$K$277&lt;&gt;0,'Detailed input - Vehicles'!$K$277,'Detailed input - Vehicles'!$K$276)*W119*W125</f>
        <v>0</v>
      </c>
      <c r="X190" s="140">
        <f>IF('Detailed input - Vehicles'!$K$277&lt;&gt;0,'Detailed input - Vehicles'!$K$277,'Detailed input - Vehicles'!$K$276)*X119*X125</f>
        <v>0</v>
      </c>
      <c r="Y190" s="140">
        <f>IF('Detailed input - Vehicles'!$K$277&lt;&gt;0,'Detailed input - Vehicles'!$K$277,'Detailed input - Vehicles'!$K$276)*Y119*Y125</f>
        <v>0</v>
      </c>
      <c r="Z190" s="140">
        <f>IF('Detailed input - Vehicles'!$K$277&lt;&gt;0,'Detailed input - Vehicles'!$K$277,'Detailed input - Vehicles'!$K$276)*Z119*Z125</f>
        <v>0</v>
      </c>
      <c r="AA190" s="140">
        <f>IF('Detailed input - Vehicles'!$K$277&lt;&gt;0,'Detailed input - Vehicles'!$K$277,'Detailed input - Vehicles'!$K$276)*AA119*AA125</f>
        <v>0</v>
      </c>
      <c r="AB190" s="140">
        <f>IF('Detailed input - Vehicles'!$K$277&lt;&gt;0,'Detailed input - Vehicles'!$K$277,'Detailed input - Vehicles'!$K$276)*AB119*AB125</f>
        <v>0</v>
      </c>
      <c r="AC190" s="140">
        <f>IF('Detailed input - Vehicles'!$K$277&lt;&gt;0,'Detailed input - Vehicles'!$K$277,'Detailed input - Vehicles'!$K$276)*AC119*AC125</f>
        <v>0</v>
      </c>
    </row>
    <row r="191" spans="1:29" s="87" customFormat="1" ht="20.25" customHeight="1" outlineLevel="3" x14ac:dyDescent="0.3">
      <c r="A191" s="88"/>
      <c r="B191" s="89"/>
      <c r="C191" s="146" t="s">
        <v>128</v>
      </c>
      <c r="D191" s="140"/>
      <c r="E191" s="140"/>
      <c r="F191" s="140"/>
      <c r="G191" s="140"/>
      <c r="H191" s="140"/>
      <c r="I191" s="140"/>
      <c r="J191" s="140"/>
      <c r="K191" s="140">
        <f>IF('Detailed input - Vehicles'!$L$277&lt;&gt;0,'Detailed input - Vehicles'!$L$277,'Detailed input - Vehicles'!$L$276)*K120*K125</f>
        <v>0</v>
      </c>
      <c r="L191" s="140">
        <f>IF('Detailed input - Vehicles'!$L$277&lt;&gt;0,'Detailed input - Vehicles'!$L$277,'Detailed input - Vehicles'!$L$276)*L120*L125</f>
        <v>0</v>
      </c>
      <c r="M191" s="140">
        <f>IF('Detailed input - Vehicles'!$L$277&lt;&gt;0,'Detailed input - Vehicles'!$L$277,'Detailed input - Vehicles'!$L$276)*M120*M125</f>
        <v>0</v>
      </c>
      <c r="N191" s="140">
        <f>IF('Detailed input - Vehicles'!$L$277&lt;&gt;0,'Detailed input - Vehicles'!$L$277,'Detailed input - Vehicles'!$L$276)*N120*N125</f>
        <v>0</v>
      </c>
      <c r="O191" s="140">
        <f>IF('Detailed input - Vehicles'!$L$277&lt;&gt;0,'Detailed input - Vehicles'!$L$277,'Detailed input - Vehicles'!$L$276)*O120*O125</f>
        <v>0</v>
      </c>
      <c r="P191" s="140">
        <f>IF('Detailed input - Vehicles'!$L$277&lt;&gt;0,'Detailed input - Vehicles'!$L$277,'Detailed input - Vehicles'!$L$276)*P120*P125</f>
        <v>0</v>
      </c>
      <c r="Q191" s="140">
        <f>IF('Detailed input - Vehicles'!$L$277&lt;&gt;0,'Detailed input - Vehicles'!$L$277,'Detailed input - Vehicles'!$L$276)*Q120*Q125</f>
        <v>0</v>
      </c>
      <c r="R191" s="140">
        <f>IF('Detailed input - Vehicles'!$L$277&lt;&gt;0,'Detailed input - Vehicles'!$L$277,'Detailed input - Vehicles'!$L$276)*R120*R125</f>
        <v>0</v>
      </c>
      <c r="S191" s="140">
        <f>IF('Detailed input - Vehicles'!$L$277&lt;&gt;0,'Detailed input - Vehicles'!$L$277,'Detailed input - Vehicles'!$L$276)*S120*S125</f>
        <v>0</v>
      </c>
      <c r="T191" s="140">
        <f>IF('Detailed input - Vehicles'!$L$277&lt;&gt;0,'Detailed input - Vehicles'!$L$277,'Detailed input - Vehicles'!$L$276)*T120*T125</f>
        <v>0</v>
      </c>
      <c r="U191" s="140">
        <f>IF('Detailed input - Vehicles'!$L$277&lt;&gt;0,'Detailed input - Vehicles'!$L$277,'Detailed input - Vehicles'!$L$276)*U120*U125</f>
        <v>0</v>
      </c>
      <c r="V191" s="140">
        <f>IF('Detailed input - Vehicles'!$L$277&lt;&gt;0,'Detailed input - Vehicles'!$L$277,'Detailed input - Vehicles'!$L$276)*V120*V125</f>
        <v>0</v>
      </c>
      <c r="W191" s="140">
        <f>IF('Detailed input - Vehicles'!$L$277&lt;&gt;0,'Detailed input - Vehicles'!$L$277,'Detailed input - Vehicles'!$L$276)*W120*W125</f>
        <v>0</v>
      </c>
      <c r="X191" s="140">
        <f>IF('Detailed input - Vehicles'!$L$277&lt;&gt;0,'Detailed input - Vehicles'!$L$277,'Detailed input - Vehicles'!$L$276)*X120*X125</f>
        <v>0</v>
      </c>
      <c r="Y191" s="140">
        <f>IF('Detailed input - Vehicles'!$L$277&lt;&gt;0,'Detailed input - Vehicles'!$L$277,'Detailed input - Vehicles'!$L$276)*Y120*Y125</f>
        <v>0</v>
      </c>
      <c r="Z191" s="140">
        <f>IF('Detailed input - Vehicles'!$L$277&lt;&gt;0,'Detailed input - Vehicles'!$L$277,'Detailed input - Vehicles'!$L$276)*Z120*Z125</f>
        <v>0</v>
      </c>
      <c r="AA191" s="140">
        <f>IF('Detailed input - Vehicles'!$L$277&lt;&gt;0,'Detailed input - Vehicles'!$L$277,'Detailed input - Vehicles'!$L$276)*AA120*AA125</f>
        <v>0</v>
      </c>
      <c r="AB191" s="140">
        <f>IF('Detailed input - Vehicles'!$L$277&lt;&gt;0,'Detailed input - Vehicles'!$L$277,'Detailed input - Vehicles'!$L$276)*AB120*AB125</f>
        <v>0</v>
      </c>
      <c r="AC191" s="140">
        <f>IF('Detailed input - Vehicles'!$L$277&lt;&gt;0,'Detailed input - Vehicles'!$L$277,'Detailed input - Vehicles'!$L$276)*AC120*AC125</f>
        <v>0</v>
      </c>
    </row>
    <row r="192" spans="1:29" s="87" customFormat="1" ht="20.25" customHeight="1" outlineLevel="3" x14ac:dyDescent="0.3">
      <c r="A192" s="88"/>
      <c r="B192" s="89"/>
      <c r="C192" s="146" t="s">
        <v>129</v>
      </c>
      <c r="D192" s="140"/>
      <c r="E192" s="140"/>
      <c r="F192" s="140"/>
      <c r="G192" s="140"/>
      <c r="H192" s="140"/>
      <c r="I192" s="140"/>
      <c r="J192" s="140"/>
      <c r="K192" s="140"/>
      <c r="L192" s="140">
        <f>IF('Detailed input - Vehicles'!$M$277&lt;&gt;0,'Detailed input - Vehicles'!$M$277,'Detailed input - Vehicles'!$M$276)*L121*L125</f>
        <v>0</v>
      </c>
      <c r="M192" s="140">
        <f>IF('Detailed input - Vehicles'!$M$277&lt;&gt;0,'Detailed input - Vehicles'!$M$277,'Detailed input - Vehicles'!$M$276)*M121*M125</f>
        <v>0</v>
      </c>
      <c r="N192" s="140">
        <f>IF('Detailed input - Vehicles'!$M$277&lt;&gt;0,'Detailed input - Vehicles'!$M$277,'Detailed input - Vehicles'!$M$276)*N121*N125</f>
        <v>0</v>
      </c>
      <c r="O192" s="140">
        <f>IF('Detailed input - Vehicles'!$M$277&lt;&gt;0,'Detailed input - Vehicles'!$M$277,'Detailed input - Vehicles'!$M$276)*O121*O125</f>
        <v>0</v>
      </c>
      <c r="P192" s="140">
        <f>IF('Detailed input - Vehicles'!$M$277&lt;&gt;0,'Detailed input - Vehicles'!$M$277,'Detailed input - Vehicles'!$M$276)*P121*P125</f>
        <v>0</v>
      </c>
      <c r="Q192" s="140">
        <f>IF('Detailed input - Vehicles'!$M$277&lt;&gt;0,'Detailed input - Vehicles'!$M$277,'Detailed input - Vehicles'!$M$276)*Q121*Q125</f>
        <v>0</v>
      </c>
      <c r="R192" s="140">
        <f>IF('Detailed input - Vehicles'!$M$277&lt;&gt;0,'Detailed input - Vehicles'!$M$277,'Detailed input - Vehicles'!$M$276)*R121*R125</f>
        <v>0</v>
      </c>
      <c r="S192" s="140">
        <f>IF('Detailed input - Vehicles'!$M$277&lt;&gt;0,'Detailed input - Vehicles'!$M$277,'Detailed input - Vehicles'!$M$276)*S121*S125</f>
        <v>0</v>
      </c>
      <c r="T192" s="140">
        <f>IF('Detailed input - Vehicles'!$M$277&lt;&gt;0,'Detailed input - Vehicles'!$M$277,'Detailed input - Vehicles'!$M$276)*T121*T125</f>
        <v>0</v>
      </c>
      <c r="U192" s="140">
        <f>IF('Detailed input - Vehicles'!$M$277&lt;&gt;0,'Detailed input - Vehicles'!$M$277,'Detailed input - Vehicles'!$M$276)*U121*U125</f>
        <v>0</v>
      </c>
      <c r="V192" s="140">
        <f>IF('Detailed input - Vehicles'!$M$277&lt;&gt;0,'Detailed input - Vehicles'!$M$277,'Detailed input - Vehicles'!$M$276)*V121*V125</f>
        <v>0</v>
      </c>
      <c r="W192" s="140">
        <f>IF('Detailed input - Vehicles'!$M$277&lt;&gt;0,'Detailed input - Vehicles'!$M$277,'Detailed input - Vehicles'!$M$276)*W121*W125</f>
        <v>0</v>
      </c>
      <c r="X192" s="140">
        <f>IF('Detailed input - Vehicles'!$M$277&lt;&gt;0,'Detailed input - Vehicles'!$M$277,'Detailed input - Vehicles'!$M$276)*X121*X125</f>
        <v>0</v>
      </c>
      <c r="Y192" s="140">
        <f>IF('Detailed input - Vehicles'!$M$277&lt;&gt;0,'Detailed input - Vehicles'!$M$277,'Detailed input - Vehicles'!$M$276)*Y121*Y125</f>
        <v>0</v>
      </c>
      <c r="Z192" s="140">
        <f>IF('Detailed input - Vehicles'!$M$277&lt;&gt;0,'Detailed input - Vehicles'!$M$277,'Detailed input - Vehicles'!$M$276)*Z121*Z125</f>
        <v>0</v>
      </c>
      <c r="AA192" s="140">
        <f>IF('Detailed input - Vehicles'!$M$277&lt;&gt;0,'Detailed input - Vehicles'!$M$277,'Detailed input - Vehicles'!$M$276)*AA121*AA125</f>
        <v>0</v>
      </c>
      <c r="AB192" s="140">
        <f>IF('Detailed input - Vehicles'!$M$277&lt;&gt;0,'Detailed input - Vehicles'!$M$277,'Detailed input - Vehicles'!$M$276)*AB121*AB125</f>
        <v>0</v>
      </c>
      <c r="AC192" s="140">
        <f>IF('Detailed input - Vehicles'!$M$277&lt;&gt;0,'Detailed input - Vehicles'!$M$277,'Detailed input - Vehicles'!$M$276)*AC121*AC125</f>
        <v>0</v>
      </c>
    </row>
    <row r="193" spans="1:29" s="87" customFormat="1" ht="20.25" customHeight="1" outlineLevel="3" x14ac:dyDescent="0.3">
      <c r="A193" s="88"/>
      <c r="B193" s="89"/>
      <c r="C193" s="146" t="s">
        <v>130</v>
      </c>
      <c r="D193" s="140"/>
      <c r="E193" s="140"/>
      <c r="F193" s="140"/>
      <c r="G193" s="140"/>
      <c r="H193" s="140"/>
      <c r="I193" s="140"/>
      <c r="J193" s="140"/>
      <c r="K193" s="140"/>
      <c r="L193" s="140"/>
      <c r="M193" s="140">
        <f>IF('Detailed input - Vehicles'!$N$277&lt;&gt;0,'Detailed input - Vehicles'!$N$277,'Detailed input - Vehicles'!$N$276)*M122*M125</f>
        <v>0</v>
      </c>
      <c r="N193" s="140">
        <f>IF('Detailed input - Vehicles'!$N$277&lt;&gt;0,'Detailed input - Vehicles'!$N$277,'Detailed input - Vehicles'!$N$276)*N122*N125</f>
        <v>0</v>
      </c>
      <c r="O193" s="140">
        <f>IF('Detailed input - Vehicles'!$N$277&lt;&gt;0,'Detailed input - Vehicles'!$N$277,'Detailed input - Vehicles'!$N$276)*O122*O125</f>
        <v>0</v>
      </c>
      <c r="P193" s="140">
        <f>IF('Detailed input - Vehicles'!$N$277&lt;&gt;0,'Detailed input - Vehicles'!$N$277,'Detailed input - Vehicles'!$N$276)*P122*P125</f>
        <v>0</v>
      </c>
      <c r="Q193" s="140">
        <f>IF('Detailed input - Vehicles'!$N$277&lt;&gt;0,'Detailed input - Vehicles'!$N$277,'Detailed input - Vehicles'!$N$276)*Q122*Q125</f>
        <v>0</v>
      </c>
      <c r="R193" s="140">
        <f>IF('Detailed input - Vehicles'!$N$277&lt;&gt;0,'Detailed input - Vehicles'!$N$277,'Detailed input - Vehicles'!$N$276)*R122*R125</f>
        <v>0</v>
      </c>
      <c r="S193" s="140">
        <f>IF('Detailed input - Vehicles'!$N$277&lt;&gt;0,'Detailed input - Vehicles'!$N$277,'Detailed input - Vehicles'!$N$276)*S122*S125</f>
        <v>0</v>
      </c>
      <c r="T193" s="140">
        <f>IF('Detailed input - Vehicles'!$N$277&lt;&gt;0,'Detailed input - Vehicles'!$N$277,'Detailed input - Vehicles'!$N$276)*T122*T125</f>
        <v>0</v>
      </c>
      <c r="U193" s="140">
        <f>IF('Detailed input - Vehicles'!$N$277&lt;&gt;0,'Detailed input - Vehicles'!$N$277,'Detailed input - Vehicles'!$N$276)*U122*U125</f>
        <v>0</v>
      </c>
      <c r="V193" s="140">
        <f>IF('Detailed input - Vehicles'!$N$277&lt;&gt;0,'Detailed input - Vehicles'!$N$277,'Detailed input - Vehicles'!$N$276)*V122*V125</f>
        <v>0</v>
      </c>
      <c r="W193" s="140">
        <f>IF('Detailed input - Vehicles'!$N$277&lt;&gt;0,'Detailed input - Vehicles'!$N$277,'Detailed input - Vehicles'!$N$276)*W122*W125</f>
        <v>0</v>
      </c>
      <c r="X193" s="140">
        <f>IF('Detailed input - Vehicles'!$N$277&lt;&gt;0,'Detailed input - Vehicles'!$N$277,'Detailed input - Vehicles'!$N$276)*X122*X125</f>
        <v>0</v>
      </c>
      <c r="Y193" s="140">
        <f>IF('Detailed input - Vehicles'!$N$277&lt;&gt;0,'Detailed input - Vehicles'!$N$277,'Detailed input - Vehicles'!$N$276)*Y122*Y125</f>
        <v>0</v>
      </c>
      <c r="Z193" s="140">
        <f>IF('Detailed input - Vehicles'!$N$277&lt;&gt;0,'Detailed input - Vehicles'!$N$277,'Detailed input - Vehicles'!$N$276)*Z122*Z125</f>
        <v>0</v>
      </c>
      <c r="AA193" s="140">
        <f>IF('Detailed input - Vehicles'!$N$277&lt;&gt;0,'Detailed input - Vehicles'!$N$277,'Detailed input - Vehicles'!$N$276)*AA122*AA125</f>
        <v>0</v>
      </c>
      <c r="AB193" s="140">
        <f>IF('Detailed input - Vehicles'!$N$277&lt;&gt;0,'Detailed input - Vehicles'!$N$277,'Detailed input - Vehicles'!$N$276)*AB122*AB125</f>
        <v>0</v>
      </c>
      <c r="AC193" s="140">
        <f>IF('Detailed input - Vehicles'!$N$277&lt;&gt;0,'Detailed input - Vehicles'!$N$277,'Detailed input - Vehicles'!$N$276)*AC122*AC125</f>
        <v>0</v>
      </c>
    </row>
    <row r="194" spans="1:29" s="87" customFormat="1" ht="20.25" customHeight="1" outlineLevel="3" x14ac:dyDescent="0.3">
      <c r="A194" s="88"/>
      <c r="B194" s="89"/>
      <c r="C194" s="146" t="s">
        <v>131</v>
      </c>
      <c r="D194" s="140"/>
      <c r="E194" s="140"/>
      <c r="F194" s="140"/>
      <c r="G194" s="140"/>
      <c r="H194" s="140"/>
      <c r="I194" s="140"/>
      <c r="J194" s="140"/>
      <c r="K194" s="140"/>
      <c r="L194" s="140"/>
      <c r="M194" s="140"/>
      <c r="N194" s="140">
        <f>IF('Detailed input - Vehicles'!$O$277&lt;&gt;0,'Detailed input - Vehicles'!$O$277,'Detailed input - Vehicles'!$O$276)*N123*N125</f>
        <v>0</v>
      </c>
      <c r="O194" s="140">
        <f>IF('Detailed input - Vehicles'!$O$277&lt;&gt;0,'Detailed input - Vehicles'!$O$277,'Detailed input - Vehicles'!$O$276)*O123*O125</f>
        <v>0</v>
      </c>
      <c r="P194" s="140">
        <f>IF('Detailed input - Vehicles'!$O$277&lt;&gt;0,'Detailed input - Vehicles'!$O$277,'Detailed input - Vehicles'!$O$276)*P123*P125</f>
        <v>0</v>
      </c>
      <c r="Q194" s="140">
        <f>IF('Detailed input - Vehicles'!$O$277&lt;&gt;0,'Detailed input - Vehicles'!$O$277,'Detailed input - Vehicles'!$O$276)*Q123*Q125</f>
        <v>0</v>
      </c>
      <c r="R194" s="140">
        <f>IF('Detailed input - Vehicles'!$O$277&lt;&gt;0,'Detailed input - Vehicles'!$O$277,'Detailed input - Vehicles'!$O$276)*R123*R125</f>
        <v>0</v>
      </c>
      <c r="S194" s="140">
        <f>IF('Detailed input - Vehicles'!$O$277&lt;&gt;0,'Detailed input - Vehicles'!$O$277,'Detailed input - Vehicles'!$O$276)*S123*S125</f>
        <v>0</v>
      </c>
      <c r="T194" s="140">
        <f>IF('Detailed input - Vehicles'!$O$277&lt;&gt;0,'Detailed input - Vehicles'!$O$277,'Detailed input - Vehicles'!$O$276)*T123*T125</f>
        <v>0</v>
      </c>
      <c r="U194" s="140">
        <f>IF('Detailed input - Vehicles'!$O$277&lt;&gt;0,'Detailed input - Vehicles'!$O$277,'Detailed input - Vehicles'!$O$276)*U123*U125</f>
        <v>0</v>
      </c>
      <c r="V194" s="140">
        <f>IF('Detailed input - Vehicles'!$O$277&lt;&gt;0,'Detailed input - Vehicles'!$O$277,'Detailed input - Vehicles'!$O$276)*V123*V125</f>
        <v>0</v>
      </c>
      <c r="W194" s="140">
        <f>IF('Detailed input - Vehicles'!$O$277&lt;&gt;0,'Detailed input - Vehicles'!$O$277,'Detailed input - Vehicles'!$O$276)*W123*W125</f>
        <v>0</v>
      </c>
      <c r="X194" s="140">
        <f>IF('Detailed input - Vehicles'!$O$277&lt;&gt;0,'Detailed input - Vehicles'!$O$277,'Detailed input - Vehicles'!$O$276)*X123*X125</f>
        <v>0</v>
      </c>
      <c r="Y194" s="140">
        <f>IF('Detailed input - Vehicles'!$O$277&lt;&gt;0,'Detailed input - Vehicles'!$O$277,'Detailed input - Vehicles'!$O$276)*Y123*Y125</f>
        <v>0</v>
      </c>
      <c r="Z194" s="140">
        <f>IF('Detailed input - Vehicles'!$O$277&lt;&gt;0,'Detailed input - Vehicles'!$O$277,'Detailed input - Vehicles'!$O$276)*Z123*Z125</f>
        <v>0</v>
      </c>
      <c r="AA194" s="140">
        <f>IF('Detailed input - Vehicles'!$O$277&lt;&gt;0,'Detailed input - Vehicles'!$O$277,'Detailed input - Vehicles'!$O$276)*AA123*AA125</f>
        <v>0</v>
      </c>
      <c r="AB194" s="140">
        <f>IF('Detailed input - Vehicles'!$O$277&lt;&gt;0,'Detailed input - Vehicles'!$O$277,'Detailed input - Vehicles'!$O$276)*AB123*AB125</f>
        <v>0</v>
      </c>
      <c r="AC194" s="140">
        <f>IF('Detailed input - Vehicles'!$O$277&lt;&gt;0,'Detailed input - Vehicles'!$O$277,'Detailed input - Vehicles'!$O$276)*AC123*AC125</f>
        <v>0</v>
      </c>
    </row>
    <row r="195" spans="1:29" ht="20.25" customHeight="1" outlineLevel="2" x14ac:dyDescent="0.3">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row>
    <row r="196" spans="1:29" ht="20.25" customHeight="1" outlineLevel="2" x14ac:dyDescent="0.3">
      <c r="B196" s="102" t="s">
        <v>138</v>
      </c>
      <c r="C196" s="101" t="s">
        <v>16</v>
      </c>
      <c r="D196" s="106">
        <f>IF('Detailed input - Vehicles'!E283&lt;&gt;0,'Detailed input - Vehicles'!E283,'Detailed input - Vehicles'!E282)*D129</f>
        <v>0</v>
      </c>
      <c r="E196" s="106">
        <f>IF('Detailed input - Vehicles'!F283&lt;&gt;0,'Detailed input - Vehicles'!F283,'Detailed input - Vehicles'!F282)*E129</f>
        <v>0</v>
      </c>
      <c r="F196" s="106">
        <f>IF('Detailed input - Vehicles'!G283&lt;&gt;0,'Detailed input - Vehicles'!G283,'Detailed input - Vehicles'!G282)*F129</f>
        <v>0</v>
      </c>
      <c r="G196" s="106">
        <f>IF('Detailed input - Vehicles'!H283&lt;&gt;0,'Detailed input - Vehicles'!H283,'Detailed input - Vehicles'!H282)*G129</f>
        <v>0</v>
      </c>
      <c r="H196" s="106">
        <f>IF('Detailed input - Vehicles'!I283&lt;&gt;0,'Detailed input - Vehicles'!I283,'Detailed input - Vehicles'!I282)*H129</f>
        <v>0</v>
      </c>
      <c r="I196" s="106">
        <f>IF('Detailed input - Vehicles'!J283&lt;&gt;0,'Detailed input - Vehicles'!J283,'Detailed input - Vehicles'!J282)*I129</f>
        <v>0</v>
      </c>
      <c r="J196" s="106">
        <f>IF('Detailed input - Vehicles'!K283&lt;&gt;0,'Detailed input - Vehicles'!K283,'Detailed input - Vehicles'!K282)*J129</f>
        <v>0</v>
      </c>
      <c r="K196" s="106">
        <f>IF('Detailed input - Vehicles'!L283&lt;&gt;0,'Detailed input - Vehicles'!L283,'Detailed input - Vehicles'!L282)*K129</f>
        <v>0</v>
      </c>
      <c r="L196" s="106">
        <f>IF('Detailed input - Vehicles'!M283&lt;&gt;0,'Detailed input - Vehicles'!M283,'Detailed input - Vehicles'!M282)*L129</f>
        <v>0</v>
      </c>
      <c r="M196" s="106">
        <f>IF('Detailed input - Vehicles'!N283&lt;&gt;0,'Detailed input - Vehicles'!N283,'Detailed input - Vehicles'!N282)*M129</f>
        <v>0</v>
      </c>
      <c r="N196" s="106">
        <f>IF('Detailed input - Vehicles'!O283&lt;&gt;0,'Detailed input - Vehicles'!O283,'Detailed input - Vehicles'!O282)*N129</f>
        <v>0</v>
      </c>
      <c r="O196" s="106">
        <f>IF('Detailed input - Vehicles'!P283&lt;&gt;0,'Detailed input - Vehicles'!P283,'Detailed input - Vehicles'!P282)*O129</f>
        <v>0</v>
      </c>
      <c r="P196" s="106">
        <f>IF('Detailed input - Vehicles'!Q283&lt;&gt;0,'Detailed input - Vehicles'!Q283,'Detailed input - Vehicles'!Q282)*P129</f>
        <v>0</v>
      </c>
      <c r="Q196" s="106">
        <f>IF('Detailed input - Vehicles'!R283&lt;&gt;0,'Detailed input - Vehicles'!R283,'Detailed input - Vehicles'!R282)*Q129</f>
        <v>0</v>
      </c>
      <c r="R196" s="106">
        <f>IF('Detailed input - Vehicles'!S283&lt;&gt;0,'Detailed input - Vehicles'!S283,'Detailed input - Vehicles'!S282)*R129</f>
        <v>0</v>
      </c>
      <c r="S196" s="106">
        <f>IF('Detailed input - Vehicles'!T283&lt;&gt;0,'Detailed input - Vehicles'!T283,'Detailed input - Vehicles'!T282)*S129</f>
        <v>0</v>
      </c>
      <c r="T196" s="106">
        <f>IF('Detailed input - Vehicles'!U283&lt;&gt;0,'Detailed input - Vehicles'!U283,'Detailed input - Vehicles'!U282)*T129</f>
        <v>0</v>
      </c>
      <c r="U196" s="106">
        <f>IF('Detailed input - Vehicles'!V283&lt;&gt;0,'Detailed input - Vehicles'!V283,'Detailed input - Vehicles'!V282)*U129</f>
        <v>0</v>
      </c>
      <c r="V196" s="106">
        <f>IF('Detailed input - Vehicles'!W283&lt;&gt;0,'Detailed input - Vehicles'!W283,'Detailed input - Vehicles'!W282)*V129</f>
        <v>0</v>
      </c>
      <c r="W196" s="106">
        <f>IF('Detailed input - Vehicles'!X283&lt;&gt;0,'Detailed input - Vehicles'!X283,'Detailed input - Vehicles'!X282)*W129</f>
        <v>0</v>
      </c>
      <c r="X196" s="106">
        <f>IF('Detailed input - Vehicles'!Y283&lt;&gt;0,'Detailed input - Vehicles'!Y283,'Detailed input - Vehicles'!Y282)*X129</f>
        <v>0</v>
      </c>
      <c r="Y196" s="106">
        <f>IF('Detailed input - Vehicles'!Z283&lt;&gt;0,'Detailed input - Vehicles'!Z283,'Detailed input - Vehicles'!Z282)*Y129</f>
        <v>0</v>
      </c>
      <c r="Z196" s="106">
        <f>IF('Detailed input - Vehicles'!AA283&lt;&gt;0,'Detailed input - Vehicles'!AA283,'Detailed input - Vehicles'!AA282)*Z129</f>
        <v>0</v>
      </c>
      <c r="AA196" s="106">
        <f>IF('Detailed input - Vehicles'!AB283&lt;&gt;0,'Detailed input - Vehicles'!AB283,'Detailed input - Vehicles'!AB282)*AA129</f>
        <v>0</v>
      </c>
      <c r="AB196" s="106">
        <f>IF('Detailed input - Vehicles'!AC283&lt;&gt;0,'Detailed input - Vehicles'!AC283,'Detailed input - Vehicles'!AC282)*AB129</f>
        <v>0</v>
      </c>
      <c r="AC196" s="106">
        <f>IF('Detailed input - Vehicles'!AD283&lt;&gt;0,'Detailed input - Vehicles'!AD283,'Detailed input - Vehicles'!AD282)*AC129</f>
        <v>0</v>
      </c>
    </row>
    <row r="197" spans="1:29" ht="20.25" customHeight="1" outlineLevel="2" x14ac:dyDescent="0.3">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row>
    <row r="198" spans="1:29" s="32" customFormat="1" ht="20.25" customHeight="1" outlineLevel="2" x14ac:dyDescent="0.3">
      <c r="A198" s="68"/>
      <c r="B198" s="55" t="s">
        <v>140</v>
      </c>
      <c r="C198" s="101" t="s">
        <v>16</v>
      </c>
      <c r="D198" s="143">
        <f t="shared" ref="D198:N198" si="112">SUM(D199:D209)</f>
        <v>0</v>
      </c>
      <c r="E198" s="143">
        <f t="shared" si="112"/>
        <v>0</v>
      </c>
      <c r="F198" s="143">
        <f t="shared" si="112"/>
        <v>0</v>
      </c>
      <c r="G198" s="143">
        <f t="shared" si="112"/>
        <v>0</v>
      </c>
      <c r="H198" s="143">
        <f t="shared" si="112"/>
        <v>0</v>
      </c>
      <c r="I198" s="143">
        <f t="shared" si="112"/>
        <v>0</v>
      </c>
      <c r="J198" s="143">
        <f t="shared" si="112"/>
        <v>0</v>
      </c>
      <c r="K198" s="143">
        <f t="shared" si="112"/>
        <v>0</v>
      </c>
      <c r="L198" s="143">
        <f t="shared" si="112"/>
        <v>0</v>
      </c>
      <c r="M198" s="143">
        <f t="shared" si="112"/>
        <v>0</v>
      </c>
      <c r="N198" s="143">
        <f t="shared" si="112"/>
        <v>0</v>
      </c>
      <c r="O198" s="143">
        <f t="shared" ref="O198:AC198" si="113">SUM(O199:O209)</f>
        <v>0</v>
      </c>
      <c r="P198" s="143">
        <f t="shared" si="113"/>
        <v>0</v>
      </c>
      <c r="Q198" s="143">
        <f t="shared" si="113"/>
        <v>0</v>
      </c>
      <c r="R198" s="143">
        <f t="shared" si="113"/>
        <v>0</v>
      </c>
      <c r="S198" s="143">
        <f t="shared" si="113"/>
        <v>0</v>
      </c>
      <c r="T198" s="143">
        <f t="shared" si="113"/>
        <v>0</v>
      </c>
      <c r="U198" s="143">
        <f t="shared" si="113"/>
        <v>0</v>
      </c>
      <c r="V198" s="143">
        <f t="shared" si="113"/>
        <v>0</v>
      </c>
      <c r="W198" s="143">
        <f t="shared" si="113"/>
        <v>0</v>
      </c>
      <c r="X198" s="143">
        <f t="shared" si="113"/>
        <v>0</v>
      </c>
      <c r="Y198" s="143">
        <f t="shared" si="113"/>
        <v>0</v>
      </c>
      <c r="Z198" s="143">
        <f t="shared" si="113"/>
        <v>0</v>
      </c>
      <c r="AA198" s="143">
        <f t="shared" si="113"/>
        <v>0</v>
      </c>
      <c r="AB198" s="143">
        <f t="shared" si="113"/>
        <v>0</v>
      </c>
      <c r="AC198" s="143">
        <f t="shared" si="113"/>
        <v>0</v>
      </c>
    </row>
    <row r="199" spans="1:29" s="45" customFormat="1" ht="20.25" customHeight="1" outlineLevel="3" x14ac:dyDescent="0.3">
      <c r="A199" s="44"/>
      <c r="B199" s="56" t="s">
        <v>145</v>
      </c>
      <c r="C199" s="146" t="s">
        <v>121</v>
      </c>
      <c r="D199" s="158">
        <f>IF('Detailed input - Vehicles'!$E$251&gt;=(E3-$D$3),PMT('Basic input'!$F$113,'Detailed input - Vehicles'!$E$251,-$D$157)-$D$157/'Detailed input - Vehicles'!$E$251,0)</f>
        <v>0</v>
      </c>
      <c r="E199" s="158">
        <f>IF('Detailed input - Vehicles'!$E$251&gt;=(F3-$D$3),PMT('Basic input'!$F$113,'Detailed input - Vehicles'!$E$251,-$D$157)-$D$157/'Detailed input - Vehicles'!$E$251,0)</f>
        <v>0</v>
      </c>
      <c r="F199" s="158">
        <f>IF('Detailed input - Vehicles'!$E$251&gt;=(G3-$D$3),PMT('Basic input'!$F$113,'Detailed input - Vehicles'!$E$251,-$D$157)-$D$157/'Detailed input - Vehicles'!$E$251,0)</f>
        <v>0</v>
      </c>
      <c r="G199" s="158">
        <f>IF('Detailed input - Vehicles'!$E$251&gt;=(H3-$D$3),PMT('Basic input'!$F$113,'Detailed input - Vehicles'!$E$251,-$D$157)-$D$157/'Detailed input - Vehicles'!$E$251,0)</f>
        <v>0</v>
      </c>
      <c r="H199" s="158">
        <f>IF('Detailed input - Vehicles'!$E$251&gt;=(I3-$D$3),PMT('Basic input'!$F$113,'Detailed input - Vehicles'!$E$251,-$D$157)-$D$157/'Detailed input - Vehicles'!$E$251,0)</f>
        <v>0</v>
      </c>
      <c r="I199" s="158">
        <f>IF('Detailed input - Vehicles'!$E$251&gt;=(J3-$D$3),PMT('Basic input'!$F$113,'Detailed input - Vehicles'!$E$251,-$D$157)-$D$157/'Detailed input - Vehicles'!$E$251,0)</f>
        <v>0</v>
      </c>
      <c r="J199" s="158">
        <f>IF('Detailed input - Vehicles'!$E$251&gt;=(K3-$D$3),PMT('Basic input'!$F$113,'Detailed input - Vehicles'!$E$251,-$D$157)-$D$157/'Detailed input - Vehicles'!$E$251,0)</f>
        <v>0</v>
      </c>
      <c r="K199" s="158">
        <f>IF('Detailed input - Vehicles'!$E$251&gt;=(L3-$D$3),PMT('Basic input'!$F$113,'Detailed input - Vehicles'!$E$251,-$D$157)-$D$157/'Detailed input - Vehicles'!$E$251,0)</f>
        <v>0</v>
      </c>
      <c r="L199" s="158">
        <f>IF('Detailed input - Vehicles'!$E$251&gt;=(M3-$D$3),PMT('Basic input'!$F$113,'Detailed input - Vehicles'!$E$251,-$D$157)-$D$157/'Detailed input - Vehicles'!$E$251,0)</f>
        <v>0</v>
      </c>
      <c r="M199" s="158">
        <f>IF('Detailed input - Vehicles'!$E$251&gt;=(N3-$D$3),PMT('Basic input'!$F$113,'Detailed input - Vehicles'!$E$251,-$D$157)-$D$157/'Detailed input - Vehicles'!$E$251,0)</f>
        <v>0</v>
      </c>
      <c r="N199" s="158">
        <f>IF('Detailed input - Vehicles'!$E$251&gt;=(O3-$D$3),PMT('Basic input'!$F$113,'Detailed input - Vehicles'!$E$251,-$D$157)-$D$157/'Detailed input - Vehicles'!$E$251,0)</f>
        <v>0</v>
      </c>
      <c r="O199" s="158">
        <f>IF('Detailed input - Vehicles'!$E$251&gt;=(P3-$D$3),PMT('Basic input'!$F$113,'Detailed input - Vehicles'!$E$251,-$D$157)-$D$157/'Detailed input - Vehicles'!$E$251,0)</f>
        <v>0</v>
      </c>
      <c r="P199" s="158">
        <f>IF('Detailed input - Vehicles'!$E$251&gt;=(Q3-$D$3),PMT('Basic input'!$F$113,'Detailed input - Vehicles'!$E$251,-$D$157)-$D$157/'Detailed input - Vehicles'!$E$251,0)</f>
        <v>0</v>
      </c>
      <c r="Q199" s="158">
        <f>IF('Detailed input - Vehicles'!$E$251&gt;=(R3-$D$3),PMT('Basic input'!$F$113,'Detailed input - Vehicles'!$E$251,-$D$157)-$D$157/'Detailed input - Vehicles'!$E$251,0)</f>
        <v>0</v>
      </c>
      <c r="R199" s="158">
        <f>IF('Detailed input - Vehicles'!$E$251&gt;=(S3-$D$3),PMT('Basic input'!$F$113,'Detailed input - Vehicles'!$E$251,-$D$157)-$D$157/'Detailed input - Vehicles'!$E$251,0)</f>
        <v>0</v>
      </c>
      <c r="S199" s="158">
        <f>IF('Detailed input - Vehicles'!$E$251&gt;=(T3-$D$3),PMT('Basic input'!$F$113,'Detailed input - Vehicles'!$E$251,-$D$157)-$D$157/'Detailed input - Vehicles'!$E$251,0)</f>
        <v>0</v>
      </c>
      <c r="T199" s="158">
        <f>IF('Detailed input - Vehicles'!$E$251&gt;=(U3-$D$3),PMT('Basic input'!$F$113,'Detailed input - Vehicles'!$E$251,-$D$157)-$D$157/'Detailed input - Vehicles'!$E$251,0)</f>
        <v>0</v>
      </c>
      <c r="U199" s="158">
        <f>IF('Detailed input - Vehicles'!$E$251&gt;=(V3-$D$3),PMT('Basic input'!$F$113,'Detailed input - Vehicles'!$E$251,-$D$157)-$D$157/'Detailed input - Vehicles'!$E$251,0)</f>
        <v>0</v>
      </c>
      <c r="V199" s="158">
        <f>IF('Detailed input - Vehicles'!$E$251&gt;=(W3-$D$3),PMT('Basic input'!$F$113,'Detailed input - Vehicles'!$E$251,-$D$157)-$D$157/'Detailed input - Vehicles'!$E$251,0)</f>
        <v>0</v>
      </c>
      <c r="W199" s="158">
        <f>IF('Detailed input - Vehicles'!$E$251&gt;=(X3-$D$3),PMT('Basic input'!$F$113,'Detailed input - Vehicles'!$E$251,-$D$157)-$D$157/'Detailed input - Vehicles'!$E$251,0)</f>
        <v>0</v>
      </c>
      <c r="X199" s="158">
        <f>IF('Detailed input - Vehicles'!$E$251&gt;=(Y3-$D$3),PMT('Basic input'!$F$113,'Detailed input - Vehicles'!$E$251,-$D$157)-$D$157/'Detailed input - Vehicles'!$E$251,0)</f>
        <v>0</v>
      </c>
      <c r="Y199" s="158">
        <f>IF('Detailed input - Vehicles'!$E$251&gt;=(Z3-$D$3),PMT('Basic input'!$F$113,'Detailed input - Vehicles'!$E$251,-$D$157)-$D$157/'Detailed input - Vehicles'!$E$251,0)</f>
        <v>0</v>
      </c>
      <c r="Z199" s="158">
        <f>IF('Detailed input - Vehicles'!$E$251&gt;=(AA3-$D$3),PMT('Basic input'!$F$113,'Detailed input - Vehicles'!$E$251,-$D$157)-$D$157/'Detailed input - Vehicles'!$E$251,0)</f>
        <v>0</v>
      </c>
      <c r="AA199" s="158">
        <f>IF('Detailed input - Vehicles'!$E$251&gt;=(AB3-$D$3),PMT('Basic input'!$F$113,'Detailed input - Vehicles'!$E$251,-$D$157)-$D$157/'Detailed input - Vehicles'!$E$251,0)</f>
        <v>0</v>
      </c>
      <c r="AB199" s="158">
        <f>IF('Detailed input - Vehicles'!$E$251&gt;=(AC3-$D$3),PMT('Basic input'!$F$113,'Detailed input - Vehicles'!$E$251,-$D$157)-$D$157/'Detailed input - Vehicles'!$E$251,0)</f>
        <v>0</v>
      </c>
      <c r="AC199" s="158">
        <f>IF('Detailed input - Vehicles'!$E$251&gt;=(AD3-$D$3),PMT('Basic input'!$F$113,'Detailed input - Vehicles'!$E$251,-$D$157)-$D$157/'Detailed input - Vehicles'!$E$251,0)</f>
        <v>0</v>
      </c>
    </row>
    <row r="200" spans="1:29" s="45" customFormat="1" ht="20.25" customHeight="1" outlineLevel="3" x14ac:dyDescent="0.3">
      <c r="A200" s="44"/>
      <c r="B200" s="159"/>
      <c r="C200" s="146" t="s">
        <v>122</v>
      </c>
      <c r="D200" s="160"/>
      <c r="E200" s="158">
        <f>IF('Detailed input - Vehicles'!$E$251&gt;=(E3-$D$3),PMT('Basic input'!$F$113,'Detailed input - Vehicles'!$E$251,-$E$157)-$E$157/'Detailed input - Vehicles'!$E$251,0)</f>
        <v>0</v>
      </c>
      <c r="F200" s="158">
        <f>IF('Detailed input - Vehicles'!$E$251&gt;=(F3-$D$3),PMT('Basic input'!$F$113,'Detailed input - Vehicles'!$E$251,-$E$157)-$E$157/'Detailed input - Vehicles'!$E$251,0)</f>
        <v>0</v>
      </c>
      <c r="G200" s="158">
        <f>IF('Detailed input - Vehicles'!$E$251&gt;=(G3-$D$3),PMT('Basic input'!$F$113,'Detailed input - Vehicles'!$E$251,-$E$157)-$E$157/'Detailed input - Vehicles'!$E$251,0)</f>
        <v>0</v>
      </c>
      <c r="H200" s="158">
        <f>IF('Detailed input - Vehicles'!$E$251&gt;=(H3-$D$3),PMT('Basic input'!$F$113,'Detailed input - Vehicles'!$E$251,-$E$157)-$E$157/'Detailed input - Vehicles'!$E$251,0)</f>
        <v>0</v>
      </c>
      <c r="I200" s="158">
        <f>IF('Detailed input - Vehicles'!$E$251&gt;=(I3-$D$3),PMT('Basic input'!$F$113,'Detailed input - Vehicles'!$E$251,-$E$157)-$E$157/'Detailed input - Vehicles'!$E$251,0)</f>
        <v>0</v>
      </c>
      <c r="J200" s="158">
        <f>IF('Detailed input - Vehicles'!$E$251&gt;=(J3-$D$3),PMT('Basic input'!$F$113,'Detailed input - Vehicles'!$E$251,-$E$157)-$E$157/'Detailed input - Vehicles'!$E$251,0)</f>
        <v>0</v>
      </c>
      <c r="K200" s="158">
        <f>IF('Detailed input - Vehicles'!$E$251&gt;=(K3-$D$3),PMT('Basic input'!$F$113,'Detailed input - Vehicles'!$E$251,-$E$157)-$E$157/'Detailed input - Vehicles'!$E$251,0)</f>
        <v>0</v>
      </c>
      <c r="L200" s="158">
        <f>IF('Detailed input - Vehicles'!$E$251&gt;=(L3-$D$3),PMT('Basic input'!$F$113,'Detailed input - Vehicles'!$E$251,-$E$157)-$E$157/'Detailed input - Vehicles'!$E$251,0)</f>
        <v>0</v>
      </c>
      <c r="M200" s="158">
        <f>IF('Detailed input - Vehicles'!$E$251&gt;=(M3-$D$3),PMT('Basic input'!$F$113,'Detailed input - Vehicles'!$E$251,-$E$157)-$E$157/'Detailed input - Vehicles'!$E$251,0)</f>
        <v>0</v>
      </c>
      <c r="N200" s="158">
        <f>IF('Detailed input - Vehicles'!$E$251&gt;=(N3-$D$3),PMT('Basic input'!$F$113,'Detailed input - Vehicles'!$E$251,-$E$157)-$E$157/'Detailed input - Vehicles'!$E$251,0)</f>
        <v>0</v>
      </c>
      <c r="O200" s="158">
        <f>IF('Detailed input - Vehicles'!$E$251&gt;=(O3-$D$3),PMT('Basic input'!$F$113,'Detailed input - Vehicles'!$E$251,-$E$157)-$E$157/'Detailed input - Vehicles'!$E$251,0)</f>
        <v>0</v>
      </c>
      <c r="P200" s="158">
        <f>IF('Detailed input - Vehicles'!$E$251&gt;=(P3-$D$3),PMT('Basic input'!$F$113,'Detailed input - Vehicles'!$E$251,-$E$157)-$E$157/'Detailed input - Vehicles'!$E$251,0)</f>
        <v>0</v>
      </c>
      <c r="Q200" s="158">
        <f>IF('Detailed input - Vehicles'!$E$251&gt;=(Q3-$D$3),PMT('Basic input'!$F$113,'Detailed input - Vehicles'!$E$251,-$E$157)-$E$157/'Detailed input - Vehicles'!$E$251,0)</f>
        <v>0</v>
      </c>
      <c r="R200" s="158">
        <f>IF('Detailed input - Vehicles'!$E$251&gt;=(R3-$D$3),PMT('Basic input'!$F$113,'Detailed input - Vehicles'!$E$251,-$E$157)-$E$157/'Detailed input - Vehicles'!$E$251,0)</f>
        <v>0</v>
      </c>
      <c r="S200" s="158">
        <f>IF('Detailed input - Vehicles'!$E$251&gt;=(S3-$D$3),PMT('Basic input'!$F$113,'Detailed input - Vehicles'!$E$251,-$E$157)-$E$157/'Detailed input - Vehicles'!$E$251,0)</f>
        <v>0</v>
      </c>
      <c r="T200" s="158">
        <f>IF('Detailed input - Vehicles'!$E$251&gt;=(T3-$D$3),PMT('Basic input'!$F$113,'Detailed input - Vehicles'!$E$251,-$E$157)-$E$157/'Detailed input - Vehicles'!$E$251,0)</f>
        <v>0</v>
      </c>
      <c r="U200" s="158">
        <f>IF('Detailed input - Vehicles'!$E$251&gt;=(U3-$D$3),PMT('Basic input'!$F$113,'Detailed input - Vehicles'!$E$251,-$E$157)-$E$157/'Detailed input - Vehicles'!$E$251,0)</f>
        <v>0</v>
      </c>
      <c r="V200" s="158">
        <f>IF('Detailed input - Vehicles'!$E$251&gt;=(V3-$D$3),PMT('Basic input'!$F$113,'Detailed input - Vehicles'!$E$251,-$E$157)-$E$157/'Detailed input - Vehicles'!$E$251,0)</f>
        <v>0</v>
      </c>
      <c r="W200" s="158">
        <f>IF('Detailed input - Vehicles'!$E$251&gt;=(W3-$D$3),PMT('Basic input'!$F$113,'Detailed input - Vehicles'!$E$251,-$E$157)-$E$157/'Detailed input - Vehicles'!$E$251,0)</f>
        <v>0</v>
      </c>
      <c r="X200" s="158">
        <f>IF('Detailed input - Vehicles'!$E$251&gt;=(X3-$D$3),PMT('Basic input'!$F$113,'Detailed input - Vehicles'!$E$251,-$E$157)-$E$157/'Detailed input - Vehicles'!$E$251,0)</f>
        <v>0</v>
      </c>
      <c r="Y200" s="158">
        <f>IF('Detailed input - Vehicles'!$E$251&gt;=(Y3-$D$3),PMT('Basic input'!$F$113,'Detailed input - Vehicles'!$E$251,-$E$157)-$E$157/'Detailed input - Vehicles'!$E$251,0)</f>
        <v>0</v>
      </c>
      <c r="Z200" s="158">
        <f>IF('Detailed input - Vehicles'!$E$251&gt;=(Z3-$D$3),PMT('Basic input'!$F$113,'Detailed input - Vehicles'!$E$251,-$E$157)-$E$157/'Detailed input - Vehicles'!$E$251,0)</f>
        <v>0</v>
      </c>
      <c r="AA200" s="158">
        <f>IF('Detailed input - Vehicles'!$E$251&gt;=(AA3-$D$3),PMT('Basic input'!$F$113,'Detailed input - Vehicles'!$E$251,-$E$157)-$E$157/'Detailed input - Vehicles'!$E$251,0)</f>
        <v>0</v>
      </c>
      <c r="AB200" s="158">
        <f>IF('Detailed input - Vehicles'!$E$251&gt;=(AB3-$D$3),PMT('Basic input'!$F$113,'Detailed input - Vehicles'!$E$251,-$E$157)-$E$157/'Detailed input - Vehicles'!$E$251,0)</f>
        <v>0</v>
      </c>
      <c r="AC200" s="158">
        <f>IF('Detailed input - Vehicles'!$E$251&gt;=(AC3-$D$3),PMT('Basic input'!$F$113,'Detailed input - Vehicles'!$E$251,-$E$157)-$E$157/'Detailed input - Vehicles'!$E$251,0)</f>
        <v>0</v>
      </c>
    </row>
    <row r="201" spans="1:29" s="45" customFormat="1" ht="20.25" customHeight="1" outlineLevel="3" x14ac:dyDescent="0.3">
      <c r="A201" s="44"/>
      <c r="B201" s="161"/>
      <c r="C201" s="146" t="s">
        <v>123</v>
      </c>
      <c r="D201" s="158"/>
      <c r="E201" s="158"/>
      <c r="F201" s="158">
        <f>IF('Detailed input - Vehicles'!$E$251&gt;=(F3-$E$3),PMT('Basic input'!$F$113,'Detailed input - Vehicles'!$E$251,-$F$157)-$F$157/'Detailed input - Vehicles'!$E$251,0)</f>
        <v>0</v>
      </c>
      <c r="G201" s="158">
        <f>IF('Detailed input - Vehicles'!$E$251&gt;=(G3-$E$3),PMT('Basic input'!$F$113,'Detailed input - Vehicles'!$E$251,-$F$157)-$F$157/'Detailed input - Vehicles'!$E$251,0)</f>
        <v>0</v>
      </c>
      <c r="H201" s="158">
        <f>IF('Detailed input - Vehicles'!$E$251&gt;=(H3-$E$3),PMT('Basic input'!$F$113,'Detailed input - Vehicles'!$E$251,-$F$157)-$F$157/'Detailed input - Vehicles'!$E$251,0)</f>
        <v>0</v>
      </c>
      <c r="I201" s="158">
        <f>IF('Detailed input - Vehicles'!$E$251&gt;=(I3-$E$3),PMT('Basic input'!$F$113,'Detailed input - Vehicles'!$E$251,-$F$157)-$F$157/'Detailed input - Vehicles'!$E$251,0)</f>
        <v>0</v>
      </c>
      <c r="J201" s="158">
        <f>IF('Detailed input - Vehicles'!$E$251&gt;=(J3-$E$3),PMT('Basic input'!$F$113,'Detailed input - Vehicles'!$E$251,-$F$157)-$F$157/'Detailed input - Vehicles'!$E$251,0)</f>
        <v>0</v>
      </c>
      <c r="K201" s="158">
        <f>IF('Detailed input - Vehicles'!$E$251&gt;=(K3-$E$3),PMT('Basic input'!$F$113,'Detailed input - Vehicles'!$E$251,-$F$157)-$F$157/'Detailed input - Vehicles'!$E$251,0)</f>
        <v>0</v>
      </c>
      <c r="L201" s="158">
        <f>IF('Detailed input - Vehicles'!$E$251&gt;=(L3-$E$3),PMT('Basic input'!$F$113,'Detailed input - Vehicles'!$E$251,-$F$157)-$F$157/'Detailed input - Vehicles'!$E$251,0)</f>
        <v>0</v>
      </c>
      <c r="M201" s="158">
        <f>IF('Detailed input - Vehicles'!$E$251&gt;=(M3-$E$3),PMT('Basic input'!$F$113,'Detailed input - Vehicles'!$E$251,-$F$157)-$F$157/'Detailed input - Vehicles'!$E$251,0)</f>
        <v>0</v>
      </c>
      <c r="N201" s="158">
        <f>IF('Detailed input - Vehicles'!$E$251&gt;=(N3-$E$3),PMT('Basic input'!$F$113,'Detailed input - Vehicles'!$E$251,-$F$157)-$F$157/'Detailed input - Vehicles'!$E$251,0)</f>
        <v>0</v>
      </c>
      <c r="O201" s="158">
        <f>IF('Detailed input - Vehicles'!$E$251&gt;=(O3-$E$3),PMT('Basic input'!$F$113,'Detailed input - Vehicles'!$E$251,-$F$157)-$F$157/'Detailed input - Vehicles'!$E$251,0)</f>
        <v>0</v>
      </c>
      <c r="P201" s="158">
        <f>IF('Detailed input - Vehicles'!$E$251&gt;=(P3-$E$3),PMT('Basic input'!$F$113,'Detailed input - Vehicles'!$E$251,-$F$157)-$F$157/'Detailed input - Vehicles'!$E$251,0)</f>
        <v>0</v>
      </c>
      <c r="Q201" s="158">
        <f>IF('Detailed input - Vehicles'!$E$251&gt;=(Q3-$E$3),PMT('Basic input'!$F$113,'Detailed input - Vehicles'!$E$251,-$F$157)-$F$157/'Detailed input - Vehicles'!$E$251,0)</f>
        <v>0</v>
      </c>
      <c r="R201" s="158">
        <f>IF('Detailed input - Vehicles'!$E$251&gt;=(R3-$E$3),PMT('Basic input'!$F$113,'Detailed input - Vehicles'!$E$251,-$F$157)-$F$157/'Detailed input - Vehicles'!$E$251,0)</f>
        <v>0</v>
      </c>
      <c r="S201" s="158">
        <f>IF('Detailed input - Vehicles'!$E$251&gt;=(S3-$E$3),PMT('Basic input'!$F$113,'Detailed input - Vehicles'!$E$251,-$F$157)-$F$157/'Detailed input - Vehicles'!$E$251,0)</f>
        <v>0</v>
      </c>
      <c r="T201" s="158">
        <f>IF('Detailed input - Vehicles'!$E$251&gt;=(T3-$E$3),PMT('Basic input'!$F$113,'Detailed input - Vehicles'!$E$251,-$F$157)-$F$157/'Detailed input - Vehicles'!$E$251,0)</f>
        <v>0</v>
      </c>
      <c r="U201" s="158">
        <f>IF('Detailed input - Vehicles'!$E$251&gt;=(U3-$E$3),PMT('Basic input'!$F$113,'Detailed input - Vehicles'!$E$251,-$F$157)-$F$157/'Detailed input - Vehicles'!$E$251,0)</f>
        <v>0</v>
      </c>
      <c r="V201" s="158">
        <f>IF('Detailed input - Vehicles'!$E$251&gt;=(V3-$E$3),PMT('Basic input'!$F$113,'Detailed input - Vehicles'!$E$251,-$F$157)-$F$157/'Detailed input - Vehicles'!$E$251,0)</f>
        <v>0</v>
      </c>
      <c r="W201" s="158">
        <f>IF('Detailed input - Vehicles'!$E$251&gt;=(W3-$E$3),PMT('Basic input'!$F$113,'Detailed input - Vehicles'!$E$251,-$F$157)-$F$157/'Detailed input - Vehicles'!$E$251,0)</f>
        <v>0</v>
      </c>
      <c r="X201" s="158">
        <f>IF('Detailed input - Vehicles'!$E$251&gt;=(X3-$E$3),PMT('Basic input'!$F$113,'Detailed input - Vehicles'!$E$251,-$F$157)-$F$157/'Detailed input - Vehicles'!$E$251,0)</f>
        <v>0</v>
      </c>
      <c r="Y201" s="158">
        <f>IF('Detailed input - Vehicles'!$E$251&gt;=(Y3-$E$3),PMT('Basic input'!$F$113,'Detailed input - Vehicles'!$E$251,-$F$157)-$F$157/'Detailed input - Vehicles'!$E$251,0)</f>
        <v>0</v>
      </c>
      <c r="Z201" s="158">
        <f>IF('Detailed input - Vehicles'!$E$251&gt;=(Z3-$E$3),PMT('Basic input'!$F$113,'Detailed input - Vehicles'!$E$251,-$F$157)-$F$157/'Detailed input - Vehicles'!$E$251,0)</f>
        <v>0</v>
      </c>
      <c r="AA201" s="158">
        <f>IF('Detailed input - Vehicles'!$E$251&gt;=(AA3-$E$3),PMT('Basic input'!$F$113,'Detailed input - Vehicles'!$E$251,-$F$157)-$F$157/'Detailed input - Vehicles'!$E$251,0)</f>
        <v>0</v>
      </c>
      <c r="AB201" s="158">
        <f>IF('Detailed input - Vehicles'!$E$251&gt;=(AB3-$E$3),PMT('Basic input'!$F$113,'Detailed input - Vehicles'!$E$251,-$F$157)-$F$157/'Detailed input - Vehicles'!$E$251,0)</f>
        <v>0</v>
      </c>
      <c r="AC201" s="158">
        <f>IF('Detailed input - Vehicles'!$E$251&gt;=(AC3-$E$3),PMT('Basic input'!$F$113,'Detailed input - Vehicles'!$E$251,-$F$157)-$F$157/'Detailed input - Vehicles'!$E$251,0)</f>
        <v>0</v>
      </c>
    </row>
    <row r="202" spans="1:29" s="45" customFormat="1" ht="20.25" customHeight="1" outlineLevel="3" x14ac:dyDescent="0.3">
      <c r="A202" s="44"/>
      <c r="B202" s="161"/>
      <c r="C202" s="146" t="s">
        <v>124</v>
      </c>
      <c r="D202" s="158"/>
      <c r="E202" s="158"/>
      <c r="F202" s="158"/>
      <c r="G202" s="158">
        <f>IF('Detailed input - Vehicles'!$E$251&gt;=(G3-$F$3),PMT('Basic input'!$F$113,'Detailed input - Vehicles'!$E$251,-$G$157)-$G$157/'Detailed input - Vehicles'!$E$251,0)</f>
        <v>0</v>
      </c>
      <c r="H202" s="158">
        <f>IF('Detailed input - Vehicles'!$E$251&gt;=(H3-$F$3),PMT('Basic input'!$F$113,'Detailed input - Vehicles'!$E$251,-$G$157)-$G$157/'Detailed input - Vehicles'!$E$251,0)</f>
        <v>0</v>
      </c>
      <c r="I202" s="158">
        <f>IF('Detailed input - Vehicles'!$E$251&gt;=(I3-$F$3),PMT('Basic input'!$F$113,'Detailed input - Vehicles'!$E$251,-$G$157)-$G$157/'Detailed input - Vehicles'!$E$251,0)</f>
        <v>0</v>
      </c>
      <c r="J202" s="158">
        <f>IF('Detailed input - Vehicles'!$E$251&gt;=(J3-$F$3),PMT('Basic input'!$F$113,'Detailed input - Vehicles'!$E$251,-$G$157)-$G$157/'Detailed input - Vehicles'!$E$251,0)</f>
        <v>0</v>
      </c>
      <c r="K202" s="158">
        <f>IF('Detailed input - Vehicles'!$E$251&gt;=(K3-$F$3),PMT('Basic input'!$F$113,'Detailed input - Vehicles'!$E$251,-$G$157)-$G$157/'Detailed input - Vehicles'!$E$251,0)</f>
        <v>0</v>
      </c>
      <c r="L202" s="158">
        <f>IF('Detailed input - Vehicles'!$E$251&gt;=(L3-$F$3),PMT('Basic input'!$F$113,'Detailed input - Vehicles'!$E$251,-$G$157)-$G$157/'Detailed input - Vehicles'!$E$251,0)</f>
        <v>0</v>
      </c>
      <c r="M202" s="158">
        <f>IF('Detailed input - Vehicles'!$E$251&gt;=(M3-$F$3),PMT('Basic input'!$F$113,'Detailed input - Vehicles'!$E$251,-$G$157)-$G$157/'Detailed input - Vehicles'!$E$251,0)</f>
        <v>0</v>
      </c>
      <c r="N202" s="158">
        <f>IF('Detailed input - Vehicles'!$E$251&gt;=(N3-$F$3),PMT('Basic input'!$F$113,'Detailed input - Vehicles'!$E$251,-$G$157)-$G$157/'Detailed input - Vehicles'!$E$251,0)</f>
        <v>0</v>
      </c>
      <c r="O202" s="158">
        <f>IF('Detailed input - Vehicles'!$E$251&gt;=(O3-$F$3),PMT('Basic input'!$F$113,'Detailed input - Vehicles'!$E$251,-$G$157)-$G$157/'Detailed input - Vehicles'!$E$251,0)</f>
        <v>0</v>
      </c>
      <c r="P202" s="158">
        <f>IF('Detailed input - Vehicles'!$E$251&gt;=(P3-$F$3),PMT('Basic input'!$F$113,'Detailed input - Vehicles'!$E$251,-$G$157)-$G$157/'Detailed input - Vehicles'!$E$251,0)</f>
        <v>0</v>
      </c>
      <c r="Q202" s="158">
        <f>IF('Detailed input - Vehicles'!$E$251&gt;=(Q3-$F$3),PMT('Basic input'!$F$113,'Detailed input - Vehicles'!$E$251,-$G$157)-$G$157/'Detailed input - Vehicles'!$E$251,0)</f>
        <v>0</v>
      </c>
      <c r="R202" s="158">
        <f>IF('Detailed input - Vehicles'!$E$251&gt;=(R3-$F$3),PMT('Basic input'!$F$113,'Detailed input - Vehicles'!$E$251,-$G$157)-$G$157/'Detailed input - Vehicles'!$E$251,0)</f>
        <v>0</v>
      </c>
      <c r="S202" s="158">
        <f>IF('Detailed input - Vehicles'!$E$251&gt;=(S3-$F$3),PMT('Basic input'!$F$113,'Detailed input - Vehicles'!$E$251,-$G$157)-$G$157/'Detailed input - Vehicles'!$E$251,0)</f>
        <v>0</v>
      </c>
      <c r="T202" s="158">
        <f>IF('Detailed input - Vehicles'!$E$251&gt;=(T3-$F$3),PMT('Basic input'!$F$113,'Detailed input - Vehicles'!$E$251,-$G$157)-$G$157/'Detailed input - Vehicles'!$E$251,0)</f>
        <v>0</v>
      </c>
      <c r="U202" s="158">
        <f>IF('Detailed input - Vehicles'!$E$251&gt;=(U3-$F$3),PMT('Basic input'!$F$113,'Detailed input - Vehicles'!$E$251,-$G$157)-$G$157/'Detailed input - Vehicles'!$E$251,0)</f>
        <v>0</v>
      </c>
      <c r="V202" s="158">
        <f>IF('Detailed input - Vehicles'!$E$251&gt;=(V3-$F$3),PMT('Basic input'!$F$113,'Detailed input - Vehicles'!$E$251,-$G$157)-$G$157/'Detailed input - Vehicles'!$E$251,0)</f>
        <v>0</v>
      </c>
      <c r="W202" s="158">
        <f>IF('Detailed input - Vehicles'!$E$251&gt;=(W3-$F$3),PMT('Basic input'!$F$113,'Detailed input - Vehicles'!$E$251,-$G$157)-$G$157/'Detailed input - Vehicles'!$E$251,0)</f>
        <v>0</v>
      </c>
      <c r="X202" s="158">
        <f>IF('Detailed input - Vehicles'!$E$251&gt;=(X3-$F$3),PMT('Basic input'!$F$113,'Detailed input - Vehicles'!$E$251,-$G$157)-$G$157/'Detailed input - Vehicles'!$E$251,0)</f>
        <v>0</v>
      </c>
      <c r="Y202" s="158">
        <f>IF('Detailed input - Vehicles'!$E$251&gt;=(Y3-$F$3),PMT('Basic input'!$F$113,'Detailed input - Vehicles'!$E$251,-$G$157)-$G$157/'Detailed input - Vehicles'!$E$251,0)</f>
        <v>0</v>
      </c>
      <c r="Z202" s="158">
        <f>IF('Detailed input - Vehicles'!$E$251&gt;=(Z3-$F$3),PMT('Basic input'!$F$113,'Detailed input - Vehicles'!$E$251,-$G$157)-$G$157/'Detailed input - Vehicles'!$E$251,0)</f>
        <v>0</v>
      </c>
      <c r="AA202" s="158">
        <f>IF('Detailed input - Vehicles'!$E$251&gt;=(AA3-$F$3),PMT('Basic input'!$F$113,'Detailed input - Vehicles'!$E$251,-$G$157)-$G$157/'Detailed input - Vehicles'!$E$251,0)</f>
        <v>0</v>
      </c>
      <c r="AB202" s="158">
        <f>IF('Detailed input - Vehicles'!$E$251&gt;=(AB3-$F$3),PMT('Basic input'!$F$113,'Detailed input - Vehicles'!$E$251,-$G$157)-$G$157/'Detailed input - Vehicles'!$E$251,0)</f>
        <v>0</v>
      </c>
      <c r="AC202" s="158">
        <f>IF('Detailed input - Vehicles'!$E$251&gt;=(AC3-$F$3),PMT('Basic input'!$F$113,'Detailed input - Vehicles'!$E$251,-$G$157)-$G$157/'Detailed input - Vehicles'!$E$251,0)</f>
        <v>0</v>
      </c>
    </row>
    <row r="203" spans="1:29" s="45" customFormat="1" ht="20.25" customHeight="1" outlineLevel="3" x14ac:dyDescent="0.3">
      <c r="A203" s="44"/>
      <c r="B203" s="161"/>
      <c r="C203" s="146" t="s">
        <v>125</v>
      </c>
      <c r="D203" s="158"/>
      <c r="E203" s="158"/>
      <c r="F203" s="158"/>
      <c r="G203" s="158"/>
      <c r="H203" s="158">
        <f>IF('Detailed input - Vehicles'!$E$251&gt;=(H3-$G$3),PMT('Basic input'!$F$113,'Detailed input - Vehicles'!$E$251,-$H$157)-$H$157/'Detailed input - Vehicles'!$E$251,0)</f>
        <v>0</v>
      </c>
      <c r="I203" s="158">
        <f>IF('Detailed input - Vehicles'!$E$251&gt;=(I3-$G$3),PMT('Basic input'!$F$113,'Detailed input - Vehicles'!$E$251,-$H$157)-$H$157/'Detailed input - Vehicles'!$E$251,0)</f>
        <v>0</v>
      </c>
      <c r="J203" s="158">
        <f>IF('Detailed input - Vehicles'!$E$251&gt;=(J3-$G$3),PMT('Basic input'!$F$113,'Detailed input - Vehicles'!$E$251,-$H$157)-$H$157/'Detailed input - Vehicles'!$E$251,0)</f>
        <v>0</v>
      </c>
      <c r="K203" s="158">
        <f>IF('Detailed input - Vehicles'!$E$251&gt;=(K3-$G$3),PMT('Basic input'!$F$113,'Detailed input - Vehicles'!$E$251,-$H$157)-$H$157/'Detailed input - Vehicles'!$E$251,0)</f>
        <v>0</v>
      </c>
      <c r="L203" s="158">
        <f>IF('Detailed input - Vehicles'!$E$251&gt;=(L3-$G$3),PMT('Basic input'!$F$113,'Detailed input - Vehicles'!$E$251,-$H$157)-$H$157/'Detailed input - Vehicles'!$E$251,0)</f>
        <v>0</v>
      </c>
      <c r="M203" s="158">
        <f>IF('Detailed input - Vehicles'!$E$251&gt;=(M3-$G$3),PMT('Basic input'!$F$113,'Detailed input - Vehicles'!$E$251,-$H$157)-$H$157/'Detailed input - Vehicles'!$E$251,0)</f>
        <v>0</v>
      </c>
      <c r="N203" s="158">
        <f>IF('Detailed input - Vehicles'!$E$251&gt;=(N3-$G$3),PMT('Basic input'!$F$113,'Detailed input - Vehicles'!$E$251,-$H$157)-$H$157/'Detailed input - Vehicles'!$E$251,0)</f>
        <v>0</v>
      </c>
      <c r="O203" s="158">
        <f>IF('Detailed input - Vehicles'!$E$251&gt;=(O3-$G$3),PMT('Basic input'!$F$113,'Detailed input - Vehicles'!$E$251,-$H$157)-$H$157/'Detailed input - Vehicles'!$E$251,0)</f>
        <v>0</v>
      </c>
      <c r="P203" s="158">
        <f>IF('Detailed input - Vehicles'!$E$251&gt;=(P3-$G$3),PMT('Basic input'!$F$113,'Detailed input - Vehicles'!$E$251,-$H$157)-$H$157/'Detailed input - Vehicles'!$E$251,0)</f>
        <v>0</v>
      </c>
      <c r="Q203" s="158">
        <f>IF('Detailed input - Vehicles'!$E$251&gt;=(Q3-$G$3),PMT('Basic input'!$F$113,'Detailed input - Vehicles'!$E$251,-$H$157)-$H$157/'Detailed input - Vehicles'!$E$251,0)</f>
        <v>0</v>
      </c>
      <c r="R203" s="158">
        <f>IF('Detailed input - Vehicles'!$E$251&gt;=(R3-$G$3),PMT('Basic input'!$F$113,'Detailed input - Vehicles'!$E$251,-$H$157)-$H$157/'Detailed input - Vehicles'!$E$251,0)</f>
        <v>0</v>
      </c>
      <c r="S203" s="158">
        <f>IF('Detailed input - Vehicles'!$E$251&gt;=(S3-$G$3),PMT('Basic input'!$F$113,'Detailed input - Vehicles'!$E$251,-$H$157)-$H$157/'Detailed input - Vehicles'!$E$251,0)</f>
        <v>0</v>
      </c>
      <c r="T203" s="158">
        <f>IF('Detailed input - Vehicles'!$E$251&gt;=(T3-$G$3),PMT('Basic input'!$F$113,'Detailed input - Vehicles'!$E$251,-$H$157)-$H$157/'Detailed input - Vehicles'!$E$251,0)</f>
        <v>0</v>
      </c>
      <c r="U203" s="158">
        <f>IF('Detailed input - Vehicles'!$E$251&gt;=(U3-$G$3),PMT('Basic input'!$F$113,'Detailed input - Vehicles'!$E$251,-$H$157)-$H$157/'Detailed input - Vehicles'!$E$251,0)</f>
        <v>0</v>
      </c>
      <c r="V203" s="158">
        <f>IF('Detailed input - Vehicles'!$E$251&gt;=(V3-$G$3),PMT('Basic input'!$F$113,'Detailed input - Vehicles'!$E$251,-$H$157)-$H$157/'Detailed input - Vehicles'!$E$251,0)</f>
        <v>0</v>
      </c>
      <c r="W203" s="158">
        <f>IF('Detailed input - Vehicles'!$E$251&gt;=(W3-$G$3),PMT('Basic input'!$F$113,'Detailed input - Vehicles'!$E$251,-$H$157)-$H$157/'Detailed input - Vehicles'!$E$251,0)</f>
        <v>0</v>
      </c>
      <c r="X203" s="158">
        <f>IF('Detailed input - Vehicles'!$E$251&gt;=(X3-$G$3),PMT('Basic input'!$F$113,'Detailed input - Vehicles'!$E$251,-$H$157)-$H$157/'Detailed input - Vehicles'!$E$251,0)</f>
        <v>0</v>
      </c>
      <c r="Y203" s="158">
        <f>IF('Detailed input - Vehicles'!$E$251&gt;=(Y3-$G$3),PMT('Basic input'!$F$113,'Detailed input - Vehicles'!$E$251,-$H$157)-$H$157/'Detailed input - Vehicles'!$E$251,0)</f>
        <v>0</v>
      </c>
      <c r="Z203" s="158">
        <f>IF('Detailed input - Vehicles'!$E$251&gt;=(Z3-$G$3),PMT('Basic input'!$F$113,'Detailed input - Vehicles'!$E$251,-$H$157)-$H$157/'Detailed input - Vehicles'!$E$251,0)</f>
        <v>0</v>
      </c>
      <c r="AA203" s="158">
        <f>IF('Detailed input - Vehicles'!$E$251&gt;=(AA3-$G$3),PMT('Basic input'!$F$113,'Detailed input - Vehicles'!$E$251,-$H$157)-$H$157/'Detailed input - Vehicles'!$E$251,0)</f>
        <v>0</v>
      </c>
      <c r="AB203" s="158">
        <f>IF('Detailed input - Vehicles'!$E$251&gt;=(AB3-$G$3),PMT('Basic input'!$F$113,'Detailed input - Vehicles'!$E$251,-$H$157)-$H$157/'Detailed input - Vehicles'!$E$251,0)</f>
        <v>0</v>
      </c>
      <c r="AC203" s="158">
        <f>IF('Detailed input - Vehicles'!$E$251&gt;=(AC3-$G$3),PMT('Basic input'!$F$113,'Detailed input - Vehicles'!$E$251,-$H$157)-$H$157/'Detailed input - Vehicles'!$E$251,0)</f>
        <v>0</v>
      </c>
    </row>
    <row r="204" spans="1:29" s="45" customFormat="1" ht="20.25" customHeight="1" outlineLevel="3" x14ac:dyDescent="0.3">
      <c r="A204" s="44"/>
      <c r="B204" s="161"/>
      <c r="C204" s="146" t="s">
        <v>126</v>
      </c>
      <c r="D204" s="158"/>
      <c r="E204" s="158"/>
      <c r="F204" s="158"/>
      <c r="G204" s="158"/>
      <c r="H204" s="158"/>
      <c r="I204" s="158">
        <f>IF('Detailed input - Vehicles'!$E$251&gt;=(I3-$H$3),PMT('Basic input'!$F$113,'Detailed input - Vehicles'!$E$251,-$I$157)-$I$157/'Detailed input - Vehicles'!$E$251,0)</f>
        <v>0</v>
      </c>
      <c r="J204" s="158">
        <f>IF('Detailed input - Vehicles'!$E$251&gt;=(J3-$H$3),PMT('Basic input'!$F$113,'Detailed input - Vehicles'!$E$251,-$I$157)-$I$157/'Detailed input - Vehicles'!$E$251,0)</f>
        <v>0</v>
      </c>
      <c r="K204" s="158">
        <f>IF('Detailed input - Vehicles'!$E$251&gt;=(K3-$H$3),PMT('Basic input'!$F$113,'Detailed input - Vehicles'!$E$251,-$I$157)-$I$157/'Detailed input - Vehicles'!$E$251,0)</f>
        <v>0</v>
      </c>
      <c r="L204" s="158">
        <f>IF('Detailed input - Vehicles'!$E$251&gt;=(L3-$H$3),PMT('Basic input'!$F$113,'Detailed input - Vehicles'!$E$251,-$I$157)-$I$157/'Detailed input - Vehicles'!$E$251,0)</f>
        <v>0</v>
      </c>
      <c r="M204" s="158">
        <f>IF('Detailed input - Vehicles'!$E$251&gt;=(M3-$H$3),PMT('Basic input'!$F$113,'Detailed input - Vehicles'!$E$251,-$I$157)-$I$157/'Detailed input - Vehicles'!$E$251,0)</f>
        <v>0</v>
      </c>
      <c r="N204" s="158">
        <f>IF('Detailed input - Vehicles'!$E$251&gt;=(N3-$H$3),PMT('Basic input'!$F$113,'Detailed input - Vehicles'!$E$251,-$I$157)-$I$157/'Detailed input - Vehicles'!$E$251,0)</f>
        <v>0</v>
      </c>
      <c r="O204" s="158">
        <f>IF('Detailed input - Vehicles'!$E$251&gt;=(O3-$H$3),PMT('Basic input'!$F$113,'Detailed input - Vehicles'!$E$251,-$I$157)-$I$157/'Detailed input - Vehicles'!$E$251,0)</f>
        <v>0</v>
      </c>
      <c r="P204" s="158">
        <f>IF('Detailed input - Vehicles'!$E$251&gt;=(P3-$H$3),PMT('Basic input'!$F$113,'Detailed input - Vehicles'!$E$251,-$I$157)-$I$157/'Detailed input - Vehicles'!$E$251,0)</f>
        <v>0</v>
      </c>
      <c r="Q204" s="158">
        <f>IF('Detailed input - Vehicles'!$E$251&gt;=(Q3-$H$3),PMT('Basic input'!$F$113,'Detailed input - Vehicles'!$E$251,-$I$157)-$I$157/'Detailed input - Vehicles'!$E$251,0)</f>
        <v>0</v>
      </c>
      <c r="R204" s="158">
        <f>IF('Detailed input - Vehicles'!$E$251&gt;=(R3-$H$3),PMT('Basic input'!$F$113,'Detailed input - Vehicles'!$E$251,-$I$157)-$I$157/'Detailed input - Vehicles'!$E$251,0)</f>
        <v>0</v>
      </c>
      <c r="S204" s="158">
        <f>IF('Detailed input - Vehicles'!$E$251&gt;=(S3-$H$3),PMT('Basic input'!$F$113,'Detailed input - Vehicles'!$E$251,-$I$157)-$I$157/'Detailed input - Vehicles'!$E$251,0)</f>
        <v>0</v>
      </c>
      <c r="T204" s="158">
        <f>IF('Detailed input - Vehicles'!$E$251&gt;=(T3-$H$3),PMT('Basic input'!$F$113,'Detailed input - Vehicles'!$E$251,-$I$157)-$I$157/'Detailed input - Vehicles'!$E$251,0)</f>
        <v>0</v>
      </c>
      <c r="U204" s="158">
        <f>IF('Detailed input - Vehicles'!$E$251&gt;=(U3-$H$3),PMT('Basic input'!$F$113,'Detailed input - Vehicles'!$E$251,-$I$157)-$I$157/'Detailed input - Vehicles'!$E$251,0)</f>
        <v>0</v>
      </c>
      <c r="V204" s="158">
        <f>IF('Detailed input - Vehicles'!$E$251&gt;=(V3-$H$3),PMT('Basic input'!$F$113,'Detailed input - Vehicles'!$E$251,-$I$157)-$I$157/'Detailed input - Vehicles'!$E$251,0)</f>
        <v>0</v>
      </c>
      <c r="W204" s="158">
        <f>IF('Detailed input - Vehicles'!$E$251&gt;=(W3-$H$3),PMT('Basic input'!$F$113,'Detailed input - Vehicles'!$E$251,-$I$157)-$I$157/'Detailed input - Vehicles'!$E$251,0)</f>
        <v>0</v>
      </c>
      <c r="X204" s="158">
        <f>IF('Detailed input - Vehicles'!$E$251&gt;=(X3-$H$3),PMT('Basic input'!$F$113,'Detailed input - Vehicles'!$E$251,-$I$157)-$I$157/'Detailed input - Vehicles'!$E$251,0)</f>
        <v>0</v>
      </c>
      <c r="Y204" s="158">
        <f>IF('Detailed input - Vehicles'!$E$251&gt;=(Y3-$H$3),PMT('Basic input'!$F$113,'Detailed input - Vehicles'!$E$251,-$I$157)-$I$157/'Detailed input - Vehicles'!$E$251,0)</f>
        <v>0</v>
      </c>
      <c r="Z204" s="158">
        <f>IF('Detailed input - Vehicles'!$E$251&gt;=(Z3-$H$3),PMT('Basic input'!$F$113,'Detailed input - Vehicles'!$E$251,-$I$157)-$I$157/'Detailed input - Vehicles'!$E$251,0)</f>
        <v>0</v>
      </c>
      <c r="AA204" s="158">
        <f>IF('Detailed input - Vehicles'!$E$251&gt;=(AA3-$H$3),PMT('Basic input'!$F$113,'Detailed input - Vehicles'!$E$251,-$I$157)-$I$157/'Detailed input - Vehicles'!$E$251,0)</f>
        <v>0</v>
      </c>
      <c r="AB204" s="158">
        <f>IF('Detailed input - Vehicles'!$E$251&gt;=(AB3-$H$3),PMT('Basic input'!$F$113,'Detailed input - Vehicles'!$E$251,-$I$157)-$I$157/'Detailed input - Vehicles'!$E$251,0)</f>
        <v>0</v>
      </c>
      <c r="AC204" s="158">
        <f>IF('Detailed input - Vehicles'!$E$251&gt;=(AC3-$H$3),PMT('Basic input'!$F$113,'Detailed input - Vehicles'!$E$251,-$I$157)-$I$157/'Detailed input - Vehicles'!$E$251,0)</f>
        <v>0</v>
      </c>
    </row>
    <row r="205" spans="1:29" s="45" customFormat="1" ht="20.25" customHeight="1" outlineLevel="3" x14ac:dyDescent="0.3">
      <c r="A205" s="44"/>
      <c r="B205" s="161"/>
      <c r="C205" s="146" t="s">
        <v>127</v>
      </c>
      <c r="D205" s="158"/>
      <c r="E205" s="158"/>
      <c r="F205" s="158"/>
      <c r="G205" s="158"/>
      <c r="H205" s="158"/>
      <c r="I205" s="158"/>
      <c r="J205" s="158">
        <f>IF('Detailed input - Vehicles'!$E$251&gt;=(J3-$I$3),PMT('Basic input'!$F$113,'Detailed input - Vehicles'!$E$251,-$J$157)-$J$157/'Detailed input - Vehicles'!$E$251,0)</f>
        <v>0</v>
      </c>
      <c r="K205" s="158">
        <f>IF('Detailed input - Vehicles'!$E$251&gt;=(K3-$I$3),PMT('Basic input'!$F$113,'Detailed input - Vehicles'!$E$251,-$J$157)-$J$157/'Detailed input - Vehicles'!$E$251,0)</f>
        <v>0</v>
      </c>
      <c r="L205" s="158">
        <f>IF('Detailed input - Vehicles'!$E$251&gt;=(L3-$I$3),PMT('Basic input'!$F$113,'Detailed input - Vehicles'!$E$251,-$J$157)-$J$157/'Detailed input - Vehicles'!$E$251,0)</f>
        <v>0</v>
      </c>
      <c r="M205" s="158">
        <f>IF('Detailed input - Vehicles'!$E$251&gt;=(M3-$I$3),PMT('Basic input'!$F$113,'Detailed input - Vehicles'!$E$251,-$J$157)-$J$157/'Detailed input - Vehicles'!$E$251,0)</f>
        <v>0</v>
      </c>
      <c r="N205" s="158">
        <f>IF('Detailed input - Vehicles'!$E$251&gt;=(N3-$I$3),PMT('Basic input'!$F$113,'Detailed input - Vehicles'!$E$251,-$J$157)-$J$157/'Detailed input - Vehicles'!$E$251,0)</f>
        <v>0</v>
      </c>
      <c r="O205" s="158">
        <f>IF('Detailed input - Vehicles'!$E$251&gt;=(O3-$I$3),PMT('Basic input'!$F$113,'Detailed input - Vehicles'!$E$251,-$J$157)-$J$157/'Detailed input - Vehicles'!$E$251,0)</f>
        <v>0</v>
      </c>
      <c r="P205" s="158">
        <f>IF('Detailed input - Vehicles'!$E$251&gt;=(P3-$I$3),PMT('Basic input'!$F$113,'Detailed input - Vehicles'!$E$251,-$J$157)-$J$157/'Detailed input - Vehicles'!$E$251,0)</f>
        <v>0</v>
      </c>
      <c r="Q205" s="158">
        <f>IF('Detailed input - Vehicles'!$E$251&gt;=(Q3-$I$3),PMT('Basic input'!$F$113,'Detailed input - Vehicles'!$E$251,-$J$157)-$J$157/'Detailed input - Vehicles'!$E$251,0)</f>
        <v>0</v>
      </c>
      <c r="R205" s="158">
        <f>IF('Detailed input - Vehicles'!$E$251&gt;=(R3-$I$3),PMT('Basic input'!$F$113,'Detailed input - Vehicles'!$E$251,-$J$157)-$J$157/'Detailed input - Vehicles'!$E$251,0)</f>
        <v>0</v>
      </c>
      <c r="S205" s="158">
        <f>IF('Detailed input - Vehicles'!$E$251&gt;=(S3-$I$3),PMT('Basic input'!$F$113,'Detailed input - Vehicles'!$E$251,-$J$157)-$J$157/'Detailed input - Vehicles'!$E$251,0)</f>
        <v>0</v>
      </c>
      <c r="T205" s="158">
        <f>IF('Detailed input - Vehicles'!$E$251&gt;=(T3-$I$3),PMT('Basic input'!$F$113,'Detailed input - Vehicles'!$E$251,-$J$157)-$J$157/'Detailed input - Vehicles'!$E$251,0)</f>
        <v>0</v>
      </c>
      <c r="U205" s="158">
        <f>IF('Detailed input - Vehicles'!$E$251&gt;=(U3-$I$3),PMT('Basic input'!$F$113,'Detailed input - Vehicles'!$E$251,-$J$157)-$J$157/'Detailed input - Vehicles'!$E$251,0)</f>
        <v>0</v>
      </c>
      <c r="V205" s="158">
        <f>IF('Detailed input - Vehicles'!$E$251&gt;=(V3-$I$3),PMT('Basic input'!$F$113,'Detailed input - Vehicles'!$E$251,-$J$157)-$J$157/'Detailed input - Vehicles'!$E$251,0)</f>
        <v>0</v>
      </c>
      <c r="W205" s="158">
        <f>IF('Detailed input - Vehicles'!$E$251&gt;=(W3-$I$3),PMT('Basic input'!$F$113,'Detailed input - Vehicles'!$E$251,-$J$157)-$J$157/'Detailed input - Vehicles'!$E$251,0)</f>
        <v>0</v>
      </c>
      <c r="X205" s="158">
        <f>IF('Detailed input - Vehicles'!$E$251&gt;=(X3-$I$3),PMT('Basic input'!$F$113,'Detailed input - Vehicles'!$E$251,-$J$157)-$J$157/'Detailed input - Vehicles'!$E$251,0)</f>
        <v>0</v>
      </c>
      <c r="Y205" s="158">
        <f>IF('Detailed input - Vehicles'!$E$251&gt;=(Y3-$I$3),PMT('Basic input'!$F$113,'Detailed input - Vehicles'!$E$251,-$J$157)-$J$157/'Detailed input - Vehicles'!$E$251,0)</f>
        <v>0</v>
      </c>
      <c r="Z205" s="158">
        <f>IF('Detailed input - Vehicles'!$E$251&gt;=(Z3-$I$3),PMT('Basic input'!$F$113,'Detailed input - Vehicles'!$E$251,-$J$157)-$J$157/'Detailed input - Vehicles'!$E$251,0)</f>
        <v>0</v>
      </c>
      <c r="AA205" s="158">
        <f>IF('Detailed input - Vehicles'!$E$251&gt;=(AA3-$I$3),PMT('Basic input'!$F$113,'Detailed input - Vehicles'!$E$251,-$J$157)-$J$157/'Detailed input - Vehicles'!$E$251,0)</f>
        <v>0</v>
      </c>
      <c r="AB205" s="158">
        <f>IF('Detailed input - Vehicles'!$E$251&gt;=(AB3-$I$3),PMT('Basic input'!$F$113,'Detailed input - Vehicles'!$E$251,-$J$157)-$J$157/'Detailed input - Vehicles'!$E$251,0)</f>
        <v>0</v>
      </c>
      <c r="AC205" s="158">
        <f>IF('Detailed input - Vehicles'!$E$251&gt;=(AC3-$I$3),PMT('Basic input'!$F$113,'Detailed input - Vehicles'!$E$251,-$J$157)-$J$157/'Detailed input - Vehicles'!$E$251,0)</f>
        <v>0</v>
      </c>
    </row>
    <row r="206" spans="1:29" s="45" customFormat="1" ht="20.25" customHeight="1" outlineLevel="3" x14ac:dyDescent="0.3">
      <c r="A206" s="44"/>
      <c r="B206" s="161"/>
      <c r="C206" s="146" t="s">
        <v>128</v>
      </c>
      <c r="D206" s="158"/>
      <c r="E206" s="158"/>
      <c r="F206" s="158"/>
      <c r="G206" s="158"/>
      <c r="H206" s="158"/>
      <c r="I206" s="158"/>
      <c r="J206" s="158"/>
      <c r="K206" s="158">
        <f>IF('Detailed input - Vehicles'!$E$251&gt;=(K3-$J$3),PMT('Basic input'!$F$113,'Detailed input - Vehicles'!$E$251,-$K$157)-$K$157/'Detailed input - Vehicles'!$E$251,0)</f>
        <v>0</v>
      </c>
      <c r="L206" s="158">
        <f>IF('Detailed input - Vehicles'!$E$251&gt;=(L3-$J$3),PMT('Basic input'!$F$113,'Detailed input - Vehicles'!$E$251,-$K$157)-$K$157/'Detailed input - Vehicles'!$E$251,0)</f>
        <v>0</v>
      </c>
      <c r="M206" s="158">
        <f>IF('Detailed input - Vehicles'!$E$251&gt;=(M3-$J$3),PMT('Basic input'!$F$113,'Detailed input - Vehicles'!$E$251,-$K$157)-$K$157/'Detailed input - Vehicles'!$E$251,0)</f>
        <v>0</v>
      </c>
      <c r="N206" s="158">
        <f>IF('Detailed input - Vehicles'!$E$251&gt;=(N3-$J$3),PMT('Basic input'!$F$113,'Detailed input - Vehicles'!$E$251,-$K$157)-$K$157/'Detailed input - Vehicles'!$E$251,0)</f>
        <v>0</v>
      </c>
      <c r="O206" s="158">
        <f>IF('Detailed input - Vehicles'!$E$251&gt;=(O3-$J$3),PMT('Basic input'!$F$113,'Detailed input - Vehicles'!$E$251,-$K$157)-$K$157/'Detailed input - Vehicles'!$E$251,0)</f>
        <v>0</v>
      </c>
      <c r="P206" s="158">
        <f>IF('Detailed input - Vehicles'!$E$251&gt;=(P3-$J$3),PMT('Basic input'!$F$113,'Detailed input - Vehicles'!$E$251,-$K$157)-$K$157/'Detailed input - Vehicles'!$E$251,0)</f>
        <v>0</v>
      </c>
      <c r="Q206" s="158">
        <f>IF('Detailed input - Vehicles'!$E$251&gt;=(Q3-$J$3),PMT('Basic input'!$F$113,'Detailed input - Vehicles'!$E$251,-$K$157)-$K$157/'Detailed input - Vehicles'!$E$251,0)</f>
        <v>0</v>
      </c>
      <c r="R206" s="158">
        <f>IF('Detailed input - Vehicles'!$E$251&gt;=(R3-$J$3),PMT('Basic input'!$F$113,'Detailed input - Vehicles'!$E$251,-$K$157)-$K$157/'Detailed input - Vehicles'!$E$251,0)</f>
        <v>0</v>
      </c>
      <c r="S206" s="158">
        <f>IF('Detailed input - Vehicles'!$E$251&gt;=(S3-$J$3),PMT('Basic input'!$F$113,'Detailed input - Vehicles'!$E$251,-$K$157)-$K$157/'Detailed input - Vehicles'!$E$251,0)</f>
        <v>0</v>
      </c>
      <c r="T206" s="158">
        <f>IF('Detailed input - Vehicles'!$E$251&gt;=(T3-$J$3),PMT('Basic input'!$F$113,'Detailed input - Vehicles'!$E$251,-$K$157)-$K$157/'Detailed input - Vehicles'!$E$251,0)</f>
        <v>0</v>
      </c>
      <c r="U206" s="158">
        <f>IF('Detailed input - Vehicles'!$E$251&gt;=(U3-$J$3),PMT('Basic input'!$F$113,'Detailed input - Vehicles'!$E$251,-$K$157)-$K$157/'Detailed input - Vehicles'!$E$251,0)</f>
        <v>0</v>
      </c>
      <c r="V206" s="158">
        <f>IF('Detailed input - Vehicles'!$E$251&gt;=(V3-$J$3),PMT('Basic input'!$F$113,'Detailed input - Vehicles'!$E$251,-$K$157)-$K$157/'Detailed input - Vehicles'!$E$251,0)</f>
        <v>0</v>
      </c>
      <c r="W206" s="158">
        <f>IF('Detailed input - Vehicles'!$E$251&gt;=(W3-$J$3),PMT('Basic input'!$F$113,'Detailed input - Vehicles'!$E$251,-$K$157)-$K$157/'Detailed input - Vehicles'!$E$251,0)</f>
        <v>0</v>
      </c>
      <c r="X206" s="158">
        <f>IF('Detailed input - Vehicles'!$E$251&gt;=(X3-$J$3),PMT('Basic input'!$F$113,'Detailed input - Vehicles'!$E$251,-$K$157)-$K$157/'Detailed input - Vehicles'!$E$251,0)</f>
        <v>0</v>
      </c>
      <c r="Y206" s="158">
        <f>IF('Detailed input - Vehicles'!$E$251&gt;=(Y3-$J$3),PMT('Basic input'!$F$113,'Detailed input - Vehicles'!$E$251,-$K$157)-$K$157/'Detailed input - Vehicles'!$E$251,0)</f>
        <v>0</v>
      </c>
      <c r="Z206" s="158">
        <f>IF('Detailed input - Vehicles'!$E$251&gt;=(Z3-$J$3),PMT('Basic input'!$F$113,'Detailed input - Vehicles'!$E$251,-$K$157)-$K$157/'Detailed input - Vehicles'!$E$251,0)</f>
        <v>0</v>
      </c>
      <c r="AA206" s="158">
        <f>IF('Detailed input - Vehicles'!$E$251&gt;=(AA3-$J$3),PMT('Basic input'!$F$113,'Detailed input - Vehicles'!$E$251,-$K$157)-$K$157/'Detailed input - Vehicles'!$E$251,0)</f>
        <v>0</v>
      </c>
      <c r="AB206" s="158">
        <f>IF('Detailed input - Vehicles'!$E$251&gt;=(AB3-$J$3),PMT('Basic input'!$F$113,'Detailed input - Vehicles'!$E$251,-$K$157)-$K$157/'Detailed input - Vehicles'!$E$251,0)</f>
        <v>0</v>
      </c>
      <c r="AC206" s="158">
        <f>IF('Detailed input - Vehicles'!$E$251&gt;=(AC3-$J$3),PMT('Basic input'!$F$113,'Detailed input - Vehicles'!$E$251,-$K$157)-$K$157/'Detailed input - Vehicles'!$E$251,0)</f>
        <v>0</v>
      </c>
    </row>
    <row r="207" spans="1:29" s="45" customFormat="1" ht="20.25" customHeight="1" outlineLevel="3" x14ac:dyDescent="0.3">
      <c r="A207" s="44"/>
      <c r="B207" s="161"/>
      <c r="C207" s="146" t="s">
        <v>129</v>
      </c>
      <c r="D207" s="158"/>
      <c r="E207" s="158"/>
      <c r="F207" s="158"/>
      <c r="G207" s="158"/>
      <c r="H207" s="158"/>
      <c r="I207" s="158"/>
      <c r="J207" s="158"/>
      <c r="K207" s="158"/>
      <c r="L207" s="158">
        <f>IF('Detailed input - Vehicles'!$E$251&gt;=(L3-$K$3),PMT('Basic input'!$F$113,'Detailed input - Vehicles'!$E$251,-$L$157)-$L$157/'Detailed input - Vehicles'!$E$251,0)</f>
        <v>0</v>
      </c>
      <c r="M207" s="158">
        <f>IF('Detailed input - Vehicles'!$E$251&gt;=(M3-$K$3),PMT('Basic input'!$F$113,'Detailed input - Vehicles'!$E$251,-$L$157)-$L$157/'Detailed input - Vehicles'!$E$251,0)</f>
        <v>0</v>
      </c>
      <c r="N207" s="158">
        <f>IF('Detailed input - Vehicles'!$E$251&gt;=(N3-$K$3),PMT('Basic input'!$F$113,'Detailed input - Vehicles'!$E$251,-$L$157)-$L$157/'Detailed input - Vehicles'!$E$251,0)</f>
        <v>0</v>
      </c>
      <c r="O207" s="158">
        <f>IF('Detailed input - Vehicles'!$E$251&gt;=(O3-$K$3),PMT('Basic input'!$F$113,'Detailed input - Vehicles'!$E$251,-$L$157)-$L$157/'Detailed input - Vehicles'!$E$251,0)</f>
        <v>0</v>
      </c>
      <c r="P207" s="158">
        <f>IF('Detailed input - Vehicles'!$E$251&gt;=(P3-$K$3),PMT('Basic input'!$F$113,'Detailed input - Vehicles'!$E$251,-$L$157)-$L$157/'Detailed input - Vehicles'!$E$251,0)</f>
        <v>0</v>
      </c>
      <c r="Q207" s="158">
        <f>IF('Detailed input - Vehicles'!$E$251&gt;=(Q3-$K$3),PMT('Basic input'!$F$113,'Detailed input - Vehicles'!$E$251,-$L$157)-$L$157/'Detailed input - Vehicles'!$E$251,0)</f>
        <v>0</v>
      </c>
      <c r="R207" s="158">
        <f>IF('Detailed input - Vehicles'!$E$251&gt;=(R3-$K$3),PMT('Basic input'!$F$113,'Detailed input - Vehicles'!$E$251,-$L$157)-$L$157/'Detailed input - Vehicles'!$E$251,0)</f>
        <v>0</v>
      </c>
      <c r="S207" s="158">
        <f>IF('Detailed input - Vehicles'!$E$251&gt;=(S3-$K$3),PMT('Basic input'!$F$113,'Detailed input - Vehicles'!$E$251,-$L$157)-$L$157/'Detailed input - Vehicles'!$E$251,0)</f>
        <v>0</v>
      </c>
      <c r="T207" s="158">
        <f>IF('Detailed input - Vehicles'!$E$251&gt;=(T3-$K$3),PMT('Basic input'!$F$113,'Detailed input - Vehicles'!$E$251,-$L$157)-$L$157/'Detailed input - Vehicles'!$E$251,0)</f>
        <v>0</v>
      </c>
      <c r="U207" s="158">
        <f>IF('Detailed input - Vehicles'!$E$251&gt;=(U3-$K$3),PMT('Basic input'!$F$113,'Detailed input - Vehicles'!$E$251,-$L$157)-$L$157/'Detailed input - Vehicles'!$E$251,0)</f>
        <v>0</v>
      </c>
      <c r="V207" s="158">
        <f>IF('Detailed input - Vehicles'!$E$251&gt;=(V3-$K$3),PMT('Basic input'!$F$113,'Detailed input - Vehicles'!$E$251,-$L$157)-$L$157/'Detailed input - Vehicles'!$E$251,0)</f>
        <v>0</v>
      </c>
      <c r="W207" s="158">
        <f>IF('Detailed input - Vehicles'!$E$251&gt;=(W3-$K$3),PMT('Basic input'!$F$113,'Detailed input - Vehicles'!$E$251,-$L$157)-$L$157/'Detailed input - Vehicles'!$E$251,0)</f>
        <v>0</v>
      </c>
      <c r="X207" s="158">
        <f>IF('Detailed input - Vehicles'!$E$251&gt;=(X3-$K$3),PMT('Basic input'!$F$113,'Detailed input - Vehicles'!$E$251,-$L$157)-$L$157/'Detailed input - Vehicles'!$E$251,0)</f>
        <v>0</v>
      </c>
      <c r="Y207" s="158">
        <f>IF('Detailed input - Vehicles'!$E$251&gt;=(Y3-$K$3),PMT('Basic input'!$F$113,'Detailed input - Vehicles'!$E$251,-$L$157)-$L$157/'Detailed input - Vehicles'!$E$251,0)</f>
        <v>0</v>
      </c>
      <c r="Z207" s="158">
        <f>IF('Detailed input - Vehicles'!$E$251&gt;=(Z3-$K$3),PMT('Basic input'!$F$113,'Detailed input - Vehicles'!$E$251,-$L$157)-$L$157/'Detailed input - Vehicles'!$E$251,0)</f>
        <v>0</v>
      </c>
      <c r="AA207" s="158">
        <f>IF('Detailed input - Vehicles'!$E$251&gt;=(AA3-$K$3),PMT('Basic input'!$F$113,'Detailed input - Vehicles'!$E$251,-$L$157)-$L$157/'Detailed input - Vehicles'!$E$251,0)</f>
        <v>0</v>
      </c>
      <c r="AB207" s="158">
        <f>IF('Detailed input - Vehicles'!$E$251&gt;=(AB3-$K$3),PMT('Basic input'!$F$113,'Detailed input - Vehicles'!$E$251,-$L$157)-$L$157/'Detailed input - Vehicles'!$E$251,0)</f>
        <v>0</v>
      </c>
      <c r="AC207" s="158">
        <f>IF('Detailed input - Vehicles'!$E$251&gt;=(AC3-$K$3),PMT('Basic input'!$F$113,'Detailed input - Vehicles'!$E$251,-$L$157)-$L$157/'Detailed input - Vehicles'!$E$251,0)</f>
        <v>0</v>
      </c>
    </row>
    <row r="208" spans="1:29" s="45" customFormat="1" ht="20.25" customHeight="1" outlineLevel="3" x14ac:dyDescent="0.3">
      <c r="A208" s="44"/>
      <c r="B208" s="161"/>
      <c r="C208" s="146" t="s">
        <v>130</v>
      </c>
      <c r="D208" s="158"/>
      <c r="E208" s="158"/>
      <c r="F208" s="158"/>
      <c r="G208" s="158"/>
      <c r="H208" s="158"/>
      <c r="I208" s="158"/>
      <c r="J208" s="158"/>
      <c r="K208" s="158"/>
      <c r="L208" s="158"/>
      <c r="M208" s="158">
        <f>IF('Detailed input - Vehicles'!$E$251&gt;=(M3-$L$3),PMT('Basic input'!$F$113,'Detailed input - Vehicles'!$E$251,-$M$157)-$M$157/'Detailed input - Vehicles'!$E$251,0)</f>
        <v>0</v>
      </c>
      <c r="N208" s="158">
        <f>IF('Detailed input - Vehicles'!$E$251&gt;=(N3-$L$3),PMT('Basic input'!$F$113,'Detailed input - Vehicles'!$E$251,-$M$157)-$M$157/'Detailed input - Vehicles'!$E$251,0)</f>
        <v>0</v>
      </c>
      <c r="O208" s="158">
        <f>IF('Detailed input - Vehicles'!$E$251&gt;=(O3-$L$3),PMT('Basic input'!$F$113,'Detailed input - Vehicles'!$E$251,-$M$157)-$M$157/'Detailed input - Vehicles'!$E$251,0)</f>
        <v>0</v>
      </c>
      <c r="P208" s="158">
        <f>IF('Detailed input - Vehicles'!$E$251&gt;=(P3-$L$3),PMT('Basic input'!$F$113,'Detailed input - Vehicles'!$E$251,-$M$157)-$M$157/'Detailed input - Vehicles'!$E$251,0)</f>
        <v>0</v>
      </c>
      <c r="Q208" s="158">
        <f>IF('Detailed input - Vehicles'!$E$251&gt;=(Q3-$L$3),PMT('Basic input'!$F$113,'Detailed input - Vehicles'!$E$251,-$M$157)-$M$157/'Detailed input - Vehicles'!$E$251,0)</f>
        <v>0</v>
      </c>
      <c r="R208" s="158">
        <f>IF('Detailed input - Vehicles'!$E$251&gt;=(R3-$L$3),PMT('Basic input'!$F$113,'Detailed input - Vehicles'!$E$251,-$M$157)-$M$157/'Detailed input - Vehicles'!$E$251,0)</f>
        <v>0</v>
      </c>
      <c r="S208" s="158">
        <f>IF('Detailed input - Vehicles'!$E$251&gt;=(S3-$L$3),PMT('Basic input'!$F$113,'Detailed input - Vehicles'!$E$251,-$M$157)-$M$157/'Detailed input - Vehicles'!$E$251,0)</f>
        <v>0</v>
      </c>
      <c r="T208" s="158">
        <f>IF('Detailed input - Vehicles'!$E$251&gt;=(T3-$L$3),PMT('Basic input'!$F$113,'Detailed input - Vehicles'!$E$251,-$M$157)-$M$157/'Detailed input - Vehicles'!$E$251,0)</f>
        <v>0</v>
      </c>
      <c r="U208" s="158">
        <f>IF('Detailed input - Vehicles'!$E$251&gt;=(U3-$L$3),PMT('Basic input'!$F$113,'Detailed input - Vehicles'!$E$251,-$M$157)-$M$157/'Detailed input - Vehicles'!$E$251,0)</f>
        <v>0</v>
      </c>
      <c r="V208" s="158">
        <f>IF('Detailed input - Vehicles'!$E$251&gt;=(V3-$L$3),PMT('Basic input'!$F$113,'Detailed input - Vehicles'!$E$251,-$M$157)-$M$157/'Detailed input - Vehicles'!$E$251,0)</f>
        <v>0</v>
      </c>
      <c r="W208" s="158">
        <f>IF('Detailed input - Vehicles'!$E$251&gt;=(W3-$L$3),PMT('Basic input'!$F$113,'Detailed input - Vehicles'!$E$251,-$M$157)-$M$157/'Detailed input - Vehicles'!$E$251,0)</f>
        <v>0</v>
      </c>
      <c r="X208" s="158">
        <f>IF('Detailed input - Vehicles'!$E$251&gt;=(X3-$L$3),PMT('Basic input'!$F$113,'Detailed input - Vehicles'!$E$251,-$M$157)-$M$157/'Detailed input - Vehicles'!$E$251,0)</f>
        <v>0</v>
      </c>
      <c r="Y208" s="158">
        <f>IF('Detailed input - Vehicles'!$E$251&gt;=(Y3-$L$3),PMT('Basic input'!$F$113,'Detailed input - Vehicles'!$E$251,-$M$157)-$M$157/'Detailed input - Vehicles'!$E$251,0)</f>
        <v>0</v>
      </c>
      <c r="Z208" s="158">
        <f>IF('Detailed input - Vehicles'!$E$251&gt;=(Z3-$L$3),PMT('Basic input'!$F$113,'Detailed input - Vehicles'!$E$251,-$M$157)-$M$157/'Detailed input - Vehicles'!$E$251,0)</f>
        <v>0</v>
      </c>
      <c r="AA208" s="158">
        <f>IF('Detailed input - Vehicles'!$E$251&gt;=(AA3-$L$3),PMT('Basic input'!$F$113,'Detailed input - Vehicles'!$E$251,-$M$157)-$M$157/'Detailed input - Vehicles'!$E$251,0)</f>
        <v>0</v>
      </c>
      <c r="AB208" s="158">
        <f>IF('Detailed input - Vehicles'!$E$251&gt;=(AB3-$L$3),PMT('Basic input'!$F$113,'Detailed input - Vehicles'!$E$251,-$M$157)-$M$157/'Detailed input - Vehicles'!$E$251,0)</f>
        <v>0</v>
      </c>
      <c r="AC208" s="158">
        <f>IF('Detailed input - Vehicles'!$E$251&gt;=(AC3-$L$3),PMT('Basic input'!$F$113,'Detailed input - Vehicles'!$E$251,-$M$157)-$M$157/'Detailed input - Vehicles'!$E$251,0)</f>
        <v>0</v>
      </c>
    </row>
    <row r="209" spans="1:29" s="45" customFormat="1" ht="20.25" customHeight="1" outlineLevel="3" x14ac:dyDescent="0.3">
      <c r="A209" s="44"/>
      <c r="B209" s="161"/>
      <c r="C209" s="146" t="s">
        <v>131</v>
      </c>
      <c r="D209" s="158"/>
      <c r="E209" s="158"/>
      <c r="F209" s="158"/>
      <c r="G209" s="158"/>
      <c r="H209" s="158"/>
      <c r="I209" s="158"/>
      <c r="J209" s="158"/>
      <c r="K209" s="158"/>
      <c r="L209" s="158"/>
      <c r="M209" s="158"/>
      <c r="N209" s="158">
        <f>IF('Detailed input - Vehicles'!$E$251&gt;=(N3-$M$3),PMT('Basic input'!$F$113,'Detailed input - Vehicles'!$E$251,-$N$157)-$N$157/'Detailed input - Vehicles'!$E$251,0)</f>
        <v>0</v>
      </c>
      <c r="O209" s="158">
        <f>IF('Detailed input - Vehicles'!$E$251&gt;=(O3-$M$3),PMT('Basic input'!$F$113,'Detailed input - Vehicles'!$E$251,-$N$157)-$N$157/'Detailed input - Vehicles'!$E$251,0)</f>
        <v>0</v>
      </c>
      <c r="P209" s="158">
        <f>IF('Detailed input - Vehicles'!$E$251&gt;=(P3-$M$3),PMT('Basic input'!$F$113,'Detailed input - Vehicles'!$E$251,-$N$157)-$N$157/'Detailed input - Vehicles'!$E$251,0)</f>
        <v>0</v>
      </c>
      <c r="Q209" s="158">
        <f>IF('Detailed input - Vehicles'!$E$251&gt;=(Q3-$M$3),PMT('Basic input'!$F$113,'Detailed input - Vehicles'!$E$251,-$N$157)-$N$157/'Detailed input - Vehicles'!$E$251,0)</f>
        <v>0</v>
      </c>
      <c r="R209" s="158">
        <f>IF('Detailed input - Vehicles'!$E$251&gt;=(R3-$M$3),PMT('Basic input'!$F$113,'Detailed input - Vehicles'!$E$251,-$N$157)-$N$157/'Detailed input - Vehicles'!$E$251,0)</f>
        <v>0</v>
      </c>
      <c r="S209" s="158">
        <f>IF('Detailed input - Vehicles'!$E$251&gt;=(S3-$M$3),PMT('Basic input'!$F$113,'Detailed input - Vehicles'!$E$251,-$N$157)-$N$157/'Detailed input - Vehicles'!$E$251,0)</f>
        <v>0</v>
      </c>
      <c r="T209" s="158">
        <f>IF('Detailed input - Vehicles'!$E$251&gt;=(T3-$M$3),PMT('Basic input'!$F$113,'Detailed input - Vehicles'!$E$251,-$N$157)-$N$157/'Detailed input - Vehicles'!$E$251,0)</f>
        <v>0</v>
      </c>
      <c r="U209" s="158">
        <f>IF('Detailed input - Vehicles'!$E$251&gt;=(U3-$M$3),PMT('Basic input'!$F$113,'Detailed input - Vehicles'!$E$251,-$N$157)-$N$157/'Detailed input - Vehicles'!$E$251,0)</f>
        <v>0</v>
      </c>
      <c r="V209" s="158">
        <f>IF('Detailed input - Vehicles'!$E$251&gt;=(V3-$M$3),PMT('Basic input'!$F$113,'Detailed input - Vehicles'!$E$251,-$N$157)-$N$157/'Detailed input - Vehicles'!$E$251,0)</f>
        <v>0</v>
      </c>
      <c r="W209" s="158">
        <f>IF('Detailed input - Vehicles'!$E$251&gt;=(W3-$M$3),PMT('Basic input'!$F$113,'Detailed input - Vehicles'!$E$251,-$N$157)-$N$157/'Detailed input - Vehicles'!$E$251,0)</f>
        <v>0</v>
      </c>
      <c r="X209" s="158">
        <f>IF('Detailed input - Vehicles'!$E$251&gt;=(X3-$M$3),PMT('Basic input'!$F$113,'Detailed input - Vehicles'!$E$251,-$N$157)-$N$157/'Detailed input - Vehicles'!$E$251,0)</f>
        <v>0</v>
      </c>
      <c r="Y209" s="158">
        <f>IF('Detailed input - Vehicles'!$E$251&gt;=(Y3-$M$3),PMT('Basic input'!$F$113,'Detailed input - Vehicles'!$E$251,-$N$157)-$N$157/'Detailed input - Vehicles'!$E$251,0)</f>
        <v>0</v>
      </c>
      <c r="Z209" s="158">
        <f>IF('Detailed input - Vehicles'!$E$251&gt;=(Z3-$M$3),PMT('Basic input'!$F$113,'Detailed input - Vehicles'!$E$251,-$N$157)-$N$157/'Detailed input - Vehicles'!$E$251,0)</f>
        <v>0</v>
      </c>
      <c r="AA209" s="158">
        <f>IF('Detailed input - Vehicles'!$E$251&gt;=(AA3-$M$3),PMT('Basic input'!$F$113,'Detailed input - Vehicles'!$E$251,-$N$157)-$N$157/'Detailed input - Vehicles'!$E$251,0)</f>
        <v>0</v>
      </c>
      <c r="AB209" s="158">
        <f>IF('Detailed input - Vehicles'!$E$251&gt;=(AB3-$M$3),PMT('Basic input'!$F$113,'Detailed input - Vehicles'!$E$251,-$N$157)-$N$157/'Detailed input - Vehicles'!$E$251,0)</f>
        <v>0</v>
      </c>
      <c r="AC209" s="158">
        <f>IF('Detailed input - Vehicles'!$E$251&gt;=(AC3-$M$3),PMT('Basic input'!$F$113,'Detailed input - Vehicles'!$E$251,-$N$157)-$N$157/'Detailed input - Vehicles'!$E$251,0)</f>
        <v>0</v>
      </c>
    </row>
    <row r="210" spans="1:29" ht="20.25" customHeight="1" outlineLevel="2" x14ac:dyDescent="0.3"/>
    <row r="211" spans="1:29" ht="15" customHeight="1" outlineLevel="1" x14ac:dyDescent="0.3"/>
    <row r="212" spans="1:29" ht="24.75" customHeight="1" outlineLevel="1" x14ac:dyDescent="0.3">
      <c r="B212" s="212" t="s">
        <v>201</v>
      </c>
      <c r="C212" s="212"/>
      <c r="D212" s="212"/>
      <c r="E212" s="212"/>
      <c r="F212" s="212"/>
      <c r="G212" s="212"/>
      <c r="H212" s="212"/>
      <c r="I212" s="212"/>
      <c r="J212" s="212"/>
      <c r="K212" s="212"/>
      <c r="L212" s="212"/>
      <c r="M212" s="212"/>
      <c r="N212" s="212"/>
      <c r="O212" s="212"/>
      <c r="P212" s="212"/>
      <c r="Q212" s="212"/>
      <c r="R212" s="212"/>
      <c r="S212" s="212"/>
      <c r="T212" s="212"/>
      <c r="U212" s="212"/>
      <c r="V212" s="212"/>
      <c r="W212" s="212"/>
      <c r="X212" s="212"/>
      <c r="Y212" s="212"/>
      <c r="Z212" s="212"/>
      <c r="AA212" s="212"/>
      <c r="AB212" s="212"/>
      <c r="AC212" s="212"/>
    </row>
    <row r="213" spans="1:29" ht="20.25" customHeight="1" outlineLevel="1" x14ac:dyDescent="0.3">
      <c r="A213" s="85"/>
      <c r="B213" s="133" t="s">
        <v>288</v>
      </c>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c r="AA213" s="134"/>
      <c r="AB213" s="134"/>
      <c r="AC213" s="134"/>
    </row>
    <row r="214" spans="1:29" ht="15" customHeight="1" outlineLevel="1" x14ac:dyDescent="0.3"/>
    <row r="215" spans="1:29" s="34" customFormat="1" ht="16.5" customHeight="1" outlineLevel="1" thickBot="1" x14ac:dyDescent="0.35">
      <c r="B215" s="179" t="s">
        <v>156</v>
      </c>
      <c r="C215" s="179" t="s">
        <v>16</v>
      </c>
      <c r="D215" s="185">
        <f>IF(Trains!D129=0,0,(MAX(Trains!$D$129:$N$129))/'Basic input'!$L$35)*'Detailed input - HRS'!$E$15</f>
        <v>0</v>
      </c>
      <c r="E215" s="185">
        <f>IF(D215&lt;&gt;0,0,IF(Trains!E129=0,0,(MAX(Trains!$D$129:$N$129))/'Basic input'!$L$35)*'Detailed input - HRS'!$E$15)</f>
        <v>0</v>
      </c>
      <c r="F215" s="185">
        <f>IF(OR($D$215&lt;&gt;0,$E$215&lt;&gt;0),0,IF(Trains!F129=0,0,(MAX(Trains!$D$129:$N$129))/'Basic input'!$L$35)*'Detailed input - HRS'!$E$15)</f>
        <v>0</v>
      </c>
      <c r="G215" s="185">
        <f>IF(OR($D$215&lt;&gt;0,$E$215&lt;&gt;0,$F$215&lt;&gt;0),0,IF(Trains!G129=0,0,(MAX(Trains!$D$129:$N$129))/'Basic input'!$L$35)*'Detailed input - HRS'!$E$15)</f>
        <v>0</v>
      </c>
      <c r="H215" s="185">
        <f>IF(OR($D$215&lt;&gt;0,$E$215&lt;&gt;0,$F$215&lt;&gt;0,$G$215&lt;&gt;0),0,IF(Trains!H129=0,0,(MAX(Trains!$D$129:$N$129))/'Basic input'!$L$35)*'Detailed input - HRS'!$E$15)</f>
        <v>0</v>
      </c>
      <c r="I215" s="185">
        <f>IF(OR($D$215&lt;&gt;0,$E$215&lt;&gt;0,$F$215&lt;&gt;0,$G$215&lt;&gt;0,$H$215&lt;&gt;0),0,IF(Trains!I129=0,0,(MAX(Trains!$D$129:$N$129))/'Basic input'!$L$35)*'Detailed input - HRS'!$E$15)</f>
        <v>0</v>
      </c>
      <c r="J215" s="185">
        <f>IF(OR($D$215&lt;&gt;0,$E$215&lt;&gt;0,$F$215&lt;&gt;0,$G$215&lt;&gt;0,$H$215&lt;&gt;0,$I$215&lt;&gt;0),0,IF(Trains!J129=0,0,(MAX(Trains!$D$129:$N$129))/'Basic input'!$L$35)*'Detailed input - HRS'!$E$15)</f>
        <v>0</v>
      </c>
      <c r="K215" s="185">
        <f>IF(OR($D$215&lt;&gt;0,$E$215&lt;&gt;0,$F$215&lt;&gt;0,$G$215&lt;&gt;0,$H$215&lt;&gt;0,$I$215&lt;&gt;0,$J$215&lt;&gt;0),0,IF(Trains!K129=0,0,(MAX(Trains!$D$129:$N$129))/'Basic input'!$L$35)*'Detailed input - HRS'!$E$15)</f>
        <v>0</v>
      </c>
      <c r="L215" s="185">
        <f>IF(OR($D$215&lt;&gt;0,$E$215&lt;&gt;0,$F$215&lt;&gt;0,$G$215&lt;&gt;0,$H$215&lt;&gt;0,$I$215&lt;&gt;0,$J$215&lt;&gt;0,$K$215&lt;&gt;0),0,IF(Trains!L129=0,0,(MAX(Trains!$D$129:$N$129))/'Basic input'!$L$35)*'Detailed input - HRS'!$E$15)</f>
        <v>0</v>
      </c>
      <c r="M215" s="185">
        <f>IF(OR($D$215&lt;&gt;0,$E$215&lt;&gt;0,$F$215&lt;&gt;0,$G$215&lt;&gt;0,$H$215&lt;&gt;0,$I$215&lt;&gt;0,$J$215&lt;&gt;0,$K$215&lt;&gt;0,$L$215&lt;&gt;0),0,IF(Trains!M129=0,0,(MAX(Trains!$D$129:$N$129))/'Basic input'!$L$35)*'Detailed input - HRS'!$E$15)</f>
        <v>0</v>
      </c>
      <c r="N215" s="185">
        <f>IF(OR($D$215&lt;&gt;0,$E$215&lt;&gt;0,$F$215&lt;&gt;0,$G$215&lt;&gt;0,$H$215&lt;&gt;0,$I$215&lt;&gt;0,$J$215&lt;&gt;0,$K$215&lt;&gt;0,$L$215&lt;&gt;0,$M$215&lt;&gt;0),0,IF(Trains!N129=0,0,(MAX(Trains!$D$129:$N$129))/'Basic input'!$L$35)*'Detailed input - HRS'!$E$15)</f>
        <v>0</v>
      </c>
      <c r="O215" s="185">
        <f>IF(OR(N215&lt;&gt;0,$D$215&lt;&gt;0,$E$215&lt;&gt;0,$F$215&lt;&gt;0,$G$215&lt;&gt;0,$H$215&lt;&gt;0,$I$215&lt;&gt;0,$J$215&lt;&gt;0,$K$215&lt;&gt;0,$L$215&lt;&gt;0,$M$215&lt;&gt;0),0,IF(Trains!O129=0,0,(MAX(Trains!$D$129:$AC$129))/'Basic input'!$L$35)*'Detailed input - HRS'!$E$15)</f>
        <v>0</v>
      </c>
      <c r="P215" s="185">
        <f>IF(OR(N215&lt;&gt;0,O215&lt;&gt;0,$D$215&lt;&gt;0,$E$215&lt;&gt;0,$F$215&lt;&gt;0,$G$215&lt;&gt;0,$H$215&lt;&gt;0,$I$215&lt;&gt;0,$J$215&lt;&gt;0,$K$215&lt;&gt;0,$L$215&lt;&gt;0,$M$215&lt;&gt;0),0,IF(Trains!P129=0,0,(MAX(Trains!$D$129:$AC$129))/'Basic input'!$L$35)*'Detailed input - HRS'!$E$15)</f>
        <v>0</v>
      </c>
      <c r="Q215" s="185">
        <f>IF(OR(N215&lt;&gt;0,O215&lt;&gt;0,P215&lt;&gt;0,$D$215&lt;&gt;0,$E$215&lt;&gt;0,$F$215&lt;&gt;0,$G$215&lt;&gt;0,$H$215&lt;&gt;0,$I$215&lt;&gt;0,$J$215&lt;&gt;0,$K$215&lt;&gt;0,$L$215&lt;&gt;0,$M$215&lt;&gt;0),0,IF(Trains!Q129=0,0,(MAX(Trains!$D$129:$AC$129))/'Basic input'!$L$35)*'Detailed input - HRS'!$E$15)</f>
        <v>0</v>
      </c>
      <c r="R215" s="185">
        <f>IF(OR(N215&lt;&gt;0,O215&lt;&gt;0,P215&lt;&gt;0,Q215&lt;&gt;0,$D$215&lt;&gt;0,$E$215&lt;&gt;0,$F$215&lt;&gt;0,$G$215&lt;&gt;0,$H$215&lt;&gt;0,$I$215&lt;&gt;0,$J$215&lt;&gt;0,$K$215&lt;&gt;0,$L$215&lt;&gt;0,$M$215&lt;&gt;0),0,IF(Trains!R129=0,0,(MAX(Trains!$D$129:$AC$129))/'Basic input'!$L$35)*'Detailed input - HRS'!$E$15)</f>
        <v>0</v>
      </c>
      <c r="S215" s="185">
        <f>IF(OR(N215&lt;&gt;0,O215&lt;&gt;0,P215&lt;&gt;0,Q215&lt;&gt;0,R215&lt;&gt;0,$D$215&lt;&gt;0,$E$215&lt;&gt;0,$F$215&lt;&gt;0,$G$215&lt;&gt;0,$H$215&lt;&gt;0,$I$215&lt;&gt;0,$J$215&lt;&gt;0,$K$215&lt;&gt;0,$L$215&lt;&gt;0,$M$215&lt;&gt;0),0,IF(Trains!S129=0,0,(MAX(Trains!$D$129:$AC$129))/'Basic input'!$L$35)*'Detailed input - HRS'!$E$15)</f>
        <v>0</v>
      </c>
      <c r="T215" s="185">
        <f>IF(OR(N215&lt;&gt;0,O215&lt;&gt;0,P215&lt;&gt;0,Q215&lt;&gt;0,R215&lt;&gt;0,S215&lt;&gt;0,$D$215&lt;&gt;0,$E$215&lt;&gt;0,$F$215&lt;&gt;0,$G$215&lt;&gt;0,$H$215&lt;&gt;0,$I$215&lt;&gt;0,$J$215&lt;&gt;0,$K$215&lt;&gt;0,$L$215&lt;&gt;0,$M$215&lt;&gt;0),0,IF(Trains!T129=0,0,(MAX(Trains!$D$129:$AC$129))/'Basic input'!$L$35)*'Detailed input - HRS'!$E$15)</f>
        <v>0</v>
      </c>
      <c r="U215" s="185">
        <f>IF(OR(N215&lt;&gt;0,O215&lt;&gt;0,P215&lt;&gt;0,Q215&lt;&gt;0,R215&lt;&gt;0,S215&lt;&gt;0,T215&lt;&gt;0,$D$215&lt;&gt;0,$E$215&lt;&gt;0,$F$215&lt;&gt;0,$G$215&lt;&gt;0,$H$215&lt;&gt;0,$I$215&lt;&gt;0,$J$215&lt;&gt;0,$K$215&lt;&gt;0,$L$215&lt;&gt;0,$M$215&lt;&gt;0),0,IF(Trains!U129=0,0,(MAX(Trains!$D$129:$AC$129))/'Basic input'!$L$35)*'Detailed input - HRS'!$E$15)</f>
        <v>0</v>
      </c>
      <c r="V215" s="185">
        <f>IF(OR(N215&lt;&gt;0,O215&lt;&gt;0,P215&lt;&gt;0,Q215&lt;&gt;0,R215&lt;&gt;0,S215&lt;&gt;0,T215&lt;&gt;0,U215&lt;&gt;0,$D$215&lt;&gt;0,$E$215&lt;&gt;0,$F$215&lt;&gt;0,$G$215&lt;&gt;0,$H$215&lt;&gt;0,$I$215&lt;&gt;0,$J$215&lt;&gt;0,$K$215&lt;&gt;0,$L$215&lt;&gt;0,$M$215&lt;&gt;0),0,IF(Trains!V129=0,0,(MAX(Trains!$D$129:$AC$129))/'Basic input'!$L$35)*'Detailed input - HRS'!$E$15)</f>
        <v>0</v>
      </c>
      <c r="W215" s="185">
        <f>IF(OR(N215&lt;&gt;0,O215&lt;&gt;0,P215&lt;&gt;0,Q215&lt;&gt;0,R215&lt;&gt;0,S215&lt;&gt;0,T215&lt;&gt;0,U215&lt;&gt;0,V215&lt;&gt;0,$D$215&lt;&gt;0,$E$215&lt;&gt;0,$F$215&lt;&gt;0,$G$215&lt;&gt;0,$H$215&lt;&gt;0,$I$215&lt;&gt;0,$J$215&lt;&gt;0,$K$215&lt;&gt;0,$L$215&lt;&gt;0,$M$215&lt;&gt;0),0,IF(Trains!W129=0,0,(MAX(Trains!$D$129:$AC$129))/'Basic input'!$L$35)*'Detailed input - HRS'!$E$15)</f>
        <v>0</v>
      </c>
      <c r="X215" s="185">
        <f>IF(OR(N215&lt;&gt;0,O215&lt;&gt;0,P215&lt;&gt;0,Q215&lt;&gt;0,R215&lt;&gt;0,S215&lt;&gt;0,T215&lt;&gt;0,U215&lt;&gt;0,V215&lt;&gt;0,W215&lt;&gt;0,$D$215&lt;&gt;0,$E$215&lt;&gt;0,$F$215&lt;&gt;0,$G$215&lt;&gt;0,$H$215&lt;&gt;0,$I$215&lt;&gt;0,$J$215&lt;&gt;0,$K$215&lt;&gt;0,$L$215&lt;&gt;0,$M$215&lt;&gt;0),0,IF(Trains!X129=0,0,(MAX(Trains!$D$129:$AC$129))/'Basic input'!$L$35)*'Detailed input - HRS'!$E$15)</f>
        <v>0</v>
      </c>
      <c r="Y215" s="185">
        <f>IF(OR(N215&lt;&gt;0,O215&lt;&gt;0,P215&lt;&gt;0,Q215&lt;&gt;0,R215&lt;&gt;0,S215&lt;&gt;0,T215&lt;&gt;0,U215&lt;&gt;0,V215&lt;&gt;0,W215&lt;&gt;0,X215&lt;&gt;0,$D$215&lt;&gt;0,$E$215&lt;&gt;0,$F$215&lt;&gt;0,$G$215&lt;&gt;0,$H$215&lt;&gt;0,$I$215&lt;&gt;0,$J$215&lt;&gt;0,$K$215&lt;&gt;0,$L$215&lt;&gt;0,$M$215&lt;&gt;0),0,IF(Trains!Y129=0,0,(MAX(Trains!$D$129:$AC$129))/'Basic input'!$L$35)*'Detailed input - HRS'!$E$15)</f>
        <v>0</v>
      </c>
      <c r="Z215" s="185">
        <f>IF(OR(N215&lt;&gt;0,O215&lt;&gt;0,P215&lt;&gt;0,Q215&lt;&gt;0,R215&lt;&gt;0,S215&lt;&gt;0,T215&lt;&gt;0,U215&lt;&gt;0,V215&lt;&gt;0,W215&lt;&gt;0,X215&lt;&gt;0,Y215&lt;&gt;0,$D$215&lt;&gt;0,$E$215&lt;&gt;0,$F$215&lt;&gt;0,$G$215&lt;&gt;0,$H$215&lt;&gt;0,$I$215&lt;&gt;0,$J$215&lt;&gt;0,$K$215&lt;&gt;0,$L$215&lt;&gt;0,$M$215&lt;&gt;0),0,IF(Trains!Z129=0,0,(MAX(Trains!$D$129:$AC$129))/'Basic input'!$L$35)*'Detailed input - HRS'!$E$15)</f>
        <v>0</v>
      </c>
      <c r="AA215" s="185">
        <f>IF(OR(N215&lt;&gt;0,O215&lt;&gt;0,P215&lt;&gt;0,Q215&lt;&gt;0,R215&lt;&gt;0,S215&lt;&gt;0,T215&lt;&gt;0,U215&lt;&gt;0,V215&lt;&gt;0,W215&lt;&gt;0,X215&lt;&gt;0,Y215&lt;&gt;0,Z215&lt;&gt;0,$D$215&lt;&gt;0,$E$215&lt;&gt;0,$F$215&lt;&gt;0,$G$215&lt;&gt;0,$H$215&lt;&gt;0,$I$215&lt;&gt;0,$J$215&lt;&gt;0,$K$215&lt;&gt;0,$L$215&lt;&gt;0,$M$215&lt;&gt;0),0,IF(Trains!AA129=0,0,(MAX(Trains!$D$129:$AC$129))/'Basic input'!$L$35)*'Detailed input - HRS'!$E$15)</f>
        <v>0</v>
      </c>
      <c r="AB215" s="185">
        <f>IF(OR(N215&lt;&gt;0,O215&lt;&gt;0,P215&lt;&gt;0,Q215&lt;&gt;0,R215&lt;&gt;0,S215&lt;&gt;0,T215&lt;&gt;0,U215&lt;&gt;0,V215&lt;&gt;0,W215&lt;&gt;0,X215&lt;&gt;0,Y215&lt;&gt;0,Z215&lt;&gt;0,AA215&lt;&gt;0,$D$215&lt;&gt;0,$E$215&lt;&gt;0,$F$215&lt;&gt;0,$G$215&lt;&gt;0,$H$215&lt;&gt;0,$I$215&lt;&gt;0,$J$215&lt;&gt;0,$K$215&lt;&gt;0,$L$215&lt;&gt;0,$M$215&lt;&gt;0),0,IF(Trains!AB129=0,0,(MAX(Trains!$D$129:$AC$129))/'Basic input'!$L$35)*'Detailed input - HRS'!$E$15)</f>
        <v>0</v>
      </c>
      <c r="AC215" s="185">
        <f>IF(OR(N215&lt;&gt;0,O215&lt;&gt;0,P215&lt;&gt;0,Q215&lt;&gt;0,R215&lt;&gt;0,S215&lt;&gt;0,T215&lt;&gt;0,U215&lt;&gt;0,V215&lt;&gt;0,W215&lt;&gt;0,X215&lt;&gt;0,Y215&lt;&gt;0,Z215&lt;&gt;0,AA215&lt;&gt;0,AB215&lt;&gt;0,$D$215&lt;&gt;0,$E$215&lt;&gt;0,$F$215&lt;&gt;0,$G$215&lt;&gt;0,$H$215&lt;&gt;0,$I$215&lt;&gt;0,$J$215&lt;&gt;0,$K$215&lt;&gt;0,$L$215&lt;&gt;0,$M$215&lt;&gt;0),0,IF(Trains!AC129=0,0,(MAX(Trains!$D$129:$AC$129))/'Basic input'!$L$35)*'Detailed input - HRS'!$E$15)</f>
        <v>0</v>
      </c>
    </row>
    <row r="216" spans="1:29" s="32" customFormat="1" ht="16.5" customHeight="1" outlineLevel="1" x14ac:dyDescent="0.3">
      <c r="B216" s="55"/>
      <c r="C216" s="67"/>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c r="AA216" s="112"/>
      <c r="AB216" s="112"/>
      <c r="AC216" s="112"/>
    </row>
    <row r="217" spans="1:29" s="32" customFormat="1" ht="16.5" customHeight="1" outlineLevel="1" x14ac:dyDescent="0.3">
      <c r="B217" s="55"/>
      <c r="C217" s="67"/>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c r="AA217" s="112"/>
      <c r="AB217" s="112"/>
      <c r="AC217" s="112"/>
    </row>
    <row r="218" spans="1:29" ht="20.25" customHeight="1" outlineLevel="1" x14ac:dyDescent="0.3">
      <c r="A218" s="85"/>
      <c r="B218" s="133" t="s">
        <v>289</v>
      </c>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c r="AA218" s="134"/>
      <c r="AB218" s="134"/>
      <c r="AC218" s="134"/>
    </row>
    <row r="219" spans="1:29" s="87" customFormat="1" ht="20.25" customHeight="1" outlineLevel="1" x14ac:dyDescent="0.3">
      <c r="A219" s="85"/>
      <c r="B219" s="182"/>
      <c r="C219" s="89"/>
      <c r="D219" s="614">
        <v>1</v>
      </c>
      <c r="E219" s="614">
        <f>+D219+1</f>
        <v>2</v>
      </c>
      <c r="F219" s="614">
        <f t="shared" ref="F219" si="114">+E219+1</f>
        <v>3</v>
      </c>
      <c r="G219" s="614">
        <f t="shared" ref="G219" si="115">+F219+1</f>
        <v>4</v>
      </c>
      <c r="H219" s="614">
        <f t="shared" ref="H219" si="116">+G219+1</f>
        <v>5</v>
      </c>
      <c r="I219" s="614">
        <f t="shared" ref="I219" si="117">+H219+1</f>
        <v>6</v>
      </c>
      <c r="J219" s="614">
        <f t="shared" ref="J219" si="118">+I219+1</f>
        <v>7</v>
      </c>
      <c r="K219" s="614">
        <f t="shared" ref="K219" si="119">+J219+1</f>
        <v>8</v>
      </c>
      <c r="L219" s="614">
        <f t="shared" ref="L219" si="120">+K219+1</f>
        <v>9</v>
      </c>
      <c r="M219" s="614">
        <f t="shared" ref="M219" si="121">+L219+1</f>
        <v>10</v>
      </c>
      <c r="N219" s="614">
        <f t="shared" ref="N219" si="122">+M219+1</f>
        <v>11</v>
      </c>
      <c r="O219" s="614">
        <f t="shared" ref="O219" si="123">+N219+1</f>
        <v>12</v>
      </c>
      <c r="P219" s="614">
        <f t="shared" ref="P219" si="124">+O219+1</f>
        <v>13</v>
      </c>
      <c r="Q219" s="614">
        <f t="shared" ref="Q219" si="125">+P219+1</f>
        <v>14</v>
      </c>
      <c r="R219" s="614">
        <f t="shared" ref="R219" si="126">+Q219+1</f>
        <v>15</v>
      </c>
      <c r="S219" s="614">
        <f t="shared" ref="S219" si="127">+R219+1</f>
        <v>16</v>
      </c>
      <c r="T219" s="614">
        <f t="shared" ref="T219" si="128">+S219+1</f>
        <v>17</v>
      </c>
      <c r="U219" s="614">
        <f t="shared" ref="U219" si="129">+T219+1</f>
        <v>18</v>
      </c>
      <c r="V219" s="614">
        <f t="shared" ref="V219" si="130">+U219+1</f>
        <v>19</v>
      </c>
      <c r="W219" s="614">
        <f t="shared" ref="W219" si="131">+V219+1</f>
        <v>20</v>
      </c>
      <c r="X219" s="614">
        <f t="shared" ref="X219" si="132">+W219+1</f>
        <v>21</v>
      </c>
      <c r="Y219" s="614">
        <f t="shared" ref="Y219" si="133">+X219+1</f>
        <v>22</v>
      </c>
      <c r="Z219" s="614">
        <f t="shared" ref="Z219" si="134">+Y219+1</f>
        <v>23</v>
      </c>
      <c r="AA219" s="614">
        <f t="shared" ref="AA219" si="135">+Z219+1</f>
        <v>24</v>
      </c>
      <c r="AB219" s="614">
        <f t="shared" ref="AB219" si="136">+AA219+1</f>
        <v>25</v>
      </c>
      <c r="AC219" s="614">
        <f t="shared" ref="AC219" si="137">+AB219+1</f>
        <v>26</v>
      </c>
    </row>
    <row r="220" spans="1:29" s="32" customFormat="1" ht="16.5" customHeight="1" outlineLevel="1" thickBot="1" x14ac:dyDescent="0.35">
      <c r="A220" s="85"/>
      <c r="B220" s="185" t="s">
        <v>157</v>
      </c>
      <c r="C220" s="179" t="s">
        <v>16</v>
      </c>
      <c r="D220" s="185">
        <f>SUM(D221:D231)</f>
        <v>0</v>
      </c>
      <c r="E220" s="185">
        <f t="shared" ref="E220:N220" si="138">SUM(E221:E231)</f>
        <v>0</v>
      </c>
      <c r="F220" s="185">
        <f t="shared" si="138"/>
        <v>0</v>
      </c>
      <c r="G220" s="185">
        <f t="shared" si="138"/>
        <v>0</v>
      </c>
      <c r="H220" s="185">
        <f t="shared" si="138"/>
        <v>0</v>
      </c>
      <c r="I220" s="185">
        <f t="shared" si="138"/>
        <v>0</v>
      </c>
      <c r="J220" s="185">
        <f t="shared" si="138"/>
        <v>0</v>
      </c>
      <c r="K220" s="185">
        <f t="shared" si="138"/>
        <v>0</v>
      </c>
      <c r="L220" s="185">
        <f t="shared" si="138"/>
        <v>0</v>
      </c>
      <c r="M220" s="185">
        <f t="shared" si="138"/>
        <v>0</v>
      </c>
      <c r="N220" s="185">
        <f t="shared" si="138"/>
        <v>0</v>
      </c>
      <c r="O220" s="185">
        <f t="shared" ref="O220:AC220" si="139">SUM(O221:O231)</f>
        <v>0</v>
      </c>
      <c r="P220" s="185">
        <f t="shared" si="139"/>
        <v>0</v>
      </c>
      <c r="Q220" s="185">
        <f t="shared" si="139"/>
        <v>0</v>
      </c>
      <c r="R220" s="185">
        <f t="shared" si="139"/>
        <v>0</v>
      </c>
      <c r="S220" s="185">
        <f t="shared" si="139"/>
        <v>0</v>
      </c>
      <c r="T220" s="185">
        <f t="shared" si="139"/>
        <v>0</v>
      </c>
      <c r="U220" s="185">
        <f t="shared" si="139"/>
        <v>0</v>
      </c>
      <c r="V220" s="185">
        <f t="shared" si="139"/>
        <v>0</v>
      </c>
      <c r="W220" s="185">
        <f t="shared" si="139"/>
        <v>0</v>
      </c>
      <c r="X220" s="185">
        <f t="shared" si="139"/>
        <v>0</v>
      </c>
      <c r="Y220" s="185">
        <f t="shared" si="139"/>
        <v>0</v>
      </c>
      <c r="Z220" s="185">
        <f t="shared" si="139"/>
        <v>0</v>
      </c>
      <c r="AA220" s="185">
        <f t="shared" si="139"/>
        <v>0</v>
      </c>
      <c r="AB220" s="185">
        <f t="shared" si="139"/>
        <v>0</v>
      </c>
      <c r="AC220" s="185">
        <f t="shared" si="139"/>
        <v>0</v>
      </c>
    </row>
    <row r="221" spans="1:29" s="32" customFormat="1" ht="16.5" customHeight="1" outlineLevel="2" x14ac:dyDescent="0.3">
      <c r="B221" s="101"/>
      <c r="C221" s="146" t="s">
        <v>158</v>
      </c>
      <c r="D221" s="140">
        <f>IF('Detailed input - Vehicles'!$E$251&gt;=D219,Trains!$D$215/'Detailed input - Vehicles'!$E$251,0)</f>
        <v>0</v>
      </c>
      <c r="E221" s="140">
        <f>IF('Detailed input - Vehicles'!$E$251&gt;=E219,Trains!$D$215/'Detailed input - Vehicles'!$E$251,0)</f>
        <v>0</v>
      </c>
      <c r="F221" s="140">
        <f>IF('Detailed input - Vehicles'!$E$251&gt;=F219,Trains!$D$215/'Detailed input - Vehicles'!$E$251,0)</f>
        <v>0</v>
      </c>
      <c r="G221" s="140">
        <f>IF('Detailed input - Vehicles'!$E$251&gt;=G219,Trains!$D$215/'Detailed input - Vehicles'!$E$251,0)</f>
        <v>0</v>
      </c>
      <c r="H221" s="140">
        <f>IF('Detailed input - Vehicles'!$E$251&gt;=H219,Trains!$D$215/'Detailed input - Vehicles'!$E$251,0)</f>
        <v>0</v>
      </c>
      <c r="I221" s="140">
        <f>IF('Detailed input - Vehicles'!$E$251&gt;=I219,Trains!$D$215/'Detailed input - Vehicles'!$E$251,0)</f>
        <v>0</v>
      </c>
      <c r="J221" s="140">
        <f>IF('Detailed input - Vehicles'!$E$251&gt;=J219,Trains!$D$215/'Detailed input - Vehicles'!$E$251,0)</f>
        <v>0</v>
      </c>
      <c r="K221" s="140">
        <f>IF('Detailed input - Vehicles'!$E$251&gt;=K219,Trains!$D$215/'Detailed input - Vehicles'!$E$251,0)</f>
        <v>0</v>
      </c>
      <c r="L221" s="140">
        <f>IF('Detailed input - Vehicles'!$E$251&gt;=L219,Trains!$D$215/'Detailed input - Vehicles'!$E$251,0)</f>
        <v>0</v>
      </c>
      <c r="M221" s="140">
        <f>IF('Detailed input - Vehicles'!$E$251&gt;=M219,Trains!$D$215/'Detailed input - Vehicles'!$E$251,0)</f>
        <v>0</v>
      </c>
      <c r="N221" s="140">
        <f>IF('Detailed input - Vehicles'!$E$251&gt;=N219,Trains!$D$215/'Detailed input - Vehicles'!$E$251,0)</f>
        <v>0</v>
      </c>
      <c r="O221" s="140">
        <f>IF('Detailed input - Vehicles'!$E$251&gt;=O219,Trains!$D$215/'Detailed input - Vehicles'!$E$251,0)</f>
        <v>0</v>
      </c>
      <c r="P221" s="140">
        <f>IF('Detailed input - Vehicles'!$E$251&gt;=P219,Trains!$D$215/'Detailed input - Vehicles'!$E$251,0)</f>
        <v>0</v>
      </c>
      <c r="Q221" s="140">
        <f>IF('Detailed input - Vehicles'!$E$251&gt;=Q219,Trains!$D$215/'Detailed input - Vehicles'!$E$251,0)</f>
        <v>0</v>
      </c>
      <c r="R221" s="140">
        <f>IF('Detailed input - Vehicles'!$E$251&gt;=R219,Trains!$D$215/'Detailed input - Vehicles'!$E$251,0)</f>
        <v>0</v>
      </c>
      <c r="S221" s="140">
        <f>IF('Detailed input - Vehicles'!$E$251&gt;=S219,Trains!$D$215/'Detailed input - Vehicles'!$E$251,0)</f>
        <v>0</v>
      </c>
      <c r="T221" s="140">
        <f>IF('Detailed input - Vehicles'!$E$251&gt;=T219,Trains!$D$215/'Detailed input - Vehicles'!$E$251,0)</f>
        <v>0</v>
      </c>
      <c r="U221" s="140">
        <f>IF('Detailed input - Vehicles'!$E$251&gt;=U219,Trains!$D$215/'Detailed input - Vehicles'!$E$251,0)</f>
        <v>0</v>
      </c>
      <c r="V221" s="140">
        <f>IF('Detailed input - Vehicles'!$E$251&gt;=V219,Trains!$D$215/'Detailed input - Vehicles'!$E$251,0)</f>
        <v>0</v>
      </c>
      <c r="W221" s="140">
        <f>IF('Detailed input - Vehicles'!$E$251&gt;=W219,Trains!$D$215/'Detailed input - Vehicles'!$E$251,0)</f>
        <v>0</v>
      </c>
      <c r="X221" s="140">
        <f>IF('Detailed input - Vehicles'!$E$251&gt;=X219,Trains!$D$215/'Detailed input - Vehicles'!$E$251,0)</f>
        <v>0</v>
      </c>
      <c r="Y221" s="140">
        <f>IF('Detailed input - Vehicles'!$E$251&gt;=Y219,Trains!$D$215/'Detailed input - Vehicles'!$E$251,0)</f>
        <v>0</v>
      </c>
      <c r="Z221" s="140">
        <f>IF('Detailed input - Vehicles'!$E$251&gt;=Z219,Trains!$D$215/'Detailed input - Vehicles'!$E$251,0)</f>
        <v>0</v>
      </c>
      <c r="AA221" s="140">
        <f>IF('Detailed input - Vehicles'!$E$251&gt;=AA219,Trains!$D$215/'Detailed input - Vehicles'!$E$251,0)</f>
        <v>0</v>
      </c>
      <c r="AB221" s="140">
        <f>IF('Detailed input - Vehicles'!$E$251&gt;=AB219,Trains!$D$215/'Detailed input - Vehicles'!$E$251,0)</f>
        <v>0</v>
      </c>
      <c r="AC221" s="140">
        <f>IF('Detailed input - Vehicles'!$E$251&gt;=AC219,Trains!$D$215/'Detailed input - Vehicles'!$E$251,0)</f>
        <v>0</v>
      </c>
    </row>
    <row r="222" spans="1:29" s="32" customFormat="1" ht="16.5" customHeight="1" outlineLevel="2" x14ac:dyDescent="0.3">
      <c r="B222" s="101"/>
      <c r="C222" s="146" t="s">
        <v>159</v>
      </c>
      <c r="D222" s="140"/>
      <c r="E222" s="140">
        <f>IF('Detailed input - Vehicles'!$E$251&gt;=D219,Trains!$E$215/'Detailed input - Vehicles'!$E$251,0)</f>
        <v>0</v>
      </c>
      <c r="F222" s="140">
        <f>IF('Detailed input - Vehicles'!$E$251&gt;=E219,Trains!$E$215/'Detailed input - Vehicles'!$E$251,0)</f>
        <v>0</v>
      </c>
      <c r="G222" s="140">
        <f>IF('Detailed input - Vehicles'!$E$251&gt;=F219,Trains!$E$215/'Detailed input - Vehicles'!$E$251,0)</f>
        <v>0</v>
      </c>
      <c r="H222" s="140">
        <f>IF('Detailed input - Vehicles'!$E$251&gt;=G219,Trains!$E$215/'Detailed input - Vehicles'!$E$251,0)</f>
        <v>0</v>
      </c>
      <c r="I222" s="140">
        <f>IF('Detailed input - Vehicles'!$E$251&gt;=H219,Trains!$E$215/'Detailed input - Vehicles'!$E$251,0)</f>
        <v>0</v>
      </c>
      <c r="J222" s="140">
        <f>IF('Detailed input - Vehicles'!$E$251&gt;=I219,Trains!$E$215/'Detailed input - Vehicles'!$E$251,0)</f>
        <v>0</v>
      </c>
      <c r="K222" s="140">
        <f>IF('Detailed input - Vehicles'!$E$251&gt;=J219,Trains!$E$215/'Detailed input - Vehicles'!$E$251,0)</f>
        <v>0</v>
      </c>
      <c r="L222" s="140">
        <f>IF('Detailed input - Vehicles'!$E$251&gt;=K219,Trains!$E$215/'Detailed input - Vehicles'!$E$251,0)</f>
        <v>0</v>
      </c>
      <c r="M222" s="140">
        <f>IF('Detailed input - Vehicles'!$E$251&gt;=L219,Trains!$E$215/'Detailed input - Vehicles'!$E$251,0)</f>
        <v>0</v>
      </c>
      <c r="N222" s="140">
        <f>IF('Detailed input - Vehicles'!$E$251&gt;=M219,Trains!$E$215/'Detailed input - Vehicles'!$E$251,0)</f>
        <v>0</v>
      </c>
      <c r="O222" s="140">
        <f>IF('Detailed input - Vehicles'!$E$251&gt;=N219,Trains!$E$215/'Detailed input - Vehicles'!$E$251,0)</f>
        <v>0</v>
      </c>
      <c r="P222" s="140">
        <f>IF('Detailed input - Vehicles'!$E$251&gt;=O219,Trains!$E$215/'Detailed input - Vehicles'!$E$251,0)</f>
        <v>0</v>
      </c>
      <c r="Q222" s="140">
        <f>IF('Detailed input - Vehicles'!$E$251&gt;=P219,Trains!$E$215/'Detailed input - Vehicles'!$E$251,0)</f>
        <v>0</v>
      </c>
      <c r="R222" s="140">
        <f>IF('Detailed input - Vehicles'!$E$251&gt;=Q219,Trains!$E$215/'Detailed input - Vehicles'!$E$251,0)</f>
        <v>0</v>
      </c>
      <c r="S222" s="140">
        <f>IF('Detailed input - Vehicles'!$E$251&gt;=R219,Trains!$E$215/'Detailed input - Vehicles'!$E$251,0)</f>
        <v>0</v>
      </c>
      <c r="T222" s="140">
        <f>IF('Detailed input - Vehicles'!$E$251&gt;=S219,Trains!$E$215/'Detailed input - Vehicles'!$E$251,0)</f>
        <v>0</v>
      </c>
      <c r="U222" s="140">
        <f>IF('Detailed input - Vehicles'!$E$251&gt;=T219,Trains!$E$215/'Detailed input - Vehicles'!$E$251,0)</f>
        <v>0</v>
      </c>
      <c r="V222" s="140">
        <f>IF('Detailed input - Vehicles'!$E$251&gt;=U219,Trains!$E$215/'Detailed input - Vehicles'!$E$251,0)</f>
        <v>0</v>
      </c>
      <c r="W222" s="140">
        <f>IF('Detailed input - Vehicles'!$E$251&gt;=V219,Trains!$E$215/'Detailed input - Vehicles'!$E$251,0)</f>
        <v>0</v>
      </c>
      <c r="X222" s="140">
        <f>IF('Detailed input - Vehicles'!$E$251&gt;=W219,Trains!$E$215/'Detailed input - Vehicles'!$E$251,0)</f>
        <v>0</v>
      </c>
      <c r="Y222" s="140">
        <f>IF('Detailed input - Vehicles'!$E$251&gt;=X219,Trains!$E$215/'Detailed input - Vehicles'!$E$251,0)</f>
        <v>0</v>
      </c>
      <c r="Z222" s="140">
        <f>IF('Detailed input - Vehicles'!$E$251&gt;=Y219,Trains!$E$215/'Detailed input - Vehicles'!$E$251,0)</f>
        <v>0</v>
      </c>
      <c r="AA222" s="140">
        <f>IF('Detailed input - Vehicles'!$E$251&gt;=Z219,Trains!$E$215/'Detailed input - Vehicles'!$E$251,0)</f>
        <v>0</v>
      </c>
      <c r="AB222" s="140">
        <f>IF('Detailed input - Vehicles'!$E$251&gt;=AA219,Trains!$E$215/'Detailed input - Vehicles'!$E$251,0)</f>
        <v>0</v>
      </c>
      <c r="AC222" s="140">
        <f>IF('Detailed input - Vehicles'!$E$251&gt;=AB219,Trains!$E$215/'Detailed input - Vehicles'!$E$251,0)</f>
        <v>0</v>
      </c>
    </row>
    <row r="223" spans="1:29" s="32" customFormat="1" ht="16.5" customHeight="1" outlineLevel="2" x14ac:dyDescent="0.3">
      <c r="B223" s="101"/>
      <c r="C223" s="146" t="s">
        <v>160</v>
      </c>
      <c r="D223" s="140"/>
      <c r="E223" s="140"/>
      <c r="F223" s="140">
        <f>IF('Detailed input - Vehicles'!$E$251&gt;=D219,Trains!$F$215/'Detailed input - Vehicles'!$E$251,0)</f>
        <v>0</v>
      </c>
      <c r="G223" s="140">
        <f>IF('Detailed input - Vehicles'!$E$251&gt;=E219,Trains!$F$215/'Detailed input - Vehicles'!$E$251,0)</f>
        <v>0</v>
      </c>
      <c r="H223" s="140">
        <f>IF('Detailed input - Vehicles'!$E$251&gt;=F219,Trains!$F$215/'Detailed input - Vehicles'!$E$251,0)</f>
        <v>0</v>
      </c>
      <c r="I223" s="140">
        <f>IF('Detailed input - Vehicles'!$E$251&gt;=G219,Trains!$F$215/'Detailed input - Vehicles'!$E$251,0)</f>
        <v>0</v>
      </c>
      <c r="J223" s="140">
        <f>IF('Detailed input - Vehicles'!$E$251&gt;=H219,Trains!$F$215/'Detailed input - Vehicles'!$E$251,0)</f>
        <v>0</v>
      </c>
      <c r="K223" s="140">
        <f>IF('Detailed input - Vehicles'!$E$251&gt;=I219,Trains!$F$215/'Detailed input - Vehicles'!$E$251,0)</f>
        <v>0</v>
      </c>
      <c r="L223" s="140">
        <f>IF('Detailed input - Vehicles'!$E$251&gt;=J219,Trains!$F$215/'Detailed input - Vehicles'!$E$251,0)</f>
        <v>0</v>
      </c>
      <c r="M223" s="140">
        <f>IF('Detailed input - Vehicles'!$E$251&gt;=K219,Trains!$F$215/'Detailed input - Vehicles'!$E$251,0)</f>
        <v>0</v>
      </c>
      <c r="N223" s="140">
        <f>IF('Detailed input - Vehicles'!$E$251&gt;=L219,Trains!$F$215/'Detailed input - Vehicles'!$E$251,0)</f>
        <v>0</v>
      </c>
      <c r="O223" s="140">
        <f>IF('Detailed input - Vehicles'!$E$251&gt;=M219,Trains!$F$215/'Detailed input - Vehicles'!$E$251,0)</f>
        <v>0</v>
      </c>
      <c r="P223" s="140">
        <f>IF('Detailed input - Vehicles'!$E$251&gt;=N219,Trains!$F$215/'Detailed input - Vehicles'!$E$251,0)</f>
        <v>0</v>
      </c>
      <c r="Q223" s="140">
        <f>IF('Detailed input - Vehicles'!$E$251&gt;=O219,Trains!$F$215/'Detailed input - Vehicles'!$E$251,0)</f>
        <v>0</v>
      </c>
      <c r="R223" s="140">
        <f>IF('Detailed input - Vehicles'!$E$251&gt;=P219,Trains!$F$215/'Detailed input - Vehicles'!$E$251,0)</f>
        <v>0</v>
      </c>
      <c r="S223" s="140">
        <f>IF('Detailed input - Vehicles'!$E$251&gt;=Q219,Trains!$F$215/'Detailed input - Vehicles'!$E$251,0)</f>
        <v>0</v>
      </c>
      <c r="T223" s="140">
        <f>IF('Detailed input - Vehicles'!$E$251&gt;=R219,Trains!$F$215/'Detailed input - Vehicles'!$E$251,0)</f>
        <v>0</v>
      </c>
      <c r="U223" s="140">
        <f>IF('Detailed input - Vehicles'!$E$251&gt;=S219,Trains!$F$215/'Detailed input - Vehicles'!$E$251,0)</f>
        <v>0</v>
      </c>
      <c r="V223" s="140">
        <f>IF('Detailed input - Vehicles'!$E$251&gt;=T219,Trains!$F$215/'Detailed input - Vehicles'!$E$251,0)</f>
        <v>0</v>
      </c>
      <c r="W223" s="140">
        <f>IF('Detailed input - Vehicles'!$E$251&gt;=U219,Trains!$F$215/'Detailed input - Vehicles'!$E$251,0)</f>
        <v>0</v>
      </c>
      <c r="X223" s="140">
        <f>IF('Detailed input - Vehicles'!$E$251&gt;=V219,Trains!$F$215/'Detailed input - Vehicles'!$E$251,0)</f>
        <v>0</v>
      </c>
      <c r="Y223" s="140">
        <f>IF('Detailed input - Vehicles'!$E$251&gt;=W219,Trains!$F$215/'Detailed input - Vehicles'!$E$251,0)</f>
        <v>0</v>
      </c>
      <c r="Z223" s="140">
        <f>IF('Detailed input - Vehicles'!$E$251&gt;=X219,Trains!$F$215/'Detailed input - Vehicles'!$E$251,0)</f>
        <v>0</v>
      </c>
      <c r="AA223" s="140">
        <f>IF('Detailed input - Vehicles'!$E$251&gt;=Y219,Trains!$F$215/'Detailed input - Vehicles'!$E$251,0)</f>
        <v>0</v>
      </c>
      <c r="AB223" s="140">
        <f>IF('Detailed input - Vehicles'!$E$251&gt;=Z219,Trains!$F$215/'Detailed input - Vehicles'!$E$251,0)</f>
        <v>0</v>
      </c>
      <c r="AC223" s="140">
        <f>IF('Detailed input - Vehicles'!$E$251&gt;=AA219,Trains!$F$215/'Detailed input - Vehicles'!$E$251,0)</f>
        <v>0</v>
      </c>
    </row>
    <row r="224" spans="1:29" s="32" customFormat="1" ht="16.5" customHeight="1" outlineLevel="2" x14ac:dyDescent="0.3">
      <c r="B224" s="101"/>
      <c r="C224" s="146" t="s">
        <v>161</v>
      </c>
      <c r="D224" s="140"/>
      <c r="E224" s="140"/>
      <c r="F224" s="140"/>
      <c r="G224" s="140">
        <f>IF('Detailed input - Vehicles'!$E$251&gt;=D219,Trains!$G$215/'Detailed input - Vehicles'!$E$251,0)</f>
        <v>0</v>
      </c>
      <c r="H224" s="140">
        <f>IF('Detailed input - Vehicles'!$E$251&gt;=E219,Trains!$G$215/'Detailed input - Vehicles'!$E$251,0)</f>
        <v>0</v>
      </c>
      <c r="I224" s="140">
        <f>IF('Detailed input - Vehicles'!$E$251&gt;=F219,Trains!$G$215/'Detailed input - Vehicles'!$E$251,0)</f>
        <v>0</v>
      </c>
      <c r="J224" s="140">
        <f>IF('Detailed input - Vehicles'!$E$251&gt;=G219,Trains!$G$215/'Detailed input - Vehicles'!$E$251,0)</f>
        <v>0</v>
      </c>
      <c r="K224" s="140">
        <f>IF('Detailed input - Vehicles'!$E$251&gt;=H219,Trains!$G$215/'Detailed input - Vehicles'!$E$251,0)</f>
        <v>0</v>
      </c>
      <c r="L224" s="140">
        <f>IF('Detailed input - Vehicles'!$E$251&gt;=I219,Trains!$G$215/'Detailed input - Vehicles'!$E$251,0)</f>
        <v>0</v>
      </c>
      <c r="M224" s="140">
        <f>IF('Detailed input - Vehicles'!$E$251&gt;=J219,Trains!$G$215/'Detailed input - Vehicles'!$E$251,0)</f>
        <v>0</v>
      </c>
      <c r="N224" s="140">
        <f>IF('Detailed input - Vehicles'!$E$251&gt;=K219,Trains!$G$215/'Detailed input - Vehicles'!$E$251,0)</f>
        <v>0</v>
      </c>
      <c r="O224" s="140">
        <f>IF('Detailed input - Vehicles'!$E$251&gt;=L219,Trains!$G$215/'Detailed input - Vehicles'!$E$251,0)</f>
        <v>0</v>
      </c>
      <c r="P224" s="140">
        <f>IF('Detailed input - Vehicles'!$E$251&gt;=M219,Trains!$G$215/'Detailed input - Vehicles'!$E$251,0)</f>
        <v>0</v>
      </c>
      <c r="Q224" s="140">
        <f>IF('Detailed input - Vehicles'!$E$251&gt;=N219,Trains!$G$215/'Detailed input - Vehicles'!$E$251,0)</f>
        <v>0</v>
      </c>
      <c r="R224" s="140">
        <f>IF('Detailed input - Vehicles'!$E$251&gt;=O219,Trains!$G$215/'Detailed input - Vehicles'!$E$251,0)</f>
        <v>0</v>
      </c>
      <c r="S224" s="140">
        <f>IF('Detailed input - Vehicles'!$E$251&gt;=P219,Trains!$G$215/'Detailed input - Vehicles'!$E$251,0)</f>
        <v>0</v>
      </c>
      <c r="T224" s="140">
        <f>IF('Detailed input - Vehicles'!$E$251&gt;=Q219,Trains!$G$215/'Detailed input - Vehicles'!$E$251,0)</f>
        <v>0</v>
      </c>
      <c r="U224" s="140">
        <f>IF('Detailed input - Vehicles'!$E$251&gt;=R219,Trains!$G$215/'Detailed input - Vehicles'!$E$251,0)</f>
        <v>0</v>
      </c>
      <c r="V224" s="140">
        <f>IF('Detailed input - Vehicles'!$E$251&gt;=S219,Trains!$G$215/'Detailed input - Vehicles'!$E$251,0)</f>
        <v>0</v>
      </c>
      <c r="W224" s="140">
        <f>IF('Detailed input - Vehicles'!$E$251&gt;=T219,Trains!$G$215/'Detailed input - Vehicles'!$E$251,0)</f>
        <v>0</v>
      </c>
      <c r="X224" s="140">
        <f>IF('Detailed input - Vehicles'!$E$251&gt;=U219,Trains!$G$215/'Detailed input - Vehicles'!$E$251,0)</f>
        <v>0</v>
      </c>
      <c r="Y224" s="140">
        <f>IF('Detailed input - Vehicles'!$E$251&gt;=V219,Trains!$G$215/'Detailed input - Vehicles'!$E$251,0)</f>
        <v>0</v>
      </c>
      <c r="Z224" s="140">
        <f>IF('Detailed input - Vehicles'!$E$251&gt;=W219,Trains!$G$215/'Detailed input - Vehicles'!$E$251,0)</f>
        <v>0</v>
      </c>
      <c r="AA224" s="140">
        <f>IF('Detailed input - Vehicles'!$E$251&gt;=X219,Trains!$G$215/'Detailed input - Vehicles'!$E$251,0)</f>
        <v>0</v>
      </c>
      <c r="AB224" s="140">
        <f>IF('Detailed input - Vehicles'!$E$251&gt;=Y219,Trains!$G$215/'Detailed input - Vehicles'!$E$251,0)</f>
        <v>0</v>
      </c>
      <c r="AC224" s="140">
        <f>IF('Detailed input - Vehicles'!$E$251&gt;=Z219,Trains!$G$215/'Detailed input - Vehicles'!$E$251,0)</f>
        <v>0</v>
      </c>
    </row>
    <row r="225" spans="1:29" s="32" customFormat="1" ht="16.5" customHeight="1" outlineLevel="2" x14ac:dyDescent="0.3">
      <c r="B225" s="101"/>
      <c r="C225" s="146" t="s">
        <v>162</v>
      </c>
      <c r="D225" s="140"/>
      <c r="E225" s="140"/>
      <c r="F225" s="140"/>
      <c r="G225" s="140"/>
      <c r="H225" s="140">
        <f>IF('Detailed input - Vehicles'!$E$251&gt;=D219,Trains!$H$215/'Detailed input - Vehicles'!$E$251,0)</f>
        <v>0</v>
      </c>
      <c r="I225" s="140">
        <f>IF('Detailed input - Vehicles'!$E$251&gt;=E219,Trains!$H$215/'Detailed input - Vehicles'!$E$251,0)</f>
        <v>0</v>
      </c>
      <c r="J225" s="140">
        <f>IF('Detailed input - Vehicles'!$E$251&gt;=F219,Trains!$H$215/'Detailed input - Vehicles'!$E$251,0)</f>
        <v>0</v>
      </c>
      <c r="K225" s="140">
        <f>IF('Detailed input - Vehicles'!$E$251&gt;=G219,Trains!$H$215/'Detailed input - Vehicles'!$E$251,0)</f>
        <v>0</v>
      </c>
      <c r="L225" s="140">
        <f>IF('Detailed input - Vehicles'!$E$251&gt;=H219,Trains!$H$215/'Detailed input - Vehicles'!$E$251,0)</f>
        <v>0</v>
      </c>
      <c r="M225" s="140">
        <f>IF('Detailed input - Vehicles'!$E$251&gt;=I219,Trains!$H$215/'Detailed input - Vehicles'!$E$251,0)</f>
        <v>0</v>
      </c>
      <c r="N225" s="140">
        <f>IF('Detailed input - Vehicles'!$E$251&gt;=J219,Trains!$H$215/'Detailed input - Vehicles'!$E$251,0)</f>
        <v>0</v>
      </c>
      <c r="O225" s="140">
        <f>IF('Detailed input - Vehicles'!$E$251&gt;=K219,Trains!$H$215/'Detailed input - Vehicles'!$E$251,0)</f>
        <v>0</v>
      </c>
      <c r="P225" s="140">
        <f>IF('Detailed input - Vehicles'!$E$251&gt;=L219,Trains!$H$215/'Detailed input - Vehicles'!$E$251,0)</f>
        <v>0</v>
      </c>
      <c r="Q225" s="140">
        <f>IF('Detailed input - Vehicles'!$E$251&gt;=M219,Trains!$H$215/'Detailed input - Vehicles'!$E$251,0)</f>
        <v>0</v>
      </c>
      <c r="R225" s="140">
        <f>IF('Detailed input - Vehicles'!$E$251&gt;=N219,Trains!$H$215/'Detailed input - Vehicles'!$E$251,0)</f>
        <v>0</v>
      </c>
      <c r="S225" s="140">
        <f>IF('Detailed input - Vehicles'!$E$251&gt;=O219,Trains!$H$215/'Detailed input - Vehicles'!$E$251,0)</f>
        <v>0</v>
      </c>
      <c r="T225" s="140">
        <f>IF('Detailed input - Vehicles'!$E$251&gt;=P219,Trains!$H$215/'Detailed input - Vehicles'!$E$251,0)</f>
        <v>0</v>
      </c>
      <c r="U225" s="140">
        <f>IF('Detailed input - Vehicles'!$E$251&gt;=Q219,Trains!$H$215/'Detailed input - Vehicles'!$E$251,0)</f>
        <v>0</v>
      </c>
      <c r="V225" s="140">
        <f>IF('Detailed input - Vehicles'!$E$251&gt;=R219,Trains!$H$215/'Detailed input - Vehicles'!$E$251,0)</f>
        <v>0</v>
      </c>
      <c r="W225" s="140">
        <f>IF('Detailed input - Vehicles'!$E$251&gt;=S219,Trains!$H$215/'Detailed input - Vehicles'!$E$251,0)</f>
        <v>0</v>
      </c>
      <c r="X225" s="140">
        <f>IF('Detailed input - Vehicles'!$E$251&gt;=T219,Trains!$H$215/'Detailed input - Vehicles'!$E$251,0)</f>
        <v>0</v>
      </c>
      <c r="Y225" s="140">
        <f>IF('Detailed input - Vehicles'!$E$251&gt;=U219,Trains!$H$215/'Detailed input - Vehicles'!$E$251,0)</f>
        <v>0</v>
      </c>
      <c r="Z225" s="140">
        <f>IF('Detailed input - Vehicles'!$E$251&gt;=V219,Trains!$H$215/'Detailed input - Vehicles'!$E$251,0)</f>
        <v>0</v>
      </c>
      <c r="AA225" s="140">
        <f>IF('Detailed input - Vehicles'!$E$251&gt;=W219,Trains!$H$215/'Detailed input - Vehicles'!$E$251,0)</f>
        <v>0</v>
      </c>
      <c r="AB225" s="140">
        <f>IF('Detailed input - Vehicles'!$E$251&gt;=X219,Trains!$H$215/'Detailed input - Vehicles'!$E$251,0)</f>
        <v>0</v>
      </c>
      <c r="AC225" s="140">
        <f>IF('Detailed input - Vehicles'!$E$251&gt;=Y219,Trains!$H$215/'Detailed input - Vehicles'!$E$251,0)</f>
        <v>0</v>
      </c>
    </row>
    <row r="226" spans="1:29" s="32" customFormat="1" ht="16.5" customHeight="1" outlineLevel="2" x14ac:dyDescent="0.3">
      <c r="B226" s="101"/>
      <c r="C226" s="146" t="s">
        <v>163</v>
      </c>
      <c r="D226" s="140"/>
      <c r="E226" s="140"/>
      <c r="F226" s="140"/>
      <c r="G226" s="140"/>
      <c r="H226" s="140"/>
      <c r="I226" s="140">
        <f>IF('Detailed input - Vehicles'!$E$251&gt;=D219,Trains!$I$215/'Detailed input - Vehicles'!$E$251,0)</f>
        <v>0</v>
      </c>
      <c r="J226" s="140">
        <f>IF('Detailed input - Vehicles'!$E$251&gt;=E219,Trains!$I$215/'Detailed input - Vehicles'!$E$251,0)</f>
        <v>0</v>
      </c>
      <c r="K226" s="140">
        <f>IF('Detailed input - Vehicles'!$E$251&gt;=F219,Trains!$I$215/'Detailed input - Vehicles'!$E$251,0)</f>
        <v>0</v>
      </c>
      <c r="L226" s="140">
        <f>IF('Detailed input - Vehicles'!$E$251&gt;=G219,Trains!$I$215/'Detailed input - Vehicles'!$E$251,0)</f>
        <v>0</v>
      </c>
      <c r="M226" s="140">
        <f>IF('Detailed input - Vehicles'!$E$251&gt;=H219,Trains!$I$215/'Detailed input - Vehicles'!$E$251,0)</f>
        <v>0</v>
      </c>
      <c r="N226" s="140">
        <f>IF('Detailed input - Vehicles'!$E$251&gt;=I219,Trains!$I$215/'Detailed input - Vehicles'!$E$251,0)</f>
        <v>0</v>
      </c>
      <c r="O226" s="140">
        <f>IF('Detailed input - Vehicles'!$E$251&gt;=J219,Trains!$I$215/'Detailed input - Vehicles'!$E$251,0)</f>
        <v>0</v>
      </c>
      <c r="P226" s="140">
        <f>IF('Detailed input - Vehicles'!$E$251&gt;=K219,Trains!$I$215/'Detailed input - Vehicles'!$E$251,0)</f>
        <v>0</v>
      </c>
      <c r="Q226" s="140">
        <f>IF('Detailed input - Vehicles'!$E$251&gt;=L219,Trains!$I$215/'Detailed input - Vehicles'!$E$251,0)</f>
        <v>0</v>
      </c>
      <c r="R226" s="140">
        <f>IF('Detailed input - Vehicles'!$E$251&gt;=M219,Trains!$I$215/'Detailed input - Vehicles'!$E$251,0)</f>
        <v>0</v>
      </c>
      <c r="S226" s="140">
        <f>IF('Detailed input - Vehicles'!$E$251&gt;=N219,Trains!$I$215/'Detailed input - Vehicles'!$E$251,0)</f>
        <v>0</v>
      </c>
      <c r="T226" s="140">
        <f>IF('Detailed input - Vehicles'!$E$251&gt;=O219,Trains!$I$215/'Detailed input - Vehicles'!$E$251,0)</f>
        <v>0</v>
      </c>
      <c r="U226" s="140">
        <f>IF('Detailed input - Vehicles'!$E$251&gt;=P219,Trains!$I$215/'Detailed input - Vehicles'!$E$251,0)</f>
        <v>0</v>
      </c>
      <c r="V226" s="140">
        <f>IF('Detailed input - Vehicles'!$E$251&gt;=Q219,Trains!$I$215/'Detailed input - Vehicles'!$E$251,0)</f>
        <v>0</v>
      </c>
      <c r="W226" s="140">
        <f>IF('Detailed input - Vehicles'!$E$251&gt;=R219,Trains!$I$215/'Detailed input - Vehicles'!$E$251,0)</f>
        <v>0</v>
      </c>
      <c r="X226" s="140">
        <f>IF('Detailed input - Vehicles'!$E$251&gt;=S219,Trains!$I$215/'Detailed input - Vehicles'!$E$251,0)</f>
        <v>0</v>
      </c>
      <c r="Y226" s="140">
        <f>IF('Detailed input - Vehicles'!$E$251&gt;=T219,Trains!$I$215/'Detailed input - Vehicles'!$E$251,0)</f>
        <v>0</v>
      </c>
      <c r="Z226" s="140">
        <f>IF('Detailed input - Vehicles'!$E$251&gt;=U219,Trains!$I$215/'Detailed input - Vehicles'!$E$251,0)</f>
        <v>0</v>
      </c>
      <c r="AA226" s="140">
        <f>IF('Detailed input - Vehicles'!$E$251&gt;=V219,Trains!$I$215/'Detailed input - Vehicles'!$E$251,0)</f>
        <v>0</v>
      </c>
      <c r="AB226" s="140">
        <f>IF('Detailed input - Vehicles'!$E$251&gt;=W219,Trains!$I$215/'Detailed input - Vehicles'!$E$251,0)</f>
        <v>0</v>
      </c>
      <c r="AC226" s="140">
        <f>IF('Detailed input - Vehicles'!$E$251&gt;=X219,Trains!$I$215/'Detailed input - Vehicles'!$E$251,0)</f>
        <v>0</v>
      </c>
    </row>
    <row r="227" spans="1:29" s="32" customFormat="1" ht="16.5" customHeight="1" outlineLevel="2" x14ac:dyDescent="0.3">
      <c r="B227" s="101"/>
      <c r="C227" s="146" t="s">
        <v>164</v>
      </c>
      <c r="D227" s="140"/>
      <c r="E227" s="140"/>
      <c r="F227" s="140"/>
      <c r="G227" s="140"/>
      <c r="H227" s="140"/>
      <c r="I227" s="140"/>
      <c r="J227" s="140">
        <f>IF('Detailed input - Vehicles'!$E$251&gt;=D219,Trains!$J$215/'Detailed input - Vehicles'!$E$251,0)</f>
        <v>0</v>
      </c>
      <c r="K227" s="140">
        <f>IF('Detailed input - Vehicles'!$E$251&gt;=E219,Trains!$J$215/'Detailed input - Vehicles'!$E$251,0)</f>
        <v>0</v>
      </c>
      <c r="L227" s="140">
        <f>IF('Detailed input - Vehicles'!$E$251&gt;=F219,Trains!$J$215/'Detailed input - Vehicles'!$E$251,0)</f>
        <v>0</v>
      </c>
      <c r="M227" s="140">
        <f>IF('Detailed input - Vehicles'!$E$251&gt;=G219,Trains!$J$215/'Detailed input - Vehicles'!$E$251,0)</f>
        <v>0</v>
      </c>
      <c r="N227" s="140">
        <f>IF('Detailed input - Vehicles'!$E$251&gt;=H219,Trains!$J$215/'Detailed input - Vehicles'!$E$251,0)</f>
        <v>0</v>
      </c>
      <c r="O227" s="140">
        <f>IF('Detailed input - Vehicles'!$E$251&gt;=I219,Trains!$J$215/'Detailed input - Vehicles'!$E$251,0)</f>
        <v>0</v>
      </c>
      <c r="P227" s="140">
        <f>IF('Detailed input - Vehicles'!$E$251&gt;=J219,Trains!$J$215/'Detailed input - Vehicles'!$E$251,0)</f>
        <v>0</v>
      </c>
      <c r="Q227" s="140">
        <f>IF('Detailed input - Vehicles'!$E$251&gt;=K219,Trains!$J$215/'Detailed input - Vehicles'!$E$251,0)</f>
        <v>0</v>
      </c>
      <c r="R227" s="140">
        <f>IF('Detailed input - Vehicles'!$E$251&gt;=L219,Trains!$J$215/'Detailed input - Vehicles'!$E$251,0)</f>
        <v>0</v>
      </c>
      <c r="S227" s="140">
        <f>IF('Detailed input - Vehicles'!$E$251&gt;=M219,Trains!$J$215/'Detailed input - Vehicles'!$E$251,0)</f>
        <v>0</v>
      </c>
      <c r="T227" s="140">
        <f>IF('Detailed input - Vehicles'!$E$251&gt;=N219,Trains!$J$215/'Detailed input - Vehicles'!$E$251,0)</f>
        <v>0</v>
      </c>
      <c r="U227" s="140">
        <f>IF('Detailed input - Vehicles'!$E$251&gt;=O219,Trains!$J$215/'Detailed input - Vehicles'!$E$251,0)</f>
        <v>0</v>
      </c>
      <c r="V227" s="140">
        <f>IF('Detailed input - Vehicles'!$E$251&gt;=P219,Trains!$J$215/'Detailed input - Vehicles'!$E$251,0)</f>
        <v>0</v>
      </c>
      <c r="W227" s="140">
        <f>IF('Detailed input - Vehicles'!$E$251&gt;=Q219,Trains!$J$215/'Detailed input - Vehicles'!$E$251,0)</f>
        <v>0</v>
      </c>
      <c r="X227" s="140">
        <f>IF('Detailed input - Vehicles'!$E$251&gt;=R219,Trains!$J$215/'Detailed input - Vehicles'!$E$251,0)</f>
        <v>0</v>
      </c>
      <c r="Y227" s="140">
        <f>IF('Detailed input - Vehicles'!$E$251&gt;=S219,Trains!$J$215/'Detailed input - Vehicles'!$E$251,0)</f>
        <v>0</v>
      </c>
      <c r="Z227" s="140">
        <f>IF('Detailed input - Vehicles'!$E$251&gt;=T219,Trains!$J$215/'Detailed input - Vehicles'!$E$251,0)</f>
        <v>0</v>
      </c>
      <c r="AA227" s="140">
        <f>IF('Detailed input - Vehicles'!$E$251&gt;=U219,Trains!$J$215/'Detailed input - Vehicles'!$E$251,0)</f>
        <v>0</v>
      </c>
      <c r="AB227" s="140">
        <f>IF('Detailed input - Vehicles'!$E$251&gt;=V219,Trains!$J$215/'Detailed input - Vehicles'!$E$251,0)</f>
        <v>0</v>
      </c>
      <c r="AC227" s="140">
        <f>IF('Detailed input - Vehicles'!$E$251&gt;=W219,Trains!$J$215/'Detailed input - Vehicles'!$E$251,0)</f>
        <v>0</v>
      </c>
    </row>
    <row r="228" spans="1:29" s="32" customFormat="1" ht="16.5" customHeight="1" outlineLevel="2" x14ac:dyDescent="0.3">
      <c r="B228" s="101"/>
      <c r="C228" s="146" t="s">
        <v>165</v>
      </c>
      <c r="D228" s="140"/>
      <c r="E228" s="140"/>
      <c r="F228" s="140"/>
      <c r="G228" s="140"/>
      <c r="H228" s="140"/>
      <c r="I228" s="140"/>
      <c r="J228" s="140"/>
      <c r="K228" s="140">
        <f>IF('Detailed input - Vehicles'!$E$251&gt;=D219,Trains!$K$215/'Detailed input - Vehicles'!$E$251,0)</f>
        <v>0</v>
      </c>
      <c r="L228" s="140">
        <f>IF('Detailed input - Vehicles'!$E$251&gt;=E219,Trains!$K$215/'Detailed input - Vehicles'!$E$251,0)</f>
        <v>0</v>
      </c>
      <c r="M228" s="140">
        <f>IF('Detailed input - Vehicles'!$E$251&gt;=F219,Trains!$K$215/'Detailed input - Vehicles'!$E$251,0)</f>
        <v>0</v>
      </c>
      <c r="N228" s="140">
        <f>IF('Detailed input - Vehicles'!$E$251&gt;=G219,Trains!$K$215/'Detailed input - Vehicles'!$E$251,0)</f>
        <v>0</v>
      </c>
      <c r="O228" s="140">
        <f>IF('Detailed input - Vehicles'!$E$251&gt;=H219,Trains!$K$215/'Detailed input - Vehicles'!$E$251,0)</f>
        <v>0</v>
      </c>
      <c r="P228" s="140">
        <f>IF('Detailed input - Vehicles'!$E$251&gt;=I219,Trains!$K$215/'Detailed input - Vehicles'!$E$251,0)</f>
        <v>0</v>
      </c>
      <c r="Q228" s="140">
        <f>IF('Detailed input - Vehicles'!$E$251&gt;=J219,Trains!$K$215/'Detailed input - Vehicles'!$E$251,0)</f>
        <v>0</v>
      </c>
      <c r="R228" s="140">
        <f>IF('Detailed input - Vehicles'!$E$251&gt;=K219,Trains!$K$215/'Detailed input - Vehicles'!$E$251,0)</f>
        <v>0</v>
      </c>
      <c r="S228" s="140">
        <f>IF('Detailed input - Vehicles'!$E$251&gt;=L219,Trains!$K$215/'Detailed input - Vehicles'!$E$251,0)</f>
        <v>0</v>
      </c>
      <c r="T228" s="140">
        <f>IF('Detailed input - Vehicles'!$E$251&gt;=M219,Trains!$K$215/'Detailed input - Vehicles'!$E$251,0)</f>
        <v>0</v>
      </c>
      <c r="U228" s="140">
        <f>IF('Detailed input - Vehicles'!$E$251&gt;=N219,Trains!$K$215/'Detailed input - Vehicles'!$E$251,0)</f>
        <v>0</v>
      </c>
      <c r="V228" s="140">
        <f>IF('Detailed input - Vehicles'!$E$251&gt;=O219,Trains!$K$215/'Detailed input - Vehicles'!$E$251,0)</f>
        <v>0</v>
      </c>
      <c r="W228" s="140">
        <f>IF('Detailed input - Vehicles'!$E$251&gt;=P219,Trains!$K$215/'Detailed input - Vehicles'!$E$251,0)</f>
        <v>0</v>
      </c>
      <c r="X228" s="140">
        <f>IF('Detailed input - Vehicles'!$E$251&gt;=Q219,Trains!$K$215/'Detailed input - Vehicles'!$E$251,0)</f>
        <v>0</v>
      </c>
      <c r="Y228" s="140">
        <f>IF('Detailed input - Vehicles'!$E$251&gt;=R219,Trains!$K$215/'Detailed input - Vehicles'!$E$251,0)</f>
        <v>0</v>
      </c>
      <c r="Z228" s="140">
        <f>IF('Detailed input - Vehicles'!$E$251&gt;=S219,Trains!$K$215/'Detailed input - Vehicles'!$E$251,0)</f>
        <v>0</v>
      </c>
      <c r="AA228" s="140">
        <f>IF('Detailed input - Vehicles'!$E$251&gt;=T219,Trains!$K$215/'Detailed input - Vehicles'!$E$251,0)</f>
        <v>0</v>
      </c>
      <c r="AB228" s="140">
        <f>IF('Detailed input - Vehicles'!$E$251&gt;=U219,Trains!$K$215/'Detailed input - Vehicles'!$E$251,0)</f>
        <v>0</v>
      </c>
      <c r="AC228" s="140">
        <f>IF('Detailed input - Vehicles'!$E$251&gt;=V219,Trains!$K$215/'Detailed input - Vehicles'!$E$251,0)</f>
        <v>0</v>
      </c>
    </row>
    <row r="229" spans="1:29" s="32" customFormat="1" ht="16.5" customHeight="1" outlineLevel="2" x14ac:dyDescent="0.3">
      <c r="B229" s="101"/>
      <c r="C229" s="146" t="s">
        <v>166</v>
      </c>
      <c r="D229" s="140"/>
      <c r="E229" s="140"/>
      <c r="F229" s="140"/>
      <c r="G229" s="140"/>
      <c r="H229" s="140"/>
      <c r="I229" s="140"/>
      <c r="J229" s="140"/>
      <c r="K229" s="140"/>
      <c r="L229" s="140">
        <f>IF('Detailed input - Vehicles'!$E$251&gt;=D219,Trains!$L$215/'Detailed input - Vehicles'!$E$251,0)</f>
        <v>0</v>
      </c>
      <c r="M229" s="140">
        <f>IF('Detailed input - Vehicles'!$E$251&gt;=E219,Trains!$L$215/'Detailed input - Vehicles'!$E$251,0)</f>
        <v>0</v>
      </c>
      <c r="N229" s="140">
        <f>IF('Detailed input - Vehicles'!$E$251&gt;=F219,Trains!$L$215/'Detailed input - Vehicles'!$E$251,0)</f>
        <v>0</v>
      </c>
      <c r="O229" s="140">
        <f>IF('Detailed input - Vehicles'!$E$251&gt;=G219,Trains!$L$215/'Detailed input - Vehicles'!$E$251,0)</f>
        <v>0</v>
      </c>
      <c r="P229" s="140">
        <f>IF('Detailed input - Vehicles'!$E$251&gt;=H219,Trains!$L$215/'Detailed input - Vehicles'!$E$251,0)</f>
        <v>0</v>
      </c>
      <c r="Q229" s="140">
        <f>IF('Detailed input - Vehicles'!$E$251&gt;=I219,Trains!$L$215/'Detailed input - Vehicles'!$E$251,0)</f>
        <v>0</v>
      </c>
      <c r="R229" s="140">
        <f>IF('Detailed input - Vehicles'!$E$251&gt;=J219,Trains!$L$215/'Detailed input - Vehicles'!$E$251,0)</f>
        <v>0</v>
      </c>
      <c r="S229" s="140">
        <f>IF('Detailed input - Vehicles'!$E$251&gt;=K219,Trains!$L$215/'Detailed input - Vehicles'!$E$251,0)</f>
        <v>0</v>
      </c>
      <c r="T229" s="140">
        <f>IF('Detailed input - Vehicles'!$E$251&gt;=L219,Trains!$L$215/'Detailed input - Vehicles'!$E$251,0)</f>
        <v>0</v>
      </c>
      <c r="U229" s="140">
        <f>IF('Detailed input - Vehicles'!$E$251&gt;=M219,Trains!$L$215/'Detailed input - Vehicles'!$E$251,0)</f>
        <v>0</v>
      </c>
      <c r="V229" s="140">
        <f>IF('Detailed input - Vehicles'!$E$251&gt;=N219,Trains!$L$215/'Detailed input - Vehicles'!$E$251,0)</f>
        <v>0</v>
      </c>
      <c r="W229" s="140">
        <f>IF('Detailed input - Vehicles'!$E$251&gt;=O219,Trains!$L$215/'Detailed input - Vehicles'!$E$251,0)</f>
        <v>0</v>
      </c>
      <c r="X229" s="140">
        <f>IF('Detailed input - Vehicles'!$E$251&gt;=P219,Trains!$L$215/'Detailed input - Vehicles'!$E$251,0)</f>
        <v>0</v>
      </c>
      <c r="Y229" s="140">
        <f>IF('Detailed input - Vehicles'!$E$251&gt;=Q219,Trains!$L$215/'Detailed input - Vehicles'!$E$251,0)</f>
        <v>0</v>
      </c>
      <c r="Z229" s="140">
        <f>IF('Detailed input - Vehicles'!$E$251&gt;=R219,Trains!$L$215/'Detailed input - Vehicles'!$E$251,0)</f>
        <v>0</v>
      </c>
      <c r="AA229" s="140">
        <f>IF('Detailed input - Vehicles'!$E$251&gt;=S219,Trains!$L$215/'Detailed input - Vehicles'!$E$251,0)</f>
        <v>0</v>
      </c>
      <c r="AB229" s="140">
        <f>IF('Detailed input - Vehicles'!$E$251&gt;=T219,Trains!$L$215/'Detailed input - Vehicles'!$E$251,0)</f>
        <v>0</v>
      </c>
      <c r="AC229" s="140">
        <f>IF('Detailed input - Vehicles'!$E$251&gt;=U219,Trains!$L$215/'Detailed input - Vehicles'!$E$251,0)</f>
        <v>0</v>
      </c>
    </row>
    <row r="230" spans="1:29" s="32" customFormat="1" ht="16.5" customHeight="1" outlineLevel="2" x14ac:dyDescent="0.3">
      <c r="B230" s="101"/>
      <c r="C230" s="146" t="s">
        <v>167</v>
      </c>
      <c r="D230" s="140"/>
      <c r="E230" s="140"/>
      <c r="F230" s="140"/>
      <c r="G230" s="140"/>
      <c r="H230" s="140"/>
      <c r="I230" s="140"/>
      <c r="J230" s="140"/>
      <c r="K230" s="140"/>
      <c r="L230" s="140"/>
      <c r="M230" s="140">
        <f>IF('Detailed input - Vehicles'!$E$251&gt;=D219,Trains!$M$215/'Detailed input - Vehicles'!$E$251,0)</f>
        <v>0</v>
      </c>
      <c r="N230" s="140">
        <f>IF('Detailed input - Vehicles'!$E$251&gt;=E219,Trains!$M$215/'Detailed input - Vehicles'!$E$251,0)</f>
        <v>0</v>
      </c>
      <c r="O230" s="140">
        <f>IF('Detailed input - Vehicles'!$E$251&gt;=F219,Trains!$M$215/'Detailed input - Vehicles'!$E$251,0)</f>
        <v>0</v>
      </c>
      <c r="P230" s="140">
        <f>IF('Detailed input - Vehicles'!$E$251&gt;=G219,Trains!$M$215/'Detailed input - Vehicles'!$E$251,0)</f>
        <v>0</v>
      </c>
      <c r="Q230" s="140">
        <f>IF('Detailed input - Vehicles'!$E$251&gt;=H219,Trains!$M$215/'Detailed input - Vehicles'!$E$251,0)</f>
        <v>0</v>
      </c>
      <c r="R230" s="140">
        <f>IF('Detailed input - Vehicles'!$E$251&gt;=I219,Trains!$M$215/'Detailed input - Vehicles'!$E$251,0)</f>
        <v>0</v>
      </c>
      <c r="S230" s="140">
        <f>IF('Detailed input - Vehicles'!$E$251&gt;=J219,Trains!$M$215/'Detailed input - Vehicles'!$E$251,0)</f>
        <v>0</v>
      </c>
      <c r="T230" s="140">
        <f>IF('Detailed input - Vehicles'!$E$251&gt;=K219,Trains!$M$215/'Detailed input - Vehicles'!$E$251,0)</f>
        <v>0</v>
      </c>
      <c r="U230" s="140">
        <f>IF('Detailed input - Vehicles'!$E$251&gt;=L219,Trains!$M$215/'Detailed input - Vehicles'!$E$251,0)</f>
        <v>0</v>
      </c>
      <c r="V230" s="140">
        <f>IF('Detailed input - Vehicles'!$E$251&gt;=M219,Trains!$M$215/'Detailed input - Vehicles'!$E$251,0)</f>
        <v>0</v>
      </c>
      <c r="W230" s="140">
        <f>IF('Detailed input - Vehicles'!$E$251&gt;=N219,Trains!$M$215/'Detailed input - Vehicles'!$E$251,0)</f>
        <v>0</v>
      </c>
      <c r="X230" s="140">
        <f>IF('Detailed input - Vehicles'!$E$251&gt;=O219,Trains!$M$215/'Detailed input - Vehicles'!$E$251,0)</f>
        <v>0</v>
      </c>
      <c r="Y230" s="140">
        <f>IF('Detailed input - Vehicles'!$E$251&gt;=P219,Trains!$M$215/'Detailed input - Vehicles'!$E$251,0)</f>
        <v>0</v>
      </c>
      <c r="Z230" s="140">
        <f>IF('Detailed input - Vehicles'!$E$251&gt;=Q219,Trains!$M$215/'Detailed input - Vehicles'!$E$251,0)</f>
        <v>0</v>
      </c>
      <c r="AA230" s="140">
        <f>IF('Detailed input - Vehicles'!$E$251&gt;=R219,Trains!$M$215/'Detailed input - Vehicles'!$E$251,0)</f>
        <v>0</v>
      </c>
      <c r="AB230" s="140">
        <f>IF('Detailed input - Vehicles'!$E$251&gt;=S219,Trains!$M$215/'Detailed input - Vehicles'!$E$251,0)</f>
        <v>0</v>
      </c>
      <c r="AC230" s="140">
        <f>IF('Detailed input - Vehicles'!$E$251&gt;=T219,Trains!$M$215/'Detailed input - Vehicles'!$E$251,0)</f>
        <v>0</v>
      </c>
    </row>
    <row r="231" spans="1:29" s="32" customFormat="1" ht="16.5" customHeight="1" outlineLevel="2" x14ac:dyDescent="0.3">
      <c r="B231" s="101"/>
      <c r="C231" s="146" t="s">
        <v>168</v>
      </c>
      <c r="D231" s="140"/>
      <c r="E231" s="140"/>
      <c r="F231" s="140"/>
      <c r="G231" s="140"/>
      <c r="H231" s="140"/>
      <c r="I231" s="140"/>
      <c r="J231" s="140"/>
      <c r="K231" s="140"/>
      <c r="L231" s="140"/>
      <c r="M231" s="140"/>
      <c r="N231" s="140">
        <f>IF('Detailed input - Vehicles'!$E$251&gt;=D219,Trains!$N$215/'Detailed input - Vehicles'!$E$251,0)</f>
        <v>0</v>
      </c>
      <c r="O231" s="140">
        <f>IF('Detailed input - Vehicles'!$E$251&gt;=E219,Trains!$N$215/'Detailed input - Vehicles'!$E$251,0)</f>
        <v>0</v>
      </c>
      <c r="P231" s="140">
        <f>IF('Detailed input - Vehicles'!$E$251&gt;=F219,Trains!$N$215/'Detailed input - Vehicles'!$E$251,0)</f>
        <v>0</v>
      </c>
      <c r="Q231" s="140">
        <f>IF('Detailed input - Vehicles'!$E$251&gt;=G219,Trains!$N$215/'Detailed input - Vehicles'!$E$251,0)</f>
        <v>0</v>
      </c>
      <c r="R231" s="140">
        <f>IF('Detailed input - Vehicles'!$E$251&gt;=H219,Trains!$N$215/'Detailed input - Vehicles'!$E$251,0)</f>
        <v>0</v>
      </c>
      <c r="S231" s="140">
        <f>IF('Detailed input - Vehicles'!$E$251&gt;=I219,Trains!$N$215/'Detailed input - Vehicles'!$E$251,0)</f>
        <v>0</v>
      </c>
      <c r="T231" s="140">
        <f>IF('Detailed input - Vehicles'!$E$251&gt;=J219,Trains!$N$215/'Detailed input - Vehicles'!$E$251,0)</f>
        <v>0</v>
      </c>
      <c r="U231" s="140">
        <f>IF('Detailed input - Vehicles'!$E$251&gt;=K219,Trains!$N$215/'Detailed input - Vehicles'!$E$251,0)</f>
        <v>0</v>
      </c>
      <c r="V231" s="140">
        <f>IF('Detailed input - Vehicles'!$E$251&gt;=L219,Trains!$N$215/'Detailed input - Vehicles'!$E$251,0)</f>
        <v>0</v>
      </c>
      <c r="W231" s="140">
        <f>IF('Detailed input - Vehicles'!$E$251&gt;=M219,Trains!$N$215/'Detailed input - Vehicles'!$E$251,0)</f>
        <v>0</v>
      </c>
      <c r="X231" s="140">
        <f>IF('Detailed input - Vehicles'!$E$251&gt;=N219,Trains!$N$215/'Detailed input - Vehicles'!$E$251,0)</f>
        <v>0</v>
      </c>
      <c r="Y231" s="140">
        <f>IF('Detailed input - Vehicles'!$E$251&gt;=O219,Trains!$N$215/'Detailed input - Vehicles'!$E$251,0)</f>
        <v>0</v>
      </c>
      <c r="Z231" s="140">
        <f>IF('Detailed input - Vehicles'!$E$251&gt;=P219,Trains!$N$215/'Detailed input - Vehicles'!$E$251,0)</f>
        <v>0</v>
      </c>
      <c r="AA231" s="140">
        <f>IF('Detailed input - Vehicles'!$E$251&gt;=Q219,Trains!$N$215/'Detailed input - Vehicles'!$E$251,0)</f>
        <v>0</v>
      </c>
      <c r="AB231" s="140">
        <f>IF('Detailed input - Vehicles'!$E$251&gt;=R219,Trains!$N$215/'Detailed input - Vehicles'!$E$251,0)</f>
        <v>0</v>
      </c>
      <c r="AC231" s="140">
        <f>IF('Detailed input - Vehicles'!$E$251&gt;=S219,Trains!$N$215/'Detailed input - Vehicles'!$E$251,0)</f>
        <v>0</v>
      </c>
    </row>
    <row r="232" spans="1:29" s="32" customFormat="1" ht="16.5" customHeight="1" outlineLevel="1" x14ac:dyDescent="0.3">
      <c r="B232" s="101"/>
      <c r="C232" s="146"/>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c r="AB232" s="140"/>
      <c r="AC232" s="140"/>
    </row>
    <row r="233" spans="1:29" s="32" customFormat="1" ht="16.5" customHeight="1" outlineLevel="1" x14ac:dyDescent="0.3">
      <c r="B233" s="101"/>
      <c r="C233" s="146"/>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c r="AB233" s="140"/>
      <c r="AC233" s="140"/>
    </row>
    <row r="234" spans="1:29" ht="20.25" customHeight="1" outlineLevel="1" x14ac:dyDescent="0.3">
      <c r="A234" s="85"/>
      <c r="B234" s="133" t="s">
        <v>290</v>
      </c>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c r="AA234" s="134"/>
      <c r="AB234" s="134"/>
      <c r="AC234" s="134"/>
    </row>
    <row r="235" spans="1:29" s="32" customFormat="1" ht="16.5" customHeight="1" outlineLevel="1" x14ac:dyDescent="0.3">
      <c r="B235" s="34"/>
      <c r="C235" s="35"/>
      <c r="D235" s="33"/>
      <c r="E235" s="33"/>
      <c r="F235" s="33"/>
      <c r="G235" s="33"/>
      <c r="H235" s="33"/>
      <c r="I235" s="33"/>
      <c r="J235" s="33"/>
      <c r="K235" s="33"/>
    </row>
    <row r="236" spans="1:29" s="87" customFormat="1" ht="20.25" customHeight="1" outlineLevel="1" thickBot="1" x14ac:dyDescent="0.35">
      <c r="A236" s="85"/>
      <c r="B236" s="184" t="s">
        <v>307</v>
      </c>
      <c r="C236" s="184"/>
      <c r="D236" s="185">
        <f>D238+D252</f>
        <v>0</v>
      </c>
      <c r="E236" s="185">
        <f t="shared" ref="E236:AC236" si="140">E238+E252</f>
        <v>0</v>
      </c>
      <c r="F236" s="185">
        <f t="shared" si="140"/>
        <v>0</v>
      </c>
      <c r="G236" s="185">
        <f t="shared" si="140"/>
        <v>0</v>
      </c>
      <c r="H236" s="185">
        <f t="shared" si="140"/>
        <v>0</v>
      </c>
      <c r="I236" s="185">
        <f t="shared" si="140"/>
        <v>0</v>
      </c>
      <c r="J236" s="185">
        <f t="shared" si="140"/>
        <v>0</v>
      </c>
      <c r="K236" s="185">
        <f t="shared" si="140"/>
        <v>0</v>
      </c>
      <c r="L236" s="185">
        <f t="shared" si="140"/>
        <v>0</v>
      </c>
      <c r="M236" s="185">
        <f t="shared" si="140"/>
        <v>0</v>
      </c>
      <c r="N236" s="185">
        <f t="shared" si="140"/>
        <v>0</v>
      </c>
      <c r="O236" s="185">
        <f t="shared" si="140"/>
        <v>0</v>
      </c>
      <c r="P236" s="185">
        <f t="shared" si="140"/>
        <v>0</v>
      </c>
      <c r="Q236" s="185">
        <f t="shared" si="140"/>
        <v>0</v>
      </c>
      <c r="R236" s="185">
        <f t="shared" si="140"/>
        <v>0</v>
      </c>
      <c r="S236" s="185">
        <f t="shared" si="140"/>
        <v>0</v>
      </c>
      <c r="T236" s="185">
        <f t="shared" si="140"/>
        <v>0</v>
      </c>
      <c r="U236" s="185">
        <f t="shared" si="140"/>
        <v>0</v>
      </c>
      <c r="V236" s="185">
        <f t="shared" si="140"/>
        <v>0</v>
      </c>
      <c r="W236" s="185">
        <f t="shared" si="140"/>
        <v>0</v>
      </c>
      <c r="X236" s="185">
        <f t="shared" si="140"/>
        <v>0</v>
      </c>
      <c r="Y236" s="185">
        <f t="shared" si="140"/>
        <v>0</v>
      </c>
      <c r="Z236" s="185">
        <f t="shared" si="140"/>
        <v>0</v>
      </c>
      <c r="AA236" s="185">
        <f t="shared" si="140"/>
        <v>0</v>
      </c>
      <c r="AB236" s="185">
        <f t="shared" si="140"/>
        <v>0</v>
      </c>
      <c r="AC236" s="185">
        <f t="shared" si="140"/>
        <v>0</v>
      </c>
    </row>
    <row r="237" spans="1:29" s="177" customFormat="1" ht="20.25" customHeight="1" outlineLevel="1" x14ac:dyDescent="0.2">
      <c r="A237" s="186"/>
      <c r="B237" s="93" t="s">
        <v>589</v>
      </c>
      <c r="D237" s="639">
        <f>+D12</f>
        <v>0</v>
      </c>
      <c r="E237" s="639">
        <f t="shared" ref="E237:AC237" si="141">+E12</f>
        <v>0</v>
      </c>
      <c r="F237" s="639">
        <f t="shared" si="141"/>
        <v>0</v>
      </c>
      <c r="G237" s="639">
        <f t="shared" si="141"/>
        <v>0</v>
      </c>
      <c r="H237" s="639">
        <f t="shared" si="141"/>
        <v>0</v>
      </c>
      <c r="I237" s="639">
        <f t="shared" si="141"/>
        <v>0</v>
      </c>
      <c r="J237" s="639">
        <f t="shared" si="141"/>
        <v>0</v>
      </c>
      <c r="K237" s="639">
        <f t="shared" si="141"/>
        <v>0</v>
      </c>
      <c r="L237" s="639">
        <f t="shared" si="141"/>
        <v>0</v>
      </c>
      <c r="M237" s="639">
        <f t="shared" si="141"/>
        <v>0</v>
      </c>
      <c r="N237" s="639">
        <f t="shared" si="141"/>
        <v>0</v>
      </c>
      <c r="O237" s="639">
        <f t="shared" si="141"/>
        <v>0</v>
      </c>
      <c r="P237" s="639">
        <f t="shared" si="141"/>
        <v>0</v>
      </c>
      <c r="Q237" s="639">
        <f t="shared" si="141"/>
        <v>0</v>
      </c>
      <c r="R237" s="639">
        <f t="shared" si="141"/>
        <v>0</v>
      </c>
      <c r="S237" s="639">
        <f t="shared" si="141"/>
        <v>0</v>
      </c>
      <c r="T237" s="639">
        <f t="shared" si="141"/>
        <v>0</v>
      </c>
      <c r="U237" s="639">
        <f t="shared" si="141"/>
        <v>0</v>
      </c>
      <c r="V237" s="639">
        <f t="shared" si="141"/>
        <v>0</v>
      </c>
      <c r="W237" s="639">
        <f t="shared" si="141"/>
        <v>0</v>
      </c>
      <c r="X237" s="639">
        <f t="shared" si="141"/>
        <v>0</v>
      </c>
      <c r="Y237" s="639">
        <f t="shared" si="141"/>
        <v>0</v>
      </c>
      <c r="Z237" s="639">
        <f t="shared" si="141"/>
        <v>0</v>
      </c>
      <c r="AA237" s="639">
        <f t="shared" si="141"/>
        <v>0</v>
      </c>
      <c r="AB237" s="639">
        <f t="shared" si="141"/>
        <v>0</v>
      </c>
      <c r="AC237" s="639">
        <f t="shared" si="141"/>
        <v>0</v>
      </c>
    </row>
    <row r="238" spans="1:29" s="32" customFormat="1" ht="16.5" customHeight="1" outlineLevel="1" x14ac:dyDescent="0.3">
      <c r="B238" s="18" t="s">
        <v>590</v>
      </c>
      <c r="C238" s="35"/>
      <c r="D238" s="112">
        <f>+D239</f>
        <v>0</v>
      </c>
      <c r="E238" s="243">
        <f>+IF(E237=0,0,+IF(E239&lt;&gt;D239,IF(E239=0,D239,E239),D238))</f>
        <v>0</v>
      </c>
      <c r="F238" s="243">
        <f t="shared" ref="F238:AC238" si="142">+IF(F237=0,0,+IF(F239&lt;&gt;E239,IF(F239=0,E239,F239),E238))</f>
        <v>0</v>
      </c>
      <c r="G238" s="243">
        <f t="shared" si="142"/>
        <v>0</v>
      </c>
      <c r="H238" s="243">
        <f t="shared" si="142"/>
        <v>0</v>
      </c>
      <c r="I238" s="243">
        <f t="shared" si="142"/>
        <v>0</v>
      </c>
      <c r="J238" s="243">
        <f t="shared" si="142"/>
        <v>0</v>
      </c>
      <c r="K238" s="243">
        <f t="shared" si="142"/>
        <v>0</v>
      </c>
      <c r="L238" s="243">
        <f t="shared" si="142"/>
        <v>0</v>
      </c>
      <c r="M238" s="243">
        <f t="shared" si="142"/>
        <v>0</v>
      </c>
      <c r="N238" s="243">
        <f t="shared" si="142"/>
        <v>0</v>
      </c>
      <c r="O238" s="243">
        <f t="shared" si="142"/>
        <v>0</v>
      </c>
      <c r="P238" s="243">
        <f t="shared" si="142"/>
        <v>0</v>
      </c>
      <c r="Q238" s="243">
        <f t="shared" si="142"/>
        <v>0</v>
      </c>
      <c r="R238" s="243">
        <f t="shared" si="142"/>
        <v>0</v>
      </c>
      <c r="S238" s="243">
        <f t="shared" si="142"/>
        <v>0</v>
      </c>
      <c r="T238" s="243">
        <f t="shared" si="142"/>
        <v>0</v>
      </c>
      <c r="U238" s="243">
        <f t="shared" si="142"/>
        <v>0</v>
      </c>
      <c r="V238" s="243">
        <f t="shared" si="142"/>
        <v>0</v>
      </c>
      <c r="W238" s="243">
        <f t="shared" si="142"/>
        <v>0</v>
      </c>
      <c r="X238" s="243">
        <f t="shared" si="142"/>
        <v>0</v>
      </c>
      <c r="Y238" s="243">
        <f t="shared" si="142"/>
        <v>0</v>
      </c>
      <c r="Z238" s="243">
        <f t="shared" si="142"/>
        <v>0</v>
      </c>
      <c r="AA238" s="243">
        <f t="shared" si="142"/>
        <v>0</v>
      </c>
      <c r="AB238" s="243">
        <f t="shared" si="142"/>
        <v>0</v>
      </c>
      <c r="AC238" s="243">
        <f t="shared" si="142"/>
        <v>0</v>
      </c>
    </row>
    <row r="239" spans="1:29" s="39" customFormat="1" ht="16.5" customHeight="1" outlineLevel="2" x14ac:dyDescent="0.3">
      <c r="A239" s="258"/>
      <c r="B239" s="18" t="s">
        <v>305</v>
      </c>
      <c r="C239" s="18" t="s">
        <v>16</v>
      </c>
      <c r="D239" s="143">
        <f>SUM(D240:D249)</f>
        <v>0</v>
      </c>
      <c r="E239" s="143">
        <f t="shared" ref="E239:N239" si="143">SUM(E240:E249)</f>
        <v>0</v>
      </c>
      <c r="F239" s="143">
        <f t="shared" si="143"/>
        <v>0</v>
      </c>
      <c r="G239" s="143">
        <f t="shared" si="143"/>
        <v>0</v>
      </c>
      <c r="H239" s="143">
        <f t="shared" si="143"/>
        <v>0</v>
      </c>
      <c r="I239" s="143">
        <f t="shared" si="143"/>
        <v>0</v>
      </c>
      <c r="J239" s="143">
        <f t="shared" si="143"/>
        <v>0</v>
      </c>
      <c r="K239" s="143">
        <f t="shared" si="143"/>
        <v>0</v>
      </c>
      <c r="L239" s="143">
        <f t="shared" si="143"/>
        <v>0</v>
      </c>
      <c r="M239" s="143">
        <f t="shared" si="143"/>
        <v>0</v>
      </c>
      <c r="N239" s="143">
        <f t="shared" si="143"/>
        <v>0</v>
      </c>
      <c r="O239" s="143">
        <f t="shared" ref="O239:AC239" si="144">SUM(O240:O249)</f>
        <v>0</v>
      </c>
      <c r="P239" s="143">
        <f t="shared" si="144"/>
        <v>0</v>
      </c>
      <c r="Q239" s="143">
        <f t="shared" si="144"/>
        <v>0</v>
      </c>
      <c r="R239" s="143">
        <f t="shared" si="144"/>
        <v>0</v>
      </c>
      <c r="S239" s="143">
        <f t="shared" si="144"/>
        <v>0</v>
      </c>
      <c r="T239" s="143">
        <f t="shared" si="144"/>
        <v>0</v>
      </c>
      <c r="U239" s="143">
        <f t="shared" si="144"/>
        <v>0</v>
      </c>
      <c r="V239" s="143">
        <f t="shared" si="144"/>
        <v>0</v>
      </c>
      <c r="W239" s="143">
        <f t="shared" si="144"/>
        <v>0</v>
      </c>
      <c r="X239" s="143">
        <f t="shared" si="144"/>
        <v>0</v>
      </c>
      <c r="Y239" s="143">
        <f t="shared" si="144"/>
        <v>0</v>
      </c>
      <c r="Z239" s="143">
        <f t="shared" si="144"/>
        <v>0</v>
      </c>
      <c r="AA239" s="143">
        <f t="shared" si="144"/>
        <v>0</v>
      </c>
      <c r="AB239" s="143">
        <f t="shared" si="144"/>
        <v>0</v>
      </c>
      <c r="AC239" s="143">
        <f t="shared" si="144"/>
        <v>0</v>
      </c>
    </row>
    <row r="240" spans="1:29" s="32" customFormat="1" ht="16.5" customHeight="1" outlineLevel="3" x14ac:dyDescent="0.3">
      <c r="B240" s="34"/>
      <c r="C240" s="146" t="s">
        <v>169</v>
      </c>
      <c r="D240" s="33">
        <f>IF(D221&lt;&gt;0,MAX($D$215:$N$215)*'Detailed input - HRS'!$E$16,0)</f>
        <v>0</v>
      </c>
      <c r="E240" s="33">
        <f>IF(E221&lt;&gt;0,MAX($D$215:$N$215)*'Detailed input - HRS'!$E$16,0)</f>
        <v>0</v>
      </c>
      <c r="F240" s="33">
        <f>IF(F221&lt;&gt;0,MAX($D$215:$N$215)*'Detailed input - HRS'!$E$16,0)</f>
        <v>0</v>
      </c>
      <c r="G240" s="33">
        <f>IF(G221&lt;&gt;0,MAX($D$215:$N$215)*'Detailed input - HRS'!$E$16,0)</f>
        <v>0</v>
      </c>
      <c r="H240" s="33">
        <f>IF(H221&lt;&gt;0,MAX($D$215:$N$215)*'Detailed input - HRS'!$E$16,0)</f>
        <v>0</v>
      </c>
      <c r="I240" s="33">
        <f>IF(I221&lt;&gt;0,MAX($D$215:$N$215)*'Detailed input - HRS'!$E$16,0)</f>
        <v>0</v>
      </c>
      <c r="J240" s="33">
        <f>IF(J221&lt;&gt;0,MAX($D$215:$N$215)*'Detailed input - HRS'!$E$16,0)</f>
        <v>0</v>
      </c>
      <c r="K240" s="33">
        <f>IF(K221&lt;&gt;0,MAX($D$215:$N$215)*'Detailed input - HRS'!$E$16,0)</f>
        <v>0</v>
      </c>
      <c r="L240" s="33">
        <f>IF(L221&lt;&gt;0,MAX($D$215:$N$215)*'Detailed input - HRS'!$E$16,0)</f>
        <v>0</v>
      </c>
      <c r="M240" s="33">
        <f>IF(M221&lt;&gt;0,MAX($D$215:$N$215)*'Detailed input - HRS'!$E$16,0)</f>
        <v>0</v>
      </c>
      <c r="N240" s="33">
        <f>IF(N221&lt;&gt;0,MAX($D$215:$N$215)*'Detailed input - HRS'!$E$16,0)</f>
        <v>0</v>
      </c>
      <c r="O240" s="33">
        <f>IF(O221&lt;&gt;0,MAX($D$215:$N$215)*'Detailed input - HRS'!$E$16,0)</f>
        <v>0</v>
      </c>
      <c r="P240" s="33">
        <f>IF(P221&lt;&gt;0,MAX($D$215:$N$215)*'Detailed input - HRS'!$E$16,0)</f>
        <v>0</v>
      </c>
      <c r="Q240" s="33">
        <f>IF(Q221&lt;&gt;0,MAX($D$215:$N$215)*'Detailed input - HRS'!$E$16,0)</f>
        <v>0</v>
      </c>
      <c r="R240" s="33">
        <f>IF(R221&lt;&gt;0,MAX($D$215:$N$215)*'Detailed input - HRS'!$E$16,0)</f>
        <v>0</v>
      </c>
      <c r="S240" s="33">
        <f>IF(S221&lt;&gt;0,MAX($D$215:$N$215)*'Detailed input - HRS'!$E$16,0)</f>
        <v>0</v>
      </c>
      <c r="T240" s="33">
        <f>IF(T221&lt;&gt;0,MAX($D$215:$N$215)*'Detailed input - HRS'!$E$16,0)</f>
        <v>0</v>
      </c>
      <c r="U240" s="33">
        <f>IF(U221&lt;&gt;0,MAX($D$215:$N$215)*'Detailed input - HRS'!$E$16,0)</f>
        <v>0</v>
      </c>
      <c r="V240" s="33">
        <f>IF(V221&lt;&gt;0,MAX($D$215:$N$215)*'Detailed input - HRS'!$E$16,0)</f>
        <v>0</v>
      </c>
      <c r="W240" s="33">
        <f>IF(W221&lt;&gt;0,MAX($D$215:$N$215)*'Detailed input - HRS'!$E$16,0)</f>
        <v>0</v>
      </c>
      <c r="X240" s="33">
        <f>IF(X221&lt;&gt;0,MAX($D$215:$N$215)*'Detailed input - HRS'!$E$16,0)</f>
        <v>0</v>
      </c>
      <c r="Y240" s="33">
        <f>IF(Y221&lt;&gt;0,MAX($D$215:$N$215)*'Detailed input - HRS'!$E$16,0)</f>
        <v>0</v>
      </c>
      <c r="Z240" s="33">
        <f>IF(Z221&lt;&gt;0,MAX($D$215:$N$215)*'Detailed input - HRS'!$E$16,0)</f>
        <v>0</v>
      </c>
      <c r="AA240" s="33">
        <f>IF(AA221&lt;&gt;0,MAX($D$215:$N$215)*'Detailed input - HRS'!$E$16,0)</f>
        <v>0</v>
      </c>
      <c r="AB240" s="33">
        <f>IF(AB221&lt;&gt;0,MAX($D$215:$N$215)*'Detailed input - HRS'!$E$16,0)</f>
        <v>0</v>
      </c>
      <c r="AC240" s="33">
        <f>IF(AC221&lt;&gt;0,MAX($D$215:$N$215)*'Detailed input - HRS'!$E$16,0)</f>
        <v>0</v>
      </c>
    </row>
    <row r="241" spans="1:29" ht="15" customHeight="1" outlineLevel="3" x14ac:dyDescent="0.3">
      <c r="C241" s="146" t="s">
        <v>304</v>
      </c>
      <c r="D241" s="33"/>
      <c r="E241" s="33">
        <f>IF(E222&lt;&gt;0,MAX($D$215:$N$215)*'Detailed input - HRS'!$E$16,0)</f>
        <v>0</v>
      </c>
      <c r="F241" s="33">
        <f>IF(F222&lt;&gt;0,MAX($D$215:$N$215)*'Detailed input - HRS'!$E$16,0)</f>
        <v>0</v>
      </c>
      <c r="G241" s="33">
        <f>IF(G222&lt;&gt;0,MAX($D$215:$N$215)*'Detailed input - HRS'!$E$16,0)</f>
        <v>0</v>
      </c>
      <c r="H241" s="33">
        <f>IF(H222&lt;&gt;0,MAX($D$215:$N$215)*'Detailed input - HRS'!$E$16,0)</f>
        <v>0</v>
      </c>
      <c r="I241" s="33">
        <f>IF(I222&lt;&gt;0,MAX($D$215:$N$215)*'Detailed input - HRS'!$E$16,0)</f>
        <v>0</v>
      </c>
      <c r="J241" s="33">
        <f>IF(J222&lt;&gt;0,MAX($D$215:$N$215)*'Detailed input - HRS'!$E$16,0)</f>
        <v>0</v>
      </c>
      <c r="K241" s="33">
        <f>IF(K222&lt;&gt;0,MAX($D$215:$N$215)*'Detailed input - HRS'!$E$16,0)</f>
        <v>0</v>
      </c>
      <c r="L241" s="33">
        <f>IF(L222&lt;&gt;0,MAX($D$215:$N$215)*'Detailed input - HRS'!$E$16,0)</f>
        <v>0</v>
      </c>
      <c r="M241" s="33">
        <f>IF(M222&lt;&gt;0,MAX($D$215:$N$215)*'Detailed input - HRS'!$E$16,0)</f>
        <v>0</v>
      </c>
      <c r="N241" s="33">
        <f>IF(N222&lt;&gt;0,MAX($D$215:$N$215)*'Detailed input - HRS'!$E$16,0)</f>
        <v>0</v>
      </c>
      <c r="O241" s="33">
        <f>IF(O222&lt;&gt;0,MAX($D$215:$N$215)*'Detailed input - HRS'!$E$16,0)</f>
        <v>0</v>
      </c>
      <c r="P241" s="33">
        <f>IF(P222&lt;&gt;0,MAX($D$215:$N$215)*'Detailed input - HRS'!$E$16,0)</f>
        <v>0</v>
      </c>
      <c r="Q241" s="33">
        <f>IF(Q222&lt;&gt;0,MAX($D$215:$N$215)*'Detailed input - HRS'!$E$16,0)</f>
        <v>0</v>
      </c>
      <c r="R241" s="33">
        <f>IF(R222&lt;&gt;0,MAX($D$215:$N$215)*'Detailed input - HRS'!$E$16,0)</f>
        <v>0</v>
      </c>
      <c r="S241" s="33">
        <f>IF(S222&lt;&gt;0,MAX($D$215:$N$215)*'Detailed input - HRS'!$E$16,0)</f>
        <v>0</v>
      </c>
      <c r="T241" s="33">
        <f>IF(T222&lt;&gt;0,MAX($D$215:$N$215)*'Detailed input - HRS'!$E$16,0)</f>
        <v>0</v>
      </c>
      <c r="U241" s="33">
        <f>IF(U222&lt;&gt;0,MAX($D$215:$N$215)*'Detailed input - HRS'!$E$16,0)</f>
        <v>0</v>
      </c>
      <c r="V241" s="33">
        <f>IF(V222&lt;&gt;0,MAX($D$215:$N$215)*'Detailed input - HRS'!$E$16,0)</f>
        <v>0</v>
      </c>
      <c r="W241" s="33">
        <f>IF(W222&lt;&gt;0,MAX($D$215:$N$215)*'Detailed input - HRS'!$E$16,0)</f>
        <v>0</v>
      </c>
      <c r="X241" s="33">
        <f>IF(X222&lt;&gt;0,MAX($D$215:$N$215)*'Detailed input - HRS'!$E$16,0)</f>
        <v>0</v>
      </c>
      <c r="Y241" s="33">
        <f>IF(Y222&lt;&gt;0,MAX($D$215:$N$215)*'Detailed input - HRS'!$E$16,0)</f>
        <v>0</v>
      </c>
      <c r="Z241" s="33">
        <f>IF(Z222&lt;&gt;0,MAX($D$215:$N$215)*'Detailed input - HRS'!$E$16,0)</f>
        <v>0</v>
      </c>
      <c r="AA241" s="33">
        <f>IF(AA222&lt;&gt;0,MAX($D$215:$N$215)*'Detailed input - HRS'!$E$16,0)</f>
        <v>0</v>
      </c>
      <c r="AB241" s="33">
        <f>IF(AB222&lt;&gt;0,MAX($D$215:$N$215)*'Detailed input - HRS'!$E$16,0)</f>
        <v>0</v>
      </c>
      <c r="AC241" s="33">
        <f>IF(AC222&lt;&gt;0,MAX($D$215:$N$215)*'Detailed input - HRS'!$E$16,0)</f>
        <v>0</v>
      </c>
    </row>
    <row r="242" spans="1:29" ht="15" customHeight="1" outlineLevel="3" x14ac:dyDescent="0.3">
      <c r="C242" s="146" t="s">
        <v>170</v>
      </c>
      <c r="D242" s="33"/>
      <c r="E242" s="33"/>
      <c r="F242" s="33">
        <f>IF(F223&lt;&gt;0,MAX($D$215:$N$215)*'Detailed input - HRS'!$E$16,0)</f>
        <v>0</v>
      </c>
      <c r="G242" s="33">
        <f>IF(G223&lt;&gt;0,MAX($D$215:$N$215)*'Detailed input - HRS'!$E$16,0)</f>
        <v>0</v>
      </c>
      <c r="H242" s="33">
        <f>IF(H223&lt;&gt;0,MAX($D$215:$N$215)*'Detailed input - HRS'!$E$16,0)</f>
        <v>0</v>
      </c>
      <c r="I242" s="33">
        <f>IF(I223&lt;&gt;0,MAX($D$215:$N$215)*'Detailed input - HRS'!$E$16,0)</f>
        <v>0</v>
      </c>
      <c r="J242" s="33">
        <f>IF(J223&lt;&gt;0,MAX($D$215:$N$215)*'Detailed input - HRS'!$E$16,0)</f>
        <v>0</v>
      </c>
      <c r="K242" s="33">
        <f>IF(K223&lt;&gt;0,MAX($D$215:$N$215)*'Detailed input - HRS'!$E$16,0)</f>
        <v>0</v>
      </c>
      <c r="L242" s="33">
        <f>IF(L223&lt;&gt;0,MAX($D$215:$N$215)*'Detailed input - HRS'!$E$16,0)</f>
        <v>0</v>
      </c>
      <c r="M242" s="33">
        <f>IF(M223&lt;&gt;0,MAX($D$215:$N$215)*'Detailed input - HRS'!$E$16,0)</f>
        <v>0</v>
      </c>
      <c r="N242" s="33">
        <f>IF(N223&lt;&gt;0,MAX($D$215:$N$215)*'Detailed input - HRS'!$E$16,0)</f>
        <v>0</v>
      </c>
      <c r="O242" s="33">
        <f>IF(O223&lt;&gt;0,MAX($D$215:$N$215)*'Detailed input - HRS'!$E$16,0)</f>
        <v>0</v>
      </c>
      <c r="P242" s="33">
        <f>IF(P223&lt;&gt;0,MAX($D$215:$N$215)*'Detailed input - HRS'!$E$16,0)</f>
        <v>0</v>
      </c>
      <c r="Q242" s="33">
        <f>IF(Q223&lt;&gt;0,MAX($D$215:$N$215)*'Detailed input - HRS'!$E$16,0)</f>
        <v>0</v>
      </c>
      <c r="R242" s="33">
        <f>IF(R223&lt;&gt;0,MAX($D$215:$N$215)*'Detailed input - HRS'!$E$16,0)</f>
        <v>0</v>
      </c>
      <c r="S242" s="33">
        <f>IF(S223&lt;&gt;0,MAX($D$215:$N$215)*'Detailed input - HRS'!$E$16,0)</f>
        <v>0</v>
      </c>
      <c r="T242" s="33">
        <f>IF(T223&lt;&gt;0,MAX($D$215:$N$215)*'Detailed input - HRS'!$E$16,0)</f>
        <v>0</v>
      </c>
      <c r="U242" s="33">
        <f>IF(U223&lt;&gt;0,MAX($D$215:$N$215)*'Detailed input - HRS'!$E$16,0)</f>
        <v>0</v>
      </c>
      <c r="V242" s="33">
        <f>IF(V223&lt;&gt;0,MAX($D$215:$N$215)*'Detailed input - HRS'!$E$16,0)</f>
        <v>0</v>
      </c>
      <c r="W242" s="33">
        <f>IF(W223&lt;&gt;0,MAX($D$215:$N$215)*'Detailed input - HRS'!$E$16,0)</f>
        <v>0</v>
      </c>
      <c r="X242" s="33">
        <f>IF(X223&lt;&gt;0,MAX($D$215:$N$215)*'Detailed input - HRS'!$E$16,0)</f>
        <v>0</v>
      </c>
      <c r="Y242" s="33">
        <f>IF(Y223&lt;&gt;0,MAX($D$215:$N$215)*'Detailed input - HRS'!$E$16,0)</f>
        <v>0</v>
      </c>
      <c r="Z242" s="33">
        <f>IF(Z223&lt;&gt;0,MAX($D$215:$N$215)*'Detailed input - HRS'!$E$16,0)</f>
        <v>0</v>
      </c>
      <c r="AA242" s="33">
        <f>IF(AA223&lt;&gt;0,MAX($D$215:$N$215)*'Detailed input - HRS'!$E$16,0)</f>
        <v>0</v>
      </c>
      <c r="AB242" s="33">
        <f>IF(AB223&lt;&gt;0,MAX($D$215:$N$215)*'Detailed input - HRS'!$E$16,0)</f>
        <v>0</v>
      </c>
      <c r="AC242" s="33">
        <f>IF(AC223&lt;&gt;0,MAX($D$215:$N$215)*'Detailed input - HRS'!$E$16,0)</f>
        <v>0</v>
      </c>
    </row>
    <row r="243" spans="1:29" ht="15" customHeight="1" outlineLevel="3" x14ac:dyDescent="0.3">
      <c r="C243" s="146" t="s">
        <v>171</v>
      </c>
      <c r="D243" s="33"/>
      <c r="E243" s="33"/>
      <c r="F243" s="33"/>
      <c r="G243" s="33">
        <f>IF(G224&lt;&gt;0,MAX($D$215:$N$215)*'Detailed input - HRS'!$E$16,0)</f>
        <v>0</v>
      </c>
      <c r="H243" s="33">
        <f>IF(H224&lt;&gt;0,MAX($D$215:$N$215)*'Detailed input - HRS'!$E$16,0)</f>
        <v>0</v>
      </c>
      <c r="I243" s="33">
        <f>IF(I224&lt;&gt;0,MAX($D$215:$N$215)*'Detailed input - HRS'!$E$16,0)</f>
        <v>0</v>
      </c>
      <c r="J243" s="33">
        <f>IF(J224&lt;&gt;0,MAX($D$215:$N$215)*'Detailed input - HRS'!$E$16,0)</f>
        <v>0</v>
      </c>
      <c r="K243" s="33">
        <f>IF(K224&lt;&gt;0,MAX($D$215:$N$215)*'Detailed input - HRS'!$E$16,0)</f>
        <v>0</v>
      </c>
      <c r="L243" s="33">
        <f>IF(L224&lt;&gt;0,MAX($D$215:$N$215)*'Detailed input - HRS'!$E$16,0)</f>
        <v>0</v>
      </c>
      <c r="M243" s="33">
        <f>IF(M224&lt;&gt;0,MAX($D$215:$N$215)*'Detailed input - HRS'!$E$16,0)</f>
        <v>0</v>
      </c>
      <c r="N243" s="33">
        <f>IF(N224&lt;&gt;0,MAX($D$215:$N$215)*'Detailed input - HRS'!$E$16,0)</f>
        <v>0</v>
      </c>
      <c r="O243" s="33">
        <f>IF(O224&lt;&gt;0,MAX($D$215:$N$215)*'Detailed input - HRS'!$E$16,0)</f>
        <v>0</v>
      </c>
      <c r="P243" s="33">
        <f>IF(P224&lt;&gt;0,MAX($D$215:$N$215)*'Detailed input - HRS'!$E$16,0)</f>
        <v>0</v>
      </c>
      <c r="Q243" s="33">
        <f>IF(Q224&lt;&gt;0,MAX($D$215:$N$215)*'Detailed input - HRS'!$E$16,0)</f>
        <v>0</v>
      </c>
      <c r="R243" s="33">
        <f>IF(R224&lt;&gt;0,MAX($D$215:$N$215)*'Detailed input - HRS'!$E$16,0)</f>
        <v>0</v>
      </c>
      <c r="S243" s="33">
        <f>IF(S224&lt;&gt;0,MAX($D$215:$N$215)*'Detailed input - HRS'!$E$16,0)</f>
        <v>0</v>
      </c>
      <c r="T243" s="33">
        <f>IF(T224&lt;&gt;0,MAX($D$215:$N$215)*'Detailed input - HRS'!$E$16,0)</f>
        <v>0</v>
      </c>
      <c r="U243" s="33">
        <f>IF(U224&lt;&gt;0,MAX($D$215:$N$215)*'Detailed input - HRS'!$E$16,0)</f>
        <v>0</v>
      </c>
      <c r="V243" s="33">
        <f>IF(V224&lt;&gt;0,MAX($D$215:$N$215)*'Detailed input - HRS'!$E$16,0)</f>
        <v>0</v>
      </c>
      <c r="W243" s="33">
        <f>IF(W224&lt;&gt;0,MAX($D$215:$N$215)*'Detailed input - HRS'!$E$16,0)</f>
        <v>0</v>
      </c>
      <c r="X243" s="33">
        <f>IF(X224&lt;&gt;0,MAX($D$215:$N$215)*'Detailed input - HRS'!$E$16,0)</f>
        <v>0</v>
      </c>
      <c r="Y243" s="33">
        <f>IF(Y224&lt;&gt;0,MAX($D$215:$N$215)*'Detailed input - HRS'!$E$16,0)</f>
        <v>0</v>
      </c>
      <c r="Z243" s="33">
        <f>IF(Z224&lt;&gt;0,MAX($D$215:$N$215)*'Detailed input - HRS'!$E$16,0)</f>
        <v>0</v>
      </c>
      <c r="AA243" s="33">
        <f>IF(AA224&lt;&gt;0,MAX($D$215:$N$215)*'Detailed input - HRS'!$E$16,0)</f>
        <v>0</v>
      </c>
      <c r="AB243" s="33">
        <f>IF(AB224&lt;&gt;0,MAX($D$215:$N$215)*'Detailed input - HRS'!$E$16,0)</f>
        <v>0</v>
      </c>
      <c r="AC243" s="33">
        <f>IF(AC224&lt;&gt;0,MAX($D$215:$N$215)*'Detailed input - HRS'!$E$16,0)</f>
        <v>0</v>
      </c>
    </row>
    <row r="244" spans="1:29" ht="15" customHeight="1" outlineLevel="3" x14ac:dyDescent="0.3">
      <c r="C244" s="146" t="s">
        <v>172</v>
      </c>
      <c r="D244" s="33"/>
      <c r="E244" s="33"/>
      <c r="F244" s="33"/>
      <c r="G244" s="33"/>
      <c r="H244" s="33">
        <f>IF(H225&lt;&gt;0,MAX($D$215:$N$215)*'Detailed input - HRS'!$E$16,0)</f>
        <v>0</v>
      </c>
      <c r="I244" s="33">
        <f>IF(I225&lt;&gt;0,MAX($D$215:$N$215)*'Detailed input - HRS'!$E$16,0)</f>
        <v>0</v>
      </c>
      <c r="J244" s="33">
        <f>IF(J225&lt;&gt;0,MAX($D$215:$N$215)*'Detailed input - HRS'!$E$16,0)</f>
        <v>0</v>
      </c>
      <c r="K244" s="33">
        <f>IF(K225&lt;&gt;0,MAX($D$215:$N$215)*'Detailed input - HRS'!$E$16,0)</f>
        <v>0</v>
      </c>
      <c r="L244" s="33">
        <f>IF(L225&lt;&gt;0,MAX($D$215:$N$215)*'Detailed input - HRS'!$E$16,0)</f>
        <v>0</v>
      </c>
      <c r="M244" s="33">
        <f>IF(M225&lt;&gt;0,MAX($D$215:$N$215)*'Detailed input - HRS'!$E$16,0)</f>
        <v>0</v>
      </c>
      <c r="N244" s="33">
        <f>IF(N225&lt;&gt;0,MAX($D$215:$N$215)*'Detailed input - HRS'!$E$16,0)</f>
        <v>0</v>
      </c>
      <c r="O244" s="33">
        <f>IF(O225&lt;&gt;0,MAX($D$215:$N$215)*'Detailed input - HRS'!$E$16,0)</f>
        <v>0</v>
      </c>
      <c r="P244" s="33">
        <f>IF(P225&lt;&gt;0,MAX($D$215:$N$215)*'Detailed input - HRS'!$E$16,0)</f>
        <v>0</v>
      </c>
      <c r="Q244" s="33">
        <f>IF(Q225&lt;&gt;0,MAX($D$215:$N$215)*'Detailed input - HRS'!$E$16,0)</f>
        <v>0</v>
      </c>
      <c r="R244" s="33">
        <f>IF(R225&lt;&gt;0,MAX($D$215:$N$215)*'Detailed input - HRS'!$E$16,0)</f>
        <v>0</v>
      </c>
      <c r="S244" s="33">
        <f>IF(S225&lt;&gt;0,MAX($D$215:$N$215)*'Detailed input - HRS'!$E$16,0)</f>
        <v>0</v>
      </c>
      <c r="T244" s="33">
        <f>IF(T225&lt;&gt;0,MAX($D$215:$N$215)*'Detailed input - HRS'!$E$16,0)</f>
        <v>0</v>
      </c>
      <c r="U244" s="33">
        <f>IF(U225&lt;&gt;0,MAX($D$215:$N$215)*'Detailed input - HRS'!$E$16,0)</f>
        <v>0</v>
      </c>
      <c r="V244" s="33">
        <f>IF(V225&lt;&gt;0,MAX($D$215:$N$215)*'Detailed input - HRS'!$E$16,0)</f>
        <v>0</v>
      </c>
      <c r="W244" s="33">
        <f>IF(W225&lt;&gt;0,MAX($D$215:$N$215)*'Detailed input - HRS'!$E$16,0)</f>
        <v>0</v>
      </c>
      <c r="X244" s="33">
        <f>IF(X225&lt;&gt;0,MAX($D$215:$N$215)*'Detailed input - HRS'!$E$16,0)</f>
        <v>0</v>
      </c>
      <c r="Y244" s="33">
        <f>IF(Y225&lt;&gt;0,MAX($D$215:$N$215)*'Detailed input - HRS'!$E$16,0)</f>
        <v>0</v>
      </c>
      <c r="Z244" s="33">
        <f>IF(Z225&lt;&gt;0,MAX($D$215:$N$215)*'Detailed input - HRS'!$E$16,0)</f>
        <v>0</v>
      </c>
      <c r="AA244" s="33">
        <f>IF(AA225&lt;&gt;0,MAX($D$215:$N$215)*'Detailed input - HRS'!$E$16,0)</f>
        <v>0</v>
      </c>
      <c r="AB244" s="33">
        <f>IF(AB225&lt;&gt;0,MAX($D$215:$N$215)*'Detailed input - HRS'!$E$16,0)</f>
        <v>0</v>
      </c>
      <c r="AC244" s="33">
        <f>IF(AC225&lt;&gt;0,MAX($D$215:$N$215)*'Detailed input - HRS'!$E$16,0)</f>
        <v>0</v>
      </c>
    </row>
    <row r="245" spans="1:29" ht="15" customHeight="1" outlineLevel="3" x14ac:dyDescent="0.3">
      <c r="C245" s="146" t="s">
        <v>173</v>
      </c>
      <c r="D245" s="33"/>
      <c r="E245" s="33"/>
      <c r="F245" s="33"/>
      <c r="G245" s="33"/>
      <c r="H245" s="33"/>
      <c r="I245" s="33">
        <f>IF(I226&lt;&gt;0,MAX($D$215:$N$215)*'Detailed input - HRS'!$E$16,0)</f>
        <v>0</v>
      </c>
      <c r="J245" s="33">
        <f>IF(J226&lt;&gt;0,MAX($D$215:$N$215)*'Detailed input - HRS'!$E$16,0)</f>
        <v>0</v>
      </c>
      <c r="K245" s="33">
        <f>IF(K226&lt;&gt;0,MAX($D$215:$N$215)*'Detailed input - HRS'!$E$16,0)</f>
        <v>0</v>
      </c>
      <c r="L245" s="33">
        <f>IF(L226&lt;&gt;0,MAX($D$215:$N$215)*'Detailed input - HRS'!$E$16,0)</f>
        <v>0</v>
      </c>
      <c r="M245" s="33">
        <f>IF(M226&lt;&gt;0,MAX($D$215:$N$215)*'Detailed input - HRS'!$E$16,0)</f>
        <v>0</v>
      </c>
      <c r="N245" s="33">
        <f>IF(N226&lt;&gt;0,MAX($D$215:$N$215)*'Detailed input - HRS'!$E$16,0)</f>
        <v>0</v>
      </c>
      <c r="O245" s="33">
        <f>IF(O226&lt;&gt;0,MAX($D$215:$N$215)*'Detailed input - HRS'!$E$16,0)</f>
        <v>0</v>
      </c>
      <c r="P245" s="33">
        <f>IF(P226&lt;&gt;0,MAX($D$215:$N$215)*'Detailed input - HRS'!$E$16,0)</f>
        <v>0</v>
      </c>
      <c r="Q245" s="33">
        <f>IF(Q226&lt;&gt;0,MAX($D$215:$N$215)*'Detailed input - HRS'!$E$16,0)</f>
        <v>0</v>
      </c>
      <c r="R245" s="33">
        <f>IF(R226&lt;&gt;0,MAX($D$215:$N$215)*'Detailed input - HRS'!$E$16,0)</f>
        <v>0</v>
      </c>
      <c r="S245" s="33">
        <f>IF(S226&lt;&gt;0,MAX($D$215:$N$215)*'Detailed input - HRS'!$E$16,0)</f>
        <v>0</v>
      </c>
      <c r="T245" s="33">
        <f>IF(T226&lt;&gt;0,MAX($D$215:$N$215)*'Detailed input - HRS'!$E$16,0)</f>
        <v>0</v>
      </c>
      <c r="U245" s="33">
        <f>IF(U226&lt;&gt;0,MAX($D$215:$N$215)*'Detailed input - HRS'!$E$16,0)</f>
        <v>0</v>
      </c>
      <c r="V245" s="33">
        <f>IF(V226&lt;&gt;0,MAX($D$215:$N$215)*'Detailed input - HRS'!$E$16,0)</f>
        <v>0</v>
      </c>
      <c r="W245" s="33">
        <f>IF(W226&lt;&gt;0,MAX($D$215:$N$215)*'Detailed input - HRS'!$E$16,0)</f>
        <v>0</v>
      </c>
      <c r="X245" s="33">
        <f>IF(X226&lt;&gt;0,MAX($D$215:$N$215)*'Detailed input - HRS'!$E$16,0)</f>
        <v>0</v>
      </c>
      <c r="Y245" s="33">
        <f>IF(Y226&lt;&gt;0,MAX($D$215:$N$215)*'Detailed input - HRS'!$E$16,0)</f>
        <v>0</v>
      </c>
      <c r="Z245" s="33">
        <f>IF(Z226&lt;&gt;0,MAX($D$215:$N$215)*'Detailed input - HRS'!$E$16,0)</f>
        <v>0</v>
      </c>
      <c r="AA245" s="33">
        <f>IF(AA226&lt;&gt;0,MAX($D$215:$N$215)*'Detailed input - HRS'!$E$16,0)</f>
        <v>0</v>
      </c>
      <c r="AB245" s="33">
        <f>IF(AB226&lt;&gt;0,MAX($D$215:$N$215)*'Detailed input - HRS'!$E$16,0)</f>
        <v>0</v>
      </c>
      <c r="AC245" s="33">
        <f>IF(AC226&lt;&gt;0,MAX($D$215:$N$215)*'Detailed input - HRS'!$E$16,0)</f>
        <v>0</v>
      </c>
    </row>
    <row r="246" spans="1:29" ht="15" customHeight="1" outlineLevel="3" x14ac:dyDescent="0.3">
      <c r="C246" s="146" t="s">
        <v>174</v>
      </c>
      <c r="D246" s="33"/>
      <c r="E246" s="33"/>
      <c r="F246" s="33"/>
      <c r="G246" s="33"/>
      <c r="H246" s="33"/>
      <c r="I246" s="33"/>
      <c r="J246" s="33">
        <f>IF(J227&lt;&gt;0,MAX($D$215:$N$215)*'Detailed input - HRS'!$E$16,0)</f>
        <v>0</v>
      </c>
      <c r="K246" s="33">
        <f>IF(K227&lt;&gt;0,MAX($D$215:$N$215)*'Detailed input - HRS'!$E$16,0)</f>
        <v>0</v>
      </c>
      <c r="L246" s="33">
        <f>IF(L227&lt;&gt;0,MAX($D$215:$N$215)*'Detailed input - HRS'!$E$16,0)</f>
        <v>0</v>
      </c>
      <c r="M246" s="33">
        <f>IF(M227&lt;&gt;0,MAX($D$215:$N$215)*'Detailed input - HRS'!$E$16,0)</f>
        <v>0</v>
      </c>
      <c r="N246" s="33">
        <f>IF(N227&lt;&gt;0,MAX($D$215:$N$215)*'Detailed input - HRS'!$E$16,0)</f>
        <v>0</v>
      </c>
      <c r="O246" s="33">
        <f>IF(O227&lt;&gt;0,MAX($D$215:$N$215)*'Detailed input - HRS'!$E$16,0)</f>
        <v>0</v>
      </c>
      <c r="P246" s="33">
        <f>IF(P227&lt;&gt;0,MAX($D$215:$N$215)*'Detailed input - HRS'!$E$16,0)</f>
        <v>0</v>
      </c>
      <c r="Q246" s="33">
        <f>IF(Q227&lt;&gt;0,MAX($D$215:$N$215)*'Detailed input - HRS'!$E$16,0)</f>
        <v>0</v>
      </c>
      <c r="R246" s="33">
        <f>IF(R227&lt;&gt;0,MAX($D$215:$N$215)*'Detailed input - HRS'!$E$16,0)</f>
        <v>0</v>
      </c>
      <c r="S246" s="33">
        <f>IF(S227&lt;&gt;0,MAX($D$215:$N$215)*'Detailed input - HRS'!$E$16,0)</f>
        <v>0</v>
      </c>
      <c r="T246" s="33">
        <f>IF(T227&lt;&gt;0,MAX($D$215:$N$215)*'Detailed input - HRS'!$E$16,0)</f>
        <v>0</v>
      </c>
      <c r="U246" s="33">
        <f>IF(U227&lt;&gt;0,MAX($D$215:$N$215)*'Detailed input - HRS'!$E$16,0)</f>
        <v>0</v>
      </c>
      <c r="V246" s="33">
        <f>IF(V227&lt;&gt;0,MAX($D$215:$N$215)*'Detailed input - HRS'!$E$16,0)</f>
        <v>0</v>
      </c>
      <c r="W246" s="33">
        <f>IF(W227&lt;&gt;0,MAX($D$215:$N$215)*'Detailed input - HRS'!$E$16,0)</f>
        <v>0</v>
      </c>
      <c r="X246" s="33">
        <f>IF(X227&lt;&gt;0,MAX($D$215:$N$215)*'Detailed input - HRS'!$E$16,0)</f>
        <v>0</v>
      </c>
      <c r="Y246" s="33">
        <f>IF(Y227&lt;&gt;0,MAX($D$215:$N$215)*'Detailed input - HRS'!$E$16,0)</f>
        <v>0</v>
      </c>
      <c r="Z246" s="33">
        <f>IF(Z227&lt;&gt;0,MAX($D$215:$N$215)*'Detailed input - HRS'!$E$16,0)</f>
        <v>0</v>
      </c>
      <c r="AA246" s="33">
        <f>IF(AA227&lt;&gt;0,MAX($D$215:$N$215)*'Detailed input - HRS'!$E$16,0)</f>
        <v>0</v>
      </c>
      <c r="AB246" s="33">
        <f>IF(AB227&lt;&gt;0,MAX($D$215:$N$215)*'Detailed input - HRS'!$E$16,0)</f>
        <v>0</v>
      </c>
      <c r="AC246" s="33">
        <f>IF(AC227&lt;&gt;0,MAX($D$215:$N$215)*'Detailed input - HRS'!$E$16,0)</f>
        <v>0</v>
      </c>
    </row>
    <row r="247" spans="1:29" ht="15" customHeight="1" outlineLevel="3" x14ac:dyDescent="0.3">
      <c r="C247" s="146" t="s">
        <v>175</v>
      </c>
      <c r="D247" s="33"/>
      <c r="E247" s="33"/>
      <c r="F247" s="33"/>
      <c r="G247" s="33"/>
      <c r="H247" s="33"/>
      <c r="I247" s="33"/>
      <c r="J247" s="33"/>
      <c r="K247" s="33">
        <f>IF(K228&lt;&gt;0,MAX($D$215:$N$215)*'Detailed input - HRS'!$E$16,0)</f>
        <v>0</v>
      </c>
      <c r="L247" s="33">
        <f>IF(L228&lt;&gt;0,MAX($D$215:$N$215)*'Detailed input - HRS'!$E$16,0)</f>
        <v>0</v>
      </c>
      <c r="M247" s="33">
        <f>IF(M228&lt;&gt;0,MAX($D$215:$N$215)*'Detailed input - HRS'!$E$16,0)</f>
        <v>0</v>
      </c>
      <c r="N247" s="33">
        <f>IF(N228&lt;&gt;0,MAX($D$215:$N$215)*'Detailed input - HRS'!$E$16,0)</f>
        <v>0</v>
      </c>
      <c r="O247" s="33">
        <f>IF(O228&lt;&gt;0,MAX($D$215:$N$215)*'Detailed input - HRS'!$E$16,0)</f>
        <v>0</v>
      </c>
      <c r="P247" s="33">
        <f>IF(P228&lt;&gt;0,MAX($D$215:$N$215)*'Detailed input - HRS'!$E$16,0)</f>
        <v>0</v>
      </c>
      <c r="Q247" s="33">
        <f>IF(Q228&lt;&gt;0,MAX($D$215:$N$215)*'Detailed input - HRS'!$E$16,0)</f>
        <v>0</v>
      </c>
      <c r="R247" s="33">
        <f>IF(R228&lt;&gt;0,MAX($D$215:$N$215)*'Detailed input - HRS'!$E$16,0)</f>
        <v>0</v>
      </c>
      <c r="S247" s="33">
        <f>IF(S228&lt;&gt;0,MAX($D$215:$N$215)*'Detailed input - HRS'!$E$16,0)</f>
        <v>0</v>
      </c>
      <c r="T247" s="33">
        <f>IF(T228&lt;&gt;0,MAX($D$215:$N$215)*'Detailed input - HRS'!$E$16,0)</f>
        <v>0</v>
      </c>
      <c r="U247" s="33">
        <f>IF(U228&lt;&gt;0,MAX($D$215:$N$215)*'Detailed input - HRS'!$E$16,0)</f>
        <v>0</v>
      </c>
      <c r="V247" s="33">
        <f>IF(V228&lt;&gt;0,MAX($D$215:$N$215)*'Detailed input - HRS'!$E$16,0)</f>
        <v>0</v>
      </c>
      <c r="W247" s="33">
        <f>IF(W228&lt;&gt;0,MAX($D$215:$N$215)*'Detailed input - HRS'!$E$16,0)</f>
        <v>0</v>
      </c>
      <c r="X247" s="33">
        <f>IF(X228&lt;&gt;0,MAX($D$215:$N$215)*'Detailed input - HRS'!$E$16,0)</f>
        <v>0</v>
      </c>
      <c r="Y247" s="33">
        <f>IF(Y228&lt;&gt;0,MAX($D$215:$N$215)*'Detailed input - HRS'!$E$16,0)</f>
        <v>0</v>
      </c>
      <c r="Z247" s="33">
        <f>IF(Z228&lt;&gt;0,MAX($D$215:$N$215)*'Detailed input - HRS'!$E$16,0)</f>
        <v>0</v>
      </c>
      <c r="AA247" s="33">
        <f>IF(AA228&lt;&gt;0,MAX($D$215:$N$215)*'Detailed input - HRS'!$E$16,0)</f>
        <v>0</v>
      </c>
      <c r="AB247" s="33">
        <f>IF(AB228&lt;&gt;0,MAX($D$215:$N$215)*'Detailed input - HRS'!$E$16,0)</f>
        <v>0</v>
      </c>
      <c r="AC247" s="33">
        <f>IF(AC228&lt;&gt;0,MAX($D$215:$N$215)*'Detailed input - HRS'!$E$16,0)</f>
        <v>0</v>
      </c>
    </row>
    <row r="248" spans="1:29" ht="15" customHeight="1" outlineLevel="3" x14ac:dyDescent="0.3">
      <c r="C248" s="146" t="s">
        <v>176</v>
      </c>
      <c r="D248" s="33"/>
      <c r="E248" s="33"/>
      <c r="F248" s="33"/>
      <c r="G248" s="33"/>
      <c r="H248" s="33"/>
      <c r="I248" s="33"/>
      <c r="J248" s="33"/>
      <c r="K248" s="33"/>
      <c r="L248" s="33">
        <f>IF(L229&lt;&gt;0,MAX($D$215:$N$215)*'Detailed input - HRS'!$E$16,0)</f>
        <v>0</v>
      </c>
      <c r="M248" s="33">
        <f>IF(M229&lt;&gt;0,MAX($D$215:$N$215)*'Detailed input - HRS'!$E$16,0)</f>
        <v>0</v>
      </c>
      <c r="N248" s="33">
        <f>IF(N229&lt;&gt;0,MAX($D$215:$N$215)*'Detailed input - HRS'!$E$16,0)</f>
        <v>0</v>
      </c>
      <c r="O248" s="33">
        <f>IF(O229&lt;&gt;0,MAX($D$215:$N$215)*'Detailed input - HRS'!$E$16,0)</f>
        <v>0</v>
      </c>
      <c r="P248" s="33">
        <f>IF(P229&lt;&gt;0,MAX($D$215:$N$215)*'Detailed input - HRS'!$E$16,0)</f>
        <v>0</v>
      </c>
      <c r="Q248" s="33">
        <f>IF(Q229&lt;&gt;0,MAX($D$215:$N$215)*'Detailed input - HRS'!$E$16,0)</f>
        <v>0</v>
      </c>
      <c r="R248" s="33">
        <f>IF(R229&lt;&gt;0,MAX($D$215:$N$215)*'Detailed input - HRS'!$E$16,0)</f>
        <v>0</v>
      </c>
      <c r="S248" s="33">
        <f>IF(S229&lt;&gt;0,MAX($D$215:$N$215)*'Detailed input - HRS'!$E$16,0)</f>
        <v>0</v>
      </c>
      <c r="T248" s="33">
        <f>IF(T229&lt;&gt;0,MAX($D$215:$N$215)*'Detailed input - HRS'!$E$16,0)</f>
        <v>0</v>
      </c>
      <c r="U248" s="33">
        <f>IF(U229&lt;&gt;0,MAX($D$215:$N$215)*'Detailed input - HRS'!$E$16,0)</f>
        <v>0</v>
      </c>
      <c r="V248" s="33">
        <f>IF(V229&lt;&gt;0,MAX($D$215:$N$215)*'Detailed input - HRS'!$E$16,0)</f>
        <v>0</v>
      </c>
      <c r="W248" s="33">
        <f>IF(W229&lt;&gt;0,MAX($D$215:$N$215)*'Detailed input - HRS'!$E$16,0)</f>
        <v>0</v>
      </c>
      <c r="X248" s="33">
        <f>IF(X229&lt;&gt;0,MAX($D$215:$N$215)*'Detailed input - HRS'!$E$16,0)</f>
        <v>0</v>
      </c>
      <c r="Y248" s="33">
        <f>IF(Y229&lt;&gt;0,MAX($D$215:$N$215)*'Detailed input - HRS'!$E$16,0)</f>
        <v>0</v>
      </c>
      <c r="Z248" s="33">
        <f>IF(Z229&lt;&gt;0,MAX($D$215:$N$215)*'Detailed input - HRS'!$E$16,0)</f>
        <v>0</v>
      </c>
      <c r="AA248" s="33">
        <f>IF(AA229&lt;&gt;0,MAX($D$215:$N$215)*'Detailed input - HRS'!$E$16,0)</f>
        <v>0</v>
      </c>
      <c r="AB248" s="33">
        <f>IF(AB229&lt;&gt;0,MAX($D$215:$N$215)*'Detailed input - HRS'!$E$16,0)</f>
        <v>0</v>
      </c>
      <c r="AC248" s="33">
        <f>IF(AC229&lt;&gt;0,MAX($D$215:$N$215)*'Detailed input - HRS'!$E$16,0)</f>
        <v>0</v>
      </c>
    </row>
    <row r="249" spans="1:29" ht="15" customHeight="1" outlineLevel="3" x14ac:dyDescent="0.3">
      <c r="C249" s="146" t="s">
        <v>177</v>
      </c>
      <c r="D249" s="33"/>
      <c r="E249" s="33"/>
      <c r="F249" s="33"/>
      <c r="G249" s="33"/>
      <c r="H249" s="33"/>
      <c r="I249" s="33"/>
      <c r="J249" s="33"/>
      <c r="K249" s="33"/>
      <c r="L249" s="33"/>
      <c r="M249" s="33">
        <f>IF(M230&lt;&gt;0,MAX($D$215:$N$215)*'Detailed input - HRS'!$E$16,0)</f>
        <v>0</v>
      </c>
      <c r="N249" s="33">
        <f>IF(N230&lt;&gt;0,MAX($D$215:$N$215)*'Detailed input - HRS'!$E$16,0)</f>
        <v>0</v>
      </c>
      <c r="O249" s="33">
        <f>IF(O230&lt;&gt;0,MAX($D$215:$N$215)*'Detailed input - HRS'!$E$16,0)</f>
        <v>0</v>
      </c>
      <c r="P249" s="33">
        <f>IF(P230&lt;&gt;0,MAX($D$215:$N$215)*'Detailed input - HRS'!$E$16,0)</f>
        <v>0</v>
      </c>
      <c r="Q249" s="33">
        <f>IF(Q230&lt;&gt;0,MAX($D$215:$N$215)*'Detailed input - HRS'!$E$16,0)</f>
        <v>0</v>
      </c>
      <c r="R249" s="33">
        <f>IF(R230&lt;&gt;0,MAX($D$215:$N$215)*'Detailed input - HRS'!$E$16,0)</f>
        <v>0</v>
      </c>
      <c r="S249" s="33">
        <f>IF(S230&lt;&gt;0,MAX($D$215:$N$215)*'Detailed input - HRS'!$E$16,0)</f>
        <v>0</v>
      </c>
      <c r="T249" s="33">
        <f>IF(T230&lt;&gt;0,MAX($D$215:$N$215)*'Detailed input - HRS'!$E$16,0)</f>
        <v>0</v>
      </c>
      <c r="U249" s="33">
        <f>IF(U230&lt;&gt;0,MAX($D$215:$N$215)*'Detailed input - HRS'!$E$16,0)</f>
        <v>0</v>
      </c>
      <c r="V249" s="33">
        <f>IF(V230&lt;&gt;0,MAX($D$215:$N$215)*'Detailed input - HRS'!$E$16,0)</f>
        <v>0</v>
      </c>
      <c r="W249" s="33">
        <f>IF(W230&lt;&gt;0,MAX($D$215:$N$215)*'Detailed input - HRS'!$E$16,0)</f>
        <v>0</v>
      </c>
      <c r="X249" s="33">
        <f>IF(X230&lt;&gt;0,MAX($D$215:$N$215)*'Detailed input - HRS'!$E$16,0)</f>
        <v>0</v>
      </c>
      <c r="Y249" s="33">
        <f>IF(Y230&lt;&gt;0,MAX($D$215:$N$215)*'Detailed input - HRS'!$E$16,0)</f>
        <v>0</v>
      </c>
      <c r="Z249" s="33">
        <f>IF(Z230&lt;&gt;0,MAX($D$215:$N$215)*'Detailed input - HRS'!$E$16,0)</f>
        <v>0</v>
      </c>
      <c r="AA249" s="33">
        <f>IF(AA230&lt;&gt;0,MAX($D$215:$N$215)*'Detailed input - HRS'!$E$16,0)</f>
        <v>0</v>
      </c>
      <c r="AB249" s="33">
        <f>IF(AB230&lt;&gt;0,MAX($D$215:$N$215)*'Detailed input - HRS'!$E$16,0)</f>
        <v>0</v>
      </c>
      <c r="AC249" s="33">
        <f>IF(AC230&lt;&gt;0,MAX($D$215:$N$215)*'Detailed input - HRS'!$E$16,0)</f>
        <v>0</v>
      </c>
    </row>
    <row r="250" spans="1:29" ht="15" customHeight="1" outlineLevel="3" x14ac:dyDescent="0.3">
      <c r="C250" s="146" t="s">
        <v>178</v>
      </c>
      <c r="D250" s="33"/>
      <c r="E250" s="33"/>
      <c r="F250" s="33"/>
      <c r="G250" s="33"/>
      <c r="H250" s="33"/>
      <c r="I250" s="33"/>
      <c r="J250" s="33"/>
      <c r="K250" s="33"/>
      <c r="L250" s="33"/>
      <c r="M250" s="33"/>
      <c r="N250" s="33">
        <f>IF(N231&lt;&gt;0,MAX($D$215:$N$215)*'Detailed input - HRS'!$E$16,0)</f>
        <v>0</v>
      </c>
      <c r="O250" s="33">
        <f>IF(O231&lt;&gt;0,MAX($D$215:$N$215)*'Detailed input - HRS'!$E$16,0)</f>
        <v>0</v>
      </c>
      <c r="P250" s="33">
        <f>IF(P231&lt;&gt;0,MAX($D$215:$N$215)*'Detailed input - HRS'!$E$16,0)</f>
        <v>0</v>
      </c>
      <c r="Q250" s="33">
        <f>IF(Q231&lt;&gt;0,MAX($D$215:$N$215)*'Detailed input - HRS'!$E$16,0)</f>
        <v>0</v>
      </c>
      <c r="R250" s="33">
        <f>IF(R231&lt;&gt;0,MAX($D$215:$N$215)*'Detailed input - HRS'!$E$16,0)</f>
        <v>0</v>
      </c>
      <c r="S250" s="33">
        <f>IF(S231&lt;&gt;0,MAX($D$215:$N$215)*'Detailed input - HRS'!$E$16,0)</f>
        <v>0</v>
      </c>
      <c r="T250" s="33">
        <f>IF(T231&lt;&gt;0,MAX($D$215:$N$215)*'Detailed input - HRS'!$E$16,0)</f>
        <v>0</v>
      </c>
      <c r="U250" s="33">
        <f>IF(U231&lt;&gt;0,MAX($D$215:$N$215)*'Detailed input - HRS'!$E$16,0)</f>
        <v>0</v>
      </c>
      <c r="V250" s="33">
        <f>IF(V231&lt;&gt;0,MAX($D$215:$N$215)*'Detailed input - HRS'!$E$16,0)</f>
        <v>0</v>
      </c>
      <c r="W250" s="33">
        <f>IF(W231&lt;&gt;0,MAX($D$215:$N$215)*'Detailed input - HRS'!$E$16,0)</f>
        <v>0</v>
      </c>
      <c r="X250" s="33">
        <f>IF(X231&lt;&gt;0,MAX($D$215:$N$215)*'Detailed input - HRS'!$E$16,0)</f>
        <v>0</v>
      </c>
      <c r="Y250" s="33">
        <f>IF(Y231&lt;&gt;0,MAX($D$215:$N$215)*'Detailed input - HRS'!$E$16,0)</f>
        <v>0</v>
      </c>
      <c r="Z250" s="33">
        <f>IF(Z231&lt;&gt;0,MAX($D$215:$N$215)*'Detailed input - HRS'!$E$16,0)</f>
        <v>0</v>
      </c>
      <c r="AA250" s="33">
        <f>IF(AA231&lt;&gt;0,MAX($D$215:$N$215)*'Detailed input - HRS'!$E$16,0)</f>
        <v>0</v>
      </c>
      <c r="AB250" s="33">
        <f>IF(AB231&lt;&gt;0,MAX($D$215:$N$215)*'Detailed input - HRS'!$E$16,0)</f>
        <v>0</v>
      </c>
      <c r="AC250" s="33">
        <f>IF(AC231&lt;&gt;0,MAX($D$215:$N$215)*'Detailed input - HRS'!$E$16,0)</f>
        <v>0</v>
      </c>
    </row>
    <row r="251" spans="1:29" ht="15" customHeight="1" outlineLevel="2" x14ac:dyDescent="0.3">
      <c r="D251" s="614">
        <v>1</v>
      </c>
      <c r="E251" s="614">
        <f>+D251+1</f>
        <v>2</v>
      </c>
      <c r="F251" s="614">
        <f t="shared" ref="F251" si="145">+E251+1</f>
        <v>3</v>
      </c>
      <c r="G251" s="614">
        <f t="shared" ref="G251" si="146">+F251+1</f>
        <v>4</v>
      </c>
      <c r="H251" s="614">
        <f t="shared" ref="H251" si="147">+G251+1</f>
        <v>5</v>
      </c>
      <c r="I251" s="614">
        <f t="shared" ref="I251" si="148">+H251+1</f>
        <v>6</v>
      </c>
      <c r="J251" s="614">
        <f t="shared" ref="J251" si="149">+I251+1</f>
        <v>7</v>
      </c>
      <c r="K251" s="614">
        <f t="shared" ref="K251" si="150">+J251+1</f>
        <v>8</v>
      </c>
      <c r="L251" s="614">
        <f t="shared" ref="L251" si="151">+K251+1</f>
        <v>9</v>
      </c>
      <c r="M251" s="614">
        <f t="shared" ref="M251" si="152">+L251+1</f>
        <v>10</v>
      </c>
      <c r="N251" s="614">
        <f t="shared" ref="N251" si="153">+M251+1</f>
        <v>11</v>
      </c>
      <c r="O251" s="614">
        <f t="shared" ref="O251" si="154">+N251+1</f>
        <v>12</v>
      </c>
      <c r="P251" s="614">
        <f t="shared" ref="P251" si="155">+O251+1</f>
        <v>13</v>
      </c>
      <c r="Q251" s="614">
        <f t="shared" ref="Q251" si="156">+P251+1</f>
        <v>14</v>
      </c>
      <c r="R251" s="614">
        <f t="shared" ref="R251" si="157">+Q251+1</f>
        <v>15</v>
      </c>
      <c r="S251" s="614">
        <f t="shared" ref="S251" si="158">+R251+1</f>
        <v>16</v>
      </c>
      <c r="T251" s="614">
        <f t="shared" ref="T251" si="159">+S251+1</f>
        <v>17</v>
      </c>
      <c r="U251" s="614">
        <f t="shared" ref="U251" si="160">+T251+1</f>
        <v>18</v>
      </c>
      <c r="V251" s="614">
        <f t="shared" ref="V251" si="161">+U251+1</f>
        <v>19</v>
      </c>
      <c r="W251" s="614">
        <f t="shared" ref="W251" si="162">+V251+1</f>
        <v>20</v>
      </c>
      <c r="X251" s="614">
        <f t="shared" ref="X251" si="163">+W251+1</f>
        <v>21</v>
      </c>
      <c r="Y251" s="614">
        <f t="shared" ref="Y251" si="164">+X251+1</f>
        <v>22</v>
      </c>
      <c r="Z251" s="614">
        <f t="shared" ref="Z251" si="165">+Y251+1</f>
        <v>23</v>
      </c>
      <c r="AA251" s="614">
        <f t="shared" ref="AA251" si="166">+Z251+1</f>
        <v>24</v>
      </c>
      <c r="AB251" s="614">
        <f t="shared" ref="AB251" si="167">+AA251+1</f>
        <v>25</v>
      </c>
      <c r="AC251" s="614">
        <f t="shared" ref="AC251" si="168">+AB251+1</f>
        <v>26</v>
      </c>
    </row>
    <row r="252" spans="1:29" s="87" customFormat="1" ht="20.25" customHeight="1" outlineLevel="2" x14ac:dyDescent="0.3">
      <c r="A252" s="85"/>
      <c r="B252" s="55" t="s">
        <v>306</v>
      </c>
      <c r="C252" s="101" t="s">
        <v>16</v>
      </c>
      <c r="D252" s="143">
        <f t="shared" ref="D252:N252" si="169">SUM(D253:D263)</f>
        <v>0</v>
      </c>
      <c r="E252" s="143">
        <f t="shared" si="169"/>
        <v>0</v>
      </c>
      <c r="F252" s="143">
        <f t="shared" si="169"/>
        <v>0</v>
      </c>
      <c r="G252" s="143">
        <f t="shared" si="169"/>
        <v>0</v>
      </c>
      <c r="H252" s="143">
        <f t="shared" si="169"/>
        <v>0</v>
      </c>
      <c r="I252" s="143">
        <f t="shared" si="169"/>
        <v>0</v>
      </c>
      <c r="J252" s="143">
        <f t="shared" si="169"/>
        <v>0</v>
      </c>
      <c r="K252" s="143">
        <f t="shared" si="169"/>
        <v>0</v>
      </c>
      <c r="L252" s="143">
        <f t="shared" si="169"/>
        <v>0</v>
      </c>
      <c r="M252" s="143">
        <f t="shared" si="169"/>
        <v>0</v>
      </c>
      <c r="N252" s="143">
        <f t="shared" si="169"/>
        <v>0</v>
      </c>
      <c r="O252" s="143">
        <f t="shared" ref="O252:AC252" si="170">SUM(O253:O263)</f>
        <v>0</v>
      </c>
      <c r="P252" s="143">
        <f t="shared" si="170"/>
        <v>0</v>
      </c>
      <c r="Q252" s="143">
        <f t="shared" si="170"/>
        <v>0</v>
      </c>
      <c r="R252" s="143">
        <f t="shared" si="170"/>
        <v>0</v>
      </c>
      <c r="S252" s="143">
        <f t="shared" si="170"/>
        <v>0</v>
      </c>
      <c r="T252" s="143">
        <f t="shared" si="170"/>
        <v>0</v>
      </c>
      <c r="U252" s="143">
        <f t="shared" si="170"/>
        <v>0</v>
      </c>
      <c r="V252" s="143">
        <f t="shared" si="170"/>
        <v>0</v>
      </c>
      <c r="W252" s="143">
        <f t="shared" si="170"/>
        <v>0</v>
      </c>
      <c r="X252" s="143">
        <f t="shared" si="170"/>
        <v>0</v>
      </c>
      <c r="Y252" s="143">
        <f t="shared" si="170"/>
        <v>0</v>
      </c>
      <c r="Z252" s="143">
        <f t="shared" si="170"/>
        <v>0</v>
      </c>
      <c r="AA252" s="143">
        <f t="shared" si="170"/>
        <v>0</v>
      </c>
      <c r="AB252" s="143">
        <f t="shared" si="170"/>
        <v>0</v>
      </c>
      <c r="AC252" s="143">
        <f t="shared" si="170"/>
        <v>0</v>
      </c>
    </row>
    <row r="253" spans="1:29" s="87" customFormat="1" ht="20.25" customHeight="1" outlineLevel="3" x14ac:dyDescent="0.3">
      <c r="A253" s="85"/>
      <c r="B253" s="56" t="s">
        <v>145</v>
      </c>
      <c r="C253" s="146" t="s">
        <v>202</v>
      </c>
      <c r="D253" s="158">
        <f>IF('Detailed input - Vehicles'!$E$251&gt;=D251,PMT('Basic input'!$F$113,'Detailed input - Vehicles'!$E$251,-$D$215)-$D$215/'Detailed input - Vehicles'!$E$251,0)</f>
        <v>0</v>
      </c>
      <c r="E253" s="158">
        <f>IF('Detailed input - Vehicles'!$E$251&gt;=E251,PMT('Basic input'!$F$113,'Detailed input - Vehicles'!$E$251,-$D$215)-$D$215/'Detailed input - Vehicles'!$E$251,0)</f>
        <v>0</v>
      </c>
      <c r="F253" s="158">
        <f>IF('Detailed input - Vehicles'!$E$251&gt;=F251,PMT('Basic input'!$F$113,'Detailed input - Vehicles'!$E$251,-$D$215)-$D$215/'Detailed input - Vehicles'!$E$251,0)</f>
        <v>0</v>
      </c>
      <c r="G253" s="158">
        <f>IF('Detailed input - Vehicles'!$E$251&gt;=G251,PMT('Basic input'!$F$113,'Detailed input - Vehicles'!$E$251,-$D$215)-$D$215/'Detailed input - Vehicles'!$E$251,0)</f>
        <v>0</v>
      </c>
      <c r="H253" s="158">
        <f>IF('Detailed input - Vehicles'!$E$251&gt;=H251,PMT('Basic input'!$F$113,'Detailed input - Vehicles'!$E$251,-$D$215)-$D$215/'Detailed input - Vehicles'!$E$251,0)</f>
        <v>0</v>
      </c>
      <c r="I253" s="158">
        <f>IF('Detailed input - Vehicles'!$E$251&gt;=I251,PMT('Basic input'!$F$113,'Detailed input - Vehicles'!$E$251,-$D$215)-$D$215/'Detailed input - Vehicles'!$E$251,0)</f>
        <v>0</v>
      </c>
      <c r="J253" s="158">
        <f>IF('Detailed input - Vehicles'!$E$251&gt;=J251,PMT('Basic input'!$F$113,'Detailed input - Vehicles'!$E$251,-$D$215)-$D$215/'Detailed input - Vehicles'!$E$251,0)</f>
        <v>0</v>
      </c>
      <c r="K253" s="158">
        <f>IF('Detailed input - Vehicles'!$E$251&gt;=K251,PMT('Basic input'!$F$113,'Detailed input - Vehicles'!$E$251,-$D$215)-$D$215/'Detailed input - Vehicles'!$E$251,0)</f>
        <v>0</v>
      </c>
      <c r="L253" s="158">
        <f>IF('Detailed input - Vehicles'!$E$251&gt;=L251,PMT('Basic input'!$F$113,'Detailed input - Vehicles'!$E$251,-$D$215)-$D$215/'Detailed input - Vehicles'!$E$251,0)</f>
        <v>0</v>
      </c>
      <c r="M253" s="158">
        <f>IF('Detailed input - Vehicles'!$E$251&gt;=M251,PMT('Basic input'!$F$113,'Detailed input - Vehicles'!$E$251,-$D$215)-$D$215/'Detailed input - Vehicles'!$E$251,0)</f>
        <v>0</v>
      </c>
      <c r="N253" s="158">
        <f>IF('Detailed input - Vehicles'!$E$251&gt;=N251,PMT('Basic input'!$F$113,'Detailed input - Vehicles'!$E$251,-$D$215)-$D$215/'Detailed input - Vehicles'!$E$251,0)</f>
        <v>0</v>
      </c>
      <c r="O253" s="158">
        <f>IF('Detailed input - Vehicles'!$E$251&gt;=O251,PMT('Basic input'!$F$113,'Detailed input - Vehicles'!$E$251,-$D$215)-$D$215/'Detailed input - Vehicles'!$E$251,0)</f>
        <v>0</v>
      </c>
      <c r="P253" s="158">
        <f>IF('Detailed input - Vehicles'!$E$251&gt;=P251,PMT('Basic input'!$F$113,'Detailed input - Vehicles'!$E$251,-$D$215)-$D$215/'Detailed input - Vehicles'!$E$251,0)</f>
        <v>0</v>
      </c>
      <c r="Q253" s="158">
        <f>IF('Detailed input - Vehicles'!$E$251&gt;=Q251,PMT('Basic input'!$F$113,'Detailed input - Vehicles'!$E$251,-$D$215)-$D$215/'Detailed input - Vehicles'!$E$251,0)</f>
        <v>0</v>
      </c>
      <c r="R253" s="158">
        <f>IF('Detailed input - Vehicles'!$E$251&gt;=R251,PMT('Basic input'!$F$113,'Detailed input - Vehicles'!$E$251,-$D$215)-$D$215/'Detailed input - Vehicles'!$E$251,0)</f>
        <v>0</v>
      </c>
      <c r="S253" s="158">
        <f>IF('Detailed input - Vehicles'!$E$251&gt;=S251,PMT('Basic input'!$F$113,'Detailed input - Vehicles'!$E$251,-$D$215)-$D$215/'Detailed input - Vehicles'!$E$251,0)</f>
        <v>0</v>
      </c>
      <c r="T253" s="158">
        <f>IF('Detailed input - Vehicles'!$E$251&gt;=T251,PMT('Basic input'!$F$113,'Detailed input - Vehicles'!$E$251,-$D$215)-$D$215/'Detailed input - Vehicles'!$E$251,0)</f>
        <v>0</v>
      </c>
      <c r="U253" s="158">
        <f>IF('Detailed input - Vehicles'!$E$251&gt;=U251,PMT('Basic input'!$F$113,'Detailed input - Vehicles'!$E$251,-$D$215)-$D$215/'Detailed input - Vehicles'!$E$251,0)</f>
        <v>0</v>
      </c>
      <c r="V253" s="158">
        <f>IF('Detailed input - Vehicles'!$E$251&gt;=V251,PMT('Basic input'!$F$113,'Detailed input - Vehicles'!$E$251,-$D$215)-$D$215/'Detailed input - Vehicles'!$E$251,0)</f>
        <v>0</v>
      </c>
      <c r="W253" s="158">
        <f>IF('Detailed input - Vehicles'!$E$251&gt;=W251,PMT('Basic input'!$F$113,'Detailed input - Vehicles'!$E$251,-$D$215)-$D$215/'Detailed input - Vehicles'!$E$251,0)</f>
        <v>0</v>
      </c>
      <c r="X253" s="158">
        <f>IF('Detailed input - Vehicles'!$E$251&gt;=X251,PMT('Basic input'!$F$113,'Detailed input - Vehicles'!$E$251,-$D$215)-$D$215/'Detailed input - Vehicles'!$E$251,0)</f>
        <v>0</v>
      </c>
      <c r="Y253" s="158">
        <f>IF('Detailed input - Vehicles'!$E$251&gt;=Y251,PMT('Basic input'!$F$113,'Detailed input - Vehicles'!$E$251,-$D$215)-$D$215/'Detailed input - Vehicles'!$E$251,0)</f>
        <v>0</v>
      </c>
      <c r="Z253" s="158">
        <f>IF('Detailed input - Vehicles'!$E$251&gt;=Z251,PMT('Basic input'!$F$113,'Detailed input - Vehicles'!$E$251,-$D$215)-$D$215/'Detailed input - Vehicles'!$E$251,0)</f>
        <v>0</v>
      </c>
      <c r="AA253" s="158">
        <f>IF('Detailed input - Vehicles'!$E$251&gt;=AA251,PMT('Basic input'!$F$113,'Detailed input - Vehicles'!$E$251,-$D$215)-$D$215/'Detailed input - Vehicles'!$E$251,0)</f>
        <v>0</v>
      </c>
      <c r="AB253" s="158">
        <f>IF('Detailed input - Vehicles'!$E$251&gt;=AB251,PMT('Basic input'!$F$113,'Detailed input - Vehicles'!$E$251,-$D$215)-$D$215/'Detailed input - Vehicles'!$E$251,0)</f>
        <v>0</v>
      </c>
      <c r="AC253" s="158">
        <f>IF('Detailed input - Vehicles'!$E$251&gt;=AC251,PMT('Basic input'!$F$113,'Detailed input - Vehicles'!$E$251,-$D$215)-$D$215/'Detailed input - Vehicles'!$E$251,0)</f>
        <v>0</v>
      </c>
    </row>
    <row r="254" spans="1:29" s="87" customFormat="1" ht="20.25" customHeight="1" outlineLevel="3" x14ac:dyDescent="0.3">
      <c r="A254" s="85"/>
      <c r="B254" s="159"/>
      <c r="C254" s="146" t="s">
        <v>234</v>
      </c>
      <c r="D254" s="160"/>
      <c r="E254" s="158">
        <f>IF('Detailed input - Vehicles'!$E$251&gt;=D251,PMT('Basic input'!$F$113,'Detailed input - Vehicles'!$E$251,-$E$215)-$E$215/'Detailed input - Vehicles'!$E$251,0)</f>
        <v>0</v>
      </c>
      <c r="F254" s="158">
        <f>IF('Detailed input - Vehicles'!$E$251&gt;=E251,PMT('Basic input'!$F$113,'Detailed input - Vehicles'!$E$251,-$E$215)-$E$215/'Detailed input - Vehicles'!$E$251,0)</f>
        <v>0</v>
      </c>
      <c r="G254" s="158">
        <f>IF('Detailed input - Vehicles'!$E$251&gt;=F251,PMT('Basic input'!$F$113,'Detailed input - Vehicles'!$E$251,-$E$215)-$E$215/'Detailed input - Vehicles'!$E$251,0)</f>
        <v>0</v>
      </c>
      <c r="H254" s="158">
        <f>IF('Detailed input - Vehicles'!$E$251&gt;=G251,PMT('Basic input'!$F$113,'Detailed input - Vehicles'!$E$251,-$E$215)-$E$215/'Detailed input - Vehicles'!$E$251,0)</f>
        <v>0</v>
      </c>
      <c r="I254" s="158">
        <f>IF('Detailed input - Vehicles'!$E$251&gt;=H251,PMT('Basic input'!$F$113,'Detailed input - Vehicles'!$E$251,-$E$215)-$E$215/'Detailed input - Vehicles'!$E$251,0)</f>
        <v>0</v>
      </c>
      <c r="J254" s="158">
        <f>IF('Detailed input - Vehicles'!$E$251&gt;=I251,PMT('Basic input'!$F$113,'Detailed input - Vehicles'!$E$251,-$E$215)-$E$215/'Detailed input - Vehicles'!$E$251,0)</f>
        <v>0</v>
      </c>
      <c r="K254" s="158">
        <f>IF('Detailed input - Vehicles'!$E$251&gt;=J251,PMT('Basic input'!$F$113,'Detailed input - Vehicles'!$E$251,-$E$215)-$E$215/'Detailed input - Vehicles'!$E$251,0)</f>
        <v>0</v>
      </c>
      <c r="L254" s="158">
        <f>IF('Detailed input - Vehicles'!$E$251&gt;=K251,PMT('Basic input'!$F$113,'Detailed input - Vehicles'!$E$251,-$E$215)-$E$215/'Detailed input - Vehicles'!$E$251,0)</f>
        <v>0</v>
      </c>
      <c r="M254" s="158">
        <f>IF('Detailed input - Vehicles'!$E$251&gt;=L251,PMT('Basic input'!$F$113,'Detailed input - Vehicles'!$E$251,-$E$215)-$E$215/'Detailed input - Vehicles'!$E$251,0)</f>
        <v>0</v>
      </c>
      <c r="N254" s="158">
        <f>IF('Detailed input - Vehicles'!$E$251&gt;=M251,PMT('Basic input'!$F$113,'Detailed input - Vehicles'!$E$251,-$E$215)-$E$215/'Detailed input - Vehicles'!$E$251,0)</f>
        <v>0</v>
      </c>
      <c r="O254" s="158">
        <f>IF('Detailed input - Vehicles'!$E$251&gt;=N251,PMT('Basic input'!$F$113,'Detailed input - Vehicles'!$E$251,-$E$215)-$E$215/'Detailed input - Vehicles'!$E$251,0)</f>
        <v>0</v>
      </c>
      <c r="P254" s="158">
        <f>IF('Detailed input - Vehicles'!$E$251&gt;=O251,PMT('Basic input'!$F$113,'Detailed input - Vehicles'!$E$251,-$E$215)-$E$215/'Detailed input - Vehicles'!$E$251,0)</f>
        <v>0</v>
      </c>
      <c r="Q254" s="158">
        <f>IF('Detailed input - Vehicles'!$E$251&gt;=P251,PMT('Basic input'!$F$113,'Detailed input - Vehicles'!$E$251,-$E$215)-$E$215/'Detailed input - Vehicles'!$E$251,0)</f>
        <v>0</v>
      </c>
      <c r="R254" s="158">
        <f>IF('Detailed input - Vehicles'!$E$251&gt;=Q251,PMT('Basic input'!$F$113,'Detailed input - Vehicles'!$E$251,-$E$215)-$E$215/'Detailed input - Vehicles'!$E$251,0)</f>
        <v>0</v>
      </c>
      <c r="S254" s="158">
        <f>IF('Detailed input - Vehicles'!$E$251&gt;=R251,PMT('Basic input'!$F$113,'Detailed input - Vehicles'!$E$251,-$E$215)-$E$215/'Detailed input - Vehicles'!$E$251,0)</f>
        <v>0</v>
      </c>
      <c r="T254" s="158">
        <f>IF('Detailed input - Vehicles'!$E$251&gt;=S251,PMT('Basic input'!$F$113,'Detailed input - Vehicles'!$E$251,-$E$215)-$E$215/'Detailed input - Vehicles'!$E$251,0)</f>
        <v>0</v>
      </c>
      <c r="U254" s="158">
        <f>IF('Detailed input - Vehicles'!$E$251&gt;=T251,PMT('Basic input'!$F$113,'Detailed input - Vehicles'!$E$251,-$E$215)-$E$215/'Detailed input - Vehicles'!$E$251,0)</f>
        <v>0</v>
      </c>
      <c r="V254" s="158">
        <f>IF('Detailed input - Vehicles'!$E$251&gt;=U251,PMT('Basic input'!$F$113,'Detailed input - Vehicles'!$E$251,-$E$215)-$E$215/'Detailed input - Vehicles'!$E$251,0)</f>
        <v>0</v>
      </c>
      <c r="W254" s="158">
        <f>IF('Detailed input - Vehicles'!$E$251&gt;=V251,PMT('Basic input'!$F$113,'Detailed input - Vehicles'!$E$251,-$E$215)-$E$215/'Detailed input - Vehicles'!$E$251,0)</f>
        <v>0</v>
      </c>
      <c r="X254" s="158">
        <f>IF('Detailed input - Vehicles'!$E$251&gt;=W251,PMT('Basic input'!$F$113,'Detailed input - Vehicles'!$E$251,-$E$215)-$E$215/'Detailed input - Vehicles'!$E$251,0)</f>
        <v>0</v>
      </c>
      <c r="Y254" s="158">
        <f>IF('Detailed input - Vehicles'!$E$251&gt;=X251,PMT('Basic input'!$F$113,'Detailed input - Vehicles'!$E$251,-$E$215)-$E$215/'Detailed input - Vehicles'!$E$251,0)</f>
        <v>0</v>
      </c>
      <c r="Z254" s="158">
        <f>IF('Detailed input - Vehicles'!$E$251&gt;=Y251,PMT('Basic input'!$F$113,'Detailed input - Vehicles'!$E$251,-$E$215)-$E$215/'Detailed input - Vehicles'!$E$251,0)</f>
        <v>0</v>
      </c>
      <c r="AA254" s="158">
        <f>IF('Detailed input - Vehicles'!$E$251&gt;=Z251,PMT('Basic input'!$F$113,'Detailed input - Vehicles'!$E$251,-$E$215)-$E$215/'Detailed input - Vehicles'!$E$251,0)</f>
        <v>0</v>
      </c>
      <c r="AB254" s="158">
        <f>IF('Detailed input - Vehicles'!$E$251&gt;=AA251,PMT('Basic input'!$F$113,'Detailed input - Vehicles'!$E$251,-$E$215)-$E$215/'Detailed input - Vehicles'!$E$251,0)</f>
        <v>0</v>
      </c>
      <c r="AC254" s="158">
        <f>IF('Detailed input - Vehicles'!$E$251&gt;=AB251,PMT('Basic input'!$F$113,'Detailed input - Vehicles'!$E$251,-$E$215)-$E$215/'Detailed input - Vehicles'!$E$251,0)</f>
        <v>0</v>
      </c>
    </row>
    <row r="255" spans="1:29" s="87" customFormat="1" ht="20.25" customHeight="1" outlineLevel="3" x14ac:dyDescent="0.3">
      <c r="A255" s="85"/>
      <c r="B255" s="161"/>
      <c r="C255" s="146" t="s">
        <v>235</v>
      </c>
      <c r="D255" s="158"/>
      <c r="E255" s="158"/>
      <c r="F255" s="158">
        <f>IF('Detailed input - Vehicles'!$E$251&gt;=D251,PMT('Basic input'!$F$113,'Detailed input - Vehicles'!$E$251,-$F$215)-$F$215/'Detailed input - Vehicles'!$E$251,0)</f>
        <v>0</v>
      </c>
      <c r="G255" s="158">
        <f>IF('Detailed input - Vehicles'!$E$251&gt;=E251,PMT('Basic input'!$F$113,'Detailed input - Vehicles'!$E$251,-$F$215)-$F$215/'Detailed input - Vehicles'!$E$251,0)</f>
        <v>0</v>
      </c>
      <c r="H255" s="158">
        <f>IF('Detailed input - Vehicles'!$E$251&gt;=F251,PMT('Basic input'!$F$113,'Detailed input - Vehicles'!$E$251,-$F$215)-$F$215/'Detailed input - Vehicles'!$E$251,0)</f>
        <v>0</v>
      </c>
      <c r="I255" s="158">
        <f>IF('Detailed input - Vehicles'!$E$251&gt;=G251,PMT('Basic input'!$F$113,'Detailed input - Vehicles'!$E$251,-$F$215)-$F$215/'Detailed input - Vehicles'!$E$251,0)</f>
        <v>0</v>
      </c>
      <c r="J255" s="158">
        <f>IF('Detailed input - Vehicles'!$E$251&gt;=H251,PMT('Basic input'!$F$113,'Detailed input - Vehicles'!$E$251,-$F$215)-$F$215/'Detailed input - Vehicles'!$E$251,0)</f>
        <v>0</v>
      </c>
      <c r="K255" s="158">
        <f>IF('Detailed input - Vehicles'!$E$251&gt;=I251,PMT('Basic input'!$F$113,'Detailed input - Vehicles'!$E$251,-$F$215)-$F$215/'Detailed input - Vehicles'!$E$251,0)</f>
        <v>0</v>
      </c>
      <c r="L255" s="158">
        <f>IF('Detailed input - Vehicles'!$E$251&gt;=J251,PMT('Basic input'!$F$113,'Detailed input - Vehicles'!$E$251,-$F$215)-$F$215/'Detailed input - Vehicles'!$E$251,0)</f>
        <v>0</v>
      </c>
      <c r="M255" s="158">
        <f>IF('Detailed input - Vehicles'!$E$251&gt;=K251,PMT('Basic input'!$F$113,'Detailed input - Vehicles'!$E$251,-$F$215)-$F$215/'Detailed input - Vehicles'!$E$251,0)</f>
        <v>0</v>
      </c>
      <c r="N255" s="158">
        <f>IF('Detailed input - Vehicles'!$E$251&gt;=L251,PMT('Basic input'!$F$113,'Detailed input - Vehicles'!$E$251,-$F$215)-$F$215/'Detailed input - Vehicles'!$E$251,0)</f>
        <v>0</v>
      </c>
      <c r="O255" s="158">
        <f>IF('Detailed input - Vehicles'!$E$251&gt;=M251,PMT('Basic input'!$F$113,'Detailed input - Vehicles'!$E$251,-$F$215)-$F$215/'Detailed input - Vehicles'!$E$251,0)</f>
        <v>0</v>
      </c>
      <c r="P255" s="158">
        <f>IF('Detailed input - Vehicles'!$E$251&gt;=N251,PMT('Basic input'!$F$113,'Detailed input - Vehicles'!$E$251,-$F$215)-$F$215/'Detailed input - Vehicles'!$E$251,0)</f>
        <v>0</v>
      </c>
      <c r="Q255" s="158">
        <f>IF('Detailed input - Vehicles'!$E$251&gt;=O251,PMT('Basic input'!$F$113,'Detailed input - Vehicles'!$E$251,-$F$215)-$F$215/'Detailed input - Vehicles'!$E$251,0)</f>
        <v>0</v>
      </c>
      <c r="R255" s="158">
        <f>IF('Detailed input - Vehicles'!$E$251&gt;=P251,PMT('Basic input'!$F$113,'Detailed input - Vehicles'!$E$251,-$F$215)-$F$215/'Detailed input - Vehicles'!$E$251,0)</f>
        <v>0</v>
      </c>
      <c r="S255" s="158">
        <f>IF('Detailed input - Vehicles'!$E$251&gt;=Q251,PMT('Basic input'!$F$113,'Detailed input - Vehicles'!$E$251,-$F$215)-$F$215/'Detailed input - Vehicles'!$E$251,0)</f>
        <v>0</v>
      </c>
      <c r="T255" s="158">
        <f>IF('Detailed input - Vehicles'!$E$251&gt;=R251,PMT('Basic input'!$F$113,'Detailed input - Vehicles'!$E$251,-$F$215)-$F$215/'Detailed input - Vehicles'!$E$251,0)</f>
        <v>0</v>
      </c>
      <c r="U255" s="158">
        <f>IF('Detailed input - Vehicles'!$E$251&gt;=S251,PMT('Basic input'!$F$113,'Detailed input - Vehicles'!$E$251,-$F$215)-$F$215/'Detailed input - Vehicles'!$E$251,0)</f>
        <v>0</v>
      </c>
      <c r="V255" s="158">
        <f>IF('Detailed input - Vehicles'!$E$251&gt;=T251,PMT('Basic input'!$F$113,'Detailed input - Vehicles'!$E$251,-$F$215)-$F$215/'Detailed input - Vehicles'!$E$251,0)</f>
        <v>0</v>
      </c>
      <c r="W255" s="158">
        <f>IF('Detailed input - Vehicles'!$E$251&gt;=U251,PMT('Basic input'!$F$113,'Detailed input - Vehicles'!$E$251,-$F$215)-$F$215/'Detailed input - Vehicles'!$E$251,0)</f>
        <v>0</v>
      </c>
      <c r="X255" s="158">
        <f>IF('Detailed input - Vehicles'!$E$251&gt;=V251,PMT('Basic input'!$F$113,'Detailed input - Vehicles'!$E$251,-$F$215)-$F$215/'Detailed input - Vehicles'!$E$251,0)</f>
        <v>0</v>
      </c>
      <c r="Y255" s="158">
        <f>IF('Detailed input - Vehicles'!$E$251&gt;=W251,PMT('Basic input'!$F$113,'Detailed input - Vehicles'!$E$251,-$F$215)-$F$215/'Detailed input - Vehicles'!$E$251,0)</f>
        <v>0</v>
      </c>
      <c r="Z255" s="158">
        <f>IF('Detailed input - Vehicles'!$E$251&gt;=X251,PMT('Basic input'!$F$113,'Detailed input - Vehicles'!$E$251,-$F$215)-$F$215/'Detailed input - Vehicles'!$E$251,0)</f>
        <v>0</v>
      </c>
      <c r="AA255" s="158">
        <f>IF('Detailed input - Vehicles'!$E$251&gt;=Y251,PMT('Basic input'!$F$113,'Detailed input - Vehicles'!$E$251,-$F$215)-$F$215/'Detailed input - Vehicles'!$E$251,0)</f>
        <v>0</v>
      </c>
      <c r="AB255" s="158">
        <f>IF('Detailed input - Vehicles'!$E$251&gt;=Z251,PMT('Basic input'!$F$113,'Detailed input - Vehicles'!$E$251,-$F$215)-$F$215/'Detailed input - Vehicles'!$E$251,0)</f>
        <v>0</v>
      </c>
      <c r="AC255" s="158">
        <f>IF('Detailed input - Vehicles'!$E$251&gt;=AA251,PMT('Basic input'!$F$113,'Detailed input - Vehicles'!$E$251,-$F$215)-$F$215/'Detailed input - Vehicles'!$E$251,0)</f>
        <v>0</v>
      </c>
    </row>
    <row r="256" spans="1:29" s="87" customFormat="1" ht="20.25" customHeight="1" outlineLevel="3" x14ac:dyDescent="0.3">
      <c r="A256" s="85"/>
      <c r="B256" s="161"/>
      <c r="C256" s="146" t="s">
        <v>236</v>
      </c>
      <c r="D256" s="158"/>
      <c r="E256" s="158"/>
      <c r="F256" s="158"/>
      <c r="G256" s="158">
        <f>IF('Detailed input - Vehicles'!$E$251&gt;=D251,PMT('Basic input'!$F$113,'Detailed input - Vehicles'!$E$251,-$G$215)-$G$215/'Detailed input - Vehicles'!$E$251,0)</f>
        <v>0</v>
      </c>
      <c r="H256" s="158">
        <f>IF('Detailed input - Vehicles'!$E$251&gt;=E251,PMT('Basic input'!$F$113,'Detailed input - Vehicles'!$E$251,-$G$215)-$G$215/'Detailed input - Vehicles'!$E$251,0)</f>
        <v>0</v>
      </c>
      <c r="I256" s="158">
        <f>IF('Detailed input - Vehicles'!$E$251&gt;=F251,PMT('Basic input'!$F$113,'Detailed input - Vehicles'!$E$251,-$G$215)-$G$215/'Detailed input - Vehicles'!$E$251,0)</f>
        <v>0</v>
      </c>
      <c r="J256" s="158">
        <f>IF('Detailed input - Vehicles'!$E$251&gt;=G251,PMT('Basic input'!$F$113,'Detailed input - Vehicles'!$E$251,-$G$215)-$G$215/'Detailed input - Vehicles'!$E$251,0)</f>
        <v>0</v>
      </c>
      <c r="K256" s="158">
        <f>IF('Detailed input - Vehicles'!$E$251&gt;=H251,PMT('Basic input'!$F$113,'Detailed input - Vehicles'!$E$251,-$G$215)-$G$215/'Detailed input - Vehicles'!$E$251,0)</f>
        <v>0</v>
      </c>
      <c r="L256" s="158">
        <f>IF('Detailed input - Vehicles'!$E$251&gt;=I251,PMT('Basic input'!$F$113,'Detailed input - Vehicles'!$E$251,-$G$215)-$G$215/'Detailed input - Vehicles'!$E$251,0)</f>
        <v>0</v>
      </c>
      <c r="M256" s="158">
        <f>IF('Detailed input - Vehicles'!$E$251&gt;=J251,PMT('Basic input'!$F$113,'Detailed input - Vehicles'!$E$251,-$G$215)-$G$215/'Detailed input - Vehicles'!$E$251,0)</f>
        <v>0</v>
      </c>
      <c r="N256" s="158">
        <f>IF('Detailed input - Vehicles'!$E$251&gt;=K251,PMT('Basic input'!$F$113,'Detailed input - Vehicles'!$E$251,-$G$215)-$G$215/'Detailed input - Vehicles'!$E$251,0)</f>
        <v>0</v>
      </c>
      <c r="O256" s="158">
        <f>IF('Detailed input - Vehicles'!$E$251&gt;=L251,PMT('Basic input'!$F$113,'Detailed input - Vehicles'!$E$251,-$G$215)-$G$215/'Detailed input - Vehicles'!$E$251,0)</f>
        <v>0</v>
      </c>
      <c r="P256" s="158">
        <f>IF('Detailed input - Vehicles'!$E$251&gt;=M251,PMT('Basic input'!$F$113,'Detailed input - Vehicles'!$E$251,-$G$215)-$G$215/'Detailed input - Vehicles'!$E$251,0)</f>
        <v>0</v>
      </c>
      <c r="Q256" s="158">
        <f>IF('Detailed input - Vehicles'!$E$251&gt;=N251,PMT('Basic input'!$F$113,'Detailed input - Vehicles'!$E$251,-$G$215)-$G$215/'Detailed input - Vehicles'!$E$251,0)</f>
        <v>0</v>
      </c>
      <c r="R256" s="158">
        <f>IF('Detailed input - Vehicles'!$E$251&gt;=O251,PMT('Basic input'!$F$113,'Detailed input - Vehicles'!$E$251,-$G$215)-$G$215/'Detailed input - Vehicles'!$E$251,0)</f>
        <v>0</v>
      </c>
      <c r="S256" s="158">
        <f>IF('Detailed input - Vehicles'!$E$251&gt;=P251,PMT('Basic input'!$F$113,'Detailed input - Vehicles'!$E$251,-$G$215)-$G$215/'Detailed input - Vehicles'!$E$251,0)</f>
        <v>0</v>
      </c>
      <c r="T256" s="158">
        <f>IF('Detailed input - Vehicles'!$E$251&gt;=Q251,PMT('Basic input'!$F$113,'Detailed input - Vehicles'!$E$251,-$G$215)-$G$215/'Detailed input - Vehicles'!$E$251,0)</f>
        <v>0</v>
      </c>
      <c r="U256" s="158">
        <f>IF('Detailed input - Vehicles'!$E$251&gt;=R251,PMT('Basic input'!$F$113,'Detailed input - Vehicles'!$E$251,-$G$215)-$G$215/'Detailed input - Vehicles'!$E$251,0)</f>
        <v>0</v>
      </c>
      <c r="V256" s="158">
        <f>IF('Detailed input - Vehicles'!$E$251&gt;=S251,PMT('Basic input'!$F$113,'Detailed input - Vehicles'!$E$251,-$G$215)-$G$215/'Detailed input - Vehicles'!$E$251,0)</f>
        <v>0</v>
      </c>
      <c r="W256" s="158">
        <f>IF('Detailed input - Vehicles'!$E$251&gt;=T251,PMT('Basic input'!$F$113,'Detailed input - Vehicles'!$E$251,-$G$215)-$G$215/'Detailed input - Vehicles'!$E$251,0)</f>
        <v>0</v>
      </c>
      <c r="X256" s="158">
        <f>IF('Detailed input - Vehicles'!$E$251&gt;=U251,PMT('Basic input'!$F$113,'Detailed input - Vehicles'!$E$251,-$G$215)-$G$215/'Detailed input - Vehicles'!$E$251,0)</f>
        <v>0</v>
      </c>
      <c r="Y256" s="158">
        <f>IF('Detailed input - Vehicles'!$E$251&gt;=V251,PMT('Basic input'!$F$113,'Detailed input - Vehicles'!$E$251,-$G$215)-$G$215/'Detailed input - Vehicles'!$E$251,0)</f>
        <v>0</v>
      </c>
      <c r="Z256" s="158">
        <f>IF('Detailed input - Vehicles'!$E$251&gt;=W251,PMT('Basic input'!$F$113,'Detailed input - Vehicles'!$E$251,-$G$215)-$G$215/'Detailed input - Vehicles'!$E$251,0)</f>
        <v>0</v>
      </c>
      <c r="AA256" s="158">
        <f>IF('Detailed input - Vehicles'!$E$251&gt;=X251,PMT('Basic input'!$F$113,'Detailed input - Vehicles'!$E$251,-$G$215)-$G$215/'Detailed input - Vehicles'!$E$251,0)</f>
        <v>0</v>
      </c>
      <c r="AB256" s="158">
        <f>IF('Detailed input - Vehicles'!$E$251&gt;=Y251,PMT('Basic input'!$F$113,'Detailed input - Vehicles'!$E$251,-$G$215)-$G$215/'Detailed input - Vehicles'!$E$251,0)</f>
        <v>0</v>
      </c>
      <c r="AC256" s="158">
        <f>IF('Detailed input - Vehicles'!$E$251&gt;=Z251,PMT('Basic input'!$F$113,'Detailed input - Vehicles'!$E$251,-$G$215)-$G$215/'Detailed input - Vehicles'!$E$251,0)</f>
        <v>0</v>
      </c>
    </row>
    <row r="257" spans="1:31" s="87" customFormat="1" ht="20.25" customHeight="1" outlineLevel="3" x14ac:dyDescent="0.3">
      <c r="A257" s="85"/>
      <c r="B257" s="161"/>
      <c r="C257" s="146" t="s">
        <v>237</v>
      </c>
      <c r="D257" s="158"/>
      <c r="E257" s="158"/>
      <c r="F257" s="158"/>
      <c r="G257" s="158"/>
      <c r="H257" s="158">
        <f>IF('Detailed input - Vehicles'!$E$251&gt;=D251,PMT('Basic input'!$F$113,'Detailed input - Vehicles'!$E$251,-$H$215)-$H$215/'Detailed input - Vehicles'!$E$251,0)</f>
        <v>0</v>
      </c>
      <c r="I257" s="158">
        <f>IF('Detailed input - Vehicles'!$E$251&gt;=E251,PMT('Basic input'!$F$113,'Detailed input - Vehicles'!$E$251,-$H$215)-$H$215/'Detailed input - Vehicles'!$E$251,0)</f>
        <v>0</v>
      </c>
      <c r="J257" s="158">
        <f>IF('Detailed input - Vehicles'!$E$251&gt;=F251,PMT('Basic input'!$F$113,'Detailed input - Vehicles'!$E$251,-$H$215)-$H$215/'Detailed input - Vehicles'!$E$251,0)</f>
        <v>0</v>
      </c>
      <c r="K257" s="158">
        <f>IF('Detailed input - Vehicles'!$E$251&gt;=G251,PMT('Basic input'!$F$113,'Detailed input - Vehicles'!$E$251,-$H$215)-$H$215/'Detailed input - Vehicles'!$E$251,0)</f>
        <v>0</v>
      </c>
      <c r="L257" s="158">
        <f>IF('Detailed input - Vehicles'!$E$251&gt;=H251,PMT('Basic input'!$F$113,'Detailed input - Vehicles'!$E$251,-$H$215)-$H$215/'Detailed input - Vehicles'!$E$251,0)</f>
        <v>0</v>
      </c>
      <c r="M257" s="158">
        <f>IF('Detailed input - Vehicles'!$E$251&gt;=I251,PMT('Basic input'!$F$113,'Detailed input - Vehicles'!$E$251,-$H$215)-$H$215/'Detailed input - Vehicles'!$E$251,0)</f>
        <v>0</v>
      </c>
      <c r="N257" s="158">
        <f>IF('Detailed input - Vehicles'!$E$251&gt;=J251,PMT('Basic input'!$F$113,'Detailed input - Vehicles'!$E$251,-$H$215)-$H$215/'Detailed input - Vehicles'!$E$251,0)</f>
        <v>0</v>
      </c>
      <c r="O257" s="158">
        <f>IF('Detailed input - Vehicles'!$E$251&gt;=K251,PMT('Basic input'!$F$113,'Detailed input - Vehicles'!$E$251,-$H$215)-$H$215/'Detailed input - Vehicles'!$E$251,0)</f>
        <v>0</v>
      </c>
      <c r="P257" s="158">
        <f>IF('Detailed input - Vehicles'!$E$251&gt;=L251,PMT('Basic input'!$F$113,'Detailed input - Vehicles'!$E$251,-$H$215)-$H$215/'Detailed input - Vehicles'!$E$251,0)</f>
        <v>0</v>
      </c>
      <c r="Q257" s="158">
        <f>IF('Detailed input - Vehicles'!$E$251&gt;=M251,PMT('Basic input'!$F$113,'Detailed input - Vehicles'!$E$251,-$H$215)-$H$215/'Detailed input - Vehicles'!$E$251,0)</f>
        <v>0</v>
      </c>
      <c r="R257" s="158">
        <f>IF('Detailed input - Vehicles'!$E$251&gt;=N251,PMT('Basic input'!$F$113,'Detailed input - Vehicles'!$E$251,-$H$215)-$H$215/'Detailed input - Vehicles'!$E$251,0)</f>
        <v>0</v>
      </c>
      <c r="S257" s="158">
        <f>IF('Detailed input - Vehicles'!$E$251&gt;=O251,PMT('Basic input'!$F$113,'Detailed input - Vehicles'!$E$251,-$H$215)-$H$215/'Detailed input - Vehicles'!$E$251,0)</f>
        <v>0</v>
      </c>
      <c r="T257" s="158">
        <f>IF('Detailed input - Vehicles'!$E$251&gt;=P251,PMT('Basic input'!$F$113,'Detailed input - Vehicles'!$E$251,-$H$215)-$H$215/'Detailed input - Vehicles'!$E$251,0)</f>
        <v>0</v>
      </c>
      <c r="U257" s="158">
        <f>IF('Detailed input - Vehicles'!$E$251&gt;=Q251,PMT('Basic input'!$F$113,'Detailed input - Vehicles'!$E$251,-$H$215)-$H$215/'Detailed input - Vehicles'!$E$251,0)</f>
        <v>0</v>
      </c>
      <c r="V257" s="158">
        <f>IF('Detailed input - Vehicles'!$E$251&gt;=R251,PMT('Basic input'!$F$113,'Detailed input - Vehicles'!$E$251,-$H$215)-$H$215/'Detailed input - Vehicles'!$E$251,0)</f>
        <v>0</v>
      </c>
      <c r="W257" s="158">
        <f>IF('Detailed input - Vehicles'!$E$251&gt;=S251,PMT('Basic input'!$F$113,'Detailed input - Vehicles'!$E$251,-$H$215)-$H$215/'Detailed input - Vehicles'!$E$251,0)</f>
        <v>0</v>
      </c>
      <c r="X257" s="158">
        <f>IF('Detailed input - Vehicles'!$E$251&gt;=T251,PMT('Basic input'!$F$113,'Detailed input - Vehicles'!$E$251,-$H$215)-$H$215/'Detailed input - Vehicles'!$E$251,0)</f>
        <v>0</v>
      </c>
      <c r="Y257" s="158">
        <f>IF('Detailed input - Vehicles'!$E$251&gt;=U251,PMT('Basic input'!$F$113,'Detailed input - Vehicles'!$E$251,-$H$215)-$H$215/'Detailed input - Vehicles'!$E$251,0)</f>
        <v>0</v>
      </c>
      <c r="Z257" s="158">
        <f>IF('Detailed input - Vehicles'!$E$251&gt;=V251,PMT('Basic input'!$F$113,'Detailed input - Vehicles'!$E$251,-$H$215)-$H$215/'Detailed input - Vehicles'!$E$251,0)</f>
        <v>0</v>
      </c>
      <c r="AA257" s="158">
        <f>IF('Detailed input - Vehicles'!$E$251&gt;=W251,PMT('Basic input'!$F$113,'Detailed input - Vehicles'!$E$251,-$H$215)-$H$215/'Detailed input - Vehicles'!$E$251,0)</f>
        <v>0</v>
      </c>
      <c r="AB257" s="158">
        <f>IF('Detailed input - Vehicles'!$E$251&gt;=X251,PMT('Basic input'!$F$113,'Detailed input - Vehicles'!$E$251,-$H$215)-$H$215/'Detailed input - Vehicles'!$E$251,0)</f>
        <v>0</v>
      </c>
      <c r="AC257" s="158">
        <f>IF('Detailed input - Vehicles'!$E$251&gt;=Y251,PMT('Basic input'!$F$113,'Detailed input - Vehicles'!$E$251,-$H$215)-$H$215/'Detailed input - Vehicles'!$E$251,0)</f>
        <v>0</v>
      </c>
    </row>
    <row r="258" spans="1:31" s="87" customFormat="1" ht="20.25" customHeight="1" outlineLevel="3" x14ac:dyDescent="0.3">
      <c r="A258" s="85"/>
      <c r="B258" s="161"/>
      <c r="C258" s="146" t="s">
        <v>238</v>
      </c>
      <c r="D258" s="158"/>
      <c r="E258" s="158"/>
      <c r="F258" s="158"/>
      <c r="G258" s="158"/>
      <c r="H258" s="158"/>
      <c r="I258" s="158">
        <f>IF('Detailed input - Vehicles'!$E$251&gt;=D251,PMT('Basic input'!$F$113,'Detailed input - Vehicles'!$E$251,-$I$215)-$I$215/'Detailed input - Vehicles'!$E$251,0)</f>
        <v>0</v>
      </c>
      <c r="J258" s="158">
        <f>IF('Detailed input - Vehicles'!$E$251&gt;=E251,PMT('Basic input'!$F$113,'Detailed input - Vehicles'!$E$251,-$I$215)-$I$215/'Detailed input - Vehicles'!$E$251,0)</f>
        <v>0</v>
      </c>
      <c r="K258" s="158">
        <f>IF('Detailed input - Vehicles'!$E$251&gt;=F251,PMT('Basic input'!$F$113,'Detailed input - Vehicles'!$E$251,-$I$215)-$I$215/'Detailed input - Vehicles'!$E$251,0)</f>
        <v>0</v>
      </c>
      <c r="L258" s="158">
        <f>IF('Detailed input - Vehicles'!$E$251&gt;=G251,PMT('Basic input'!$F$113,'Detailed input - Vehicles'!$E$251,-$I$215)-$I$215/'Detailed input - Vehicles'!$E$251,0)</f>
        <v>0</v>
      </c>
      <c r="M258" s="158">
        <f>IF('Detailed input - Vehicles'!$E$251&gt;=H251,PMT('Basic input'!$F$113,'Detailed input - Vehicles'!$E$251,-$I$215)-$I$215/'Detailed input - Vehicles'!$E$251,0)</f>
        <v>0</v>
      </c>
      <c r="N258" s="158">
        <f>IF('Detailed input - Vehicles'!$E$251&gt;=I251,PMT('Basic input'!$F$113,'Detailed input - Vehicles'!$E$251,-$I$215)-$I$215/'Detailed input - Vehicles'!$E$251,0)</f>
        <v>0</v>
      </c>
      <c r="O258" s="158">
        <f>IF('Detailed input - Vehicles'!$E$251&gt;=J251,PMT('Basic input'!$F$113,'Detailed input - Vehicles'!$E$251,-$I$215)-$I$215/'Detailed input - Vehicles'!$E$251,0)</f>
        <v>0</v>
      </c>
      <c r="P258" s="158">
        <f>IF('Detailed input - Vehicles'!$E$251&gt;=K251,PMT('Basic input'!$F$113,'Detailed input - Vehicles'!$E$251,-$I$215)-$I$215/'Detailed input - Vehicles'!$E$251,0)</f>
        <v>0</v>
      </c>
      <c r="Q258" s="158">
        <f>IF('Detailed input - Vehicles'!$E$251&gt;=L251,PMT('Basic input'!$F$113,'Detailed input - Vehicles'!$E$251,-$I$215)-$I$215/'Detailed input - Vehicles'!$E$251,0)</f>
        <v>0</v>
      </c>
      <c r="R258" s="158">
        <f>IF('Detailed input - Vehicles'!$E$251&gt;=M251,PMT('Basic input'!$F$113,'Detailed input - Vehicles'!$E$251,-$I$215)-$I$215/'Detailed input - Vehicles'!$E$251,0)</f>
        <v>0</v>
      </c>
      <c r="S258" s="158">
        <f>IF('Detailed input - Vehicles'!$E$251&gt;=N251,PMT('Basic input'!$F$113,'Detailed input - Vehicles'!$E$251,-$I$215)-$I$215/'Detailed input - Vehicles'!$E$251,0)</f>
        <v>0</v>
      </c>
      <c r="T258" s="158">
        <f>IF('Detailed input - Vehicles'!$E$251&gt;=O251,PMT('Basic input'!$F$113,'Detailed input - Vehicles'!$E$251,-$I$215)-$I$215/'Detailed input - Vehicles'!$E$251,0)</f>
        <v>0</v>
      </c>
      <c r="U258" s="158">
        <f>IF('Detailed input - Vehicles'!$E$251&gt;=P251,PMT('Basic input'!$F$113,'Detailed input - Vehicles'!$E$251,-$I$215)-$I$215/'Detailed input - Vehicles'!$E$251,0)</f>
        <v>0</v>
      </c>
      <c r="V258" s="158">
        <f>IF('Detailed input - Vehicles'!$E$251&gt;=Q251,PMT('Basic input'!$F$113,'Detailed input - Vehicles'!$E$251,-$I$215)-$I$215/'Detailed input - Vehicles'!$E$251,0)</f>
        <v>0</v>
      </c>
      <c r="W258" s="158">
        <f>IF('Detailed input - Vehicles'!$E$251&gt;=R251,PMT('Basic input'!$F$113,'Detailed input - Vehicles'!$E$251,-$I$215)-$I$215/'Detailed input - Vehicles'!$E$251,0)</f>
        <v>0</v>
      </c>
      <c r="X258" s="158">
        <f>IF('Detailed input - Vehicles'!$E$251&gt;=S251,PMT('Basic input'!$F$113,'Detailed input - Vehicles'!$E$251,-$I$215)-$I$215/'Detailed input - Vehicles'!$E$251,0)</f>
        <v>0</v>
      </c>
      <c r="Y258" s="158">
        <f>IF('Detailed input - Vehicles'!$E$251&gt;=T251,PMT('Basic input'!$F$113,'Detailed input - Vehicles'!$E$251,-$I$215)-$I$215/'Detailed input - Vehicles'!$E$251,0)</f>
        <v>0</v>
      </c>
      <c r="Z258" s="158">
        <f>IF('Detailed input - Vehicles'!$E$251&gt;=U251,PMT('Basic input'!$F$113,'Detailed input - Vehicles'!$E$251,-$I$215)-$I$215/'Detailed input - Vehicles'!$E$251,0)</f>
        <v>0</v>
      </c>
      <c r="AA258" s="158">
        <f>IF('Detailed input - Vehicles'!$E$251&gt;=V251,PMT('Basic input'!$F$113,'Detailed input - Vehicles'!$E$251,-$I$215)-$I$215/'Detailed input - Vehicles'!$E$251,0)</f>
        <v>0</v>
      </c>
      <c r="AB258" s="158">
        <f>IF('Detailed input - Vehicles'!$E$251&gt;=W251,PMT('Basic input'!$F$113,'Detailed input - Vehicles'!$E$251,-$I$215)-$I$215/'Detailed input - Vehicles'!$E$251,0)</f>
        <v>0</v>
      </c>
      <c r="AC258" s="158">
        <f>IF('Detailed input - Vehicles'!$E$251&gt;=X251,PMT('Basic input'!$F$113,'Detailed input - Vehicles'!$E$251,-$I$215)-$I$215/'Detailed input - Vehicles'!$E$251,0)</f>
        <v>0</v>
      </c>
    </row>
    <row r="259" spans="1:31" s="87" customFormat="1" ht="20.25" customHeight="1" outlineLevel="3" x14ac:dyDescent="0.3">
      <c r="A259" s="85"/>
      <c r="B259" s="161"/>
      <c r="C259" s="146" t="s">
        <v>239</v>
      </c>
      <c r="D259" s="158"/>
      <c r="E259" s="158"/>
      <c r="F259" s="158"/>
      <c r="G259" s="158"/>
      <c r="H259" s="158"/>
      <c r="I259" s="158"/>
      <c r="J259" s="158">
        <f>IF('Detailed input - Vehicles'!$E$251&gt;=D251,PMT('Basic input'!$F$113,'Detailed input - Vehicles'!$E$251,-$J$215)-$J$215/'Detailed input - Vehicles'!$E$251,0)</f>
        <v>0</v>
      </c>
      <c r="K259" s="158">
        <f>IF('Detailed input - Vehicles'!$E$251&gt;=E251,PMT('Basic input'!$F$113,'Detailed input - Vehicles'!$E$251,-$J$215)-$J$215/'Detailed input - Vehicles'!$E$251,0)</f>
        <v>0</v>
      </c>
      <c r="L259" s="158">
        <f>IF('Detailed input - Vehicles'!$E$251&gt;=F251,PMT('Basic input'!$F$113,'Detailed input - Vehicles'!$E$251,-$J$215)-$J$215/'Detailed input - Vehicles'!$E$251,0)</f>
        <v>0</v>
      </c>
      <c r="M259" s="158">
        <f>IF('Detailed input - Vehicles'!$E$251&gt;=G251,PMT('Basic input'!$F$113,'Detailed input - Vehicles'!$E$251,-$J$215)-$J$215/'Detailed input - Vehicles'!$E$251,0)</f>
        <v>0</v>
      </c>
      <c r="N259" s="158">
        <f>IF('Detailed input - Vehicles'!$E$251&gt;=H251,PMT('Basic input'!$F$113,'Detailed input - Vehicles'!$E$251,-$J$215)-$J$215/'Detailed input - Vehicles'!$E$251,0)</f>
        <v>0</v>
      </c>
      <c r="O259" s="158">
        <f>IF('Detailed input - Vehicles'!$E$251&gt;=I251,PMT('Basic input'!$F$113,'Detailed input - Vehicles'!$E$251,-$J$215)-$J$215/'Detailed input - Vehicles'!$E$251,0)</f>
        <v>0</v>
      </c>
      <c r="P259" s="158">
        <f>IF('Detailed input - Vehicles'!$E$251&gt;=J251,PMT('Basic input'!$F$113,'Detailed input - Vehicles'!$E$251,-$J$215)-$J$215/'Detailed input - Vehicles'!$E$251,0)</f>
        <v>0</v>
      </c>
      <c r="Q259" s="158">
        <f>IF('Detailed input - Vehicles'!$E$251&gt;=K251,PMT('Basic input'!$F$113,'Detailed input - Vehicles'!$E$251,-$J$215)-$J$215/'Detailed input - Vehicles'!$E$251,0)</f>
        <v>0</v>
      </c>
      <c r="R259" s="158">
        <f>IF('Detailed input - Vehicles'!$E$251&gt;=L251,PMT('Basic input'!$F$113,'Detailed input - Vehicles'!$E$251,-$J$215)-$J$215/'Detailed input - Vehicles'!$E$251,0)</f>
        <v>0</v>
      </c>
      <c r="S259" s="158">
        <f>IF('Detailed input - Vehicles'!$E$251&gt;=M251,PMT('Basic input'!$F$113,'Detailed input - Vehicles'!$E$251,-$J$215)-$J$215/'Detailed input - Vehicles'!$E$251,0)</f>
        <v>0</v>
      </c>
      <c r="T259" s="158">
        <f>IF('Detailed input - Vehicles'!$E$251&gt;=N251,PMT('Basic input'!$F$113,'Detailed input - Vehicles'!$E$251,-$J$215)-$J$215/'Detailed input - Vehicles'!$E$251,0)</f>
        <v>0</v>
      </c>
      <c r="U259" s="158">
        <f>IF('Detailed input - Vehicles'!$E$251&gt;=O251,PMT('Basic input'!$F$113,'Detailed input - Vehicles'!$E$251,-$J$215)-$J$215/'Detailed input - Vehicles'!$E$251,0)</f>
        <v>0</v>
      </c>
      <c r="V259" s="158">
        <f>IF('Detailed input - Vehicles'!$E$251&gt;=P251,PMT('Basic input'!$F$113,'Detailed input - Vehicles'!$E$251,-$J$215)-$J$215/'Detailed input - Vehicles'!$E$251,0)</f>
        <v>0</v>
      </c>
      <c r="W259" s="158">
        <f>IF('Detailed input - Vehicles'!$E$251&gt;=Q251,PMT('Basic input'!$F$113,'Detailed input - Vehicles'!$E$251,-$J$215)-$J$215/'Detailed input - Vehicles'!$E$251,0)</f>
        <v>0</v>
      </c>
      <c r="X259" s="158">
        <f>IF('Detailed input - Vehicles'!$E$251&gt;=R251,PMT('Basic input'!$F$113,'Detailed input - Vehicles'!$E$251,-$J$215)-$J$215/'Detailed input - Vehicles'!$E$251,0)</f>
        <v>0</v>
      </c>
      <c r="Y259" s="158">
        <f>IF('Detailed input - Vehicles'!$E$251&gt;=S251,PMT('Basic input'!$F$113,'Detailed input - Vehicles'!$E$251,-$J$215)-$J$215/'Detailed input - Vehicles'!$E$251,0)</f>
        <v>0</v>
      </c>
      <c r="Z259" s="158">
        <f>IF('Detailed input - Vehicles'!$E$251&gt;=T251,PMT('Basic input'!$F$113,'Detailed input - Vehicles'!$E$251,-$J$215)-$J$215/'Detailed input - Vehicles'!$E$251,0)</f>
        <v>0</v>
      </c>
      <c r="AA259" s="158">
        <f>IF('Detailed input - Vehicles'!$E$251&gt;=U251,PMT('Basic input'!$F$113,'Detailed input - Vehicles'!$E$251,-$J$215)-$J$215/'Detailed input - Vehicles'!$E$251,0)</f>
        <v>0</v>
      </c>
      <c r="AB259" s="158">
        <f>IF('Detailed input - Vehicles'!$E$251&gt;=V251,PMT('Basic input'!$F$113,'Detailed input - Vehicles'!$E$251,-$J$215)-$J$215/'Detailed input - Vehicles'!$E$251,0)</f>
        <v>0</v>
      </c>
      <c r="AC259" s="158">
        <f>IF('Detailed input - Vehicles'!$E$251&gt;=W251,PMT('Basic input'!$F$113,'Detailed input - Vehicles'!$E$251,-$J$215)-$J$215/'Detailed input - Vehicles'!$E$251,0)</f>
        <v>0</v>
      </c>
    </row>
    <row r="260" spans="1:31" s="87" customFormat="1" ht="20.25" customHeight="1" outlineLevel="3" x14ac:dyDescent="0.3">
      <c r="A260" s="85"/>
      <c r="B260" s="161"/>
      <c r="C260" s="146" t="s">
        <v>240</v>
      </c>
      <c r="D260" s="158"/>
      <c r="E260" s="158"/>
      <c r="F260" s="158"/>
      <c r="G260" s="158"/>
      <c r="H260" s="158"/>
      <c r="I260" s="158"/>
      <c r="J260" s="158"/>
      <c r="K260" s="158">
        <f>IF('Detailed input - Vehicles'!$E$251&gt;=D251,PMT('Basic input'!$F$113,'Detailed input - Vehicles'!$E$251,-$K$215)-$K$215/'Detailed input - Vehicles'!$E$251,0)</f>
        <v>0</v>
      </c>
      <c r="L260" s="158">
        <f>IF('Detailed input - Vehicles'!$E$251&gt;=E251,PMT('Basic input'!$F$113,'Detailed input - Vehicles'!$E$251,-$K$215)-$K$215/'Detailed input - Vehicles'!$E$251,0)</f>
        <v>0</v>
      </c>
      <c r="M260" s="158">
        <f>IF('Detailed input - Vehicles'!$E$251&gt;=F251,PMT('Basic input'!$F$113,'Detailed input - Vehicles'!$E$251,-$K$215)-$K$215/'Detailed input - Vehicles'!$E$251,0)</f>
        <v>0</v>
      </c>
      <c r="N260" s="158">
        <f>IF('Detailed input - Vehicles'!$E$251&gt;=G251,PMT('Basic input'!$F$113,'Detailed input - Vehicles'!$E$251,-$K$215)-$K$215/'Detailed input - Vehicles'!$E$251,0)</f>
        <v>0</v>
      </c>
      <c r="O260" s="158">
        <f>IF('Detailed input - Vehicles'!$E$251&gt;=H251,PMT('Basic input'!$F$113,'Detailed input - Vehicles'!$E$251,-$K$215)-$K$215/'Detailed input - Vehicles'!$E$251,0)</f>
        <v>0</v>
      </c>
      <c r="P260" s="158">
        <f>IF('Detailed input - Vehicles'!$E$251&gt;=I251,PMT('Basic input'!$F$113,'Detailed input - Vehicles'!$E$251,-$K$215)-$K$215/'Detailed input - Vehicles'!$E$251,0)</f>
        <v>0</v>
      </c>
      <c r="Q260" s="158">
        <f>IF('Detailed input - Vehicles'!$E$251&gt;=J251,PMT('Basic input'!$F$113,'Detailed input - Vehicles'!$E$251,-$K$215)-$K$215/'Detailed input - Vehicles'!$E$251,0)</f>
        <v>0</v>
      </c>
      <c r="R260" s="158">
        <f>IF('Detailed input - Vehicles'!$E$251&gt;=K251,PMT('Basic input'!$F$113,'Detailed input - Vehicles'!$E$251,-$K$215)-$K$215/'Detailed input - Vehicles'!$E$251,0)</f>
        <v>0</v>
      </c>
      <c r="S260" s="158">
        <f>IF('Detailed input - Vehicles'!$E$251&gt;=L251,PMT('Basic input'!$F$113,'Detailed input - Vehicles'!$E$251,-$K$215)-$K$215/'Detailed input - Vehicles'!$E$251,0)</f>
        <v>0</v>
      </c>
      <c r="T260" s="158">
        <f>IF('Detailed input - Vehicles'!$E$251&gt;=M251,PMT('Basic input'!$F$113,'Detailed input - Vehicles'!$E$251,-$K$215)-$K$215/'Detailed input - Vehicles'!$E$251,0)</f>
        <v>0</v>
      </c>
      <c r="U260" s="158">
        <f>IF('Detailed input - Vehicles'!$E$251&gt;=N251,PMT('Basic input'!$F$113,'Detailed input - Vehicles'!$E$251,-$K$215)-$K$215/'Detailed input - Vehicles'!$E$251,0)</f>
        <v>0</v>
      </c>
      <c r="V260" s="158">
        <f>IF('Detailed input - Vehicles'!$E$251&gt;=O251,PMT('Basic input'!$F$113,'Detailed input - Vehicles'!$E$251,-$K$215)-$K$215/'Detailed input - Vehicles'!$E$251,0)</f>
        <v>0</v>
      </c>
      <c r="W260" s="158">
        <f>IF('Detailed input - Vehicles'!$E$251&gt;=P251,PMT('Basic input'!$F$113,'Detailed input - Vehicles'!$E$251,-$K$215)-$K$215/'Detailed input - Vehicles'!$E$251,0)</f>
        <v>0</v>
      </c>
      <c r="X260" s="158">
        <f>IF('Detailed input - Vehicles'!$E$251&gt;=Q251,PMT('Basic input'!$F$113,'Detailed input - Vehicles'!$E$251,-$K$215)-$K$215/'Detailed input - Vehicles'!$E$251,0)</f>
        <v>0</v>
      </c>
      <c r="Y260" s="158">
        <f>IF('Detailed input - Vehicles'!$E$251&gt;=R251,PMT('Basic input'!$F$113,'Detailed input - Vehicles'!$E$251,-$K$215)-$K$215/'Detailed input - Vehicles'!$E$251,0)</f>
        <v>0</v>
      </c>
      <c r="Z260" s="158">
        <f>IF('Detailed input - Vehicles'!$E$251&gt;=S251,PMT('Basic input'!$F$113,'Detailed input - Vehicles'!$E$251,-$K$215)-$K$215/'Detailed input - Vehicles'!$E$251,0)</f>
        <v>0</v>
      </c>
      <c r="AA260" s="158">
        <f>IF('Detailed input - Vehicles'!$E$251&gt;=T251,PMT('Basic input'!$F$113,'Detailed input - Vehicles'!$E$251,-$K$215)-$K$215/'Detailed input - Vehicles'!$E$251,0)</f>
        <v>0</v>
      </c>
      <c r="AB260" s="158">
        <f>IF('Detailed input - Vehicles'!$E$251&gt;=U251,PMT('Basic input'!$F$113,'Detailed input - Vehicles'!$E$251,-$K$215)-$K$215/'Detailed input - Vehicles'!$E$251,0)</f>
        <v>0</v>
      </c>
      <c r="AC260" s="158">
        <f>IF('Detailed input - Vehicles'!$E$251&gt;=V251,PMT('Basic input'!$F$113,'Detailed input - Vehicles'!$E$251,-$K$215)-$K$215/'Detailed input - Vehicles'!$E$251,0)</f>
        <v>0</v>
      </c>
    </row>
    <row r="261" spans="1:31" s="87" customFormat="1" ht="20.25" customHeight="1" outlineLevel="3" x14ac:dyDescent="0.3">
      <c r="A261" s="85"/>
      <c r="B261" s="161"/>
      <c r="C261" s="146" t="s">
        <v>241</v>
      </c>
      <c r="D261" s="158"/>
      <c r="E261" s="158"/>
      <c r="F261" s="158"/>
      <c r="G261" s="158"/>
      <c r="H261" s="158"/>
      <c r="I261" s="158"/>
      <c r="J261" s="158"/>
      <c r="K261" s="158"/>
      <c r="L261" s="158">
        <f>IF('Detailed input - Vehicles'!$E$251&gt;=D251,PMT('Basic input'!$F$113,'Detailed input - Vehicles'!$E$251,-$L$215)-$L$215/'Detailed input - Vehicles'!$E$251,0)</f>
        <v>0</v>
      </c>
      <c r="M261" s="158">
        <f>IF('Detailed input - Vehicles'!$E$251&gt;=E251,PMT('Basic input'!$F$113,'Detailed input - Vehicles'!$E$251,-$L$215)-$L$215/'Detailed input - Vehicles'!$E$251,0)</f>
        <v>0</v>
      </c>
      <c r="N261" s="158">
        <f>IF('Detailed input - Vehicles'!$E$251&gt;=F251,PMT('Basic input'!$F$113,'Detailed input - Vehicles'!$E$251,-$L$215)-$L$215/'Detailed input - Vehicles'!$E$251,0)</f>
        <v>0</v>
      </c>
      <c r="O261" s="158">
        <f>IF('Detailed input - Vehicles'!$E$251&gt;=G251,PMT('Basic input'!$F$113,'Detailed input - Vehicles'!$E$251,-$L$215)-$L$215/'Detailed input - Vehicles'!$E$251,0)</f>
        <v>0</v>
      </c>
      <c r="P261" s="158">
        <f>IF('Detailed input - Vehicles'!$E$251&gt;=H251,PMT('Basic input'!$F$113,'Detailed input - Vehicles'!$E$251,-$L$215)-$L$215/'Detailed input - Vehicles'!$E$251,0)</f>
        <v>0</v>
      </c>
      <c r="Q261" s="158">
        <f>IF('Detailed input - Vehicles'!$E$251&gt;=I251,PMT('Basic input'!$F$113,'Detailed input - Vehicles'!$E$251,-$L$215)-$L$215/'Detailed input - Vehicles'!$E$251,0)</f>
        <v>0</v>
      </c>
      <c r="R261" s="158">
        <f>IF('Detailed input - Vehicles'!$E$251&gt;=J251,PMT('Basic input'!$F$113,'Detailed input - Vehicles'!$E$251,-$L$215)-$L$215/'Detailed input - Vehicles'!$E$251,0)</f>
        <v>0</v>
      </c>
      <c r="S261" s="158">
        <f>IF('Detailed input - Vehicles'!$E$251&gt;=K251,PMT('Basic input'!$F$113,'Detailed input - Vehicles'!$E$251,-$L$215)-$L$215/'Detailed input - Vehicles'!$E$251,0)</f>
        <v>0</v>
      </c>
      <c r="T261" s="158">
        <f>IF('Detailed input - Vehicles'!$E$251&gt;=L251,PMT('Basic input'!$F$113,'Detailed input - Vehicles'!$E$251,-$L$215)-$L$215/'Detailed input - Vehicles'!$E$251,0)</f>
        <v>0</v>
      </c>
      <c r="U261" s="158">
        <f>IF('Detailed input - Vehicles'!$E$251&gt;=M251,PMT('Basic input'!$F$113,'Detailed input - Vehicles'!$E$251,-$L$215)-$L$215/'Detailed input - Vehicles'!$E$251,0)</f>
        <v>0</v>
      </c>
      <c r="V261" s="158">
        <f>IF('Detailed input - Vehicles'!$E$251&gt;=N251,PMT('Basic input'!$F$113,'Detailed input - Vehicles'!$E$251,-$L$215)-$L$215/'Detailed input - Vehicles'!$E$251,0)</f>
        <v>0</v>
      </c>
      <c r="W261" s="158">
        <f>IF('Detailed input - Vehicles'!$E$251&gt;=O251,PMT('Basic input'!$F$113,'Detailed input - Vehicles'!$E$251,-$L$215)-$L$215/'Detailed input - Vehicles'!$E$251,0)</f>
        <v>0</v>
      </c>
      <c r="X261" s="158">
        <f>IF('Detailed input - Vehicles'!$E$251&gt;=P251,PMT('Basic input'!$F$113,'Detailed input - Vehicles'!$E$251,-$L$215)-$L$215/'Detailed input - Vehicles'!$E$251,0)</f>
        <v>0</v>
      </c>
      <c r="Y261" s="158">
        <f>IF('Detailed input - Vehicles'!$E$251&gt;=Q251,PMT('Basic input'!$F$113,'Detailed input - Vehicles'!$E$251,-$L$215)-$L$215/'Detailed input - Vehicles'!$E$251,0)</f>
        <v>0</v>
      </c>
      <c r="Z261" s="158">
        <f>IF('Detailed input - Vehicles'!$E$251&gt;=R251,PMT('Basic input'!$F$113,'Detailed input - Vehicles'!$E$251,-$L$215)-$L$215/'Detailed input - Vehicles'!$E$251,0)</f>
        <v>0</v>
      </c>
      <c r="AA261" s="158">
        <f>IF('Detailed input - Vehicles'!$E$251&gt;=S251,PMT('Basic input'!$F$113,'Detailed input - Vehicles'!$E$251,-$L$215)-$L$215/'Detailed input - Vehicles'!$E$251,0)</f>
        <v>0</v>
      </c>
      <c r="AB261" s="158">
        <f>IF('Detailed input - Vehicles'!$E$251&gt;=T251,PMT('Basic input'!$F$113,'Detailed input - Vehicles'!$E$251,-$L$215)-$L$215/'Detailed input - Vehicles'!$E$251,0)</f>
        <v>0</v>
      </c>
      <c r="AC261" s="158">
        <f>IF('Detailed input - Vehicles'!$E$251&gt;=U251,PMT('Basic input'!$F$113,'Detailed input - Vehicles'!$E$251,-$L$215)-$L$215/'Detailed input - Vehicles'!$E$251,0)</f>
        <v>0</v>
      </c>
    </row>
    <row r="262" spans="1:31" s="87" customFormat="1" ht="20.25" customHeight="1" outlineLevel="3" x14ac:dyDescent="0.3">
      <c r="A262" s="85"/>
      <c r="B262" s="161"/>
      <c r="C262" s="146" t="s">
        <v>242</v>
      </c>
      <c r="D262" s="158"/>
      <c r="E262" s="158"/>
      <c r="F262" s="158"/>
      <c r="G262" s="158"/>
      <c r="H262" s="158"/>
      <c r="I262" s="158"/>
      <c r="J262" s="158"/>
      <c r="K262" s="158"/>
      <c r="L262" s="158"/>
      <c r="M262" s="158">
        <f>IF('Detailed input - Vehicles'!$E$251&gt;=D251,PMT('Basic input'!$F$113,'Detailed input - Vehicles'!$E$251,-$M$215)-$M$215/'Detailed input - Vehicles'!$E$251,0)</f>
        <v>0</v>
      </c>
      <c r="N262" s="158">
        <f>IF('Detailed input - Vehicles'!$E$251&gt;=E251,PMT('Basic input'!$F$113,'Detailed input - Vehicles'!$E$251,-$M$215)-$M$215/'Detailed input - Vehicles'!$E$251,0)</f>
        <v>0</v>
      </c>
      <c r="O262" s="158">
        <f>IF('Detailed input - Vehicles'!$E$251&gt;=F251,PMT('Basic input'!$F$113,'Detailed input - Vehicles'!$E$251,-$M$215)-$M$215/'Detailed input - Vehicles'!$E$251,0)</f>
        <v>0</v>
      </c>
      <c r="P262" s="158">
        <f>IF('Detailed input - Vehicles'!$E$251&gt;=G251,PMT('Basic input'!$F$113,'Detailed input - Vehicles'!$E$251,-$M$215)-$M$215/'Detailed input - Vehicles'!$E$251,0)</f>
        <v>0</v>
      </c>
      <c r="Q262" s="158">
        <f>IF('Detailed input - Vehicles'!$E$251&gt;=H251,PMT('Basic input'!$F$113,'Detailed input - Vehicles'!$E$251,-$M$215)-$M$215/'Detailed input - Vehicles'!$E$251,0)</f>
        <v>0</v>
      </c>
      <c r="R262" s="158">
        <f>IF('Detailed input - Vehicles'!$E$251&gt;=I251,PMT('Basic input'!$F$113,'Detailed input - Vehicles'!$E$251,-$M$215)-$M$215/'Detailed input - Vehicles'!$E$251,0)</f>
        <v>0</v>
      </c>
      <c r="S262" s="158">
        <f>IF('Detailed input - Vehicles'!$E$251&gt;=J251,PMT('Basic input'!$F$113,'Detailed input - Vehicles'!$E$251,-$M$215)-$M$215/'Detailed input - Vehicles'!$E$251,0)</f>
        <v>0</v>
      </c>
      <c r="T262" s="158">
        <f>IF('Detailed input - Vehicles'!$E$251&gt;=K251,PMT('Basic input'!$F$113,'Detailed input - Vehicles'!$E$251,-$M$215)-$M$215/'Detailed input - Vehicles'!$E$251,0)</f>
        <v>0</v>
      </c>
      <c r="U262" s="158">
        <f>IF('Detailed input - Vehicles'!$E$251&gt;=L251,PMT('Basic input'!$F$113,'Detailed input - Vehicles'!$E$251,-$M$215)-$M$215/'Detailed input - Vehicles'!$E$251,0)</f>
        <v>0</v>
      </c>
      <c r="V262" s="158">
        <f>IF('Detailed input - Vehicles'!$E$251&gt;=M251,PMT('Basic input'!$F$113,'Detailed input - Vehicles'!$E$251,-$M$215)-$M$215/'Detailed input - Vehicles'!$E$251,0)</f>
        <v>0</v>
      </c>
      <c r="W262" s="158">
        <f>IF('Detailed input - Vehicles'!$E$251&gt;=N251,PMT('Basic input'!$F$113,'Detailed input - Vehicles'!$E$251,-$M$215)-$M$215/'Detailed input - Vehicles'!$E$251,0)</f>
        <v>0</v>
      </c>
      <c r="X262" s="158">
        <f>IF('Detailed input - Vehicles'!$E$251&gt;=O251,PMT('Basic input'!$F$113,'Detailed input - Vehicles'!$E$251,-$M$215)-$M$215/'Detailed input - Vehicles'!$E$251,0)</f>
        <v>0</v>
      </c>
      <c r="Y262" s="158">
        <f>IF('Detailed input - Vehicles'!$E$251&gt;=P251,PMT('Basic input'!$F$113,'Detailed input - Vehicles'!$E$251,-$M$215)-$M$215/'Detailed input - Vehicles'!$E$251,0)</f>
        <v>0</v>
      </c>
      <c r="Z262" s="158">
        <f>IF('Detailed input - Vehicles'!$E$251&gt;=Q251,PMT('Basic input'!$F$113,'Detailed input - Vehicles'!$E$251,-$M$215)-$M$215/'Detailed input - Vehicles'!$E$251,0)</f>
        <v>0</v>
      </c>
      <c r="AA262" s="158">
        <f>IF('Detailed input - Vehicles'!$E$251&gt;=R251,PMT('Basic input'!$F$113,'Detailed input - Vehicles'!$E$251,-$M$215)-$M$215/'Detailed input - Vehicles'!$E$251,0)</f>
        <v>0</v>
      </c>
      <c r="AB262" s="158">
        <f>IF('Detailed input - Vehicles'!$E$251&gt;=S251,PMT('Basic input'!$F$113,'Detailed input - Vehicles'!$E$251,-$M$215)-$M$215/'Detailed input - Vehicles'!$E$251,0)</f>
        <v>0</v>
      </c>
      <c r="AC262" s="158">
        <f>IF('Detailed input - Vehicles'!$E$251&gt;=T251,PMT('Basic input'!$F$113,'Detailed input - Vehicles'!$E$251,-$M$215)-$M$215/'Detailed input - Vehicles'!$E$251,0)</f>
        <v>0</v>
      </c>
    </row>
    <row r="263" spans="1:31" s="87" customFormat="1" ht="20.25" customHeight="1" outlineLevel="3" x14ac:dyDescent="0.3">
      <c r="A263" s="85"/>
      <c r="B263" s="161"/>
      <c r="C263" s="146" t="s">
        <v>243</v>
      </c>
      <c r="D263" s="158"/>
      <c r="E263" s="158"/>
      <c r="F263" s="158"/>
      <c r="G263" s="158"/>
      <c r="H263" s="158"/>
      <c r="I263" s="158"/>
      <c r="J263" s="158"/>
      <c r="K263" s="158"/>
      <c r="L263" s="158"/>
      <c r="M263" s="158"/>
      <c r="N263" s="158">
        <f>IF('Detailed input - Vehicles'!$E$251&gt;=D251,PMT('Basic input'!$F$113,'Detailed input - Vehicles'!$E$251,-$N$215)-$N$215/'Detailed input - Vehicles'!$E$251,0)</f>
        <v>0</v>
      </c>
      <c r="O263" s="158">
        <f>IF('Detailed input - Vehicles'!$E$251&gt;=E251,PMT('Basic input'!$F$113,'Detailed input - Vehicles'!$E$251,-$N$215)-$N$215/'Detailed input - Vehicles'!$E$251,0)</f>
        <v>0</v>
      </c>
      <c r="P263" s="158">
        <f>IF('Detailed input - Vehicles'!$E$251&gt;=F251,PMT('Basic input'!$F$113,'Detailed input - Vehicles'!$E$251,-$N$215)-$N$215/'Detailed input - Vehicles'!$E$251,0)</f>
        <v>0</v>
      </c>
      <c r="Q263" s="158">
        <f>IF('Detailed input - Vehicles'!$E$251&gt;=G251,PMT('Basic input'!$F$113,'Detailed input - Vehicles'!$E$251,-$N$215)-$N$215/'Detailed input - Vehicles'!$E$251,0)</f>
        <v>0</v>
      </c>
      <c r="R263" s="158">
        <f>IF('Detailed input - Vehicles'!$E$251&gt;=H251,PMT('Basic input'!$F$113,'Detailed input - Vehicles'!$E$251,-$N$215)-$N$215/'Detailed input - Vehicles'!$E$251,0)</f>
        <v>0</v>
      </c>
      <c r="S263" s="158">
        <f>IF('Detailed input - Vehicles'!$E$251&gt;=I251,PMT('Basic input'!$F$113,'Detailed input - Vehicles'!$E$251,-$N$215)-$N$215/'Detailed input - Vehicles'!$E$251,0)</f>
        <v>0</v>
      </c>
      <c r="T263" s="158">
        <f>IF('Detailed input - Vehicles'!$E$251&gt;=J251,PMT('Basic input'!$F$113,'Detailed input - Vehicles'!$E$251,-$N$215)-$N$215/'Detailed input - Vehicles'!$E$251,0)</f>
        <v>0</v>
      </c>
      <c r="U263" s="158">
        <f>IF('Detailed input - Vehicles'!$E$251&gt;=K251,PMT('Basic input'!$F$113,'Detailed input - Vehicles'!$E$251,-$N$215)-$N$215/'Detailed input - Vehicles'!$E$251,0)</f>
        <v>0</v>
      </c>
      <c r="V263" s="158">
        <f>IF('Detailed input - Vehicles'!$E$251&gt;=L251,PMT('Basic input'!$F$113,'Detailed input - Vehicles'!$E$251,-$N$215)-$N$215/'Detailed input - Vehicles'!$E$251,0)</f>
        <v>0</v>
      </c>
      <c r="W263" s="158">
        <f>IF('Detailed input - Vehicles'!$E$251&gt;=M251,PMT('Basic input'!$F$113,'Detailed input - Vehicles'!$E$251,-$N$215)-$N$215/'Detailed input - Vehicles'!$E$251,0)</f>
        <v>0</v>
      </c>
      <c r="X263" s="158">
        <f>IF('Detailed input - Vehicles'!$E$251&gt;=N251,PMT('Basic input'!$F$113,'Detailed input - Vehicles'!$E$251,-$N$215)-$N$215/'Detailed input - Vehicles'!$E$251,0)</f>
        <v>0</v>
      </c>
      <c r="Y263" s="158">
        <f>IF('Detailed input - Vehicles'!$E$251&gt;=O251,PMT('Basic input'!$F$113,'Detailed input - Vehicles'!$E$251,-$N$215)-$N$215/'Detailed input - Vehicles'!$E$251,0)</f>
        <v>0</v>
      </c>
      <c r="Z263" s="158">
        <f>IF('Detailed input - Vehicles'!$E$251&gt;=P251,PMT('Basic input'!$F$113,'Detailed input - Vehicles'!$E$251,-$N$215)-$N$215/'Detailed input - Vehicles'!$E$251,0)</f>
        <v>0</v>
      </c>
      <c r="AA263" s="158">
        <f>IF('Detailed input - Vehicles'!$E$251&gt;=Q251,PMT('Basic input'!$F$113,'Detailed input - Vehicles'!$E$251,-$N$215)-$N$215/'Detailed input - Vehicles'!$E$251,0)</f>
        <v>0</v>
      </c>
      <c r="AB263" s="158">
        <f>IF('Detailed input - Vehicles'!$E$251&gt;=R251,PMT('Basic input'!$F$113,'Detailed input - Vehicles'!$E$251,-$N$215)-$N$215/'Detailed input - Vehicles'!$E$251,0)</f>
        <v>0</v>
      </c>
      <c r="AC263" s="158">
        <f>IF('Detailed input - Vehicles'!$E$251&gt;=S251,PMT('Basic input'!$F$113,'Detailed input - Vehicles'!$E$251,-$N$215)-$N$215/'Detailed input - Vehicles'!$E$251,0)</f>
        <v>0</v>
      </c>
    </row>
    <row r="264" spans="1:31" ht="15" customHeight="1" outlineLevel="2" x14ac:dyDescent="0.3"/>
    <row r="265" spans="1:31" ht="15" customHeight="1" outlineLevel="1" x14ac:dyDescent="0.3"/>
    <row r="268" spans="1:31" ht="39.75" customHeight="1" x14ac:dyDescent="0.3">
      <c r="A268" s="266"/>
      <c r="B268" s="163" t="s">
        <v>583</v>
      </c>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row>
    <row r="269" spans="1:31" ht="15" customHeight="1" thickBot="1" x14ac:dyDescent="0.35"/>
    <row r="270" spans="1:31" ht="15" customHeight="1" thickBot="1" x14ac:dyDescent="0.35">
      <c r="B270" s="600" t="s">
        <v>557</v>
      </c>
      <c r="C270" s="601"/>
      <c r="D270" s="619">
        <f>+D272</f>
        <v>0</v>
      </c>
      <c r="E270" s="619">
        <f t="shared" ref="E270:AC270" si="171">+E272</f>
        <v>0</v>
      </c>
      <c r="F270" s="619">
        <f t="shared" si="171"/>
        <v>0</v>
      </c>
      <c r="G270" s="619">
        <f t="shared" si="171"/>
        <v>0</v>
      </c>
      <c r="H270" s="619">
        <f t="shared" si="171"/>
        <v>0</v>
      </c>
      <c r="I270" s="619">
        <f t="shared" si="171"/>
        <v>0</v>
      </c>
      <c r="J270" s="619">
        <f t="shared" si="171"/>
        <v>0</v>
      </c>
      <c r="K270" s="619">
        <f t="shared" si="171"/>
        <v>0</v>
      </c>
      <c r="L270" s="619">
        <f t="shared" si="171"/>
        <v>0</v>
      </c>
      <c r="M270" s="619">
        <f t="shared" si="171"/>
        <v>0</v>
      </c>
      <c r="N270" s="619">
        <f t="shared" si="171"/>
        <v>0</v>
      </c>
      <c r="O270" s="619">
        <f t="shared" si="171"/>
        <v>0</v>
      </c>
      <c r="P270" s="619">
        <f t="shared" si="171"/>
        <v>0</v>
      </c>
      <c r="Q270" s="619">
        <f t="shared" si="171"/>
        <v>0</v>
      </c>
      <c r="R270" s="619">
        <f t="shared" si="171"/>
        <v>0</v>
      </c>
      <c r="S270" s="619">
        <f t="shared" si="171"/>
        <v>0</v>
      </c>
      <c r="T270" s="619">
        <f t="shared" si="171"/>
        <v>0</v>
      </c>
      <c r="U270" s="619">
        <f t="shared" si="171"/>
        <v>0</v>
      </c>
      <c r="V270" s="619">
        <f t="shared" si="171"/>
        <v>0</v>
      </c>
      <c r="W270" s="619">
        <f t="shared" si="171"/>
        <v>0</v>
      </c>
      <c r="X270" s="619">
        <f t="shared" si="171"/>
        <v>0</v>
      </c>
      <c r="Y270" s="619">
        <f t="shared" si="171"/>
        <v>0</v>
      </c>
      <c r="Z270" s="619">
        <f t="shared" si="171"/>
        <v>0</v>
      </c>
      <c r="AA270" s="619">
        <f t="shared" si="171"/>
        <v>0</v>
      </c>
      <c r="AB270" s="619">
        <f t="shared" si="171"/>
        <v>0</v>
      </c>
      <c r="AC270" s="619">
        <f t="shared" si="171"/>
        <v>0</v>
      </c>
    </row>
    <row r="271" spans="1:31" ht="15" customHeight="1" x14ac:dyDescent="0.3">
      <c r="B271" s="196"/>
      <c r="AE271" s="211" t="s">
        <v>539</v>
      </c>
    </row>
    <row r="272" spans="1:31" ht="15" customHeight="1" x14ac:dyDescent="0.3">
      <c r="B272" s="55" t="s">
        <v>558</v>
      </c>
      <c r="C272" s="101" t="s">
        <v>16</v>
      </c>
      <c r="D272" s="143">
        <f>SUM(D273:D283)</f>
        <v>0</v>
      </c>
      <c r="E272" s="143">
        <f t="shared" ref="E272:AC272" si="172">SUM(E273:E283)</f>
        <v>0</v>
      </c>
      <c r="F272" s="143">
        <f t="shared" si="172"/>
        <v>0</v>
      </c>
      <c r="G272" s="143">
        <f t="shared" si="172"/>
        <v>0</v>
      </c>
      <c r="H272" s="143">
        <f t="shared" si="172"/>
        <v>0</v>
      </c>
      <c r="I272" s="143">
        <f t="shared" si="172"/>
        <v>0</v>
      </c>
      <c r="J272" s="143">
        <f t="shared" si="172"/>
        <v>0</v>
      </c>
      <c r="K272" s="143">
        <f t="shared" si="172"/>
        <v>0</v>
      </c>
      <c r="L272" s="143">
        <f t="shared" si="172"/>
        <v>0</v>
      </c>
      <c r="M272" s="143">
        <f t="shared" si="172"/>
        <v>0</v>
      </c>
      <c r="N272" s="143">
        <f t="shared" si="172"/>
        <v>0</v>
      </c>
      <c r="O272" s="143">
        <f t="shared" si="172"/>
        <v>0</v>
      </c>
      <c r="P272" s="143">
        <f t="shared" si="172"/>
        <v>0</v>
      </c>
      <c r="Q272" s="143">
        <f t="shared" si="172"/>
        <v>0</v>
      </c>
      <c r="R272" s="143">
        <f t="shared" si="172"/>
        <v>0</v>
      </c>
      <c r="S272" s="143">
        <f t="shared" si="172"/>
        <v>0</v>
      </c>
      <c r="T272" s="143">
        <f t="shared" si="172"/>
        <v>0</v>
      </c>
      <c r="U272" s="143">
        <f t="shared" si="172"/>
        <v>0</v>
      </c>
      <c r="V272" s="143">
        <f t="shared" si="172"/>
        <v>0</v>
      </c>
      <c r="W272" s="143">
        <f t="shared" si="172"/>
        <v>0</v>
      </c>
      <c r="X272" s="143">
        <f t="shared" si="172"/>
        <v>0</v>
      </c>
      <c r="Y272" s="143">
        <f t="shared" si="172"/>
        <v>0</v>
      </c>
      <c r="Z272" s="143">
        <f t="shared" si="172"/>
        <v>0</v>
      </c>
      <c r="AA272" s="143">
        <f t="shared" si="172"/>
        <v>0</v>
      </c>
      <c r="AB272" s="143">
        <f t="shared" si="172"/>
        <v>0</v>
      </c>
      <c r="AC272" s="143">
        <f t="shared" si="172"/>
        <v>0</v>
      </c>
    </row>
    <row r="273" spans="2:31" ht="15" customHeight="1" x14ac:dyDescent="0.3">
      <c r="B273" s="56"/>
      <c r="C273" s="146" t="s">
        <v>121</v>
      </c>
      <c r="D273" s="154">
        <f>IF('Detailed input - Vehicles'!$E$251&gt;=(E3-$D$3),$D$46/'Detailed input - Vehicles'!$E$251,0)</f>
        <v>0</v>
      </c>
      <c r="E273" s="154">
        <f>IF('Detailed input - Vehicles'!$E$251&gt;=(F3-$D$3),$D$46/'Detailed input - Vehicles'!$E$251,0)</f>
        <v>0</v>
      </c>
      <c r="F273" s="154">
        <f>IF('Detailed input - Vehicles'!$E$251&gt;=(G3-$D$3),$D$46/'Detailed input - Vehicles'!$E$251,0)</f>
        <v>0</v>
      </c>
      <c r="G273" s="154">
        <f>IF('Detailed input - Vehicles'!$E$251&gt;=(H3-$D$3),$D$46/'Detailed input - Vehicles'!$E$251,0)</f>
        <v>0</v>
      </c>
      <c r="H273" s="154">
        <f>IF('Detailed input - Vehicles'!$E$251&gt;=(I3-$D$3),$D$46/'Detailed input - Vehicles'!$E$251,0)</f>
        <v>0</v>
      </c>
      <c r="I273" s="154">
        <f>IF('Detailed input - Vehicles'!$E$251&gt;=(J3-$D$3),$D$46/'Detailed input - Vehicles'!$E$251,0)</f>
        <v>0</v>
      </c>
      <c r="J273" s="154">
        <f>IF('Detailed input - Vehicles'!$E$251&gt;=(K3-$D$3),$D$46/'Detailed input - Vehicles'!$E$251,0)</f>
        <v>0</v>
      </c>
      <c r="K273" s="154">
        <f>IF('Detailed input - Vehicles'!$E$251&gt;=(L3-$D$3),$D$46/'Detailed input - Vehicles'!$E$251,0)</f>
        <v>0</v>
      </c>
      <c r="L273" s="154">
        <f>IF('Detailed input - Vehicles'!$E$251&gt;=(M3-$D$3),$D$46/'Detailed input - Vehicles'!$E$251,0)</f>
        <v>0</v>
      </c>
      <c r="M273" s="154">
        <f>IF('Detailed input - Vehicles'!$E$251&gt;=(N3-$D$3),$D$46/'Detailed input - Vehicles'!$E$251,0)</f>
        <v>0</v>
      </c>
      <c r="N273" s="154">
        <f>IF('Detailed input - Vehicles'!$E$251&gt;=(O3-$D$3),$D$46/'Detailed input - Vehicles'!$E$251,0)</f>
        <v>0</v>
      </c>
      <c r="O273" s="154">
        <f>IF('Detailed input - Vehicles'!$E$251&gt;=(P3-$D$3),$D$46/'Detailed input - Vehicles'!$E$251,0)</f>
        <v>0</v>
      </c>
      <c r="P273" s="154">
        <f>IF('Detailed input - Vehicles'!$E$251&gt;=(Q3-$D$3),$D$46/'Detailed input - Vehicles'!$E$251,0)</f>
        <v>0</v>
      </c>
      <c r="Q273" s="154">
        <f>IF('Detailed input - Vehicles'!$E$251&gt;=(R3-$D$3),$D$46/'Detailed input - Vehicles'!$E$251,0)</f>
        <v>0</v>
      </c>
      <c r="R273" s="154">
        <f>IF('Detailed input - Vehicles'!$E$251&gt;=(S3-$D$3),$D$46/'Detailed input - Vehicles'!$E$251,0)</f>
        <v>0</v>
      </c>
      <c r="S273" s="154">
        <f>IF('Detailed input - Vehicles'!$E$251&gt;=(T3-$D$3),$D$46/'Detailed input - Vehicles'!$E$251,0)</f>
        <v>0</v>
      </c>
      <c r="T273" s="154">
        <f>IF('Detailed input - Vehicles'!$E$251&gt;=(U3-$D$3),$D$46/'Detailed input - Vehicles'!$E$251,0)</f>
        <v>0</v>
      </c>
      <c r="U273" s="154">
        <f>IF('Detailed input - Vehicles'!$E$251&gt;=(V3-$D$3),$D$46/'Detailed input - Vehicles'!$E$251,0)</f>
        <v>0</v>
      </c>
      <c r="V273" s="154">
        <f>IF('Detailed input - Vehicles'!$E$251&gt;=(W3-$D$3),$D$46/'Detailed input - Vehicles'!$E$251,0)</f>
        <v>0</v>
      </c>
      <c r="W273" s="154">
        <f>IF('Detailed input - Vehicles'!$E$251&gt;=(X3-$D$3),$D$46/'Detailed input - Vehicles'!$E$251,0)</f>
        <v>0</v>
      </c>
      <c r="X273" s="154">
        <f>IF('Detailed input - Vehicles'!$E$251&gt;=(Y3-$D$3),$D$46/'Detailed input - Vehicles'!$E$251,0)</f>
        <v>0</v>
      </c>
      <c r="Y273" s="154">
        <f>IF('Detailed input - Vehicles'!$E$251&gt;=(Z3-$D$3),$D$46/'Detailed input - Vehicles'!$E$251,0)</f>
        <v>0</v>
      </c>
      <c r="Z273" s="154">
        <f>IF('Detailed input - Vehicles'!$E$251&gt;=(AA3-$D$3),$D$46/'Detailed input - Vehicles'!$E$251,0)</f>
        <v>0</v>
      </c>
      <c r="AA273" s="154">
        <f>IF('Detailed input - Vehicles'!$E$251&gt;=(AB3-$D$3),$D$46/'Detailed input - Vehicles'!$E$251,0)</f>
        <v>0</v>
      </c>
      <c r="AB273" s="154">
        <f>IF('Detailed input - Vehicles'!$E$251&gt;=(AC3-$D$3),$D$46/'Detailed input - Vehicles'!$E$251,0)</f>
        <v>0</v>
      </c>
      <c r="AC273" s="154">
        <f>IF('Detailed input - Vehicles'!$E$251&gt;=(AD3-$D$3),$D$46/'Detailed input - Vehicles'!$E$251,0)</f>
        <v>0</v>
      </c>
      <c r="AE273" s="602">
        <f>+SUM(D273:AC273)-$D$46</f>
        <v>0</v>
      </c>
    </row>
    <row r="274" spans="2:31" ht="15" customHeight="1" x14ac:dyDescent="0.3">
      <c r="B274" s="92"/>
      <c r="C274" s="146" t="s">
        <v>122</v>
      </c>
      <c r="D274" s="155"/>
      <c r="E274" s="154">
        <f>IF('Detailed input - Vehicles'!$E$251&gt;=(E3-$D$3),$E$46/'Detailed input - Vehicles'!$E$251,0)</f>
        <v>0</v>
      </c>
      <c r="F274" s="154">
        <f>IF('Detailed input - Vehicles'!$E$251&gt;=(F3-$D$3),$E$46/'Detailed input - Vehicles'!$E$251,0)</f>
        <v>0</v>
      </c>
      <c r="G274" s="154">
        <f>IF('Detailed input - Vehicles'!$E$251&gt;=(G3-$D$3),$E$46/'Detailed input - Vehicles'!$E$251,0)</f>
        <v>0</v>
      </c>
      <c r="H274" s="154">
        <f>IF('Detailed input - Vehicles'!$E$251&gt;=(H3-$D$3),$E$46/'Detailed input - Vehicles'!$E$251,0)</f>
        <v>0</v>
      </c>
      <c r="I274" s="154">
        <f>IF('Detailed input - Vehicles'!$E$251&gt;=(I3-$D$3),$E$46/'Detailed input - Vehicles'!$E$251,0)</f>
        <v>0</v>
      </c>
      <c r="J274" s="154">
        <f>IF('Detailed input - Vehicles'!$E$251&gt;=(J3-$D$3),$E$46/'Detailed input - Vehicles'!$E$251,0)</f>
        <v>0</v>
      </c>
      <c r="K274" s="154">
        <f>IF('Detailed input - Vehicles'!$E$251&gt;=(K3-$D$3),$E$46/'Detailed input - Vehicles'!$E$251,0)</f>
        <v>0</v>
      </c>
      <c r="L274" s="154">
        <f>IF('Detailed input - Vehicles'!$E$251&gt;=(L3-$D$3),$E$46/'Detailed input - Vehicles'!$E$251,0)</f>
        <v>0</v>
      </c>
      <c r="M274" s="154">
        <f>IF('Detailed input - Vehicles'!$E$251&gt;=(M3-$D$3),$E$46/'Detailed input - Vehicles'!$E$251,0)</f>
        <v>0</v>
      </c>
      <c r="N274" s="154">
        <f>IF('Detailed input - Vehicles'!$E$251&gt;=(N3-$D$3),$E$46/'Detailed input - Vehicles'!$E$251,0)</f>
        <v>0</v>
      </c>
      <c r="O274" s="154">
        <f>IF('Detailed input - Vehicles'!$E$251&gt;=(O3-$D$3),$E$46/'Detailed input - Vehicles'!$E$251,0)</f>
        <v>0</v>
      </c>
      <c r="P274" s="154">
        <f>IF('Detailed input - Vehicles'!$E$251&gt;=(P3-$D$3),$E$46/'Detailed input - Vehicles'!$E$251,0)</f>
        <v>0</v>
      </c>
      <c r="Q274" s="154">
        <f>IF('Detailed input - Vehicles'!$E$251&gt;=(Q3-$D$3),$E$46/'Detailed input - Vehicles'!$E$251,0)</f>
        <v>0</v>
      </c>
      <c r="R274" s="154">
        <f>IF('Detailed input - Vehicles'!$E$251&gt;=(R3-$D$3),$E$46/'Detailed input - Vehicles'!$E$251,0)</f>
        <v>0</v>
      </c>
      <c r="S274" s="154">
        <f>IF('Detailed input - Vehicles'!$E$251&gt;=(S3-$D$3),$E$46/'Detailed input - Vehicles'!$E$251,0)</f>
        <v>0</v>
      </c>
      <c r="T274" s="154">
        <f>IF('Detailed input - Vehicles'!$E$251&gt;=(T3-$D$3),$E$46/'Detailed input - Vehicles'!$E$251,0)</f>
        <v>0</v>
      </c>
      <c r="U274" s="154">
        <f>IF('Detailed input - Vehicles'!$E$251&gt;=(U3-$D$3),$E$46/'Detailed input - Vehicles'!$E$251,0)</f>
        <v>0</v>
      </c>
      <c r="V274" s="154">
        <f>IF('Detailed input - Vehicles'!$E$251&gt;=(V3-$D$3),$E$46/'Detailed input - Vehicles'!$E$251,0)</f>
        <v>0</v>
      </c>
      <c r="W274" s="154">
        <f>IF('Detailed input - Vehicles'!$E$251&gt;=(W3-$D$3),$E$46/'Detailed input - Vehicles'!$E$251,0)</f>
        <v>0</v>
      </c>
      <c r="X274" s="154">
        <f>IF('Detailed input - Vehicles'!$E$251&gt;=(X3-$D$3),$E$46/'Detailed input - Vehicles'!$E$251,0)</f>
        <v>0</v>
      </c>
      <c r="Y274" s="154">
        <f>IF('Detailed input - Vehicles'!$E$251&gt;=(Y3-$D$3),$E$46/'Detailed input - Vehicles'!$E$251,0)</f>
        <v>0</v>
      </c>
      <c r="Z274" s="154">
        <f>IF('Detailed input - Vehicles'!$E$251&gt;=(Z3-$D$3),$E$46/'Detailed input - Vehicles'!$E$251,0)</f>
        <v>0</v>
      </c>
      <c r="AA274" s="154">
        <f>IF('Detailed input - Vehicles'!$E$251&gt;=(AA3-$D$3),$E$46/'Detailed input - Vehicles'!$E$251,0)</f>
        <v>0</v>
      </c>
      <c r="AB274" s="154">
        <f>IF('Detailed input - Vehicles'!$E$251&gt;=(AB3-$D$3),$E$46/'Detailed input - Vehicles'!$E$251,0)</f>
        <v>0</v>
      </c>
      <c r="AC274" s="154">
        <f>IF('Detailed input - Vehicles'!$E$251&gt;=(AC3-$D$3),$E$46/'Detailed input - Vehicles'!$E$251,0)</f>
        <v>0</v>
      </c>
      <c r="AE274" s="602">
        <f>+SUM(D274:AC274)-$E$46</f>
        <v>0</v>
      </c>
    </row>
    <row r="275" spans="2:31" ht="15" customHeight="1" x14ac:dyDescent="0.3">
      <c r="B275" s="48"/>
      <c r="C275" s="146" t="s">
        <v>123</v>
      </c>
      <c r="D275" s="154"/>
      <c r="E275" s="154"/>
      <c r="F275" s="154">
        <f>IF('Detailed input - Vehicles'!$E$251&gt;=(F3-$E$3),$F$46/'Detailed input - Vehicles'!$E$251,0)</f>
        <v>0</v>
      </c>
      <c r="G275" s="154">
        <f>IF('Detailed input - Vehicles'!$E$251&gt;=(G3-$E$3),$F$46/'Detailed input - Vehicles'!$E$251,0)</f>
        <v>0</v>
      </c>
      <c r="H275" s="154">
        <f>IF('Detailed input - Vehicles'!$E$251&gt;=(H3-$E$3),$F$46/'Detailed input - Vehicles'!$E$251,0)</f>
        <v>0</v>
      </c>
      <c r="I275" s="154">
        <f>IF('Detailed input - Vehicles'!$E$251&gt;=(I3-$E$3),$F$46/'Detailed input - Vehicles'!$E$251,0)</f>
        <v>0</v>
      </c>
      <c r="J275" s="154">
        <f>IF('Detailed input - Vehicles'!$E$251&gt;=(J3-$E$3),$F$46/'Detailed input - Vehicles'!$E$251,0)</f>
        <v>0</v>
      </c>
      <c r="K275" s="154">
        <f>IF('Detailed input - Vehicles'!$E$251&gt;=(K3-$E$3),$F$46/'Detailed input - Vehicles'!$E$251,0)</f>
        <v>0</v>
      </c>
      <c r="L275" s="154">
        <f>IF('Detailed input - Vehicles'!$E$251&gt;=(L3-$E$3),$F$46/'Detailed input - Vehicles'!$E$251,0)</f>
        <v>0</v>
      </c>
      <c r="M275" s="154">
        <f>IF('Detailed input - Vehicles'!$E$251&gt;=(M3-$E$3),$F$46/'Detailed input - Vehicles'!$E$251,0)</f>
        <v>0</v>
      </c>
      <c r="N275" s="154">
        <f>IF('Detailed input - Vehicles'!$E$251&gt;=(N3-$E$3),$F$46/'Detailed input - Vehicles'!$E$251,0)</f>
        <v>0</v>
      </c>
      <c r="O275" s="154">
        <f>IF('Detailed input - Vehicles'!$E$251&gt;=(O3-$E$3),$F$46/'Detailed input - Vehicles'!$E$251,0)</f>
        <v>0</v>
      </c>
      <c r="P275" s="154">
        <f>IF('Detailed input - Vehicles'!$E$251&gt;=(P3-$E$3),$F$46/'Detailed input - Vehicles'!$E$251,0)</f>
        <v>0</v>
      </c>
      <c r="Q275" s="154">
        <f>IF('Detailed input - Vehicles'!$E$251&gt;=(Q3-$E$3),$F$46/'Detailed input - Vehicles'!$E$251,0)</f>
        <v>0</v>
      </c>
      <c r="R275" s="154">
        <f>IF('Detailed input - Vehicles'!$E$251&gt;=(R3-$E$3),$F$46/'Detailed input - Vehicles'!$E$251,0)</f>
        <v>0</v>
      </c>
      <c r="S275" s="154">
        <f>IF('Detailed input - Vehicles'!$E$251&gt;=(S3-$E$3),$F$46/'Detailed input - Vehicles'!$E$251,0)</f>
        <v>0</v>
      </c>
      <c r="T275" s="154">
        <f>IF('Detailed input - Vehicles'!$E$251&gt;=(T3-$E$3),$F$46/'Detailed input - Vehicles'!$E$251,0)</f>
        <v>0</v>
      </c>
      <c r="U275" s="154">
        <f>IF('Detailed input - Vehicles'!$E$251&gt;=(U3-$E$3),$F$46/'Detailed input - Vehicles'!$E$251,0)</f>
        <v>0</v>
      </c>
      <c r="V275" s="154">
        <f>IF('Detailed input - Vehicles'!$E$251&gt;=(V3-$E$3),$F$46/'Detailed input - Vehicles'!$E$251,0)</f>
        <v>0</v>
      </c>
      <c r="W275" s="154">
        <f>IF('Detailed input - Vehicles'!$E$251&gt;=(W3-$E$3),$F$46/'Detailed input - Vehicles'!$E$251,0)</f>
        <v>0</v>
      </c>
      <c r="X275" s="154">
        <f>IF('Detailed input - Vehicles'!$E$251&gt;=(X3-$E$3),$F$46/'Detailed input - Vehicles'!$E$251,0)</f>
        <v>0</v>
      </c>
      <c r="Y275" s="154">
        <f>IF('Detailed input - Vehicles'!$E$251&gt;=(Y3-$E$3),$F$46/'Detailed input - Vehicles'!$E$251,0)</f>
        <v>0</v>
      </c>
      <c r="Z275" s="154">
        <f>IF('Detailed input - Vehicles'!$E$251&gt;=(Z3-$E$3),$F$46/'Detailed input - Vehicles'!$E$251,0)</f>
        <v>0</v>
      </c>
      <c r="AA275" s="154">
        <f>IF('Detailed input - Vehicles'!$E$251&gt;=(AA3-$E$3),$F$46/'Detailed input - Vehicles'!$E$251,0)</f>
        <v>0</v>
      </c>
      <c r="AB275" s="154">
        <f>IF('Detailed input - Vehicles'!$E$251&gt;=(AB3-$E$3),$F$46/'Detailed input - Vehicles'!$E$251,0)</f>
        <v>0</v>
      </c>
      <c r="AC275" s="154">
        <f>IF('Detailed input - Vehicles'!$E$251&gt;=(AC3-$E$3),$F$46/'Detailed input - Vehicles'!$E$251,0)</f>
        <v>0</v>
      </c>
      <c r="AE275" s="602">
        <f>+SUM(D275:AC275)-$F$46</f>
        <v>0</v>
      </c>
    </row>
    <row r="276" spans="2:31" ht="15" customHeight="1" x14ac:dyDescent="0.3">
      <c r="B276" s="48"/>
      <c r="C276" s="146" t="s">
        <v>124</v>
      </c>
      <c r="D276" s="154"/>
      <c r="E276" s="154"/>
      <c r="F276" s="154"/>
      <c r="G276" s="154">
        <f>IF('Detailed input - Vehicles'!$E$251&gt;=(G3-$F$3),$G$46/'Detailed input - Vehicles'!$E$251,0)</f>
        <v>0</v>
      </c>
      <c r="H276" s="154">
        <f>IF('Detailed input - Vehicles'!$E$251&gt;=(H3-$F$3),$G$46/'Detailed input - Vehicles'!$E$251,0)</f>
        <v>0</v>
      </c>
      <c r="I276" s="154">
        <f>IF('Detailed input - Vehicles'!$E$251&gt;=(I3-$F$3),$G$46/'Detailed input - Vehicles'!$E$251,0)</f>
        <v>0</v>
      </c>
      <c r="J276" s="154">
        <f>IF('Detailed input - Vehicles'!$E$251&gt;=(J3-$F$3),$G$46/'Detailed input - Vehicles'!$E$251,0)</f>
        <v>0</v>
      </c>
      <c r="K276" s="154">
        <f>IF('Detailed input - Vehicles'!$E$251&gt;=(K3-$F$3),$G$46/'Detailed input - Vehicles'!$E$251,0)</f>
        <v>0</v>
      </c>
      <c r="L276" s="154">
        <f>IF('Detailed input - Vehicles'!$E$251&gt;=(L3-$F$3),$G$46/'Detailed input - Vehicles'!$E$251,0)</f>
        <v>0</v>
      </c>
      <c r="M276" s="154">
        <f>IF('Detailed input - Vehicles'!$E$251&gt;=(M3-$F$3),$G$46/'Detailed input - Vehicles'!$E$251,0)</f>
        <v>0</v>
      </c>
      <c r="N276" s="154">
        <f>IF('Detailed input - Vehicles'!$E$251&gt;=(N3-$F$3),$G$46/'Detailed input - Vehicles'!$E$251,0)</f>
        <v>0</v>
      </c>
      <c r="O276" s="154">
        <f>IF('Detailed input - Vehicles'!$E$251&gt;=(O3-$F$3),$G$46/'Detailed input - Vehicles'!$E$251,0)</f>
        <v>0</v>
      </c>
      <c r="P276" s="154">
        <f>IF('Detailed input - Vehicles'!$E$251&gt;=(P3-$F$3),$G$46/'Detailed input - Vehicles'!$E$251,0)</f>
        <v>0</v>
      </c>
      <c r="Q276" s="154">
        <f>IF('Detailed input - Vehicles'!$E$251&gt;=(Q3-$F$3),$G$46/'Detailed input - Vehicles'!$E$251,0)</f>
        <v>0</v>
      </c>
      <c r="R276" s="154">
        <f>IF('Detailed input - Vehicles'!$E$251&gt;=(R3-$F$3),$G$46/'Detailed input - Vehicles'!$E$251,0)</f>
        <v>0</v>
      </c>
      <c r="S276" s="154">
        <f>IF('Detailed input - Vehicles'!$E$251&gt;=(S3-$F$3),$G$46/'Detailed input - Vehicles'!$E$251,0)</f>
        <v>0</v>
      </c>
      <c r="T276" s="154">
        <f>IF('Detailed input - Vehicles'!$E$251&gt;=(T3-$F$3),$G$46/'Detailed input - Vehicles'!$E$251,0)</f>
        <v>0</v>
      </c>
      <c r="U276" s="154">
        <f>IF('Detailed input - Vehicles'!$E$251&gt;=(U3-$F$3),$G$46/'Detailed input - Vehicles'!$E$251,0)</f>
        <v>0</v>
      </c>
      <c r="V276" s="154">
        <f>IF('Detailed input - Vehicles'!$E$251&gt;=(V3-$F$3),$G$46/'Detailed input - Vehicles'!$E$251,0)</f>
        <v>0</v>
      </c>
      <c r="W276" s="154">
        <f>IF('Detailed input - Vehicles'!$E$251&gt;=(W3-$F$3),$G$46/'Detailed input - Vehicles'!$E$251,0)</f>
        <v>0</v>
      </c>
      <c r="X276" s="154">
        <f>IF('Detailed input - Vehicles'!$E$251&gt;=(X3-$F$3),$G$46/'Detailed input - Vehicles'!$E$251,0)</f>
        <v>0</v>
      </c>
      <c r="Y276" s="154">
        <f>IF('Detailed input - Vehicles'!$E$251&gt;=(Y3-$F$3),$G$46/'Detailed input - Vehicles'!$E$251,0)</f>
        <v>0</v>
      </c>
      <c r="Z276" s="154">
        <f>IF('Detailed input - Vehicles'!$E$251&gt;=(Z3-$F$3),$G$46/'Detailed input - Vehicles'!$E$251,0)</f>
        <v>0</v>
      </c>
      <c r="AA276" s="154">
        <f>IF('Detailed input - Vehicles'!$E$251&gt;=(AA3-$F$3),$G$46/'Detailed input - Vehicles'!$E$251,0)</f>
        <v>0</v>
      </c>
      <c r="AB276" s="154">
        <f>IF('Detailed input - Vehicles'!$E$251&gt;=(AB3-$F$3),$G$46/'Detailed input - Vehicles'!$E$251,0)</f>
        <v>0</v>
      </c>
      <c r="AC276" s="154">
        <f>IF('Detailed input - Vehicles'!$E$251&gt;=(AC3-$F$3),$G$46/'Detailed input - Vehicles'!$E$251,0)</f>
        <v>0</v>
      </c>
      <c r="AE276" s="602">
        <f>+SUM(D276:AC276)-$G$46</f>
        <v>0</v>
      </c>
    </row>
    <row r="277" spans="2:31" ht="15" customHeight="1" x14ac:dyDescent="0.3">
      <c r="B277" s="48"/>
      <c r="C277" s="146" t="s">
        <v>125</v>
      </c>
      <c r="D277" s="154"/>
      <c r="E277" s="154"/>
      <c r="F277" s="154"/>
      <c r="G277" s="154"/>
      <c r="H277" s="154">
        <f>IF('Detailed input - Vehicles'!$E$251&gt;=(H3-$G$3),$H$46/'Detailed input - Vehicles'!$E$251,0)</f>
        <v>0</v>
      </c>
      <c r="I277" s="154">
        <f>IF('Detailed input - Vehicles'!$E$251&gt;=(I3-$G$3),$H$46/'Detailed input - Vehicles'!$E$251,0)</f>
        <v>0</v>
      </c>
      <c r="J277" s="154">
        <f>IF('Detailed input - Vehicles'!$E$251&gt;=(J3-$G$3),$H$46/'Detailed input - Vehicles'!$E$251,0)</f>
        <v>0</v>
      </c>
      <c r="K277" s="154">
        <f>IF('Detailed input - Vehicles'!$E$251&gt;=(K3-$G$3),$H$46/'Detailed input - Vehicles'!$E$251,0)</f>
        <v>0</v>
      </c>
      <c r="L277" s="154">
        <f>IF('Detailed input - Vehicles'!$E$251&gt;=(L3-$G$3),$H$46/'Detailed input - Vehicles'!$E$251,0)</f>
        <v>0</v>
      </c>
      <c r="M277" s="154">
        <f>IF('Detailed input - Vehicles'!$E$251&gt;=(M3-$G$3),$H$46/'Detailed input - Vehicles'!$E$251,0)</f>
        <v>0</v>
      </c>
      <c r="N277" s="154">
        <f>IF('Detailed input - Vehicles'!$E$251&gt;=(N3-$G$3),$H$46/'Detailed input - Vehicles'!$E$251,0)</f>
        <v>0</v>
      </c>
      <c r="O277" s="154">
        <f>IF('Detailed input - Vehicles'!$E$251&gt;=(O3-$G$3),$H$46/'Detailed input - Vehicles'!$E$251,0)</f>
        <v>0</v>
      </c>
      <c r="P277" s="154">
        <f>IF('Detailed input - Vehicles'!$E$251&gt;=(P3-$G$3),$H$46/'Detailed input - Vehicles'!$E$251,0)</f>
        <v>0</v>
      </c>
      <c r="Q277" s="154">
        <f>IF('Detailed input - Vehicles'!$E$251&gt;=(Q3-$G$3),$H$46/'Detailed input - Vehicles'!$E$251,0)</f>
        <v>0</v>
      </c>
      <c r="R277" s="154">
        <f>IF('Detailed input - Vehicles'!$E$251&gt;=(R3-$G$3),$H$46/'Detailed input - Vehicles'!$E$251,0)</f>
        <v>0</v>
      </c>
      <c r="S277" s="154">
        <f>IF('Detailed input - Vehicles'!$E$251&gt;=(S3-$G$3),$H$46/'Detailed input - Vehicles'!$E$251,0)</f>
        <v>0</v>
      </c>
      <c r="T277" s="154">
        <f>IF('Detailed input - Vehicles'!$E$251&gt;=(T3-$G$3),$H$46/'Detailed input - Vehicles'!$E$251,0)</f>
        <v>0</v>
      </c>
      <c r="U277" s="154">
        <f>IF('Detailed input - Vehicles'!$E$251&gt;=(U3-$G$3),$H$46/'Detailed input - Vehicles'!$E$251,0)</f>
        <v>0</v>
      </c>
      <c r="V277" s="154">
        <f>IF('Detailed input - Vehicles'!$E$251&gt;=(V3-$G$3),$H$46/'Detailed input - Vehicles'!$E$251,0)</f>
        <v>0</v>
      </c>
      <c r="W277" s="154">
        <f>IF('Detailed input - Vehicles'!$E$251&gt;=(W3-$G$3),$H$46/'Detailed input - Vehicles'!$E$251,0)</f>
        <v>0</v>
      </c>
      <c r="X277" s="154">
        <f>IF('Detailed input - Vehicles'!$E$251&gt;=(X3-$G$3),$H$46/'Detailed input - Vehicles'!$E$251,0)</f>
        <v>0</v>
      </c>
      <c r="Y277" s="154">
        <f>IF('Detailed input - Vehicles'!$E$251&gt;=(Y3-$G$3),$H$46/'Detailed input - Vehicles'!$E$251,0)</f>
        <v>0</v>
      </c>
      <c r="Z277" s="154">
        <f>IF('Detailed input - Vehicles'!$E$251&gt;=(Z3-$G$3),$H$46/'Detailed input - Vehicles'!$E$251,0)</f>
        <v>0</v>
      </c>
      <c r="AA277" s="154">
        <f>IF('Detailed input - Vehicles'!$E$251&gt;=(AA3-$G$3),$H$46/'Detailed input - Vehicles'!$E$251,0)</f>
        <v>0</v>
      </c>
      <c r="AB277" s="154">
        <f>IF('Detailed input - Vehicles'!$E$251&gt;=(AB3-$G$3),$H$46/'Detailed input - Vehicles'!$E$251,0)</f>
        <v>0</v>
      </c>
      <c r="AC277" s="154">
        <f>IF('Detailed input - Vehicles'!$E$251&gt;=(AC3-$G$3),$H$46/'Detailed input - Vehicles'!$E$251,0)</f>
        <v>0</v>
      </c>
      <c r="AE277" s="602">
        <f>+SUM(D277:AC277)-$H$46</f>
        <v>0</v>
      </c>
    </row>
    <row r="278" spans="2:31" ht="15" customHeight="1" x14ac:dyDescent="0.3">
      <c r="B278" s="48"/>
      <c r="C278" s="146" t="s">
        <v>126</v>
      </c>
      <c r="D278" s="154"/>
      <c r="E278" s="154"/>
      <c r="F278" s="154"/>
      <c r="G278" s="154"/>
      <c r="H278" s="154"/>
      <c r="I278" s="154">
        <f>IF('Detailed input - Vehicles'!$E$251&gt;=(I3-$H$3),$I$46/'Detailed input - Vehicles'!$E$251,0)</f>
        <v>0</v>
      </c>
      <c r="J278" s="154">
        <f>IF('Detailed input - Vehicles'!$E$251&gt;=(J3-$H$3),$I$46/'Detailed input - Vehicles'!$E$251,0)</f>
        <v>0</v>
      </c>
      <c r="K278" s="154">
        <f>IF('Detailed input - Vehicles'!$E$251&gt;=(K3-$H$3),$I$46/'Detailed input - Vehicles'!$E$251,0)</f>
        <v>0</v>
      </c>
      <c r="L278" s="154">
        <f>IF('Detailed input - Vehicles'!$E$251&gt;=(L3-$H$3),$I$46/'Detailed input - Vehicles'!$E$251,0)</f>
        <v>0</v>
      </c>
      <c r="M278" s="154">
        <f>IF('Detailed input - Vehicles'!$E$251&gt;=(M3-$H$3),$I$46/'Detailed input - Vehicles'!$E$251,0)</f>
        <v>0</v>
      </c>
      <c r="N278" s="154">
        <f>IF('Detailed input - Vehicles'!$E$251&gt;=(N3-$H$3),$I$46/'Detailed input - Vehicles'!$E$251,0)</f>
        <v>0</v>
      </c>
      <c r="O278" s="154">
        <f>IF('Detailed input - Vehicles'!$E$251&gt;=(O3-$H$3),$I$46/'Detailed input - Vehicles'!$E$251,0)</f>
        <v>0</v>
      </c>
      <c r="P278" s="154">
        <f>IF('Detailed input - Vehicles'!$E$251&gt;=(P3-$H$3),$I$46/'Detailed input - Vehicles'!$E$251,0)</f>
        <v>0</v>
      </c>
      <c r="Q278" s="154">
        <f>IF('Detailed input - Vehicles'!$E$251&gt;=(Q3-$H$3),$I$46/'Detailed input - Vehicles'!$E$251,0)</f>
        <v>0</v>
      </c>
      <c r="R278" s="154">
        <f>IF('Detailed input - Vehicles'!$E$251&gt;=(R3-$H$3),$I$46/'Detailed input - Vehicles'!$E$251,0)</f>
        <v>0</v>
      </c>
      <c r="S278" s="154">
        <f>IF('Detailed input - Vehicles'!$E$251&gt;=(S3-$H$3),$I$46/'Detailed input - Vehicles'!$E$251,0)</f>
        <v>0</v>
      </c>
      <c r="T278" s="154">
        <f>IF('Detailed input - Vehicles'!$E$251&gt;=(T3-$H$3),$I$46/'Detailed input - Vehicles'!$E$251,0)</f>
        <v>0</v>
      </c>
      <c r="U278" s="154">
        <f>IF('Detailed input - Vehicles'!$E$251&gt;=(U3-$H$3),$I$46/'Detailed input - Vehicles'!$E$251,0)</f>
        <v>0</v>
      </c>
      <c r="V278" s="154">
        <f>IF('Detailed input - Vehicles'!$E$251&gt;=(V3-$H$3),$I$46/'Detailed input - Vehicles'!$E$251,0)</f>
        <v>0</v>
      </c>
      <c r="W278" s="154">
        <f>IF('Detailed input - Vehicles'!$E$251&gt;=(W3-$H$3),$I$46/'Detailed input - Vehicles'!$E$251,0)</f>
        <v>0</v>
      </c>
      <c r="X278" s="154">
        <f>IF('Detailed input - Vehicles'!$E$251&gt;=(X3-$H$3),$I$46/'Detailed input - Vehicles'!$E$251,0)</f>
        <v>0</v>
      </c>
      <c r="Y278" s="154">
        <f>IF('Detailed input - Vehicles'!$E$251&gt;=(Y3-$H$3),$I$46/'Detailed input - Vehicles'!$E$251,0)</f>
        <v>0</v>
      </c>
      <c r="Z278" s="154">
        <f>IF('Detailed input - Vehicles'!$E$251&gt;=(Z3-$H$3),$I$46/'Detailed input - Vehicles'!$E$251,0)</f>
        <v>0</v>
      </c>
      <c r="AA278" s="154">
        <f>IF('Detailed input - Vehicles'!$E$251&gt;=(AA3-$H$3),$I$46/'Detailed input - Vehicles'!$E$251,0)</f>
        <v>0</v>
      </c>
      <c r="AB278" s="154">
        <f>IF('Detailed input - Vehicles'!$E$251&gt;=(AB3-$H$3),$I$46/'Detailed input - Vehicles'!$E$251,0)</f>
        <v>0</v>
      </c>
      <c r="AC278" s="154">
        <f>IF('Detailed input - Vehicles'!$E$251&gt;=(AC3-$H$3),$I$46/'Detailed input - Vehicles'!$E$251,0)</f>
        <v>0</v>
      </c>
      <c r="AE278" s="602">
        <f>+SUM(D278:AC278)-$I$46</f>
        <v>0</v>
      </c>
    </row>
    <row r="279" spans="2:31" ht="15" customHeight="1" x14ac:dyDescent="0.3">
      <c r="B279" s="48"/>
      <c r="C279" s="146" t="s">
        <v>127</v>
      </c>
      <c r="D279" s="154"/>
      <c r="E279" s="154"/>
      <c r="F279" s="154"/>
      <c r="G279" s="154"/>
      <c r="H279" s="154"/>
      <c r="I279" s="154"/>
      <c r="J279" s="154">
        <f>IF('Detailed input - Vehicles'!$E$251&gt;=(J3-$I$3),$J$46/'Detailed input - Vehicles'!$E$251,0)</f>
        <v>0</v>
      </c>
      <c r="K279" s="154">
        <f>IF('Detailed input - Vehicles'!$E$251&gt;=(K3-$I$3),$J$46/'Detailed input - Vehicles'!$E$251,0)</f>
        <v>0</v>
      </c>
      <c r="L279" s="154">
        <f>IF('Detailed input - Vehicles'!$E$251&gt;=(L3-$I$3),$J$46/'Detailed input - Vehicles'!$E$251,0)</f>
        <v>0</v>
      </c>
      <c r="M279" s="154">
        <f>IF('Detailed input - Vehicles'!$E$251&gt;=(M3-$I$3),$J$46/'Detailed input - Vehicles'!$E$251,0)</f>
        <v>0</v>
      </c>
      <c r="N279" s="154">
        <f>IF('Detailed input - Vehicles'!$E$251&gt;=(N3-$I$3),$J$46/'Detailed input - Vehicles'!$E$251,0)</f>
        <v>0</v>
      </c>
      <c r="O279" s="154">
        <f>IF('Detailed input - Vehicles'!$E$251&gt;=(O3-$I$3),$J$46/'Detailed input - Vehicles'!$E$251,0)</f>
        <v>0</v>
      </c>
      <c r="P279" s="154">
        <f>IF('Detailed input - Vehicles'!$E$251&gt;=(P3-$I$3),$J$46/'Detailed input - Vehicles'!$E$251,0)</f>
        <v>0</v>
      </c>
      <c r="Q279" s="154">
        <f>IF('Detailed input - Vehicles'!$E$251&gt;=(Q3-$I$3),$J$46/'Detailed input - Vehicles'!$E$251,0)</f>
        <v>0</v>
      </c>
      <c r="R279" s="154">
        <f>IF('Detailed input - Vehicles'!$E$251&gt;=(R3-$I$3),$J$46/'Detailed input - Vehicles'!$E$251,0)</f>
        <v>0</v>
      </c>
      <c r="S279" s="154">
        <f>IF('Detailed input - Vehicles'!$E$251&gt;=(S3-$I$3),$J$46/'Detailed input - Vehicles'!$E$251,0)</f>
        <v>0</v>
      </c>
      <c r="T279" s="154">
        <f>IF('Detailed input - Vehicles'!$E$251&gt;=(T3-$I$3),$J$46/'Detailed input - Vehicles'!$E$251,0)</f>
        <v>0</v>
      </c>
      <c r="U279" s="154">
        <f>IF('Detailed input - Vehicles'!$E$251&gt;=(U3-$I$3),$J$46/'Detailed input - Vehicles'!$E$251,0)</f>
        <v>0</v>
      </c>
      <c r="V279" s="154">
        <f>IF('Detailed input - Vehicles'!$E$251&gt;=(V3-$I$3),$J$46/'Detailed input - Vehicles'!$E$251,0)</f>
        <v>0</v>
      </c>
      <c r="W279" s="154">
        <f>IF('Detailed input - Vehicles'!$E$251&gt;=(W3-$I$3),$J$46/'Detailed input - Vehicles'!$E$251,0)</f>
        <v>0</v>
      </c>
      <c r="X279" s="154">
        <f>IF('Detailed input - Vehicles'!$E$251&gt;=(X3-$I$3),$J$46/'Detailed input - Vehicles'!$E$251,0)</f>
        <v>0</v>
      </c>
      <c r="Y279" s="154">
        <f>IF('Detailed input - Vehicles'!$E$251&gt;=(Y3-$I$3),$J$46/'Detailed input - Vehicles'!$E$251,0)</f>
        <v>0</v>
      </c>
      <c r="Z279" s="154">
        <f>IF('Detailed input - Vehicles'!$E$251&gt;=(Z3-$I$3),$J$46/'Detailed input - Vehicles'!$E$251,0)</f>
        <v>0</v>
      </c>
      <c r="AA279" s="154">
        <f>IF('Detailed input - Vehicles'!$E$251&gt;=(AA3-$I$3),$J$46/'Detailed input - Vehicles'!$E$251,0)</f>
        <v>0</v>
      </c>
      <c r="AB279" s="154">
        <f>IF('Detailed input - Vehicles'!$E$251&gt;=(AB3-$I$3),$J$46/'Detailed input - Vehicles'!$E$251,0)</f>
        <v>0</v>
      </c>
      <c r="AC279" s="154">
        <f>IF('Detailed input - Vehicles'!$E$251&gt;=(AC3-$I$3),$J$46/'Detailed input - Vehicles'!$E$251,0)</f>
        <v>0</v>
      </c>
      <c r="AE279" s="602">
        <f>+SUM(D279:AC279)-$J$46</f>
        <v>0</v>
      </c>
    </row>
    <row r="280" spans="2:31" ht="15" customHeight="1" x14ac:dyDescent="0.3">
      <c r="B280" s="48"/>
      <c r="C280" s="146" t="s">
        <v>128</v>
      </c>
      <c r="D280" s="154"/>
      <c r="E280" s="154"/>
      <c r="F280" s="154"/>
      <c r="G280" s="154"/>
      <c r="H280" s="154"/>
      <c r="I280" s="154"/>
      <c r="J280" s="154"/>
      <c r="K280" s="154">
        <f>IF('Detailed input - Vehicles'!$E$251&gt;=(K3-$J$3),$K$46/'Detailed input - Vehicles'!$E$251,0)</f>
        <v>0</v>
      </c>
      <c r="L280" s="154">
        <f>IF('Detailed input - Vehicles'!$E$251&gt;=(L3-$J$3),$K$46/'Detailed input - Vehicles'!$E$251,0)</f>
        <v>0</v>
      </c>
      <c r="M280" s="154">
        <f>IF('Detailed input - Vehicles'!$E$251&gt;=(M3-$J$3),$K$46/'Detailed input - Vehicles'!$E$251,0)</f>
        <v>0</v>
      </c>
      <c r="N280" s="154">
        <f>IF('Detailed input - Vehicles'!$E$251&gt;=(N3-$J$3),$K$46/'Detailed input - Vehicles'!$E$251,0)</f>
        <v>0</v>
      </c>
      <c r="O280" s="154">
        <f>IF('Detailed input - Vehicles'!$E$251&gt;=(O3-$J$3),$K$46/'Detailed input - Vehicles'!$E$251,0)</f>
        <v>0</v>
      </c>
      <c r="P280" s="154">
        <f>IF('Detailed input - Vehicles'!$E$251&gt;=(P3-$J$3),$K$46/'Detailed input - Vehicles'!$E$251,0)</f>
        <v>0</v>
      </c>
      <c r="Q280" s="154">
        <f>IF('Detailed input - Vehicles'!$E$251&gt;=(Q3-$J$3),$K$46/'Detailed input - Vehicles'!$E$251,0)</f>
        <v>0</v>
      </c>
      <c r="R280" s="154">
        <f>IF('Detailed input - Vehicles'!$E$251&gt;=(R3-$J$3),$K$46/'Detailed input - Vehicles'!$E$251,0)</f>
        <v>0</v>
      </c>
      <c r="S280" s="154">
        <f>IF('Detailed input - Vehicles'!$E$251&gt;=(S3-$J$3),$K$46/'Detailed input - Vehicles'!$E$251,0)</f>
        <v>0</v>
      </c>
      <c r="T280" s="154">
        <f>IF('Detailed input - Vehicles'!$E$251&gt;=(T3-$J$3),$K$46/'Detailed input - Vehicles'!$E$251,0)</f>
        <v>0</v>
      </c>
      <c r="U280" s="154">
        <f>IF('Detailed input - Vehicles'!$E$251&gt;=(U3-$J$3),$K$46/'Detailed input - Vehicles'!$E$251,0)</f>
        <v>0</v>
      </c>
      <c r="V280" s="154">
        <f>IF('Detailed input - Vehicles'!$E$251&gt;=(V3-$J$3),$K$46/'Detailed input - Vehicles'!$E$251,0)</f>
        <v>0</v>
      </c>
      <c r="W280" s="154">
        <f>IF('Detailed input - Vehicles'!$E$251&gt;=(W3-$J$3),$K$46/'Detailed input - Vehicles'!$E$251,0)</f>
        <v>0</v>
      </c>
      <c r="X280" s="154">
        <f>IF('Detailed input - Vehicles'!$E$251&gt;=(X3-$J$3),$K$46/'Detailed input - Vehicles'!$E$251,0)</f>
        <v>0</v>
      </c>
      <c r="Y280" s="154">
        <f>IF('Detailed input - Vehicles'!$E$251&gt;=(Y3-$J$3),$K$46/'Detailed input - Vehicles'!$E$251,0)</f>
        <v>0</v>
      </c>
      <c r="Z280" s="154">
        <f>IF('Detailed input - Vehicles'!$E$251&gt;=(Z3-$J$3),$K$46/'Detailed input - Vehicles'!$E$251,0)</f>
        <v>0</v>
      </c>
      <c r="AA280" s="154">
        <f>IF('Detailed input - Vehicles'!$E$251&gt;=(AA3-$J$3),$K$46/'Detailed input - Vehicles'!$E$251,0)</f>
        <v>0</v>
      </c>
      <c r="AB280" s="154">
        <f>IF('Detailed input - Vehicles'!$E$251&gt;=(AB3-$J$3),$K$46/'Detailed input - Vehicles'!$E$251,0)</f>
        <v>0</v>
      </c>
      <c r="AC280" s="154">
        <f>IF('Detailed input - Vehicles'!$E$251&gt;=(AC3-$J$3),$K$46/'Detailed input - Vehicles'!$E$251,0)</f>
        <v>0</v>
      </c>
      <c r="AE280" s="602">
        <f>+SUM(D280:AC280)-$K$46</f>
        <v>0</v>
      </c>
    </row>
    <row r="281" spans="2:31" ht="15" customHeight="1" x14ac:dyDescent="0.3">
      <c r="B281" s="48"/>
      <c r="C281" s="146" t="s">
        <v>129</v>
      </c>
      <c r="D281" s="154"/>
      <c r="E281" s="154"/>
      <c r="F281" s="154"/>
      <c r="G281" s="154"/>
      <c r="H281" s="154"/>
      <c r="I281" s="154"/>
      <c r="J281" s="154"/>
      <c r="K281" s="154"/>
      <c r="L281" s="154">
        <f>IF('Detailed input - Vehicles'!$E$251&gt;=(L3-$K$3),$L$46/'Detailed input - Vehicles'!$E$251,0)</f>
        <v>0</v>
      </c>
      <c r="M281" s="154">
        <f>IF('Detailed input - Vehicles'!$E$251&gt;=(M3-$K$3),$L$46/'Detailed input - Vehicles'!$E$251,0)</f>
        <v>0</v>
      </c>
      <c r="N281" s="154">
        <f>IF('Detailed input - Vehicles'!$E$251&gt;=(N3-$K$3),$L$46/'Detailed input - Vehicles'!$E$251,0)</f>
        <v>0</v>
      </c>
      <c r="O281" s="154">
        <f>IF('Detailed input - Vehicles'!$E$251&gt;=(O3-$K$3),$L$46/'Detailed input - Vehicles'!$E$251,0)</f>
        <v>0</v>
      </c>
      <c r="P281" s="154">
        <f>IF('Detailed input - Vehicles'!$E$251&gt;=(P3-$K$3),$L$46/'Detailed input - Vehicles'!$E$251,0)</f>
        <v>0</v>
      </c>
      <c r="Q281" s="154">
        <f>IF('Detailed input - Vehicles'!$E$251&gt;=(Q3-$K$3),$L$46/'Detailed input - Vehicles'!$E$251,0)</f>
        <v>0</v>
      </c>
      <c r="R281" s="154">
        <f>IF('Detailed input - Vehicles'!$E$251&gt;=(R3-$K$3),$L$46/'Detailed input - Vehicles'!$E$251,0)</f>
        <v>0</v>
      </c>
      <c r="S281" s="154">
        <f>IF('Detailed input - Vehicles'!$E$251&gt;=(S3-$K$3),$L$46/'Detailed input - Vehicles'!$E$251,0)</f>
        <v>0</v>
      </c>
      <c r="T281" s="154">
        <f>IF('Detailed input - Vehicles'!$E$251&gt;=(T3-$K$3),$L$46/'Detailed input - Vehicles'!$E$251,0)</f>
        <v>0</v>
      </c>
      <c r="U281" s="154">
        <f>IF('Detailed input - Vehicles'!$E$251&gt;=(U3-$K$3),$L$46/'Detailed input - Vehicles'!$E$251,0)</f>
        <v>0</v>
      </c>
      <c r="V281" s="154">
        <f>IF('Detailed input - Vehicles'!$E$251&gt;=(V3-$K$3),$L$46/'Detailed input - Vehicles'!$E$251,0)</f>
        <v>0</v>
      </c>
      <c r="W281" s="154">
        <f>IF('Detailed input - Vehicles'!$E$251&gt;=(W3-$K$3),$L$46/'Detailed input - Vehicles'!$E$251,0)</f>
        <v>0</v>
      </c>
      <c r="X281" s="154">
        <f>IF('Detailed input - Vehicles'!$E$251&gt;=(X3-$K$3),$L$46/'Detailed input - Vehicles'!$E$251,0)</f>
        <v>0</v>
      </c>
      <c r="Y281" s="154">
        <f>IF('Detailed input - Vehicles'!$E$251&gt;=(Y3-$K$3),$L$46/'Detailed input - Vehicles'!$E$251,0)</f>
        <v>0</v>
      </c>
      <c r="Z281" s="154">
        <f>IF('Detailed input - Vehicles'!$E$251&gt;=(Z3-$K$3),$L$46/'Detailed input - Vehicles'!$E$251,0)</f>
        <v>0</v>
      </c>
      <c r="AA281" s="154">
        <f>IF('Detailed input - Vehicles'!$E$251&gt;=(AA3-$K$3),$L$46/'Detailed input - Vehicles'!$E$251,0)</f>
        <v>0</v>
      </c>
      <c r="AB281" s="154">
        <f>IF('Detailed input - Vehicles'!$E$251&gt;=(AB3-$K$3),$L$46/'Detailed input - Vehicles'!$E$251,0)</f>
        <v>0</v>
      </c>
      <c r="AC281" s="154">
        <f>IF('Detailed input - Vehicles'!$E$251&gt;=(AC3-$K$3),$L$46/'Detailed input - Vehicles'!$E$251,0)</f>
        <v>0</v>
      </c>
      <c r="AE281" s="602">
        <f>+SUM(D281:AC281)-$L$46</f>
        <v>0</v>
      </c>
    </row>
    <row r="282" spans="2:31" ht="15" customHeight="1" x14ac:dyDescent="0.3">
      <c r="B282" s="48"/>
      <c r="C282" s="146" t="s">
        <v>130</v>
      </c>
      <c r="D282" s="154"/>
      <c r="E282" s="154"/>
      <c r="F282" s="154"/>
      <c r="G282" s="154"/>
      <c r="H282" s="154"/>
      <c r="I282" s="154"/>
      <c r="J282" s="154"/>
      <c r="K282" s="154"/>
      <c r="L282" s="154"/>
      <c r="M282" s="154">
        <f>IF('Detailed input - Vehicles'!$E$251&gt;=(M3-$L$3),$M$46/'Detailed input - Vehicles'!$E$251,0)</f>
        <v>0</v>
      </c>
      <c r="N282" s="154">
        <f>IF('Detailed input - Vehicles'!$E$251&gt;=(N3-$L$3),$M$46/'Detailed input - Vehicles'!$E$251,0)</f>
        <v>0</v>
      </c>
      <c r="O282" s="154">
        <f>IF('Detailed input - Vehicles'!$E$251&gt;=(O3-$L$3),$M$46/'Detailed input - Vehicles'!$E$251,0)</f>
        <v>0</v>
      </c>
      <c r="P282" s="154">
        <f>IF('Detailed input - Vehicles'!$E$251&gt;=(P3-$L$3),$M$46/'Detailed input - Vehicles'!$E$251,0)</f>
        <v>0</v>
      </c>
      <c r="Q282" s="154">
        <f>IF('Detailed input - Vehicles'!$E$251&gt;=(Q3-$L$3),$M$46/'Detailed input - Vehicles'!$E$251,0)</f>
        <v>0</v>
      </c>
      <c r="R282" s="154">
        <f>IF('Detailed input - Vehicles'!$E$251&gt;=(R3-$L$3),$M$46/'Detailed input - Vehicles'!$E$251,0)</f>
        <v>0</v>
      </c>
      <c r="S282" s="154">
        <f>IF('Detailed input - Vehicles'!$E$251&gt;=(S3-$L$3),$M$46/'Detailed input - Vehicles'!$E$251,0)</f>
        <v>0</v>
      </c>
      <c r="T282" s="154">
        <f>IF('Detailed input - Vehicles'!$E$251&gt;=(T3-$L$3),$M$46/'Detailed input - Vehicles'!$E$251,0)</f>
        <v>0</v>
      </c>
      <c r="U282" s="154">
        <f>IF('Detailed input - Vehicles'!$E$251&gt;=(U3-$L$3),$M$46/'Detailed input - Vehicles'!$E$251,0)</f>
        <v>0</v>
      </c>
      <c r="V282" s="154">
        <f>IF('Detailed input - Vehicles'!$E$251&gt;=(V3-$L$3),$M$46/'Detailed input - Vehicles'!$E$251,0)</f>
        <v>0</v>
      </c>
      <c r="W282" s="154">
        <f>IF('Detailed input - Vehicles'!$E$251&gt;=(W3-$L$3),$M$46/'Detailed input - Vehicles'!$E$251,0)</f>
        <v>0</v>
      </c>
      <c r="X282" s="154">
        <f>IF('Detailed input - Vehicles'!$E$251&gt;=(X3-$L$3),$M$46/'Detailed input - Vehicles'!$E$251,0)</f>
        <v>0</v>
      </c>
      <c r="Y282" s="154">
        <f>IF('Detailed input - Vehicles'!$E$251&gt;=(Y3-$L$3),$M$46/'Detailed input - Vehicles'!$E$251,0)</f>
        <v>0</v>
      </c>
      <c r="Z282" s="154">
        <f>IF('Detailed input - Vehicles'!$E$251&gt;=(Z3-$L$3),$M$46/'Detailed input - Vehicles'!$E$251,0)</f>
        <v>0</v>
      </c>
      <c r="AA282" s="154">
        <f>IF('Detailed input - Vehicles'!$E$251&gt;=(AA3-$L$3),$M$46/'Detailed input - Vehicles'!$E$251,0)</f>
        <v>0</v>
      </c>
      <c r="AB282" s="154">
        <f>IF('Detailed input - Vehicles'!$E$251&gt;=(AB3-$L$3),$M$46/'Detailed input - Vehicles'!$E$251,0)</f>
        <v>0</v>
      </c>
      <c r="AC282" s="154">
        <f>IF('Detailed input - Vehicles'!$E$251&gt;=(AC3-$L$3),$M$46/'Detailed input - Vehicles'!$E$251,0)</f>
        <v>0</v>
      </c>
      <c r="AE282" s="602">
        <f>+SUM(D282:AC282)-$M$46</f>
        <v>0</v>
      </c>
    </row>
    <row r="283" spans="2:31" ht="15" customHeight="1" x14ac:dyDescent="0.3">
      <c r="B283" s="48"/>
      <c r="C283" s="146" t="s">
        <v>131</v>
      </c>
      <c r="D283" s="154"/>
      <c r="E283" s="154"/>
      <c r="F283" s="154"/>
      <c r="G283" s="154"/>
      <c r="H283" s="154"/>
      <c r="I283" s="154"/>
      <c r="J283" s="154"/>
      <c r="K283" s="154"/>
      <c r="L283" s="154"/>
      <c r="M283" s="154"/>
      <c r="N283" s="154">
        <f>IF('Detailed input - Vehicles'!$E$251&gt;=(N3-$M$3),$N$46/'Detailed input - Vehicles'!$E$251,0)</f>
        <v>0</v>
      </c>
      <c r="O283" s="154">
        <f>IF('Detailed input - Vehicles'!$E$251&gt;=(O3-$M$3),$N$46/'Detailed input - Vehicles'!$E$251,0)</f>
        <v>0</v>
      </c>
      <c r="P283" s="154">
        <f>IF('Detailed input - Vehicles'!$E$251&gt;=(P3-$M$3),$N$46/'Detailed input - Vehicles'!$E$251,0)</f>
        <v>0</v>
      </c>
      <c r="Q283" s="154">
        <f>IF('Detailed input - Vehicles'!$E$251&gt;=(Q3-$M$3),$N$46/'Detailed input - Vehicles'!$E$251,0)</f>
        <v>0</v>
      </c>
      <c r="R283" s="154">
        <f>IF('Detailed input - Vehicles'!$E$251&gt;=(R3-$M$3),$N$46/'Detailed input - Vehicles'!$E$251,0)</f>
        <v>0</v>
      </c>
      <c r="S283" s="154">
        <f>IF('Detailed input - Vehicles'!$E$251&gt;=(S3-$M$3),$N$46/'Detailed input - Vehicles'!$E$251,0)</f>
        <v>0</v>
      </c>
      <c r="T283" s="154">
        <f>IF('Detailed input - Vehicles'!$E$251&gt;=(T3-$M$3),$N$46/'Detailed input - Vehicles'!$E$251,0)</f>
        <v>0</v>
      </c>
      <c r="U283" s="154">
        <f>IF('Detailed input - Vehicles'!$E$251&gt;=(U3-$M$3),$N$46/'Detailed input - Vehicles'!$E$251,0)</f>
        <v>0</v>
      </c>
      <c r="V283" s="154">
        <f>IF('Detailed input - Vehicles'!$E$251&gt;=(V3-$M$3),$N$46/'Detailed input - Vehicles'!$E$251,0)</f>
        <v>0</v>
      </c>
      <c r="W283" s="154">
        <f>IF('Detailed input - Vehicles'!$E$251&gt;=(W3-$M$3),$N$46/'Detailed input - Vehicles'!$E$251,0)</f>
        <v>0</v>
      </c>
      <c r="X283" s="154">
        <f>IF('Detailed input - Vehicles'!$E$251&gt;=(X3-$M$3),$N$46/'Detailed input - Vehicles'!$E$251,0)</f>
        <v>0</v>
      </c>
      <c r="Y283" s="154">
        <f>IF('Detailed input - Vehicles'!$E$251&gt;=(Y3-$M$3),$N$46/'Detailed input - Vehicles'!$E$251,0)</f>
        <v>0</v>
      </c>
      <c r="Z283" s="154">
        <f>IF('Detailed input - Vehicles'!$E$251&gt;=(Z3-$M$3),$N$46/'Detailed input - Vehicles'!$E$251,0)</f>
        <v>0</v>
      </c>
      <c r="AA283" s="154">
        <f>IF('Detailed input - Vehicles'!$E$251&gt;=(AA3-$M$3),$N$46/'Detailed input - Vehicles'!$E$251,0)</f>
        <v>0</v>
      </c>
      <c r="AB283" s="154">
        <f>IF('Detailed input - Vehicles'!$E$251&gt;=(AB3-$M$3),$N$46/'Detailed input - Vehicles'!$E$251,0)</f>
        <v>0</v>
      </c>
      <c r="AC283" s="154">
        <f>IF('Detailed input - Vehicles'!$E$251&gt;=(AC3-$M$3),$N$46/'Detailed input - Vehicles'!$E$251,0)</f>
        <v>0</v>
      </c>
      <c r="AE283" s="602">
        <f>+SUM(D283:AC283)-$N$46</f>
        <v>0</v>
      </c>
    </row>
    <row r="286" spans="2:31" ht="15" customHeight="1" thickBot="1" x14ac:dyDescent="0.35">
      <c r="B286" s="129"/>
      <c r="C286" s="124"/>
      <c r="D286" s="615">
        <v>1</v>
      </c>
      <c r="E286" s="615">
        <v>2</v>
      </c>
      <c r="F286" s="615">
        <v>3</v>
      </c>
      <c r="G286" s="615">
        <v>4</v>
      </c>
      <c r="H286" s="615">
        <v>5</v>
      </c>
      <c r="I286" s="615">
        <v>6</v>
      </c>
      <c r="J286" s="615">
        <v>7</v>
      </c>
      <c r="K286" s="615">
        <v>8</v>
      </c>
      <c r="L286" s="615">
        <v>9</v>
      </c>
      <c r="M286" s="615">
        <v>10</v>
      </c>
      <c r="N286" s="615">
        <v>11</v>
      </c>
      <c r="O286" s="615">
        <v>12</v>
      </c>
      <c r="P286" s="615">
        <v>13</v>
      </c>
      <c r="Q286" s="615">
        <v>14</v>
      </c>
      <c r="R286" s="615">
        <v>15</v>
      </c>
      <c r="S286" s="615">
        <v>16</v>
      </c>
      <c r="T286" s="615">
        <v>17</v>
      </c>
      <c r="U286" s="615">
        <v>18</v>
      </c>
      <c r="V286" s="615">
        <v>19</v>
      </c>
      <c r="W286" s="615">
        <v>20</v>
      </c>
      <c r="X286" s="615">
        <v>21</v>
      </c>
      <c r="Y286" s="615">
        <v>22</v>
      </c>
      <c r="Z286" s="615">
        <v>23</v>
      </c>
      <c r="AA286" s="615">
        <v>24</v>
      </c>
      <c r="AB286" s="615">
        <v>25</v>
      </c>
      <c r="AC286" s="615">
        <v>26</v>
      </c>
      <c r="AD286" s="55"/>
    </row>
    <row r="287" spans="2:31" ht="15" customHeight="1" thickBot="1" x14ac:dyDescent="0.35">
      <c r="B287" s="600" t="s">
        <v>582</v>
      </c>
      <c r="C287" s="601" t="s">
        <v>16</v>
      </c>
      <c r="D287" s="619">
        <f>SUM(D288:D298)</f>
        <v>0</v>
      </c>
      <c r="E287" s="619">
        <f t="shared" ref="E287:AC287" si="173">SUM(E288:E298)</f>
        <v>0</v>
      </c>
      <c r="F287" s="619">
        <f t="shared" si="173"/>
        <v>0</v>
      </c>
      <c r="G287" s="619">
        <f t="shared" si="173"/>
        <v>0</v>
      </c>
      <c r="H287" s="619">
        <f t="shared" si="173"/>
        <v>0</v>
      </c>
      <c r="I287" s="619">
        <f t="shared" si="173"/>
        <v>0</v>
      </c>
      <c r="J287" s="619">
        <f t="shared" si="173"/>
        <v>0</v>
      </c>
      <c r="K287" s="619">
        <f t="shared" si="173"/>
        <v>0</v>
      </c>
      <c r="L287" s="619">
        <f t="shared" si="173"/>
        <v>0</v>
      </c>
      <c r="M287" s="619">
        <f t="shared" si="173"/>
        <v>0</v>
      </c>
      <c r="N287" s="619">
        <f t="shared" si="173"/>
        <v>0</v>
      </c>
      <c r="O287" s="619">
        <f t="shared" si="173"/>
        <v>0</v>
      </c>
      <c r="P287" s="619">
        <f t="shared" si="173"/>
        <v>0</v>
      </c>
      <c r="Q287" s="619">
        <f t="shared" si="173"/>
        <v>0</v>
      </c>
      <c r="R287" s="619">
        <f t="shared" si="173"/>
        <v>0</v>
      </c>
      <c r="S287" s="619">
        <f t="shared" si="173"/>
        <v>0</v>
      </c>
      <c r="T287" s="619">
        <f t="shared" si="173"/>
        <v>0</v>
      </c>
      <c r="U287" s="619">
        <f t="shared" si="173"/>
        <v>0</v>
      </c>
      <c r="V287" s="619">
        <f t="shared" si="173"/>
        <v>0</v>
      </c>
      <c r="W287" s="619">
        <f t="shared" si="173"/>
        <v>0</v>
      </c>
      <c r="X287" s="619">
        <f t="shared" si="173"/>
        <v>0</v>
      </c>
      <c r="Y287" s="619">
        <f t="shared" si="173"/>
        <v>0</v>
      </c>
      <c r="Z287" s="619">
        <f t="shared" si="173"/>
        <v>0</v>
      </c>
      <c r="AA287" s="619">
        <f t="shared" si="173"/>
        <v>0</v>
      </c>
      <c r="AB287" s="619">
        <f t="shared" si="173"/>
        <v>0</v>
      </c>
      <c r="AC287" s="619">
        <f t="shared" si="173"/>
        <v>0</v>
      </c>
      <c r="AD287" s="34"/>
    </row>
    <row r="288" spans="2:31" ht="15" customHeight="1" x14ac:dyDescent="0.3">
      <c r="B288" s="56"/>
      <c r="C288" s="146" t="s">
        <v>121</v>
      </c>
      <c r="D288" s="154">
        <f>IF('Detailed input - Vehicles'!$E$251=D286,$D$49,0)</f>
        <v>0</v>
      </c>
      <c r="E288" s="154">
        <f>IF('Detailed input - Vehicles'!$E$251=E286,$D$49,0)</f>
        <v>0</v>
      </c>
      <c r="F288" s="154">
        <f>IF('Detailed input - Vehicles'!$E$251=F286,$D$49,0)</f>
        <v>0</v>
      </c>
      <c r="G288" s="154">
        <f>IF('Detailed input - Vehicles'!$E$251=G286,$D$49,0)</f>
        <v>0</v>
      </c>
      <c r="H288" s="154">
        <f>IF('Detailed input - Vehicles'!$E$251=H286,$D$49,0)</f>
        <v>0</v>
      </c>
      <c r="I288" s="154">
        <f>IF('Detailed input - Vehicles'!$E$251=I286,$D$49,0)</f>
        <v>0</v>
      </c>
      <c r="J288" s="154">
        <f>IF('Detailed input - Vehicles'!$E$251=J286,$D$49,0)</f>
        <v>0</v>
      </c>
      <c r="K288" s="154">
        <f>IF('Detailed input - Vehicles'!$E$251=K286,$D$49,0)</f>
        <v>0</v>
      </c>
      <c r="L288" s="154">
        <f>IF('Detailed input - Vehicles'!$E$251=L286,$D$49,0)</f>
        <v>0</v>
      </c>
      <c r="M288" s="154">
        <f>IF('Detailed input - Vehicles'!$E$251=M286,$D$49,0)</f>
        <v>0</v>
      </c>
      <c r="N288" s="154">
        <f>IF('Detailed input - Vehicles'!$E$251=N286,$D$49,0)</f>
        <v>0</v>
      </c>
      <c r="O288" s="154">
        <f>IF('Detailed input - Vehicles'!$E$251=O286,$D$49,0)</f>
        <v>0</v>
      </c>
      <c r="P288" s="154">
        <f>IF('Detailed input - Vehicles'!$E$251=P286,$D$49,0)</f>
        <v>0</v>
      </c>
      <c r="Q288" s="154">
        <f>IF('Detailed input - Vehicles'!$E$251=Q286,$D$49,0)</f>
        <v>0</v>
      </c>
      <c r="R288" s="154">
        <f>IF('Detailed input - Vehicles'!$E$251=R286,$D$49,0)</f>
        <v>0</v>
      </c>
      <c r="S288" s="154">
        <f>IF('Detailed input - Vehicles'!$E$251=S286,$D$49,0)</f>
        <v>0</v>
      </c>
      <c r="T288" s="154">
        <f>IF('Detailed input - Vehicles'!$E$251=T286,$D$49,0)</f>
        <v>0</v>
      </c>
      <c r="U288" s="154">
        <f>IF('Detailed input - Vehicles'!$E$251=U286,$D$49,0)</f>
        <v>0</v>
      </c>
      <c r="V288" s="154">
        <f>IF('Detailed input - Vehicles'!$E$251=V286,$D$49,0)</f>
        <v>0</v>
      </c>
      <c r="W288" s="154">
        <f>IF('Detailed input - Vehicles'!$E$251=W286,$D$49,0)</f>
        <v>0</v>
      </c>
      <c r="X288" s="154">
        <f>IF('Detailed input - Vehicles'!$E$251=X286,$D$49,0)</f>
        <v>0</v>
      </c>
      <c r="Y288" s="154">
        <f>IF('Detailed input - Vehicles'!$E$251=Y286,$D$49,0)</f>
        <v>0</v>
      </c>
      <c r="Z288" s="154">
        <f>IF('Detailed input - Vehicles'!$E$251=Z286,$D$49,0)</f>
        <v>0</v>
      </c>
      <c r="AA288" s="154">
        <f>IF('Detailed input - Vehicles'!$E$251=AA286,$D$49,0)</f>
        <v>0</v>
      </c>
      <c r="AB288" s="154">
        <f>IF('Detailed input - Vehicles'!$E$251=AB286,$D$49,0)</f>
        <v>0</v>
      </c>
      <c r="AC288" s="154">
        <f>IF('Detailed input - Vehicles'!$E$251=AC286,$D$49,0)</f>
        <v>0</v>
      </c>
      <c r="AD288" s="623">
        <f>SUM(D288:AC288)-$D$49</f>
        <v>0</v>
      </c>
    </row>
    <row r="289" spans="2:30" ht="15" customHeight="1" x14ac:dyDescent="0.3">
      <c r="B289" s="225"/>
      <c r="C289" s="146" t="s">
        <v>122</v>
      </c>
      <c r="D289" s="155"/>
      <c r="E289" s="154">
        <f>IF('Detailed input - Vehicles'!$E$251=D286,$E$49,0)</f>
        <v>0</v>
      </c>
      <c r="F289" s="154">
        <f>IF('Detailed input - Vehicles'!$E$251=E286,$E$49,0)</f>
        <v>0</v>
      </c>
      <c r="G289" s="154">
        <f>IF('Detailed input - Vehicles'!$E$251=F286,$E$49,0)</f>
        <v>0</v>
      </c>
      <c r="H289" s="154">
        <f>IF('Detailed input - Vehicles'!$E$251=G286,$E$49,0)</f>
        <v>0</v>
      </c>
      <c r="I289" s="154">
        <f>IF('Detailed input - Vehicles'!$E$251=H286,$E$49,0)</f>
        <v>0</v>
      </c>
      <c r="J289" s="154">
        <f>IF('Detailed input - Vehicles'!$E$251=I286,$E$49,0)</f>
        <v>0</v>
      </c>
      <c r="K289" s="154">
        <f>IF('Detailed input - Vehicles'!$E$251=J286,$E$49,0)</f>
        <v>0</v>
      </c>
      <c r="L289" s="154">
        <f>IF('Detailed input - Vehicles'!$E$251=K286,$E$49,0)</f>
        <v>0</v>
      </c>
      <c r="M289" s="154">
        <f>IF('Detailed input - Vehicles'!$E$251=L286,$E$49,0)</f>
        <v>0</v>
      </c>
      <c r="N289" s="154">
        <f>IF('Detailed input - Vehicles'!$E$251=M286,$E$49,0)</f>
        <v>0</v>
      </c>
      <c r="O289" s="154">
        <f>IF('Detailed input - Vehicles'!$E$251=N286,$E$49,0)</f>
        <v>0</v>
      </c>
      <c r="P289" s="154">
        <f>IF('Detailed input - Vehicles'!$E$251=O286,$E$49,0)</f>
        <v>0</v>
      </c>
      <c r="Q289" s="154">
        <f>IF('Detailed input - Vehicles'!$E$251=P286,$E$49,0)</f>
        <v>0</v>
      </c>
      <c r="R289" s="154">
        <f>IF('Detailed input - Vehicles'!$E$251=Q286,$E$49,0)</f>
        <v>0</v>
      </c>
      <c r="S289" s="154">
        <f>IF('Detailed input - Vehicles'!$E$251=R286,$E$49,0)</f>
        <v>0</v>
      </c>
      <c r="T289" s="154">
        <f>IF('Detailed input - Vehicles'!$E$251=S286,$E$49,0)</f>
        <v>0</v>
      </c>
      <c r="U289" s="154">
        <f>IF('Detailed input - Vehicles'!$E$251=T286,$E$49,0)</f>
        <v>0</v>
      </c>
      <c r="V289" s="154">
        <f>IF('Detailed input - Vehicles'!$E$251=U286,$E$49,0)</f>
        <v>0</v>
      </c>
      <c r="W289" s="154">
        <f>IF('Detailed input - Vehicles'!$E$251=V286,$E$49,0)</f>
        <v>0</v>
      </c>
      <c r="X289" s="154">
        <f>IF('Detailed input - Vehicles'!$E$251=W286,$E$49,0)</f>
        <v>0</v>
      </c>
      <c r="Y289" s="154">
        <f>IF('Detailed input - Vehicles'!$E$251=X286,$E$49,0)</f>
        <v>0</v>
      </c>
      <c r="Z289" s="154">
        <f>IF('Detailed input - Vehicles'!$E$251=Y286,$E$49,0)</f>
        <v>0</v>
      </c>
      <c r="AA289" s="154">
        <f>IF('Detailed input - Vehicles'!$E$251=Z286,$E$49,0)</f>
        <v>0</v>
      </c>
      <c r="AB289" s="154">
        <f>IF('Detailed input - Vehicles'!$E$251=AA286,$E$49,0)</f>
        <v>0</v>
      </c>
      <c r="AC289" s="154">
        <f>IF('Detailed input - Vehicles'!$E$251=AB286,$E$49,0)</f>
        <v>0</v>
      </c>
      <c r="AD289" s="623">
        <f>SUM(D289:AC289)-$E$49</f>
        <v>0</v>
      </c>
    </row>
    <row r="290" spans="2:30" ht="15" customHeight="1" x14ac:dyDescent="0.3">
      <c r="B290" s="226"/>
      <c r="C290" s="146" t="s">
        <v>123</v>
      </c>
      <c r="D290" s="154"/>
      <c r="E290" s="154"/>
      <c r="F290" s="154">
        <f>IF('Detailed input - Vehicles'!$E$251=D286,$F$49,0)</f>
        <v>0</v>
      </c>
      <c r="G290" s="154">
        <f>IF('Detailed input - Vehicles'!$E$251=E286,$F$49,0)</f>
        <v>0</v>
      </c>
      <c r="H290" s="154">
        <f>IF('Detailed input - Vehicles'!$E$251=F286,$F$49,0)</f>
        <v>0</v>
      </c>
      <c r="I290" s="154">
        <f>IF('Detailed input - Vehicles'!$E$251=G286,$F$49,0)</f>
        <v>0</v>
      </c>
      <c r="J290" s="154">
        <f>IF('Detailed input - Vehicles'!$E$251=H286,$F$49,0)</f>
        <v>0</v>
      </c>
      <c r="K290" s="154">
        <f>IF('Detailed input - Vehicles'!$E$251=I286,$F$49,0)</f>
        <v>0</v>
      </c>
      <c r="L290" s="154">
        <f>IF('Detailed input - Vehicles'!$E$251=J286,$F$49,0)</f>
        <v>0</v>
      </c>
      <c r="M290" s="154">
        <f>IF('Detailed input - Vehicles'!$E$251=K286,$F$49,0)</f>
        <v>0</v>
      </c>
      <c r="N290" s="154">
        <f>IF('Detailed input - Vehicles'!$E$251=L286,$F$49,0)</f>
        <v>0</v>
      </c>
      <c r="O290" s="154">
        <f>IF('Detailed input - Vehicles'!$E$251=M286,$F$49,0)</f>
        <v>0</v>
      </c>
      <c r="P290" s="154">
        <f>IF('Detailed input - Vehicles'!$E$251=N286,$F$49,0)</f>
        <v>0</v>
      </c>
      <c r="Q290" s="154">
        <f>IF('Detailed input - Vehicles'!$E$251=O286,$F$49,0)</f>
        <v>0</v>
      </c>
      <c r="R290" s="154">
        <f>IF('Detailed input - Vehicles'!$E$251=P286,$F$49,0)</f>
        <v>0</v>
      </c>
      <c r="S290" s="154">
        <f>IF('Detailed input - Vehicles'!$E$251=Q286,$F$49,0)</f>
        <v>0</v>
      </c>
      <c r="T290" s="154">
        <f>IF('Detailed input - Vehicles'!$E$251=R286,$F$49,0)</f>
        <v>0</v>
      </c>
      <c r="U290" s="154">
        <f>IF('Detailed input - Vehicles'!$E$251=S286,$F$49,0)</f>
        <v>0</v>
      </c>
      <c r="V290" s="154">
        <f>IF('Detailed input - Vehicles'!$E$251=T286,$F$49,0)</f>
        <v>0</v>
      </c>
      <c r="W290" s="154">
        <f>IF('Detailed input - Vehicles'!$E$251=U286,$F$49,0)</f>
        <v>0</v>
      </c>
      <c r="X290" s="154">
        <f>IF('Detailed input - Vehicles'!$E$251=V286,$F$49,0)</f>
        <v>0</v>
      </c>
      <c r="Y290" s="154">
        <f>IF('Detailed input - Vehicles'!$E$251=W286,$F$49,0)</f>
        <v>0</v>
      </c>
      <c r="Z290" s="154">
        <f>IF('Detailed input - Vehicles'!$E$251=X286,$F$49,0)</f>
        <v>0</v>
      </c>
      <c r="AA290" s="154">
        <f>IF('Detailed input - Vehicles'!$E$251=Y286,$F$49,0)</f>
        <v>0</v>
      </c>
      <c r="AB290" s="154">
        <f>IF('Detailed input - Vehicles'!$E$251=Z286,$F$49,0)</f>
        <v>0</v>
      </c>
      <c r="AC290" s="154">
        <f>IF('Detailed input - Vehicles'!$E$251=AA286,$F$49,0)</f>
        <v>0</v>
      </c>
      <c r="AD290" s="623">
        <f>SUM(D290:AC290)-$F$49</f>
        <v>0</v>
      </c>
    </row>
    <row r="291" spans="2:30" ht="15" customHeight="1" x14ac:dyDescent="0.3">
      <c r="B291" s="226"/>
      <c r="C291" s="146" t="s">
        <v>124</v>
      </c>
      <c r="D291" s="154"/>
      <c r="E291" s="154"/>
      <c r="F291" s="154"/>
      <c r="G291" s="154">
        <f>IF('Detailed input - Vehicles'!$E$251=D286,$G$49,0)</f>
        <v>0</v>
      </c>
      <c r="H291" s="154">
        <f>IF('Detailed input - Vehicles'!$E$251=E286,$G$49,0)</f>
        <v>0</v>
      </c>
      <c r="I291" s="154">
        <f>IF('Detailed input - Vehicles'!$E$251=F286,$G$49,0)</f>
        <v>0</v>
      </c>
      <c r="J291" s="154">
        <f>IF('Detailed input - Vehicles'!$E$251=G286,$G$49,0)</f>
        <v>0</v>
      </c>
      <c r="K291" s="154">
        <f>IF('Detailed input - Vehicles'!$E$251=H286,$G$49,0)</f>
        <v>0</v>
      </c>
      <c r="L291" s="154">
        <f>IF('Detailed input - Vehicles'!$E$251=I286,$G$49,0)</f>
        <v>0</v>
      </c>
      <c r="M291" s="154">
        <f>IF('Detailed input - Vehicles'!$E$251=J286,$G$49,0)</f>
        <v>0</v>
      </c>
      <c r="N291" s="154">
        <f>IF('Detailed input - Vehicles'!$E$251=K286,$G$49,0)</f>
        <v>0</v>
      </c>
      <c r="O291" s="154">
        <f>IF('Detailed input - Vehicles'!$E$251=L286,$G$49,0)</f>
        <v>0</v>
      </c>
      <c r="P291" s="154">
        <f>IF('Detailed input - Vehicles'!$E$251=M286,$G$49,0)</f>
        <v>0</v>
      </c>
      <c r="Q291" s="154">
        <f>IF('Detailed input - Vehicles'!$E$251=N286,$G$49,0)</f>
        <v>0</v>
      </c>
      <c r="R291" s="154">
        <f>IF('Detailed input - Vehicles'!$E$251=O286,$G$49,0)</f>
        <v>0</v>
      </c>
      <c r="S291" s="154">
        <f>IF('Detailed input - Vehicles'!$E$251=P286,$G$49,0)</f>
        <v>0</v>
      </c>
      <c r="T291" s="154">
        <f>IF('Detailed input - Vehicles'!$E$251=Q286,$G$49,0)</f>
        <v>0</v>
      </c>
      <c r="U291" s="154">
        <f>IF('Detailed input - Vehicles'!$E$251=R286,$G$49,0)</f>
        <v>0</v>
      </c>
      <c r="V291" s="154">
        <f>IF('Detailed input - Vehicles'!$E$251=S286,$G$49,0)</f>
        <v>0</v>
      </c>
      <c r="W291" s="154">
        <f>IF('Detailed input - Vehicles'!$E$251=T286,$G$49,0)</f>
        <v>0</v>
      </c>
      <c r="X291" s="154">
        <f>IF('Detailed input - Vehicles'!$E$251=U286,$G$49,0)</f>
        <v>0</v>
      </c>
      <c r="Y291" s="154">
        <f>IF('Detailed input - Vehicles'!$E$251=V286,$G$49,0)</f>
        <v>0</v>
      </c>
      <c r="Z291" s="154">
        <f>IF('Detailed input - Vehicles'!$E$251=W286,$G$49,0)</f>
        <v>0</v>
      </c>
      <c r="AA291" s="154">
        <f>IF('Detailed input - Vehicles'!$E$251=X286,$G$49,0)</f>
        <v>0</v>
      </c>
      <c r="AB291" s="154">
        <f>IF('Detailed input - Vehicles'!$E$251=Y286,$G$49,0)</f>
        <v>0</v>
      </c>
      <c r="AC291" s="154">
        <f>IF('Detailed input - Vehicles'!$E$251=Z286,$G$49,0)</f>
        <v>0</v>
      </c>
      <c r="AD291" s="623">
        <f>IF('Detailed input - Vehicles'!$E$251=AA286,$G$49,0)</f>
        <v>0</v>
      </c>
    </row>
    <row r="292" spans="2:30" ht="15" customHeight="1" x14ac:dyDescent="0.3">
      <c r="B292" s="226"/>
      <c r="C292" s="146" t="s">
        <v>125</v>
      </c>
      <c r="D292" s="154"/>
      <c r="E292" s="154"/>
      <c r="F292" s="154"/>
      <c r="G292" s="154"/>
      <c r="H292" s="154">
        <f>IF('Detailed input - Vehicles'!$E$251=D286,$H$49,0)</f>
        <v>0</v>
      </c>
      <c r="I292" s="154">
        <f>IF('Detailed input - Vehicles'!$E$251=E286,$H$49,0)</f>
        <v>0</v>
      </c>
      <c r="J292" s="154">
        <f>IF('Detailed input - Vehicles'!$E$251=F286,$H$49,0)</f>
        <v>0</v>
      </c>
      <c r="K292" s="154">
        <f>IF('Detailed input - Vehicles'!$E$251=G286,$H$49,0)</f>
        <v>0</v>
      </c>
      <c r="L292" s="154">
        <f>IF('Detailed input - Vehicles'!$E$251=H286,$H$49,0)</f>
        <v>0</v>
      </c>
      <c r="M292" s="154">
        <f>IF('Detailed input - Vehicles'!$E$251=I286,$H$49,0)</f>
        <v>0</v>
      </c>
      <c r="N292" s="154">
        <f>IF('Detailed input - Vehicles'!$E$251=J286,$H$49,0)</f>
        <v>0</v>
      </c>
      <c r="O292" s="154">
        <f>IF('Detailed input - Vehicles'!$E$251=K286,$H$49,0)</f>
        <v>0</v>
      </c>
      <c r="P292" s="154">
        <f>IF('Detailed input - Vehicles'!$E$251=L286,$H$49,0)</f>
        <v>0</v>
      </c>
      <c r="Q292" s="154">
        <f>IF('Detailed input - Vehicles'!$E$251=M286,$H$49,0)</f>
        <v>0</v>
      </c>
      <c r="R292" s="154">
        <f>IF('Detailed input - Vehicles'!$E$251=N286,$H$49,0)</f>
        <v>0</v>
      </c>
      <c r="S292" s="154">
        <f>IF('Detailed input - Vehicles'!$E$251=O286,$H$49,0)</f>
        <v>0</v>
      </c>
      <c r="T292" s="154">
        <f>IF('Detailed input - Vehicles'!$E$251=P286,$H$49,0)</f>
        <v>0</v>
      </c>
      <c r="U292" s="154">
        <f>IF('Detailed input - Vehicles'!$E$251=Q286,$H$49,0)</f>
        <v>0</v>
      </c>
      <c r="V292" s="154">
        <f>IF('Detailed input - Vehicles'!$E$251=R286,$H$49,0)</f>
        <v>0</v>
      </c>
      <c r="W292" s="154">
        <f>IF('Detailed input - Vehicles'!$E$251=S286,$H$49,0)</f>
        <v>0</v>
      </c>
      <c r="X292" s="154">
        <f>IF('Detailed input - Vehicles'!$E$251=T286,$H$49,0)</f>
        <v>0</v>
      </c>
      <c r="Y292" s="154">
        <f>IF('Detailed input - Vehicles'!$E$251=U286,$H$49,0)</f>
        <v>0</v>
      </c>
      <c r="Z292" s="154">
        <f>IF('Detailed input - Vehicles'!$E$251=V286,$H$49,0)</f>
        <v>0</v>
      </c>
      <c r="AA292" s="154">
        <f>IF('Detailed input - Vehicles'!$E$251=W286,$H$49,0)</f>
        <v>0</v>
      </c>
      <c r="AB292" s="154">
        <f>IF('Detailed input - Vehicles'!$E$251=X286,$H$49,0)</f>
        <v>0</v>
      </c>
      <c r="AC292" s="154">
        <f>IF('Detailed input - Vehicles'!$E$251=Y286,$H$49,0)</f>
        <v>0</v>
      </c>
      <c r="AD292" s="623">
        <f>IF('Detailed input - Vehicles'!$E$251=Z286,$H$49,0)</f>
        <v>0</v>
      </c>
    </row>
    <row r="293" spans="2:30" ht="15" customHeight="1" x14ac:dyDescent="0.3">
      <c r="B293" s="226"/>
      <c r="C293" s="146" t="s">
        <v>126</v>
      </c>
      <c r="D293" s="154"/>
      <c r="E293" s="154"/>
      <c r="F293" s="154"/>
      <c r="G293" s="154"/>
      <c r="H293" s="154"/>
      <c r="I293" s="154">
        <f>IF('Detailed input - Vehicles'!$E$251=D286,$I$49,0)</f>
        <v>0</v>
      </c>
      <c r="J293" s="154">
        <f>IF('Detailed input - Vehicles'!$E$251=E286,$I$49,0)</f>
        <v>0</v>
      </c>
      <c r="K293" s="154">
        <f>IF('Detailed input - Vehicles'!$E$251=F286,$I$49,0)</f>
        <v>0</v>
      </c>
      <c r="L293" s="154">
        <f>IF('Detailed input - Vehicles'!$E$251=G286,$I$49,0)</f>
        <v>0</v>
      </c>
      <c r="M293" s="154">
        <f>IF('Detailed input - Vehicles'!$E$251=H286,$I$49,0)</f>
        <v>0</v>
      </c>
      <c r="N293" s="154">
        <f>IF('Detailed input - Vehicles'!$E$251=I286,$I$49,0)</f>
        <v>0</v>
      </c>
      <c r="O293" s="154">
        <f>IF('Detailed input - Vehicles'!$E$251=J286,$I$49,0)</f>
        <v>0</v>
      </c>
      <c r="P293" s="154">
        <f>IF('Detailed input - Vehicles'!$E$251=K286,$I$49,0)</f>
        <v>0</v>
      </c>
      <c r="Q293" s="154">
        <f>IF('Detailed input - Vehicles'!$E$251=L286,$I$49,0)</f>
        <v>0</v>
      </c>
      <c r="R293" s="154">
        <f>IF('Detailed input - Vehicles'!$E$251=M286,$I$49,0)</f>
        <v>0</v>
      </c>
      <c r="S293" s="154">
        <f>IF('Detailed input - Vehicles'!$E$251=N286,$I$49,0)</f>
        <v>0</v>
      </c>
      <c r="T293" s="154">
        <f>IF('Detailed input - Vehicles'!$E$251=O286,$I$49,0)</f>
        <v>0</v>
      </c>
      <c r="U293" s="154">
        <f>IF('Detailed input - Vehicles'!$E$251=P286,$I$49,0)</f>
        <v>0</v>
      </c>
      <c r="V293" s="154">
        <f>IF('Detailed input - Vehicles'!$E$251=Q286,$I$49,0)</f>
        <v>0</v>
      </c>
      <c r="W293" s="154">
        <f>IF('Detailed input - Vehicles'!$E$251=R286,$I$49,0)</f>
        <v>0</v>
      </c>
      <c r="X293" s="154">
        <f>IF('Detailed input - Vehicles'!$E$251=S286,$I$49,0)</f>
        <v>0</v>
      </c>
      <c r="Y293" s="154">
        <f>IF('Detailed input - Vehicles'!$E$251=T286,$I$49,0)</f>
        <v>0</v>
      </c>
      <c r="Z293" s="154">
        <f>IF('Detailed input - Vehicles'!$E$251=U286,$I$49,0)</f>
        <v>0</v>
      </c>
      <c r="AA293" s="154">
        <f>IF('Detailed input - Vehicles'!$E$251=V286,$I$49,0)</f>
        <v>0</v>
      </c>
      <c r="AB293" s="154">
        <f>IF('Detailed input - Vehicles'!$E$251=W286,$I$49,0)</f>
        <v>0</v>
      </c>
      <c r="AC293" s="154">
        <f>IF('Detailed input - Vehicles'!$E$251=X286,$I$49,0)</f>
        <v>0</v>
      </c>
      <c r="AD293" s="623">
        <f>SUM(D293:AC293)-$I$49</f>
        <v>0</v>
      </c>
    </row>
    <row r="294" spans="2:30" ht="15" customHeight="1" x14ac:dyDescent="0.3">
      <c r="B294" s="226"/>
      <c r="C294" s="146" t="s">
        <v>127</v>
      </c>
      <c r="D294" s="154"/>
      <c r="E294" s="154"/>
      <c r="F294" s="154"/>
      <c r="G294" s="154"/>
      <c r="H294" s="154"/>
      <c r="I294" s="154"/>
      <c r="J294" s="154">
        <f>IF('Detailed input - Vehicles'!$E$251=D286,$J$49,0)</f>
        <v>0</v>
      </c>
      <c r="K294" s="154">
        <f>IF('Detailed input - Vehicles'!$E$251=E286,$J$49,0)</f>
        <v>0</v>
      </c>
      <c r="L294" s="154">
        <f>IF('Detailed input - Vehicles'!$E$251=F286,$J$49,0)</f>
        <v>0</v>
      </c>
      <c r="M294" s="154">
        <f>IF('Detailed input - Vehicles'!$E$251=G286,$J$49,0)</f>
        <v>0</v>
      </c>
      <c r="N294" s="154">
        <f>IF('Detailed input - Vehicles'!$E$251=H286,$J$49,0)</f>
        <v>0</v>
      </c>
      <c r="O294" s="154">
        <f>IF('Detailed input - Vehicles'!$E$251=I286,$J$49,0)</f>
        <v>0</v>
      </c>
      <c r="P294" s="154">
        <f>IF('Detailed input - Vehicles'!$E$251=J286,$J$49,0)</f>
        <v>0</v>
      </c>
      <c r="Q294" s="154">
        <f>IF('Detailed input - Vehicles'!$E$251=K286,$J$49,0)</f>
        <v>0</v>
      </c>
      <c r="R294" s="154">
        <f>IF('Detailed input - Vehicles'!$E$251=L286,$J$49,0)</f>
        <v>0</v>
      </c>
      <c r="S294" s="154">
        <f>IF('Detailed input - Vehicles'!$E$251=M286,$J$49,0)</f>
        <v>0</v>
      </c>
      <c r="T294" s="154">
        <f>IF('Detailed input - Vehicles'!$E$251=N286,$J$49,0)</f>
        <v>0</v>
      </c>
      <c r="U294" s="154">
        <f>IF('Detailed input - Vehicles'!$E$251=O286,$J$49,0)</f>
        <v>0</v>
      </c>
      <c r="V294" s="154">
        <f>IF('Detailed input - Vehicles'!$E$251=P286,$J$49,0)</f>
        <v>0</v>
      </c>
      <c r="W294" s="154">
        <f>IF('Detailed input - Vehicles'!$E$251=Q286,$J$49,0)</f>
        <v>0</v>
      </c>
      <c r="X294" s="154">
        <f>IF('Detailed input - Vehicles'!$E$251=R286,$J$49,0)</f>
        <v>0</v>
      </c>
      <c r="Y294" s="154">
        <f>IF('Detailed input - Vehicles'!$E$251=S286,$J$49,0)</f>
        <v>0</v>
      </c>
      <c r="Z294" s="154">
        <f>IF('Detailed input - Vehicles'!$E$251=T286,$J$49,0)</f>
        <v>0</v>
      </c>
      <c r="AA294" s="154">
        <f>IF('Detailed input - Vehicles'!$E$251=U286,$J$49,0)</f>
        <v>0</v>
      </c>
      <c r="AB294" s="154">
        <f>IF('Detailed input - Vehicles'!$E$251=V286,$J$49,0)</f>
        <v>0</v>
      </c>
      <c r="AC294" s="154">
        <f>IF('Detailed input - Vehicles'!$E$251=W286,$J$49,0)</f>
        <v>0</v>
      </c>
      <c r="AD294" s="623">
        <f>SUM(D294:AC294)-$J$49</f>
        <v>0</v>
      </c>
    </row>
    <row r="295" spans="2:30" ht="15" customHeight="1" x14ac:dyDescent="0.3">
      <c r="B295" s="226"/>
      <c r="C295" s="146" t="s">
        <v>128</v>
      </c>
      <c r="D295" s="154"/>
      <c r="E295" s="154"/>
      <c r="F295" s="154"/>
      <c r="G295" s="154"/>
      <c r="H295" s="154"/>
      <c r="I295" s="154"/>
      <c r="J295" s="154"/>
      <c r="K295" s="154">
        <f>IF('Detailed input - Vehicles'!$E$251=D286,$K$49,0)</f>
        <v>0</v>
      </c>
      <c r="L295" s="154">
        <f>IF('Detailed input - Vehicles'!$E$251=E286,$K$49,0)</f>
        <v>0</v>
      </c>
      <c r="M295" s="154">
        <f>IF('Detailed input - Vehicles'!$E$251=F286,$K$49,0)</f>
        <v>0</v>
      </c>
      <c r="N295" s="154">
        <f>IF('Detailed input - Vehicles'!$E$251=G286,$K$49,0)</f>
        <v>0</v>
      </c>
      <c r="O295" s="154">
        <f>IF('Detailed input - Vehicles'!$E$251=H286,$K$49,0)</f>
        <v>0</v>
      </c>
      <c r="P295" s="154">
        <f>IF('Detailed input - Vehicles'!$E$251=I286,$K$49,0)</f>
        <v>0</v>
      </c>
      <c r="Q295" s="154">
        <f>IF('Detailed input - Vehicles'!$E$251=J286,$K$49,0)</f>
        <v>0</v>
      </c>
      <c r="R295" s="154">
        <f>IF('Detailed input - Vehicles'!$E$251=K286,$K$49,0)</f>
        <v>0</v>
      </c>
      <c r="S295" s="154">
        <f>IF('Detailed input - Vehicles'!$E$251=L286,$K$49,0)</f>
        <v>0</v>
      </c>
      <c r="T295" s="154">
        <f>IF('Detailed input - Vehicles'!$E$251=M286,$K$49,0)</f>
        <v>0</v>
      </c>
      <c r="U295" s="154">
        <f>IF('Detailed input - Vehicles'!$E$251=N286,$K$49,0)</f>
        <v>0</v>
      </c>
      <c r="V295" s="154">
        <f>IF('Detailed input - Vehicles'!$E$251=O286,$K$49,0)</f>
        <v>0</v>
      </c>
      <c r="W295" s="154">
        <f>IF('Detailed input - Vehicles'!$E$251=P286,$K$49,0)</f>
        <v>0</v>
      </c>
      <c r="X295" s="154">
        <f>IF('Detailed input - Vehicles'!$E$251=Q286,$K$49,0)</f>
        <v>0</v>
      </c>
      <c r="Y295" s="154">
        <f>IF('Detailed input - Vehicles'!$E$251=R286,$K$49,0)</f>
        <v>0</v>
      </c>
      <c r="Z295" s="154">
        <f>IF('Detailed input - Vehicles'!$E$251=S286,$K$49,0)</f>
        <v>0</v>
      </c>
      <c r="AA295" s="154">
        <f>IF('Detailed input - Vehicles'!$E$251=T286,$K$49,0)</f>
        <v>0</v>
      </c>
      <c r="AB295" s="154">
        <f>IF('Detailed input - Vehicles'!$E$251=U286,$K$49,0)</f>
        <v>0</v>
      </c>
      <c r="AC295" s="154">
        <f>IF('Detailed input - Vehicles'!$E$251=V286,$K$49,0)</f>
        <v>0</v>
      </c>
      <c r="AD295" s="623">
        <f>SUM(D295:AC295)-$K$49</f>
        <v>0</v>
      </c>
    </row>
    <row r="296" spans="2:30" ht="15" customHeight="1" x14ac:dyDescent="0.3">
      <c r="B296" s="226"/>
      <c r="C296" s="146" t="s">
        <v>129</v>
      </c>
      <c r="D296" s="154"/>
      <c r="E296" s="154"/>
      <c r="F296" s="154"/>
      <c r="G296" s="154"/>
      <c r="H296" s="154"/>
      <c r="I296" s="154"/>
      <c r="J296" s="154"/>
      <c r="K296" s="154"/>
      <c r="L296" s="154">
        <f>IF('Detailed input - Vehicles'!$E$251=D286,$L$49,0)</f>
        <v>0</v>
      </c>
      <c r="M296" s="154">
        <f>IF('Detailed input - Vehicles'!$E$251=E286,$L$49,0)</f>
        <v>0</v>
      </c>
      <c r="N296" s="154">
        <f>IF('Detailed input - Vehicles'!$E$251=F286,$L$49,0)</f>
        <v>0</v>
      </c>
      <c r="O296" s="154">
        <f>IF('Detailed input - Vehicles'!$E$251=G286,$L$49,0)</f>
        <v>0</v>
      </c>
      <c r="P296" s="154">
        <f>IF('Detailed input - Vehicles'!$E$251=H286,$L$49,0)</f>
        <v>0</v>
      </c>
      <c r="Q296" s="154">
        <f>IF('Detailed input - Vehicles'!$E$251=I286,$L$49,0)</f>
        <v>0</v>
      </c>
      <c r="R296" s="154">
        <f>IF('Detailed input - Vehicles'!$E$251=J286,$L$49,0)</f>
        <v>0</v>
      </c>
      <c r="S296" s="154">
        <f>IF('Detailed input - Vehicles'!$E$251=K286,$L$49,0)</f>
        <v>0</v>
      </c>
      <c r="T296" s="154">
        <f>IF('Detailed input - Vehicles'!$E$251=L286,$L$49,0)</f>
        <v>0</v>
      </c>
      <c r="U296" s="154">
        <f>IF('Detailed input - Vehicles'!$E$251=M286,$L$49,0)</f>
        <v>0</v>
      </c>
      <c r="V296" s="154">
        <f>IF('Detailed input - Vehicles'!$E$251=N286,$L$49,0)</f>
        <v>0</v>
      </c>
      <c r="W296" s="154">
        <f>IF('Detailed input - Vehicles'!$E$251=O286,$L$49,0)</f>
        <v>0</v>
      </c>
      <c r="X296" s="154">
        <f>IF('Detailed input - Vehicles'!$E$251=P286,$L$49,0)</f>
        <v>0</v>
      </c>
      <c r="Y296" s="154">
        <f>IF('Detailed input - Vehicles'!$E$251=Q286,$L$49,0)</f>
        <v>0</v>
      </c>
      <c r="Z296" s="154">
        <f>IF('Detailed input - Vehicles'!$E$251=R286,$L$49,0)</f>
        <v>0</v>
      </c>
      <c r="AA296" s="154">
        <f>IF('Detailed input - Vehicles'!$E$251=S286,$L$49,0)</f>
        <v>0</v>
      </c>
      <c r="AB296" s="154">
        <f>IF('Detailed input - Vehicles'!$E$251=T286,$L$49,0)</f>
        <v>0</v>
      </c>
      <c r="AC296" s="154">
        <f>IF('Detailed input - Vehicles'!$E$251=U286,$L$49,0)</f>
        <v>0</v>
      </c>
      <c r="AD296" s="623">
        <f>SUM(D296:AC296)-$L$49</f>
        <v>0</v>
      </c>
    </row>
    <row r="297" spans="2:30" ht="15" customHeight="1" x14ac:dyDescent="0.3">
      <c r="B297" s="226"/>
      <c r="C297" s="146" t="s">
        <v>130</v>
      </c>
      <c r="D297" s="154"/>
      <c r="E297" s="154"/>
      <c r="F297" s="154"/>
      <c r="G297" s="154"/>
      <c r="H297" s="154"/>
      <c r="I297" s="154"/>
      <c r="J297" s="154"/>
      <c r="K297" s="154"/>
      <c r="L297" s="154"/>
      <c r="M297" s="154">
        <f>IF('Detailed input - Vehicles'!$E$251=D286,$M$49,0)</f>
        <v>0</v>
      </c>
      <c r="N297" s="154">
        <f>IF('Detailed input - Vehicles'!$E$251=E286,$M$49,0)</f>
        <v>0</v>
      </c>
      <c r="O297" s="154">
        <f>IF('Detailed input - Vehicles'!$E$251=F286,$M$49,0)</f>
        <v>0</v>
      </c>
      <c r="P297" s="154">
        <f>IF('Detailed input - Vehicles'!$E$251=G286,$M$49,0)</f>
        <v>0</v>
      </c>
      <c r="Q297" s="154">
        <f>IF('Detailed input - Vehicles'!$E$251=H286,$M$49,0)</f>
        <v>0</v>
      </c>
      <c r="R297" s="154">
        <f>IF('Detailed input - Vehicles'!$E$251=I286,$M$49,0)</f>
        <v>0</v>
      </c>
      <c r="S297" s="154">
        <f>IF('Detailed input - Vehicles'!$E$251=J286,$M$49,0)</f>
        <v>0</v>
      </c>
      <c r="T297" s="154">
        <f>IF('Detailed input - Vehicles'!$E$251=K286,$M$49,0)</f>
        <v>0</v>
      </c>
      <c r="U297" s="154">
        <f>IF('Detailed input - Vehicles'!$E$251=L286,$M$49,0)</f>
        <v>0</v>
      </c>
      <c r="V297" s="154">
        <f>IF('Detailed input - Vehicles'!$E$251=M286,$M$49,0)</f>
        <v>0</v>
      </c>
      <c r="W297" s="154">
        <f>IF('Detailed input - Vehicles'!$E$251=N286,$M$49,0)</f>
        <v>0</v>
      </c>
      <c r="X297" s="154">
        <f>IF('Detailed input - Vehicles'!$E$251=O286,$M$49,0)</f>
        <v>0</v>
      </c>
      <c r="Y297" s="154">
        <f>IF('Detailed input - Vehicles'!$E$251=P286,$M$49,0)</f>
        <v>0</v>
      </c>
      <c r="Z297" s="154">
        <f>IF('Detailed input - Vehicles'!$E$251=Q286,$M$49,0)</f>
        <v>0</v>
      </c>
      <c r="AA297" s="154">
        <f>IF('Detailed input - Vehicles'!$E$251=R286,$M$49,0)</f>
        <v>0</v>
      </c>
      <c r="AB297" s="154">
        <f>IF('Detailed input - Vehicles'!$E$251=S286,$M$49,0)</f>
        <v>0</v>
      </c>
      <c r="AC297" s="154">
        <f>IF('Detailed input - Vehicles'!$E$251=T286,$M$49,0)</f>
        <v>0</v>
      </c>
      <c r="AD297" s="623">
        <f>SUM(D297:AC297)-$M$49</f>
        <v>0</v>
      </c>
    </row>
    <row r="298" spans="2:30" ht="15" customHeight="1" x14ac:dyDescent="0.3">
      <c r="B298" s="226"/>
      <c r="C298" s="146" t="s">
        <v>131</v>
      </c>
      <c r="D298" s="154"/>
      <c r="E298" s="154"/>
      <c r="F298" s="154"/>
      <c r="G298" s="154"/>
      <c r="H298" s="154"/>
      <c r="I298" s="154"/>
      <c r="J298" s="154"/>
      <c r="K298" s="154"/>
      <c r="L298" s="154"/>
      <c r="M298" s="154"/>
      <c r="N298" s="154">
        <f>IF('Detailed input - Vehicles'!$E$251=D286,$N$49,0)</f>
        <v>0</v>
      </c>
      <c r="O298" s="154">
        <f>IF('Detailed input - Vehicles'!$E$251=E286,$N$49,0)</f>
        <v>0</v>
      </c>
      <c r="P298" s="154">
        <f>IF('Detailed input - Vehicles'!$E$251=F286,$N$49,0)</f>
        <v>0</v>
      </c>
      <c r="Q298" s="154">
        <f>IF('Detailed input - Vehicles'!$E$251=G286,$N$49,0)</f>
        <v>0</v>
      </c>
      <c r="R298" s="154">
        <f>IF('Detailed input - Vehicles'!$E$251=H286,$N$49,0)</f>
        <v>0</v>
      </c>
      <c r="S298" s="154">
        <f>IF('Detailed input - Vehicles'!$E$251=I286,$N$49,0)</f>
        <v>0</v>
      </c>
      <c r="T298" s="154">
        <f>IF('Detailed input - Vehicles'!$E$251=J286,$N$49,0)</f>
        <v>0</v>
      </c>
      <c r="U298" s="154">
        <f>IF('Detailed input - Vehicles'!$E$251=K286,$N$49,0)</f>
        <v>0</v>
      </c>
      <c r="V298" s="154">
        <f>IF('Detailed input - Vehicles'!$E$251=L286,$N$49,0)</f>
        <v>0</v>
      </c>
      <c r="W298" s="154">
        <f>IF('Detailed input - Vehicles'!$E$251=M286,$N$49,0)</f>
        <v>0</v>
      </c>
      <c r="X298" s="154">
        <f>IF('Detailed input - Vehicles'!$E$251=N286,$N$49,0)</f>
        <v>0</v>
      </c>
      <c r="Y298" s="154">
        <f>IF('Detailed input - Vehicles'!$E$251=O286,$N$49,0)</f>
        <v>0</v>
      </c>
      <c r="Z298" s="154">
        <f>IF('Detailed input - Vehicles'!$E$251=P286,$N$49,0)</f>
        <v>0</v>
      </c>
      <c r="AA298" s="154">
        <f>IF('Detailed input - Vehicles'!$E$251=Q286,$N$49,0)</f>
        <v>0</v>
      </c>
      <c r="AB298" s="154">
        <f>IF('Detailed input - Vehicles'!$E$251=R286,$N$49,0)</f>
        <v>0</v>
      </c>
      <c r="AC298" s="154">
        <f>IF('Detailed input - Vehicles'!$E$251=S286,$N$49,0)</f>
        <v>0</v>
      </c>
      <c r="AD298" s="623">
        <f>SUM(D298:AC298)-$N$49</f>
        <v>0</v>
      </c>
    </row>
    <row r="303" spans="2:30" ht="15" customHeight="1" x14ac:dyDescent="0.3">
      <c r="B303" s="211" t="s">
        <v>666</v>
      </c>
      <c r="D303" s="853">
        <f>+'Basic input'!L37</f>
        <v>0</v>
      </c>
      <c r="E303" s="853">
        <f>+D303</f>
        <v>0</v>
      </c>
      <c r="F303" s="853">
        <f t="shared" ref="F303:AC303" si="174">+E303</f>
        <v>0</v>
      </c>
      <c r="G303" s="853">
        <f t="shared" si="174"/>
        <v>0</v>
      </c>
      <c r="H303" s="853">
        <f t="shared" si="174"/>
        <v>0</v>
      </c>
      <c r="I303" s="853">
        <f t="shared" si="174"/>
        <v>0</v>
      </c>
      <c r="J303" s="853">
        <f t="shared" si="174"/>
        <v>0</v>
      </c>
      <c r="K303" s="853">
        <f t="shared" si="174"/>
        <v>0</v>
      </c>
      <c r="L303" s="853">
        <f t="shared" si="174"/>
        <v>0</v>
      </c>
      <c r="M303" s="853">
        <f t="shared" si="174"/>
        <v>0</v>
      </c>
      <c r="N303" s="853">
        <f t="shared" si="174"/>
        <v>0</v>
      </c>
      <c r="O303" s="853">
        <f t="shared" si="174"/>
        <v>0</v>
      </c>
      <c r="P303" s="853">
        <f t="shared" si="174"/>
        <v>0</v>
      </c>
      <c r="Q303" s="853">
        <f t="shared" si="174"/>
        <v>0</v>
      </c>
      <c r="R303" s="853">
        <f t="shared" si="174"/>
        <v>0</v>
      </c>
      <c r="S303" s="853">
        <f t="shared" si="174"/>
        <v>0</v>
      </c>
      <c r="T303" s="853">
        <f t="shared" si="174"/>
        <v>0</v>
      </c>
      <c r="U303" s="853">
        <f t="shared" si="174"/>
        <v>0</v>
      </c>
      <c r="V303" s="853">
        <f t="shared" si="174"/>
        <v>0</v>
      </c>
      <c r="W303" s="853">
        <f t="shared" si="174"/>
        <v>0</v>
      </c>
      <c r="X303" s="853">
        <f t="shared" si="174"/>
        <v>0</v>
      </c>
      <c r="Y303" s="853">
        <f t="shared" si="174"/>
        <v>0</v>
      </c>
      <c r="Z303" s="853">
        <f t="shared" si="174"/>
        <v>0</v>
      </c>
      <c r="AA303" s="853">
        <f t="shared" si="174"/>
        <v>0</v>
      </c>
      <c r="AB303" s="853">
        <f t="shared" si="174"/>
        <v>0</v>
      </c>
      <c r="AC303" s="853">
        <f t="shared" si="174"/>
        <v>0</v>
      </c>
    </row>
    <row r="304" spans="2:30" ht="15" customHeight="1" x14ac:dyDescent="0.3">
      <c r="B304" s="97" t="s">
        <v>663</v>
      </c>
      <c r="C304" s="97" t="s">
        <v>78</v>
      </c>
      <c r="D304" s="597">
        <f t="shared" ref="D304:N304" si="175">SUM(D305:D315)</f>
        <v>0</v>
      </c>
      <c r="E304" s="597">
        <f t="shared" si="175"/>
        <v>0</v>
      </c>
      <c r="F304" s="597">
        <f t="shared" si="175"/>
        <v>0</v>
      </c>
      <c r="G304" s="597">
        <f t="shared" si="175"/>
        <v>0</v>
      </c>
      <c r="H304" s="597">
        <f t="shared" si="175"/>
        <v>0</v>
      </c>
      <c r="I304" s="597">
        <f t="shared" si="175"/>
        <v>0</v>
      </c>
      <c r="J304" s="597">
        <f t="shared" si="175"/>
        <v>0</v>
      </c>
      <c r="K304" s="597">
        <f t="shared" si="175"/>
        <v>0</v>
      </c>
      <c r="L304" s="597">
        <f t="shared" si="175"/>
        <v>0</v>
      </c>
      <c r="M304" s="597">
        <f t="shared" si="175"/>
        <v>0</v>
      </c>
      <c r="N304" s="597">
        <f t="shared" si="175"/>
        <v>0</v>
      </c>
      <c r="O304" s="597">
        <f t="shared" ref="O304:AC304" si="176">SUM(O305:O315)</f>
        <v>0</v>
      </c>
      <c r="P304" s="597">
        <f t="shared" si="176"/>
        <v>0</v>
      </c>
      <c r="Q304" s="597">
        <f t="shared" si="176"/>
        <v>0</v>
      </c>
      <c r="R304" s="597">
        <f t="shared" si="176"/>
        <v>0</v>
      </c>
      <c r="S304" s="597">
        <f t="shared" si="176"/>
        <v>0</v>
      </c>
      <c r="T304" s="597">
        <f t="shared" si="176"/>
        <v>0</v>
      </c>
      <c r="U304" s="597">
        <f t="shared" si="176"/>
        <v>0</v>
      </c>
      <c r="V304" s="597">
        <f t="shared" si="176"/>
        <v>0</v>
      </c>
      <c r="W304" s="597">
        <f t="shared" si="176"/>
        <v>0</v>
      </c>
      <c r="X304" s="597">
        <f t="shared" si="176"/>
        <v>0</v>
      </c>
      <c r="Y304" s="597">
        <f t="shared" si="176"/>
        <v>0</v>
      </c>
      <c r="Z304" s="597">
        <f t="shared" si="176"/>
        <v>0</v>
      </c>
      <c r="AA304" s="597">
        <f t="shared" si="176"/>
        <v>0</v>
      </c>
      <c r="AB304" s="597">
        <f t="shared" si="176"/>
        <v>0</v>
      </c>
      <c r="AC304" s="597">
        <f t="shared" si="176"/>
        <v>0</v>
      </c>
    </row>
    <row r="305" spans="2:29" ht="15" customHeight="1" x14ac:dyDescent="0.3">
      <c r="B305" s="103" t="s">
        <v>135</v>
      </c>
      <c r="C305" s="146" t="s">
        <v>121</v>
      </c>
      <c r="D305" s="147">
        <f>IF('Detailed input - Vehicles'!$E$266&lt;&gt;0,'Detailed input - Vehicles'!$E$266,'Detailed input - Vehicles'!$E$265)*Trains!D303*Trains!D$13</f>
        <v>0</v>
      </c>
      <c r="E305" s="147">
        <f>IF('Detailed input - Vehicles'!$E$266&lt;&gt;0,'Detailed input - Vehicles'!$E$266,'Detailed input - Vehicles'!$E$265)*Trains!E303*Trains!E$13</f>
        <v>0</v>
      </c>
      <c r="F305" s="147">
        <f>IF('Detailed input - Vehicles'!$E$266&lt;&gt;0,'Detailed input - Vehicles'!$E$266,'Detailed input - Vehicles'!$E$265)*Trains!F303*Trains!F$13</f>
        <v>0</v>
      </c>
      <c r="G305" s="147">
        <f>IF('Detailed input - Vehicles'!$E$266&lt;&gt;0,'Detailed input - Vehicles'!$E$266,'Detailed input - Vehicles'!$E$265)*Trains!G303*Trains!G$13</f>
        <v>0</v>
      </c>
      <c r="H305" s="147">
        <f>IF('Detailed input - Vehicles'!$E$266&lt;&gt;0,'Detailed input - Vehicles'!$E$266,'Detailed input - Vehicles'!$E$265)*Trains!H303*Trains!H$13</f>
        <v>0</v>
      </c>
      <c r="I305" s="147">
        <f>IF('Detailed input - Vehicles'!$E$266&lt;&gt;0,'Detailed input - Vehicles'!$E$266,'Detailed input - Vehicles'!$E$265)*Trains!I303*Trains!I$13</f>
        <v>0</v>
      </c>
      <c r="J305" s="147">
        <f>IF('Detailed input - Vehicles'!$E$266&lt;&gt;0,'Detailed input - Vehicles'!$E$266,'Detailed input - Vehicles'!$E$265)*Trains!J303*Trains!J$13</f>
        <v>0</v>
      </c>
      <c r="K305" s="147">
        <f>IF('Detailed input - Vehicles'!$E$266&lt;&gt;0,'Detailed input - Vehicles'!$E$266,'Detailed input - Vehicles'!$E$265)*Trains!K303*Trains!K$13</f>
        <v>0</v>
      </c>
      <c r="L305" s="147">
        <f>IF('Detailed input - Vehicles'!$E$266&lt;&gt;0,'Detailed input - Vehicles'!$E$266,'Detailed input - Vehicles'!$E$265)*Trains!L303*Trains!L$13</f>
        <v>0</v>
      </c>
      <c r="M305" s="147">
        <f>IF('Detailed input - Vehicles'!$E$266&lt;&gt;0,'Detailed input - Vehicles'!$E$266,'Detailed input - Vehicles'!$E$265)*Trains!M303*Trains!M$13</f>
        <v>0</v>
      </c>
      <c r="N305" s="147">
        <f>IF('Detailed input - Vehicles'!$E$266&lt;&gt;0,'Detailed input - Vehicles'!$E$266,'Detailed input - Vehicles'!$E$265)*Trains!N303*Trains!N$13</f>
        <v>0</v>
      </c>
      <c r="O305" s="147">
        <f>IF('Detailed input - Vehicles'!$E$266&lt;&gt;0,'Detailed input - Vehicles'!$E$266,'Detailed input - Vehicles'!$E$265)*Trains!O303*Trains!O$13</f>
        <v>0</v>
      </c>
      <c r="P305" s="147">
        <f>IF('Detailed input - Vehicles'!$E$266&lt;&gt;0,'Detailed input - Vehicles'!$E$266,'Detailed input - Vehicles'!$E$265)*Trains!P303*Trains!P$13</f>
        <v>0</v>
      </c>
      <c r="Q305" s="147">
        <f>IF('Detailed input - Vehicles'!$E$266&lt;&gt;0,'Detailed input - Vehicles'!$E$266,'Detailed input - Vehicles'!$E$265)*Trains!Q303*Trains!Q$13</f>
        <v>0</v>
      </c>
      <c r="R305" s="147">
        <f>IF('Detailed input - Vehicles'!$E$266&lt;&gt;0,'Detailed input - Vehicles'!$E$266,'Detailed input - Vehicles'!$E$265)*Trains!R303*Trains!R$13</f>
        <v>0</v>
      </c>
      <c r="S305" s="147">
        <f>IF('Detailed input - Vehicles'!$E$266&lt;&gt;0,'Detailed input - Vehicles'!$E$266,'Detailed input - Vehicles'!$E$265)*Trains!S303*Trains!S$13</f>
        <v>0</v>
      </c>
      <c r="T305" s="147">
        <f>IF('Detailed input - Vehicles'!$E$266&lt;&gt;0,'Detailed input - Vehicles'!$E$266,'Detailed input - Vehicles'!$E$265)*Trains!T303*Trains!T$13</f>
        <v>0</v>
      </c>
      <c r="U305" s="147">
        <f>IF('Detailed input - Vehicles'!$E$266&lt;&gt;0,'Detailed input - Vehicles'!$E$266,'Detailed input - Vehicles'!$E$265)*Trains!U303*Trains!U$13</f>
        <v>0</v>
      </c>
      <c r="V305" s="147">
        <f>IF('Detailed input - Vehicles'!$E$266&lt;&gt;0,'Detailed input - Vehicles'!$E$266,'Detailed input - Vehicles'!$E$265)*Trains!V303*Trains!V$13</f>
        <v>0</v>
      </c>
      <c r="W305" s="147">
        <f>IF('Detailed input - Vehicles'!$E$266&lt;&gt;0,'Detailed input - Vehicles'!$E$266,'Detailed input - Vehicles'!$E$265)*Trains!W303*Trains!W$13</f>
        <v>0</v>
      </c>
      <c r="X305" s="147">
        <f>IF('Detailed input - Vehicles'!$E$266&lt;&gt;0,'Detailed input - Vehicles'!$E$266,'Detailed input - Vehicles'!$E$265)*Trains!X303*Trains!X$13</f>
        <v>0</v>
      </c>
      <c r="Y305" s="147">
        <f>IF('Detailed input - Vehicles'!$E$266&lt;&gt;0,'Detailed input - Vehicles'!$E$266,'Detailed input - Vehicles'!$E$265)*Trains!Y303*Trains!Y$13</f>
        <v>0</v>
      </c>
      <c r="Z305" s="147">
        <f>IF('Detailed input - Vehicles'!$E$266&lt;&gt;0,'Detailed input - Vehicles'!$E$266,'Detailed input - Vehicles'!$E$265)*Trains!Z303*Trains!Z$13</f>
        <v>0</v>
      </c>
      <c r="AA305" s="147">
        <f>IF('Detailed input - Vehicles'!$E$266&lt;&gt;0,'Detailed input - Vehicles'!$E$266,'Detailed input - Vehicles'!$E$265)*Trains!AA303*Trains!AA$13</f>
        <v>0</v>
      </c>
      <c r="AB305" s="147">
        <f>IF('Detailed input - Vehicles'!$E$266&lt;&gt;0,'Detailed input - Vehicles'!$E$266,'Detailed input - Vehicles'!$E$265)*Trains!AB303*Trains!AB$13</f>
        <v>0</v>
      </c>
      <c r="AC305" s="147">
        <f>IF('Detailed input - Vehicles'!$E$266&lt;&gt;0,'Detailed input - Vehicles'!$E$266,'Detailed input - Vehicles'!$E$265)*Trains!AC303*Trains!AC$13</f>
        <v>0</v>
      </c>
    </row>
    <row r="306" spans="2:29" ht="15" customHeight="1" x14ac:dyDescent="0.3">
      <c r="B306" s="97"/>
      <c r="C306" s="146" t="s">
        <v>122</v>
      </c>
      <c r="D306" s="147"/>
      <c r="E306" s="147">
        <f>IF('Detailed input - Vehicles'!$F$266&lt;&gt;0,'Detailed input - Vehicles'!$F$266,'Detailed input - Vehicles'!$F$265)*Trains!E303*Trains!E$14</f>
        <v>0</v>
      </c>
      <c r="F306" s="147">
        <f>IF('Detailed input - Vehicles'!$F$266&lt;&gt;0,'Detailed input - Vehicles'!$F$266,'Detailed input - Vehicles'!$F$265)*Trains!F303*Trains!F$14</f>
        <v>0</v>
      </c>
      <c r="G306" s="147">
        <f>IF('Detailed input - Vehicles'!$F$266&lt;&gt;0,'Detailed input - Vehicles'!$F$266,'Detailed input - Vehicles'!$F$265)*Trains!G303*Trains!G$14</f>
        <v>0</v>
      </c>
      <c r="H306" s="147">
        <f>IF('Detailed input - Vehicles'!$F$266&lt;&gt;0,'Detailed input - Vehicles'!$F$266,'Detailed input - Vehicles'!$F$265)*Trains!H303*Trains!H$14</f>
        <v>0</v>
      </c>
      <c r="I306" s="147">
        <f>IF('Detailed input - Vehicles'!$F$266&lt;&gt;0,'Detailed input - Vehicles'!$F$266,'Detailed input - Vehicles'!$F$265)*Trains!I303*Trains!I$14</f>
        <v>0</v>
      </c>
      <c r="J306" s="147">
        <f>IF('Detailed input - Vehicles'!$F$266&lt;&gt;0,'Detailed input - Vehicles'!$F$266,'Detailed input - Vehicles'!$F$265)*Trains!J303*Trains!J$14</f>
        <v>0</v>
      </c>
      <c r="K306" s="147">
        <f>IF('Detailed input - Vehicles'!$F$266&lt;&gt;0,'Detailed input - Vehicles'!$F$266,'Detailed input - Vehicles'!$F$265)*Trains!K303*Trains!K$14</f>
        <v>0</v>
      </c>
      <c r="L306" s="147">
        <f>IF('Detailed input - Vehicles'!$F$266&lt;&gt;0,'Detailed input - Vehicles'!$F$266,'Detailed input - Vehicles'!$F$265)*Trains!L303*Trains!L$14</f>
        <v>0</v>
      </c>
      <c r="M306" s="147">
        <f>IF('Detailed input - Vehicles'!$F$266&lt;&gt;0,'Detailed input - Vehicles'!$F$266,'Detailed input - Vehicles'!$F$265)*Trains!M303*Trains!M$14</f>
        <v>0</v>
      </c>
      <c r="N306" s="147">
        <f>IF('Detailed input - Vehicles'!$F$266&lt;&gt;0,'Detailed input - Vehicles'!$F$266,'Detailed input - Vehicles'!$F$265)*Trains!N303*Trains!N$14</f>
        <v>0</v>
      </c>
      <c r="O306" s="147">
        <f>IF('Detailed input - Vehicles'!$F$266&lt;&gt;0,'Detailed input - Vehicles'!$F$266,'Detailed input - Vehicles'!$F$265)*Trains!O303*Trains!O$14</f>
        <v>0</v>
      </c>
      <c r="P306" s="147">
        <f>IF('Detailed input - Vehicles'!$F$266&lt;&gt;0,'Detailed input - Vehicles'!$F$266,'Detailed input - Vehicles'!$F$265)*Trains!P303*Trains!P$14</f>
        <v>0</v>
      </c>
      <c r="Q306" s="147">
        <f>IF('Detailed input - Vehicles'!$F$266&lt;&gt;0,'Detailed input - Vehicles'!$F$266,'Detailed input - Vehicles'!$F$265)*Trains!Q303*Trains!Q$14</f>
        <v>0</v>
      </c>
      <c r="R306" s="147">
        <f>IF('Detailed input - Vehicles'!$F$266&lt;&gt;0,'Detailed input - Vehicles'!$F$266,'Detailed input - Vehicles'!$F$265)*Trains!R303*Trains!R$14</f>
        <v>0</v>
      </c>
      <c r="S306" s="147">
        <f>IF('Detailed input - Vehicles'!$F$266&lt;&gt;0,'Detailed input - Vehicles'!$F$266,'Detailed input - Vehicles'!$F$265)*Trains!S303*Trains!S$14</f>
        <v>0</v>
      </c>
      <c r="T306" s="147">
        <f>IF('Detailed input - Vehicles'!$F$266&lt;&gt;0,'Detailed input - Vehicles'!$F$266,'Detailed input - Vehicles'!$F$265)*Trains!T303*Trains!T$14</f>
        <v>0</v>
      </c>
      <c r="U306" s="147">
        <f>IF('Detailed input - Vehicles'!$F$266&lt;&gt;0,'Detailed input - Vehicles'!$F$266,'Detailed input - Vehicles'!$F$265)*Trains!U303*Trains!U$14</f>
        <v>0</v>
      </c>
      <c r="V306" s="147">
        <f>IF('Detailed input - Vehicles'!$F$266&lt;&gt;0,'Detailed input - Vehicles'!$F$266,'Detailed input - Vehicles'!$F$265)*Trains!V303*Trains!V$14</f>
        <v>0</v>
      </c>
      <c r="W306" s="147">
        <f>IF('Detailed input - Vehicles'!$F$266&lt;&gt;0,'Detailed input - Vehicles'!$F$266,'Detailed input - Vehicles'!$F$265)*Trains!W303*Trains!W$14</f>
        <v>0</v>
      </c>
      <c r="X306" s="147">
        <f>IF('Detailed input - Vehicles'!$F$266&lt;&gt;0,'Detailed input - Vehicles'!$F$266,'Detailed input - Vehicles'!$F$265)*Trains!X303*Trains!X$14</f>
        <v>0</v>
      </c>
      <c r="Y306" s="147">
        <f>IF('Detailed input - Vehicles'!$F$266&lt;&gt;0,'Detailed input - Vehicles'!$F$266,'Detailed input - Vehicles'!$F$265)*Trains!Y303*Trains!Y$14</f>
        <v>0</v>
      </c>
      <c r="Z306" s="147">
        <f>IF('Detailed input - Vehicles'!$F$266&lt;&gt;0,'Detailed input - Vehicles'!$F$266,'Detailed input - Vehicles'!$F$265)*Trains!Z303*Trains!Z$14</f>
        <v>0</v>
      </c>
      <c r="AA306" s="147">
        <f>IF('Detailed input - Vehicles'!$F$266&lt;&gt;0,'Detailed input - Vehicles'!$F$266,'Detailed input - Vehicles'!$F$265)*Trains!AA303*Trains!AA$14</f>
        <v>0</v>
      </c>
      <c r="AB306" s="147">
        <f>IF('Detailed input - Vehicles'!$F$266&lt;&gt;0,'Detailed input - Vehicles'!$F$266,'Detailed input - Vehicles'!$F$265)*Trains!AB303*Trains!AB$14</f>
        <v>0</v>
      </c>
      <c r="AC306" s="147">
        <f>IF('Detailed input - Vehicles'!$F$266&lt;&gt;0,'Detailed input - Vehicles'!$F$266,'Detailed input - Vehicles'!$F$265)*Trains!AC303*Trains!AC$14</f>
        <v>0</v>
      </c>
    </row>
    <row r="307" spans="2:29" ht="15" customHeight="1" x14ac:dyDescent="0.3">
      <c r="B307" s="97"/>
      <c r="C307" s="146" t="s">
        <v>123</v>
      </c>
      <c r="D307" s="147"/>
      <c r="E307" s="147"/>
      <c r="F307" s="147">
        <f>IF('Detailed input - Vehicles'!$G$266&lt;&gt;0,'Detailed input - Vehicles'!$G$266,'Detailed input - Vehicles'!$G$265)*Trains!F$15*Trains!F303</f>
        <v>0</v>
      </c>
      <c r="G307" s="147">
        <f>IF('Detailed input - Vehicles'!$G$266&lt;&gt;0,'Detailed input - Vehicles'!$G$266,'Detailed input - Vehicles'!$G$265)*Trains!G$15*Trains!G303</f>
        <v>0</v>
      </c>
      <c r="H307" s="147">
        <f>IF('Detailed input - Vehicles'!$G$266&lt;&gt;0,'Detailed input - Vehicles'!$G$266,'Detailed input - Vehicles'!$G$265)*Trains!H$15*Trains!H303</f>
        <v>0</v>
      </c>
      <c r="I307" s="147">
        <f>IF('Detailed input - Vehicles'!$G$266&lt;&gt;0,'Detailed input - Vehicles'!$G$266,'Detailed input - Vehicles'!$G$265)*Trains!I$15*Trains!I303</f>
        <v>0</v>
      </c>
      <c r="J307" s="147">
        <f>IF('Detailed input - Vehicles'!$G$266&lt;&gt;0,'Detailed input - Vehicles'!$G$266,'Detailed input - Vehicles'!$G$265)*Trains!J$15*Trains!J303</f>
        <v>0</v>
      </c>
      <c r="K307" s="147">
        <f>IF('Detailed input - Vehicles'!$G$266&lt;&gt;0,'Detailed input - Vehicles'!$G$266,'Detailed input - Vehicles'!$G$265)*Trains!K$15*Trains!K303</f>
        <v>0</v>
      </c>
      <c r="L307" s="147">
        <f>IF('Detailed input - Vehicles'!$G$266&lt;&gt;0,'Detailed input - Vehicles'!$G$266,'Detailed input - Vehicles'!$G$265)*Trains!L$15*Trains!L303</f>
        <v>0</v>
      </c>
      <c r="M307" s="147">
        <f>IF('Detailed input - Vehicles'!$G$266&lt;&gt;0,'Detailed input - Vehicles'!$G$266,'Detailed input - Vehicles'!$G$265)*Trains!M$15*Trains!M303</f>
        <v>0</v>
      </c>
      <c r="N307" s="147">
        <f>IF('Detailed input - Vehicles'!$G$266&lt;&gt;0,'Detailed input - Vehicles'!$G$266,'Detailed input - Vehicles'!$G$265)*Trains!N$15*Trains!N303</f>
        <v>0</v>
      </c>
      <c r="O307" s="147">
        <f>IF('Detailed input - Vehicles'!$G$266&lt;&gt;0,'Detailed input - Vehicles'!$G$266,'Detailed input - Vehicles'!$G$265)*Trains!O$15*Trains!O303</f>
        <v>0</v>
      </c>
      <c r="P307" s="147">
        <f>IF('Detailed input - Vehicles'!$G$266&lt;&gt;0,'Detailed input - Vehicles'!$G$266,'Detailed input - Vehicles'!$G$265)*Trains!P$15*Trains!P303</f>
        <v>0</v>
      </c>
      <c r="Q307" s="147">
        <f>IF('Detailed input - Vehicles'!$G$266&lt;&gt;0,'Detailed input - Vehicles'!$G$266,'Detailed input - Vehicles'!$G$265)*Trains!Q$15*Trains!Q303</f>
        <v>0</v>
      </c>
      <c r="R307" s="147">
        <f>IF('Detailed input - Vehicles'!$G$266&lt;&gt;0,'Detailed input - Vehicles'!$G$266,'Detailed input - Vehicles'!$G$265)*Trains!R$15*Trains!R303</f>
        <v>0</v>
      </c>
      <c r="S307" s="147">
        <f>IF('Detailed input - Vehicles'!$G$266&lt;&gt;0,'Detailed input - Vehicles'!$G$266,'Detailed input - Vehicles'!$G$265)*Trains!S$15*Trains!S303</f>
        <v>0</v>
      </c>
      <c r="T307" s="147">
        <f>IF('Detailed input - Vehicles'!$G$266&lt;&gt;0,'Detailed input - Vehicles'!$G$266,'Detailed input - Vehicles'!$G$265)*Trains!T$15*Trains!T303</f>
        <v>0</v>
      </c>
      <c r="U307" s="147">
        <f>IF('Detailed input - Vehicles'!$G$266&lt;&gt;0,'Detailed input - Vehicles'!$G$266,'Detailed input - Vehicles'!$G$265)*Trains!U$15*Trains!U303</f>
        <v>0</v>
      </c>
      <c r="V307" s="147">
        <f>IF('Detailed input - Vehicles'!$G$266&lt;&gt;0,'Detailed input - Vehicles'!$G$266,'Detailed input - Vehicles'!$G$265)*Trains!V$15*Trains!V303</f>
        <v>0</v>
      </c>
      <c r="W307" s="147">
        <f>IF('Detailed input - Vehicles'!$G$266&lt;&gt;0,'Detailed input - Vehicles'!$G$266,'Detailed input - Vehicles'!$G$265)*Trains!W$15*Trains!W303</f>
        <v>0</v>
      </c>
      <c r="X307" s="147">
        <f>IF('Detailed input - Vehicles'!$G$266&lt;&gt;0,'Detailed input - Vehicles'!$G$266,'Detailed input - Vehicles'!$G$265)*Trains!X$15*Trains!X303</f>
        <v>0</v>
      </c>
      <c r="Y307" s="147">
        <f>IF('Detailed input - Vehicles'!$G$266&lt;&gt;0,'Detailed input - Vehicles'!$G$266,'Detailed input - Vehicles'!$G$265)*Trains!Y$15*Trains!Y303</f>
        <v>0</v>
      </c>
      <c r="Z307" s="147">
        <f>IF('Detailed input - Vehicles'!$G$266&lt;&gt;0,'Detailed input - Vehicles'!$G$266,'Detailed input - Vehicles'!$G$265)*Trains!Z$15*Trains!Z303</f>
        <v>0</v>
      </c>
      <c r="AA307" s="147">
        <f>IF('Detailed input - Vehicles'!$G$266&lt;&gt;0,'Detailed input - Vehicles'!$G$266,'Detailed input - Vehicles'!$G$265)*Trains!AA$15*Trains!AA303</f>
        <v>0</v>
      </c>
      <c r="AB307" s="147">
        <f>IF('Detailed input - Vehicles'!$G$266&lt;&gt;0,'Detailed input - Vehicles'!$G$266,'Detailed input - Vehicles'!$G$265)*Trains!AB$15*Trains!AB303</f>
        <v>0</v>
      </c>
      <c r="AC307" s="147">
        <f>IF('Detailed input - Vehicles'!$G$266&lt;&gt;0,'Detailed input - Vehicles'!$G$266,'Detailed input - Vehicles'!$G$265)*Trains!AC$15*Trains!AC303</f>
        <v>0</v>
      </c>
    </row>
    <row r="308" spans="2:29" ht="15" customHeight="1" x14ac:dyDescent="0.3">
      <c r="B308" s="97"/>
      <c r="C308" s="146" t="s">
        <v>124</v>
      </c>
      <c r="D308" s="147"/>
      <c r="E308" s="147"/>
      <c r="F308" s="147"/>
      <c r="G308" s="147">
        <f>IF('Detailed input - Vehicles'!$H$266&lt;&gt;0,'Detailed input - Vehicles'!$H$266,'Detailed input - Vehicles'!$H$265)*Trains!G$16*Trains!G303</f>
        <v>0</v>
      </c>
      <c r="H308" s="147">
        <f>IF('Detailed input - Vehicles'!$H$266&lt;&gt;0,'Detailed input - Vehicles'!$H$266,'Detailed input - Vehicles'!$H$265)*Trains!H$16*Trains!H303</f>
        <v>0</v>
      </c>
      <c r="I308" s="147">
        <f>IF('Detailed input - Vehicles'!$H$266&lt;&gt;0,'Detailed input - Vehicles'!$H$266,'Detailed input - Vehicles'!$H$265)*Trains!I$16*Trains!I303</f>
        <v>0</v>
      </c>
      <c r="J308" s="147">
        <f>IF('Detailed input - Vehicles'!$H$266&lt;&gt;0,'Detailed input - Vehicles'!$H$266,'Detailed input - Vehicles'!$H$265)*Trains!J$16*Trains!J303</f>
        <v>0</v>
      </c>
      <c r="K308" s="147">
        <f>IF('Detailed input - Vehicles'!$H$266&lt;&gt;0,'Detailed input - Vehicles'!$H$266,'Detailed input - Vehicles'!$H$265)*Trains!K$16*Trains!K303</f>
        <v>0</v>
      </c>
      <c r="L308" s="147">
        <f>IF('Detailed input - Vehicles'!$H$266&lt;&gt;0,'Detailed input - Vehicles'!$H$266,'Detailed input - Vehicles'!$H$265)*Trains!L$16*Trains!L303</f>
        <v>0</v>
      </c>
      <c r="M308" s="147">
        <f>IF('Detailed input - Vehicles'!$H$266&lt;&gt;0,'Detailed input - Vehicles'!$H$266,'Detailed input - Vehicles'!$H$265)*Trains!M$16*Trains!M303</f>
        <v>0</v>
      </c>
      <c r="N308" s="147">
        <f>IF('Detailed input - Vehicles'!$H$266&lt;&gt;0,'Detailed input - Vehicles'!$H$266,'Detailed input - Vehicles'!$H$265)*Trains!N$16*Trains!N303</f>
        <v>0</v>
      </c>
      <c r="O308" s="147">
        <f>IF('Detailed input - Vehicles'!$H$266&lt;&gt;0,'Detailed input - Vehicles'!$H$266,'Detailed input - Vehicles'!$H$265)*Trains!O$16*Trains!O303</f>
        <v>0</v>
      </c>
      <c r="P308" s="147">
        <f>IF('Detailed input - Vehicles'!$H$266&lt;&gt;0,'Detailed input - Vehicles'!$H$266,'Detailed input - Vehicles'!$H$265)*Trains!P$16*Trains!P303</f>
        <v>0</v>
      </c>
      <c r="Q308" s="147">
        <f>IF('Detailed input - Vehicles'!$H$266&lt;&gt;0,'Detailed input - Vehicles'!$H$266,'Detailed input - Vehicles'!$H$265)*Trains!Q$16*Trains!Q303</f>
        <v>0</v>
      </c>
      <c r="R308" s="147">
        <f>IF('Detailed input - Vehicles'!$H$266&lt;&gt;0,'Detailed input - Vehicles'!$H$266,'Detailed input - Vehicles'!$H$265)*Trains!R$16*Trains!R303</f>
        <v>0</v>
      </c>
      <c r="S308" s="147">
        <f>IF('Detailed input - Vehicles'!$H$266&lt;&gt;0,'Detailed input - Vehicles'!$H$266,'Detailed input - Vehicles'!$H$265)*Trains!S$16*Trains!S303</f>
        <v>0</v>
      </c>
      <c r="T308" s="147">
        <f>IF('Detailed input - Vehicles'!$H$266&lt;&gt;0,'Detailed input - Vehicles'!$H$266,'Detailed input - Vehicles'!$H$265)*Trains!T$16*Trains!T303</f>
        <v>0</v>
      </c>
      <c r="U308" s="147">
        <f>IF('Detailed input - Vehicles'!$H$266&lt;&gt;0,'Detailed input - Vehicles'!$H$266,'Detailed input - Vehicles'!$H$265)*Trains!U$16*Trains!U303</f>
        <v>0</v>
      </c>
      <c r="V308" s="147">
        <f>IF('Detailed input - Vehicles'!$H$266&lt;&gt;0,'Detailed input - Vehicles'!$H$266,'Detailed input - Vehicles'!$H$265)*Trains!V$16*Trains!V303</f>
        <v>0</v>
      </c>
      <c r="W308" s="147">
        <f>IF('Detailed input - Vehicles'!$H$266&lt;&gt;0,'Detailed input - Vehicles'!$H$266,'Detailed input - Vehicles'!$H$265)*Trains!W$16*Trains!W303</f>
        <v>0</v>
      </c>
      <c r="X308" s="147">
        <f>IF('Detailed input - Vehicles'!$H$266&lt;&gt;0,'Detailed input - Vehicles'!$H$266,'Detailed input - Vehicles'!$H$265)*Trains!X$16*Trains!X303</f>
        <v>0</v>
      </c>
      <c r="Y308" s="147">
        <f>IF('Detailed input - Vehicles'!$H$266&lt;&gt;0,'Detailed input - Vehicles'!$H$266,'Detailed input - Vehicles'!$H$265)*Trains!Y$16*Trains!Y303</f>
        <v>0</v>
      </c>
      <c r="Z308" s="147">
        <f>IF('Detailed input - Vehicles'!$H$266&lt;&gt;0,'Detailed input - Vehicles'!$H$266,'Detailed input - Vehicles'!$H$265)*Trains!Z$16*Trains!Z303</f>
        <v>0</v>
      </c>
      <c r="AA308" s="147">
        <f>IF('Detailed input - Vehicles'!$H$266&lt;&gt;0,'Detailed input - Vehicles'!$H$266,'Detailed input - Vehicles'!$H$265)*Trains!AA$16*Trains!AA303</f>
        <v>0</v>
      </c>
      <c r="AB308" s="147">
        <f>IF('Detailed input - Vehicles'!$H$266&lt;&gt;0,'Detailed input - Vehicles'!$H$266,'Detailed input - Vehicles'!$H$265)*Trains!AB$16*Trains!AB303</f>
        <v>0</v>
      </c>
      <c r="AC308" s="147">
        <f>IF('Detailed input - Vehicles'!$H$266&lt;&gt;0,'Detailed input - Vehicles'!$H$266,'Detailed input - Vehicles'!$H$265)*Trains!AC$16*Trains!AC303</f>
        <v>0</v>
      </c>
    </row>
    <row r="309" spans="2:29" ht="15" customHeight="1" x14ac:dyDescent="0.3">
      <c r="B309" s="97"/>
      <c r="C309" s="146" t="s">
        <v>125</v>
      </c>
      <c r="D309" s="147"/>
      <c r="E309" s="147"/>
      <c r="F309" s="147"/>
      <c r="G309" s="147"/>
      <c r="H309" s="147">
        <f>IF('Detailed input - Vehicles'!$I$277&lt;&gt;0,'Detailed input - Vehicles'!$I$266,'Detailed input - Vehicles'!$I$265)*Trains!H$17*Trains!H303</f>
        <v>0</v>
      </c>
      <c r="I309" s="147">
        <f>IF('Detailed input - Vehicles'!$I$277&lt;&gt;0,'Detailed input - Vehicles'!$I$266,'Detailed input - Vehicles'!$I$265)*Trains!I$17*Trains!I303</f>
        <v>0</v>
      </c>
      <c r="J309" s="147">
        <f>IF('Detailed input - Vehicles'!$I$277&lt;&gt;0,'Detailed input - Vehicles'!$I$266,'Detailed input - Vehicles'!$I$265)*Trains!J$17*Trains!J303</f>
        <v>0</v>
      </c>
      <c r="K309" s="147">
        <f>IF('Detailed input - Vehicles'!$I$277&lt;&gt;0,'Detailed input - Vehicles'!$I$266,'Detailed input - Vehicles'!$I$265)*Trains!K$17*Trains!K303</f>
        <v>0</v>
      </c>
      <c r="L309" s="147">
        <f>IF('Detailed input - Vehicles'!$I$277&lt;&gt;0,'Detailed input - Vehicles'!$I$266,'Detailed input - Vehicles'!$I$265)*Trains!L$17*Trains!L303</f>
        <v>0</v>
      </c>
      <c r="M309" s="147">
        <f>IF('Detailed input - Vehicles'!$I$277&lt;&gt;0,'Detailed input - Vehicles'!$I$266,'Detailed input - Vehicles'!$I$265)*Trains!M$17*Trains!M303</f>
        <v>0</v>
      </c>
      <c r="N309" s="147">
        <f>IF('Detailed input - Vehicles'!$I$277&lt;&gt;0,'Detailed input - Vehicles'!$I$266,'Detailed input - Vehicles'!$I$265)*Trains!N$17*Trains!N303</f>
        <v>0</v>
      </c>
      <c r="O309" s="147">
        <f>IF('Detailed input - Vehicles'!$I$277&lt;&gt;0,'Detailed input - Vehicles'!$I$266,'Detailed input - Vehicles'!$I$265)*Trains!O$17*Trains!O303</f>
        <v>0</v>
      </c>
      <c r="P309" s="147">
        <f>IF('Detailed input - Vehicles'!$I$277&lt;&gt;0,'Detailed input - Vehicles'!$I$266,'Detailed input - Vehicles'!$I$265)*Trains!P$17*Trains!P303</f>
        <v>0</v>
      </c>
      <c r="Q309" s="147">
        <f>IF('Detailed input - Vehicles'!$I$277&lt;&gt;0,'Detailed input - Vehicles'!$I$266,'Detailed input - Vehicles'!$I$265)*Trains!Q$17*Trains!Q303</f>
        <v>0</v>
      </c>
      <c r="R309" s="147">
        <f>IF('Detailed input - Vehicles'!$I$277&lt;&gt;0,'Detailed input - Vehicles'!$I$266,'Detailed input - Vehicles'!$I$265)*Trains!R$17*Trains!R303</f>
        <v>0</v>
      </c>
      <c r="S309" s="147">
        <f>IF('Detailed input - Vehicles'!$I$277&lt;&gt;0,'Detailed input - Vehicles'!$I$266,'Detailed input - Vehicles'!$I$265)*Trains!S$17*Trains!S303</f>
        <v>0</v>
      </c>
      <c r="T309" s="147">
        <f>IF('Detailed input - Vehicles'!$I$277&lt;&gt;0,'Detailed input - Vehicles'!$I$266,'Detailed input - Vehicles'!$I$265)*Trains!T$17*Trains!T303</f>
        <v>0</v>
      </c>
      <c r="U309" s="147">
        <f>IF('Detailed input - Vehicles'!$I$277&lt;&gt;0,'Detailed input - Vehicles'!$I$266,'Detailed input - Vehicles'!$I$265)*Trains!U$17*Trains!U303</f>
        <v>0</v>
      </c>
      <c r="V309" s="147">
        <f>IF('Detailed input - Vehicles'!$I$277&lt;&gt;0,'Detailed input - Vehicles'!$I$266,'Detailed input - Vehicles'!$I$265)*Trains!V$17*Trains!V303</f>
        <v>0</v>
      </c>
      <c r="W309" s="147">
        <f>IF('Detailed input - Vehicles'!$I$277&lt;&gt;0,'Detailed input - Vehicles'!$I$266,'Detailed input - Vehicles'!$I$265)*Trains!W$17*Trains!W303</f>
        <v>0</v>
      </c>
      <c r="X309" s="147">
        <f>IF('Detailed input - Vehicles'!$I$277&lt;&gt;0,'Detailed input - Vehicles'!$I$266,'Detailed input - Vehicles'!$I$265)*Trains!X$17*Trains!X303</f>
        <v>0</v>
      </c>
      <c r="Y309" s="147">
        <f>IF('Detailed input - Vehicles'!$I$277&lt;&gt;0,'Detailed input - Vehicles'!$I$266,'Detailed input - Vehicles'!$I$265)*Trains!Y$17*Trains!Y303</f>
        <v>0</v>
      </c>
      <c r="Z309" s="147">
        <f>IF('Detailed input - Vehicles'!$I$277&lt;&gt;0,'Detailed input - Vehicles'!$I$266,'Detailed input - Vehicles'!$I$265)*Trains!Z$17*Trains!Z303</f>
        <v>0</v>
      </c>
      <c r="AA309" s="147">
        <f>IF('Detailed input - Vehicles'!$I$277&lt;&gt;0,'Detailed input - Vehicles'!$I$266,'Detailed input - Vehicles'!$I$265)*Trains!AA$17*Trains!AA303</f>
        <v>0</v>
      </c>
      <c r="AB309" s="147">
        <f>IF('Detailed input - Vehicles'!$I$277&lt;&gt;0,'Detailed input - Vehicles'!$I$266,'Detailed input - Vehicles'!$I$265)*Trains!AB$17*Trains!AB303</f>
        <v>0</v>
      </c>
      <c r="AC309" s="147">
        <f>IF('Detailed input - Vehicles'!$I$277&lt;&gt;0,'Detailed input - Vehicles'!$I$266,'Detailed input - Vehicles'!$I$265)*Trains!AC$17*Trains!AC303</f>
        <v>0</v>
      </c>
    </row>
    <row r="310" spans="2:29" ht="15" customHeight="1" x14ac:dyDescent="0.3">
      <c r="B310" s="97"/>
      <c r="C310" s="146" t="s">
        <v>126</v>
      </c>
      <c r="D310" s="147"/>
      <c r="E310" s="147"/>
      <c r="F310" s="147"/>
      <c r="G310" s="147"/>
      <c r="H310" s="147"/>
      <c r="I310" s="147">
        <f>IF('Detailed input - Vehicles'!$J$266&lt;&gt;0,'Detailed input - Vehicles'!$J$266,'Detailed input - Vehicles'!$J$265)*Trains!I$18*Trains!I303</f>
        <v>0</v>
      </c>
      <c r="J310" s="147">
        <f>IF('Detailed input - Vehicles'!$J$266&lt;&gt;0,'Detailed input - Vehicles'!$J$266,'Detailed input - Vehicles'!$J$265)*Trains!J$18*Trains!J303</f>
        <v>0</v>
      </c>
      <c r="K310" s="147">
        <f>IF('Detailed input - Vehicles'!$J$266&lt;&gt;0,'Detailed input - Vehicles'!$J$266,'Detailed input - Vehicles'!$J$265)*Trains!K$18*Trains!K303</f>
        <v>0</v>
      </c>
      <c r="L310" s="147">
        <f>IF('Detailed input - Vehicles'!$J$266&lt;&gt;0,'Detailed input - Vehicles'!$J$266,'Detailed input - Vehicles'!$J$265)*Trains!L$18*Trains!L303</f>
        <v>0</v>
      </c>
      <c r="M310" s="147">
        <f>IF('Detailed input - Vehicles'!$J$266&lt;&gt;0,'Detailed input - Vehicles'!$J$266,'Detailed input - Vehicles'!$J$265)*Trains!M$18*Trains!M303</f>
        <v>0</v>
      </c>
      <c r="N310" s="147">
        <f>IF('Detailed input - Vehicles'!$J$266&lt;&gt;0,'Detailed input - Vehicles'!$J$266,'Detailed input - Vehicles'!$J$265)*Trains!N$18*Trains!N303</f>
        <v>0</v>
      </c>
      <c r="O310" s="147">
        <f>IF('Detailed input - Vehicles'!$J$266&lt;&gt;0,'Detailed input - Vehicles'!$J$266,'Detailed input - Vehicles'!$J$265)*Trains!O$18*Trains!O303</f>
        <v>0</v>
      </c>
      <c r="P310" s="147">
        <f>IF('Detailed input - Vehicles'!$J$266&lt;&gt;0,'Detailed input - Vehicles'!$J$266,'Detailed input - Vehicles'!$J$265)*Trains!P$18*Trains!P303</f>
        <v>0</v>
      </c>
      <c r="Q310" s="147">
        <f>IF('Detailed input - Vehicles'!$J$266&lt;&gt;0,'Detailed input - Vehicles'!$J$266,'Detailed input - Vehicles'!$J$265)*Trains!Q$18*Trains!Q303</f>
        <v>0</v>
      </c>
      <c r="R310" s="147">
        <f>IF('Detailed input - Vehicles'!$J$266&lt;&gt;0,'Detailed input - Vehicles'!$J$266,'Detailed input - Vehicles'!$J$265)*Trains!R$18*Trains!R303</f>
        <v>0</v>
      </c>
      <c r="S310" s="147">
        <f>IF('Detailed input - Vehicles'!$J$266&lt;&gt;0,'Detailed input - Vehicles'!$J$266,'Detailed input - Vehicles'!$J$265)*Trains!S$18*Trains!S303</f>
        <v>0</v>
      </c>
      <c r="T310" s="147">
        <f>IF('Detailed input - Vehicles'!$J$266&lt;&gt;0,'Detailed input - Vehicles'!$J$266,'Detailed input - Vehicles'!$J$265)*Trains!T$18*Trains!T303</f>
        <v>0</v>
      </c>
      <c r="U310" s="147">
        <f>IF('Detailed input - Vehicles'!$J$266&lt;&gt;0,'Detailed input - Vehicles'!$J$266,'Detailed input - Vehicles'!$J$265)*Trains!U$18*Trains!U303</f>
        <v>0</v>
      </c>
      <c r="V310" s="147">
        <f>IF('Detailed input - Vehicles'!$J$266&lt;&gt;0,'Detailed input - Vehicles'!$J$266,'Detailed input - Vehicles'!$J$265)*Trains!V$18*Trains!V303</f>
        <v>0</v>
      </c>
      <c r="W310" s="147">
        <f>IF('Detailed input - Vehicles'!$J$266&lt;&gt;0,'Detailed input - Vehicles'!$J$266,'Detailed input - Vehicles'!$J$265)*Trains!W$18*Trains!W303</f>
        <v>0</v>
      </c>
      <c r="X310" s="147">
        <f>IF('Detailed input - Vehicles'!$J$266&lt;&gt;0,'Detailed input - Vehicles'!$J$266,'Detailed input - Vehicles'!$J$265)*Trains!X$18*Trains!X303</f>
        <v>0</v>
      </c>
      <c r="Y310" s="147">
        <f>IF('Detailed input - Vehicles'!$J$266&lt;&gt;0,'Detailed input - Vehicles'!$J$266,'Detailed input - Vehicles'!$J$265)*Trains!Y$18*Trains!Y303</f>
        <v>0</v>
      </c>
      <c r="Z310" s="147">
        <f>IF('Detailed input - Vehicles'!$J$266&lt;&gt;0,'Detailed input - Vehicles'!$J$266,'Detailed input - Vehicles'!$J$265)*Trains!Z$18*Trains!Z303</f>
        <v>0</v>
      </c>
      <c r="AA310" s="147">
        <f>IF('Detailed input - Vehicles'!$J$266&lt;&gt;0,'Detailed input - Vehicles'!$J$266,'Detailed input - Vehicles'!$J$265)*Trains!AA$18*Trains!AA303</f>
        <v>0</v>
      </c>
      <c r="AB310" s="147">
        <f>IF('Detailed input - Vehicles'!$J$266&lt;&gt;0,'Detailed input - Vehicles'!$J$266,'Detailed input - Vehicles'!$J$265)*Trains!AB$18*Trains!AB303</f>
        <v>0</v>
      </c>
      <c r="AC310" s="147">
        <f>IF('Detailed input - Vehicles'!$J$266&lt;&gt;0,'Detailed input - Vehicles'!$J$266,'Detailed input - Vehicles'!$J$265)*Trains!AC$18*Trains!AC303</f>
        <v>0</v>
      </c>
    </row>
    <row r="311" spans="2:29" ht="15" customHeight="1" x14ac:dyDescent="0.3">
      <c r="B311" s="97"/>
      <c r="C311" s="146" t="s">
        <v>127</v>
      </c>
      <c r="D311" s="147"/>
      <c r="E311" s="147"/>
      <c r="F311" s="147"/>
      <c r="G311" s="147"/>
      <c r="H311" s="147"/>
      <c r="I311" s="147"/>
      <c r="J311" s="147">
        <f>IF('Detailed input - Vehicles'!$K$266&lt;&gt;0,'Detailed input - Vehicles'!$K$266,'Detailed input - Vehicles'!$K$265)*Trains!J$19*Trains!J303</f>
        <v>0</v>
      </c>
      <c r="K311" s="147">
        <f>IF('Detailed input - Vehicles'!$K$266&lt;&gt;0,'Detailed input - Vehicles'!$K$266,'Detailed input - Vehicles'!$K$265)*Trains!K$19*Trains!K303</f>
        <v>0</v>
      </c>
      <c r="L311" s="147">
        <f>IF('Detailed input - Vehicles'!$K$266&lt;&gt;0,'Detailed input - Vehicles'!$K$266,'Detailed input - Vehicles'!$K$265)*Trains!L$19*Trains!L303</f>
        <v>0</v>
      </c>
      <c r="M311" s="147">
        <f>IF('Detailed input - Vehicles'!$K$266&lt;&gt;0,'Detailed input - Vehicles'!$K$266,'Detailed input - Vehicles'!$K$265)*Trains!M$19*Trains!M303</f>
        <v>0</v>
      </c>
      <c r="N311" s="147">
        <f>IF('Detailed input - Vehicles'!$K$266&lt;&gt;0,'Detailed input - Vehicles'!$K$266,'Detailed input - Vehicles'!$K$265)*Trains!N$19*Trains!N303</f>
        <v>0</v>
      </c>
      <c r="O311" s="147">
        <f>IF('Detailed input - Vehicles'!$K$266&lt;&gt;0,'Detailed input - Vehicles'!$K$266,'Detailed input - Vehicles'!$K$265)*Trains!O$19*Trains!O303</f>
        <v>0</v>
      </c>
      <c r="P311" s="147">
        <f>IF('Detailed input - Vehicles'!$K$266&lt;&gt;0,'Detailed input - Vehicles'!$K$266,'Detailed input - Vehicles'!$K$265)*Trains!P$19*Trains!P303</f>
        <v>0</v>
      </c>
      <c r="Q311" s="147">
        <f>IF('Detailed input - Vehicles'!$K$266&lt;&gt;0,'Detailed input - Vehicles'!$K$266,'Detailed input - Vehicles'!$K$265)*Trains!Q$19*Trains!Q303</f>
        <v>0</v>
      </c>
      <c r="R311" s="147">
        <f>IF('Detailed input - Vehicles'!$K$266&lt;&gt;0,'Detailed input - Vehicles'!$K$266,'Detailed input - Vehicles'!$K$265)*Trains!R$19*Trains!R303</f>
        <v>0</v>
      </c>
      <c r="S311" s="147">
        <f>IF('Detailed input - Vehicles'!$K$266&lt;&gt;0,'Detailed input - Vehicles'!$K$266,'Detailed input - Vehicles'!$K$265)*Trains!S$19*Trains!S303</f>
        <v>0</v>
      </c>
      <c r="T311" s="147">
        <f>IF('Detailed input - Vehicles'!$K$266&lt;&gt;0,'Detailed input - Vehicles'!$K$266,'Detailed input - Vehicles'!$K$265)*Trains!T$19*Trains!T303</f>
        <v>0</v>
      </c>
      <c r="U311" s="147">
        <f>IF('Detailed input - Vehicles'!$K$266&lt;&gt;0,'Detailed input - Vehicles'!$K$266,'Detailed input - Vehicles'!$K$265)*Trains!U$19*Trains!U303</f>
        <v>0</v>
      </c>
      <c r="V311" s="147">
        <f>IF('Detailed input - Vehicles'!$K$266&lt;&gt;0,'Detailed input - Vehicles'!$K$266,'Detailed input - Vehicles'!$K$265)*Trains!V$19*Trains!V303</f>
        <v>0</v>
      </c>
      <c r="W311" s="147">
        <f>IF('Detailed input - Vehicles'!$K$266&lt;&gt;0,'Detailed input - Vehicles'!$K$266,'Detailed input - Vehicles'!$K$265)*Trains!W$19*Trains!W303</f>
        <v>0</v>
      </c>
      <c r="X311" s="147">
        <f>IF('Detailed input - Vehicles'!$K$266&lt;&gt;0,'Detailed input - Vehicles'!$K$266,'Detailed input - Vehicles'!$K$265)*Trains!X$19*Trains!X303</f>
        <v>0</v>
      </c>
      <c r="Y311" s="147">
        <f>IF('Detailed input - Vehicles'!$K$266&lt;&gt;0,'Detailed input - Vehicles'!$K$266,'Detailed input - Vehicles'!$K$265)*Trains!Y$19*Trains!Y303</f>
        <v>0</v>
      </c>
      <c r="Z311" s="147">
        <f>IF('Detailed input - Vehicles'!$K$266&lt;&gt;0,'Detailed input - Vehicles'!$K$266,'Detailed input - Vehicles'!$K$265)*Trains!Z$19*Trains!Z303</f>
        <v>0</v>
      </c>
      <c r="AA311" s="147">
        <f>IF('Detailed input - Vehicles'!$K$266&lt;&gt;0,'Detailed input - Vehicles'!$K$266,'Detailed input - Vehicles'!$K$265)*Trains!AA$19*Trains!AA303</f>
        <v>0</v>
      </c>
      <c r="AB311" s="147">
        <f>IF('Detailed input - Vehicles'!$K$266&lt;&gt;0,'Detailed input - Vehicles'!$K$266,'Detailed input - Vehicles'!$K$265)*Trains!AB$19*Trains!AB303</f>
        <v>0</v>
      </c>
      <c r="AC311" s="147">
        <f>IF('Detailed input - Vehicles'!$K$266&lt;&gt;0,'Detailed input - Vehicles'!$K$266,'Detailed input - Vehicles'!$K$265)*Trains!AC$19*Trains!AC303</f>
        <v>0</v>
      </c>
    </row>
    <row r="312" spans="2:29" ht="15" customHeight="1" x14ac:dyDescent="0.3">
      <c r="B312" s="97"/>
      <c r="C312" s="146" t="s">
        <v>128</v>
      </c>
      <c r="D312" s="147"/>
      <c r="E312" s="147"/>
      <c r="F312" s="147"/>
      <c r="G312" s="147"/>
      <c r="H312" s="147"/>
      <c r="I312" s="147"/>
      <c r="J312" s="147"/>
      <c r="K312" s="147">
        <f>IF('Detailed input - Vehicles'!$L$266&lt;&gt;0,'Detailed input - Vehicles'!$L$266,'Detailed input - Vehicles'!$L$265)*K$20*K303</f>
        <v>0</v>
      </c>
      <c r="L312" s="147">
        <f>IF('Detailed input - Vehicles'!$L$266&lt;&gt;0,'Detailed input - Vehicles'!$L$266,'Detailed input - Vehicles'!$L$265)*L$20*L303</f>
        <v>0</v>
      </c>
      <c r="M312" s="147">
        <f>IF('Detailed input - Vehicles'!$L$266&lt;&gt;0,'Detailed input - Vehicles'!$L$266,'Detailed input - Vehicles'!$L$265)*M$20*M303</f>
        <v>0</v>
      </c>
      <c r="N312" s="147">
        <f>IF('Detailed input - Vehicles'!$L$266&lt;&gt;0,'Detailed input - Vehicles'!$L$266,'Detailed input - Vehicles'!$L$265)*N$20*N303</f>
        <v>0</v>
      </c>
      <c r="O312" s="147">
        <f>IF('Detailed input - Vehicles'!$L$266&lt;&gt;0,'Detailed input - Vehicles'!$L$266,'Detailed input - Vehicles'!$L$265)*O$20*O303</f>
        <v>0</v>
      </c>
      <c r="P312" s="147">
        <f>IF('Detailed input - Vehicles'!$L$266&lt;&gt;0,'Detailed input - Vehicles'!$L$266,'Detailed input - Vehicles'!$L$265)*P$20*P303</f>
        <v>0</v>
      </c>
      <c r="Q312" s="147">
        <f>IF('Detailed input - Vehicles'!$L$266&lt;&gt;0,'Detailed input - Vehicles'!$L$266,'Detailed input - Vehicles'!$L$265)*Q$20*Q303</f>
        <v>0</v>
      </c>
      <c r="R312" s="147">
        <f>IF('Detailed input - Vehicles'!$L$266&lt;&gt;0,'Detailed input - Vehicles'!$L$266,'Detailed input - Vehicles'!$L$265)*R$20*R303</f>
        <v>0</v>
      </c>
      <c r="S312" s="147">
        <f>IF('Detailed input - Vehicles'!$L$266&lt;&gt;0,'Detailed input - Vehicles'!$L$266,'Detailed input - Vehicles'!$L$265)*S$20*S303</f>
        <v>0</v>
      </c>
      <c r="T312" s="147">
        <f>IF('Detailed input - Vehicles'!$L$266&lt;&gt;0,'Detailed input - Vehicles'!$L$266,'Detailed input - Vehicles'!$L$265)*T$20*T303</f>
        <v>0</v>
      </c>
      <c r="U312" s="147">
        <f>IF('Detailed input - Vehicles'!$L$266&lt;&gt;0,'Detailed input - Vehicles'!$L$266,'Detailed input - Vehicles'!$L$265)*U$20*U303</f>
        <v>0</v>
      </c>
      <c r="V312" s="147">
        <f>IF('Detailed input - Vehicles'!$L$266&lt;&gt;0,'Detailed input - Vehicles'!$L$266,'Detailed input - Vehicles'!$L$265)*V$20*V303</f>
        <v>0</v>
      </c>
      <c r="W312" s="147">
        <f>IF('Detailed input - Vehicles'!$L$266&lt;&gt;0,'Detailed input - Vehicles'!$L$266,'Detailed input - Vehicles'!$L$265)*W$20*W303</f>
        <v>0</v>
      </c>
      <c r="X312" s="147">
        <f>IF('Detailed input - Vehicles'!$L$266&lt;&gt;0,'Detailed input - Vehicles'!$L$266,'Detailed input - Vehicles'!$L$265)*X$20*X303</f>
        <v>0</v>
      </c>
      <c r="Y312" s="147">
        <f>IF('Detailed input - Vehicles'!$L$266&lt;&gt;0,'Detailed input - Vehicles'!$L$266,'Detailed input - Vehicles'!$L$265)*Y$20*Y303</f>
        <v>0</v>
      </c>
      <c r="Z312" s="147">
        <f>IF('Detailed input - Vehicles'!$L$266&lt;&gt;0,'Detailed input - Vehicles'!$L$266,'Detailed input - Vehicles'!$L$265)*Z$20*Z303</f>
        <v>0</v>
      </c>
      <c r="AA312" s="147">
        <f>IF('Detailed input - Vehicles'!$L$266&lt;&gt;0,'Detailed input - Vehicles'!$L$266,'Detailed input - Vehicles'!$L$265)*AA$20*AA303</f>
        <v>0</v>
      </c>
      <c r="AB312" s="147">
        <f>IF('Detailed input - Vehicles'!$L$266&lt;&gt;0,'Detailed input - Vehicles'!$L$266,'Detailed input - Vehicles'!$L$265)*AB$20*AB303</f>
        <v>0</v>
      </c>
      <c r="AC312" s="147">
        <f>IF('Detailed input - Vehicles'!$L$266&lt;&gt;0,'Detailed input - Vehicles'!$L$266,'Detailed input - Vehicles'!$L$265)*AC$20*AC303</f>
        <v>0</v>
      </c>
    </row>
    <row r="313" spans="2:29" ht="15" customHeight="1" x14ac:dyDescent="0.3">
      <c r="B313" s="97"/>
      <c r="C313" s="146" t="s">
        <v>129</v>
      </c>
      <c r="D313" s="147"/>
      <c r="E313" s="147"/>
      <c r="F313" s="147"/>
      <c r="G313" s="147"/>
      <c r="H313" s="147"/>
      <c r="I313" s="147"/>
      <c r="J313" s="147"/>
      <c r="K313" s="147"/>
      <c r="L313" s="147">
        <f>IF('Detailed input - Vehicles'!$M$266&lt;&gt;0,'Detailed input - Vehicles'!$M$266,'Detailed input - Vehicles'!$M$265)*Trains!L$21*Trains!L303</f>
        <v>0</v>
      </c>
      <c r="M313" s="147">
        <f>IF('Detailed input - Vehicles'!$M$266&lt;&gt;0,'Detailed input - Vehicles'!$M$266,'Detailed input - Vehicles'!$M$265)*Trains!M$21*Trains!M303</f>
        <v>0</v>
      </c>
      <c r="N313" s="147">
        <f>IF('Detailed input - Vehicles'!$M$266&lt;&gt;0,'Detailed input - Vehicles'!$M$266,'Detailed input - Vehicles'!$M$265)*Trains!N$21*Trains!N303</f>
        <v>0</v>
      </c>
      <c r="O313" s="147">
        <f>IF('Detailed input - Vehicles'!$M$266&lt;&gt;0,'Detailed input - Vehicles'!$M$266,'Detailed input - Vehicles'!$M$265)*Trains!O$21*Trains!O303</f>
        <v>0</v>
      </c>
      <c r="P313" s="147">
        <f>IF('Detailed input - Vehicles'!$M$266&lt;&gt;0,'Detailed input - Vehicles'!$M$266,'Detailed input - Vehicles'!$M$265)*Trains!P$21*Trains!P303</f>
        <v>0</v>
      </c>
      <c r="Q313" s="147">
        <f>IF('Detailed input - Vehicles'!$M$266&lt;&gt;0,'Detailed input - Vehicles'!$M$266,'Detailed input - Vehicles'!$M$265)*Trains!Q$21*Trains!Q303</f>
        <v>0</v>
      </c>
      <c r="R313" s="147">
        <f>IF('Detailed input - Vehicles'!$M$266&lt;&gt;0,'Detailed input - Vehicles'!$M$266,'Detailed input - Vehicles'!$M$265)*Trains!R$21*Trains!R303</f>
        <v>0</v>
      </c>
      <c r="S313" s="147">
        <f>IF('Detailed input - Vehicles'!$M$266&lt;&gt;0,'Detailed input - Vehicles'!$M$266,'Detailed input - Vehicles'!$M$265)*Trains!S$21*Trains!S303</f>
        <v>0</v>
      </c>
      <c r="T313" s="147">
        <f>IF('Detailed input - Vehicles'!$M$266&lt;&gt;0,'Detailed input - Vehicles'!$M$266,'Detailed input - Vehicles'!$M$265)*Trains!T$21*Trains!T303</f>
        <v>0</v>
      </c>
      <c r="U313" s="147">
        <f>IF('Detailed input - Vehicles'!$M$266&lt;&gt;0,'Detailed input - Vehicles'!$M$266,'Detailed input - Vehicles'!$M$265)*Trains!U$21*Trains!U303</f>
        <v>0</v>
      </c>
      <c r="V313" s="147">
        <f>IF('Detailed input - Vehicles'!$M$266&lt;&gt;0,'Detailed input - Vehicles'!$M$266,'Detailed input - Vehicles'!$M$265)*Trains!V$21*Trains!V303</f>
        <v>0</v>
      </c>
      <c r="W313" s="147">
        <f>IF('Detailed input - Vehicles'!$M$266&lt;&gt;0,'Detailed input - Vehicles'!$M$266,'Detailed input - Vehicles'!$M$265)*Trains!W$21*Trains!W303</f>
        <v>0</v>
      </c>
      <c r="X313" s="147">
        <f>IF('Detailed input - Vehicles'!$M$266&lt;&gt;0,'Detailed input - Vehicles'!$M$266,'Detailed input - Vehicles'!$M$265)*Trains!X$21*Trains!X303</f>
        <v>0</v>
      </c>
      <c r="Y313" s="147">
        <f>IF('Detailed input - Vehicles'!$M$266&lt;&gt;0,'Detailed input - Vehicles'!$M$266,'Detailed input - Vehicles'!$M$265)*Trains!Y$21*Trains!Y303</f>
        <v>0</v>
      </c>
      <c r="Z313" s="147">
        <f>IF('Detailed input - Vehicles'!$M$266&lt;&gt;0,'Detailed input - Vehicles'!$M$266,'Detailed input - Vehicles'!$M$265)*Trains!Z$21*Trains!Z303</f>
        <v>0</v>
      </c>
      <c r="AA313" s="147">
        <f>IF('Detailed input - Vehicles'!$M$266&lt;&gt;0,'Detailed input - Vehicles'!$M$266,'Detailed input - Vehicles'!$M$265)*Trains!AA$21*Trains!AA303</f>
        <v>0</v>
      </c>
      <c r="AB313" s="147">
        <f>IF('Detailed input - Vehicles'!$M$266&lt;&gt;0,'Detailed input - Vehicles'!$M$266,'Detailed input - Vehicles'!$M$265)*Trains!AB$21*Trains!AB303</f>
        <v>0</v>
      </c>
      <c r="AC313" s="147">
        <f>IF('Detailed input - Vehicles'!$M$266&lt;&gt;0,'Detailed input - Vehicles'!$M$266,'Detailed input - Vehicles'!$M$265)*Trains!AC$21*Trains!AC303</f>
        <v>0</v>
      </c>
    </row>
    <row r="314" spans="2:29" ht="15" customHeight="1" x14ac:dyDescent="0.3">
      <c r="B314" s="97"/>
      <c r="C314" s="146" t="s">
        <v>130</v>
      </c>
      <c r="D314" s="147"/>
      <c r="E314" s="147"/>
      <c r="F314" s="147"/>
      <c r="G314" s="147"/>
      <c r="H314" s="147"/>
      <c r="I314" s="147"/>
      <c r="J314" s="147"/>
      <c r="K314" s="147"/>
      <c r="L314" s="147"/>
      <c r="M314" s="147">
        <f>IF('Detailed input - Vehicles'!$N$266&lt;&gt;0,'Detailed input - Vehicles'!$N$266,'Detailed input - Vehicles'!$N$265)*Trains!M$22*Trains!M303</f>
        <v>0</v>
      </c>
      <c r="N314" s="147">
        <f>IF('Detailed input - Vehicles'!$N$266&lt;&gt;0,'Detailed input - Vehicles'!$N$266,'Detailed input - Vehicles'!$N$265)*Trains!N$22*Trains!N303</f>
        <v>0</v>
      </c>
      <c r="O314" s="147">
        <f>IF('Detailed input - Vehicles'!$N$266&lt;&gt;0,'Detailed input - Vehicles'!$N$266,'Detailed input - Vehicles'!$N$265)*Trains!O$22*Trains!O303</f>
        <v>0</v>
      </c>
      <c r="P314" s="147">
        <f>IF('Detailed input - Vehicles'!$N$266&lt;&gt;0,'Detailed input - Vehicles'!$N$266,'Detailed input - Vehicles'!$N$265)*Trains!P$22*Trains!P303</f>
        <v>0</v>
      </c>
      <c r="Q314" s="147">
        <f>IF('Detailed input - Vehicles'!$N$266&lt;&gt;0,'Detailed input - Vehicles'!$N$266,'Detailed input - Vehicles'!$N$265)*Trains!Q$22*Trains!Q303</f>
        <v>0</v>
      </c>
      <c r="R314" s="147">
        <f>IF('Detailed input - Vehicles'!$N$266&lt;&gt;0,'Detailed input - Vehicles'!$N$266,'Detailed input - Vehicles'!$N$265)*Trains!R$22*Trains!R303</f>
        <v>0</v>
      </c>
      <c r="S314" s="147">
        <f>IF('Detailed input - Vehicles'!$N$266&lt;&gt;0,'Detailed input - Vehicles'!$N$266,'Detailed input - Vehicles'!$N$265)*Trains!S$22*Trains!S303</f>
        <v>0</v>
      </c>
      <c r="T314" s="147">
        <f>IF('Detailed input - Vehicles'!$N$266&lt;&gt;0,'Detailed input - Vehicles'!$N$266,'Detailed input - Vehicles'!$N$265)*Trains!T$22*Trains!T303</f>
        <v>0</v>
      </c>
      <c r="U314" s="147">
        <f>IF('Detailed input - Vehicles'!$N$266&lt;&gt;0,'Detailed input - Vehicles'!$N$266,'Detailed input - Vehicles'!$N$265)*Trains!U$22*Trains!U303</f>
        <v>0</v>
      </c>
      <c r="V314" s="147">
        <f>IF('Detailed input - Vehicles'!$N$266&lt;&gt;0,'Detailed input - Vehicles'!$N$266,'Detailed input - Vehicles'!$N$265)*Trains!V$22*Trains!V303</f>
        <v>0</v>
      </c>
      <c r="W314" s="147">
        <f>IF('Detailed input - Vehicles'!$N$266&lt;&gt;0,'Detailed input - Vehicles'!$N$266,'Detailed input - Vehicles'!$N$265)*Trains!W$22*Trains!W303</f>
        <v>0</v>
      </c>
      <c r="X314" s="147">
        <f>IF('Detailed input - Vehicles'!$N$266&lt;&gt;0,'Detailed input - Vehicles'!$N$266,'Detailed input - Vehicles'!$N$265)*Trains!X$22*Trains!X303</f>
        <v>0</v>
      </c>
      <c r="Y314" s="147">
        <f>IF('Detailed input - Vehicles'!$N$266&lt;&gt;0,'Detailed input - Vehicles'!$N$266,'Detailed input - Vehicles'!$N$265)*Trains!Y$22*Trains!Y303</f>
        <v>0</v>
      </c>
      <c r="Z314" s="147">
        <f>IF('Detailed input - Vehicles'!$N$266&lt;&gt;0,'Detailed input - Vehicles'!$N$266,'Detailed input - Vehicles'!$N$265)*Trains!Z$22*Trains!Z303</f>
        <v>0</v>
      </c>
      <c r="AA314" s="147">
        <f>IF('Detailed input - Vehicles'!$N$266&lt;&gt;0,'Detailed input - Vehicles'!$N$266,'Detailed input - Vehicles'!$N$265)*Trains!AA$22*Trains!AA303</f>
        <v>0</v>
      </c>
      <c r="AB314" s="147">
        <f>IF('Detailed input - Vehicles'!$N$266&lt;&gt;0,'Detailed input - Vehicles'!$N$266,'Detailed input - Vehicles'!$N$265)*Trains!AB$22*Trains!AB303</f>
        <v>0</v>
      </c>
      <c r="AC314" s="147">
        <f>IF('Detailed input - Vehicles'!$N$266&lt;&gt;0,'Detailed input - Vehicles'!$N$266,'Detailed input - Vehicles'!$N$265)*Trains!AC$22*Trains!AC303</f>
        <v>0</v>
      </c>
    </row>
    <row r="315" spans="2:29" ht="15" customHeight="1" x14ac:dyDescent="0.3">
      <c r="B315" s="97"/>
      <c r="C315" s="146" t="s">
        <v>131</v>
      </c>
      <c r="D315" s="147"/>
      <c r="E315" s="147"/>
      <c r="F315" s="147"/>
      <c r="G315" s="147"/>
      <c r="H315" s="147"/>
      <c r="I315" s="147"/>
      <c r="J315" s="147"/>
      <c r="K315" s="147"/>
      <c r="L315" s="147"/>
      <c r="M315" s="147"/>
      <c r="N315" s="147">
        <f>IF('Detailed input - Vehicles'!$O$266&lt;&gt;0,'Detailed input - Vehicles'!$O$266,'Detailed input - Vehicles'!$O$265)*Trains!N$23*Trains!N303</f>
        <v>0</v>
      </c>
      <c r="O315" s="147">
        <f>IF('Detailed input - Vehicles'!$O$266&lt;&gt;0,'Detailed input - Vehicles'!$O$266,'Detailed input - Vehicles'!$O$265)*Trains!O$23*Trains!O303</f>
        <v>0</v>
      </c>
      <c r="P315" s="147">
        <f>IF('Detailed input - Vehicles'!$O$266&lt;&gt;0,'Detailed input - Vehicles'!$O$266,'Detailed input - Vehicles'!$O$265)*Trains!P$23*Trains!P303</f>
        <v>0</v>
      </c>
      <c r="Q315" s="147">
        <f>IF('Detailed input - Vehicles'!$O$266&lt;&gt;0,'Detailed input - Vehicles'!$O$266,'Detailed input - Vehicles'!$O$265)*Trains!Q$23*Trains!Q303</f>
        <v>0</v>
      </c>
      <c r="R315" s="147">
        <f>IF('Detailed input - Vehicles'!$O$266&lt;&gt;0,'Detailed input - Vehicles'!$O$266,'Detailed input - Vehicles'!$O$265)*Trains!R$23*Trains!R303</f>
        <v>0</v>
      </c>
      <c r="S315" s="147">
        <f>IF('Detailed input - Vehicles'!$O$266&lt;&gt;0,'Detailed input - Vehicles'!$O$266,'Detailed input - Vehicles'!$O$265)*Trains!S$23*Trains!S303</f>
        <v>0</v>
      </c>
      <c r="T315" s="147">
        <f>IF('Detailed input - Vehicles'!$O$266&lt;&gt;0,'Detailed input - Vehicles'!$O$266,'Detailed input - Vehicles'!$O$265)*Trains!T$23*Trains!T303</f>
        <v>0</v>
      </c>
      <c r="U315" s="147">
        <f>IF('Detailed input - Vehicles'!$O$266&lt;&gt;0,'Detailed input - Vehicles'!$O$266,'Detailed input - Vehicles'!$O$265)*Trains!U$23*Trains!U303</f>
        <v>0</v>
      </c>
      <c r="V315" s="147">
        <f>IF('Detailed input - Vehicles'!$O$266&lt;&gt;0,'Detailed input - Vehicles'!$O$266,'Detailed input - Vehicles'!$O$265)*Trains!V$23*Trains!V303</f>
        <v>0</v>
      </c>
      <c r="W315" s="147">
        <f>IF('Detailed input - Vehicles'!$O$266&lt;&gt;0,'Detailed input - Vehicles'!$O$266,'Detailed input - Vehicles'!$O$265)*Trains!W$23*Trains!W303</f>
        <v>0</v>
      </c>
      <c r="X315" s="147">
        <f>IF('Detailed input - Vehicles'!$O$266&lt;&gt;0,'Detailed input - Vehicles'!$O$266,'Detailed input - Vehicles'!$O$265)*Trains!X$23*Trains!X303</f>
        <v>0</v>
      </c>
      <c r="Y315" s="147">
        <f>IF('Detailed input - Vehicles'!$O$266&lt;&gt;0,'Detailed input - Vehicles'!$O$266,'Detailed input - Vehicles'!$O$265)*Trains!Y$23*Trains!Y303</f>
        <v>0</v>
      </c>
      <c r="Z315" s="147">
        <f>IF('Detailed input - Vehicles'!$O$266&lt;&gt;0,'Detailed input - Vehicles'!$O$266,'Detailed input - Vehicles'!$O$265)*Trains!Z$23*Trains!Z303</f>
        <v>0</v>
      </c>
      <c r="AA315" s="147">
        <f>IF('Detailed input - Vehicles'!$O$266&lt;&gt;0,'Detailed input - Vehicles'!$O$266,'Detailed input - Vehicles'!$O$265)*Trains!AA$23*Trains!AA303</f>
        <v>0</v>
      </c>
      <c r="AB315" s="147">
        <f>IF('Detailed input - Vehicles'!$O$266&lt;&gt;0,'Detailed input - Vehicles'!$O$266,'Detailed input - Vehicles'!$O$265)*Trains!AB$23*Trains!AB303</f>
        <v>0</v>
      </c>
      <c r="AC315" s="147">
        <f>IF('Detailed input - Vehicles'!$O$266&lt;&gt;0,'Detailed input - Vehicles'!$O$266,'Detailed input - Vehicles'!$O$265)*Trains!AC$23*Trains!AC303</f>
        <v>0</v>
      </c>
    </row>
  </sheetData>
  <pageMargins left="0.70866141732283472" right="0.70866141732283472" top="0.74803149606299213" bottom="0.74803149606299213" header="0.31496062992125984" footer="0.31496062992125984"/>
  <pageSetup paperSize="9" scale="17"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pageSetUpPr fitToPage="1"/>
  </sheetPr>
  <dimension ref="A1:XET199"/>
  <sheetViews>
    <sheetView showGridLines="0" tabSelected="1" zoomScaleNormal="100" workbookViewId="0">
      <pane ySplit="6" topLeftCell="A100" activePane="bottomLeft" state="frozen"/>
      <selection activeCell="B60" sqref="B60:B67"/>
      <selection pane="bottomLeft"/>
    </sheetView>
  </sheetViews>
  <sheetFormatPr defaultColWidth="0" defaultRowHeight="16.5" customHeight="1" zeroHeight="1" x14ac:dyDescent="0.3"/>
  <cols>
    <col min="1" max="1" width="2.85546875" style="10" customWidth="1"/>
    <col min="2" max="4" width="65.7109375" style="268" customWidth="1"/>
    <col min="5" max="6" width="3.42578125" style="302" customWidth="1"/>
    <col min="7" max="16374" width="0" style="268" hidden="1"/>
    <col min="16375" max="16384" width="10.5703125" style="268" hidden="1"/>
  </cols>
  <sheetData>
    <row r="1" spans="1:16374" s="10" customFormat="1" x14ac:dyDescent="0.3">
      <c r="B1" s="14"/>
      <c r="C1" s="283"/>
      <c r="D1" s="285"/>
      <c r="E1" s="302"/>
      <c r="F1" s="302"/>
      <c r="G1" s="273"/>
      <c r="H1" s="273"/>
      <c r="I1" s="273"/>
      <c r="J1" s="273"/>
      <c r="K1" s="273"/>
      <c r="L1" s="286"/>
      <c r="M1" s="286"/>
      <c r="N1" s="286"/>
      <c r="O1" s="286"/>
      <c r="P1" s="286"/>
      <c r="Q1" s="28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row>
    <row r="2" spans="1:16374" s="10" customFormat="1" ht="33.75" x14ac:dyDescent="0.3">
      <c r="B2" s="5" t="s">
        <v>400</v>
      </c>
      <c r="C2" s="5"/>
      <c r="E2" s="302"/>
      <c r="F2" s="302"/>
    </row>
    <row r="3" spans="1:16374" ht="27" x14ac:dyDescent="0.3">
      <c r="B3" s="40" t="str">
        <f ca="1">MID(CELL("filename",B3),FIND("]",CELL("filename",B3))+1,256)</f>
        <v>Introduction</v>
      </c>
      <c r="C3" s="40"/>
      <c r="D3" s="268" t="s">
        <v>0</v>
      </c>
    </row>
    <row r="4" spans="1:16374" s="302" customFormat="1" x14ac:dyDescent="0.3">
      <c r="B4" s="318"/>
      <c r="C4" s="326"/>
      <c r="D4" s="327"/>
    </row>
    <row r="5" spans="1:16374" s="302" customFormat="1" ht="18" x14ac:dyDescent="0.3">
      <c r="B5" s="855" t="s">
        <v>668</v>
      </c>
      <c r="D5" s="327"/>
    </row>
    <row r="6" spans="1:16374" s="302" customFormat="1" x14ac:dyDescent="0.3">
      <c r="B6" s="318"/>
      <c r="D6" s="327"/>
    </row>
    <row r="7" spans="1:16374" s="302" customFormat="1" ht="9.9499999999999993" customHeight="1" x14ac:dyDescent="0.3">
      <c r="B7" s="318"/>
      <c r="D7" s="327"/>
      <c r="E7" s="322"/>
      <c r="F7" s="322"/>
    </row>
    <row r="8" spans="1:16374" ht="39" customHeight="1" x14ac:dyDescent="0.3">
      <c r="B8" s="886" t="s">
        <v>711</v>
      </c>
      <c r="C8" s="886"/>
      <c r="D8" s="886"/>
    </row>
    <row r="9" spans="1:16374" ht="9" customHeight="1" thickBot="1" x14ac:dyDescent="0.35">
      <c r="A9" s="268"/>
      <c r="E9" s="325"/>
      <c r="F9" s="325"/>
    </row>
    <row r="10" spans="1:16374" s="15" customFormat="1" ht="25.5" customHeight="1" x14ac:dyDescent="0.3">
      <c r="A10" s="10"/>
      <c r="B10" s="490" t="s">
        <v>483</v>
      </c>
      <c r="C10" s="491"/>
      <c r="D10" s="492"/>
      <c r="E10" s="490"/>
      <c r="F10" s="302"/>
      <c r="G10" s="492"/>
    </row>
    <row r="11" spans="1:16374" ht="9" customHeight="1" x14ac:dyDescent="0.3">
      <c r="A11" s="268"/>
      <c r="B11" s="493"/>
      <c r="C11" s="494"/>
      <c r="D11" s="494"/>
      <c r="E11" s="495"/>
      <c r="F11" s="325"/>
    </row>
    <row r="12" spans="1:16374" ht="16.5" customHeight="1" x14ac:dyDescent="0.3">
      <c r="B12" s="887" t="s">
        <v>708</v>
      </c>
      <c r="C12" s="888"/>
      <c r="D12" s="888"/>
      <c r="E12" s="489"/>
    </row>
    <row r="13" spans="1:16374" ht="16.5" customHeight="1" x14ac:dyDescent="0.3">
      <c r="B13" s="887"/>
      <c r="C13" s="888"/>
      <c r="D13" s="888"/>
      <c r="E13" s="489"/>
    </row>
    <row r="14" spans="1:16374" ht="16.5" customHeight="1" x14ac:dyDescent="0.3">
      <c r="B14" s="887"/>
      <c r="C14" s="888"/>
      <c r="D14" s="888"/>
      <c r="E14" s="489"/>
    </row>
    <row r="15" spans="1:16374" ht="16.5" customHeight="1" x14ac:dyDescent="0.3">
      <c r="B15" s="887"/>
      <c r="C15" s="888"/>
      <c r="D15" s="888"/>
      <c r="E15" s="496"/>
      <c r="F15" s="338"/>
    </row>
    <row r="16" spans="1:16374" ht="16.5" customHeight="1" x14ac:dyDescent="0.3">
      <c r="B16" s="887"/>
      <c r="C16" s="888"/>
      <c r="D16" s="888"/>
      <c r="E16" s="489"/>
    </row>
    <row r="17" spans="1:6" ht="16.5" customHeight="1" x14ac:dyDescent="0.3">
      <c r="B17" s="887"/>
      <c r="C17" s="888"/>
      <c r="D17" s="888"/>
      <c r="E17" s="489"/>
    </row>
    <row r="18" spans="1:6" ht="16.5" customHeight="1" x14ac:dyDescent="0.3">
      <c r="A18" s="284"/>
      <c r="B18" s="887"/>
      <c r="C18" s="888"/>
      <c r="D18" s="888"/>
      <c r="E18" s="497"/>
      <c r="F18" s="322"/>
    </row>
    <row r="19" spans="1:6" ht="16.5" customHeight="1" x14ac:dyDescent="0.3">
      <c r="B19" s="887"/>
      <c r="C19" s="888"/>
      <c r="D19" s="888"/>
      <c r="E19" s="496"/>
      <c r="F19" s="338"/>
    </row>
    <row r="20" spans="1:6" ht="16.5" customHeight="1" x14ac:dyDescent="0.3">
      <c r="A20" s="284"/>
      <c r="B20" s="887"/>
      <c r="C20" s="888"/>
      <c r="D20" s="888"/>
      <c r="E20" s="497"/>
      <c r="F20" s="322"/>
    </row>
    <row r="21" spans="1:6" ht="16.5" customHeight="1" x14ac:dyDescent="0.3">
      <c r="A21" s="284"/>
      <c r="B21" s="887"/>
      <c r="C21" s="888"/>
      <c r="D21" s="888"/>
      <c r="E21" s="497"/>
      <c r="F21" s="322"/>
    </row>
    <row r="22" spans="1:6" ht="16.5" customHeight="1" x14ac:dyDescent="0.3">
      <c r="A22" s="284"/>
      <c r="B22" s="887"/>
      <c r="C22" s="888"/>
      <c r="D22" s="888"/>
      <c r="E22" s="497"/>
      <c r="F22" s="322"/>
    </row>
    <row r="23" spans="1:6" ht="16.5" customHeight="1" x14ac:dyDescent="0.3">
      <c r="A23" s="284"/>
      <c r="B23" s="887"/>
      <c r="C23" s="888"/>
      <c r="D23" s="888"/>
      <c r="E23" s="497"/>
      <c r="F23" s="322"/>
    </row>
    <row r="24" spans="1:6" ht="16.5" customHeight="1" x14ac:dyDescent="0.3">
      <c r="A24" s="284"/>
      <c r="B24" s="887"/>
      <c r="C24" s="888"/>
      <c r="D24" s="888"/>
      <c r="E24" s="497"/>
      <c r="F24" s="322"/>
    </row>
    <row r="25" spans="1:6" ht="16.5" customHeight="1" x14ac:dyDescent="0.3">
      <c r="A25" s="284"/>
      <c r="B25" s="887"/>
      <c r="C25" s="888"/>
      <c r="D25" s="888"/>
      <c r="E25" s="497"/>
      <c r="F25" s="322"/>
    </row>
    <row r="26" spans="1:6" ht="16.5" customHeight="1" x14ac:dyDescent="0.3">
      <c r="A26" s="284"/>
      <c r="B26" s="887"/>
      <c r="C26" s="888"/>
      <c r="D26" s="888"/>
      <c r="E26" s="497"/>
      <c r="F26" s="322"/>
    </row>
    <row r="27" spans="1:6" ht="16.5" customHeight="1" x14ac:dyDescent="0.3">
      <c r="A27" s="284"/>
      <c r="B27" s="887"/>
      <c r="C27" s="888"/>
      <c r="D27" s="888"/>
      <c r="E27" s="497"/>
      <c r="F27" s="322"/>
    </row>
    <row r="28" spans="1:6" ht="16.5" customHeight="1" x14ac:dyDescent="0.3">
      <c r="A28" s="284"/>
      <c r="B28" s="887"/>
      <c r="C28" s="888"/>
      <c r="D28" s="888"/>
      <c r="E28" s="497"/>
      <c r="F28" s="322"/>
    </row>
    <row r="29" spans="1:6" ht="16.5" customHeight="1" x14ac:dyDescent="0.3">
      <c r="A29" s="284"/>
      <c r="B29" s="887"/>
      <c r="C29" s="888"/>
      <c r="D29" s="888"/>
      <c r="E29" s="497"/>
      <c r="F29" s="322"/>
    </row>
    <row r="30" spans="1:6" ht="16.5" customHeight="1" x14ac:dyDescent="0.3">
      <c r="A30" s="284"/>
      <c r="B30" s="887"/>
      <c r="C30" s="888"/>
      <c r="D30" s="888"/>
      <c r="E30" s="497"/>
      <c r="F30" s="322"/>
    </row>
    <row r="31" spans="1:6" ht="16.5" customHeight="1" x14ac:dyDescent="0.3">
      <c r="A31" s="284"/>
      <c r="B31" s="887"/>
      <c r="C31" s="888"/>
      <c r="D31" s="888"/>
      <c r="E31" s="497"/>
      <c r="F31" s="322"/>
    </row>
    <row r="32" spans="1:6" ht="16.5" customHeight="1" x14ac:dyDescent="0.3">
      <c r="B32" s="887"/>
      <c r="C32" s="888"/>
      <c r="D32" s="888"/>
      <c r="E32" s="496"/>
      <c r="F32" s="338"/>
    </row>
    <row r="33" spans="1:7" ht="16.5" customHeight="1" x14ac:dyDescent="0.3">
      <c r="A33" s="284"/>
      <c r="B33" s="887"/>
      <c r="C33" s="888"/>
      <c r="D33" s="888"/>
      <c r="E33" s="497"/>
      <c r="F33" s="322"/>
    </row>
    <row r="34" spans="1:7" ht="16.5" customHeight="1" x14ac:dyDescent="0.3">
      <c r="A34" s="2"/>
      <c r="B34" s="887"/>
      <c r="C34" s="888"/>
      <c r="D34" s="888"/>
      <c r="E34" s="489"/>
      <c r="F34" s="336"/>
    </row>
    <row r="35" spans="1:7" ht="16.5" customHeight="1" x14ac:dyDescent="0.3">
      <c r="A35" s="14"/>
      <c r="B35" s="887"/>
      <c r="C35" s="888"/>
      <c r="D35" s="888"/>
      <c r="E35" s="548"/>
      <c r="F35" s="318"/>
    </row>
    <row r="36" spans="1:7" ht="16.5" customHeight="1" x14ac:dyDescent="0.3">
      <c r="A36" s="14"/>
      <c r="B36" s="887"/>
      <c r="C36" s="888"/>
      <c r="D36" s="888"/>
      <c r="E36" s="548"/>
      <c r="F36" s="318"/>
    </row>
    <row r="37" spans="1:7" ht="16.5" customHeight="1" x14ac:dyDescent="0.3">
      <c r="A37" s="14"/>
      <c r="B37" s="887"/>
      <c r="C37" s="888"/>
      <c r="D37" s="888"/>
      <c r="E37" s="548"/>
      <c r="F37" s="318"/>
    </row>
    <row r="38" spans="1:7" ht="16.5" customHeight="1" thickBot="1" x14ac:dyDescent="0.35">
      <c r="A38" s="14"/>
      <c r="B38" s="889"/>
      <c r="C38" s="890"/>
      <c r="D38" s="890"/>
      <c r="E38" s="498"/>
      <c r="F38" s="318"/>
    </row>
    <row r="39" spans="1:7" ht="16.5" customHeight="1" thickBot="1" x14ac:dyDescent="0.35">
      <c r="A39" s="14"/>
      <c r="B39" s="547"/>
      <c r="C39" s="547"/>
      <c r="D39" s="547"/>
      <c r="E39" s="386"/>
      <c r="F39" s="318"/>
    </row>
    <row r="40" spans="1:7" s="15" customFormat="1" ht="25.5" customHeight="1" x14ac:dyDescent="0.3">
      <c r="A40" s="10"/>
      <c r="B40" s="490" t="s">
        <v>484</v>
      </c>
      <c r="C40" s="491"/>
      <c r="D40" s="492"/>
      <c r="E40" s="490"/>
      <c r="F40" s="302"/>
      <c r="G40" s="492"/>
    </row>
    <row r="41" spans="1:7" s="15" customFormat="1" ht="25.5" customHeight="1" x14ac:dyDescent="0.3">
      <c r="A41" s="284"/>
      <c r="B41" s="499" t="s">
        <v>485</v>
      </c>
      <c r="C41" s="480"/>
      <c r="D41" s="501"/>
      <c r="E41" s="489"/>
    </row>
    <row r="42" spans="1:7" s="15" customFormat="1" ht="25.5" customHeight="1" x14ac:dyDescent="0.3">
      <c r="A42" s="10"/>
      <c r="B42" s="499" t="s">
        <v>529</v>
      </c>
      <c r="C42" s="477"/>
      <c r="D42" s="501"/>
      <c r="E42" s="503"/>
    </row>
    <row r="43" spans="1:7" s="15" customFormat="1" ht="25.5" customHeight="1" x14ac:dyDescent="0.3">
      <c r="A43" s="284"/>
      <c r="B43" s="499" t="s">
        <v>486</v>
      </c>
      <c r="C43" s="480"/>
      <c r="D43" s="501"/>
      <c r="E43" s="489"/>
    </row>
    <row r="44" spans="1:7" s="15" customFormat="1" ht="25.5" customHeight="1" x14ac:dyDescent="0.3">
      <c r="A44" s="10"/>
      <c r="B44" s="499" t="s">
        <v>525</v>
      </c>
      <c r="C44" s="480"/>
      <c r="D44" s="501"/>
      <c r="E44" s="489"/>
    </row>
    <row r="45" spans="1:7" s="15" customFormat="1" ht="25.5" customHeight="1" x14ac:dyDescent="0.3">
      <c r="B45" s="499" t="s">
        <v>530</v>
      </c>
      <c r="C45" s="480"/>
      <c r="D45" s="501"/>
      <c r="E45" s="489"/>
    </row>
    <row r="46" spans="1:7" s="15" customFormat="1" ht="25.5" customHeight="1" x14ac:dyDescent="0.3">
      <c r="A46" s="10"/>
      <c r="B46" s="499" t="s">
        <v>531</v>
      </c>
      <c r="C46" s="480"/>
      <c r="D46" s="501"/>
      <c r="E46" s="489"/>
    </row>
    <row r="47" spans="1:7" s="15" customFormat="1" ht="25.5" customHeight="1" thickBot="1" x14ac:dyDescent="0.35">
      <c r="A47" s="10"/>
      <c r="B47" s="500" t="s">
        <v>532</v>
      </c>
      <c r="C47" s="482"/>
      <c r="D47" s="502"/>
      <c r="E47" s="504"/>
    </row>
    <row r="48" spans="1:7" ht="16.5" customHeight="1" thickBot="1" x14ac:dyDescent="0.35">
      <c r="A48" s="2"/>
      <c r="E48" s="336"/>
      <c r="F48" s="336"/>
    </row>
    <row r="49" spans="1:7" s="15" customFormat="1" ht="25.5" customHeight="1" x14ac:dyDescent="0.3">
      <c r="A49" s="10"/>
      <c r="B49" s="490" t="s">
        <v>490</v>
      </c>
      <c r="C49" s="491"/>
      <c r="D49" s="492"/>
      <c r="E49" s="490"/>
      <c r="F49" s="302"/>
      <c r="G49" s="492"/>
    </row>
    <row r="50" spans="1:7" ht="9" customHeight="1" x14ac:dyDescent="0.3">
      <c r="A50" s="268"/>
      <c r="B50" s="493"/>
      <c r="C50" s="494"/>
      <c r="D50" s="494"/>
      <c r="E50" s="495"/>
      <c r="F50" s="325"/>
    </row>
    <row r="51" spans="1:7" s="302" customFormat="1" x14ac:dyDescent="0.3">
      <c r="B51" s="511" t="s">
        <v>489</v>
      </c>
      <c r="C51" s="336"/>
      <c r="D51" s="281"/>
      <c r="E51" s="489"/>
    </row>
    <row r="52" spans="1:7" ht="9" customHeight="1" x14ac:dyDescent="0.3">
      <c r="A52" s="268"/>
      <c r="B52" s="493"/>
      <c r="C52" s="494"/>
      <c r="D52" s="494"/>
      <c r="E52" s="495"/>
      <c r="F52" s="325"/>
    </row>
    <row r="53" spans="1:7" s="302" customFormat="1" ht="33" customHeight="1" x14ac:dyDescent="0.3">
      <c r="B53" s="883" t="s">
        <v>672</v>
      </c>
      <c r="C53" s="884"/>
      <c r="D53" s="884"/>
      <c r="E53" s="885"/>
    </row>
    <row r="54" spans="1:7" s="302" customFormat="1" x14ac:dyDescent="0.3">
      <c r="B54" s="883"/>
      <c r="C54" s="884"/>
      <c r="D54" s="884"/>
      <c r="E54" s="885"/>
    </row>
    <row r="55" spans="1:7" s="302" customFormat="1" x14ac:dyDescent="0.3">
      <c r="B55" s="883"/>
      <c r="C55" s="884"/>
      <c r="D55" s="884"/>
      <c r="E55" s="885"/>
    </row>
    <row r="56" spans="1:7" s="302" customFormat="1" x14ac:dyDescent="0.3">
      <c r="B56" s="883"/>
      <c r="C56" s="884"/>
      <c r="D56" s="884"/>
      <c r="E56" s="885"/>
    </row>
    <row r="57" spans="1:7" s="302" customFormat="1" x14ac:dyDescent="0.3">
      <c r="B57" s="883"/>
      <c r="C57" s="884"/>
      <c r="D57" s="884"/>
      <c r="E57" s="885"/>
    </row>
    <row r="58" spans="1:7" s="302" customFormat="1" x14ac:dyDescent="0.3">
      <c r="B58" s="883"/>
      <c r="C58" s="884"/>
      <c r="D58" s="884"/>
      <c r="E58" s="885"/>
    </row>
    <row r="59" spans="1:7" s="302" customFormat="1" x14ac:dyDescent="0.3">
      <c r="B59" s="883"/>
      <c r="C59" s="884"/>
      <c r="D59" s="884"/>
      <c r="E59" s="885"/>
    </row>
    <row r="60" spans="1:7" s="302" customFormat="1" x14ac:dyDescent="0.3">
      <c r="B60" s="883"/>
      <c r="C60" s="884"/>
      <c r="D60" s="884"/>
      <c r="E60" s="885"/>
    </row>
    <row r="61" spans="1:7" s="302" customFormat="1" x14ac:dyDescent="0.3">
      <c r="B61" s="883"/>
      <c r="C61" s="884"/>
      <c r="D61" s="884"/>
      <c r="E61" s="885"/>
    </row>
    <row r="62" spans="1:7" s="302" customFormat="1" x14ac:dyDescent="0.3">
      <c r="B62" s="512"/>
      <c r="C62" s="336"/>
      <c r="D62" s="281"/>
      <c r="E62" s="489"/>
    </row>
    <row r="63" spans="1:7" ht="16.5" customHeight="1" x14ac:dyDescent="0.3">
      <c r="A63" s="2"/>
      <c r="B63" s="877" t="s">
        <v>673</v>
      </c>
      <c r="C63" s="878"/>
      <c r="D63" s="878"/>
      <c r="E63" s="489"/>
      <c r="F63" s="336"/>
    </row>
    <row r="64" spans="1:7" ht="16.5" customHeight="1" x14ac:dyDescent="0.3">
      <c r="A64" s="2"/>
      <c r="B64" s="877"/>
      <c r="C64" s="878"/>
      <c r="D64" s="878"/>
      <c r="E64" s="489"/>
      <c r="F64" s="336"/>
    </row>
    <row r="65" spans="1:6" ht="16.5" customHeight="1" x14ac:dyDescent="0.3">
      <c r="A65" s="2"/>
      <c r="B65" s="877"/>
      <c r="C65" s="878"/>
      <c r="D65" s="878"/>
      <c r="E65" s="489"/>
      <c r="F65" s="336"/>
    </row>
    <row r="66" spans="1:6" ht="16.5" customHeight="1" x14ac:dyDescent="0.3">
      <c r="A66" s="2"/>
      <c r="B66" s="877"/>
      <c r="C66" s="878"/>
      <c r="D66" s="878"/>
      <c r="E66" s="489"/>
      <c r="F66" s="336"/>
    </row>
    <row r="67" spans="1:6" ht="16.5" customHeight="1" x14ac:dyDescent="0.3">
      <c r="A67" s="2"/>
      <c r="B67" s="877"/>
      <c r="C67" s="878"/>
      <c r="D67" s="878"/>
      <c r="E67" s="489"/>
      <c r="F67" s="336"/>
    </row>
    <row r="68" spans="1:6" ht="16.5" customHeight="1" x14ac:dyDescent="0.3">
      <c r="A68" s="2"/>
      <c r="B68" s="877"/>
      <c r="C68" s="878"/>
      <c r="D68" s="878"/>
      <c r="E68" s="489"/>
      <c r="F68" s="336"/>
    </row>
    <row r="69" spans="1:6" ht="16.5" customHeight="1" x14ac:dyDescent="0.3">
      <c r="A69" s="2"/>
      <c r="B69" s="877"/>
      <c r="C69" s="878"/>
      <c r="D69" s="878"/>
      <c r="E69" s="489"/>
      <c r="F69" s="336"/>
    </row>
    <row r="70" spans="1:6" ht="16.5" customHeight="1" x14ac:dyDescent="0.3">
      <c r="A70" s="2"/>
      <c r="B70" s="877"/>
      <c r="C70" s="878"/>
      <c r="D70" s="878"/>
      <c r="E70" s="489"/>
      <c r="F70" s="336"/>
    </row>
    <row r="71" spans="1:6" ht="16.5" customHeight="1" x14ac:dyDescent="0.3">
      <c r="A71" s="2"/>
      <c r="B71" s="877"/>
      <c r="C71" s="878"/>
      <c r="D71" s="878"/>
      <c r="E71" s="489"/>
      <c r="F71" s="336"/>
    </row>
    <row r="72" spans="1:6" ht="16.5" customHeight="1" x14ac:dyDescent="0.3">
      <c r="B72" s="877"/>
      <c r="C72" s="878"/>
      <c r="D72" s="878"/>
      <c r="E72" s="496"/>
      <c r="F72" s="338"/>
    </row>
    <row r="73" spans="1:6" ht="16.5" customHeight="1" x14ac:dyDescent="0.3">
      <c r="B73" s="877"/>
      <c r="C73" s="878"/>
      <c r="D73" s="878"/>
      <c r="E73" s="489"/>
    </row>
    <row r="74" spans="1:6" ht="16.5" customHeight="1" x14ac:dyDescent="0.3">
      <c r="B74" s="877"/>
      <c r="C74" s="878"/>
      <c r="D74" s="878"/>
      <c r="E74" s="489"/>
    </row>
    <row r="75" spans="1:6" ht="16.5" customHeight="1" x14ac:dyDescent="0.3">
      <c r="B75" s="877"/>
      <c r="C75" s="878"/>
      <c r="D75" s="878"/>
      <c r="E75" s="489"/>
    </row>
    <row r="76" spans="1:6" ht="16.5" customHeight="1" x14ac:dyDescent="0.3">
      <c r="B76" s="877"/>
      <c r="C76" s="878"/>
      <c r="D76" s="878"/>
      <c r="E76" s="513"/>
      <c r="F76" s="345"/>
    </row>
    <row r="77" spans="1:6" ht="16.5" customHeight="1" x14ac:dyDescent="0.3">
      <c r="B77" s="877"/>
      <c r="C77" s="878"/>
      <c r="D77" s="878"/>
      <c r="E77" s="489"/>
    </row>
    <row r="78" spans="1:6" ht="16.5" customHeight="1" x14ac:dyDescent="0.3">
      <c r="B78" s="877"/>
      <c r="C78" s="878"/>
      <c r="D78" s="878"/>
      <c r="E78" s="489"/>
    </row>
    <row r="79" spans="1:6" ht="16.5" customHeight="1" x14ac:dyDescent="0.3">
      <c r="B79" s="877"/>
      <c r="C79" s="878"/>
      <c r="D79" s="878"/>
      <c r="E79" s="489"/>
    </row>
    <row r="80" spans="1:6" ht="16.5" customHeight="1" x14ac:dyDescent="0.3">
      <c r="B80" s="877"/>
      <c r="C80" s="878"/>
      <c r="D80" s="878"/>
      <c r="E80" s="489"/>
    </row>
    <row r="81" spans="1:6" ht="16.5" customHeight="1" x14ac:dyDescent="0.3">
      <c r="B81" s="877"/>
      <c r="C81" s="878"/>
      <c r="D81" s="878"/>
      <c r="E81" s="489"/>
    </row>
    <row r="82" spans="1:6" ht="16.5" customHeight="1" x14ac:dyDescent="0.3">
      <c r="B82" s="877"/>
      <c r="C82" s="878"/>
      <c r="D82" s="878"/>
      <c r="E82" s="489"/>
    </row>
    <row r="83" spans="1:6" ht="16.5" customHeight="1" x14ac:dyDescent="0.3">
      <c r="B83" s="877"/>
      <c r="C83" s="878"/>
      <c r="D83" s="878"/>
      <c r="E83" s="489"/>
    </row>
    <row r="84" spans="1:6" ht="16.5" customHeight="1" x14ac:dyDescent="0.3">
      <c r="B84" s="877"/>
      <c r="C84" s="878"/>
      <c r="D84" s="878"/>
      <c r="E84" s="489"/>
    </row>
    <row r="85" spans="1:6" ht="16.5" customHeight="1" x14ac:dyDescent="0.3">
      <c r="B85" s="877"/>
      <c r="C85" s="878"/>
      <c r="D85" s="878"/>
      <c r="E85" s="513"/>
      <c r="F85" s="345"/>
    </row>
    <row r="86" spans="1:6" ht="16.5" customHeight="1" x14ac:dyDescent="0.3">
      <c r="B86" s="877"/>
      <c r="C86" s="878"/>
      <c r="D86" s="878"/>
      <c r="E86" s="489"/>
    </row>
    <row r="87" spans="1:6" ht="16.5" customHeight="1" x14ac:dyDescent="0.3">
      <c r="B87" s="877" t="s">
        <v>712</v>
      </c>
      <c r="C87" s="878"/>
      <c r="D87" s="878"/>
      <c r="E87" s="489"/>
    </row>
    <row r="88" spans="1:6" ht="16.5" customHeight="1" x14ac:dyDescent="0.3">
      <c r="B88" s="877"/>
      <c r="C88" s="878"/>
      <c r="D88" s="878"/>
      <c r="E88" s="489"/>
    </row>
    <row r="89" spans="1:6" ht="16.5" customHeight="1" x14ac:dyDescent="0.3">
      <c r="B89" s="877"/>
      <c r="C89" s="878"/>
      <c r="D89" s="878"/>
      <c r="E89" s="489"/>
    </row>
    <row r="90" spans="1:6" ht="16.5" customHeight="1" x14ac:dyDescent="0.3">
      <c r="B90" s="877"/>
      <c r="C90" s="878"/>
      <c r="D90" s="878"/>
      <c r="E90" s="489"/>
    </row>
    <row r="91" spans="1:6" ht="16.5" customHeight="1" x14ac:dyDescent="0.3">
      <c r="B91" s="877"/>
      <c r="C91" s="878"/>
      <c r="D91" s="878"/>
      <c r="E91" s="489"/>
    </row>
    <row r="92" spans="1:6" ht="16.5" customHeight="1" x14ac:dyDescent="0.3">
      <c r="B92" s="877"/>
      <c r="C92" s="878"/>
      <c r="D92" s="878"/>
      <c r="E92" s="514"/>
      <c r="F92" s="281"/>
    </row>
    <row r="93" spans="1:6" ht="16.5" customHeight="1" x14ac:dyDescent="0.3">
      <c r="B93" s="877"/>
      <c r="C93" s="878"/>
      <c r="D93" s="878"/>
      <c r="E93" s="496"/>
      <c r="F93" s="338"/>
    </row>
    <row r="94" spans="1:6" ht="16.5" customHeight="1" x14ac:dyDescent="0.3">
      <c r="A94" s="2"/>
      <c r="B94" s="877" t="s">
        <v>713</v>
      </c>
      <c r="C94" s="878"/>
      <c r="D94" s="878"/>
      <c r="E94" s="489"/>
      <c r="F94" s="336"/>
    </row>
    <row r="95" spans="1:6" ht="16.5" customHeight="1" x14ac:dyDescent="0.3">
      <c r="A95" s="284"/>
      <c r="B95" s="877"/>
      <c r="C95" s="878"/>
      <c r="D95" s="878"/>
      <c r="E95" s="515"/>
      <c r="F95" s="321"/>
    </row>
    <row r="96" spans="1:6" ht="16.5" customHeight="1" x14ac:dyDescent="0.3">
      <c r="A96" s="2"/>
      <c r="B96" s="877"/>
      <c r="C96" s="878"/>
      <c r="D96" s="878"/>
      <c r="E96" s="489"/>
      <c r="F96" s="336"/>
    </row>
    <row r="97" spans="1:6" ht="16.5" customHeight="1" x14ac:dyDescent="0.3">
      <c r="B97" s="877"/>
      <c r="C97" s="878"/>
      <c r="D97" s="878"/>
      <c r="E97" s="496"/>
      <c r="F97" s="338"/>
    </row>
    <row r="98" spans="1:6" ht="16.5" customHeight="1" x14ac:dyDescent="0.3">
      <c r="B98" s="877"/>
      <c r="C98" s="878"/>
      <c r="D98" s="878"/>
      <c r="E98" s="489"/>
    </row>
    <row r="99" spans="1:6" ht="16.5" customHeight="1" x14ac:dyDescent="0.3">
      <c r="A99" s="239"/>
      <c r="B99" s="877"/>
      <c r="C99" s="878"/>
      <c r="D99" s="878"/>
      <c r="E99" s="489"/>
      <c r="F99" s="336"/>
    </row>
    <row r="100" spans="1:6" ht="16.5" customHeight="1" x14ac:dyDescent="0.3">
      <c r="A100" s="239"/>
      <c r="B100" s="877"/>
      <c r="C100" s="878"/>
      <c r="D100" s="878"/>
      <c r="E100" s="489"/>
      <c r="F100" s="336"/>
    </row>
    <row r="101" spans="1:6" ht="16.5" customHeight="1" x14ac:dyDescent="0.3">
      <c r="A101" s="239"/>
      <c r="B101" s="877"/>
      <c r="C101" s="878"/>
      <c r="D101" s="878"/>
      <c r="E101" s="489"/>
      <c r="F101" s="336"/>
    </row>
    <row r="102" spans="1:6" ht="16.5" customHeight="1" x14ac:dyDescent="0.3">
      <c r="A102" s="239"/>
      <c r="B102" s="877"/>
      <c r="C102" s="878"/>
      <c r="D102" s="878"/>
      <c r="E102" s="489"/>
      <c r="F102" s="336"/>
    </row>
    <row r="103" spans="1:6" ht="16.5" customHeight="1" x14ac:dyDescent="0.3">
      <c r="A103" s="239"/>
      <c r="B103" s="877"/>
      <c r="C103" s="878"/>
      <c r="D103" s="878"/>
      <c r="E103" s="489"/>
      <c r="F103" s="336"/>
    </row>
    <row r="104" spans="1:6" ht="16.5" customHeight="1" x14ac:dyDescent="0.3">
      <c r="A104" s="239"/>
      <c r="B104" s="877"/>
      <c r="C104" s="878"/>
      <c r="D104" s="878"/>
      <c r="E104" s="489"/>
      <c r="F104" s="336"/>
    </row>
    <row r="105" spans="1:6" ht="16.5" customHeight="1" x14ac:dyDescent="0.3">
      <c r="A105" s="239"/>
      <c r="B105" s="877"/>
      <c r="C105" s="878"/>
      <c r="D105" s="878"/>
      <c r="E105" s="489"/>
      <c r="F105" s="336"/>
    </row>
    <row r="106" spans="1:6" ht="16.5" customHeight="1" x14ac:dyDescent="0.3">
      <c r="A106" s="239"/>
      <c r="B106" s="877"/>
      <c r="C106" s="878"/>
      <c r="D106" s="878"/>
      <c r="E106" s="489"/>
      <c r="F106" s="336"/>
    </row>
    <row r="107" spans="1:6" ht="16.5" customHeight="1" x14ac:dyDescent="0.3">
      <c r="A107" s="1"/>
      <c r="B107" s="877"/>
      <c r="C107" s="878"/>
      <c r="D107" s="878"/>
      <c r="E107" s="856"/>
      <c r="F107" s="349"/>
    </row>
    <row r="108" spans="1:6" ht="16.5" customHeight="1" x14ac:dyDescent="0.3">
      <c r="A108" s="1"/>
      <c r="B108" s="858" t="s">
        <v>597</v>
      </c>
      <c r="C108" s="838"/>
      <c r="D108" s="838"/>
      <c r="E108" s="856"/>
      <c r="F108" s="349"/>
    </row>
    <row r="109" spans="1:6" ht="16.5" customHeight="1" x14ac:dyDescent="0.3">
      <c r="A109" s="1"/>
      <c r="B109" s="877" t="s">
        <v>676</v>
      </c>
      <c r="C109" s="878"/>
      <c r="D109" s="878"/>
      <c r="E109" s="856"/>
      <c r="F109" s="349"/>
    </row>
    <row r="110" spans="1:6" ht="16.5" customHeight="1" x14ac:dyDescent="0.3">
      <c r="A110" s="1"/>
      <c r="B110" s="837"/>
      <c r="C110" s="838"/>
      <c r="D110" s="838"/>
      <c r="E110" s="856"/>
      <c r="F110" s="349"/>
    </row>
    <row r="111" spans="1:6" ht="16.5" customHeight="1" x14ac:dyDescent="0.3">
      <c r="A111" s="1"/>
      <c r="B111" s="877" t="s">
        <v>715</v>
      </c>
      <c r="C111" s="878"/>
      <c r="D111" s="878"/>
      <c r="E111" s="856"/>
      <c r="F111" s="349"/>
    </row>
    <row r="112" spans="1:6" ht="16.5" customHeight="1" x14ac:dyDescent="0.3">
      <c r="A112" s="1"/>
      <c r="B112" s="877"/>
      <c r="C112" s="878"/>
      <c r="D112" s="878"/>
      <c r="E112" s="856"/>
      <c r="F112" s="349"/>
    </row>
    <row r="113" spans="1:7" ht="16.5" customHeight="1" x14ac:dyDescent="0.3">
      <c r="A113" s="1"/>
      <c r="B113" s="877"/>
      <c r="C113" s="878"/>
      <c r="D113" s="878"/>
      <c r="E113" s="856"/>
      <c r="F113" s="349"/>
    </row>
    <row r="114" spans="1:7" ht="16.5" customHeight="1" x14ac:dyDescent="0.3">
      <c r="A114" s="1"/>
      <c r="B114" s="877"/>
      <c r="C114" s="878"/>
      <c r="D114" s="878"/>
      <c r="E114" s="856"/>
      <c r="F114" s="349"/>
    </row>
    <row r="115" spans="1:7" ht="16.5" customHeight="1" x14ac:dyDescent="0.3">
      <c r="A115" s="1"/>
      <c r="B115" s="877"/>
      <c r="C115" s="878"/>
      <c r="D115" s="878"/>
      <c r="E115" s="856"/>
      <c r="F115" s="349"/>
    </row>
    <row r="116" spans="1:7" ht="16.5" customHeight="1" thickBot="1" x14ac:dyDescent="0.35">
      <c r="A116" s="1"/>
      <c r="B116" s="880"/>
      <c r="C116" s="881"/>
      <c r="D116" s="881"/>
      <c r="E116" s="516"/>
      <c r="F116" s="349"/>
    </row>
    <row r="117" spans="1:7" ht="16.5" customHeight="1" thickBot="1" x14ac:dyDescent="0.35">
      <c r="A117" s="239"/>
      <c r="B117" s="20"/>
      <c r="C117" s="20"/>
      <c r="D117" s="20"/>
      <c r="E117" s="336"/>
      <c r="F117" s="336"/>
    </row>
    <row r="118" spans="1:7" s="15" customFormat="1" ht="25.5" customHeight="1" x14ac:dyDescent="0.3">
      <c r="A118" s="10"/>
      <c r="B118" s="490" t="s">
        <v>491</v>
      </c>
      <c r="C118" s="491"/>
      <c r="D118" s="492"/>
      <c r="E118" s="490"/>
      <c r="F118" s="302"/>
      <c r="G118" s="492"/>
    </row>
    <row r="119" spans="1:7" ht="9" customHeight="1" x14ac:dyDescent="0.3">
      <c r="A119" s="268"/>
      <c r="B119" s="493"/>
      <c r="C119" s="494"/>
      <c r="D119" s="494"/>
      <c r="E119" s="495"/>
      <c r="F119" s="325"/>
    </row>
    <row r="120" spans="1:7" ht="16.5" customHeight="1" x14ac:dyDescent="0.3">
      <c r="B120" s="877" t="s">
        <v>533</v>
      </c>
      <c r="C120" s="878"/>
      <c r="D120" s="878"/>
      <c r="E120" s="879"/>
      <c r="F120" s="338"/>
    </row>
    <row r="121" spans="1:7" ht="16.5" customHeight="1" x14ac:dyDescent="0.3">
      <c r="A121" s="2"/>
      <c r="B121" s="877"/>
      <c r="C121" s="878"/>
      <c r="D121" s="878"/>
      <c r="E121" s="879"/>
      <c r="F121" s="336"/>
    </row>
    <row r="122" spans="1:7" ht="16.5" customHeight="1" x14ac:dyDescent="0.3">
      <c r="A122" s="2"/>
      <c r="B122" s="877"/>
      <c r="C122" s="878"/>
      <c r="D122" s="878"/>
      <c r="E122" s="879"/>
      <c r="F122" s="336"/>
    </row>
    <row r="123" spans="1:7" ht="16.5" customHeight="1" x14ac:dyDescent="0.3">
      <c r="A123" s="2"/>
      <c r="B123" s="877"/>
      <c r="C123" s="878"/>
      <c r="D123" s="878"/>
      <c r="E123" s="879"/>
      <c r="F123" s="336"/>
    </row>
    <row r="124" spans="1:7" ht="16.5" customHeight="1" x14ac:dyDescent="0.3">
      <c r="A124" s="292"/>
      <c r="B124" s="877"/>
      <c r="C124" s="878"/>
      <c r="D124" s="878"/>
      <c r="E124" s="879"/>
      <c r="F124" s="304"/>
    </row>
    <row r="125" spans="1:7" ht="16.5" customHeight="1" x14ac:dyDescent="0.3">
      <c r="A125" s="292"/>
      <c r="B125" s="877"/>
      <c r="C125" s="878"/>
      <c r="D125" s="878"/>
      <c r="E125" s="879"/>
      <c r="F125" s="304"/>
    </row>
    <row r="126" spans="1:7" ht="16.5" customHeight="1" x14ac:dyDescent="0.3">
      <c r="A126" s="292"/>
      <c r="B126" s="877"/>
      <c r="C126" s="878"/>
      <c r="D126" s="878"/>
      <c r="E126" s="879"/>
      <c r="F126" s="304"/>
    </row>
    <row r="127" spans="1:7" ht="16.5" customHeight="1" x14ac:dyDescent="0.3">
      <c r="A127" s="284"/>
      <c r="B127" s="877"/>
      <c r="C127" s="878"/>
      <c r="D127" s="878"/>
      <c r="E127" s="879"/>
      <c r="F127" s="300"/>
    </row>
    <row r="128" spans="1:7" ht="16.5" customHeight="1" x14ac:dyDescent="0.3">
      <c r="A128" s="284"/>
      <c r="B128" s="877"/>
      <c r="C128" s="878"/>
      <c r="D128" s="878"/>
      <c r="E128" s="879"/>
      <c r="F128" s="300"/>
    </row>
    <row r="129" spans="1:6" ht="16.5" customHeight="1" x14ac:dyDescent="0.3">
      <c r="A129" s="284"/>
      <c r="B129" s="877"/>
      <c r="C129" s="878"/>
      <c r="D129" s="878"/>
      <c r="E129" s="879"/>
      <c r="F129" s="300"/>
    </row>
    <row r="130" spans="1:6" ht="16.5" customHeight="1" x14ac:dyDescent="0.3">
      <c r="A130" s="2"/>
      <c r="B130" s="877"/>
      <c r="C130" s="878"/>
      <c r="D130" s="878"/>
      <c r="E130" s="879"/>
      <c r="F130" s="336"/>
    </row>
    <row r="131" spans="1:6" ht="16.5" customHeight="1" thickBot="1" x14ac:dyDescent="0.35">
      <c r="B131" s="880"/>
      <c r="C131" s="881"/>
      <c r="D131" s="881"/>
      <c r="E131" s="882"/>
    </row>
    <row r="132" spans="1:6" ht="16.5" customHeight="1" x14ac:dyDescent="0.3">
      <c r="B132" s="20"/>
      <c r="C132" s="20"/>
      <c r="D132" s="20"/>
    </row>
    <row r="133" spans="1:6" ht="16.5" hidden="1" customHeight="1" x14ac:dyDescent="0.3">
      <c r="B133" s="20"/>
      <c r="C133" s="20"/>
      <c r="D133" s="20"/>
    </row>
    <row r="134" spans="1:6" ht="16.5" hidden="1" customHeight="1" x14ac:dyDescent="0.3">
      <c r="B134" s="20"/>
      <c r="C134" s="20"/>
      <c r="D134" s="20"/>
    </row>
    <row r="135" spans="1:6" ht="16.5" hidden="1" customHeight="1" x14ac:dyDescent="0.3">
      <c r="B135" s="20"/>
      <c r="C135" s="20"/>
      <c r="D135" s="20"/>
    </row>
    <row r="136" spans="1:6" ht="16.5" hidden="1" customHeight="1" x14ac:dyDescent="0.3">
      <c r="B136" s="20"/>
      <c r="C136" s="20"/>
      <c r="D136" s="20"/>
      <c r="E136" s="338"/>
      <c r="F136" s="338"/>
    </row>
    <row r="137" spans="1:6" ht="16.5" hidden="1" customHeight="1" x14ac:dyDescent="0.3">
      <c r="A137" s="284"/>
      <c r="B137" s="20"/>
      <c r="C137" s="20"/>
      <c r="D137" s="20"/>
      <c r="E137" s="300"/>
      <c r="F137" s="300"/>
    </row>
    <row r="138" spans="1:6" ht="16.5" hidden="1" customHeight="1" x14ac:dyDescent="0.3">
      <c r="A138" s="284"/>
      <c r="B138" s="20"/>
      <c r="C138" s="20"/>
      <c r="D138" s="20"/>
      <c r="E138" s="300"/>
      <c r="F138" s="300"/>
    </row>
    <row r="139" spans="1:6" ht="16.5" hidden="1" customHeight="1" x14ac:dyDescent="0.3">
      <c r="A139" s="284"/>
      <c r="B139" s="20"/>
      <c r="C139" s="20"/>
      <c r="D139" s="20"/>
      <c r="E139" s="300"/>
      <c r="F139" s="300"/>
    </row>
    <row r="140" spans="1:6" ht="16.5" hidden="1" customHeight="1" x14ac:dyDescent="0.3">
      <c r="A140" s="284"/>
      <c r="B140" s="20"/>
      <c r="C140" s="20"/>
      <c r="D140" s="20"/>
      <c r="E140" s="300"/>
      <c r="F140" s="300"/>
    </row>
    <row r="141" spans="1:6" ht="16.5" hidden="1" customHeight="1" x14ac:dyDescent="0.3">
      <c r="A141" s="284"/>
      <c r="B141" s="20"/>
      <c r="C141" s="20"/>
      <c r="D141" s="20"/>
      <c r="E141" s="300"/>
      <c r="F141" s="300"/>
    </row>
    <row r="142" spans="1:6" ht="16.5" hidden="1" customHeight="1" x14ac:dyDescent="0.3">
      <c r="A142" s="284"/>
      <c r="B142" s="20"/>
      <c r="C142" s="20"/>
      <c r="D142" s="20"/>
      <c r="E142" s="300"/>
      <c r="F142" s="300"/>
    </row>
    <row r="143" spans="1:6" ht="16.5" hidden="1" customHeight="1" x14ac:dyDescent="0.3">
      <c r="E143" s="338"/>
      <c r="F143" s="338"/>
    </row>
    <row r="144" spans="1:6" ht="16.5" hidden="1" customHeight="1" x14ac:dyDescent="0.3">
      <c r="A144" s="2"/>
      <c r="E144" s="336"/>
      <c r="F144" s="336"/>
    </row>
    <row r="145" spans="1:6" ht="16.5" hidden="1" customHeight="1" x14ac:dyDescent="0.3">
      <c r="A145" s="284"/>
      <c r="E145" s="300"/>
      <c r="F145" s="300"/>
    </row>
    <row r="146" spans="1:6" ht="16.5" hidden="1" customHeight="1" x14ac:dyDescent="0.3">
      <c r="A146" s="284"/>
      <c r="E146" s="300"/>
      <c r="F146" s="300"/>
    </row>
    <row r="147" spans="1:6" ht="16.5" hidden="1" customHeight="1" x14ac:dyDescent="0.3">
      <c r="A147" s="2"/>
      <c r="E147" s="336"/>
      <c r="F147" s="336"/>
    </row>
    <row r="148" spans="1:6" ht="16.5" hidden="1" customHeight="1" x14ac:dyDescent="0.3">
      <c r="A148" s="2"/>
      <c r="E148" s="336"/>
      <c r="F148" s="336"/>
    </row>
    <row r="149" spans="1:6" ht="16.5" hidden="1" customHeight="1" x14ac:dyDescent="0.3">
      <c r="A149" s="2"/>
      <c r="E149" s="346"/>
      <c r="F149" s="346"/>
    </row>
    <row r="150" spans="1:6" ht="16.5" hidden="1" customHeight="1" x14ac:dyDescent="0.3">
      <c r="A150" s="274"/>
      <c r="E150" s="347"/>
      <c r="F150" s="347"/>
    </row>
    <row r="151" spans="1:6" ht="16.5" hidden="1" customHeight="1" x14ac:dyDescent="0.3">
      <c r="A151" s="2"/>
      <c r="E151" s="346"/>
      <c r="F151" s="346"/>
    </row>
    <row r="152" spans="1:6" ht="16.5" hidden="1" customHeight="1" x14ac:dyDescent="0.3">
      <c r="A152" s="2"/>
      <c r="E152" s="346"/>
      <c r="F152" s="346"/>
    </row>
    <row r="153" spans="1:6" ht="16.5" hidden="1" customHeight="1" x14ac:dyDescent="0.3">
      <c r="A153" s="2"/>
      <c r="E153" s="346"/>
      <c r="F153" s="346"/>
    </row>
    <row r="154" spans="1:6" ht="16.5" hidden="1" customHeight="1" x14ac:dyDescent="0.3">
      <c r="A154" s="2"/>
      <c r="E154" s="336"/>
      <c r="F154" s="336"/>
    </row>
    <row r="155" spans="1:6" ht="16.5" hidden="1" customHeight="1" x14ac:dyDescent="0.3">
      <c r="A155" s="2"/>
      <c r="E155" s="336"/>
      <c r="F155" s="336"/>
    </row>
    <row r="156" spans="1:6" ht="16.5" hidden="1" customHeight="1" x14ac:dyDescent="0.3">
      <c r="A156" s="2"/>
      <c r="E156" s="336"/>
      <c r="F156" s="336"/>
    </row>
    <row r="157" spans="1:6" ht="16.5" hidden="1" customHeight="1" x14ac:dyDescent="0.3">
      <c r="A157" s="2"/>
      <c r="E157" s="336"/>
      <c r="F157" s="336"/>
    </row>
    <row r="158" spans="1:6" ht="16.5" hidden="1" customHeight="1" x14ac:dyDescent="0.3">
      <c r="A158" s="2"/>
      <c r="E158" s="336"/>
      <c r="F158" s="336"/>
    </row>
    <row r="159" spans="1:6" ht="16.5" hidden="1" customHeight="1" x14ac:dyDescent="0.3">
      <c r="A159" s="2"/>
      <c r="E159" s="336"/>
      <c r="F159" s="336"/>
    </row>
    <row r="160" spans="1:6" ht="16.5" hidden="1" customHeight="1" x14ac:dyDescent="0.3">
      <c r="A160" s="2"/>
      <c r="E160" s="336"/>
      <c r="F160" s="336"/>
    </row>
    <row r="161" spans="1:6" ht="16.5" hidden="1" customHeight="1" x14ac:dyDescent="0.3">
      <c r="A161" s="2"/>
      <c r="E161" s="336"/>
      <c r="F161" s="336"/>
    </row>
    <row r="162" spans="1:6" ht="16.5" hidden="1" customHeight="1" x14ac:dyDescent="0.3">
      <c r="A162" s="2"/>
      <c r="E162" s="336"/>
      <c r="F162" s="336"/>
    </row>
    <row r="163" spans="1:6" ht="16.5" hidden="1" customHeight="1" x14ac:dyDescent="0.3">
      <c r="A163" s="2"/>
      <c r="E163" s="336"/>
      <c r="F163" s="336"/>
    </row>
    <row r="164" spans="1:6" ht="16.5" hidden="1" customHeight="1" x14ac:dyDescent="0.3">
      <c r="A164" s="2"/>
      <c r="E164" s="336"/>
      <c r="F164" s="336"/>
    </row>
    <row r="165" spans="1:6" ht="16.5" hidden="1" customHeight="1" x14ac:dyDescent="0.3">
      <c r="A165" s="2"/>
      <c r="E165" s="336"/>
      <c r="F165" s="336"/>
    </row>
    <row r="166" spans="1:6" ht="16.5" hidden="1" customHeight="1" x14ac:dyDescent="0.3">
      <c r="A166" s="2"/>
      <c r="E166" s="336"/>
      <c r="F166" s="336"/>
    </row>
    <row r="167" spans="1:6" ht="16.5" hidden="1" customHeight="1" x14ac:dyDescent="0.3">
      <c r="A167" s="2"/>
      <c r="E167" s="336"/>
      <c r="F167" s="336"/>
    </row>
    <row r="168" spans="1:6" ht="16.5" hidden="1" customHeight="1" x14ac:dyDescent="0.3">
      <c r="A168" s="2"/>
      <c r="E168" s="336"/>
      <c r="F168" s="336"/>
    </row>
    <row r="169" spans="1:6" ht="16.5" hidden="1" customHeight="1" x14ac:dyDescent="0.3">
      <c r="A169" s="2"/>
      <c r="E169" s="336"/>
      <c r="F169" s="336"/>
    </row>
    <row r="170" spans="1:6" ht="16.5" hidden="1" customHeight="1" x14ac:dyDescent="0.3"/>
    <row r="171" spans="1:6" ht="16.5" hidden="1" customHeight="1" x14ac:dyDescent="0.3"/>
    <row r="172" spans="1:6" ht="16.5" hidden="1" customHeight="1" x14ac:dyDescent="0.3">
      <c r="A172" s="2"/>
      <c r="E172" s="336"/>
      <c r="F172" s="336"/>
    </row>
    <row r="173" spans="1:6" ht="16.5" hidden="1" customHeight="1" x14ac:dyDescent="0.3">
      <c r="A173" s="2"/>
      <c r="E173" s="336"/>
      <c r="F173" s="336"/>
    </row>
    <row r="174" spans="1:6" ht="16.5" hidden="1" customHeight="1" x14ac:dyDescent="0.3">
      <c r="A174" s="2"/>
      <c r="E174" s="336"/>
      <c r="F174" s="336"/>
    </row>
    <row r="175" spans="1:6" ht="16.5" hidden="1" customHeight="1" x14ac:dyDescent="0.3">
      <c r="A175" s="2"/>
      <c r="E175" s="336"/>
      <c r="F175" s="336"/>
    </row>
    <row r="176" spans="1:6" ht="16.5" hidden="1" customHeight="1" x14ac:dyDescent="0.3">
      <c r="A176" s="2"/>
      <c r="E176" s="336"/>
      <c r="F176" s="336"/>
    </row>
    <row r="177" spans="1:6" ht="16.5" hidden="1" customHeight="1" x14ac:dyDescent="0.3">
      <c r="A177" s="2"/>
      <c r="E177" s="336"/>
      <c r="F177" s="336"/>
    </row>
    <row r="178" spans="1:6" ht="16.5" hidden="1" customHeight="1" x14ac:dyDescent="0.3">
      <c r="A178" s="2"/>
      <c r="E178" s="336"/>
      <c r="F178" s="336"/>
    </row>
    <row r="179" spans="1:6" ht="16.5" hidden="1" customHeight="1" x14ac:dyDescent="0.3">
      <c r="A179" s="2"/>
      <c r="E179" s="336"/>
      <c r="F179" s="336"/>
    </row>
    <row r="180" spans="1:6" ht="16.5" hidden="1" customHeight="1" x14ac:dyDescent="0.3">
      <c r="A180" s="2"/>
      <c r="E180" s="336"/>
      <c r="F180" s="336"/>
    </row>
    <row r="181" spans="1:6" ht="16.5" hidden="1" customHeight="1" x14ac:dyDescent="0.3">
      <c r="A181" s="2"/>
      <c r="E181" s="336"/>
      <c r="F181" s="336"/>
    </row>
    <row r="182" spans="1:6" ht="16.5" hidden="1" customHeight="1" x14ac:dyDescent="0.3">
      <c r="A182" s="2"/>
      <c r="E182" s="336"/>
      <c r="F182" s="336"/>
    </row>
    <row r="183" spans="1:6" ht="16.5" hidden="1" customHeight="1" x14ac:dyDescent="0.3">
      <c r="A183" s="2"/>
      <c r="E183" s="336"/>
      <c r="F183" s="336"/>
    </row>
    <row r="184" spans="1:6" ht="16.5" hidden="1" customHeight="1" x14ac:dyDescent="0.3">
      <c r="A184" s="2"/>
      <c r="E184" s="336"/>
      <c r="F184" s="336"/>
    </row>
    <row r="185" spans="1:6" ht="16.5" hidden="1" customHeight="1" x14ac:dyDescent="0.3">
      <c r="A185" s="2"/>
      <c r="E185" s="336"/>
      <c r="F185" s="336"/>
    </row>
    <row r="186" spans="1:6" ht="16.5" hidden="1" customHeight="1" x14ac:dyDescent="0.3">
      <c r="A186" s="2"/>
      <c r="E186" s="336"/>
      <c r="F186" s="336"/>
    </row>
    <row r="187" spans="1:6" ht="16.5" hidden="1" customHeight="1" x14ac:dyDescent="0.3">
      <c r="A187" s="2"/>
      <c r="E187" s="336"/>
      <c r="F187" s="336"/>
    </row>
    <row r="188" spans="1:6" ht="16.5" hidden="1" customHeight="1" x14ac:dyDescent="0.3">
      <c r="A188" s="2"/>
      <c r="E188" s="336"/>
      <c r="F188" s="336"/>
    </row>
    <row r="189" spans="1:6" ht="16.5" hidden="1" customHeight="1" x14ac:dyDescent="0.3">
      <c r="A189" s="2"/>
      <c r="E189" s="336"/>
      <c r="F189" s="336"/>
    </row>
    <row r="190" spans="1:6" ht="16.5" hidden="1" customHeight="1" x14ac:dyDescent="0.3">
      <c r="A190" s="2"/>
      <c r="E190" s="336"/>
      <c r="F190" s="336"/>
    </row>
    <row r="191" spans="1:6" ht="16.5" hidden="1" customHeight="1" x14ac:dyDescent="0.3">
      <c r="A191" s="2"/>
      <c r="E191" s="336"/>
      <c r="F191" s="336"/>
    </row>
    <row r="192" spans="1:6" ht="16.5" hidden="1" customHeight="1" x14ac:dyDescent="0.3">
      <c r="A192" s="2"/>
      <c r="E192" s="336"/>
      <c r="F192" s="336"/>
    </row>
    <row r="193" spans="1:6" ht="16.5" hidden="1" customHeight="1" x14ac:dyDescent="0.3">
      <c r="A193" s="2"/>
      <c r="E193" s="336"/>
      <c r="F193" s="336"/>
    </row>
    <row r="194" spans="1:6" ht="16.5" hidden="1" customHeight="1" x14ac:dyDescent="0.3">
      <c r="A194" s="2"/>
      <c r="E194" s="336"/>
      <c r="F194" s="336"/>
    </row>
    <row r="195" spans="1:6" ht="16.5" hidden="1" customHeight="1" x14ac:dyDescent="0.3">
      <c r="A195" s="2"/>
      <c r="E195" s="336"/>
      <c r="F195" s="336"/>
    </row>
    <row r="196" spans="1:6" ht="16.5" hidden="1" customHeight="1" x14ac:dyDescent="0.3">
      <c r="A196" s="2"/>
      <c r="E196" s="336"/>
      <c r="F196" s="336"/>
    </row>
    <row r="197" spans="1:6" ht="16.5" customHeight="1" x14ac:dyDescent="0.3"/>
    <row r="198" spans="1:6" ht="16.5" customHeight="1" x14ac:dyDescent="0.3"/>
    <row r="199" spans="1:6" ht="16.5" customHeight="1" x14ac:dyDescent="0.3"/>
  </sheetData>
  <sheetProtection password="9E28" sheet="1" objects="1" scenarios="1" selectLockedCells="1"/>
  <mergeCells count="9">
    <mergeCell ref="B120:E131"/>
    <mergeCell ref="B87:D93"/>
    <mergeCell ref="B53:E61"/>
    <mergeCell ref="B8:D8"/>
    <mergeCell ref="B63:D86"/>
    <mergeCell ref="B12:D38"/>
    <mergeCell ref="B94:D107"/>
    <mergeCell ref="B109:D109"/>
    <mergeCell ref="B111:D116"/>
  </mergeCells>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pageSetUpPr fitToPage="1"/>
  </sheetPr>
  <dimension ref="A1:XFD250"/>
  <sheetViews>
    <sheetView showGridLines="0" zoomScale="90" zoomScaleNormal="90" workbookViewId="0">
      <pane xSplit="3" ySplit="4" topLeftCell="D5" activePane="bottomRight" state="frozen"/>
      <selection activeCell="I61" sqref="I61"/>
      <selection pane="topRight" activeCell="I61" sqref="I61"/>
      <selection pane="bottomLeft" activeCell="I61" sqref="I61"/>
      <selection pane="bottomRight" activeCell="I61" sqref="I61"/>
    </sheetView>
  </sheetViews>
  <sheetFormatPr defaultColWidth="10.5703125" defaultRowHeight="16.5" customHeight="1" outlineLevelRow="3" x14ac:dyDescent="0.3"/>
  <cols>
    <col min="1" max="1" width="1.85546875" style="54" customWidth="1"/>
    <col min="2" max="2" width="47" style="20" customWidth="1"/>
    <col min="3" max="3" width="29.28515625" style="74" bestFit="1" customWidth="1"/>
    <col min="4" max="4" width="20.85546875" style="20" customWidth="1"/>
    <col min="5" max="5" width="15.28515625" style="20" customWidth="1"/>
    <col min="6" max="13" width="15.28515625" style="20" bestFit="1" customWidth="1"/>
    <col min="14" max="29" width="15.28515625" style="20" customWidth="1"/>
    <col min="30" max="30" width="10.5703125" style="20"/>
    <col min="31" max="31" width="10.85546875" style="20" bestFit="1" customWidth="1"/>
    <col min="32" max="16384" width="10.5703125" style="20"/>
  </cols>
  <sheetData>
    <row r="1" spans="1:30" ht="8.25" customHeight="1" x14ac:dyDescent="0.3"/>
    <row r="2" spans="1:30" s="80" customFormat="1" ht="15" customHeight="1" x14ac:dyDescent="0.3">
      <c r="A2" s="85"/>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row>
    <row r="3" spans="1:30" s="218" customFormat="1" ht="65.25" customHeight="1" x14ac:dyDescent="0.3">
      <c r="A3" s="256"/>
      <c r="B3" s="215" t="s">
        <v>252</v>
      </c>
      <c r="C3" s="215"/>
      <c r="D3" s="82"/>
      <c r="E3" s="82"/>
      <c r="F3" s="82"/>
      <c r="G3" s="83"/>
      <c r="H3" s="82"/>
      <c r="I3" s="82"/>
      <c r="J3" s="82"/>
      <c r="K3" s="82"/>
      <c r="L3" s="82"/>
      <c r="M3" s="82"/>
      <c r="N3" s="82"/>
      <c r="O3" s="82"/>
      <c r="P3" s="82"/>
      <c r="Q3" s="82"/>
      <c r="R3" s="82"/>
      <c r="S3" s="82"/>
      <c r="T3" s="82"/>
      <c r="U3" s="82"/>
      <c r="V3" s="82"/>
      <c r="W3" s="82"/>
      <c r="X3" s="82"/>
      <c r="Y3" s="82"/>
      <c r="Z3" s="82"/>
      <c r="AA3" s="82"/>
      <c r="AB3" s="82"/>
      <c r="AC3" s="82"/>
    </row>
    <row r="4" spans="1:30" s="80" customFormat="1" ht="39.950000000000003" customHeight="1" x14ac:dyDescent="0.3">
      <c r="A4" s="85"/>
      <c r="B4" s="153"/>
      <c r="C4" s="219" t="s">
        <v>32</v>
      </c>
      <c r="D4" s="152">
        <v>2018</v>
      </c>
      <c r="E4" s="152">
        <v>2019</v>
      </c>
      <c r="F4" s="152">
        <v>2020</v>
      </c>
      <c r="G4" s="152">
        <v>2021</v>
      </c>
      <c r="H4" s="152">
        <v>2022</v>
      </c>
      <c r="I4" s="152">
        <v>2023</v>
      </c>
      <c r="J4" s="152">
        <v>2024</v>
      </c>
      <c r="K4" s="152">
        <v>2025</v>
      </c>
      <c r="L4" s="152">
        <v>2026</v>
      </c>
      <c r="M4" s="152">
        <v>2027</v>
      </c>
      <c r="N4" s="152">
        <v>2028</v>
      </c>
      <c r="O4" s="152">
        <v>2029</v>
      </c>
      <c r="P4" s="152">
        <v>2030</v>
      </c>
      <c r="Q4" s="152">
        <v>2031</v>
      </c>
      <c r="R4" s="152">
        <v>2032</v>
      </c>
      <c r="S4" s="152">
        <v>2033</v>
      </c>
      <c r="T4" s="152">
        <v>2034</v>
      </c>
      <c r="U4" s="152">
        <v>2035</v>
      </c>
      <c r="V4" s="152">
        <v>2036</v>
      </c>
      <c r="W4" s="152">
        <v>2037</v>
      </c>
      <c r="X4" s="152">
        <v>2038</v>
      </c>
      <c r="Y4" s="152">
        <v>2039</v>
      </c>
      <c r="Z4" s="152">
        <v>2040</v>
      </c>
      <c r="AA4" s="152">
        <v>2041</v>
      </c>
      <c r="AB4" s="152">
        <v>2042</v>
      </c>
      <c r="AC4" s="152">
        <v>2043</v>
      </c>
      <c r="AD4" s="152">
        <v>2044</v>
      </c>
    </row>
    <row r="5" spans="1:30" s="80" customFormat="1" ht="39.950000000000003" customHeight="1" x14ac:dyDescent="0.3">
      <c r="A5" s="85"/>
      <c r="B5" s="163" t="s">
        <v>215</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211" t="s">
        <v>539</v>
      </c>
    </row>
    <row r="7" spans="1:30" s="80" customFormat="1" ht="20.25" x14ac:dyDescent="0.3">
      <c r="A7" s="85"/>
      <c r="B7" s="133" t="s">
        <v>1</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row>
    <row r="8" spans="1:30" ht="16.5" customHeight="1" x14ac:dyDescent="0.3">
      <c r="B8" s="20" t="s">
        <v>211</v>
      </c>
      <c r="D8" s="629">
        <f>D35+D12</f>
        <v>0</v>
      </c>
      <c r="E8" s="629">
        <f t="shared" ref="E8:N8" si="0">E35+E12</f>
        <v>0</v>
      </c>
      <c r="F8" s="629">
        <f t="shared" si="0"/>
        <v>0</v>
      </c>
      <c r="G8" s="629">
        <f t="shared" si="0"/>
        <v>0</v>
      </c>
      <c r="H8" s="629">
        <f t="shared" si="0"/>
        <v>0</v>
      </c>
      <c r="I8" s="629">
        <f t="shared" si="0"/>
        <v>0</v>
      </c>
      <c r="J8" s="629">
        <f t="shared" si="0"/>
        <v>0</v>
      </c>
      <c r="K8" s="629">
        <f t="shared" si="0"/>
        <v>0</v>
      </c>
      <c r="L8" s="629">
        <f t="shared" si="0"/>
        <v>0</v>
      </c>
      <c r="M8" s="629">
        <f t="shared" si="0"/>
        <v>0</v>
      </c>
      <c r="N8" s="629">
        <f t="shared" si="0"/>
        <v>0</v>
      </c>
    </row>
    <row r="9" spans="1:30" s="34" customFormat="1" ht="16.5" customHeight="1" thickBot="1" x14ac:dyDescent="0.35">
      <c r="B9" s="179" t="s">
        <v>580</v>
      </c>
      <c r="C9" s="183" t="s">
        <v>16</v>
      </c>
      <c r="D9" s="180">
        <f>+D8*(1-'Basic input'!$F$80)</f>
        <v>0</v>
      </c>
      <c r="E9" s="180">
        <f>+E8*(1-'Basic input'!$F$80)</f>
        <v>0</v>
      </c>
      <c r="F9" s="180">
        <f>+F8*(1-'Basic input'!$F$80)</f>
        <v>0</v>
      </c>
      <c r="G9" s="180">
        <f>+G8*(1-'Basic input'!$F$80)</f>
        <v>0</v>
      </c>
      <c r="H9" s="180">
        <f>+H8*(1-'Basic input'!$F$80)</f>
        <v>0</v>
      </c>
      <c r="I9" s="180">
        <f>+I8*(1-'Basic input'!$F$80)</f>
        <v>0</v>
      </c>
      <c r="J9" s="180">
        <f>+J8*(1-'Basic input'!$F$80)</f>
        <v>0</v>
      </c>
      <c r="K9" s="180">
        <f>+K8*(1-'Basic input'!$F$80)</f>
        <v>0</v>
      </c>
      <c r="L9" s="180">
        <f>+L8*(1-'Basic input'!$F$80)</f>
        <v>0</v>
      </c>
      <c r="M9" s="180">
        <f>+M8*(1-'Basic input'!$F$80)</f>
        <v>0</v>
      </c>
      <c r="N9" s="180">
        <f>+N8*(1-'Basic input'!$F$80)</f>
        <v>0</v>
      </c>
      <c r="O9" s="180"/>
      <c r="P9" s="180"/>
      <c r="Q9" s="180"/>
      <c r="R9" s="180"/>
      <c r="S9" s="180"/>
      <c r="T9" s="180"/>
      <c r="U9" s="180"/>
      <c r="V9" s="180"/>
      <c r="W9" s="180"/>
      <c r="X9" s="180"/>
      <c r="Y9" s="180"/>
      <c r="Z9" s="180"/>
      <c r="AA9" s="180"/>
      <c r="AB9" s="180"/>
      <c r="AC9" s="180"/>
    </row>
    <row r="10" spans="1:30" s="87" customFormat="1" ht="20.25" customHeight="1" outlineLevel="1" thickBot="1" x14ac:dyDescent="0.35">
      <c r="A10" s="85"/>
      <c r="B10" s="185" t="s">
        <v>570</v>
      </c>
      <c r="C10" s="185"/>
      <c r="D10" s="185">
        <f>+D9-D8</f>
        <v>0</v>
      </c>
      <c r="E10" s="185">
        <f t="shared" ref="E10:N10" si="1">+E9-E8</f>
        <v>0</v>
      </c>
      <c r="F10" s="185">
        <f t="shared" si="1"/>
        <v>0</v>
      </c>
      <c r="G10" s="185">
        <f t="shared" si="1"/>
        <v>0</v>
      </c>
      <c r="H10" s="185">
        <f t="shared" si="1"/>
        <v>0</v>
      </c>
      <c r="I10" s="185">
        <f t="shared" si="1"/>
        <v>0</v>
      </c>
      <c r="J10" s="185">
        <f t="shared" si="1"/>
        <v>0</v>
      </c>
      <c r="K10" s="185">
        <f t="shared" si="1"/>
        <v>0</v>
      </c>
      <c r="L10" s="185">
        <f t="shared" si="1"/>
        <v>0</v>
      </c>
      <c r="M10" s="185">
        <f t="shared" si="1"/>
        <v>0</v>
      </c>
      <c r="N10" s="185">
        <f t="shared" si="1"/>
        <v>0</v>
      </c>
      <c r="O10" s="185"/>
      <c r="P10" s="185"/>
      <c r="Q10" s="185"/>
      <c r="R10" s="185"/>
      <c r="S10" s="185"/>
      <c r="T10" s="185"/>
      <c r="U10" s="185"/>
      <c r="V10" s="185"/>
      <c r="W10" s="185"/>
      <c r="X10" s="185"/>
      <c r="Y10" s="185"/>
      <c r="Z10" s="185"/>
      <c r="AA10" s="185"/>
      <c r="AB10" s="185"/>
      <c r="AC10" s="185"/>
    </row>
    <row r="11" spans="1:30" s="55" customFormat="1" ht="16.5" customHeight="1" outlineLevel="1" x14ac:dyDescent="0.3">
      <c r="B11" s="120"/>
      <c r="C11" s="67"/>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row>
    <row r="12" spans="1:30" s="55" customFormat="1" ht="16.5" customHeight="1" outlineLevel="1" x14ac:dyDescent="0.3">
      <c r="B12" s="120" t="s">
        <v>195</v>
      </c>
      <c r="C12" s="67" t="s">
        <v>16</v>
      </c>
      <c r="D12" s="178">
        <f>D17+D22+D27+D32</f>
        <v>0</v>
      </c>
      <c r="E12" s="178">
        <f t="shared" ref="E12:N12" si="2">E17+E22+E27+E32</f>
        <v>0</v>
      </c>
      <c r="F12" s="178">
        <f t="shared" si="2"/>
        <v>0</v>
      </c>
      <c r="G12" s="178">
        <f t="shared" si="2"/>
        <v>0</v>
      </c>
      <c r="H12" s="178">
        <f t="shared" si="2"/>
        <v>0</v>
      </c>
      <c r="I12" s="178">
        <f t="shared" si="2"/>
        <v>0</v>
      </c>
      <c r="J12" s="178">
        <f t="shared" si="2"/>
        <v>0</v>
      </c>
      <c r="K12" s="178">
        <f t="shared" si="2"/>
        <v>0</v>
      </c>
      <c r="L12" s="178">
        <f t="shared" si="2"/>
        <v>0</v>
      </c>
      <c r="M12" s="178">
        <f t="shared" si="2"/>
        <v>0</v>
      </c>
      <c r="N12" s="178">
        <f t="shared" si="2"/>
        <v>0</v>
      </c>
      <c r="O12" s="178"/>
      <c r="P12" s="178"/>
      <c r="Q12" s="178"/>
      <c r="R12" s="178"/>
      <c r="S12" s="178"/>
      <c r="T12" s="178"/>
      <c r="U12" s="178"/>
      <c r="V12" s="178"/>
      <c r="W12" s="178"/>
      <c r="X12" s="178"/>
      <c r="Y12" s="178"/>
      <c r="Z12" s="178"/>
      <c r="AA12" s="178"/>
      <c r="AB12" s="178"/>
      <c r="AC12" s="178"/>
    </row>
    <row r="13" spans="1:30" s="87" customFormat="1" ht="20.25" customHeight="1" outlineLevel="2" x14ac:dyDescent="0.3">
      <c r="A13" s="85"/>
      <c r="B13" s="182"/>
      <c r="C13" s="1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row>
    <row r="14" spans="1:30" s="34" customFormat="1" ht="16.5" customHeight="1" outlineLevel="2" x14ac:dyDescent="0.3">
      <c r="B14" s="99" t="str">
        <f>'Basic input'!C44</f>
        <v>Type 1: ~80 kg H2 per day</v>
      </c>
      <c r="C14" s="181"/>
      <c r="D14" s="65"/>
      <c r="E14" s="65"/>
      <c r="F14" s="65"/>
      <c r="G14" s="65"/>
      <c r="H14" s="126"/>
      <c r="I14" s="65"/>
      <c r="J14" s="65"/>
      <c r="K14" s="65"/>
      <c r="L14" s="65"/>
      <c r="M14" s="65"/>
      <c r="N14" s="65"/>
      <c r="O14" s="65"/>
      <c r="P14" s="65"/>
      <c r="Q14" s="65"/>
      <c r="R14" s="65"/>
      <c r="S14" s="65"/>
      <c r="T14" s="65"/>
      <c r="U14" s="65"/>
      <c r="V14" s="65"/>
      <c r="W14" s="65"/>
      <c r="X14" s="65"/>
      <c r="Y14" s="65"/>
      <c r="Z14" s="65"/>
      <c r="AA14" s="65"/>
      <c r="AB14" s="65"/>
      <c r="AC14" s="65"/>
    </row>
    <row r="15" spans="1:30" s="34" customFormat="1" ht="16.5" customHeight="1" outlineLevel="2" x14ac:dyDescent="0.3">
      <c r="B15" s="36" t="s">
        <v>142</v>
      </c>
      <c r="C15" s="72" t="s">
        <v>16</v>
      </c>
      <c r="D15" s="127">
        <f>IF('Detailed input - HRS'!E29&lt;&gt;0,'Detailed input - HRS'!E29,IF('Detailed input - HRS'!$E$5='Detailed input - HRS'!$C$26,'Detailed input - HRS'!E26,IF('Detailed input - HRS'!$E$5='Detailed input - HRS'!$C$27,'Detailed input - HRS'!E27,'Detailed input - HRS'!E28)))*'Basic input'!F44</f>
        <v>0</v>
      </c>
      <c r="E15" s="127">
        <f>IF('Detailed input - HRS'!F29&lt;&gt;0,'Detailed input - HRS'!F29,IF('Detailed input - HRS'!$E$5='Detailed input - HRS'!$C$26,'Detailed input - HRS'!F26,IF('Detailed input - HRS'!$E$5='Detailed input - HRS'!$C$27,'Detailed input - HRS'!F27,'Detailed input - HRS'!F28)))*'Basic input'!G44</f>
        <v>0</v>
      </c>
      <c r="F15" s="127">
        <f>IF('Detailed input - HRS'!G29&lt;&gt;0,'Detailed input - HRS'!G29,IF('Detailed input - HRS'!$E$5='Detailed input - HRS'!$C$26,'Detailed input - HRS'!G26,IF('Detailed input - HRS'!$E$5='Detailed input - HRS'!$C$27,'Detailed input - HRS'!G27,'Detailed input - HRS'!G28)))*'Basic input'!H44</f>
        <v>0</v>
      </c>
      <c r="G15" s="127">
        <f>IF('Detailed input - HRS'!H29&lt;&gt;0,'Detailed input - HRS'!H29,IF('Detailed input - HRS'!$E$5='Detailed input - HRS'!$C$26,'Detailed input - HRS'!H26,IF('Detailed input - HRS'!$E$5='Detailed input - HRS'!$C$27,'Detailed input - HRS'!H27,'Detailed input - HRS'!H28)))*'Basic input'!I44</f>
        <v>0</v>
      </c>
      <c r="H15" s="127">
        <f>IF('Detailed input - HRS'!I29&lt;&gt;0,'Detailed input - HRS'!I29,IF('Detailed input - HRS'!$E$5='Detailed input - HRS'!$C$26,'Detailed input - HRS'!I26,IF('Detailed input - HRS'!$E$5='Detailed input - HRS'!$C$27,'Detailed input - HRS'!I27,'Detailed input - HRS'!I28)))*'Basic input'!J44</f>
        <v>0</v>
      </c>
      <c r="I15" s="127">
        <f>IF('Detailed input - HRS'!J29&lt;&gt;0,'Detailed input - HRS'!J29,IF('Detailed input - HRS'!$E$5='Detailed input - HRS'!$C$26,'Detailed input - HRS'!J26,IF('Detailed input - HRS'!$E$5='Detailed input - HRS'!$C$27,'Detailed input - HRS'!J27,'Detailed input - HRS'!J28)))*'Basic input'!K44</f>
        <v>0</v>
      </c>
      <c r="J15" s="127">
        <f>IF('Detailed input - HRS'!K29&lt;&gt;0,'Detailed input - HRS'!K29,IF('Detailed input - HRS'!$E$5='Detailed input - HRS'!$C$26,'Detailed input - HRS'!K26,IF('Detailed input - HRS'!$E$5='Detailed input - HRS'!$C$27,'Detailed input - HRS'!K27,'Detailed input - HRS'!K28)))*'Basic input'!L44</f>
        <v>0</v>
      </c>
      <c r="K15" s="127">
        <f>IF('Detailed input - HRS'!L29&lt;&gt;0,'Detailed input - HRS'!L29,IF('Detailed input - HRS'!$E$5='Detailed input - HRS'!$C$26,'Detailed input - HRS'!L26,IF('Detailed input - HRS'!$E$5='Detailed input - HRS'!$C$27,'Detailed input - HRS'!L27,'Detailed input - HRS'!L28)))*'Basic input'!M44</f>
        <v>0</v>
      </c>
      <c r="L15" s="127">
        <f>IF('Detailed input - HRS'!M29&lt;&gt;0,'Detailed input - HRS'!M29,IF('Detailed input - HRS'!$E$5='Detailed input - HRS'!$C$26,'Detailed input - HRS'!M26,IF('Detailed input - HRS'!$E$5='Detailed input - HRS'!$C$27,'Detailed input - HRS'!M27,'Detailed input - HRS'!M28)))*'Basic input'!N44</f>
        <v>0</v>
      </c>
      <c r="M15" s="127">
        <f>IF('Detailed input - HRS'!N29&lt;&gt;0,'Detailed input - HRS'!N29,IF('Detailed input - HRS'!$E$5='Detailed input - HRS'!$C$26,'Detailed input - HRS'!N26,IF('Detailed input - HRS'!$E$5='Detailed input - HRS'!$C$27,'Detailed input - HRS'!N27,'Detailed input - HRS'!N28)))*'Basic input'!O44</f>
        <v>0</v>
      </c>
      <c r="N15" s="127">
        <f>IF('Detailed input - HRS'!O29&lt;&gt;0,'Detailed input - HRS'!O29,IF('Detailed input - HRS'!$E$5='Detailed input - HRS'!$C$26,'Detailed input - HRS'!O26,IF('Detailed input - HRS'!$E$5='Detailed input - HRS'!$C$27,'Detailed input - HRS'!O27,'Detailed input - HRS'!O28)))*'Basic input'!P44</f>
        <v>0</v>
      </c>
      <c r="O15" s="127"/>
      <c r="P15" s="127"/>
      <c r="Q15" s="127"/>
      <c r="R15" s="127"/>
      <c r="S15" s="127"/>
      <c r="T15" s="127"/>
      <c r="U15" s="127"/>
      <c r="V15" s="127"/>
      <c r="W15" s="127"/>
      <c r="X15" s="127"/>
      <c r="Y15" s="127"/>
      <c r="Z15" s="127"/>
      <c r="AA15" s="127"/>
      <c r="AB15" s="127"/>
      <c r="AC15" s="127"/>
    </row>
    <row r="16" spans="1:30" s="34" customFormat="1" ht="16.5" customHeight="1" outlineLevel="2" x14ac:dyDescent="0.3">
      <c r="B16" s="36" t="s">
        <v>143</v>
      </c>
      <c r="C16" s="72" t="s">
        <v>16</v>
      </c>
      <c r="D16" s="127">
        <f>IF('Detailed input - HRS'!E32&lt;&gt;0,'Detailed input - HRS'!E32,'Detailed input - HRS'!E31)*'Basic input'!F44</f>
        <v>0</v>
      </c>
      <c r="E16" s="127">
        <f>IF('Detailed input - HRS'!F32&lt;&gt;0,'Detailed input - HRS'!F32,'Detailed input - HRS'!F31)*'Basic input'!G44</f>
        <v>0</v>
      </c>
      <c r="F16" s="127">
        <f>IF('Detailed input - HRS'!G32&lt;&gt;0,'Detailed input - HRS'!G32,'Detailed input - HRS'!G31)*'Basic input'!H44</f>
        <v>0</v>
      </c>
      <c r="G16" s="127">
        <f>IF('Detailed input - HRS'!H32&lt;&gt;0,'Detailed input - HRS'!H32,'Detailed input - HRS'!H31)*'Basic input'!I44</f>
        <v>0</v>
      </c>
      <c r="H16" s="127">
        <f>IF('Detailed input - HRS'!I32&lt;&gt;0,'Detailed input - HRS'!I32,'Detailed input - HRS'!I31)*'Basic input'!J44</f>
        <v>0</v>
      </c>
      <c r="I16" s="127">
        <f>IF('Detailed input - HRS'!J32&lt;&gt;0,'Detailed input - HRS'!J32,'Detailed input - HRS'!J31)*'Basic input'!K44</f>
        <v>0</v>
      </c>
      <c r="J16" s="127">
        <f>IF('Detailed input - HRS'!K32&lt;&gt;0,'Detailed input - HRS'!K32,'Detailed input - HRS'!K31)*'Basic input'!L44</f>
        <v>0</v>
      </c>
      <c r="K16" s="127">
        <f>IF('Detailed input - HRS'!L32&lt;&gt;0,'Detailed input - HRS'!L32,'Detailed input - HRS'!L31)*'Basic input'!M44</f>
        <v>0</v>
      </c>
      <c r="L16" s="127">
        <f>IF('Detailed input - HRS'!M32&lt;&gt;0,'Detailed input - HRS'!M32,'Detailed input - HRS'!M31)*'Basic input'!N44</f>
        <v>0</v>
      </c>
      <c r="M16" s="127">
        <f>IF('Detailed input - HRS'!N32&lt;&gt;0,'Detailed input - HRS'!N32,'Detailed input - HRS'!N31)*'Basic input'!O44</f>
        <v>0</v>
      </c>
      <c r="N16" s="127">
        <f>IF('Detailed input - HRS'!O32&lt;&gt;0,'Detailed input - HRS'!O32,'Detailed input - HRS'!O31)*'Basic input'!P44</f>
        <v>0</v>
      </c>
      <c r="O16" s="127"/>
      <c r="P16" s="127"/>
      <c r="Q16" s="127"/>
      <c r="R16" s="127"/>
      <c r="S16" s="127"/>
      <c r="T16" s="127"/>
      <c r="U16" s="127"/>
      <c r="V16" s="127"/>
      <c r="W16" s="127"/>
      <c r="X16" s="127"/>
      <c r="Y16" s="127"/>
      <c r="Z16" s="127"/>
      <c r="AA16" s="127"/>
      <c r="AB16" s="127"/>
      <c r="AC16" s="127"/>
    </row>
    <row r="17" spans="2:29" s="34" customFormat="1" ht="16.5" customHeight="1" outlineLevel="2" x14ac:dyDescent="0.3">
      <c r="B17" s="36" t="s">
        <v>144</v>
      </c>
      <c r="C17" s="72" t="s">
        <v>16</v>
      </c>
      <c r="D17" s="127">
        <f>D15+D16</f>
        <v>0</v>
      </c>
      <c r="E17" s="127">
        <f t="shared" ref="E17:N17" si="3">E15+E16</f>
        <v>0</v>
      </c>
      <c r="F17" s="127">
        <f t="shared" si="3"/>
        <v>0</v>
      </c>
      <c r="G17" s="127">
        <f t="shared" si="3"/>
        <v>0</v>
      </c>
      <c r="H17" s="127">
        <f t="shared" si="3"/>
        <v>0</v>
      </c>
      <c r="I17" s="127">
        <f t="shared" si="3"/>
        <v>0</v>
      </c>
      <c r="J17" s="127">
        <f t="shared" si="3"/>
        <v>0</v>
      </c>
      <c r="K17" s="127">
        <f t="shared" si="3"/>
        <v>0</v>
      </c>
      <c r="L17" s="127">
        <f t="shared" si="3"/>
        <v>0</v>
      </c>
      <c r="M17" s="127">
        <f t="shared" si="3"/>
        <v>0</v>
      </c>
      <c r="N17" s="127">
        <f t="shared" si="3"/>
        <v>0</v>
      </c>
      <c r="O17" s="127"/>
      <c r="P17" s="127"/>
      <c r="Q17" s="127"/>
      <c r="R17" s="127"/>
      <c r="S17" s="127"/>
      <c r="T17" s="127"/>
      <c r="U17" s="127"/>
      <c r="V17" s="127"/>
      <c r="W17" s="127"/>
      <c r="X17" s="127"/>
      <c r="Y17" s="127"/>
      <c r="Z17" s="127"/>
      <c r="AA17" s="127"/>
      <c r="AB17" s="127"/>
      <c r="AC17" s="127"/>
    </row>
    <row r="18" spans="2:29" s="34" customFormat="1" ht="16.5" customHeight="1" outlineLevel="2" x14ac:dyDescent="0.3">
      <c r="B18" s="36"/>
      <c r="C18" s="181"/>
      <c r="D18" s="65"/>
      <c r="E18" s="65"/>
      <c r="F18" s="65"/>
      <c r="G18" s="65"/>
      <c r="H18" s="126"/>
      <c r="I18" s="65"/>
      <c r="J18" s="65"/>
      <c r="K18" s="65"/>
      <c r="L18" s="65"/>
      <c r="M18" s="65"/>
      <c r="N18" s="65"/>
      <c r="O18" s="65"/>
      <c r="P18" s="65"/>
      <c r="Q18" s="65"/>
      <c r="R18" s="65"/>
      <c r="S18" s="65"/>
      <c r="T18" s="65"/>
      <c r="U18" s="65"/>
      <c r="V18" s="65"/>
      <c r="W18" s="65"/>
      <c r="X18" s="65"/>
      <c r="Y18" s="65"/>
      <c r="Z18" s="65"/>
      <c r="AA18" s="65"/>
      <c r="AB18" s="65"/>
      <c r="AC18" s="65"/>
    </row>
    <row r="19" spans="2:29" s="34" customFormat="1" ht="16.5" customHeight="1" outlineLevel="2" x14ac:dyDescent="0.3">
      <c r="B19" s="99" t="str">
        <f>'Basic input'!C45</f>
        <v>Type 2: ~212 kg H2 per day</v>
      </c>
      <c r="C19" s="181"/>
      <c r="D19" s="65"/>
      <c r="E19" s="65"/>
      <c r="F19" s="65"/>
      <c r="G19" s="65"/>
      <c r="H19" s="126"/>
      <c r="I19" s="65"/>
      <c r="J19" s="65"/>
      <c r="K19" s="65"/>
      <c r="L19" s="65"/>
      <c r="M19" s="65"/>
      <c r="N19" s="65"/>
      <c r="O19" s="65"/>
      <c r="P19" s="65"/>
      <c r="Q19" s="65"/>
      <c r="R19" s="65"/>
      <c r="S19" s="65"/>
      <c r="T19" s="65"/>
      <c r="U19" s="65"/>
      <c r="V19" s="65"/>
      <c r="W19" s="65"/>
      <c r="X19" s="65"/>
      <c r="Y19" s="65"/>
      <c r="Z19" s="65"/>
      <c r="AA19" s="65"/>
      <c r="AB19" s="65"/>
      <c r="AC19" s="65"/>
    </row>
    <row r="20" spans="2:29" s="34" customFormat="1" ht="16.5" customHeight="1" outlineLevel="2" x14ac:dyDescent="0.3">
      <c r="B20" s="36" t="s">
        <v>142</v>
      </c>
      <c r="C20" s="72" t="s">
        <v>16</v>
      </c>
      <c r="D20" s="127">
        <f>IF('Detailed input - HRS'!E39&lt;&gt;0,'Detailed input - HRS'!E39,IF('Detailed input - HRS'!$E$5='Detailed input - HRS'!$C$36,'Detailed input - HRS'!E36,IF('Detailed input - HRS'!$E$5='Detailed input - HRS'!$C$37,'Detailed input - HRS'!E37,'Detailed input - HRS'!E38)))*'Basic input'!F45</f>
        <v>0</v>
      </c>
      <c r="E20" s="127">
        <f>IF('Detailed input - HRS'!F39&lt;&gt;0,'Detailed input - HRS'!F39,IF('Detailed input - HRS'!$E$5='Detailed input - HRS'!$C$36,'Detailed input - HRS'!F36,IF('Detailed input - HRS'!$E$5='Detailed input - HRS'!$C$37,'Detailed input - HRS'!F37,'Detailed input - HRS'!F38)))*'Basic input'!G45</f>
        <v>0</v>
      </c>
      <c r="F20" s="127">
        <f>IF('Detailed input - HRS'!G39&lt;&gt;0,'Detailed input - HRS'!G39,IF('Detailed input - HRS'!$E$5='Detailed input - HRS'!$C$36,'Detailed input - HRS'!G36,IF('Detailed input - HRS'!$E$5='Detailed input - HRS'!$C$37,'Detailed input - HRS'!G37,'Detailed input - HRS'!G38)))*'Basic input'!H45</f>
        <v>0</v>
      </c>
      <c r="G20" s="127">
        <f>IF('Detailed input - HRS'!H39&lt;&gt;0,'Detailed input - HRS'!H39,IF('Detailed input - HRS'!$E$5='Detailed input - HRS'!$C$36,'Detailed input - HRS'!H36,IF('Detailed input - HRS'!$E$5='Detailed input - HRS'!$C$37,'Detailed input - HRS'!H37,'Detailed input - HRS'!H38)))*'Basic input'!I45</f>
        <v>0</v>
      </c>
      <c r="H20" s="127">
        <f>IF('Detailed input - HRS'!I39&lt;&gt;0,'Detailed input - HRS'!I39,IF('Detailed input - HRS'!$E$5='Detailed input - HRS'!$C$36,'Detailed input - HRS'!I36,IF('Detailed input - HRS'!$E$5='Detailed input - HRS'!$C$37,'Detailed input - HRS'!I37,'Detailed input - HRS'!I38)))*'Basic input'!J45</f>
        <v>0</v>
      </c>
      <c r="I20" s="127">
        <f>IF('Detailed input - HRS'!J39&lt;&gt;0,'Detailed input - HRS'!J39,IF('Detailed input - HRS'!$E$5='Detailed input - HRS'!$C$36,'Detailed input - HRS'!J36,IF('Detailed input - HRS'!$E$5='Detailed input - HRS'!$C$37,'Detailed input - HRS'!J37,'Detailed input - HRS'!J38)))*'Basic input'!K45</f>
        <v>0</v>
      </c>
      <c r="J20" s="127">
        <f>IF('Detailed input - HRS'!K39&lt;&gt;0,'Detailed input - HRS'!K39,IF('Detailed input - HRS'!$E$5='Detailed input - HRS'!$C$36,'Detailed input - HRS'!K36,IF('Detailed input - HRS'!$E$5='Detailed input - HRS'!$C$37,'Detailed input - HRS'!K37,'Detailed input - HRS'!K38)))*'Basic input'!L45</f>
        <v>0</v>
      </c>
      <c r="K20" s="127">
        <f>IF('Detailed input - HRS'!L39&lt;&gt;0,'Detailed input - HRS'!L39,IF('Detailed input - HRS'!$E$5='Detailed input - HRS'!$C$36,'Detailed input - HRS'!L36,IF('Detailed input - HRS'!$E$5='Detailed input - HRS'!$C$37,'Detailed input - HRS'!L37,'Detailed input - HRS'!L38)))*'Basic input'!M45</f>
        <v>0</v>
      </c>
      <c r="L20" s="127">
        <f>IF('Detailed input - HRS'!M39&lt;&gt;0,'Detailed input - HRS'!M39,IF('Detailed input - HRS'!$E$5='Detailed input - HRS'!$C$36,'Detailed input - HRS'!M36,IF('Detailed input - HRS'!$E$5='Detailed input - HRS'!$C$37,'Detailed input - HRS'!M37,'Detailed input - HRS'!M38)))*'Basic input'!N45</f>
        <v>0</v>
      </c>
      <c r="M20" s="127">
        <f>IF('Detailed input - HRS'!N39&lt;&gt;0,'Detailed input - HRS'!N39,IF('Detailed input - HRS'!$E$5='Detailed input - HRS'!$C$36,'Detailed input - HRS'!N36,IF('Detailed input - HRS'!$E$5='Detailed input - HRS'!$C$37,'Detailed input - HRS'!N37,'Detailed input - HRS'!N38)))*'Basic input'!O45</f>
        <v>0</v>
      </c>
      <c r="N20" s="127">
        <f>IF('Detailed input - HRS'!O39&lt;&gt;0,'Detailed input - HRS'!O39,IF('Detailed input - HRS'!$E$5='Detailed input - HRS'!$C$36,'Detailed input - HRS'!O36,IF('Detailed input - HRS'!$E$5='Detailed input - HRS'!$C$37,'Detailed input - HRS'!O37,'Detailed input - HRS'!O38)))*'Basic input'!P45</f>
        <v>0</v>
      </c>
      <c r="O20" s="127"/>
      <c r="P20" s="127"/>
      <c r="Q20" s="127"/>
      <c r="R20" s="127"/>
      <c r="S20" s="127"/>
      <c r="T20" s="127"/>
      <c r="U20" s="127"/>
      <c r="V20" s="127"/>
      <c r="W20" s="127"/>
      <c r="X20" s="127"/>
      <c r="Y20" s="127"/>
      <c r="Z20" s="127"/>
      <c r="AA20" s="127"/>
      <c r="AB20" s="127"/>
      <c r="AC20" s="127"/>
    </row>
    <row r="21" spans="2:29" s="34" customFormat="1" ht="16.5" customHeight="1" outlineLevel="2" x14ac:dyDescent="0.3">
      <c r="B21" s="36" t="s">
        <v>143</v>
      </c>
      <c r="C21" s="72" t="s">
        <v>16</v>
      </c>
      <c r="D21" s="127">
        <f>IF('Detailed input - HRS'!E42&lt;&gt;0,'Detailed input - HRS'!E42,'Detailed input - HRS'!E41)*'Basic input'!F45</f>
        <v>0</v>
      </c>
      <c r="E21" s="127">
        <f>IF('Detailed input - HRS'!F42&lt;&gt;0,'Detailed input - HRS'!F42,'Detailed input - HRS'!F41)*'Basic input'!G45</f>
        <v>0</v>
      </c>
      <c r="F21" s="127">
        <f>IF('Detailed input - HRS'!G42&lt;&gt;0,'Detailed input - HRS'!G42,'Detailed input - HRS'!G41)*'Basic input'!H45</f>
        <v>0</v>
      </c>
      <c r="G21" s="127">
        <f>IF('Detailed input - HRS'!H42&lt;&gt;0,'Detailed input - HRS'!H42,'Detailed input - HRS'!H41)*'Basic input'!I45</f>
        <v>0</v>
      </c>
      <c r="H21" s="127">
        <f>IF('Detailed input - HRS'!I42&lt;&gt;0,'Detailed input - HRS'!I42,'Detailed input - HRS'!I41)*'Basic input'!J45</f>
        <v>0</v>
      </c>
      <c r="I21" s="127">
        <f>IF('Detailed input - HRS'!J42&lt;&gt;0,'Detailed input - HRS'!J42,'Detailed input - HRS'!J41)*'Basic input'!K45</f>
        <v>0</v>
      </c>
      <c r="J21" s="127">
        <f>IF('Detailed input - HRS'!K42&lt;&gt;0,'Detailed input - HRS'!K42,'Detailed input - HRS'!K41)*'Basic input'!L45</f>
        <v>0</v>
      </c>
      <c r="K21" s="127">
        <f>IF('Detailed input - HRS'!L42&lt;&gt;0,'Detailed input - HRS'!L42,'Detailed input - HRS'!L41)*'Basic input'!M45</f>
        <v>0</v>
      </c>
      <c r="L21" s="127">
        <f>IF('Detailed input - HRS'!M42&lt;&gt;0,'Detailed input - HRS'!M42,'Detailed input - HRS'!M41)*'Basic input'!N45</f>
        <v>0</v>
      </c>
      <c r="M21" s="127">
        <f>IF('Detailed input - HRS'!N42&lt;&gt;0,'Detailed input - HRS'!N42,'Detailed input - HRS'!N41)*'Basic input'!O45</f>
        <v>0</v>
      </c>
      <c r="N21" s="127">
        <f>IF('Detailed input - HRS'!O42&lt;&gt;0,'Detailed input - HRS'!O42,'Detailed input - HRS'!O41)*'Basic input'!P45</f>
        <v>0</v>
      </c>
      <c r="O21" s="127"/>
      <c r="P21" s="127"/>
      <c r="Q21" s="127"/>
      <c r="R21" s="127"/>
      <c r="S21" s="127"/>
      <c r="T21" s="127"/>
      <c r="U21" s="127"/>
      <c r="V21" s="127"/>
      <c r="W21" s="127"/>
      <c r="X21" s="127"/>
      <c r="Y21" s="127"/>
      <c r="Z21" s="127"/>
      <c r="AA21" s="127"/>
      <c r="AB21" s="127"/>
      <c r="AC21" s="127"/>
    </row>
    <row r="22" spans="2:29" s="34" customFormat="1" ht="16.5" customHeight="1" outlineLevel="2" x14ac:dyDescent="0.3">
      <c r="B22" s="36" t="s">
        <v>144</v>
      </c>
      <c r="C22" s="72" t="s">
        <v>16</v>
      </c>
      <c r="D22" s="127">
        <f>D20+D21</f>
        <v>0</v>
      </c>
      <c r="E22" s="127">
        <f t="shared" ref="E22:N22" si="4">E20+E21</f>
        <v>0</v>
      </c>
      <c r="F22" s="127">
        <f t="shared" si="4"/>
        <v>0</v>
      </c>
      <c r="G22" s="127">
        <f t="shared" si="4"/>
        <v>0</v>
      </c>
      <c r="H22" s="127">
        <f t="shared" si="4"/>
        <v>0</v>
      </c>
      <c r="I22" s="127">
        <f t="shared" si="4"/>
        <v>0</v>
      </c>
      <c r="J22" s="127">
        <f t="shared" si="4"/>
        <v>0</v>
      </c>
      <c r="K22" s="127">
        <f t="shared" si="4"/>
        <v>0</v>
      </c>
      <c r="L22" s="127">
        <f t="shared" si="4"/>
        <v>0</v>
      </c>
      <c r="M22" s="127">
        <f t="shared" si="4"/>
        <v>0</v>
      </c>
      <c r="N22" s="127">
        <f t="shared" si="4"/>
        <v>0</v>
      </c>
      <c r="O22" s="127"/>
      <c r="P22" s="127"/>
      <c r="Q22" s="127"/>
      <c r="R22" s="127"/>
      <c r="S22" s="127"/>
      <c r="T22" s="127"/>
      <c r="U22" s="127"/>
      <c r="V22" s="127"/>
      <c r="W22" s="127"/>
      <c r="X22" s="127"/>
      <c r="Y22" s="127"/>
      <c r="Z22" s="127"/>
      <c r="AA22" s="127"/>
      <c r="AB22" s="127"/>
      <c r="AC22" s="127"/>
    </row>
    <row r="23" spans="2:29" s="34" customFormat="1" ht="16.5" customHeight="1" outlineLevel="2" x14ac:dyDescent="0.3">
      <c r="B23" s="36"/>
      <c r="C23" s="181"/>
      <c r="D23" s="65"/>
      <c r="E23" s="65"/>
      <c r="F23" s="65"/>
      <c r="G23" s="65"/>
      <c r="H23" s="126"/>
      <c r="I23" s="65"/>
      <c r="J23" s="65"/>
      <c r="K23" s="65"/>
      <c r="L23" s="65"/>
      <c r="M23" s="65"/>
      <c r="N23" s="65"/>
      <c r="O23" s="65"/>
      <c r="P23" s="65"/>
      <c r="Q23" s="65"/>
      <c r="R23" s="65"/>
      <c r="S23" s="65"/>
      <c r="T23" s="65"/>
      <c r="U23" s="65"/>
      <c r="V23" s="65"/>
      <c r="W23" s="65"/>
      <c r="X23" s="65"/>
      <c r="Y23" s="65"/>
      <c r="Z23" s="65"/>
      <c r="AA23" s="65"/>
      <c r="AB23" s="65"/>
      <c r="AC23" s="65"/>
    </row>
    <row r="24" spans="2:29" s="34" customFormat="1" ht="16.5" customHeight="1" outlineLevel="2" x14ac:dyDescent="0.3">
      <c r="B24" s="99" t="str">
        <f>'Basic input'!C46</f>
        <v>Type 3: ~420 kg H2 per day</v>
      </c>
      <c r="C24" s="181"/>
      <c r="D24" s="65"/>
      <c r="E24" s="65"/>
      <c r="F24" s="65"/>
      <c r="G24" s="65"/>
      <c r="H24" s="126"/>
      <c r="I24" s="65"/>
      <c r="J24" s="65"/>
      <c r="K24" s="65"/>
      <c r="L24" s="65"/>
      <c r="M24" s="65"/>
      <c r="N24" s="65"/>
      <c r="O24" s="65"/>
      <c r="P24" s="65"/>
      <c r="Q24" s="65"/>
      <c r="R24" s="65"/>
      <c r="S24" s="65"/>
      <c r="T24" s="65"/>
      <c r="U24" s="65"/>
      <c r="V24" s="65"/>
      <c r="W24" s="65"/>
      <c r="X24" s="65"/>
      <c r="Y24" s="65"/>
      <c r="Z24" s="65"/>
      <c r="AA24" s="65"/>
      <c r="AB24" s="65"/>
      <c r="AC24" s="65"/>
    </row>
    <row r="25" spans="2:29" s="34" customFormat="1" ht="16.5" customHeight="1" outlineLevel="2" x14ac:dyDescent="0.3">
      <c r="B25" s="36" t="s">
        <v>142</v>
      </c>
      <c r="C25" s="72" t="s">
        <v>16</v>
      </c>
      <c r="D25" s="127">
        <f>IF('Detailed input - HRS'!E49&lt;&gt;0,'Detailed input - HRS'!E49,IF('Detailed input - HRS'!$E$5='Detailed input - HRS'!$C$46,'Detailed input - HRS'!E46,IF('Detailed input - HRS'!$C$47='Detailed input - HRS'!$E$5,'Detailed input - HRS'!E47,'Detailed input - HRS'!E48)))*'Basic input'!F46</f>
        <v>0</v>
      </c>
      <c r="E25" s="127">
        <f>IF('Detailed input - HRS'!F49&lt;&gt;0,'Detailed input - HRS'!F49,IF('Detailed input - HRS'!$E$5='Detailed input - HRS'!$C$46,'Detailed input - HRS'!F46,IF('Detailed input - HRS'!$C$47='Detailed input - HRS'!$E$5,'Detailed input - HRS'!F47,'Detailed input - HRS'!F48)))*'Basic input'!G46</f>
        <v>0</v>
      </c>
      <c r="F25" s="127">
        <f>IF('Detailed input - HRS'!G49&lt;&gt;0,'Detailed input - HRS'!G49,IF('Detailed input - HRS'!$E$5='Detailed input - HRS'!$C$46,'Detailed input - HRS'!G46,IF('Detailed input - HRS'!$C$47='Detailed input - HRS'!$E$5,'Detailed input - HRS'!G47,'Detailed input - HRS'!G48)))*'Basic input'!H46</f>
        <v>0</v>
      </c>
      <c r="G25" s="127">
        <f>IF('Detailed input - HRS'!H49&lt;&gt;0,'Detailed input - HRS'!H49,IF('Detailed input - HRS'!$E$5='Detailed input - HRS'!$C$46,'Detailed input - HRS'!H46,IF('Detailed input - HRS'!$C$47='Detailed input - HRS'!$E$5,'Detailed input - HRS'!H47,'Detailed input - HRS'!H48)))*'Basic input'!I46</f>
        <v>0</v>
      </c>
      <c r="H25" s="127">
        <f>IF('Detailed input - HRS'!I49&lt;&gt;0,'Detailed input - HRS'!I49,IF('Detailed input - HRS'!$E$5='Detailed input - HRS'!$C$46,'Detailed input - HRS'!I46,IF('Detailed input - HRS'!$C$47='Detailed input - HRS'!$E$5,'Detailed input - HRS'!I47,'Detailed input - HRS'!I48)))*'Basic input'!J46</f>
        <v>0</v>
      </c>
      <c r="I25" s="127">
        <f>IF('Detailed input - HRS'!J49&lt;&gt;0,'Detailed input - HRS'!J49,IF('Detailed input - HRS'!$E$5='Detailed input - HRS'!$C$46,'Detailed input - HRS'!J46,IF('Detailed input - HRS'!$C$47='Detailed input - HRS'!$E$5,'Detailed input - HRS'!J47,'Detailed input - HRS'!J48)))*'Basic input'!K46</f>
        <v>0</v>
      </c>
      <c r="J25" s="127">
        <f>IF('Detailed input - HRS'!K49&lt;&gt;0,'Detailed input - HRS'!K49,IF('Detailed input - HRS'!$E$5='Detailed input - HRS'!$C$46,'Detailed input - HRS'!K46,IF('Detailed input - HRS'!$C$47='Detailed input - HRS'!$E$5,'Detailed input - HRS'!K47,'Detailed input - HRS'!K48)))*'Basic input'!L46</f>
        <v>0</v>
      </c>
      <c r="K25" s="127">
        <f>IF('Detailed input - HRS'!L49&lt;&gt;0,'Detailed input - HRS'!L49,IF('Detailed input - HRS'!$E$5='Detailed input - HRS'!$C$46,'Detailed input - HRS'!L46,IF('Detailed input - HRS'!$C$47='Detailed input - HRS'!$E$5,'Detailed input - HRS'!L47,'Detailed input - HRS'!L48)))*'Basic input'!M46</f>
        <v>0</v>
      </c>
      <c r="L25" s="127">
        <f>IF('Detailed input - HRS'!M49&lt;&gt;0,'Detailed input - HRS'!M49,IF('Detailed input - HRS'!$E$5='Detailed input - HRS'!$C$46,'Detailed input - HRS'!M46,IF('Detailed input - HRS'!$C$47='Detailed input - HRS'!$E$5,'Detailed input - HRS'!M47,'Detailed input - HRS'!M48)))*'Basic input'!N46</f>
        <v>0</v>
      </c>
      <c r="M25" s="127">
        <f>IF('Detailed input - HRS'!N49&lt;&gt;0,'Detailed input - HRS'!N49,IF('Detailed input - HRS'!$E$5='Detailed input - HRS'!$C$46,'Detailed input - HRS'!N46,IF('Detailed input - HRS'!$C$47='Detailed input - HRS'!$E$5,'Detailed input - HRS'!N47,'Detailed input - HRS'!N48)))*'Basic input'!O46</f>
        <v>0</v>
      </c>
      <c r="N25" s="127">
        <f>IF('Detailed input - HRS'!O49&lt;&gt;0,'Detailed input - HRS'!O49,IF('Detailed input - HRS'!$E$5='Detailed input - HRS'!$C$46,'Detailed input - HRS'!O46,IF('Detailed input - HRS'!$C$47='Detailed input - HRS'!$E$5,'Detailed input - HRS'!O47,'Detailed input - HRS'!O48)))*'Basic input'!P46</f>
        <v>0</v>
      </c>
      <c r="O25" s="127"/>
      <c r="P25" s="127"/>
      <c r="Q25" s="127"/>
      <c r="R25" s="127"/>
      <c r="S25" s="127"/>
      <c r="T25" s="127"/>
      <c r="U25" s="127"/>
      <c r="V25" s="127"/>
      <c r="W25" s="127"/>
      <c r="X25" s="127"/>
      <c r="Y25" s="127"/>
      <c r="Z25" s="127"/>
      <c r="AA25" s="127"/>
      <c r="AB25" s="127"/>
      <c r="AC25" s="127"/>
    </row>
    <row r="26" spans="2:29" s="34" customFormat="1" ht="16.5" customHeight="1" outlineLevel="2" x14ac:dyDescent="0.3">
      <c r="B26" s="36" t="s">
        <v>143</v>
      </c>
      <c r="C26" s="72" t="s">
        <v>16</v>
      </c>
      <c r="D26" s="127">
        <f>IF('Detailed input - HRS'!E52&lt;&gt;0,'Detailed input - HRS'!E52,'Detailed input - HRS'!E51)*'Basic input'!F46</f>
        <v>0</v>
      </c>
      <c r="E26" s="127">
        <f>IF('Detailed input - HRS'!F52&lt;&gt;0,'Detailed input - HRS'!F52,'Detailed input - HRS'!F51)*'Basic input'!G46</f>
        <v>0</v>
      </c>
      <c r="F26" s="127">
        <f>IF('Detailed input - HRS'!G52&lt;&gt;0,'Detailed input - HRS'!G52,'Detailed input - HRS'!G51)*'Basic input'!H46</f>
        <v>0</v>
      </c>
      <c r="G26" s="127">
        <f>IF('Detailed input - HRS'!H52&lt;&gt;0,'Detailed input - HRS'!H52,'Detailed input - HRS'!H51)*'Basic input'!I46</f>
        <v>0</v>
      </c>
      <c r="H26" s="127">
        <f>IF('Detailed input - HRS'!I52&lt;&gt;0,'Detailed input - HRS'!I52,'Detailed input - HRS'!I51)*'Basic input'!J46</f>
        <v>0</v>
      </c>
      <c r="I26" s="127">
        <f>IF('Detailed input - HRS'!J52&lt;&gt;0,'Detailed input - HRS'!J52,'Detailed input - HRS'!J51)*'Basic input'!K46</f>
        <v>0</v>
      </c>
      <c r="J26" s="127">
        <f>IF('Detailed input - HRS'!K52&lt;&gt;0,'Detailed input - HRS'!K52,'Detailed input - HRS'!K51)*'Basic input'!L46</f>
        <v>0</v>
      </c>
      <c r="K26" s="127">
        <f>IF('Detailed input - HRS'!L52&lt;&gt;0,'Detailed input - HRS'!L52,'Detailed input - HRS'!L51)*'Basic input'!M46</f>
        <v>0</v>
      </c>
      <c r="L26" s="127">
        <f>IF('Detailed input - HRS'!M52&lt;&gt;0,'Detailed input - HRS'!M52,'Detailed input - HRS'!M51)*'Basic input'!N46</f>
        <v>0</v>
      </c>
      <c r="M26" s="127">
        <f>IF('Detailed input - HRS'!N52&lt;&gt;0,'Detailed input - HRS'!N52,'Detailed input - HRS'!N51)*'Basic input'!O46</f>
        <v>0</v>
      </c>
      <c r="N26" s="127">
        <f>IF('Detailed input - HRS'!O52&lt;&gt;0,'Detailed input - HRS'!O52,'Detailed input - HRS'!O51)*'Basic input'!P46</f>
        <v>0</v>
      </c>
      <c r="O26" s="127"/>
      <c r="P26" s="127"/>
      <c r="Q26" s="127"/>
      <c r="R26" s="127"/>
      <c r="S26" s="127"/>
      <c r="T26" s="127"/>
      <c r="U26" s="127"/>
      <c r="V26" s="127"/>
      <c r="W26" s="127"/>
      <c r="X26" s="127"/>
      <c r="Y26" s="127"/>
      <c r="Z26" s="127"/>
      <c r="AA26" s="127"/>
      <c r="AB26" s="127"/>
      <c r="AC26" s="127"/>
    </row>
    <row r="27" spans="2:29" s="34" customFormat="1" ht="16.5" customHeight="1" outlineLevel="2" x14ac:dyDescent="0.3">
      <c r="B27" s="36" t="s">
        <v>144</v>
      </c>
      <c r="C27" s="72" t="s">
        <v>16</v>
      </c>
      <c r="D27" s="127">
        <f t="shared" ref="D27:N27" si="5">D25+D26</f>
        <v>0</v>
      </c>
      <c r="E27" s="127">
        <f t="shared" si="5"/>
        <v>0</v>
      </c>
      <c r="F27" s="127">
        <f t="shared" si="5"/>
        <v>0</v>
      </c>
      <c r="G27" s="127">
        <f t="shared" si="5"/>
        <v>0</v>
      </c>
      <c r="H27" s="127">
        <f t="shared" si="5"/>
        <v>0</v>
      </c>
      <c r="I27" s="127">
        <f t="shared" si="5"/>
        <v>0</v>
      </c>
      <c r="J27" s="127">
        <f t="shared" si="5"/>
        <v>0</v>
      </c>
      <c r="K27" s="127">
        <f t="shared" si="5"/>
        <v>0</v>
      </c>
      <c r="L27" s="127">
        <f t="shared" si="5"/>
        <v>0</v>
      </c>
      <c r="M27" s="127">
        <f t="shared" si="5"/>
        <v>0</v>
      </c>
      <c r="N27" s="127">
        <f t="shared" si="5"/>
        <v>0</v>
      </c>
      <c r="O27" s="127"/>
      <c r="P27" s="127"/>
      <c r="Q27" s="127"/>
      <c r="R27" s="127"/>
      <c r="S27" s="127"/>
      <c r="T27" s="127"/>
      <c r="U27" s="127"/>
      <c r="V27" s="127"/>
      <c r="W27" s="127"/>
      <c r="X27" s="127"/>
      <c r="Y27" s="127"/>
      <c r="Z27" s="127"/>
      <c r="AA27" s="127"/>
      <c r="AB27" s="127"/>
      <c r="AC27" s="127"/>
    </row>
    <row r="28" spans="2:29" s="34" customFormat="1" ht="16.5" customHeight="1" outlineLevel="2" x14ac:dyDescent="0.3">
      <c r="B28" s="36"/>
      <c r="C28" s="181"/>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row>
    <row r="29" spans="2:29" s="34" customFormat="1" ht="16.5" customHeight="1" outlineLevel="2" x14ac:dyDescent="0.3">
      <c r="B29" s="99" t="str">
        <f>'Basic input'!C47</f>
        <v>Type 4: ~1,000 kg H2 per day</v>
      </c>
      <c r="C29" s="181"/>
      <c r="D29" s="65"/>
      <c r="E29" s="65"/>
      <c r="F29" s="65"/>
      <c r="G29" s="65"/>
      <c r="H29" s="126"/>
      <c r="I29" s="65"/>
      <c r="J29" s="65"/>
      <c r="K29" s="65"/>
      <c r="L29" s="65"/>
      <c r="M29" s="65"/>
      <c r="N29" s="65"/>
      <c r="O29" s="65"/>
      <c r="P29" s="65"/>
      <c r="Q29" s="65"/>
      <c r="R29" s="65"/>
      <c r="S29" s="65"/>
      <c r="T29" s="65"/>
      <c r="U29" s="65"/>
      <c r="V29" s="65"/>
      <c r="W29" s="65"/>
      <c r="X29" s="65"/>
      <c r="Y29" s="65"/>
      <c r="Z29" s="65"/>
      <c r="AA29" s="65"/>
      <c r="AB29" s="65"/>
      <c r="AC29" s="65"/>
    </row>
    <row r="30" spans="2:29" s="34" customFormat="1" ht="16.5" customHeight="1" outlineLevel="2" x14ac:dyDescent="0.3">
      <c r="B30" s="36" t="s">
        <v>142</v>
      </c>
      <c r="C30" s="72" t="s">
        <v>16</v>
      </c>
      <c r="D30" s="127">
        <f>IF('Detailed input - HRS'!E59&lt;&gt;0,'Detailed input - HRS'!E59,IF('Detailed input - HRS'!$E$5='Detailed input - HRS'!$C$56,'Detailed input - HRS'!E56,IF('Detailed input - HRS'!$E$5='Detailed input - HRS'!$C$57,'Detailed input - HRS'!E57,'Detailed input - HRS'!E58)))*'Basic input'!F47</f>
        <v>0</v>
      </c>
      <c r="E30" s="127">
        <f>IF('Detailed input - HRS'!F59&lt;&gt;0,'Detailed input - HRS'!F59,IF('Detailed input - HRS'!$E$5='Detailed input - HRS'!$C$56,'Detailed input - HRS'!F56,IF('Detailed input - HRS'!$E$5='Detailed input - HRS'!$C$57,'Detailed input - HRS'!F57,'Detailed input - HRS'!F58)))*'Basic input'!G47</f>
        <v>0</v>
      </c>
      <c r="F30" s="127">
        <f>IF('Detailed input - HRS'!G59&lt;&gt;0,'Detailed input - HRS'!G59,IF('Detailed input - HRS'!$E$5='Detailed input - HRS'!$C$56,'Detailed input - HRS'!G56,IF('Detailed input - HRS'!$E$5='Detailed input - HRS'!$C$57,'Detailed input - HRS'!G57,'Detailed input - HRS'!G58)))*'Basic input'!H47</f>
        <v>0</v>
      </c>
      <c r="G30" s="127">
        <f>IF('Detailed input - HRS'!H59&lt;&gt;0,'Detailed input - HRS'!H59,IF('Detailed input - HRS'!$E$5='Detailed input - HRS'!$C$56,'Detailed input - HRS'!H56,IF('Detailed input - HRS'!$E$5='Detailed input - HRS'!$C$57,'Detailed input - HRS'!H57,'Detailed input - HRS'!H58)))*'Basic input'!I47</f>
        <v>0</v>
      </c>
      <c r="H30" s="127">
        <f>IF('Detailed input - HRS'!I59&lt;&gt;0,'Detailed input - HRS'!I59,IF('Detailed input - HRS'!$E$5='Detailed input - HRS'!$C$56,'Detailed input - HRS'!I56,IF('Detailed input - HRS'!$E$5='Detailed input - HRS'!$C$57,'Detailed input - HRS'!I57,'Detailed input - HRS'!I58)))*'Basic input'!J47</f>
        <v>0</v>
      </c>
      <c r="I30" s="127">
        <f>IF('Detailed input - HRS'!J59&lt;&gt;0,'Detailed input - HRS'!J59,IF('Detailed input - HRS'!$E$5='Detailed input - HRS'!$C$56,'Detailed input - HRS'!J56,IF('Detailed input - HRS'!$E$5='Detailed input - HRS'!$C$57,'Detailed input - HRS'!J57,'Detailed input - HRS'!J58)))*'Basic input'!K47</f>
        <v>0</v>
      </c>
      <c r="J30" s="127">
        <f>IF('Detailed input - HRS'!K59&lt;&gt;0,'Detailed input - HRS'!K59,IF('Detailed input - HRS'!$E$5='Detailed input - HRS'!$C$56,'Detailed input - HRS'!K56,IF('Detailed input - HRS'!$E$5='Detailed input - HRS'!$C$57,'Detailed input - HRS'!K57,'Detailed input - HRS'!K58)))*'Basic input'!L47</f>
        <v>0</v>
      </c>
      <c r="K30" s="127">
        <f>IF('Detailed input - HRS'!L59&lt;&gt;0,'Detailed input - HRS'!L59,IF('Detailed input - HRS'!$E$5='Detailed input - HRS'!$C$56,'Detailed input - HRS'!L56,IF('Detailed input - HRS'!$E$5='Detailed input - HRS'!$C$57,'Detailed input - HRS'!L57,'Detailed input - HRS'!L58)))*'Basic input'!M47</f>
        <v>0</v>
      </c>
      <c r="L30" s="127">
        <f>IF('Detailed input - HRS'!M59&lt;&gt;0,'Detailed input - HRS'!M59,IF('Detailed input - HRS'!$E$5='Detailed input - HRS'!$C$56,'Detailed input - HRS'!M56,IF('Detailed input - HRS'!$E$5='Detailed input - HRS'!$C$57,'Detailed input - HRS'!M57,'Detailed input - HRS'!M58)))*'Basic input'!N47</f>
        <v>0</v>
      </c>
      <c r="M30" s="127">
        <f>IF('Detailed input - HRS'!N59&lt;&gt;0,'Detailed input - HRS'!N59,IF('Detailed input - HRS'!$E$5='Detailed input - HRS'!$C$56,'Detailed input - HRS'!N56,IF('Detailed input - HRS'!$E$5='Detailed input - HRS'!$C$57,'Detailed input - HRS'!N57,'Detailed input - HRS'!N58)))*'Basic input'!O47</f>
        <v>0</v>
      </c>
      <c r="N30" s="127">
        <f>IF('Detailed input - HRS'!O59&lt;&gt;0,'Detailed input - HRS'!O59,IF('Detailed input - HRS'!$E$5='Detailed input - HRS'!$C$56,'Detailed input - HRS'!O56,IF('Detailed input - HRS'!$E$5='Detailed input - HRS'!$C$57,'Detailed input - HRS'!O57,'Detailed input - HRS'!O58)))*'Basic input'!P47</f>
        <v>0</v>
      </c>
      <c r="O30" s="127"/>
      <c r="P30" s="127"/>
      <c r="Q30" s="127"/>
      <c r="R30" s="127"/>
      <c r="S30" s="127"/>
      <c r="T30" s="127"/>
      <c r="U30" s="127"/>
      <c r="V30" s="127"/>
      <c r="W30" s="127"/>
      <c r="X30" s="127"/>
      <c r="Y30" s="127"/>
      <c r="Z30" s="127"/>
      <c r="AA30" s="127"/>
      <c r="AB30" s="127"/>
      <c r="AC30" s="127"/>
    </row>
    <row r="31" spans="2:29" s="34" customFormat="1" ht="16.5" customHeight="1" outlineLevel="2" x14ac:dyDescent="0.3">
      <c r="B31" s="36" t="s">
        <v>143</v>
      </c>
      <c r="C31" s="72" t="s">
        <v>16</v>
      </c>
      <c r="D31" s="127">
        <f>IF('Detailed input - HRS'!E62&lt;&gt;0,'Detailed input - HRS'!E62,'Detailed input - HRS'!E61)*'Basic input'!F47</f>
        <v>0</v>
      </c>
      <c r="E31" s="127">
        <f>IF('Detailed input - HRS'!F62&lt;&gt;0,'Detailed input - HRS'!F62,'Detailed input - HRS'!F61)*'Basic input'!G47</f>
        <v>0</v>
      </c>
      <c r="F31" s="127">
        <f>IF('Detailed input - HRS'!G62&lt;&gt;0,'Detailed input - HRS'!G62,'Detailed input - HRS'!G61)*'Basic input'!H47</f>
        <v>0</v>
      </c>
      <c r="G31" s="127">
        <f>IF('Detailed input - HRS'!H62&lt;&gt;0,'Detailed input - HRS'!H62,'Detailed input - HRS'!H61)*'Basic input'!I47</f>
        <v>0</v>
      </c>
      <c r="H31" s="127">
        <f>IF('Detailed input - HRS'!I62&lt;&gt;0,'Detailed input - HRS'!I62,'Detailed input - HRS'!I61)*'Basic input'!J47</f>
        <v>0</v>
      </c>
      <c r="I31" s="127">
        <f>IF('Detailed input - HRS'!J62&lt;&gt;0,'Detailed input - HRS'!J62,'Detailed input - HRS'!J61)*'Basic input'!K47</f>
        <v>0</v>
      </c>
      <c r="J31" s="127">
        <f>IF('Detailed input - HRS'!K62&lt;&gt;0,'Detailed input - HRS'!K62,'Detailed input - HRS'!K61)*'Basic input'!L47</f>
        <v>0</v>
      </c>
      <c r="K31" s="127">
        <f>IF('Detailed input - HRS'!L62&lt;&gt;0,'Detailed input - HRS'!L62,'Detailed input - HRS'!L61)*'Basic input'!M47</f>
        <v>0</v>
      </c>
      <c r="L31" s="127">
        <f>IF('Detailed input - HRS'!M62&lt;&gt;0,'Detailed input - HRS'!M62,'Detailed input - HRS'!M61)*'Basic input'!N47</f>
        <v>0</v>
      </c>
      <c r="M31" s="127">
        <f>IF('Detailed input - HRS'!N62&lt;&gt;0,'Detailed input - HRS'!N62,'Detailed input - HRS'!N61)*'Basic input'!O47</f>
        <v>0</v>
      </c>
      <c r="N31" s="127">
        <f>IF('Detailed input - HRS'!O62&lt;&gt;0,'Detailed input - HRS'!O62,'Detailed input - HRS'!O61)*'Basic input'!P47</f>
        <v>0</v>
      </c>
      <c r="O31" s="127"/>
      <c r="P31" s="127"/>
      <c r="Q31" s="127"/>
      <c r="R31" s="127"/>
      <c r="S31" s="127"/>
      <c r="T31" s="127"/>
      <c r="U31" s="127"/>
      <c r="V31" s="127"/>
      <c r="W31" s="127"/>
      <c r="X31" s="127"/>
      <c r="Y31" s="127"/>
      <c r="Z31" s="127"/>
      <c r="AA31" s="127"/>
      <c r="AB31" s="127"/>
      <c r="AC31" s="127"/>
    </row>
    <row r="32" spans="2:29" s="34" customFormat="1" ht="16.5" customHeight="1" outlineLevel="2" x14ac:dyDescent="0.3">
      <c r="B32" s="36" t="s">
        <v>144</v>
      </c>
      <c r="C32" s="72" t="s">
        <v>16</v>
      </c>
      <c r="D32" s="127">
        <f t="shared" ref="D32:N32" si="6">D30+D31</f>
        <v>0</v>
      </c>
      <c r="E32" s="127">
        <f t="shared" si="6"/>
        <v>0</v>
      </c>
      <c r="F32" s="127">
        <f t="shared" si="6"/>
        <v>0</v>
      </c>
      <c r="G32" s="127">
        <f t="shared" si="6"/>
        <v>0</v>
      </c>
      <c r="H32" s="127">
        <f t="shared" si="6"/>
        <v>0</v>
      </c>
      <c r="I32" s="127">
        <f t="shared" si="6"/>
        <v>0</v>
      </c>
      <c r="J32" s="127">
        <f t="shared" si="6"/>
        <v>0</v>
      </c>
      <c r="K32" s="127">
        <f t="shared" si="6"/>
        <v>0</v>
      </c>
      <c r="L32" s="127">
        <f t="shared" si="6"/>
        <v>0</v>
      </c>
      <c r="M32" s="127">
        <f t="shared" si="6"/>
        <v>0</v>
      </c>
      <c r="N32" s="127">
        <f t="shared" si="6"/>
        <v>0</v>
      </c>
      <c r="O32" s="127"/>
      <c r="P32" s="127"/>
      <c r="Q32" s="127"/>
      <c r="R32" s="127"/>
      <c r="S32" s="127"/>
      <c r="T32" s="127"/>
      <c r="U32" s="127"/>
      <c r="V32" s="127"/>
      <c r="W32" s="127"/>
      <c r="X32" s="127"/>
      <c r="Y32" s="127"/>
      <c r="Z32" s="127"/>
      <c r="AA32" s="127"/>
      <c r="AB32" s="127"/>
      <c r="AC32" s="127"/>
    </row>
    <row r="33" spans="1:29" s="118" customFormat="1" ht="16.5" customHeight="1" outlineLevel="1" x14ac:dyDescent="0.3">
      <c r="A33" s="34"/>
      <c r="B33" s="156"/>
      <c r="C33" s="76"/>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row>
    <row r="34" spans="1:29" s="118" customFormat="1" ht="16.5" customHeight="1" outlineLevel="1" x14ac:dyDescent="0.3">
      <c r="A34" s="34"/>
      <c r="B34" s="156"/>
      <c r="C34" s="76"/>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row>
    <row r="35" spans="1:29" s="55" customFormat="1" ht="16.5" customHeight="1" outlineLevel="1" x14ac:dyDescent="0.3">
      <c r="B35" s="120" t="s">
        <v>196</v>
      </c>
      <c r="C35" s="67" t="s">
        <v>16</v>
      </c>
      <c r="D35" s="178">
        <f>D45+D50+D55+D60+D40</f>
        <v>0</v>
      </c>
      <c r="E35" s="178">
        <f t="shared" ref="E35:N35" si="7">E45+E50+E55+E60+E40</f>
        <v>0</v>
      </c>
      <c r="F35" s="178">
        <f t="shared" si="7"/>
        <v>0</v>
      </c>
      <c r="G35" s="178">
        <f t="shared" si="7"/>
        <v>0</v>
      </c>
      <c r="H35" s="178">
        <f t="shared" si="7"/>
        <v>0</v>
      </c>
      <c r="I35" s="178">
        <f t="shared" si="7"/>
        <v>0</v>
      </c>
      <c r="J35" s="178">
        <f t="shared" si="7"/>
        <v>0</v>
      </c>
      <c r="K35" s="178">
        <f t="shared" si="7"/>
        <v>0</v>
      </c>
      <c r="L35" s="178">
        <f t="shared" si="7"/>
        <v>0</v>
      </c>
      <c r="M35" s="178">
        <f t="shared" si="7"/>
        <v>0</v>
      </c>
      <c r="N35" s="178">
        <f t="shared" si="7"/>
        <v>0</v>
      </c>
      <c r="O35" s="178"/>
      <c r="P35" s="178"/>
      <c r="Q35" s="178"/>
      <c r="R35" s="178"/>
      <c r="S35" s="178"/>
      <c r="T35" s="178"/>
      <c r="U35" s="178"/>
      <c r="V35" s="178"/>
      <c r="W35" s="178"/>
      <c r="X35" s="178"/>
      <c r="Y35" s="178"/>
      <c r="Z35" s="178"/>
      <c r="AA35" s="178"/>
      <c r="AB35" s="178"/>
      <c r="AC35" s="178"/>
    </row>
    <row r="36" spans="1:29" s="87" customFormat="1" ht="20.25" customHeight="1" outlineLevel="2" x14ac:dyDescent="0.3">
      <c r="A36" s="85"/>
      <c r="B36" s="182"/>
      <c r="C36" s="1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row>
    <row r="37" spans="1:29" s="87" customFormat="1" ht="20.25" customHeight="1" outlineLevel="2" x14ac:dyDescent="0.3">
      <c r="A37" s="85"/>
      <c r="B37" s="99" t="str">
        <f>'Basic input'!C49</f>
        <v>Type 5: ~200 kg H2 per day</v>
      </c>
      <c r="C37" s="76"/>
      <c r="D37" s="69"/>
      <c r="E37" s="65"/>
      <c r="F37" s="65"/>
      <c r="G37" s="65"/>
      <c r="H37" s="126"/>
      <c r="I37" s="65"/>
      <c r="J37" s="65"/>
      <c r="K37" s="65"/>
      <c r="L37" s="65"/>
      <c r="M37" s="65"/>
      <c r="N37" s="65"/>
      <c r="O37" s="89"/>
      <c r="P37" s="89"/>
      <c r="Q37" s="89"/>
      <c r="R37" s="89"/>
      <c r="S37" s="89"/>
      <c r="T37" s="89"/>
      <c r="U37" s="89"/>
      <c r="V37" s="89"/>
      <c r="W37" s="89"/>
      <c r="X37" s="89"/>
      <c r="Y37" s="89"/>
      <c r="Z37" s="89"/>
      <c r="AA37" s="89"/>
      <c r="AB37" s="89"/>
      <c r="AC37" s="89"/>
    </row>
    <row r="38" spans="1:29" s="87" customFormat="1" ht="20.25" customHeight="1" outlineLevel="2" x14ac:dyDescent="0.3">
      <c r="A38" s="85"/>
      <c r="B38" s="36" t="s">
        <v>142</v>
      </c>
      <c r="C38" s="72" t="s">
        <v>16</v>
      </c>
      <c r="D38" s="128">
        <f>IF('Detailed input - HRS'!E71&lt;&gt;0,'Detailed input - HRS'!E71,IF('Detailed input - HRS'!$E$5='Detailed input - HRS'!$C$68,'Detailed input - HRS'!E68,IF('Detailed input - HRS'!$E$5='Detailed input - HRS'!$C$69,'Detailed input - HRS'!E69,'Detailed input - HRS'!E70)))*'Basic input'!F49</f>
        <v>0</v>
      </c>
      <c r="E38" s="128">
        <f>IF('Detailed input - HRS'!F71&lt;&gt;0,'Detailed input - HRS'!F71,IF('Detailed input - HRS'!$E$5='Detailed input - HRS'!$C$68,'Detailed input - HRS'!F68,IF('Detailed input - HRS'!$E$5='Detailed input - HRS'!$C$69,'Detailed input - HRS'!F69,'Detailed input - HRS'!F70)))*'Basic input'!G49</f>
        <v>0</v>
      </c>
      <c r="F38" s="128">
        <f>IF('Detailed input - HRS'!G71&lt;&gt;0,'Detailed input - HRS'!G71,IF('Detailed input - HRS'!$E$5='Detailed input - HRS'!$C$68,'Detailed input - HRS'!G68,IF('Detailed input - HRS'!$E$5='Detailed input - HRS'!$C$69,'Detailed input - HRS'!G69,'Detailed input - HRS'!G70)))*'Basic input'!H49</f>
        <v>0</v>
      </c>
      <c r="G38" s="128">
        <f>IF('Detailed input - HRS'!H71&lt;&gt;0,'Detailed input - HRS'!H71,IF('Detailed input - HRS'!$E$5='Detailed input - HRS'!$C$68,'Detailed input - HRS'!H68,IF('Detailed input - HRS'!$E$5='Detailed input - HRS'!$C$69,'Detailed input - HRS'!H69,'Detailed input - HRS'!H70)))*'Basic input'!I49</f>
        <v>0</v>
      </c>
      <c r="H38" s="128">
        <f>IF('Detailed input - HRS'!I71&lt;&gt;0,'Detailed input - HRS'!I71,IF('Detailed input - HRS'!$E$5='Detailed input - HRS'!$C$68,'Detailed input - HRS'!I68,IF('Detailed input - HRS'!$E$5='Detailed input - HRS'!$C$69,'Detailed input - HRS'!I69,'Detailed input - HRS'!I70)))*'Basic input'!J49</f>
        <v>0</v>
      </c>
      <c r="I38" s="128">
        <f>IF('Detailed input - HRS'!J71&lt;&gt;0,'Detailed input - HRS'!J71,IF('Detailed input - HRS'!$E$5='Detailed input - HRS'!$C$68,'Detailed input - HRS'!J68,IF('Detailed input - HRS'!$E$5='Detailed input - HRS'!$C$69,'Detailed input - HRS'!J69,'Detailed input - HRS'!J70)))*'Basic input'!K49</f>
        <v>0</v>
      </c>
      <c r="J38" s="128">
        <f>IF('Detailed input - HRS'!K71&lt;&gt;0,'Detailed input - HRS'!K71,IF('Detailed input - HRS'!$E$5='Detailed input - HRS'!$C$68,'Detailed input - HRS'!K68,IF('Detailed input - HRS'!$E$5='Detailed input - HRS'!$C$69,'Detailed input - HRS'!K69,'Detailed input - HRS'!K70)))*'Basic input'!L49</f>
        <v>0</v>
      </c>
      <c r="K38" s="128">
        <f>IF('Detailed input - HRS'!L71&lt;&gt;0,'Detailed input - HRS'!L71,IF('Detailed input - HRS'!$E$5='Detailed input - HRS'!$C$68,'Detailed input - HRS'!L68,IF('Detailed input - HRS'!$E$5='Detailed input - HRS'!$C$69,'Detailed input - HRS'!L69,'Detailed input - HRS'!L70)))*'Basic input'!M49</f>
        <v>0</v>
      </c>
      <c r="L38" s="128">
        <f>IF('Detailed input - HRS'!M71&lt;&gt;0,'Detailed input - HRS'!M71,IF('Detailed input - HRS'!$E$5='Detailed input - HRS'!$C$68,'Detailed input - HRS'!M68,IF('Detailed input - HRS'!$E$5='Detailed input - HRS'!$C$69,'Detailed input - HRS'!M69,'Detailed input - HRS'!M70)))*'Basic input'!N49</f>
        <v>0</v>
      </c>
      <c r="M38" s="128">
        <f>IF('Detailed input - HRS'!N71&lt;&gt;0,'Detailed input - HRS'!N71,IF('Detailed input - HRS'!$E$5='Detailed input - HRS'!$C$68,'Detailed input - HRS'!N68,IF('Detailed input - HRS'!$E$5='Detailed input - HRS'!$C$69,'Detailed input - HRS'!N69,'Detailed input - HRS'!N70)))*'Basic input'!O49</f>
        <v>0</v>
      </c>
      <c r="N38" s="128">
        <f>IF('Detailed input - HRS'!O71&lt;&gt;0,'Detailed input - HRS'!O71,IF('Detailed input - HRS'!$E$5='Detailed input - HRS'!$C$68,'Detailed input - HRS'!O68,IF('Detailed input - HRS'!$E$5='Detailed input - HRS'!$C$69,'Detailed input - HRS'!O69,'Detailed input - HRS'!O70)))*'Basic input'!P49</f>
        <v>0</v>
      </c>
      <c r="O38" s="89"/>
      <c r="P38" s="89"/>
      <c r="Q38" s="89"/>
      <c r="R38" s="89"/>
      <c r="S38" s="89"/>
      <c r="T38" s="89"/>
      <c r="U38" s="89"/>
      <c r="V38" s="89"/>
      <c r="W38" s="89"/>
      <c r="X38" s="89"/>
      <c r="Y38" s="89"/>
      <c r="Z38" s="89"/>
      <c r="AA38" s="89"/>
      <c r="AB38" s="89"/>
      <c r="AC38" s="89"/>
    </row>
    <row r="39" spans="1:29" s="87" customFormat="1" ht="20.25" customHeight="1" outlineLevel="2" x14ac:dyDescent="0.3">
      <c r="A39" s="85"/>
      <c r="B39" s="156" t="s">
        <v>143</v>
      </c>
      <c r="C39" s="72" t="s">
        <v>16</v>
      </c>
      <c r="D39" s="127">
        <f>IF('Detailed input - HRS'!E74&lt;&gt;0,'Detailed input - HRS'!E74,'Detailed input - HRS'!E73)*'Basic input'!F49</f>
        <v>0</v>
      </c>
      <c r="E39" s="127">
        <f>IF('Detailed input - HRS'!F74&lt;&gt;0,'Detailed input - HRS'!F74,'Detailed input - HRS'!F73)*'Basic input'!G49</f>
        <v>0</v>
      </c>
      <c r="F39" s="127">
        <f>IF('Detailed input - HRS'!G74&lt;&gt;0,'Detailed input - HRS'!G74,'Detailed input - HRS'!G73)*'Basic input'!H49</f>
        <v>0</v>
      </c>
      <c r="G39" s="127">
        <f>IF('Detailed input - HRS'!H74&lt;&gt;0,'Detailed input - HRS'!H74,'Detailed input - HRS'!H73)*'Basic input'!I49</f>
        <v>0</v>
      </c>
      <c r="H39" s="127">
        <f>IF('Detailed input - HRS'!I74&lt;&gt;0,'Detailed input - HRS'!I74,'Detailed input - HRS'!I73)*'Basic input'!J49</f>
        <v>0</v>
      </c>
      <c r="I39" s="127">
        <f>IF('Detailed input - HRS'!J74&lt;&gt;0,'Detailed input - HRS'!J74,'Detailed input - HRS'!J73)*'Basic input'!K49</f>
        <v>0</v>
      </c>
      <c r="J39" s="127">
        <f>IF('Detailed input - HRS'!K74&lt;&gt;0,'Detailed input - HRS'!K74,'Detailed input - HRS'!K73)*'Basic input'!L49</f>
        <v>0</v>
      </c>
      <c r="K39" s="127">
        <f>IF('Detailed input - HRS'!L74&lt;&gt;0,'Detailed input - HRS'!L74,'Detailed input - HRS'!L73)*'Basic input'!M49</f>
        <v>0</v>
      </c>
      <c r="L39" s="127">
        <f>IF('Detailed input - HRS'!M74&lt;&gt;0,'Detailed input - HRS'!M74,'Detailed input - HRS'!M73)*'Basic input'!N49</f>
        <v>0</v>
      </c>
      <c r="M39" s="127">
        <f>IF('Detailed input - HRS'!N74&lt;&gt;0,'Detailed input - HRS'!N74,'Detailed input - HRS'!N73)*'Basic input'!O49</f>
        <v>0</v>
      </c>
      <c r="N39" s="127">
        <f>IF('Detailed input - HRS'!O74&lt;&gt;0,'Detailed input - HRS'!O74,'Detailed input - HRS'!O73)*'Basic input'!P49</f>
        <v>0</v>
      </c>
      <c r="O39" s="89"/>
      <c r="P39" s="89"/>
      <c r="Q39" s="89"/>
      <c r="R39" s="89"/>
      <c r="S39" s="89"/>
      <c r="T39" s="89"/>
      <c r="U39" s="89"/>
      <c r="V39" s="89"/>
      <c r="W39" s="89"/>
      <c r="X39" s="89"/>
      <c r="Y39" s="89"/>
      <c r="Z39" s="89"/>
      <c r="AA39" s="89"/>
      <c r="AB39" s="89"/>
      <c r="AC39" s="89"/>
    </row>
    <row r="40" spans="1:29" s="87" customFormat="1" ht="20.25" customHeight="1" outlineLevel="2" x14ac:dyDescent="0.3">
      <c r="A40" s="85"/>
      <c r="B40" s="156" t="s">
        <v>144</v>
      </c>
      <c r="C40" s="72" t="s">
        <v>16</v>
      </c>
      <c r="D40" s="127">
        <f t="shared" ref="D40:N40" si="8">D38+D39</f>
        <v>0</v>
      </c>
      <c r="E40" s="127">
        <f t="shared" si="8"/>
        <v>0</v>
      </c>
      <c r="F40" s="127">
        <f t="shared" si="8"/>
        <v>0</v>
      </c>
      <c r="G40" s="127">
        <f t="shared" si="8"/>
        <v>0</v>
      </c>
      <c r="H40" s="127">
        <f t="shared" si="8"/>
        <v>0</v>
      </c>
      <c r="I40" s="127">
        <f t="shared" si="8"/>
        <v>0</v>
      </c>
      <c r="J40" s="127">
        <f t="shared" si="8"/>
        <v>0</v>
      </c>
      <c r="K40" s="127">
        <f t="shared" si="8"/>
        <v>0</v>
      </c>
      <c r="L40" s="127">
        <f t="shared" si="8"/>
        <v>0</v>
      </c>
      <c r="M40" s="127">
        <f t="shared" si="8"/>
        <v>0</v>
      </c>
      <c r="N40" s="127">
        <f t="shared" si="8"/>
        <v>0</v>
      </c>
      <c r="O40" s="89"/>
      <c r="P40" s="89"/>
      <c r="Q40" s="89"/>
      <c r="R40" s="89"/>
      <c r="S40" s="89"/>
      <c r="T40" s="89"/>
      <c r="U40" s="89"/>
      <c r="V40" s="89"/>
      <c r="W40" s="89"/>
      <c r="X40" s="89"/>
      <c r="Y40" s="89"/>
      <c r="Z40" s="89"/>
      <c r="AA40" s="89"/>
      <c r="AB40" s="89"/>
      <c r="AC40" s="89"/>
    </row>
    <row r="41" spans="1:29" s="87" customFormat="1" ht="20.25" customHeight="1" outlineLevel="2" x14ac:dyDescent="0.3">
      <c r="A41" s="85"/>
      <c r="B41" s="182"/>
      <c r="C41" s="1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row>
    <row r="42" spans="1:29" s="118" customFormat="1" ht="16.5" customHeight="1" outlineLevel="2" x14ac:dyDescent="0.3">
      <c r="A42" s="34"/>
      <c r="B42" s="99" t="str">
        <f>'Basic input'!C50</f>
        <v>Type 6: ~600 kg H2 per day</v>
      </c>
      <c r="C42" s="76"/>
      <c r="D42" s="69"/>
      <c r="E42" s="65"/>
      <c r="F42" s="65"/>
      <c r="G42" s="65"/>
      <c r="H42" s="126"/>
      <c r="I42" s="65"/>
      <c r="J42" s="65"/>
      <c r="K42" s="65"/>
      <c r="L42" s="65"/>
      <c r="M42" s="65"/>
      <c r="N42" s="65"/>
      <c r="O42" s="65"/>
      <c r="P42" s="65"/>
      <c r="Q42" s="65"/>
      <c r="R42" s="65"/>
      <c r="S42" s="65"/>
      <c r="T42" s="65"/>
      <c r="U42" s="65"/>
      <c r="V42" s="65"/>
      <c r="W42" s="65"/>
      <c r="X42" s="65"/>
      <c r="Y42" s="65"/>
      <c r="Z42" s="65"/>
      <c r="AA42" s="65"/>
      <c r="AB42" s="65"/>
      <c r="AC42" s="65"/>
    </row>
    <row r="43" spans="1:29" s="34" customFormat="1" ht="16.5" customHeight="1" outlineLevel="2" x14ac:dyDescent="0.3">
      <c r="B43" s="36" t="s">
        <v>142</v>
      </c>
      <c r="C43" s="72" t="s">
        <v>16</v>
      </c>
      <c r="D43" s="128">
        <f>IF('Detailed input - HRS'!E81&lt;&gt;0,'Detailed input - HRS'!E81,IF('Detailed input - HRS'!$E$5='Detailed input - HRS'!$C$78,'Detailed input - HRS'!E78,IF('Detailed input - HRS'!$E$5='Detailed input - HRS'!$C$79,'Detailed input - HRS'!E79,'Detailed input - HRS'!E80)))*'Basic input'!F50</f>
        <v>0</v>
      </c>
      <c r="E43" s="128">
        <f>IF('Detailed input - HRS'!F81&lt;&gt;0,'Detailed input - HRS'!F81,IF('Detailed input - HRS'!$E$5='Detailed input - HRS'!$C$78,'Detailed input - HRS'!F78,IF('Detailed input - HRS'!$E$5='Detailed input - HRS'!$C$79,'Detailed input - HRS'!F79,'Detailed input - HRS'!F80)))*'Basic input'!G50</f>
        <v>0</v>
      </c>
      <c r="F43" s="128">
        <f>IF('Detailed input - HRS'!G81&lt;&gt;0,'Detailed input - HRS'!G81,IF('Detailed input - HRS'!$E$5='Detailed input - HRS'!$C$78,'Detailed input - HRS'!G78,IF('Detailed input - HRS'!$E$5='Detailed input - HRS'!$C$79,'Detailed input - HRS'!G79,'Detailed input - HRS'!G80)))*'Basic input'!H50</f>
        <v>0</v>
      </c>
      <c r="G43" s="128">
        <f>IF('Detailed input - HRS'!H81&lt;&gt;0,'Detailed input - HRS'!H81,IF('Detailed input - HRS'!$E$5='Detailed input - HRS'!$C$78,'Detailed input - HRS'!H78,IF('Detailed input - HRS'!$E$5='Detailed input - HRS'!$C$79,'Detailed input - HRS'!H79,'Detailed input - HRS'!H80)))*'Basic input'!I50</f>
        <v>0</v>
      </c>
      <c r="H43" s="128">
        <f>IF('Detailed input - HRS'!I81&lt;&gt;0,'Detailed input - HRS'!I81,IF('Detailed input - HRS'!$E$5='Detailed input - HRS'!$C$78,'Detailed input - HRS'!I78,IF('Detailed input - HRS'!$E$5='Detailed input - HRS'!$C$79,'Detailed input - HRS'!I79,'Detailed input - HRS'!I80)))*'Basic input'!J50</f>
        <v>0</v>
      </c>
      <c r="I43" s="128">
        <f>IF('Detailed input - HRS'!J81&lt;&gt;0,'Detailed input - HRS'!J81,IF('Detailed input - HRS'!$E$5='Detailed input - HRS'!$C$78,'Detailed input - HRS'!J78,IF('Detailed input - HRS'!$E$5='Detailed input - HRS'!$C$79,'Detailed input - HRS'!J79,'Detailed input - HRS'!J80)))*'Basic input'!K50</f>
        <v>0</v>
      </c>
      <c r="J43" s="128">
        <f>IF('Detailed input - HRS'!K81&lt;&gt;0,'Detailed input - HRS'!K81,IF('Detailed input - HRS'!$E$5='Detailed input - HRS'!$C$78,'Detailed input - HRS'!K78,IF('Detailed input - HRS'!$E$5='Detailed input - HRS'!$C$79,'Detailed input - HRS'!K79,'Detailed input - HRS'!K80)))*'Basic input'!L50</f>
        <v>0</v>
      </c>
      <c r="K43" s="128">
        <f>IF('Detailed input - HRS'!L81&lt;&gt;0,'Detailed input - HRS'!L81,IF('Detailed input - HRS'!$E$5='Detailed input - HRS'!$C$78,'Detailed input - HRS'!L78,IF('Detailed input - HRS'!$E$5='Detailed input - HRS'!$C$79,'Detailed input - HRS'!L79,'Detailed input - HRS'!L80)))*'Basic input'!M50</f>
        <v>0</v>
      </c>
      <c r="L43" s="128">
        <f>IF('Detailed input - HRS'!M81&lt;&gt;0,'Detailed input - HRS'!M81,IF('Detailed input - HRS'!$E$5='Detailed input - HRS'!$C$78,'Detailed input - HRS'!M78,IF('Detailed input - HRS'!$E$5='Detailed input - HRS'!$C$79,'Detailed input - HRS'!M79,'Detailed input - HRS'!M80)))*'Basic input'!N50</f>
        <v>0</v>
      </c>
      <c r="M43" s="128">
        <f>IF('Detailed input - HRS'!N81&lt;&gt;0,'Detailed input - HRS'!N81,IF('Detailed input - HRS'!$E$5='Detailed input - HRS'!$C$78,'Detailed input - HRS'!N78,IF('Detailed input - HRS'!$E$5='Detailed input - HRS'!$C$79,'Detailed input - HRS'!N79,'Detailed input - HRS'!N80)))*'Basic input'!O50</f>
        <v>0</v>
      </c>
      <c r="N43" s="128">
        <f>IF('Detailed input - HRS'!O81&lt;&gt;0,'Detailed input - HRS'!O81,IF('Detailed input - HRS'!$E$5='Detailed input - HRS'!$C$78,'Detailed input - HRS'!O78,IF('Detailed input - HRS'!$E$5='Detailed input - HRS'!$C$79,'Detailed input - HRS'!O79,'Detailed input - HRS'!O80)))*'Basic input'!P50</f>
        <v>0</v>
      </c>
      <c r="O43" s="128"/>
      <c r="P43" s="128"/>
      <c r="Q43" s="128"/>
      <c r="R43" s="128"/>
      <c r="S43" s="128"/>
      <c r="T43" s="128"/>
      <c r="U43" s="128"/>
      <c r="V43" s="128"/>
      <c r="W43" s="128"/>
      <c r="X43" s="128"/>
      <c r="Y43" s="128"/>
      <c r="Z43" s="128"/>
      <c r="AA43" s="128"/>
      <c r="AB43" s="128"/>
      <c r="AC43" s="128"/>
    </row>
    <row r="44" spans="1:29" s="118" customFormat="1" ht="16.5" customHeight="1" outlineLevel="2" x14ac:dyDescent="0.3">
      <c r="A44" s="34"/>
      <c r="B44" s="156" t="s">
        <v>143</v>
      </c>
      <c r="C44" s="72" t="s">
        <v>16</v>
      </c>
      <c r="D44" s="127">
        <f>IF('Detailed input - HRS'!E84&lt;&gt;0,'Detailed input - HRS'!E84,'Detailed input - HRS'!E83)*'Basic input'!F50</f>
        <v>0</v>
      </c>
      <c r="E44" s="127">
        <f>IF('Detailed input - HRS'!F84&lt;&gt;0,'Detailed input - HRS'!F84,'Detailed input - HRS'!F83)*'Basic input'!G50</f>
        <v>0</v>
      </c>
      <c r="F44" s="127">
        <f>IF('Detailed input - HRS'!G84&lt;&gt;0,'Detailed input - HRS'!G84,'Detailed input - HRS'!G83)*'Basic input'!H50</f>
        <v>0</v>
      </c>
      <c r="G44" s="127">
        <f>IF('Detailed input - HRS'!H84&lt;&gt;0,'Detailed input - HRS'!H84,'Detailed input - HRS'!H83)*'Basic input'!I50</f>
        <v>0</v>
      </c>
      <c r="H44" s="127">
        <f>IF('Detailed input - HRS'!I84&lt;&gt;0,'Detailed input - HRS'!I84,'Detailed input - HRS'!I83)*'Basic input'!J50</f>
        <v>0</v>
      </c>
      <c r="I44" s="127">
        <f>IF('Detailed input - HRS'!J84&lt;&gt;0,'Detailed input - HRS'!J84,'Detailed input - HRS'!J83)*'Basic input'!K50</f>
        <v>0</v>
      </c>
      <c r="J44" s="127">
        <f>IF('Detailed input - HRS'!K84&lt;&gt;0,'Detailed input - HRS'!K84,'Detailed input - HRS'!K83)*'Basic input'!L50</f>
        <v>0</v>
      </c>
      <c r="K44" s="127">
        <f>IF('Detailed input - HRS'!L84&lt;&gt;0,'Detailed input - HRS'!L84,'Detailed input - HRS'!L83)*'Basic input'!M50</f>
        <v>0</v>
      </c>
      <c r="L44" s="127">
        <f>IF('Detailed input - HRS'!M84&lt;&gt;0,'Detailed input - HRS'!M84,'Detailed input - HRS'!M83)*'Basic input'!N50</f>
        <v>0</v>
      </c>
      <c r="M44" s="127">
        <f>IF('Detailed input - HRS'!N84&lt;&gt;0,'Detailed input - HRS'!N84,'Detailed input - HRS'!N83)*'Basic input'!O50</f>
        <v>0</v>
      </c>
      <c r="N44" s="127">
        <f>IF('Detailed input - HRS'!O84&lt;&gt;0,'Detailed input - HRS'!O84,'Detailed input - HRS'!O83)*'Basic input'!P50</f>
        <v>0</v>
      </c>
      <c r="O44" s="127"/>
      <c r="P44" s="127"/>
      <c r="Q44" s="127"/>
      <c r="R44" s="127"/>
      <c r="S44" s="127"/>
      <c r="T44" s="127"/>
      <c r="U44" s="127"/>
      <c r="V44" s="127"/>
      <c r="W44" s="127"/>
      <c r="X44" s="127"/>
      <c r="Y44" s="127"/>
      <c r="Z44" s="127"/>
      <c r="AA44" s="127"/>
      <c r="AB44" s="127"/>
      <c r="AC44" s="127"/>
    </row>
    <row r="45" spans="1:29" s="118" customFormat="1" ht="16.5" customHeight="1" outlineLevel="2" x14ac:dyDescent="0.3">
      <c r="A45" s="34"/>
      <c r="B45" s="156" t="s">
        <v>144</v>
      </c>
      <c r="C45" s="72" t="s">
        <v>16</v>
      </c>
      <c r="D45" s="127">
        <f t="shared" ref="D45:N45" si="9">D43+D44</f>
        <v>0</v>
      </c>
      <c r="E45" s="127">
        <f t="shared" si="9"/>
        <v>0</v>
      </c>
      <c r="F45" s="127">
        <f t="shared" si="9"/>
        <v>0</v>
      </c>
      <c r="G45" s="127">
        <f t="shared" si="9"/>
        <v>0</v>
      </c>
      <c r="H45" s="127">
        <f t="shared" si="9"/>
        <v>0</v>
      </c>
      <c r="I45" s="127">
        <f t="shared" si="9"/>
        <v>0</v>
      </c>
      <c r="J45" s="127">
        <f t="shared" si="9"/>
        <v>0</v>
      </c>
      <c r="K45" s="127">
        <f t="shared" si="9"/>
        <v>0</v>
      </c>
      <c r="L45" s="127">
        <f t="shared" si="9"/>
        <v>0</v>
      </c>
      <c r="M45" s="127">
        <f t="shared" si="9"/>
        <v>0</v>
      </c>
      <c r="N45" s="127">
        <f t="shared" si="9"/>
        <v>0</v>
      </c>
      <c r="O45" s="127"/>
      <c r="P45" s="127"/>
      <c r="Q45" s="127"/>
      <c r="R45" s="127"/>
      <c r="S45" s="127"/>
      <c r="T45" s="127"/>
      <c r="U45" s="127"/>
      <c r="V45" s="127"/>
      <c r="W45" s="127"/>
      <c r="X45" s="127"/>
      <c r="Y45" s="127"/>
      <c r="Z45" s="127"/>
      <c r="AA45" s="127"/>
      <c r="AB45" s="127"/>
      <c r="AC45" s="127"/>
    </row>
    <row r="46" spans="1:29" s="118" customFormat="1" ht="16.5" customHeight="1" outlineLevel="2" x14ac:dyDescent="0.3">
      <c r="A46" s="34"/>
      <c r="B46" s="156"/>
      <c r="C46" s="76"/>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row>
    <row r="47" spans="1:29" s="118" customFormat="1" ht="16.5" customHeight="1" outlineLevel="2" x14ac:dyDescent="0.3">
      <c r="A47" s="34"/>
      <c r="B47" s="99" t="str">
        <f>'Basic input'!C51</f>
        <v>Type 7: ~1,500 kg H2 per day</v>
      </c>
      <c r="C47" s="76"/>
      <c r="D47" s="69"/>
      <c r="E47" s="65"/>
      <c r="F47" s="65"/>
      <c r="G47" s="65"/>
      <c r="H47" s="126"/>
      <c r="I47" s="65"/>
      <c r="J47" s="65"/>
      <c r="K47" s="65"/>
      <c r="L47" s="65"/>
      <c r="M47" s="65"/>
      <c r="N47" s="65"/>
      <c r="O47" s="65"/>
      <c r="P47" s="65"/>
      <c r="Q47" s="65"/>
      <c r="R47" s="65"/>
      <c r="S47" s="65"/>
      <c r="T47" s="65"/>
      <c r="U47" s="65"/>
      <c r="V47" s="65"/>
      <c r="W47" s="65"/>
      <c r="X47" s="65"/>
      <c r="Y47" s="65"/>
      <c r="Z47" s="65"/>
      <c r="AA47" s="65"/>
      <c r="AB47" s="65"/>
      <c r="AC47" s="65"/>
    </row>
    <row r="48" spans="1:29" s="34" customFormat="1" ht="16.5" customHeight="1" outlineLevel="2" x14ac:dyDescent="0.3">
      <c r="B48" s="36" t="s">
        <v>142</v>
      </c>
      <c r="C48" s="72" t="s">
        <v>16</v>
      </c>
      <c r="D48" s="128">
        <f>IF('Detailed input - HRS'!E91&lt;&gt;0,'Detailed input - HRS'!E91,IF('Detailed input - HRS'!$E$5='Detailed input - HRS'!$C$88,'Detailed input - HRS'!E88,IF('Detailed input - HRS'!$E$5='Detailed input - HRS'!$C$89,'Detailed input - HRS'!E89,'Detailed input - HRS'!E90)))*'Basic input'!F51</f>
        <v>0</v>
      </c>
      <c r="E48" s="128">
        <f>IF('Detailed input - HRS'!F91&lt;&gt;0,'Detailed input - HRS'!F91,IF('Detailed input - HRS'!$E$5='Detailed input - HRS'!$C$88,'Detailed input - HRS'!F88,IF('Detailed input - HRS'!$E$5='Detailed input - HRS'!$C$89,'Detailed input - HRS'!F89,'Detailed input - HRS'!F90)))*'Basic input'!G51</f>
        <v>0</v>
      </c>
      <c r="F48" s="128">
        <f>IF('Detailed input - HRS'!G91&lt;&gt;0,'Detailed input - HRS'!G91,IF('Detailed input - HRS'!$E$5='Detailed input - HRS'!$C$88,'Detailed input - HRS'!G88,IF('Detailed input - HRS'!$E$5='Detailed input - HRS'!$C$89,'Detailed input - HRS'!G89,'Detailed input - HRS'!G90)))*'Basic input'!H51</f>
        <v>0</v>
      </c>
      <c r="G48" s="128">
        <f>IF('Detailed input - HRS'!H91&lt;&gt;0,'Detailed input - HRS'!H91,IF('Detailed input - HRS'!$E$5='Detailed input - HRS'!$C$88,'Detailed input - HRS'!H88,IF('Detailed input - HRS'!$E$5='Detailed input - HRS'!$C$89,'Detailed input - HRS'!H89,'Detailed input - HRS'!H90)))*'Basic input'!I51</f>
        <v>0</v>
      </c>
      <c r="H48" s="128">
        <f>IF('Detailed input - HRS'!I91&lt;&gt;0,'Detailed input - HRS'!I91,IF('Detailed input - HRS'!$E$5='Detailed input - HRS'!$C$88,'Detailed input - HRS'!I88,IF('Detailed input - HRS'!$E$5='Detailed input - HRS'!$C$89,'Detailed input - HRS'!I89,'Detailed input - HRS'!I90)))*'Basic input'!J51</f>
        <v>0</v>
      </c>
      <c r="I48" s="128">
        <f>IF('Detailed input - HRS'!J91&lt;&gt;0,'Detailed input - HRS'!J91,IF('Detailed input - HRS'!$E$5='Detailed input - HRS'!$C$88,'Detailed input - HRS'!J88,IF('Detailed input - HRS'!$E$5='Detailed input - HRS'!$C$89,'Detailed input - HRS'!J89,'Detailed input - HRS'!J90)))*'Basic input'!K51</f>
        <v>0</v>
      </c>
      <c r="J48" s="128">
        <f>IF('Detailed input - HRS'!K91&lt;&gt;0,'Detailed input - HRS'!K91,IF('Detailed input - HRS'!$E$5='Detailed input - HRS'!$C$88,'Detailed input - HRS'!K88,IF('Detailed input - HRS'!$E$5='Detailed input - HRS'!$C$89,'Detailed input - HRS'!K89,'Detailed input - HRS'!K90)))*'Basic input'!L51</f>
        <v>0</v>
      </c>
      <c r="K48" s="128">
        <f>IF('Detailed input - HRS'!L91&lt;&gt;0,'Detailed input - HRS'!L91,IF('Detailed input - HRS'!$E$5='Detailed input - HRS'!$C$88,'Detailed input - HRS'!L88,IF('Detailed input - HRS'!$E$5='Detailed input - HRS'!$C$89,'Detailed input - HRS'!L89,'Detailed input - HRS'!L90)))*'Basic input'!M51</f>
        <v>0</v>
      </c>
      <c r="L48" s="128">
        <f>IF('Detailed input - HRS'!M91&lt;&gt;0,'Detailed input - HRS'!M91,IF('Detailed input - HRS'!$E$5='Detailed input - HRS'!$C$88,'Detailed input - HRS'!M88,IF('Detailed input - HRS'!$E$5='Detailed input - HRS'!$C$89,'Detailed input - HRS'!M89,'Detailed input - HRS'!M90)))*'Basic input'!N51</f>
        <v>0</v>
      </c>
      <c r="M48" s="128">
        <f>IF('Detailed input - HRS'!N91&lt;&gt;0,'Detailed input - HRS'!N91,IF('Detailed input - HRS'!$E$5='Detailed input - HRS'!$C$88,'Detailed input - HRS'!N88,IF('Detailed input - HRS'!$E$5='Detailed input - HRS'!$C$89,'Detailed input - HRS'!N89,'Detailed input - HRS'!N90)))*'Basic input'!O51</f>
        <v>0</v>
      </c>
      <c r="N48" s="128">
        <f>IF('Detailed input - HRS'!O91&lt;&gt;0,'Detailed input - HRS'!O91,IF('Detailed input - HRS'!$E$5='Detailed input - HRS'!$C$88,'Detailed input - HRS'!O88,IF('Detailed input - HRS'!$E$5='Detailed input - HRS'!$C$89,'Detailed input - HRS'!O89,'Detailed input - HRS'!O90)))*'Basic input'!P51</f>
        <v>0</v>
      </c>
      <c r="O48" s="128"/>
      <c r="P48" s="128"/>
      <c r="Q48" s="128"/>
      <c r="R48" s="128"/>
      <c r="S48" s="128"/>
      <c r="T48" s="128"/>
      <c r="U48" s="128"/>
      <c r="V48" s="128"/>
      <c r="W48" s="128"/>
      <c r="X48" s="128"/>
      <c r="Y48" s="128"/>
      <c r="Z48" s="128"/>
      <c r="AA48" s="128"/>
      <c r="AB48" s="128"/>
      <c r="AC48" s="128"/>
    </row>
    <row r="49" spans="1:29" s="118" customFormat="1" ht="16.5" customHeight="1" outlineLevel="2" x14ac:dyDescent="0.3">
      <c r="A49" s="34"/>
      <c r="B49" s="156" t="s">
        <v>143</v>
      </c>
      <c r="C49" s="72" t="s">
        <v>16</v>
      </c>
      <c r="D49" s="127">
        <f>IF('Detailed input - HRS'!E94&lt;&gt;0,'Detailed input - HRS'!E94,'Detailed input - HRS'!E93)*'Basic input'!F51</f>
        <v>0</v>
      </c>
      <c r="E49" s="127">
        <f>IF('Detailed input - HRS'!F94&lt;&gt;0,'Detailed input - HRS'!F94,'Detailed input - HRS'!F93)*'Basic input'!G51</f>
        <v>0</v>
      </c>
      <c r="F49" s="127">
        <f>IF('Detailed input - HRS'!G94&lt;&gt;0,'Detailed input - HRS'!G94,'Detailed input - HRS'!G93)*'Basic input'!H51</f>
        <v>0</v>
      </c>
      <c r="G49" s="127">
        <f>IF('Detailed input - HRS'!H94&lt;&gt;0,'Detailed input - HRS'!H94,'Detailed input - HRS'!H93)*'Basic input'!I51</f>
        <v>0</v>
      </c>
      <c r="H49" s="127">
        <f>IF('Detailed input - HRS'!I94&lt;&gt;0,'Detailed input - HRS'!I94,'Detailed input - HRS'!I93)*'Basic input'!J51</f>
        <v>0</v>
      </c>
      <c r="I49" s="127">
        <f>IF('Detailed input - HRS'!J94&lt;&gt;0,'Detailed input - HRS'!J94,'Detailed input - HRS'!J93)*'Basic input'!K51</f>
        <v>0</v>
      </c>
      <c r="J49" s="127">
        <f>IF('Detailed input - HRS'!K94&lt;&gt;0,'Detailed input - HRS'!K94,'Detailed input - HRS'!K93)*'Basic input'!L51</f>
        <v>0</v>
      </c>
      <c r="K49" s="127">
        <f>IF('Detailed input - HRS'!L94&lt;&gt;0,'Detailed input - HRS'!L94,'Detailed input - HRS'!L93)*'Basic input'!M51</f>
        <v>0</v>
      </c>
      <c r="L49" s="127">
        <f>IF('Detailed input - HRS'!M94&lt;&gt;0,'Detailed input - HRS'!M94,'Detailed input - HRS'!M93)*'Basic input'!N51</f>
        <v>0</v>
      </c>
      <c r="M49" s="127">
        <f>IF('Detailed input - HRS'!N94&lt;&gt;0,'Detailed input - HRS'!N94,'Detailed input - HRS'!N93)*'Basic input'!O51</f>
        <v>0</v>
      </c>
      <c r="N49" s="127">
        <f>IF('Detailed input - HRS'!O94&lt;&gt;0,'Detailed input - HRS'!O94,'Detailed input - HRS'!O93)*'Basic input'!P51</f>
        <v>0</v>
      </c>
      <c r="O49" s="127"/>
      <c r="P49" s="127"/>
      <c r="Q49" s="127"/>
      <c r="R49" s="127"/>
      <c r="S49" s="127"/>
      <c r="T49" s="127"/>
      <c r="U49" s="127"/>
      <c r="V49" s="127"/>
      <c r="W49" s="127"/>
      <c r="X49" s="127"/>
      <c r="Y49" s="127"/>
      <c r="Z49" s="127"/>
      <c r="AA49" s="127"/>
      <c r="AB49" s="127"/>
      <c r="AC49" s="127"/>
    </row>
    <row r="50" spans="1:29" s="118" customFormat="1" ht="16.5" customHeight="1" outlineLevel="2" x14ac:dyDescent="0.3">
      <c r="A50" s="34"/>
      <c r="B50" s="156" t="s">
        <v>144</v>
      </c>
      <c r="C50" s="72" t="s">
        <v>16</v>
      </c>
      <c r="D50" s="127">
        <f t="shared" ref="D50:N50" si="10">D48+D49</f>
        <v>0</v>
      </c>
      <c r="E50" s="127">
        <f t="shared" si="10"/>
        <v>0</v>
      </c>
      <c r="F50" s="127">
        <f t="shared" si="10"/>
        <v>0</v>
      </c>
      <c r="G50" s="127">
        <f t="shared" si="10"/>
        <v>0</v>
      </c>
      <c r="H50" s="127">
        <f t="shared" si="10"/>
        <v>0</v>
      </c>
      <c r="I50" s="127">
        <f t="shared" si="10"/>
        <v>0</v>
      </c>
      <c r="J50" s="127">
        <f t="shared" si="10"/>
        <v>0</v>
      </c>
      <c r="K50" s="127">
        <f t="shared" si="10"/>
        <v>0</v>
      </c>
      <c r="L50" s="127">
        <f t="shared" si="10"/>
        <v>0</v>
      </c>
      <c r="M50" s="127">
        <f t="shared" si="10"/>
        <v>0</v>
      </c>
      <c r="N50" s="127">
        <f t="shared" si="10"/>
        <v>0</v>
      </c>
      <c r="O50" s="127"/>
      <c r="P50" s="127"/>
      <c r="Q50" s="127"/>
      <c r="R50" s="127"/>
      <c r="S50" s="127"/>
      <c r="T50" s="127"/>
      <c r="U50" s="127"/>
      <c r="V50" s="127"/>
      <c r="W50" s="127"/>
      <c r="X50" s="127"/>
      <c r="Y50" s="127"/>
      <c r="Z50" s="127"/>
      <c r="AA50" s="127"/>
      <c r="AB50" s="127"/>
      <c r="AC50" s="127"/>
    </row>
    <row r="51" spans="1:29" s="118" customFormat="1" ht="16.5" customHeight="1" outlineLevel="2" x14ac:dyDescent="0.3">
      <c r="A51" s="34"/>
      <c r="B51" s="156"/>
      <c r="C51" s="76"/>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row>
    <row r="52" spans="1:29" s="118" customFormat="1" ht="16.5" customHeight="1" outlineLevel="2" x14ac:dyDescent="0.3">
      <c r="A52" s="34"/>
      <c r="B52" s="99" t="str">
        <f>'Basic input'!C52</f>
        <v>Type 8: ~3,000 kg H2 per day</v>
      </c>
      <c r="C52" s="76"/>
      <c r="D52" s="69"/>
      <c r="E52" s="65"/>
      <c r="F52" s="65"/>
      <c r="G52" s="65"/>
      <c r="H52" s="126"/>
      <c r="I52" s="65"/>
      <c r="J52" s="65"/>
      <c r="K52" s="65"/>
      <c r="L52" s="65"/>
      <c r="M52" s="65"/>
      <c r="N52" s="65"/>
      <c r="O52" s="65"/>
      <c r="P52" s="65"/>
      <c r="Q52" s="65"/>
      <c r="R52" s="65"/>
      <c r="S52" s="65"/>
      <c r="T52" s="65"/>
      <c r="U52" s="65"/>
      <c r="V52" s="65"/>
      <c r="W52" s="65"/>
      <c r="X52" s="65"/>
      <c r="Y52" s="65"/>
      <c r="Z52" s="65"/>
      <c r="AA52" s="65"/>
      <c r="AB52" s="65"/>
      <c r="AC52" s="65"/>
    </row>
    <row r="53" spans="1:29" s="34" customFormat="1" ht="16.5" customHeight="1" outlineLevel="2" x14ac:dyDescent="0.3">
      <c r="B53" s="36" t="s">
        <v>142</v>
      </c>
      <c r="C53" s="72" t="s">
        <v>16</v>
      </c>
      <c r="D53" s="128">
        <f>IF('Detailed input - HRS'!E101&lt;&gt;0,'Detailed input - HRS'!E101,IF('Detailed input - HRS'!$E$5='Detailed input - HRS'!$C$98,'Detailed input - HRS'!E98,IF('Detailed input - HRS'!$E$5='Detailed input - HRS'!$C$99,'Detailed input - HRS'!E99,'Detailed input - HRS'!E100)))*'Basic input'!F52</f>
        <v>0</v>
      </c>
      <c r="E53" s="128">
        <f>IF('Detailed input - HRS'!F101&lt;&gt;0,'Detailed input - HRS'!F101,IF('Detailed input - HRS'!$E$5='Detailed input - HRS'!$C$98,'Detailed input - HRS'!F98,IF('Detailed input - HRS'!$E$5='Detailed input - HRS'!$C$99,'Detailed input - HRS'!F99,'Detailed input - HRS'!F100)))*'Basic input'!G52</f>
        <v>0</v>
      </c>
      <c r="F53" s="128">
        <f>IF('Detailed input - HRS'!G101&lt;&gt;0,'Detailed input - HRS'!G101,IF('Detailed input - HRS'!$E$5='Detailed input - HRS'!$C$98,'Detailed input - HRS'!G98,IF('Detailed input - HRS'!$E$5='Detailed input - HRS'!$C$99,'Detailed input - HRS'!G99,'Detailed input - HRS'!G100)))*'Basic input'!H52</f>
        <v>0</v>
      </c>
      <c r="G53" s="128">
        <f>IF('Detailed input - HRS'!H101&lt;&gt;0,'Detailed input - HRS'!H101,IF('Detailed input - HRS'!$E$5='Detailed input - HRS'!$C$98,'Detailed input - HRS'!H98,IF('Detailed input - HRS'!$E$5='Detailed input - HRS'!$C$99,'Detailed input - HRS'!H99,'Detailed input - HRS'!H100)))*'Basic input'!I52</f>
        <v>0</v>
      </c>
      <c r="H53" s="128">
        <f>IF('Detailed input - HRS'!I101&lt;&gt;0,'Detailed input - HRS'!I101,IF('Detailed input - HRS'!$E$5='Detailed input - HRS'!$C$98,'Detailed input - HRS'!I98,IF('Detailed input - HRS'!$E$5='Detailed input - HRS'!$C$99,'Detailed input - HRS'!I99,'Detailed input - HRS'!I100)))*'Basic input'!J52</f>
        <v>0</v>
      </c>
      <c r="I53" s="128">
        <f>IF('Detailed input - HRS'!J101&lt;&gt;0,'Detailed input - HRS'!J101,IF('Detailed input - HRS'!$E$5='Detailed input - HRS'!$C$98,'Detailed input - HRS'!J98,IF('Detailed input - HRS'!$E$5='Detailed input - HRS'!$C$99,'Detailed input - HRS'!J99,'Detailed input - HRS'!J100)))*'Basic input'!K52</f>
        <v>0</v>
      </c>
      <c r="J53" s="128">
        <f>IF('Detailed input - HRS'!K101&lt;&gt;0,'Detailed input - HRS'!K101,IF('Detailed input - HRS'!$E$5='Detailed input - HRS'!$C$98,'Detailed input - HRS'!K98,IF('Detailed input - HRS'!$E$5='Detailed input - HRS'!$C$99,'Detailed input - HRS'!K99,'Detailed input - HRS'!K100)))*'Basic input'!L52</f>
        <v>0</v>
      </c>
      <c r="K53" s="128">
        <f>IF('Detailed input - HRS'!L101&lt;&gt;0,'Detailed input - HRS'!L101,IF('Detailed input - HRS'!$E$5='Detailed input - HRS'!$C$98,'Detailed input - HRS'!L98,IF('Detailed input - HRS'!$E$5='Detailed input - HRS'!$C$99,'Detailed input - HRS'!L99,'Detailed input - HRS'!L100)))*'Basic input'!M52</f>
        <v>0</v>
      </c>
      <c r="L53" s="128">
        <f>IF('Detailed input - HRS'!M101&lt;&gt;0,'Detailed input - HRS'!M101,IF('Detailed input - HRS'!$E$5='Detailed input - HRS'!$C$98,'Detailed input - HRS'!M98,IF('Detailed input - HRS'!$E$5='Detailed input - HRS'!$C$99,'Detailed input - HRS'!M99,'Detailed input - HRS'!M100)))*'Basic input'!N52</f>
        <v>0</v>
      </c>
      <c r="M53" s="128">
        <f>IF('Detailed input - HRS'!N101&lt;&gt;0,'Detailed input - HRS'!N101,IF('Detailed input - HRS'!$E$5='Detailed input - HRS'!$C$98,'Detailed input - HRS'!N98,IF('Detailed input - HRS'!$E$5='Detailed input - HRS'!$C$99,'Detailed input - HRS'!N99,'Detailed input - HRS'!N100)))*'Basic input'!O52</f>
        <v>0</v>
      </c>
      <c r="N53" s="128">
        <f>IF('Detailed input - HRS'!O101&lt;&gt;0,'Detailed input - HRS'!O101,IF('Detailed input - HRS'!$E$5='Detailed input - HRS'!$C$98,'Detailed input - HRS'!O98,IF('Detailed input - HRS'!$E$5='Detailed input - HRS'!$C$99,'Detailed input - HRS'!O99,'Detailed input - HRS'!O100)))*'Basic input'!P52</f>
        <v>0</v>
      </c>
      <c r="O53" s="128"/>
      <c r="P53" s="128"/>
      <c r="Q53" s="128"/>
      <c r="R53" s="128"/>
      <c r="S53" s="128"/>
      <c r="T53" s="128"/>
      <c r="U53" s="128"/>
      <c r="V53" s="128"/>
      <c r="W53" s="128"/>
      <c r="X53" s="128"/>
      <c r="Y53" s="128"/>
      <c r="Z53" s="128"/>
      <c r="AA53" s="128"/>
      <c r="AB53" s="128"/>
      <c r="AC53" s="128"/>
    </row>
    <row r="54" spans="1:29" s="118" customFormat="1" ht="16.5" customHeight="1" outlineLevel="2" x14ac:dyDescent="0.3">
      <c r="A54" s="34"/>
      <c r="B54" s="156" t="s">
        <v>143</v>
      </c>
      <c r="C54" s="72" t="s">
        <v>16</v>
      </c>
      <c r="D54" s="127">
        <f>IF('Detailed input - HRS'!E104&lt;&gt;0,'Detailed input - HRS'!E104,'Detailed input - HRS'!E103)*'Basic input'!F52</f>
        <v>0</v>
      </c>
      <c r="E54" s="127">
        <f>IF('Detailed input - HRS'!F104&lt;&gt;0,'Detailed input - HRS'!F104,'Detailed input - HRS'!F103)*'Basic input'!G52</f>
        <v>0</v>
      </c>
      <c r="F54" s="127">
        <f>IF('Detailed input - HRS'!G104&lt;&gt;0,'Detailed input - HRS'!G104,'Detailed input - HRS'!G103)*'Basic input'!H52</f>
        <v>0</v>
      </c>
      <c r="G54" s="127">
        <f>IF('Detailed input - HRS'!H104&lt;&gt;0,'Detailed input - HRS'!H104,'Detailed input - HRS'!H103)*'Basic input'!I52</f>
        <v>0</v>
      </c>
      <c r="H54" s="127">
        <f>IF('Detailed input - HRS'!I104&lt;&gt;0,'Detailed input - HRS'!I104,'Detailed input - HRS'!I103)*'Basic input'!J52</f>
        <v>0</v>
      </c>
      <c r="I54" s="127">
        <f>IF('Detailed input - HRS'!J104&lt;&gt;0,'Detailed input - HRS'!J104,'Detailed input - HRS'!J103)*'Basic input'!K52</f>
        <v>0</v>
      </c>
      <c r="J54" s="127">
        <f>IF('Detailed input - HRS'!K104&lt;&gt;0,'Detailed input - HRS'!K104,'Detailed input - HRS'!K103)*'Basic input'!L52</f>
        <v>0</v>
      </c>
      <c r="K54" s="127">
        <f>IF('Detailed input - HRS'!L104&lt;&gt;0,'Detailed input - HRS'!L104,'Detailed input - HRS'!L103)*'Basic input'!M52</f>
        <v>0</v>
      </c>
      <c r="L54" s="127">
        <f>IF('Detailed input - HRS'!M104&lt;&gt;0,'Detailed input - HRS'!M104,'Detailed input - HRS'!M103)*'Basic input'!N52</f>
        <v>0</v>
      </c>
      <c r="M54" s="127">
        <f>IF('Detailed input - HRS'!N104&lt;&gt;0,'Detailed input - HRS'!N104,'Detailed input - HRS'!N103)*'Basic input'!O52</f>
        <v>0</v>
      </c>
      <c r="N54" s="127">
        <f>IF('Detailed input - HRS'!O104&lt;&gt;0,'Detailed input - HRS'!O104,'Detailed input - HRS'!O103)*'Basic input'!P52</f>
        <v>0</v>
      </c>
      <c r="O54" s="127"/>
      <c r="P54" s="127"/>
      <c r="Q54" s="127"/>
      <c r="R54" s="127"/>
      <c r="S54" s="127"/>
      <c r="T54" s="127"/>
      <c r="U54" s="127"/>
      <c r="V54" s="127"/>
      <c r="W54" s="127"/>
      <c r="X54" s="127"/>
      <c r="Y54" s="127"/>
      <c r="Z54" s="127"/>
      <c r="AA54" s="127"/>
      <c r="AB54" s="127"/>
      <c r="AC54" s="127"/>
    </row>
    <row r="55" spans="1:29" s="118" customFormat="1" ht="16.5" customHeight="1" outlineLevel="2" x14ac:dyDescent="0.3">
      <c r="A55" s="34"/>
      <c r="B55" s="156" t="s">
        <v>144</v>
      </c>
      <c r="C55" s="72" t="s">
        <v>16</v>
      </c>
      <c r="D55" s="127">
        <f t="shared" ref="D55:N55" si="11">D53+D54</f>
        <v>0</v>
      </c>
      <c r="E55" s="127">
        <f t="shared" si="11"/>
        <v>0</v>
      </c>
      <c r="F55" s="127">
        <f t="shared" si="11"/>
        <v>0</v>
      </c>
      <c r="G55" s="127">
        <f t="shared" si="11"/>
        <v>0</v>
      </c>
      <c r="H55" s="127">
        <f t="shared" si="11"/>
        <v>0</v>
      </c>
      <c r="I55" s="127">
        <f t="shared" si="11"/>
        <v>0</v>
      </c>
      <c r="J55" s="127">
        <f t="shared" si="11"/>
        <v>0</v>
      </c>
      <c r="K55" s="127">
        <f t="shared" si="11"/>
        <v>0</v>
      </c>
      <c r="L55" s="127">
        <f t="shared" si="11"/>
        <v>0</v>
      </c>
      <c r="M55" s="127">
        <f t="shared" si="11"/>
        <v>0</v>
      </c>
      <c r="N55" s="127">
        <f t="shared" si="11"/>
        <v>0</v>
      </c>
      <c r="O55" s="127"/>
      <c r="P55" s="127"/>
      <c r="Q55" s="127"/>
      <c r="R55" s="127"/>
      <c r="S55" s="127"/>
      <c r="T55" s="127"/>
      <c r="U55" s="127"/>
      <c r="V55" s="127"/>
      <c r="W55" s="127"/>
      <c r="X55" s="127"/>
      <c r="Y55" s="127"/>
      <c r="Z55" s="127"/>
      <c r="AA55" s="127"/>
      <c r="AB55" s="127"/>
      <c r="AC55" s="127"/>
    </row>
    <row r="56" spans="1:29" s="118" customFormat="1" ht="16.5" customHeight="1" outlineLevel="2" x14ac:dyDescent="0.3">
      <c r="A56" s="34"/>
      <c r="B56" s="156"/>
      <c r="C56" s="76"/>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row>
    <row r="57" spans="1:29" s="118" customFormat="1" ht="16.5" customHeight="1" outlineLevel="2" x14ac:dyDescent="0.3">
      <c r="A57" s="34"/>
      <c r="B57" s="99" t="str">
        <f>'Basic input'!C53</f>
        <v>Type 9: ~6,000 kg H2 per day</v>
      </c>
      <c r="C57" s="76"/>
      <c r="D57" s="69"/>
      <c r="E57" s="65"/>
      <c r="F57" s="65"/>
      <c r="G57" s="65"/>
      <c r="H57" s="126"/>
      <c r="I57" s="65"/>
      <c r="J57" s="65"/>
      <c r="K57" s="65"/>
      <c r="L57" s="65"/>
      <c r="M57" s="65"/>
      <c r="N57" s="65"/>
      <c r="O57" s="65"/>
      <c r="P57" s="65"/>
      <c r="Q57" s="65"/>
      <c r="R57" s="65"/>
      <c r="S57" s="65"/>
      <c r="T57" s="65"/>
      <c r="U57" s="65"/>
      <c r="V57" s="65"/>
      <c r="W57" s="65"/>
      <c r="X57" s="65"/>
      <c r="Y57" s="65"/>
      <c r="Z57" s="65"/>
      <c r="AA57" s="65"/>
      <c r="AB57" s="65"/>
      <c r="AC57" s="65"/>
    </row>
    <row r="58" spans="1:29" s="34" customFormat="1" ht="16.5" customHeight="1" outlineLevel="2" x14ac:dyDescent="0.3">
      <c r="B58" s="36" t="s">
        <v>142</v>
      </c>
      <c r="C58" s="72" t="s">
        <v>16</v>
      </c>
      <c r="D58" s="128">
        <f>IF('Detailed input - HRS'!E111&lt;&gt;0,'Detailed input - HRS'!E111,IF('Detailed input - HRS'!$E$5='Detailed input - HRS'!$C$108,'Detailed input - HRS'!E108,IF('Detailed input - HRS'!$E$5='Detailed input - HRS'!$C$109,'Detailed input - HRS'!E109,'Detailed input - HRS'!E110)))*'Basic input'!F53</f>
        <v>0</v>
      </c>
      <c r="E58" s="128">
        <f>IF('Detailed input - HRS'!F111&lt;&gt;0,'Detailed input - HRS'!F111,IF('Detailed input - HRS'!$E$5='Detailed input - HRS'!$C$108,'Detailed input - HRS'!F108,IF('Detailed input - HRS'!$E$5='Detailed input - HRS'!$C$109,'Detailed input - HRS'!F109,'Detailed input - HRS'!F110)))*'Basic input'!G53</f>
        <v>0</v>
      </c>
      <c r="F58" s="128">
        <f>IF('Detailed input - HRS'!G111&lt;&gt;0,'Detailed input - HRS'!G111,IF('Detailed input - HRS'!$E$5='Detailed input - HRS'!$C$108,'Detailed input - HRS'!G108,IF('Detailed input - HRS'!$E$5='Detailed input - HRS'!$C$109,'Detailed input - HRS'!G109,'Detailed input - HRS'!G110)))*'Basic input'!H53</f>
        <v>0</v>
      </c>
      <c r="G58" s="128">
        <f>IF('Detailed input - HRS'!H111&lt;&gt;0,'Detailed input - HRS'!H111,IF('Detailed input - HRS'!$E$5='Detailed input - HRS'!$C$108,'Detailed input - HRS'!H108,IF('Detailed input - HRS'!$E$5='Detailed input - HRS'!$C$109,'Detailed input - HRS'!H109,'Detailed input - HRS'!H110)))*'Basic input'!I53</f>
        <v>0</v>
      </c>
      <c r="H58" s="128">
        <f>IF('Detailed input - HRS'!I111&lt;&gt;0,'Detailed input - HRS'!I111,IF('Detailed input - HRS'!$E$5='Detailed input - HRS'!$C$108,'Detailed input - HRS'!I108,IF('Detailed input - HRS'!$E$5='Detailed input - HRS'!$C$109,'Detailed input - HRS'!I109,'Detailed input - HRS'!I110)))*'Basic input'!J53</f>
        <v>0</v>
      </c>
      <c r="I58" s="128">
        <f>IF('Detailed input - HRS'!J111&lt;&gt;0,'Detailed input - HRS'!J111,IF('Detailed input - HRS'!$E$5='Detailed input - HRS'!$C$108,'Detailed input - HRS'!J108,IF('Detailed input - HRS'!$E$5='Detailed input - HRS'!$C$109,'Detailed input - HRS'!J109,'Detailed input - HRS'!J110)))*'Basic input'!K53</f>
        <v>0</v>
      </c>
      <c r="J58" s="128">
        <f>IF('Detailed input - HRS'!K111&lt;&gt;0,'Detailed input - HRS'!K111,IF('Detailed input - HRS'!$E$5='Detailed input - HRS'!$C$108,'Detailed input - HRS'!K108,IF('Detailed input - HRS'!$E$5='Detailed input - HRS'!$C$109,'Detailed input - HRS'!K109,'Detailed input - HRS'!K110)))*'Basic input'!L53</f>
        <v>0</v>
      </c>
      <c r="K58" s="128">
        <f>IF('Detailed input - HRS'!L111&lt;&gt;0,'Detailed input - HRS'!L111,IF('Detailed input - HRS'!$E$5='Detailed input - HRS'!$C$108,'Detailed input - HRS'!L108,IF('Detailed input - HRS'!$E$5='Detailed input - HRS'!$C$109,'Detailed input - HRS'!L109,'Detailed input - HRS'!L110)))*'Basic input'!M53</f>
        <v>0</v>
      </c>
      <c r="L58" s="128">
        <f>IF('Detailed input - HRS'!M111&lt;&gt;0,'Detailed input - HRS'!M111,IF('Detailed input - HRS'!$E$5='Detailed input - HRS'!$C$108,'Detailed input - HRS'!M108,IF('Detailed input - HRS'!$E$5='Detailed input - HRS'!$C$109,'Detailed input - HRS'!M109,'Detailed input - HRS'!M110)))*'Basic input'!N53</f>
        <v>0</v>
      </c>
      <c r="M58" s="128">
        <f>IF('Detailed input - HRS'!N111&lt;&gt;0,'Detailed input - HRS'!N111,IF('Detailed input - HRS'!$E$5='Detailed input - HRS'!$C$108,'Detailed input - HRS'!N108,IF('Detailed input - HRS'!$E$5='Detailed input - HRS'!$C$109,'Detailed input - HRS'!N109,'Detailed input - HRS'!N110)))*'Basic input'!O53</f>
        <v>0</v>
      </c>
      <c r="N58" s="128">
        <f>IF('Detailed input - HRS'!O111&lt;&gt;0,'Detailed input - HRS'!O111,IF('Detailed input - HRS'!$E$5='Detailed input - HRS'!$C$108,'Detailed input - HRS'!O108,IF('Detailed input - HRS'!$E$5='Detailed input - HRS'!$C$109,'Detailed input - HRS'!O109,'Detailed input - HRS'!O110)))*'Basic input'!P53</f>
        <v>0</v>
      </c>
      <c r="O58" s="128"/>
      <c r="P58" s="128"/>
      <c r="Q58" s="128"/>
      <c r="R58" s="128"/>
      <c r="S58" s="128"/>
      <c r="T58" s="128"/>
      <c r="U58" s="128"/>
      <c r="V58" s="128"/>
      <c r="W58" s="128"/>
      <c r="X58" s="128"/>
      <c r="Y58" s="128"/>
      <c r="Z58" s="128"/>
      <c r="AA58" s="128"/>
      <c r="AB58" s="128"/>
      <c r="AC58" s="128"/>
    </row>
    <row r="59" spans="1:29" s="118" customFormat="1" ht="16.5" customHeight="1" outlineLevel="2" x14ac:dyDescent="0.3">
      <c r="A59" s="34"/>
      <c r="B59" s="156" t="s">
        <v>143</v>
      </c>
      <c r="C59" s="72" t="s">
        <v>16</v>
      </c>
      <c r="D59" s="127">
        <f>IF('Detailed input - HRS'!E114&lt;&gt;0,'Detailed input - HRS'!E114,'Detailed input - HRS'!E113)*'Basic input'!F53</f>
        <v>0</v>
      </c>
      <c r="E59" s="127">
        <f>IF('Detailed input - HRS'!F114&lt;&gt;0,'Detailed input - HRS'!F114,'Detailed input - HRS'!F113)*'Basic input'!G53</f>
        <v>0</v>
      </c>
      <c r="F59" s="127">
        <f>IF('Detailed input - HRS'!G114&lt;&gt;0,'Detailed input - HRS'!G114,'Detailed input - HRS'!G113)*'Basic input'!H53</f>
        <v>0</v>
      </c>
      <c r="G59" s="127">
        <f>IF('Detailed input - HRS'!H114&lt;&gt;0,'Detailed input - HRS'!H114,'Detailed input - HRS'!H113)*'Basic input'!I53</f>
        <v>0</v>
      </c>
      <c r="H59" s="127">
        <f>IF('Detailed input - HRS'!I114&lt;&gt;0,'Detailed input - HRS'!I114,'Detailed input - HRS'!I113)*'Basic input'!J53</f>
        <v>0</v>
      </c>
      <c r="I59" s="127">
        <f>IF('Detailed input - HRS'!J114&lt;&gt;0,'Detailed input - HRS'!J114,'Detailed input - HRS'!J113)*'Basic input'!K53</f>
        <v>0</v>
      </c>
      <c r="J59" s="127">
        <f>IF('Detailed input - HRS'!K114&lt;&gt;0,'Detailed input - HRS'!K114,'Detailed input - HRS'!K113)*'Basic input'!L53</f>
        <v>0</v>
      </c>
      <c r="K59" s="127">
        <f>IF('Detailed input - HRS'!L114&lt;&gt;0,'Detailed input - HRS'!L114,'Detailed input - HRS'!L113)*'Basic input'!M53</f>
        <v>0</v>
      </c>
      <c r="L59" s="127">
        <f>IF('Detailed input - HRS'!M114&lt;&gt;0,'Detailed input - HRS'!M114,'Detailed input - HRS'!M113)*'Basic input'!N53</f>
        <v>0</v>
      </c>
      <c r="M59" s="127">
        <f>IF('Detailed input - HRS'!N114&lt;&gt;0,'Detailed input - HRS'!N114,'Detailed input - HRS'!N113)*'Basic input'!O53</f>
        <v>0</v>
      </c>
      <c r="N59" s="127">
        <f>IF('Detailed input - HRS'!O114&lt;&gt;0,'Detailed input - HRS'!O114,'Detailed input - HRS'!O113)*'Basic input'!P53</f>
        <v>0</v>
      </c>
      <c r="O59" s="127"/>
      <c r="P59" s="127"/>
      <c r="Q59" s="127"/>
      <c r="R59" s="127"/>
      <c r="S59" s="127"/>
      <c r="T59" s="127"/>
      <c r="U59" s="127"/>
      <c r="V59" s="127"/>
      <c r="W59" s="127"/>
      <c r="X59" s="127"/>
      <c r="Y59" s="127"/>
      <c r="Z59" s="127"/>
      <c r="AA59" s="127"/>
      <c r="AB59" s="127"/>
      <c r="AC59" s="127"/>
    </row>
    <row r="60" spans="1:29" s="118" customFormat="1" ht="16.5" customHeight="1" outlineLevel="2" x14ac:dyDescent="0.3">
      <c r="A60" s="34"/>
      <c r="B60" s="156" t="s">
        <v>144</v>
      </c>
      <c r="C60" s="72" t="s">
        <v>16</v>
      </c>
      <c r="D60" s="127">
        <f t="shared" ref="D60:N60" si="12">D58+D59</f>
        <v>0</v>
      </c>
      <c r="E60" s="127">
        <f t="shared" si="12"/>
        <v>0</v>
      </c>
      <c r="F60" s="127">
        <f t="shared" si="12"/>
        <v>0</v>
      </c>
      <c r="G60" s="127">
        <f t="shared" si="12"/>
        <v>0</v>
      </c>
      <c r="H60" s="127">
        <f t="shared" si="12"/>
        <v>0</v>
      </c>
      <c r="I60" s="127">
        <f t="shared" si="12"/>
        <v>0</v>
      </c>
      <c r="J60" s="127">
        <f t="shared" si="12"/>
        <v>0</v>
      </c>
      <c r="K60" s="127">
        <f t="shared" si="12"/>
        <v>0</v>
      </c>
      <c r="L60" s="127">
        <f t="shared" si="12"/>
        <v>0</v>
      </c>
      <c r="M60" s="127">
        <f t="shared" si="12"/>
        <v>0</v>
      </c>
      <c r="N60" s="127">
        <f t="shared" si="12"/>
        <v>0</v>
      </c>
      <c r="O60" s="127"/>
      <c r="P60" s="127"/>
      <c r="Q60" s="127"/>
      <c r="R60" s="127"/>
      <c r="S60" s="127"/>
      <c r="T60" s="127"/>
      <c r="U60" s="127"/>
      <c r="V60" s="127"/>
      <c r="W60" s="127"/>
      <c r="X60" s="127"/>
      <c r="Y60" s="127"/>
      <c r="Z60" s="127"/>
      <c r="AA60" s="127"/>
      <c r="AB60" s="127"/>
      <c r="AC60" s="127"/>
    </row>
    <row r="61" spans="1:29" s="118" customFormat="1" ht="16.5" customHeight="1" outlineLevel="1" x14ac:dyDescent="0.3">
      <c r="A61" s="34"/>
      <c r="B61" s="156"/>
      <c r="C61" s="76"/>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row>
    <row r="62" spans="1:29" s="118" customFormat="1" ht="16.5" customHeight="1" x14ac:dyDescent="0.3">
      <c r="A62" s="34"/>
      <c r="B62" s="156"/>
      <c r="C62" s="76"/>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row>
    <row r="63" spans="1:29" s="34" customFormat="1" ht="16.5" customHeight="1" x14ac:dyDescent="0.3">
      <c r="B63" s="93" t="s">
        <v>585</v>
      </c>
      <c r="C63" s="181"/>
      <c r="D63" s="127">
        <f>+Trains!D12+'GB trucks'!D12+'DV large'!D12+'DV small'!D12+Cars!D12+'B 18m'!D12+'B 12m'!D12</f>
        <v>0</v>
      </c>
      <c r="E63" s="127">
        <f>+Trains!E12+'GB trucks'!E12+'DV large'!E12+'DV small'!E12+Cars!E12+'B 18m'!E12+'B 12m'!E12</f>
        <v>0</v>
      </c>
      <c r="F63" s="127">
        <f>+Trains!F12+'GB trucks'!F12+'DV large'!F12+'DV small'!F12+Cars!F12+'B 18m'!F12+'B 12m'!F12</f>
        <v>0</v>
      </c>
      <c r="G63" s="127">
        <f>+Trains!G12+'GB trucks'!G12+'DV large'!G12+'DV small'!G12+Cars!G12+'B 18m'!G12+'B 12m'!G12</f>
        <v>0</v>
      </c>
      <c r="H63" s="127">
        <f>+Trains!H12+'GB trucks'!H12+'DV large'!H12+'DV small'!H12+Cars!H12+'B 18m'!H12+'B 12m'!H12</f>
        <v>0</v>
      </c>
      <c r="I63" s="127">
        <f>+Trains!I12+'GB trucks'!I12+'DV large'!I12+'DV small'!I12+Cars!I12+'B 18m'!I12+'B 12m'!I12</f>
        <v>0</v>
      </c>
      <c r="J63" s="127">
        <f>+Trains!J12+'GB trucks'!J12+'DV large'!J12+'DV small'!J12+Cars!J12+'B 18m'!J12+'B 12m'!J12</f>
        <v>0</v>
      </c>
      <c r="K63" s="127">
        <f>+Trains!K12+'GB trucks'!K12+'DV large'!K12+'DV small'!K12+Cars!K12+'B 18m'!K12+'B 12m'!K12</f>
        <v>0</v>
      </c>
      <c r="L63" s="127">
        <f>+Trains!L12+'GB trucks'!L12+'DV large'!L12+'DV small'!L12+Cars!L12+'B 18m'!L12+'B 12m'!L12</f>
        <v>0</v>
      </c>
      <c r="M63" s="127">
        <f>+Trains!M12+'GB trucks'!M12+'DV large'!M12+'DV small'!M12+Cars!M12+'B 18m'!M12+'B 12m'!M12</f>
        <v>0</v>
      </c>
      <c r="N63" s="127">
        <f>+Trains!N12+'GB trucks'!N12+'DV large'!N12+'DV small'!N12+Cars!N12+'B 18m'!N12+'B 12m'!N12</f>
        <v>0</v>
      </c>
      <c r="O63" s="127">
        <f>+Trains!O12+'GB trucks'!O12+'DV large'!O12+'DV small'!O12+Cars!O12+'B 18m'!O12+'B 12m'!O12</f>
        <v>0</v>
      </c>
      <c r="P63" s="127">
        <f>+Trains!P12+'GB trucks'!P12+'DV large'!P12+'DV small'!P12+Cars!P12+'B 18m'!P12+'B 12m'!P12</f>
        <v>0</v>
      </c>
      <c r="Q63" s="127">
        <f>+Trains!Q12+'GB trucks'!Q12+'DV large'!Q12+'DV small'!Q12+Cars!Q12+'B 18m'!Q12+'B 12m'!Q12</f>
        <v>0</v>
      </c>
      <c r="R63" s="127">
        <f>+Trains!R12+'GB trucks'!R12+'DV large'!R12+'DV small'!R12+Cars!R12+'B 18m'!R12+'B 12m'!R12</f>
        <v>0</v>
      </c>
      <c r="S63" s="127">
        <f>+Trains!S12+'GB trucks'!S12+'DV large'!S12+'DV small'!S12+Cars!S12+'B 18m'!S12+'B 12m'!S12</f>
        <v>0</v>
      </c>
      <c r="T63" s="127">
        <f>+Trains!T12+'GB trucks'!T12+'DV large'!T12+'DV small'!T12+Cars!T12+'B 18m'!T12+'B 12m'!T12</f>
        <v>0</v>
      </c>
      <c r="U63" s="127">
        <f>+Trains!U12+'GB trucks'!U12+'DV large'!U12+'DV small'!U12+Cars!U12+'B 18m'!U12+'B 12m'!U12</f>
        <v>0</v>
      </c>
      <c r="V63" s="127">
        <f>+Trains!V12+'GB trucks'!V12+'DV large'!V12+'DV small'!V12+Cars!V12+'B 18m'!V12+'B 12m'!V12</f>
        <v>0</v>
      </c>
      <c r="W63" s="127">
        <f>+Trains!W12+'GB trucks'!W12+'DV large'!W12+'DV small'!W12+Cars!W12+'B 18m'!W12+'B 12m'!W12</f>
        <v>0</v>
      </c>
      <c r="X63" s="127">
        <f>+Trains!X12+'GB trucks'!X12+'DV large'!X12+'DV small'!X12+Cars!X12+'B 18m'!X12+'B 12m'!X12</f>
        <v>0</v>
      </c>
      <c r="Y63" s="127">
        <f>+Trains!Y12+'GB trucks'!Y12+'DV large'!Y12+'DV small'!Y12+Cars!Y12+'B 18m'!Y12+'B 12m'!Y12</f>
        <v>0</v>
      </c>
      <c r="Z63" s="127">
        <f>+Trains!Z12+'GB trucks'!Z12+'DV large'!Z12+'DV small'!Z12+Cars!Z12+'B 18m'!Z12+'B 12m'!Z12</f>
        <v>0</v>
      </c>
      <c r="AA63" s="127">
        <f>+Trains!AA12+'GB trucks'!AA12+'DV large'!AA12+'DV small'!AA12+Cars!AA12+'B 18m'!AA12+'B 12m'!AA12</f>
        <v>0</v>
      </c>
      <c r="AB63" s="127">
        <f>+Trains!AB12+'GB trucks'!AB12+'DV large'!AB12+'DV small'!AB12+Cars!AB12+'B 18m'!AB12+'B 12m'!AB12</f>
        <v>0</v>
      </c>
      <c r="AC63" s="127">
        <f>+Trains!AC12+'GB trucks'!AC12+'DV large'!AC12+'DV small'!AC12+Cars!AC12+'B 18m'!AC12+'B 12m'!AC12</f>
        <v>0</v>
      </c>
    </row>
    <row r="64" spans="1:29" s="80" customFormat="1" ht="20.25" customHeight="1" x14ac:dyDescent="0.3">
      <c r="A64" s="85"/>
      <c r="B64" s="133" t="s">
        <v>198</v>
      </c>
      <c r="C64" s="190"/>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1:31" s="87" customFormat="1" ht="20.25" customHeight="1" x14ac:dyDescent="0.3">
      <c r="A65" s="85"/>
      <c r="B65" s="182"/>
      <c r="C65" s="189"/>
      <c r="D65" s="615">
        <v>1</v>
      </c>
      <c r="E65" s="615">
        <v>2</v>
      </c>
      <c r="F65" s="615">
        <v>3</v>
      </c>
      <c r="G65" s="615">
        <v>4</v>
      </c>
      <c r="H65" s="615">
        <v>5</v>
      </c>
      <c r="I65" s="615">
        <v>6</v>
      </c>
      <c r="J65" s="615">
        <v>7</v>
      </c>
      <c r="K65" s="615">
        <v>8</v>
      </c>
      <c r="L65" s="615">
        <v>9</v>
      </c>
      <c r="M65" s="615">
        <v>10</v>
      </c>
      <c r="N65" s="615">
        <v>11</v>
      </c>
      <c r="O65" s="615">
        <v>12</v>
      </c>
      <c r="P65" s="615">
        <v>13</v>
      </c>
      <c r="Q65" s="615">
        <v>14</v>
      </c>
      <c r="R65" s="615">
        <v>15</v>
      </c>
      <c r="S65" s="615">
        <v>16</v>
      </c>
      <c r="T65" s="615">
        <v>17</v>
      </c>
      <c r="U65" s="615">
        <v>18</v>
      </c>
      <c r="V65" s="615">
        <v>19</v>
      </c>
      <c r="W65" s="615">
        <v>20</v>
      </c>
      <c r="X65" s="615">
        <v>21</v>
      </c>
      <c r="Y65" s="615">
        <v>22</v>
      </c>
      <c r="Z65" s="615">
        <v>23</v>
      </c>
      <c r="AA65" s="615">
        <v>24</v>
      </c>
      <c r="AB65" s="615">
        <v>25</v>
      </c>
      <c r="AC65" s="615"/>
    </row>
    <row r="66" spans="1:31" s="18" customFormat="1" ht="16.5" customHeight="1" x14ac:dyDescent="0.3">
      <c r="A66" s="42"/>
      <c r="B66" s="18" t="s">
        <v>212</v>
      </c>
      <c r="C66" s="244" t="s">
        <v>16</v>
      </c>
      <c r="D66" s="243">
        <f t="shared" ref="D66:N66" si="13">SUM(D67:D77)</f>
        <v>0</v>
      </c>
      <c r="E66" s="243">
        <f t="shared" si="13"/>
        <v>0</v>
      </c>
      <c r="F66" s="243">
        <f t="shared" si="13"/>
        <v>0</v>
      </c>
      <c r="G66" s="243">
        <f t="shared" si="13"/>
        <v>0</v>
      </c>
      <c r="H66" s="243">
        <f t="shared" si="13"/>
        <v>0</v>
      </c>
      <c r="I66" s="243">
        <f t="shared" si="13"/>
        <v>0</v>
      </c>
      <c r="J66" s="243">
        <f t="shared" si="13"/>
        <v>0</v>
      </c>
      <c r="K66" s="243">
        <f t="shared" si="13"/>
        <v>0</v>
      </c>
      <c r="L66" s="243">
        <f t="shared" si="13"/>
        <v>0</v>
      </c>
      <c r="M66" s="243">
        <f t="shared" si="13"/>
        <v>0</v>
      </c>
      <c r="N66" s="243">
        <f t="shared" si="13"/>
        <v>0</v>
      </c>
      <c r="O66" s="243">
        <f t="shared" ref="O66:AB66" si="14">SUM(O67:O77)</f>
        <v>0</v>
      </c>
      <c r="P66" s="243">
        <f t="shared" si="14"/>
        <v>0</v>
      </c>
      <c r="Q66" s="243">
        <f t="shared" si="14"/>
        <v>0</v>
      </c>
      <c r="R66" s="243">
        <f t="shared" si="14"/>
        <v>0</v>
      </c>
      <c r="S66" s="243">
        <f t="shared" si="14"/>
        <v>0</v>
      </c>
      <c r="T66" s="243">
        <f t="shared" si="14"/>
        <v>0</v>
      </c>
      <c r="U66" s="243">
        <f t="shared" si="14"/>
        <v>0</v>
      </c>
      <c r="V66" s="243">
        <f t="shared" si="14"/>
        <v>0</v>
      </c>
      <c r="W66" s="243">
        <f t="shared" si="14"/>
        <v>0</v>
      </c>
      <c r="X66" s="243">
        <f t="shared" si="14"/>
        <v>0</v>
      </c>
      <c r="Y66" s="243">
        <f t="shared" si="14"/>
        <v>0</v>
      </c>
      <c r="Z66" s="243">
        <f t="shared" si="14"/>
        <v>0</v>
      </c>
      <c r="AA66" s="243">
        <f t="shared" si="14"/>
        <v>0</v>
      </c>
      <c r="AB66" s="243">
        <f t="shared" si="14"/>
        <v>0</v>
      </c>
      <c r="AC66" s="243"/>
      <c r="AE66" s="632">
        <f>SUM(D66:AC66)-SUM(D9:N9)</f>
        <v>0</v>
      </c>
    </row>
    <row r="67" spans="1:31" s="34" customFormat="1" ht="16.5" customHeight="1" outlineLevel="1" x14ac:dyDescent="0.3">
      <c r="C67" s="122">
        <v>2018</v>
      </c>
      <c r="D67" s="128">
        <f>IF(SUM(D63:$AC$63)&lt;&gt;0,IF('Basic input'!$F$78&gt;=D65,($D$9/'Basic input'!$F$78),0),0)</f>
        <v>0</v>
      </c>
      <c r="E67" s="128">
        <f>IF(SUM(E63:$AC$63)&lt;&gt;0,IF('Basic input'!$F$78&gt;=E65,($D$9/'Basic input'!$F$78),0),0)</f>
        <v>0</v>
      </c>
      <c r="F67" s="128">
        <f>IF(SUM(F63:$AC$63)&lt;&gt;0,IF('Basic input'!$F$78&gt;=F65,($D$9/'Basic input'!$F$78),0),0)</f>
        <v>0</v>
      </c>
      <c r="G67" s="128">
        <f>IF(SUM(G63:$AC$63)&lt;&gt;0,IF('Basic input'!$F$78&gt;=G65,($D$9/'Basic input'!$F$78),0),0)</f>
        <v>0</v>
      </c>
      <c r="H67" s="128">
        <f>IF(SUM(H63:$AC$63)&lt;&gt;0,IF('Basic input'!$F$78&gt;=H65,($D$9/'Basic input'!$F$78),0),0)</f>
        <v>0</v>
      </c>
      <c r="I67" s="128">
        <f>IF(SUM(I63:$AC$63)&lt;&gt;0,IF('Basic input'!$F$78&gt;=I65,($D$9/'Basic input'!$F$78),0),0)</f>
        <v>0</v>
      </c>
      <c r="J67" s="128">
        <f>IF(SUM(J63:$AC$63)&lt;&gt;0,IF('Basic input'!$F$78&gt;=J65,($D$9/'Basic input'!$F$78),0),0)</f>
        <v>0</v>
      </c>
      <c r="K67" s="128">
        <f>IF(SUM(K63:$AC$63)&lt;&gt;0,IF('Basic input'!$F$78&gt;=K65,($D$9/'Basic input'!$F$78),0),0)</f>
        <v>0</v>
      </c>
      <c r="L67" s="128">
        <f>IF(SUM(L63:$AC$63)&lt;&gt;0,IF('Basic input'!$F$78&gt;=L65,($D$9/'Basic input'!$F$78),0),0)</f>
        <v>0</v>
      </c>
      <c r="M67" s="128">
        <f>IF(SUM(M63:$AC$63)&lt;&gt;0,IF('Basic input'!$F$78&gt;=M65,($D$9/'Basic input'!$F$78),0),0)</f>
        <v>0</v>
      </c>
      <c r="N67" s="128">
        <f>IF(SUM(N63:$AC$63)&lt;&gt;0,IF('Basic input'!$F$78&gt;=N65,($D$9/'Basic input'!$F$78),0),0)</f>
        <v>0</v>
      </c>
      <c r="O67" s="128">
        <f>IF(SUM(O63:$AC$63)&lt;&gt;0,IF('Basic input'!$F$78&gt;=O65,($D$9/'Basic input'!$F$78),0),0)</f>
        <v>0</v>
      </c>
      <c r="P67" s="128">
        <f>IF(SUM(P63:$AC$63)&lt;&gt;0,IF('Basic input'!$F$78&gt;=P65,($D$9/'Basic input'!$F$78),0),0)</f>
        <v>0</v>
      </c>
      <c r="Q67" s="128">
        <f>IF(SUM(Q63:$AC$63)&lt;&gt;0,IF('Basic input'!$F$78&gt;=Q65,($D$9/'Basic input'!$F$78),0),0)</f>
        <v>0</v>
      </c>
      <c r="R67" s="128">
        <f>IF(SUM(R63:$AC$63)&lt;&gt;0,IF('Basic input'!$F$78&gt;=R65,($D$9/'Basic input'!$F$78),0),0)</f>
        <v>0</v>
      </c>
      <c r="S67" s="128">
        <f>IF(SUM(S63:$AC$63)&lt;&gt;0,IF('Basic input'!$F$78&gt;=S65,($D$9/'Basic input'!$F$78),0),0)</f>
        <v>0</v>
      </c>
      <c r="T67" s="128">
        <f>IF(SUM(T63:$AC$63)&lt;&gt;0,IF('Basic input'!$F$78&gt;=T65,($D$9/'Basic input'!$F$78),0),0)</f>
        <v>0</v>
      </c>
      <c r="U67" s="128">
        <f>IF(SUM(U63:$AC$63)&lt;&gt;0,IF('Basic input'!$F$78&gt;=U65,($D$9/'Basic input'!$F$78),0),0)</f>
        <v>0</v>
      </c>
      <c r="V67" s="128">
        <f>IF(SUM(V63:$AC$63)&lt;&gt;0,IF('Basic input'!$F$78&gt;=V65,($D$9/'Basic input'!$F$78),0),0)</f>
        <v>0</v>
      </c>
      <c r="W67" s="128">
        <f>IF(SUM(W63:$AC$63)&lt;&gt;0,IF('Basic input'!$F$78&gt;=W65,($D$9/'Basic input'!$F$78),0),0)</f>
        <v>0</v>
      </c>
      <c r="X67" s="128">
        <f>IF(SUM(X63:$AC$63)&lt;&gt;0,IF('Basic input'!$F$78&gt;=X65,($D$9/'Basic input'!$F$78),0),0)</f>
        <v>0</v>
      </c>
      <c r="Y67" s="128">
        <f>IF(SUM(Y63:$AC$63)&lt;&gt;0,IF('Basic input'!$F$78&gt;=Y65,($D$9/'Basic input'!$F$78),0),0)</f>
        <v>0</v>
      </c>
      <c r="Z67" s="128">
        <f>IF(SUM(Z63:$AC$63)&lt;&gt;0,IF('Basic input'!$F$78&gt;=Z65,($D$9/'Basic input'!$F$78),0),0)</f>
        <v>0</v>
      </c>
      <c r="AA67" s="128">
        <f>IF(SUM(AA63:$AC$63)&lt;&gt;0,IF('Basic input'!$F$78&gt;=AA65,($D$9/'Basic input'!$F$78),0),0)</f>
        <v>0</v>
      </c>
      <c r="AB67" s="128">
        <f>IF(SUM(AB63:$AC$63)&lt;&gt;0,IF('Basic input'!$F$78&gt;=AB65,($D$9/'Basic input'!$F$78),0),0)</f>
        <v>0</v>
      </c>
      <c r="AC67" s="128"/>
    </row>
    <row r="68" spans="1:31" s="34" customFormat="1" ht="16.5" customHeight="1" outlineLevel="1" x14ac:dyDescent="0.3">
      <c r="B68" s="123"/>
      <c r="C68" s="122">
        <v>2019</v>
      </c>
      <c r="D68" s="128"/>
      <c r="E68" s="128">
        <f>IF(SUM(E63:$AC$63)&lt;&gt;0,IF('Basic input'!$F$78&gt;=D65,($E$9/'Basic input'!$F$78),0),0)</f>
        <v>0</v>
      </c>
      <c r="F68" s="128">
        <f>IF(SUM(F63:$AC$63)&lt;&gt;0,IF('Basic input'!$F$78&gt;=E65,($E$9/'Basic input'!$F$78),0),0)</f>
        <v>0</v>
      </c>
      <c r="G68" s="128">
        <f>IF(SUM(G63:$AC$63)&lt;&gt;0,IF('Basic input'!$F$78&gt;=F65,($E$9/'Basic input'!$F$78),0),0)</f>
        <v>0</v>
      </c>
      <c r="H68" s="128">
        <f>IF(SUM(H63:$AC$63)&lt;&gt;0,IF('Basic input'!$F$78&gt;=G65,($E$9/'Basic input'!$F$78),0),0)</f>
        <v>0</v>
      </c>
      <c r="I68" s="128">
        <f>IF(SUM(I63:$AC$63)&lt;&gt;0,IF('Basic input'!$F$78&gt;=H65,($E$9/'Basic input'!$F$78),0),0)</f>
        <v>0</v>
      </c>
      <c r="J68" s="128">
        <f>IF(SUM(J63:$AC$63)&lt;&gt;0,IF('Basic input'!$F$78&gt;=I65,($E$9/'Basic input'!$F$78),0),0)</f>
        <v>0</v>
      </c>
      <c r="K68" s="128">
        <f>IF(SUM(K63:$AC$63)&lt;&gt;0,IF('Basic input'!$F$78&gt;=J65,($E$9/'Basic input'!$F$78),0),0)</f>
        <v>0</v>
      </c>
      <c r="L68" s="128">
        <f>IF(SUM(L63:$AC$63)&lt;&gt;0,IF('Basic input'!$F$78&gt;=K65,($E$9/'Basic input'!$F$78),0),0)</f>
        <v>0</v>
      </c>
      <c r="M68" s="128">
        <f>IF(SUM(M63:$AC$63)&lt;&gt;0,IF('Basic input'!$F$78&gt;=L65,($E$9/'Basic input'!$F$78),0),0)</f>
        <v>0</v>
      </c>
      <c r="N68" s="128">
        <f>IF(SUM(N63:$AC$63)&lt;&gt;0,IF('Basic input'!$F$78&gt;=M65,($E$9/'Basic input'!$F$78),0),0)</f>
        <v>0</v>
      </c>
      <c r="O68" s="128">
        <f>IF(SUM(O63:$AC$63)&lt;&gt;0,IF('Basic input'!$F$78&gt;=N65,($E$9/'Basic input'!$F$78),0),0)</f>
        <v>0</v>
      </c>
      <c r="P68" s="128">
        <f>IF(SUM(P63:$AC$63)&lt;&gt;0,IF('Basic input'!$F$78&gt;=O65,($E$9/'Basic input'!$F$78),0),0)</f>
        <v>0</v>
      </c>
      <c r="Q68" s="128">
        <f>IF(SUM(Q63:$AC$63)&lt;&gt;0,IF('Basic input'!$F$78&gt;=P65,($E$9/'Basic input'!$F$78),0),0)</f>
        <v>0</v>
      </c>
      <c r="R68" s="128">
        <f>IF(SUM(R63:$AC$63)&lt;&gt;0,IF('Basic input'!$F$78&gt;=Q65,($E$9/'Basic input'!$F$78),0),0)</f>
        <v>0</v>
      </c>
      <c r="S68" s="128">
        <f>IF(SUM(S63:$AC$63)&lt;&gt;0,IF('Basic input'!$F$78&gt;=R65,($E$9/'Basic input'!$F$78),0),0)</f>
        <v>0</v>
      </c>
      <c r="T68" s="128">
        <f>IF(SUM(T63:$AC$63)&lt;&gt;0,IF('Basic input'!$F$78&gt;=S65,($E$9/'Basic input'!$F$78),0),0)</f>
        <v>0</v>
      </c>
      <c r="U68" s="128">
        <f>IF(SUM(U63:$AC$63)&lt;&gt;0,IF('Basic input'!$F$78&gt;=T65,($E$9/'Basic input'!$F$78),0),0)</f>
        <v>0</v>
      </c>
      <c r="V68" s="128">
        <f>IF(SUM(V63:$AC$63)&lt;&gt;0,IF('Basic input'!$F$78&gt;=U65,($E$9/'Basic input'!$F$78),0),0)</f>
        <v>0</v>
      </c>
      <c r="W68" s="128">
        <f>IF(SUM(W63:$AC$63)&lt;&gt;0,IF('Basic input'!$F$78&gt;=V65,($E$9/'Basic input'!$F$78),0),0)</f>
        <v>0</v>
      </c>
      <c r="X68" s="128">
        <f>IF(SUM(X63:$AC$63)&lt;&gt;0,IF('Basic input'!$F$78&gt;=W65,($E$9/'Basic input'!$F$78),0),0)</f>
        <v>0</v>
      </c>
      <c r="Y68" s="128">
        <f>IF(SUM(Y63:$AC$63)&lt;&gt;0,IF('Basic input'!$F$78&gt;=X65,($E$9/'Basic input'!$F$78),0),0)</f>
        <v>0</v>
      </c>
      <c r="Z68" s="128">
        <f>IF(SUM(Z63:$AC$63)&lt;&gt;0,IF('Basic input'!$F$78&gt;=Y65,($E$9/'Basic input'!$F$78),0),0)</f>
        <v>0</v>
      </c>
      <c r="AA68" s="128">
        <f>IF(SUM(AA63:$AC$63)&lt;&gt;0,IF('Basic input'!$F$78&gt;=Z65,($E$9/'Basic input'!$F$78),0),0)</f>
        <v>0</v>
      </c>
      <c r="AB68" s="128">
        <f>IF(SUM(AB63:$AC$63)&lt;&gt;0,IF('Basic input'!$F$78&gt;=AA65,($E$9/'Basic input'!$F$78),0),0)</f>
        <v>0</v>
      </c>
      <c r="AC68" s="128"/>
    </row>
    <row r="69" spans="1:31" s="34" customFormat="1" ht="16.5" customHeight="1" outlineLevel="1" x14ac:dyDescent="0.3">
      <c r="B69" s="123"/>
      <c r="C69" s="122">
        <v>2020</v>
      </c>
      <c r="D69" s="128"/>
      <c r="E69" s="128"/>
      <c r="F69" s="128">
        <f>IF(SUM(F63:$AC$63)&lt;&gt;0,IF('Basic input'!$F$78&gt;=D65,$F$9/'Basic input'!$F$78,0),0)</f>
        <v>0</v>
      </c>
      <c r="G69" s="128">
        <f>IF(SUM(G63:$AC$63)&lt;&gt;0,IF('Basic input'!$F$78&gt;=E65,$F$9/'Basic input'!$F$78,0),0)</f>
        <v>0</v>
      </c>
      <c r="H69" s="128">
        <f>IF(SUM(H63:$AC$63)&lt;&gt;0,IF('Basic input'!$F$78&gt;=F65,$F$9/'Basic input'!$F$78,0),0)</f>
        <v>0</v>
      </c>
      <c r="I69" s="128">
        <f>IF(SUM(I63:$AC$63)&lt;&gt;0,IF('Basic input'!$F$78&gt;=G65,$F$9/'Basic input'!$F$78,0),0)</f>
        <v>0</v>
      </c>
      <c r="J69" s="128">
        <f>IF(SUM(J63:$AC$63)&lt;&gt;0,IF('Basic input'!$F$78&gt;=H65,$F$9/'Basic input'!$F$78,0),0)</f>
        <v>0</v>
      </c>
      <c r="K69" s="128">
        <f>IF(SUM(K63:$AC$63)&lt;&gt;0,IF('Basic input'!$F$78&gt;=I65,$F$9/'Basic input'!$F$78,0),0)</f>
        <v>0</v>
      </c>
      <c r="L69" s="128">
        <f>IF(SUM(L63:$AC$63)&lt;&gt;0,IF('Basic input'!$F$78&gt;=J65,$F$9/'Basic input'!$F$78,0),0)</f>
        <v>0</v>
      </c>
      <c r="M69" s="128">
        <f>IF(SUM(M63:$AC$63)&lt;&gt;0,IF('Basic input'!$F$78&gt;=K65,$F$9/'Basic input'!$F$78,0),0)</f>
        <v>0</v>
      </c>
      <c r="N69" s="128">
        <f>IF(SUM(N63:$AC$63)&lt;&gt;0,IF('Basic input'!$F$78&gt;=L65,$F$9/'Basic input'!$F$78,0),0)</f>
        <v>0</v>
      </c>
      <c r="O69" s="128">
        <f>IF(SUM(O63:$AC$63)&lt;&gt;0,IF('Basic input'!$F$78&gt;=M65,$F$9/'Basic input'!$F$78,0),0)</f>
        <v>0</v>
      </c>
      <c r="P69" s="128">
        <f>IF(SUM(P63:$AC$63)&lt;&gt;0,IF('Basic input'!$F$78&gt;=N65,$F$9/'Basic input'!$F$78,0),0)</f>
        <v>0</v>
      </c>
      <c r="Q69" s="128">
        <f>IF(SUM(Q63:$AC$63)&lt;&gt;0,IF('Basic input'!$F$78&gt;=O65,$F$9/'Basic input'!$F$78,0),0)</f>
        <v>0</v>
      </c>
      <c r="R69" s="128">
        <f>IF(SUM(R63:$AC$63)&lt;&gt;0,IF('Basic input'!$F$78&gt;=P65,$F$9/'Basic input'!$F$78,0),0)</f>
        <v>0</v>
      </c>
      <c r="S69" s="128">
        <f>IF(SUM(S63:$AC$63)&lt;&gt;0,IF('Basic input'!$F$78&gt;=Q65,$F$9/'Basic input'!$F$78,0),0)</f>
        <v>0</v>
      </c>
      <c r="T69" s="128">
        <f>IF(SUM(T63:$AC$63)&lt;&gt;0,IF('Basic input'!$F$78&gt;=R65,$F$9/'Basic input'!$F$78,0),0)</f>
        <v>0</v>
      </c>
      <c r="U69" s="128">
        <f>IF(SUM(U63:$AC$63)&lt;&gt;0,IF('Basic input'!$F$78&gt;=S65,$F$9/'Basic input'!$F$78,0),0)</f>
        <v>0</v>
      </c>
      <c r="V69" s="128">
        <f>IF(SUM(V63:$AC$63)&lt;&gt;0,IF('Basic input'!$F$78&gt;=T65,$F$9/'Basic input'!$F$78,0),0)</f>
        <v>0</v>
      </c>
      <c r="W69" s="128">
        <f>IF(SUM(W63:$AC$63)&lt;&gt;0,IF('Basic input'!$F$78&gt;=U65,$F$9/'Basic input'!$F$78,0),0)</f>
        <v>0</v>
      </c>
      <c r="X69" s="128">
        <f>IF(SUM(X63:$AC$63)&lt;&gt;0,IF('Basic input'!$F$78&gt;=V65,$F$9/'Basic input'!$F$78,0),0)</f>
        <v>0</v>
      </c>
      <c r="Y69" s="128">
        <f>IF(SUM(Y63:$AC$63)&lt;&gt;0,IF('Basic input'!$F$78&gt;=W65,$F$9/'Basic input'!$F$78,0),0)</f>
        <v>0</v>
      </c>
      <c r="Z69" s="128">
        <f>IF(SUM(Z63:$AC$63)&lt;&gt;0,IF('Basic input'!$F$78&gt;=X65,$F$9/'Basic input'!$F$78,0),0)</f>
        <v>0</v>
      </c>
      <c r="AA69" s="128">
        <f>IF(SUM(AA63:$AC$63)&lt;&gt;0,IF('Basic input'!$F$78&gt;=Y65,$F$9/'Basic input'!$F$78,0),0)</f>
        <v>0</v>
      </c>
      <c r="AB69" s="128">
        <f>IF(SUM(AB63:$AC$63)&lt;&gt;0,IF('Basic input'!$F$78&gt;=Z65,$F$9/'Basic input'!$F$78,0),0)</f>
        <v>0</v>
      </c>
      <c r="AC69" s="128"/>
    </row>
    <row r="70" spans="1:31" s="34" customFormat="1" ht="16.5" customHeight="1" outlineLevel="1" x14ac:dyDescent="0.3">
      <c r="B70" s="123"/>
      <c r="C70" s="122">
        <v>2021</v>
      </c>
      <c r="D70" s="128"/>
      <c r="E70" s="128"/>
      <c r="F70" s="128"/>
      <c r="G70" s="128">
        <f>IF(SUM(G63:$AC$63)&lt;&gt;0,IF('Basic input'!$F$78&gt;=D65,($G$9/'Basic input'!$F$78),0),0)</f>
        <v>0</v>
      </c>
      <c r="H70" s="128">
        <f>IF(SUM(H63:$AC$63)&lt;&gt;0,IF('Basic input'!$F$78&gt;=E65,($G$9/'Basic input'!$F$78),0),0)</f>
        <v>0</v>
      </c>
      <c r="I70" s="128">
        <f>IF(SUM(I63:$AC$63)&lt;&gt;0,IF('Basic input'!$F$78&gt;=F65,($G$9/'Basic input'!$F$78),0),0)</f>
        <v>0</v>
      </c>
      <c r="J70" s="128">
        <f>IF(SUM(J63:$AC$63)&lt;&gt;0,IF('Basic input'!$F$78&gt;=G65,($G$9/'Basic input'!$F$78),0),0)</f>
        <v>0</v>
      </c>
      <c r="K70" s="128">
        <f>IF(SUM(K63:$AC$63)&lt;&gt;0,IF('Basic input'!$F$78&gt;=H65,($G$9/'Basic input'!$F$78),0),0)</f>
        <v>0</v>
      </c>
      <c r="L70" s="128">
        <f>IF(SUM(L63:$AC$63)&lt;&gt;0,IF('Basic input'!$F$78&gt;=I65,($G$9/'Basic input'!$F$78),0),0)</f>
        <v>0</v>
      </c>
      <c r="M70" s="128">
        <f>IF(SUM(M63:$AC$63)&lt;&gt;0,IF('Basic input'!$F$78&gt;=J65,($G$9/'Basic input'!$F$78),0),0)</f>
        <v>0</v>
      </c>
      <c r="N70" s="128">
        <f>IF(SUM(N63:$AC$63)&lt;&gt;0,IF('Basic input'!$F$78&gt;=K65,($G$9/'Basic input'!$F$78),0),0)</f>
        <v>0</v>
      </c>
      <c r="O70" s="128">
        <f>IF(SUM(O63:$AC$63)&lt;&gt;0,IF('Basic input'!$F$78&gt;=L65,($G$9/'Basic input'!$F$78),0),0)</f>
        <v>0</v>
      </c>
      <c r="P70" s="128">
        <f>IF(SUM(P63:$AC$63)&lt;&gt;0,IF('Basic input'!$F$78&gt;=M65,($G$9/'Basic input'!$F$78),0),0)</f>
        <v>0</v>
      </c>
      <c r="Q70" s="128">
        <f>IF(SUM(Q63:$AC$63)&lt;&gt;0,IF('Basic input'!$F$78&gt;=N65,($G$9/'Basic input'!$F$78),0),0)</f>
        <v>0</v>
      </c>
      <c r="R70" s="128">
        <f>IF(SUM(R63:$AC$63)&lt;&gt;0,IF('Basic input'!$F$78&gt;=O65,($G$9/'Basic input'!$F$78),0),0)</f>
        <v>0</v>
      </c>
      <c r="S70" s="128">
        <f>IF(SUM(S63:$AC$63)&lt;&gt;0,IF('Basic input'!$F$78&gt;=P65,($G$9/'Basic input'!$F$78),0),0)</f>
        <v>0</v>
      </c>
      <c r="T70" s="128">
        <f>IF(SUM(T63:$AC$63)&lt;&gt;0,IF('Basic input'!$F$78&gt;=Q65,($G$9/'Basic input'!$F$78),0),0)</f>
        <v>0</v>
      </c>
      <c r="U70" s="128">
        <f>IF(SUM(U63:$AC$63)&lt;&gt;0,IF('Basic input'!$F$78&gt;=R65,($G$9/'Basic input'!$F$78),0),0)</f>
        <v>0</v>
      </c>
      <c r="V70" s="128">
        <f>IF(SUM(V63:$AC$63)&lt;&gt;0,IF('Basic input'!$F$78&gt;=S65,($G$9/'Basic input'!$F$78),0),0)</f>
        <v>0</v>
      </c>
      <c r="W70" s="128">
        <f>IF(SUM(W63:$AC$63)&lt;&gt;0,IF('Basic input'!$F$78&gt;=T65,($G$9/'Basic input'!$F$78),0),0)</f>
        <v>0</v>
      </c>
      <c r="X70" s="128">
        <f>IF(SUM(X63:$AC$63)&lt;&gt;0,IF('Basic input'!$F$78&gt;=U65,($G$9/'Basic input'!$F$78),0),0)</f>
        <v>0</v>
      </c>
      <c r="Y70" s="128">
        <f>IF(SUM(Y63:$AC$63)&lt;&gt;0,IF('Basic input'!$F$78&gt;=V65,($G$9/'Basic input'!$F$78),0),0)</f>
        <v>0</v>
      </c>
      <c r="Z70" s="128">
        <f>IF(SUM(Z63:$AC$63)&lt;&gt;0,IF('Basic input'!$F$78&gt;=W65,($G$9/'Basic input'!$F$78),0),0)</f>
        <v>0</v>
      </c>
      <c r="AA70" s="128">
        <f>IF(SUM(AA63:$AC$63)&lt;&gt;0,IF('Basic input'!$F$78&gt;=X65,($G$9/'Basic input'!$F$78),0),0)</f>
        <v>0</v>
      </c>
      <c r="AB70" s="128">
        <f>IF(SUM(AB63:$AC$63)&lt;&gt;0,IF('Basic input'!$F$78&gt;=Y65,($G$9/'Basic input'!$F$78),0),0)</f>
        <v>0</v>
      </c>
      <c r="AC70" s="128"/>
    </row>
    <row r="71" spans="1:31" s="34" customFormat="1" ht="16.5" customHeight="1" outlineLevel="1" x14ac:dyDescent="0.3">
      <c r="B71" s="123"/>
      <c r="C71" s="122">
        <v>2022</v>
      </c>
      <c r="D71" s="128"/>
      <c r="E71" s="128"/>
      <c r="F71" s="128"/>
      <c r="G71" s="128"/>
      <c r="H71" s="128">
        <f>IF(SUM(H63:$AC$63)&lt;&gt;0,IF('Basic input'!$F$78&gt;=D65,($H$9/'Basic input'!$F$78),0),0)</f>
        <v>0</v>
      </c>
      <c r="I71" s="128">
        <f>IF(SUM(I63:$AC$63)&lt;&gt;0,IF('Basic input'!$F$78&gt;=E65,($H$9/'Basic input'!$F$78),0),0)</f>
        <v>0</v>
      </c>
      <c r="J71" s="128">
        <f>IF(SUM(J63:$AC$63)&lt;&gt;0,IF('Basic input'!$F$78&gt;=F65,($H$9/'Basic input'!$F$78),0),0)</f>
        <v>0</v>
      </c>
      <c r="K71" s="128">
        <f>IF(SUM(K63:$AC$63)&lt;&gt;0,IF('Basic input'!$F$78&gt;=G65,($H$9/'Basic input'!$F$78),0),0)</f>
        <v>0</v>
      </c>
      <c r="L71" s="128">
        <f>IF(SUM(L63:$AC$63)&lt;&gt;0,IF('Basic input'!$F$78&gt;=H65,($H$9/'Basic input'!$F$78),0),0)</f>
        <v>0</v>
      </c>
      <c r="M71" s="128">
        <f>IF(SUM(M63:$AC$63)&lt;&gt;0,IF('Basic input'!$F$78&gt;=I65,($H$9/'Basic input'!$F$78),0),0)</f>
        <v>0</v>
      </c>
      <c r="N71" s="128">
        <f>IF(SUM(N63:$AC$63)&lt;&gt;0,IF('Basic input'!$F$78&gt;=J65,($H$9/'Basic input'!$F$78),0),0)</f>
        <v>0</v>
      </c>
      <c r="O71" s="128">
        <f>IF(SUM(O63:$AC$63)&lt;&gt;0,IF('Basic input'!$F$78&gt;=K65,($H$9/'Basic input'!$F$78),0),0)</f>
        <v>0</v>
      </c>
      <c r="P71" s="128">
        <f>IF(SUM(P63:$AC$63)&lt;&gt;0,IF('Basic input'!$F$78&gt;=L65,($H$9/'Basic input'!$F$78),0),0)</f>
        <v>0</v>
      </c>
      <c r="Q71" s="128">
        <f>IF(SUM(Q63:$AC$63)&lt;&gt;0,IF('Basic input'!$F$78&gt;=M65,($H$9/'Basic input'!$F$78),0),0)</f>
        <v>0</v>
      </c>
      <c r="R71" s="128">
        <f>IF(SUM(R63:$AC$63)&lt;&gt;0,IF('Basic input'!$F$78&gt;=N65,($H$9/'Basic input'!$F$78),0),0)</f>
        <v>0</v>
      </c>
      <c r="S71" s="128">
        <f>IF(SUM(S63:$AC$63)&lt;&gt;0,IF('Basic input'!$F$78&gt;=O65,($H$9/'Basic input'!$F$78),0),0)</f>
        <v>0</v>
      </c>
      <c r="T71" s="128">
        <f>IF(SUM(T63:$AC$63)&lt;&gt;0,IF('Basic input'!$F$78&gt;=P65,($H$9/'Basic input'!$F$78),0),0)</f>
        <v>0</v>
      </c>
      <c r="U71" s="128">
        <f>IF(SUM(U63:$AC$63)&lt;&gt;0,IF('Basic input'!$F$78&gt;=Q65,($H$9/'Basic input'!$F$78),0),0)</f>
        <v>0</v>
      </c>
      <c r="V71" s="128">
        <f>IF(SUM(V63:$AC$63)&lt;&gt;0,IF('Basic input'!$F$78&gt;=R65,($H$9/'Basic input'!$F$78),0),0)</f>
        <v>0</v>
      </c>
      <c r="W71" s="128">
        <f>IF(SUM(W63:$AC$63)&lt;&gt;0,IF('Basic input'!$F$78&gt;=S65,($H$9/'Basic input'!$F$78),0),0)</f>
        <v>0</v>
      </c>
      <c r="X71" s="128">
        <f>IF(SUM(X63:$AC$63)&lt;&gt;0,IF('Basic input'!$F$78&gt;=T65,($H$9/'Basic input'!$F$78),0),0)</f>
        <v>0</v>
      </c>
      <c r="Y71" s="128">
        <f>IF(SUM(Y63:$AC$63)&lt;&gt;0,IF('Basic input'!$F$78&gt;=U65,($H$9/'Basic input'!$F$78),0),0)</f>
        <v>0</v>
      </c>
      <c r="Z71" s="128">
        <f>IF(SUM(Z63:$AC$63)&lt;&gt;0,IF('Basic input'!$F$78&gt;=V65,($H$9/'Basic input'!$F$78),0),0)</f>
        <v>0</v>
      </c>
      <c r="AA71" s="128">
        <f>IF(SUM(AA63:$AC$63)&lt;&gt;0,IF('Basic input'!$F$78&gt;=W65,($H$9/'Basic input'!$F$78),0),0)</f>
        <v>0</v>
      </c>
      <c r="AB71" s="128">
        <f>IF(SUM(AB63:$AC$63)&lt;&gt;0,IF('Basic input'!$F$78&gt;=X65,($H$9/'Basic input'!$F$78),0),0)</f>
        <v>0</v>
      </c>
      <c r="AC71" s="128"/>
    </row>
    <row r="72" spans="1:31" s="34" customFormat="1" ht="16.5" customHeight="1" outlineLevel="1" x14ac:dyDescent="0.3">
      <c r="B72" s="123"/>
      <c r="C72" s="122">
        <v>2023</v>
      </c>
      <c r="D72" s="128"/>
      <c r="E72" s="128"/>
      <c r="F72" s="128"/>
      <c r="G72" s="128"/>
      <c r="H72" s="128"/>
      <c r="I72" s="128">
        <f>IF(SUM(I63:$AC$63)&lt;&gt;0,IF('Basic input'!$F$78&gt;=D65,($I$9/'Basic input'!$F$78),0),0)</f>
        <v>0</v>
      </c>
      <c r="J72" s="128">
        <f>IF(SUM(J63:$AC$63)&lt;&gt;0,IF('Basic input'!$F$78&gt;=E65,($I$9/'Basic input'!$F$78),0),0)</f>
        <v>0</v>
      </c>
      <c r="K72" s="128">
        <f>IF(SUM(K63:$AC$63)&lt;&gt;0,IF('Basic input'!$F$78&gt;=F65,($I$9/'Basic input'!$F$78),0),0)</f>
        <v>0</v>
      </c>
      <c r="L72" s="128">
        <f>IF(SUM(L63:$AC$63)&lt;&gt;0,IF('Basic input'!$F$78&gt;=G65,($I$9/'Basic input'!$F$78),0),0)</f>
        <v>0</v>
      </c>
      <c r="M72" s="128">
        <f>IF(SUM(M63:$AC$63)&lt;&gt;0,IF('Basic input'!$F$78&gt;=H65,($I$9/'Basic input'!$F$78),0),0)</f>
        <v>0</v>
      </c>
      <c r="N72" s="128">
        <f>IF(SUM(N63:$AC$63)&lt;&gt;0,IF('Basic input'!$F$78&gt;=I65,($I$9/'Basic input'!$F$78),0),0)</f>
        <v>0</v>
      </c>
      <c r="O72" s="128">
        <f>IF(SUM(O63:$AC$63)&lt;&gt;0,IF('Basic input'!$F$78&gt;=J65,($I$9/'Basic input'!$F$78),0),0)</f>
        <v>0</v>
      </c>
      <c r="P72" s="128">
        <f>IF(SUM(P63:$AC$63)&lt;&gt;0,IF('Basic input'!$F$78&gt;=K65,($I$9/'Basic input'!$F$78),0),0)</f>
        <v>0</v>
      </c>
      <c r="Q72" s="128">
        <f>IF(SUM(Q63:$AC$63)&lt;&gt;0,IF('Basic input'!$F$78&gt;=L65,($I$9/'Basic input'!$F$78),0),0)</f>
        <v>0</v>
      </c>
      <c r="R72" s="128">
        <f>IF(SUM(R63:$AC$63)&lt;&gt;0,IF('Basic input'!$F$78&gt;=M65,($I$9/'Basic input'!$F$78),0),0)</f>
        <v>0</v>
      </c>
      <c r="S72" s="128">
        <f>IF(SUM(S63:$AC$63)&lt;&gt;0,IF('Basic input'!$F$78&gt;=N65,($I$9/'Basic input'!$F$78),0),0)</f>
        <v>0</v>
      </c>
      <c r="T72" s="128">
        <f>IF(SUM(T63:$AC$63)&lt;&gt;0,IF('Basic input'!$F$78&gt;=O65,($I$9/'Basic input'!$F$78),0),0)</f>
        <v>0</v>
      </c>
      <c r="U72" s="128">
        <f>IF(SUM(U63:$AC$63)&lt;&gt;0,IF('Basic input'!$F$78&gt;=P65,($I$9/'Basic input'!$F$78),0),0)</f>
        <v>0</v>
      </c>
      <c r="V72" s="128">
        <f>IF(SUM(V63:$AC$63)&lt;&gt;0,IF('Basic input'!$F$78&gt;=Q65,($I$9/'Basic input'!$F$78),0),0)</f>
        <v>0</v>
      </c>
      <c r="W72" s="128">
        <f>IF(SUM(W63:$AC$63)&lt;&gt;0,IF('Basic input'!$F$78&gt;=R65,($I$9/'Basic input'!$F$78),0),0)</f>
        <v>0</v>
      </c>
      <c r="X72" s="128">
        <f>IF(SUM(X63:$AC$63)&lt;&gt;0,IF('Basic input'!$F$78&gt;=S65,($I$9/'Basic input'!$F$78),0),0)</f>
        <v>0</v>
      </c>
      <c r="Y72" s="128">
        <f>IF(SUM(Y63:$AC$63)&lt;&gt;0,IF('Basic input'!$F$78&gt;=T65,($I$9/'Basic input'!$F$78),0),0)</f>
        <v>0</v>
      </c>
      <c r="Z72" s="128">
        <f>IF(SUM(Z63:$AC$63)&lt;&gt;0,IF('Basic input'!$F$78&gt;=U65,($I$9/'Basic input'!$F$78),0),0)</f>
        <v>0</v>
      </c>
      <c r="AA72" s="128">
        <f>IF(SUM(AA63:$AC$63)&lt;&gt;0,IF('Basic input'!$F$78&gt;=V65,($I$9/'Basic input'!$F$78),0),0)</f>
        <v>0</v>
      </c>
      <c r="AB72" s="128">
        <f>IF(SUM(AB63:$AC$63)&lt;&gt;0,IF('Basic input'!$F$78&gt;=W65,($I$9/'Basic input'!$F$78),0),0)</f>
        <v>0</v>
      </c>
      <c r="AC72" s="128"/>
    </row>
    <row r="73" spans="1:31" s="34" customFormat="1" ht="16.5" customHeight="1" outlineLevel="1" x14ac:dyDescent="0.3">
      <c r="B73" s="123"/>
      <c r="C73" s="122">
        <v>2024</v>
      </c>
      <c r="D73" s="128"/>
      <c r="E73" s="128"/>
      <c r="F73" s="128"/>
      <c r="G73" s="128"/>
      <c r="H73" s="128"/>
      <c r="I73" s="128"/>
      <c r="J73" s="128">
        <f>IF(SUM(J63:$AC$63)&lt;&gt;0,IF('Basic input'!$F$78&gt;=D65,($J$9/'Basic input'!$F$78),0),0)</f>
        <v>0</v>
      </c>
      <c r="K73" s="128">
        <f>IF(SUM(K63:$AC$63)&lt;&gt;0,IF('Basic input'!$F$78&gt;=E65,($J$9/'Basic input'!$F$78),0),0)</f>
        <v>0</v>
      </c>
      <c r="L73" s="128">
        <f>IF(SUM(L63:$AC$63)&lt;&gt;0,IF('Basic input'!$F$78&gt;=F65,($J$9/'Basic input'!$F$78),0),0)</f>
        <v>0</v>
      </c>
      <c r="M73" s="128">
        <f>IF(SUM(M63:$AC$63)&lt;&gt;0,IF('Basic input'!$F$78&gt;=G65,($J$9/'Basic input'!$F$78),0),0)</f>
        <v>0</v>
      </c>
      <c r="N73" s="128">
        <f>IF(SUM(N63:$AC$63)&lt;&gt;0,IF('Basic input'!$F$78&gt;=H65,($J$9/'Basic input'!$F$78),0),0)</f>
        <v>0</v>
      </c>
      <c r="O73" s="128">
        <f>IF(SUM(O63:$AC$63)&lt;&gt;0,IF('Basic input'!$F$78&gt;=I65,($J$9/'Basic input'!$F$78),0),0)</f>
        <v>0</v>
      </c>
      <c r="P73" s="128">
        <f>IF(SUM(P63:$AC$63)&lt;&gt;0,IF('Basic input'!$F$78&gt;=J65,($J$9/'Basic input'!$F$78),0),0)</f>
        <v>0</v>
      </c>
      <c r="Q73" s="128">
        <f>IF(SUM(Q63:$AC$63)&lt;&gt;0,IF('Basic input'!$F$78&gt;=K65,($J$9/'Basic input'!$F$78),0),0)</f>
        <v>0</v>
      </c>
      <c r="R73" s="128">
        <f>IF(SUM(R63:$AC$63)&lt;&gt;0,IF('Basic input'!$F$78&gt;=L65,($J$9/'Basic input'!$F$78),0),0)</f>
        <v>0</v>
      </c>
      <c r="S73" s="128">
        <f>IF(SUM(S63:$AC$63)&lt;&gt;0,IF('Basic input'!$F$78&gt;=M65,($J$9/'Basic input'!$F$78),0),0)</f>
        <v>0</v>
      </c>
      <c r="T73" s="128">
        <f>IF(SUM(T63:$AC$63)&lt;&gt;0,IF('Basic input'!$F$78&gt;=N65,($J$9/'Basic input'!$F$78),0),0)</f>
        <v>0</v>
      </c>
      <c r="U73" s="128">
        <f>IF(SUM(U63:$AC$63)&lt;&gt;0,IF('Basic input'!$F$78&gt;=O65,($J$9/'Basic input'!$F$78),0),0)</f>
        <v>0</v>
      </c>
      <c r="V73" s="128">
        <f>IF(SUM(V63:$AC$63)&lt;&gt;0,IF('Basic input'!$F$78&gt;=P65,($J$9/'Basic input'!$F$78),0),0)</f>
        <v>0</v>
      </c>
      <c r="W73" s="128">
        <f>IF(SUM(W63:$AC$63)&lt;&gt;0,IF('Basic input'!$F$78&gt;=Q65,($J$9/'Basic input'!$F$78),0),0)</f>
        <v>0</v>
      </c>
      <c r="X73" s="128">
        <f>IF(SUM(X63:$AC$63)&lt;&gt;0,IF('Basic input'!$F$78&gt;=R65,($J$9/'Basic input'!$F$78),0),0)</f>
        <v>0</v>
      </c>
      <c r="Y73" s="128">
        <f>IF(SUM(Y63:$AC$63)&lt;&gt;0,IF('Basic input'!$F$78&gt;=S65,($J$9/'Basic input'!$F$78),0),0)</f>
        <v>0</v>
      </c>
      <c r="Z73" s="128">
        <f>IF(SUM(Z63:$AC$63)&lt;&gt;0,IF('Basic input'!$F$78&gt;=T65,($J$9/'Basic input'!$F$78),0),0)</f>
        <v>0</v>
      </c>
      <c r="AA73" s="128">
        <f>IF(SUM(AA63:$AC$63)&lt;&gt;0,IF('Basic input'!$F$78&gt;=U65,($J$9/'Basic input'!$F$78),0),0)</f>
        <v>0</v>
      </c>
      <c r="AB73" s="128">
        <f>IF(SUM(AB63:$AC$63)&lt;&gt;0,IF('Basic input'!$F$78&gt;=V65,($J$9/'Basic input'!$F$78),0),0)</f>
        <v>0</v>
      </c>
      <c r="AC73" s="128"/>
    </row>
    <row r="74" spans="1:31" s="34" customFormat="1" ht="16.5" customHeight="1" outlineLevel="1" x14ac:dyDescent="0.3">
      <c r="B74" s="123"/>
      <c r="C74" s="122">
        <v>2025</v>
      </c>
      <c r="D74" s="128"/>
      <c r="E74" s="128"/>
      <c r="F74" s="128"/>
      <c r="G74" s="128"/>
      <c r="H74" s="128"/>
      <c r="I74" s="128"/>
      <c r="J74" s="128"/>
      <c r="K74" s="128">
        <f>IF(SUM(K63:$AC$63)&lt;&gt;0,IF('Basic input'!$F$78&gt;=D65,($K$9/'Basic input'!$F$78),0),0)</f>
        <v>0</v>
      </c>
      <c r="L74" s="128">
        <f>IF(SUM(L63:$AC$63)&lt;&gt;0,IF('Basic input'!$F$78&gt;=E65,($K$9/'Basic input'!$F$78),0),0)</f>
        <v>0</v>
      </c>
      <c r="M74" s="128">
        <f>IF(SUM(M63:$AC$63)&lt;&gt;0,IF('Basic input'!$F$78&gt;=F65,($K$9/'Basic input'!$F$78),0),0)</f>
        <v>0</v>
      </c>
      <c r="N74" s="128">
        <f>IF(SUM(N63:$AC$63)&lt;&gt;0,IF('Basic input'!$F$78&gt;=G65,($K$9/'Basic input'!$F$78),0),0)</f>
        <v>0</v>
      </c>
      <c r="O74" s="128">
        <f>IF(SUM(O63:$AC$63)&lt;&gt;0,IF('Basic input'!$F$78&gt;=H65,($K$9/'Basic input'!$F$78),0),0)</f>
        <v>0</v>
      </c>
      <c r="P74" s="128">
        <f>IF(SUM(P63:$AC$63)&lt;&gt;0,IF('Basic input'!$F$78&gt;=I65,($K$9/'Basic input'!$F$78),0),0)</f>
        <v>0</v>
      </c>
      <c r="Q74" s="128">
        <f>IF(SUM(Q63:$AC$63)&lt;&gt;0,IF('Basic input'!$F$78&gt;=J65,($K$9/'Basic input'!$F$78),0),0)</f>
        <v>0</v>
      </c>
      <c r="R74" s="128">
        <f>IF(SUM(R63:$AC$63)&lt;&gt;0,IF('Basic input'!$F$78&gt;=K65,($K$9/'Basic input'!$F$78),0),0)</f>
        <v>0</v>
      </c>
      <c r="S74" s="128">
        <f>IF(SUM(S63:$AC$63)&lt;&gt;0,IF('Basic input'!$F$78&gt;=L65,($K$9/'Basic input'!$F$78),0),0)</f>
        <v>0</v>
      </c>
      <c r="T74" s="128">
        <f>IF(SUM(T63:$AC$63)&lt;&gt;0,IF('Basic input'!$F$78&gt;=M65,($K$9/'Basic input'!$F$78),0),0)</f>
        <v>0</v>
      </c>
      <c r="U74" s="128">
        <f>IF(SUM(U63:$AC$63)&lt;&gt;0,IF('Basic input'!$F$78&gt;=N65,($K$9/'Basic input'!$F$78),0),0)</f>
        <v>0</v>
      </c>
      <c r="V74" s="128">
        <f>IF(SUM(V63:$AC$63)&lt;&gt;0,IF('Basic input'!$F$78&gt;=O65,($K$9/'Basic input'!$F$78),0),0)</f>
        <v>0</v>
      </c>
      <c r="W74" s="128">
        <f>IF(SUM(W63:$AC$63)&lt;&gt;0,IF('Basic input'!$F$78&gt;=P65,($K$9/'Basic input'!$F$78),0),0)</f>
        <v>0</v>
      </c>
      <c r="X74" s="128">
        <f>IF(SUM(X63:$AC$63)&lt;&gt;0,IF('Basic input'!$F$78&gt;=Q65,($K$9/'Basic input'!$F$78),0),0)</f>
        <v>0</v>
      </c>
      <c r="Y74" s="128">
        <f>IF(SUM(Y63:$AC$63)&lt;&gt;0,IF('Basic input'!$F$78&gt;=R65,($K$9/'Basic input'!$F$78),0),0)</f>
        <v>0</v>
      </c>
      <c r="Z74" s="128">
        <f>IF(SUM(Z63:$AC$63)&lt;&gt;0,IF('Basic input'!$F$78&gt;=S65,($K$9/'Basic input'!$F$78),0),0)</f>
        <v>0</v>
      </c>
      <c r="AA74" s="128">
        <f>IF(SUM(AA63:$AC$63)&lt;&gt;0,IF('Basic input'!$F$78&gt;=T65,($K$9/'Basic input'!$F$78),0),0)</f>
        <v>0</v>
      </c>
      <c r="AB74" s="128">
        <f>IF(SUM(AB63:$AC$63)&lt;&gt;0,IF('Basic input'!$F$78&gt;=U65,($K$9/'Basic input'!$F$78),0),0)</f>
        <v>0</v>
      </c>
      <c r="AC74" s="128"/>
    </row>
    <row r="75" spans="1:31" s="34" customFormat="1" ht="16.5" customHeight="1" outlineLevel="1" x14ac:dyDescent="0.3">
      <c r="B75" s="123"/>
      <c r="C75" s="122">
        <v>2026</v>
      </c>
      <c r="D75" s="128"/>
      <c r="E75" s="128"/>
      <c r="F75" s="128"/>
      <c r="G75" s="128"/>
      <c r="H75" s="128"/>
      <c r="I75" s="128"/>
      <c r="J75" s="128"/>
      <c r="K75" s="128"/>
      <c r="L75" s="128">
        <f>IF(SUM(L63:$AC$63)&lt;&gt;0,IF('Basic input'!$F$78&gt;=D65,($L$9/'Basic input'!$F$78),0),0)</f>
        <v>0</v>
      </c>
      <c r="M75" s="128">
        <f>IF(SUM(M63:$AC$63)&lt;&gt;0,IF('Basic input'!$F$78&gt;=E65,($L$9/'Basic input'!$F$78),0),0)</f>
        <v>0</v>
      </c>
      <c r="N75" s="128">
        <f>IF(SUM(N63:$AC$63)&lt;&gt;0,IF('Basic input'!$F$78&gt;=F65,($L$9/'Basic input'!$F$78),0),0)</f>
        <v>0</v>
      </c>
      <c r="O75" s="128">
        <f>IF(SUM(O63:$AC$63)&lt;&gt;0,IF('Basic input'!$F$78&gt;=G65,($L$9/'Basic input'!$F$78),0),0)</f>
        <v>0</v>
      </c>
      <c r="P75" s="128">
        <f>IF(SUM(P63:$AC$63)&lt;&gt;0,IF('Basic input'!$F$78&gt;=H65,($L$9/'Basic input'!$F$78),0),0)</f>
        <v>0</v>
      </c>
      <c r="Q75" s="128">
        <f>IF(SUM(Q63:$AC$63)&lt;&gt;0,IF('Basic input'!$F$78&gt;=I65,($L$9/'Basic input'!$F$78),0),0)</f>
        <v>0</v>
      </c>
      <c r="R75" s="128">
        <f>IF(SUM(R63:$AC$63)&lt;&gt;0,IF('Basic input'!$F$78&gt;=J65,($L$9/'Basic input'!$F$78),0),0)</f>
        <v>0</v>
      </c>
      <c r="S75" s="128">
        <f>IF(SUM(S63:$AC$63)&lt;&gt;0,IF('Basic input'!$F$78&gt;=K65,($L$9/'Basic input'!$F$78),0),0)</f>
        <v>0</v>
      </c>
      <c r="T75" s="128">
        <f>IF(SUM(T63:$AC$63)&lt;&gt;0,IF('Basic input'!$F$78&gt;=L65,($L$9/'Basic input'!$F$78),0),0)</f>
        <v>0</v>
      </c>
      <c r="U75" s="128">
        <f>IF(SUM(U63:$AC$63)&lt;&gt;0,IF('Basic input'!$F$78&gt;=M65,($L$9/'Basic input'!$F$78),0),0)</f>
        <v>0</v>
      </c>
      <c r="V75" s="128">
        <f>IF(SUM(V63:$AC$63)&lt;&gt;0,IF('Basic input'!$F$78&gt;=N65,($L$9/'Basic input'!$F$78),0),0)</f>
        <v>0</v>
      </c>
      <c r="W75" s="128">
        <f>IF(SUM(W63:$AC$63)&lt;&gt;0,IF('Basic input'!$F$78&gt;=O65,($L$9/'Basic input'!$F$78),0),0)</f>
        <v>0</v>
      </c>
      <c r="X75" s="128">
        <f>IF(SUM(X63:$AC$63)&lt;&gt;0,IF('Basic input'!$F$78&gt;=P65,($L$9/'Basic input'!$F$78),0),0)</f>
        <v>0</v>
      </c>
      <c r="Y75" s="128">
        <f>IF(SUM(Y63:$AC$63)&lt;&gt;0,IF('Basic input'!$F$78&gt;=Q65,($L$9/'Basic input'!$F$78),0),0)</f>
        <v>0</v>
      </c>
      <c r="Z75" s="128">
        <f>IF(SUM(Z63:$AC$63)&lt;&gt;0,IF('Basic input'!$F$78&gt;=R65,($L$9/'Basic input'!$F$78),0),0)</f>
        <v>0</v>
      </c>
      <c r="AA75" s="128">
        <f>IF(SUM(AA63:$AC$63)&lt;&gt;0,IF('Basic input'!$F$78&gt;=S65,($L$9/'Basic input'!$F$78),0),0)</f>
        <v>0</v>
      </c>
      <c r="AB75" s="128">
        <f>IF(SUM(AB63:$AC$63)&lt;&gt;0,IF('Basic input'!$F$78&gt;=T65,($L$9/'Basic input'!$F$78),0),0)</f>
        <v>0</v>
      </c>
      <c r="AC75" s="128"/>
    </row>
    <row r="76" spans="1:31" s="34" customFormat="1" ht="16.5" customHeight="1" outlineLevel="1" x14ac:dyDescent="0.3">
      <c r="B76" s="123"/>
      <c r="C76" s="122">
        <v>2027</v>
      </c>
      <c r="D76" s="128"/>
      <c r="E76" s="128"/>
      <c r="F76" s="128"/>
      <c r="G76" s="128"/>
      <c r="H76" s="128"/>
      <c r="I76" s="128"/>
      <c r="J76" s="128"/>
      <c r="K76" s="128"/>
      <c r="L76" s="128"/>
      <c r="M76" s="128">
        <f>IF(SUM(M63:$AC$63)&lt;&gt;0,IF('Basic input'!$F$78&gt;=D65,($M$9/'Basic input'!$F$78),0),0)</f>
        <v>0</v>
      </c>
      <c r="N76" s="128">
        <f>IF(SUM(N63:$AC$63)&lt;&gt;0,IF('Basic input'!$F$78&gt;=E65,($M$9/'Basic input'!$F$78),0),0)</f>
        <v>0</v>
      </c>
      <c r="O76" s="128">
        <f>IF(SUM(O63:$AC$63)&lt;&gt;0,IF('Basic input'!$F$78&gt;=F65,($M$9/'Basic input'!$F$78),0),0)</f>
        <v>0</v>
      </c>
      <c r="P76" s="128">
        <f>IF(SUM(P63:$AC$63)&lt;&gt;0,IF('Basic input'!$F$78&gt;=G65,($M$9/'Basic input'!$F$78),0),0)</f>
        <v>0</v>
      </c>
      <c r="Q76" s="128">
        <f>IF(SUM(Q63:$AC$63)&lt;&gt;0,IF('Basic input'!$F$78&gt;=H65,($M$9/'Basic input'!$F$78),0),0)</f>
        <v>0</v>
      </c>
      <c r="R76" s="128">
        <f>IF(SUM(R63:$AC$63)&lt;&gt;0,IF('Basic input'!$F$78&gt;=I65,($M$9/'Basic input'!$F$78),0),0)</f>
        <v>0</v>
      </c>
      <c r="S76" s="128">
        <f>IF(SUM(S63:$AC$63)&lt;&gt;0,IF('Basic input'!$F$78&gt;=J65,($M$9/'Basic input'!$F$78),0),0)</f>
        <v>0</v>
      </c>
      <c r="T76" s="128">
        <f>IF(SUM(T63:$AC$63)&lt;&gt;0,IF('Basic input'!$F$78&gt;=K65,($M$9/'Basic input'!$F$78),0),0)</f>
        <v>0</v>
      </c>
      <c r="U76" s="128">
        <f>IF(SUM(U63:$AC$63)&lt;&gt;0,IF('Basic input'!$F$78&gt;=L65,($M$9/'Basic input'!$F$78),0),0)</f>
        <v>0</v>
      </c>
      <c r="V76" s="128">
        <f>IF(SUM(V63:$AC$63)&lt;&gt;0,IF('Basic input'!$F$78&gt;=M65,($M$9/'Basic input'!$F$78),0),0)</f>
        <v>0</v>
      </c>
      <c r="W76" s="128">
        <f>IF(SUM(W63:$AC$63)&lt;&gt;0,IF('Basic input'!$F$78&gt;=N65,($M$9/'Basic input'!$F$78),0),0)</f>
        <v>0</v>
      </c>
      <c r="X76" s="128">
        <f>IF(SUM(X63:$AC$63)&lt;&gt;0,IF('Basic input'!$F$78&gt;=O65,($M$9/'Basic input'!$F$78),0),0)</f>
        <v>0</v>
      </c>
      <c r="Y76" s="128">
        <f>IF(SUM(Y63:$AC$63)&lt;&gt;0,IF('Basic input'!$F$78&gt;=P65,($M$9/'Basic input'!$F$78),0),0)</f>
        <v>0</v>
      </c>
      <c r="Z76" s="128">
        <f>IF(SUM(Z63:$AC$63)&lt;&gt;0,IF('Basic input'!$F$78&gt;=Q65,($M$9/'Basic input'!$F$78),0),0)</f>
        <v>0</v>
      </c>
      <c r="AA76" s="128">
        <f>IF(SUM(AA63:$AC$63)&lt;&gt;0,IF('Basic input'!$F$78&gt;=R65,($M$9/'Basic input'!$F$78),0),0)</f>
        <v>0</v>
      </c>
      <c r="AB76" s="128">
        <f>IF(SUM(AB63:$AC$63)&lt;&gt;0,IF('Basic input'!$F$78&gt;=S65,($M$9/'Basic input'!$F$78),0),0)</f>
        <v>0</v>
      </c>
      <c r="AC76" s="128"/>
    </row>
    <row r="77" spans="1:31" s="34" customFormat="1" ht="16.5" customHeight="1" outlineLevel="1" x14ac:dyDescent="0.3">
      <c r="B77" s="123"/>
      <c r="C77" s="122">
        <v>2028</v>
      </c>
      <c r="D77" s="128"/>
      <c r="E77" s="128"/>
      <c r="F77" s="128"/>
      <c r="G77" s="128"/>
      <c r="H77" s="128"/>
      <c r="I77" s="128"/>
      <c r="J77" s="128"/>
      <c r="K77" s="128"/>
      <c r="L77" s="128"/>
      <c r="M77" s="128"/>
      <c r="N77" s="128">
        <f>IF(SUM(N63:$AC$63)&lt;&gt;0,IF('Basic input'!$F$78&gt;=D65,($N$9/'Basic input'!$F$78),0),0)</f>
        <v>0</v>
      </c>
      <c r="O77" s="128">
        <f>IF(SUM(O63:$AC$63)&lt;&gt;0,IF('Basic input'!$F$78&gt;=E65,($N$9/'Basic input'!$F$78),0),0)</f>
        <v>0</v>
      </c>
      <c r="P77" s="128">
        <f>IF(SUM(P63:$AC$63)&lt;&gt;0,IF('Basic input'!$F$78&gt;=F65,($N$9/'Basic input'!$F$78),0),0)</f>
        <v>0</v>
      </c>
      <c r="Q77" s="128">
        <f>IF(SUM(Q63:$AC$63)&lt;&gt;0,IF('Basic input'!$F$78&gt;=G65,($N$9/'Basic input'!$F$78),0),0)</f>
        <v>0</v>
      </c>
      <c r="R77" s="128">
        <f>IF(SUM(R63:$AC$63)&lt;&gt;0,IF('Basic input'!$F$78&gt;=H65,($N$9/'Basic input'!$F$78),0),0)</f>
        <v>0</v>
      </c>
      <c r="S77" s="128">
        <f>IF(SUM(S63:$AC$63)&lt;&gt;0,IF('Basic input'!$F$78&gt;=I65,($N$9/'Basic input'!$F$78),0),0)</f>
        <v>0</v>
      </c>
      <c r="T77" s="128">
        <f>IF(SUM(T63:$AC$63)&lt;&gt;0,IF('Basic input'!$F$78&gt;=J65,($N$9/'Basic input'!$F$78),0),0)</f>
        <v>0</v>
      </c>
      <c r="U77" s="128">
        <f>IF(SUM(U63:$AC$63)&lt;&gt;0,IF('Basic input'!$F$78&gt;=K65,($N$9/'Basic input'!$F$78),0),0)</f>
        <v>0</v>
      </c>
      <c r="V77" s="128">
        <f>IF(SUM(V63:$AC$63)&lt;&gt;0,IF('Basic input'!$F$78&gt;=L65,($N$9/'Basic input'!$F$78),0),0)</f>
        <v>0</v>
      </c>
      <c r="W77" s="128">
        <f>IF(SUM(W63:$AC$63)&lt;&gt;0,IF('Basic input'!$F$78&gt;=M65,($N$9/'Basic input'!$F$78),0),0)</f>
        <v>0</v>
      </c>
      <c r="X77" s="128">
        <f>IF(SUM(X63:$AC$63)&lt;&gt;0,IF('Basic input'!$F$78&gt;=N65,($N$9/'Basic input'!$F$78),0),0)</f>
        <v>0</v>
      </c>
      <c r="Y77" s="128">
        <f>IF(SUM(Y63:$AC$63)&lt;&gt;0,IF('Basic input'!$F$78&gt;=O65,($N$9/'Basic input'!$F$78),0),0)</f>
        <v>0</v>
      </c>
      <c r="Z77" s="128">
        <f>IF(SUM(Z63:$AC$63)&lt;&gt;0,IF('Basic input'!$F$78&gt;=P65,($N$9/'Basic input'!$F$78),0),0)</f>
        <v>0</v>
      </c>
      <c r="AA77" s="128">
        <f>IF(SUM(AA63:$AC$63)&lt;&gt;0,IF('Basic input'!$F$78&gt;=Q65,($N$9/'Basic input'!$F$78),0),0)</f>
        <v>0</v>
      </c>
      <c r="AB77" s="128">
        <f>IF(SUM(AB63:$AC$63)&lt;&gt;0,IF('Basic input'!$F$78&gt;=R65,($N$9/'Basic input'!$F$78),0),0)</f>
        <v>0</v>
      </c>
      <c r="AC77" s="128"/>
    </row>
    <row r="78" spans="1:31" s="34" customFormat="1" ht="16.5" customHeight="1" x14ac:dyDescent="0.3">
      <c r="B78" s="22"/>
      <c r="C78" s="72"/>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row>
    <row r="79" spans="1:31" s="34" customFormat="1" ht="16.5" customHeight="1" x14ac:dyDescent="0.3">
      <c r="B79" s="22"/>
      <c r="C79" s="72"/>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row>
    <row r="80" spans="1:31" s="80" customFormat="1" ht="20.25" customHeight="1" x14ac:dyDescent="0.3">
      <c r="A80" s="85"/>
      <c r="B80" s="133" t="s">
        <v>197</v>
      </c>
      <c r="C80" s="190"/>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row>
    <row r="81" spans="1:29" s="34" customFormat="1" ht="16.5" customHeight="1" x14ac:dyDescent="0.3">
      <c r="B81" s="96"/>
      <c r="C81" s="67"/>
      <c r="D81" s="615">
        <v>1</v>
      </c>
      <c r="E81" s="615">
        <v>2</v>
      </c>
      <c r="F81" s="615">
        <v>3</v>
      </c>
      <c r="G81" s="615">
        <v>4</v>
      </c>
      <c r="H81" s="615">
        <v>5</v>
      </c>
      <c r="I81" s="615">
        <v>6</v>
      </c>
      <c r="J81" s="615">
        <v>7</v>
      </c>
      <c r="K81" s="615">
        <v>8</v>
      </c>
      <c r="L81" s="615">
        <v>9</v>
      </c>
      <c r="M81" s="615">
        <v>10</v>
      </c>
      <c r="N81" s="615">
        <v>11</v>
      </c>
      <c r="O81" s="615">
        <v>12</v>
      </c>
      <c r="P81" s="615">
        <v>13</v>
      </c>
      <c r="Q81" s="615">
        <v>14</v>
      </c>
      <c r="R81" s="615">
        <v>15</v>
      </c>
      <c r="S81" s="615">
        <v>16</v>
      </c>
      <c r="T81" s="615">
        <v>17</v>
      </c>
      <c r="U81" s="615">
        <v>18</v>
      </c>
      <c r="V81" s="615">
        <v>19</v>
      </c>
      <c r="W81" s="615">
        <v>20</v>
      </c>
      <c r="X81" s="615">
        <v>21</v>
      </c>
      <c r="Y81" s="615">
        <v>22</v>
      </c>
      <c r="Z81" s="615">
        <v>23</v>
      </c>
      <c r="AA81" s="615">
        <v>24</v>
      </c>
      <c r="AB81" s="615">
        <v>25</v>
      </c>
      <c r="AC81" s="615"/>
    </row>
    <row r="82" spans="1:29" s="18" customFormat="1" ht="16.5" customHeight="1" x14ac:dyDescent="0.3">
      <c r="A82" s="42"/>
      <c r="B82" s="18" t="s">
        <v>213</v>
      </c>
      <c r="C82" s="244" t="s">
        <v>16</v>
      </c>
      <c r="D82" s="243">
        <f>SUM(D83:D93)</f>
        <v>0</v>
      </c>
      <c r="E82" s="243">
        <f t="shared" ref="E82:N82" si="15">SUM(E83:E93)</f>
        <v>0</v>
      </c>
      <c r="F82" s="243">
        <f t="shared" si="15"/>
        <v>0</v>
      </c>
      <c r="G82" s="243">
        <f t="shared" si="15"/>
        <v>0</v>
      </c>
      <c r="H82" s="243">
        <f t="shared" si="15"/>
        <v>0</v>
      </c>
      <c r="I82" s="243">
        <f t="shared" si="15"/>
        <v>0</v>
      </c>
      <c r="J82" s="243">
        <f t="shared" si="15"/>
        <v>0</v>
      </c>
      <c r="K82" s="243">
        <f t="shared" si="15"/>
        <v>0</v>
      </c>
      <c r="L82" s="243">
        <f t="shared" si="15"/>
        <v>0</v>
      </c>
      <c r="M82" s="243">
        <f t="shared" si="15"/>
        <v>0</v>
      </c>
      <c r="N82" s="243">
        <f t="shared" si="15"/>
        <v>0</v>
      </c>
      <c r="O82" s="243">
        <f t="shared" ref="O82:AB82" si="16">SUM(O83:O93)</f>
        <v>0</v>
      </c>
      <c r="P82" s="243">
        <f t="shared" si="16"/>
        <v>0</v>
      </c>
      <c r="Q82" s="243">
        <f t="shared" si="16"/>
        <v>0</v>
      </c>
      <c r="R82" s="243">
        <f t="shared" si="16"/>
        <v>0</v>
      </c>
      <c r="S82" s="243">
        <f t="shared" si="16"/>
        <v>0</v>
      </c>
      <c r="T82" s="243">
        <f t="shared" si="16"/>
        <v>0</v>
      </c>
      <c r="U82" s="243">
        <f t="shared" si="16"/>
        <v>0</v>
      </c>
      <c r="V82" s="243">
        <f t="shared" si="16"/>
        <v>0</v>
      </c>
      <c r="W82" s="243">
        <f t="shared" si="16"/>
        <v>0</v>
      </c>
      <c r="X82" s="243">
        <f t="shared" si="16"/>
        <v>0</v>
      </c>
      <c r="Y82" s="243">
        <f t="shared" si="16"/>
        <v>0</v>
      </c>
      <c r="Z82" s="243">
        <f t="shared" si="16"/>
        <v>0</v>
      </c>
      <c r="AA82" s="243">
        <f t="shared" si="16"/>
        <v>0</v>
      </c>
      <c r="AB82" s="243">
        <f t="shared" si="16"/>
        <v>0</v>
      </c>
      <c r="AC82" s="243"/>
    </row>
    <row r="83" spans="1:29" s="45" customFormat="1" ht="20.25" customHeight="1" outlineLevel="1" x14ac:dyDescent="0.3">
      <c r="A83" s="51"/>
      <c r="B83" s="56" t="s">
        <v>145</v>
      </c>
      <c r="C83" s="191" t="s">
        <v>202</v>
      </c>
      <c r="D83" s="154">
        <f>IF(SUM(D63:$AC$63)&lt;&gt;0,IF('Basic input'!$F$78&gt;=D81,PMT('Basic input'!$F$113,'Basic input'!$F$78,-$D$8)-$D$8/'Basic input'!$F$78,0),0)</f>
        <v>0</v>
      </c>
      <c r="E83" s="154">
        <f>IF(SUM(E63:$AC$63)&lt;&gt;0,IF('Basic input'!$F$78&gt;=E81,PMT('Basic input'!$F$113,'Basic input'!$F$78,-$D$8)-$D$8/'Basic input'!$F$78,0),0)</f>
        <v>0</v>
      </c>
      <c r="F83" s="154">
        <f>IF(SUM(F63:$AC$63)&lt;&gt;0,IF('Basic input'!$F$78&gt;=F81,PMT('Basic input'!$F$113,'Basic input'!$F$78,-$D$8)-$D$8/'Basic input'!$F$78,0),0)</f>
        <v>0</v>
      </c>
      <c r="G83" s="154">
        <f>IF(SUM(G63:$AC$63)&lt;&gt;0,IF('Basic input'!$F$78&gt;=G81,PMT('Basic input'!$F$113,'Basic input'!$F$78,-$D$8)-$D$8/'Basic input'!$F$78,0),0)</f>
        <v>0</v>
      </c>
      <c r="H83" s="154">
        <f>IF(SUM(H63:$AC$63)&lt;&gt;0,IF('Basic input'!$F$78&gt;=H81,PMT('Basic input'!$F$113,'Basic input'!$F$78,-$D$8)-$D$8/'Basic input'!$F$78,0),0)</f>
        <v>0</v>
      </c>
      <c r="I83" s="154">
        <f>IF(SUM(I63:$AC$63)&lt;&gt;0,IF('Basic input'!$F$78&gt;=I81,PMT('Basic input'!$F$113,'Basic input'!$F$78,-$D$8)-$D$8/'Basic input'!$F$78,0),0)</f>
        <v>0</v>
      </c>
      <c r="J83" s="154">
        <f>IF(SUM(J63:$AC$63)&lt;&gt;0,IF('Basic input'!$F$78&gt;=J81,PMT('Basic input'!$F$113,'Basic input'!$F$78,-$D$8)-$D$8/'Basic input'!$F$78,0),0)</f>
        <v>0</v>
      </c>
      <c r="K83" s="154">
        <f>IF(SUM(K63:$AC$63)&lt;&gt;0,IF('Basic input'!$F$78&gt;=K81,PMT('Basic input'!$F$113,'Basic input'!$F$78,-$D$8)-$D$8/'Basic input'!$F$78,0),0)</f>
        <v>0</v>
      </c>
      <c r="L83" s="154">
        <f>IF(SUM(L63:$AC$63)&lt;&gt;0,IF('Basic input'!$F$78&gt;=L81,PMT('Basic input'!$F$113,'Basic input'!$F$78,-$D$8)-$D$8/'Basic input'!$F$78,0),0)</f>
        <v>0</v>
      </c>
      <c r="M83" s="154">
        <f>IF(SUM(M63:$AC$63)&lt;&gt;0,IF('Basic input'!$F$78&gt;=M81,PMT('Basic input'!$F$113,'Basic input'!$F$78,-$D$8)-$D$8/'Basic input'!$F$78,0),0)</f>
        <v>0</v>
      </c>
      <c r="N83" s="154">
        <f>IF(SUM(N63:$AC$63)&lt;&gt;0,IF('Basic input'!$F$78&gt;=N81,PMT('Basic input'!$F$113,'Basic input'!$F$78,-$D$8)-$D$8/'Basic input'!$F$78,0),0)</f>
        <v>0</v>
      </c>
      <c r="O83" s="154">
        <f>IF(SUM(O63:$AC$63)&lt;&gt;0,IF('Basic input'!$F$78&gt;=O81,PMT('Basic input'!$F$113,'Basic input'!$F$78,-$D$8)-$D$8/'Basic input'!$F$78,0),0)</f>
        <v>0</v>
      </c>
      <c r="P83" s="154">
        <f>IF(SUM(P63:$AC$63)&lt;&gt;0,IF('Basic input'!$F$78&gt;=P81,PMT('Basic input'!$F$113,'Basic input'!$F$78,-$D$8)-$D$8/'Basic input'!$F$78,0),0)</f>
        <v>0</v>
      </c>
      <c r="Q83" s="154">
        <f>IF(SUM(Q63:$AC$63)&lt;&gt;0,IF('Basic input'!$F$78&gt;=Q81,PMT('Basic input'!$F$113,'Basic input'!$F$78,-$D$8)-$D$8/'Basic input'!$F$78,0),0)</f>
        <v>0</v>
      </c>
      <c r="R83" s="154">
        <f>IF(SUM(R63:$AC$63)&lt;&gt;0,IF('Basic input'!$F$78&gt;=R81,PMT('Basic input'!$F$113,'Basic input'!$F$78,-$D$8)-$D$8/'Basic input'!$F$78,0),0)</f>
        <v>0</v>
      </c>
      <c r="S83" s="154">
        <f>IF(SUM(S63:$AC$63)&lt;&gt;0,IF('Basic input'!$F$78&gt;=S81,PMT('Basic input'!$F$113,'Basic input'!$F$78,-$D$8)-$D$8/'Basic input'!$F$78,0),0)</f>
        <v>0</v>
      </c>
      <c r="T83" s="154">
        <f>IF(SUM(T63:$AC$63)&lt;&gt;0,IF('Basic input'!$F$78&gt;=T81,PMT('Basic input'!$F$113,'Basic input'!$F$78,-$D$8)-$D$8/'Basic input'!$F$78,0),0)</f>
        <v>0</v>
      </c>
      <c r="U83" s="154">
        <f>IF(SUM(U63:$AC$63)&lt;&gt;0,IF('Basic input'!$F$78&gt;=U81,PMT('Basic input'!$F$113,'Basic input'!$F$78,-$D$8)-$D$8/'Basic input'!$F$78,0),0)</f>
        <v>0</v>
      </c>
      <c r="V83" s="154">
        <f>IF(SUM(V63:$AC$63)&lt;&gt;0,IF('Basic input'!$F$78&gt;=V81,PMT('Basic input'!$F$113,'Basic input'!$F$78,-$D$8)-$D$8/'Basic input'!$F$78,0),0)</f>
        <v>0</v>
      </c>
      <c r="W83" s="154">
        <f>IF(SUM(W63:$AC$63)&lt;&gt;0,IF('Basic input'!$F$78&gt;=W81,PMT('Basic input'!$F$113,'Basic input'!$F$78,-$D$8)-$D$8/'Basic input'!$F$78,0),0)</f>
        <v>0</v>
      </c>
      <c r="X83" s="154">
        <f>IF(SUM(X63:$AC$63)&lt;&gt;0,IF('Basic input'!$F$78&gt;=X81,PMT('Basic input'!$F$113,'Basic input'!$F$78,-$D$8)-$D$8/'Basic input'!$F$78,0),0)</f>
        <v>0</v>
      </c>
      <c r="Y83" s="154">
        <f>IF(SUM(Y63:$AC$63)&lt;&gt;0,IF('Basic input'!$F$78&gt;=Y81,PMT('Basic input'!$F$113,'Basic input'!$F$78,-$D$8)-$D$8/'Basic input'!$F$78,0),0)</f>
        <v>0</v>
      </c>
      <c r="Z83" s="154">
        <f>IF(SUM(Z63:$AC$63)&lt;&gt;0,IF('Basic input'!$F$78&gt;=Z81,PMT('Basic input'!$F$113,'Basic input'!$F$78,-$D$8)-$D$8/'Basic input'!$F$78,0),0)</f>
        <v>0</v>
      </c>
      <c r="AA83" s="154">
        <f>IF(SUM(AA63:$AC$63)&lt;&gt;0,IF('Basic input'!$F$78&gt;=AA81,PMT('Basic input'!$F$113,'Basic input'!$F$78,-$D$8)-$D$8/'Basic input'!$F$78,0),0)</f>
        <v>0</v>
      </c>
      <c r="AB83" s="154">
        <f>IF(SUM(AB63:$AC$63)&lt;&gt;0,IF('Basic input'!$F$78&gt;=AB81,PMT('Basic input'!$F$113,'Basic input'!$F$78,-$D$8)-$D$8/'Basic input'!$F$78,0),0)</f>
        <v>0</v>
      </c>
      <c r="AC83" s="154"/>
    </row>
    <row r="84" spans="1:29" s="45" customFormat="1" ht="20.25" customHeight="1" outlineLevel="1" x14ac:dyDescent="0.3">
      <c r="A84" s="51"/>
      <c r="B84" s="92"/>
      <c r="C84" s="191" t="s">
        <v>234</v>
      </c>
      <c r="D84" s="155"/>
      <c r="E84" s="154">
        <f>IF(SUM(E63:$AC$63)&lt;&gt;0,IF('Basic input'!$F$78&gt;=D81,PMT('Basic input'!$F$113,'Basic input'!$F$78,-$E$8)-$E$8/'Basic input'!$F$78,0),0)</f>
        <v>0</v>
      </c>
      <c r="F84" s="154">
        <f>IF(SUM(F63:$AC$63)&lt;&gt;0,IF('Basic input'!$F$78&gt;=E81,PMT('Basic input'!$F$113,'Basic input'!$F$78,-$E$8)-$E$8/'Basic input'!$F$78,0),0)</f>
        <v>0</v>
      </c>
      <c r="G84" s="154">
        <f>IF(SUM(G63:$AC$63)&lt;&gt;0,IF('Basic input'!$F$78&gt;=F81,PMT('Basic input'!$F$113,'Basic input'!$F$78,-$E$8)-$E$8/'Basic input'!$F$78,0),0)</f>
        <v>0</v>
      </c>
      <c r="H84" s="154">
        <f>IF(SUM(H63:$AC$63)&lt;&gt;0,IF('Basic input'!$F$78&gt;=G81,PMT('Basic input'!$F$113,'Basic input'!$F$78,-$E$8)-$E$8/'Basic input'!$F$78,0),0)</f>
        <v>0</v>
      </c>
      <c r="I84" s="154">
        <f>IF(SUM(I63:$AC$63)&lt;&gt;0,IF('Basic input'!$F$78&gt;=H81,PMT('Basic input'!$F$113,'Basic input'!$F$78,-$E$8)-$E$8/'Basic input'!$F$78,0),0)</f>
        <v>0</v>
      </c>
      <c r="J84" s="154">
        <f>IF(SUM(J63:$AC$63)&lt;&gt;0,IF('Basic input'!$F$78&gt;=I81,PMT('Basic input'!$F$113,'Basic input'!$F$78,-$E$8)-$E$8/'Basic input'!$F$78,0),0)</f>
        <v>0</v>
      </c>
      <c r="K84" s="154">
        <f>IF(SUM(K63:$AC$63)&lt;&gt;0,IF('Basic input'!$F$78&gt;=J81,PMT('Basic input'!$F$113,'Basic input'!$F$78,-$E$8)-$E$8/'Basic input'!$F$78,0),0)</f>
        <v>0</v>
      </c>
      <c r="L84" s="154">
        <f>IF(SUM(L63:$AC$63)&lt;&gt;0,IF('Basic input'!$F$78&gt;=K81,PMT('Basic input'!$F$113,'Basic input'!$F$78,-$E$8)-$E$8/'Basic input'!$F$78,0),0)</f>
        <v>0</v>
      </c>
      <c r="M84" s="154">
        <f>IF(SUM(M63:$AC$63)&lt;&gt;0,IF('Basic input'!$F$78&gt;=L81,PMT('Basic input'!$F$113,'Basic input'!$F$78,-$E$8)-$E$8/'Basic input'!$F$78,0),0)</f>
        <v>0</v>
      </c>
      <c r="N84" s="154">
        <f>IF(SUM(N63:$AC$63)&lt;&gt;0,IF('Basic input'!$F$78&gt;=M81,PMT('Basic input'!$F$113,'Basic input'!$F$78,-$E$8)-$E$8/'Basic input'!$F$78,0),0)</f>
        <v>0</v>
      </c>
      <c r="O84" s="154">
        <f>IF(SUM(O63:$AC$63)&lt;&gt;0,IF('Basic input'!$F$78&gt;=N81,PMT('Basic input'!$F$113,'Basic input'!$F$78,-$E$8)-$E$8/'Basic input'!$F$78,0),0)</f>
        <v>0</v>
      </c>
      <c r="P84" s="154">
        <f>IF(SUM(P63:$AC$63)&lt;&gt;0,IF('Basic input'!$F$78&gt;=O81,PMT('Basic input'!$F$113,'Basic input'!$F$78,-$E$8)-$E$8/'Basic input'!$F$78,0),0)</f>
        <v>0</v>
      </c>
      <c r="Q84" s="154">
        <f>IF(SUM(Q63:$AC$63)&lt;&gt;0,IF('Basic input'!$F$78&gt;=P81,PMT('Basic input'!$F$113,'Basic input'!$F$78,-$E$8)-$E$8/'Basic input'!$F$78,0),0)</f>
        <v>0</v>
      </c>
      <c r="R84" s="154">
        <f>IF(SUM(R63:$AC$63)&lt;&gt;0,IF('Basic input'!$F$78&gt;=Q81,PMT('Basic input'!$F$113,'Basic input'!$F$78,-$E$8)-$E$8/'Basic input'!$F$78,0),0)</f>
        <v>0</v>
      </c>
      <c r="S84" s="154">
        <f>IF(SUM(S63:$AC$63)&lt;&gt;0,IF('Basic input'!$F$78&gt;=R81,PMT('Basic input'!$F$113,'Basic input'!$F$78,-$E$8)-$E$8/'Basic input'!$F$78,0),0)</f>
        <v>0</v>
      </c>
      <c r="T84" s="154">
        <f>IF(SUM(T63:$AC$63)&lt;&gt;0,IF('Basic input'!$F$78&gt;=S81,PMT('Basic input'!$F$113,'Basic input'!$F$78,-$E$8)-$E$8/'Basic input'!$F$78,0),0)</f>
        <v>0</v>
      </c>
      <c r="U84" s="154">
        <f>IF(SUM(U63:$AC$63)&lt;&gt;0,IF('Basic input'!$F$78&gt;=T81,PMT('Basic input'!$F$113,'Basic input'!$F$78,-$E$8)-$E$8/'Basic input'!$F$78,0),0)</f>
        <v>0</v>
      </c>
      <c r="V84" s="154">
        <f>IF(SUM(V63:$AC$63)&lt;&gt;0,IF('Basic input'!$F$78&gt;=U81,PMT('Basic input'!$F$113,'Basic input'!$F$78,-$E$8)-$E$8/'Basic input'!$F$78,0),0)</f>
        <v>0</v>
      </c>
      <c r="W84" s="154">
        <f>IF(SUM(W63:$AC$63)&lt;&gt;0,IF('Basic input'!$F$78&gt;=V81,PMT('Basic input'!$F$113,'Basic input'!$F$78,-$E$8)-$E$8/'Basic input'!$F$78,0),0)</f>
        <v>0</v>
      </c>
      <c r="X84" s="154">
        <f>IF(SUM(X63:$AC$63)&lt;&gt;0,IF('Basic input'!$F$78&gt;=W81,PMT('Basic input'!$F$113,'Basic input'!$F$78,-$E$8)-$E$8/'Basic input'!$F$78,0),0)</f>
        <v>0</v>
      </c>
      <c r="Y84" s="154">
        <f>IF(SUM(Y63:$AC$63)&lt;&gt;0,IF('Basic input'!$F$78&gt;=X81,PMT('Basic input'!$F$113,'Basic input'!$F$78,-$E$8)-$E$8/'Basic input'!$F$78,0),0)</f>
        <v>0</v>
      </c>
      <c r="Z84" s="154">
        <f>IF(SUM(Z63:$AC$63)&lt;&gt;0,IF('Basic input'!$F$78&gt;=Y81,PMT('Basic input'!$F$113,'Basic input'!$F$78,-$E$8)-$E$8/'Basic input'!$F$78,0),0)</f>
        <v>0</v>
      </c>
      <c r="AA84" s="154">
        <f>IF(SUM(AA63:$AC$63)&lt;&gt;0,IF('Basic input'!$F$78&gt;=Z81,PMT('Basic input'!$F$113,'Basic input'!$F$78,-$E$8)-$E$8/'Basic input'!$F$78,0),0)</f>
        <v>0</v>
      </c>
      <c r="AB84" s="154">
        <f>IF(SUM(AB63:$AC$63)&lt;&gt;0,IF('Basic input'!$F$78&gt;=AA81,PMT('Basic input'!$F$113,'Basic input'!$F$78,-$E$8)-$E$8/'Basic input'!$F$78,0),0)</f>
        <v>0</v>
      </c>
      <c r="AC84" s="154"/>
    </row>
    <row r="85" spans="1:29" s="45" customFormat="1" ht="20.25" customHeight="1" outlineLevel="1" x14ac:dyDescent="0.3">
      <c r="A85" s="51"/>
      <c r="B85" s="48"/>
      <c r="C85" s="191" t="s">
        <v>235</v>
      </c>
      <c r="D85" s="154"/>
      <c r="E85" s="154"/>
      <c r="F85" s="154">
        <f>IF(SUM(F63:$AC$63)&lt;&gt;0,IF('Basic input'!$F$78&gt;=D81,PMT('Basic input'!$F$113,'Basic input'!$F$78,-$F$8)-$F$8/'Basic input'!$F$78,0),0)</f>
        <v>0</v>
      </c>
      <c r="G85" s="154">
        <f>IF(SUM(G63:$AC$63)&lt;&gt;0,IF('Basic input'!$F$78&gt;=E81,PMT('Basic input'!$F$113,'Basic input'!$F$78,-$F$8)-$F$8/'Basic input'!$F$78,0),0)</f>
        <v>0</v>
      </c>
      <c r="H85" s="154">
        <f>IF(SUM(H63:$AC$63)&lt;&gt;0,IF('Basic input'!$F$78&gt;=F81,PMT('Basic input'!$F$113,'Basic input'!$F$78,-$F$8)-$F$8/'Basic input'!$F$78,0),0)</f>
        <v>0</v>
      </c>
      <c r="I85" s="154">
        <f>IF(SUM(I63:$AC$63)&lt;&gt;0,IF('Basic input'!$F$78&gt;=G81,PMT('Basic input'!$F$113,'Basic input'!$F$78,-$F$8)-$F$8/'Basic input'!$F$78,0),0)</f>
        <v>0</v>
      </c>
      <c r="J85" s="154">
        <f>IF(SUM(J63:$AC$63)&lt;&gt;0,IF('Basic input'!$F$78&gt;=H81,PMT('Basic input'!$F$113,'Basic input'!$F$78,-$F$8)-$F$8/'Basic input'!$F$78,0),0)</f>
        <v>0</v>
      </c>
      <c r="K85" s="154">
        <f>IF(SUM(K63:$AC$63)&lt;&gt;0,IF('Basic input'!$F$78&gt;=I81,PMT('Basic input'!$F$113,'Basic input'!$F$78,-$F$8)-$F$8/'Basic input'!$F$78,0),0)</f>
        <v>0</v>
      </c>
      <c r="L85" s="154">
        <f>IF(SUM(L63:$AC$63)&lt;&gt;0,IF('Basic input'!$F$78&gt;=J81,PMT('Basic input'!$F$113,'Basic input'!$F$78,-$F$8)-$F$8/'Basic input'!$F$78,0),0)</f>
        <v>0</v>
      </c>
      <c r="M85" s="154">
        <f>IF(SUM(M63:$AC$63)&lt;&gt;0,IF('Basic input'!$F$78&gt;=K81,PMT('Basic input'!$F$113,'Basic input'!$F$78,-$F$8)-$F$8/'Basic input'!$F$78,0),0)</f>
        <v>0</v>
      </c>
      <c r="N85" s="154">
        <f>IF(SUM(N63:$AC$63)&lt;&gt;0,IF('Basic input'!$F$78&gt;=L81,PMT('Basic input'!$F$113,'Basic input'!$F$78,-$F$8)-$F$8/'Basic input'!$F$78,0),0)</f>
        <v>0</v>
      </c>
      <c r="O85" s="154">
        <f>IF(SUM(O63:$AC$63)&lt;&gt;0,IF('Basic input'!$F$78&gt;=M81,PMT('Basic input'!$F$113,'Basic input'!$F$78,-$F$8)-$F$8/'Basic input'!$F$78,0),0)</f>
        <v>0</v>
      </c>
      <c r="P85" s="154">
        <f>IF(SUM(P63:$AC$63)&lt;&gt;0,IF('Basic input'!$F$78&gt;=N81,PMT('Basic input'!$F$113,'Basic input'!$F$78,-$F$8)-$F$8/'Basic input'!$F$78,0),0)</f>
        <v>0</v>
      </c>
      <c r="Q85" s="154">
        <f>IF(SUM(Q63:$AC$63)&lt;&gt;0,IF('Basic input'!$F$78&gt;=O81,PMT('Basic input'!$F$113,'Basic input'!$F$78,-$F$8)-$F$8/'Basic input'!$F$78,0),0)</f>
        <v>0</v>
      </c>
      <c r="R85" s="154">
        <f>IF(SUM(R63:$AC$63)&lt;&gt;0,IF('Basic input'!$F$78&gt;=P81,PMT('Basic input'!$F$113,'Basic input'!$F$78,-$F$8)-$F$8/'Basic input'!$F$78,0),0)</f>
        <v>0</v>
      </c>
      <c r="S85" s="154">
        <f>IF(SUM(S63:$AC$63)&lt;&gt;0,IF('Basic input'!$F$78&gt;=Q81,PMT('Basic input'!$F$113,'Basic input'!$F$78,-$F$8)-$F$8/'Basic input'!$F$78,0),0)</f>
        <v>0</v>
      </c>
      <c r="T85" s="154">
        <f>IF(SUM(T63:$AC$63)&lt;&gt;0,IF('Basic input'!$F$78&gt;=R81,PMT('Basic input'!$F$113,'Basic input'!$F$78,-$F$8)-$F$8/'Basic input'!$F$78,0),0)</f>
        <v>0</v>
      </c>
      <c r="U85" s="154">
        <f>IF(SUM(U63:$AC$63)&lt;&gt;0,IF('Basic input'!$F$78&gt;=S81,PMT('Basic input'!$F$113,'Basic input'!$F$78,-$F$8)-$F$8/'Basic input'!$F$78,0),0)</f>
        <v>0</v>
      </c>
      <c r="V85" s="154">
        <f>IF(SUM(V63:$AC$63)&lt;&gt;0,IF('Basic input'!$F$78&gt;=T81,PMT('Basic input'!$F$113,'Basic input'!$F$78,-$F$8)-$F$8/'Basic input'!$F$78,0),0)</f>
        <v>0</v>
      </c>
      <c r="W85" s="154">
        <f>IF(SUM(W63:$AC$63)&lt;&gt;0,IF('Basic input'!$F$78&gt;=U81,PMT('Basic input'!$F$113,'Basic input'!$F$78,-$F$8)-$F$8/'Basic input'!$F$78,0),0)</f>
        <v>0</v>
      </c>
      <c r="X85" s="154">
        <f>IF(SUM(X63:$AC$63)&lt;&gt;0,IF('Basic input'!$F$78&gt;=V81,PMT('Basic input'!$F$113,'Basic input'!$F$78,-$F$8)-$F$8/'Basic input'!$F$78,0),0)</f>
        <v>0</v>
      </c>
      <c r="Y85" s="154">
        <f>IF(SUM(Y63:$AC$63)&lt;&gt;0,IF('Basic input'!$F$78&gt;=W81,PMT('Basic input'!$F$113,'Basic input'!$F$78,-$F$8)-$F$8/'Basic input'!$F$78,0),0)</f>
        <v>0</v>
      </c>
      <c r="Z85" s="154">
        <f>IF(SUM(Z63:$AC$63)&lt;&gt;0,IF('Basic input'!$F$78&gt;=X81,PMT('Basic input'!$F$113,'Basic input'!$F$78,-$F$8)-$F$8/'Basic input'!$F$78,0),0)</f>
        <v>0</v>
      </c>
      <c r="AA85" s="154">
        <f>IF(SUM(AA63:$AC$63)&lt;&gt;0,IF('Basic input'!$F$78&gt;=Y81,PMT('Basic input'!$F$113,'Basic input'!$F$78,-$F$8)-$F$8/'Basic input'!$F$78,0),0)</f>
        <v>0</v>
      </c>
      <c r="AB85" s="154">
        <f>IF(SUM(AB63:$AC$63)&lt;&gt;0,IF('Basic input'!$F$78&gt;=Z81,PMT('Basic input'!$F$113,'Basic input'!$F$78,-$F$8)-$F$8/'Basic input'!$F$78,0),0)</f>
        <v>0</v>
      </c>
      <c r="AC85" s="154"/>
    </row>
    <row r="86" spans="1:29" s="45" customFormat="1" ht="20.25" customHeight="1" outlineLevel="1" x14ac:dyDescent="0.3">
      <c r="A86" s="51"/>
      <c r="B86" s="48"/>
      <c r="C86" s="191" t="s">
        <v>236</v>
      </c>
      <c r="D86" s="154"/>
      <c r="E86" s="154"/>
      <c r="F86" s="154"/>
      <c r="G86" s="154">
        <f>IF(SUM(G63:$AC$63)&lt;&gt;0,IF('Basic input'!$F$78&gt;=D81,PMT('Basic input'!$F$113,'Basic input'!$F$78,-$G$8)-$G$8/'Basic input'!$F$78,0),0)</f>
        <v>0</v>
      </c>
      <c r="H86" s="154">
        <f>IF(SUM(H63:$AC$63)&lt;&gt;0,IF('Basic input'!$F$78&gt;=E81,PMT('Basic input'!$F$113,'Basic input'!$F$78,-$G$8)-$G$8/'Basic input'!$F$78,0),0)</f>
        <v>0</v>
      </c>
      <c r="I86" s="154">
        <f>IF(SUM(I63:$AC$63)&lt;&gt;0,IF('Basic input'!$F$78&gt;=F81,PMT('Basic input'!$F$113,'Basic input'!$F$78,-$G$8)-$G$8/'Basic input'!$F$78,0),0)</f>
        <v>0</v>
      </c>
      <c r="J86" s="154">
        <f>IF(SUM(J63:$AC$63)&lt;&gt;0,IF('Basic input'!$F$78&gt;=G81,PMT('Basic input'!$F$113,'Basic input'!$F$78,-$G$8)-$G$8/'Basic input'!$F$78,0),0)</f>
        <v>0</v>
      </c>
      <c r="K86" s="154">
        <f>IF(SUM(K63:$AC$63)&lt;&gt;0,IF('Basic input'!$F$78&gt;=H81,PMT('Basic input'!$F$113,'Basic input'!$F$78,-$G$8)-$G$8/'Basic input'!$F$78,0),0)</f>
        <v>0</v>
      </c>
      <c r="L86" s="154">
        <f>IF(SUM(L63:$AC$63)&lt;&gt;0,IF('Basic input'!$F$78&gt;=I81,PMT('Basic input'!$F$113,'Basic input'!$F$78,-$G$8)-$G$8/'Basic input'!$F$78,0),0)</f>
        <v>0</v>
      </c>
      <c r="M86" s="154">
        <f>IF(SUM(M63:$AC$63)&lt;&gt;0,IF('Basic input'!$F$78&gt;=J81,PMT('Basic input'!$F$113,'Basic input'!$F$78,-$G$8)-$G$8/'Basic input'!$F$78,0),0)</f>
        <v>0</v>
      </c>
      <c r="N86" s="154">
        <f>IF(SUM(N63:$AC$63)&lt;&gt;0,IF('Basic input'!$F$78&gt;=K81,PMT('Basic input'!$F$113,'Basic input'!$F$78,-$G$8)-$G$8/'Basic input'!$F$78,0),0)</f>
        <v>0</v>
      </c>
      <c r="O86" s="154">
        <f>IF(SUM(O63:$AC$63)&lt;&gt;0,IF('Basic input'!$F$78&gt;=L81,PMT('Basic input'!$F$113,'Basic input'!$F$78,-$G$8)-$G$8/'Basic input'!$F$78,0),0)</f>
        <v>0</v>
      </c>
      <c r="P86" s="154">
        <f>IF(SUM(P63:$AC$63)&lt;&gt;0,IF('Basic input'!$F$78&gt;=M81,PMT('Basic input'!$F$113,'Basic input'!$F$78,-$G$8)-$G$8/'Basic input'!$F$78,0),0)</f>
        <v>0</v>
      </c>
      <c r="Q86" s="154">
        <f>IF(SUM(Q63:$AC$63)&lt;&gt;0,IF('Basic input'!$F$78&gt;=N81,PMT('Basic input'!$F$113,'Basic input'!$F$78,-$G$8)-$G$8/'Basic input'!$F$78,0),0)</f>
        <v>0</v>
      </c>
      <c r="R86" s="154">
        <f>IF(SUM(R63:$AC$63)&lt;&gt;0,IF('Basic input'!$F$78&gt;=O81,PMT('Basic input'!$F$113,'Basic input'!$F$78,-$G$8)-$G$8/'Basic input'!$F$78,0),0)</f>
        <v>0</v>
      </c>
      <c r="S86" s="154">
        <f>IF(SUM(S63:$AC$63)&lt;&gt;0,IF('Basic input'!$F$78&gt;=P81,PMT('Basic input'!$F$113,'Basic input'!$F$78,-$G$8)-$G$8/'Basic input'!$F$78,0),0)</f>
        <v>0</v>
      </c>
      <c r="T86" s="154">
        <f>IF(SUM(T63:$AC$63)&lt;&gt;0,IF('Basic input'!$F$78&gt;=Q81,PMT('Basic input'!$F$113,'Basic input'!$F$78,-$G$8)-$G$8/'Basic input'!$F$78,0),0)</f>
        <v>0</v>
      </c>
      <c r="U86" s="154">
        <f>IF(SUM(U63:$AC$63)&lt;&gt;0,IF('Basic input'!$F$78&gt;=R81,PMT('Basic input'!$F$113,'Basic input'!$F$78,-$G$8)-$G$8/'Basic input'!$F$78,0),0)</f>
        <v>0</v>
      </c>
      <c r="V86" s="154">
        <f>IF(SUM(V63:$AC$63)&lt;&gt;0,IF('Basic input'!$F$78&gt;=S81,PMT('Basic input'!$F$113,'Basic input'!$F$78,-$G$8)-$G$8/'Basic input'!$F$78,0),0)</f>
        <v>0</v>
      </c>
      <c r="W86" s="154">
        <f>IF(SUM(W63:$AC$63)&lt;&gt;0,IF('Basic input'!$F$78&gt;=T81,PMT('Basic input'!$F$113,'Basic input'!$F$78,-$G$8)-$G$8/'Basic input'!$F$78,0),0)</f>
        <v>0</v>
      </c>
      <c r="X86" s="154">
        <f>IF(SUM(X63:$AC$63)&lt;&gt;0,IF('Basic input'!$F$78&gt;=U81,PMT('Basic input'!$F$113,'Basic input'!$F$78,-$G$8)-$G$8/'Basic input'!$F$78,0),0)</f>
        <v>0</v>
      </c>
      <c r="Y86" s="154">
        <f>IF(SUM(Y63:$AC$63)&lt;&gt;0,IF('Basic input'!$F$78&gt;=V81,PMT('Basic input'!$F$113,'Basic input'!$F$78,-$G$8)-$G$8/'Basic input'!$F$78,0),0)</f>
        <v>0</v>
      </c>
      <c r="Z86" s="154">
        <f>IF(SUM(Z63:$AC$63)&lt;&gt;0,IF('Basic input'!$F$78&gt;=W81,PMT('Basic input'!$F$113,'Basic input'!$F$78,-$G$8)-$G$8/'Basic input'!$F$78,0),0)</f>
        <v>0</v>
      </c>
      <c r="AA86" s="154">
        <f>IF(SUM(AA63:$AC$63)&lt;&gt;0,IF('Basic input'!$F$78&gt;=X81,PMT('Basic input'!$F$113,'Basic input'!$F$78,-$G$8)-$G$8/'Basic input'!$F$78,0),0)</f>
        <v>0</v>
      </c>
      <c r="AB86" s="154">
        <f>IF(SUM(AB63:$AC$63)&lt;&gt;0,IF('Basic input'!$F$78&gt;=Y81,PMT('Basic input'!$F$113,'Basic input'!$F$78,-$G$8)-$G$8/'Basic input'!$F$78,0),0)</f>
        <v>0</v>
      </c>
      <c r="AC86" s="154"/>
    </row>
    <row r="87" spans="1:29" s="45" customFormat="1" ht="20.25" customHeight="1" outlineLevel="1" x14ac:dyDescent="0.3">
      <c r="A87" s="51"/>
      <c r="B87" s="48"/>
      <c r="C87" s="191" t="s">
        <v>237</v>
      </c>
      <c r="D87" s="154"/>
      <c r="E87" s="154"/>
      <c r="F87" s="154"/>
      <c r="G87" s="154"/>
      <c r="H87" s="154">
        <f>IF(SUM(H63:$AC$63)&lt;&gt;0,IF('Basic input'!$F$78&gt;=D81,PMT('Basic input'!$F$113,'Basic input'!$F$78,-$H$8)-$H$8/'Basic input'!$F$78,0),0)</f>
        <v>0</v>
      </c>
      <c r="I87" s="154">
        <f>IF(SUM(I63:$AC$63)&lt;&gt;0,IF('Basic input'!$F$78&gt;=E81,PMT('Basic input'!$F$113,'Basic input'!$F$78,-$H$8)-$H$8/'Basic input'!$F$78,0),0)</f>
        <v>0</v>
      </c>
      <c r="J87" s="154">
        <f>IF(SUM(J63:$AC$63)&lt;&gt;0,IF('Basic input'!$F$78&gt;=F81,PMT('Basic input'!$F$113,'Basic input'!$F$78,-$H$8)-$H$8/'Basic input'!$F$78,0),0)</f>
        <v>0</v>
      </c>
      <c r="K87" s="154">
        <f>IF(SUM(K63:$AC$63)&lt;&gt;0,IF('Basic input'!$F$78&gt;=G81,PMT('Basic input'!$F$113,'Basic input'!$F$78,-$H$8)-$H$8/'Basic input'!$F$78,0),0)</f>
        <v>0</v>
      </c>
      <c r="L87" s="154">
        <f>IF(SUM(L63:$AC$63)&lt;&gt;0,IF('Basic input'!$F$78&gt;=H81,PMT('Basic input'!$F$113,'Basic input'!$F$78,-$H$8)-$H$8/'Basic input'!$F$78,0),0)</f>
        <v>0</v>
      </c>
      <c r="M87" s="154">
        <f>IF(SUM(M63:$AC$63)&lt;&gt;0,IF('Basic input'!$F$78&gt;=I81,PMT('Basic input'!$F$113,'Basic input'!$F$78,-$H$8)-$H$8/'Basic input'!$F$78,0),0)</f>
        <v>0</v>
      </c>
      <c r="N87" s="154">
        <f>IF(SUM(N63:$AC$63)&lt;&gt;0,IF('Basic input'!$F$78&gt;=J81,PMT('Basic input'!$F$113,'Basic input'!$F$78,-$H$8)-$H$8/'Basic input'!$F$78,0),0)</f>
        <v>0</v>
      </c>
      <c r="O87" s="154">
        <f>IF(SUM(O63:$AC$63)&lt;&gt;0,IF('Basic input'!$F$78&gt;=K81,PMT('Basic input'!$F$113,'Basic input'!$F$78,-$H$8)-$H$8/'Basic input'!$F$78,0),0)</f>
        <v>0</v>
      </c>
      <c r="P87" s="154">
        <f>IF(SUM(P63:$AC$63)&lt;&gt;0,IF('Basic input'!$F$78&gt;=L81,PMT('Basic input'!$F$113,'Basic input'!$F$78,-$H$8)-$H$8/'Basic input'!$F$78,0),0)</f>
        <v>0</v>
      </c>
      <c r="Q87" s="154">
        <f>IF(SUM(Q63:$AC$63)&lt;&gt;0,IF('Basic input'!$F$78&gt;=M81,PMT('Basic input'!$F$113,'Basic input'!$F$78,-$H$8)-$H$8/'Basic input'!$F$78,0),0)</f>
        <v>0</v>
      </c>
      <c r="R87" s="154">
        <f>IF(SUM(R63:$AC$63)&lt;&gt;0,IF('Basic input'!$F$78&gt;=N81,PMT('Basic input'!$F$113,'Basic input'!$F$78,-$H$8)-$H$8/'Basic input'!$F$78,0),0)</f>
        <v>0</v>
      </c>
      <c r="S87" s="154">
        <f>IF(SUM(S63:$AC$63)&lt;&gt;0,IF('Basic input'!$F$78&gt;=O81,PMT('Basic input'!$F$113,'Basic input'!$F$78,-$H$8)-$H$8/'Basic input'!$F$78,0),0)</f>
        <v>0</v>
      </c>
      <c r="T87" s="154">
        <f>IF(SUM(T63:$AC$63)&lt;&gt;0,IF('Basic input'!$F$78&gt;=P81,PMT('Basic input'!$F$113,'Basic input'!$F$78,-$H$8)-$H$8/'Basic input'!$F$78,0),0)</f>
        <v>0</v>
      </c>
      <c r="U87" s="154">
        <f>IF(SUM(U63:$AC$63)&lt;&gt;0,IF('Basic input'!$F$78&gt;=Q81,PMT('Basic input'!$F$113,'Basic input'!$F$78,-$H$8)-$H$8/'Basic input'!$F$78,0),0)</f>
        <v>0</v>
      </c>
      <c r="V87" s="154">
        <f>IF(SUM(V63:$AC$63)&lt;&gt;0,IF('Basic input'!$F$78&gt;=R81,PMT('Basic input'!$F$113,'Basic input'!$F$78,-$H$8)-$H$8/'Basic input'!$F$78,0),0)</f>
        <v>0</v>
      </c>
      <c r="W87" s="154">
        <f>IF(SUM(W63:$AC$63)&lt;&gt;0,IF('Basic input'!$F$78&gt;=S81,PMT('Basic input'!$F$113,'Basic input'!$F$78,-$H$8)-$H$8/'Basic input'!$F$78,0),0)</f>
        <v>0</v>
      </c>
      <c r="X87" s="154">
        <f>IF(SUM(X63:$AC$63)&lt;&gt;0,IF('Basic input'!$F$78&gt;=T81,PMT('Basic input'!$F$113,'Basic input'!$F$78,-$H$8)-$H$8/'Basic input'!$F$78,0),0)</f>
        <v>0</v>
      </c>
      <c r="Y87" s="154">
        <f>IF(SUM(Y63:$AC$63)&lt;&gt;0,IF('Basic input'!$F$78&gt;=U81,PMT('Basic input'!$F$113,'Basic input'!$F$78,-$H$8)-$H$8/'Basic input'!$F$78,0),0)</f>
        <v>0</v>
      </c>
      <c r="Z87" s="154">
        <f>IF(SUM(Z63:$AC$63)&lt;&gt;0,IF('Basic input'!$F$78&gt;=V81,PMT('Basic input'!$F$113,'Basic input'!$F$78,-$H$8)-$H$8/'Basic input'!$F$78,0),0)</f>
        <v>0</v>
      </c>
      <c r="AA87" s="154">
        <f>IF(SUM(AA63:$AC$63)&lt;&gt;0,IF('Basic input'!$F$78&gt;=W81,PMT('Basic input'!$F$113,'Basic input'!$F$78,-$H$8)-$H$8/'Basic input'!$F$78,0),0)</f>
        <v>0</v>
      </c>
      <c r="AB87" s="154">
        <f>IF(SUM(AB63:$AC$63)&lt;&gt;0,IF('Basic input'!$F$78&gt;=X81,PMT('Basic input'!$F$113,'Basic input'!$F$78,-$H$8)-$H$8/'Basic input'!$F$78,0),0)</f>
        <v>0</v>
      </c>
      <c r="AC87" s="154"/>
    </row>
    <row r="88" spans="1:29" s="45" customFormat="1" ht="20.25" customHeight="1" outlineLevel="1" x14ac:dyDescent="0.3">
      <c r="A88" s="51"/>
      <c r="B88" s="48"/>
      <c r="C88" s="191" t="s">
        <v>238</v>
      </c>
      <c r="D88" s="154"/>
      <c r="E88" s="154"/>
      <c r="F88" s="154"/>
      <c r="G88" s="154"/>
      <c r="H88" s="154"/>
      <c r="I88" s="154">
        <f>IF(SUM(I63:$AC$63)&lt;&gt;0,IF('Basic input'!$F$78&gt;=D81,PMT('Basic input'!$F$113,'Basic input'!$F$78,-$I$8)-$I$8/'Basic input'!$F$78,0),0)</f>
        <v>0</v>
      </c>
      <c r="J88" s="154">
        <f>IF(SUM(J63:$AC$63)&lt;&gt;0,IF('Basic input'!$F$78&gt;=E81,PMT('Basic input'!$F$113,'Basic input'!$F$78,-$I$8)-$I$8/'Basic input'!$F$78,0),0)</f>
        <v>0</v>
      </c>
      <c r="K88" s="154">
        <f>IF(SUM(K63:$AC$63)&lt;&gt;0,IF('Basic input'!$F$78&gt;=F81,PMT('Basic input'!$F$113,'Basic input'!$F$78,-$I$8)-$I$8/'Basic input'!$F$78,0),0)</f>
        <v>0</v>
      </c>
      <c r="L88" s="154">
        <f>IF(SUM(L63:$AC$63)&lt;&gt;0,IF('Basic input'!$F$78&gt;=G81,PMT('Basic input'!$F$113,'Basic input'!$F$78,-$I$8)-$I$8/'Basic input'!$F$78,0),0)</f>
        <v>0</v>
      </c>
      <c r="M88" s="154">
        <f>IF(SUM(M63:$AC$63)&lt;&gt;0,IF('Basic input'!$F$78&gt;=H81,PMT('Basic input'!$F$113,'Basic input'!$F$78,-$I$8)-$I$8/'Basic input'!$F$78,0),0)</f>
        <v>0</v>
      </c>
      <c r="N88" s="154">
        <f>IF(SUM(N63:$AC$63)&lt;&gt;0,IF('Basic input'!$F$78&gt;=I81,PMT('Basic input'!$F$113,'Basic input'!$F$78,-$I$8)-$I$8/'Basic input'!$F$78,0),0)</f>
        <v>0</v>
      </c>
      <c r="O88" s="154">
        <f>IF(SUM(O63:$AC$63)&lt;&gt;0,IF('Basic input'!$F$78&gt;=J81,PMT('Basic input'!$F$113,'Basic input'!$F$78,-$I$8)-$I$8/'Basic input'!$F$78,0),0)</f>
        <v>0</v>
      </c>
      <c r="P88" s="154">
        <f>IF(SUM(P63:$AC$63)&lt;&gt;0,IF('Basic input'!$F$78&gt;=K81,PMT('Basic input'!$F$113,'Basic input'!$F$78,-$I$8)-$I$8/'Basic input'!$F$78,0),0)</f>
        <v>0</v>
      </c>
      <c r="Q88" s="154">
        <f>IF(SUM(Q63:$AC$63)&lt;&gt;0,IF('Basic input'!$F$78&gt;=L81,PMT('Basic input'!$F$113,'Basic input'!$F$78,-$I$8)-$I$8/'Basic input'!$F$78,0),0)</f>
        <v>0</v>
      </c>
      <c r="R88" s="154">
        <f>IF(SUM(R63:$AC$63)&lt;&gt;0,IF('Basic input'!$F$78&gt;=M81,PMT('Basic input'!$F$113,'Basic input'!$F$78,-$I$8)-$I$8/'Basic input'!$F$78,0),0)</f>
        <v>0</v>
      </c>
      <c r="S88" s="154">
        <f>IF(SUM(S63:$AC$63)&lt;&gt;0,IF('Basic input'!$F$78&gt;=N81,PMT('Basic input'!$F$113,'Basic input'!$F$78,-$I$8)-$I$8/'Basic input'!$F$78,0),0)</f>
        <v>0</v>
      </c>
      <c r="T88" s="154">
        <f>IF(SUM(T63:$AC$63)&lt;&gt;0,IF('Basic input'!$F$78&gt;=O81,PMT('Basic input'!$F$113,'Basic input'!$F$78,-$I$8)-$I$8/'Basic input'!$F$78,0),0)</f>
        <v>0</v>
      </c>
      <c r="U88" s="154">
        <f>IF(SUM(U63:$AC$63)&lt;&gt;0,IF('Basic input'!$F$78&gt;=P81,PMT('Basic input'!$F$113,'Basic input'!$F$78,-$I$8)-$I$8/'Basic input'!$F$78,0),0)</f>
        <v>0</v>
      </c>
      <c r="V88" s="154">
        <f>IF(SUM(V63:$AC$63)&lt;&gt;0,IF('Basic input'!$F$78&gt;=Q81,PMT('Basic input'!$F$113,'Basic input'!$F$78,-$I$8)-$I$8/'Basic input'!$F$78,0),0)</f>
        <v>0</v>
      </c>
      <c r="W88" s="154">
        <f>IF(SUM(W63:$AC$63)&lt;&gt;0,IF('Basic input'!$F$78&gt;=R81,PMT('Basic input'!$F$113,'Basic input'!$F$78,-$I$8)-$I$8/'Basic input'!$F$78,0),0)</f>
        <v>0</v>
      </c>
      <c r="X88" s="154">
        <f>IF(SUM(X63:$AC$63)&lt;&gt;0,IF('Basic input'!$F$78&gt;=S81,PMT('Basic input'!$F$113,'Basic input'!$F$78,-$I$8)-$I$8/'Basic input'!$F$78,0),0)</f>
        <v>0</v>
      </c>
      <c r="Y88" s="154">
        <f>IF(SUM(Y63:$AC$63)&lt;&gt;0,IF('Basic input'!$F$78&gt;=T81,PMT('Basic input'!$F$113,'Basic input'!$F$78,-$I$8)-$I$8/'Basic input'!$F$78,0),0)</f>
        <v>0</v>
      </c>
      <c r="Z88" s="154">
        <f>IF(SUM(Z63:$AC$63)&lt;&gt;0,IF('Basic input'!$F$78&gt;=U81,PMT('Basic input'!$F$113,'Basic input'!$F$78,-$I$8)-$I$8/'Basic input'!$F$78,0),0)</f>
        <v>0</v>
      </c>
      <c r="AA88" s="154">
        <f>IF(SUM(AA63:$AC$63)&lt;&gt;0,IF('Basic input'!$F$78&gt;=V81,PMT('Basic input'!$F$113,'Basic input'!$F$78,-$I$8)-$I$8/'Basic input'!$F$78,0),0)</f>
        <v>0</v>
      </c>
      <c r="AB88" s="154">
        <f>IF(SUM(AB63:$AC$63)&lt;&gt;0,IF('Basic input'!$F$78&gt;=W81,PMT('Basic input'!$F$113,'Basic input'!$F$78,-$I$8)-$I$8/'Basic input'!$F$78,0),0)</f>
        <v>0</v>
      </c>
      <c r="AC88" s="154"/>
    </row>
    <row r="89" spans="1:29" s="45" customFormat="1" ht="20.25" customHeight="1" outlineLevel="1" x14ac:dyDescent="0.3">
      <c r="A89" s="51"/>
      <c r="B89" s="48"/>
      <c r="C89" s="191" t="s">
        <v>239</v>
      </c>
      <c r="D89" s="154"/>
      <c r="E89" s="154"/>
      <c r="F89" s="154"/>
      <c r="G89" s="154"/>
      <c r="H89" s="154"/>
      <c r="I89" s="154"/>
      <c r="J89" s="154">
        <f>IF(SUM(J63:$AC$63)&lt;&gt;0,IF('Basic input'!$F$78&gt;=D81,PMT('Basic input'!$F$113,'Basic input'!$F$78,-$J$8)-$J$8/'Basic input'!$F$78,0),0)</f>
        <v>0</v>
      </c>
      <c r="K89" s="154">
        <f>IF(SUM(K63:$AC$63)&lt;&gt;0,IF('Basic input'!$F$78&gt;=E81,PMT('Basic input'!$F$113,'Basic input'!$F$78,-$J$8)-$J$8/'Basic input'!$F$78,0),0)</f>
        <v>0</v>
      </c>
      <c r="L89" s="154">
        <f>IF(SUM(L63:$AC$63)&lt;&gt;0,IF('Basic input'!$F$78&gt;=F81,PMT('Basic input'!$F$113,'Basic input'!$F$78,-$J$8)-$J$8/'Basic input'!$F$78,0),0)</f>
        <v>0</v>
      </c>
      <c r="M89" s="154">
        <f>IF(SUM(M63:$AC$63)&lt;&gt;0,IF('Basic input'!$F$78&gt;=G81,PMT('Basic input'!$F$113,'Basic input'!$F$78,-$J$8)-$J$8/'Basic input'!$F$78,0),0)</f>
        <v>0</v>
      </c>
      <c r="N89" s="154">
        <f>IF(SUM(N63:$AC$63)&lt;&gt;0,IF('Basic input'!$F$78&gt;=H81,PMT('Basic input'!$F$113,'Basic input'!$F$78,-$J$8)-$J$8/'Basic input'!$F$78,0),0)</f>
        <v>0</v>
      </c>
      <c r="O89" s="154">
        <f>IF(SUM(O63:$AC$63)&lt;&gt;0,IF('Basic input'!$F$78&gt;=I81,PMT('Basic input'!$F$113,'Basic input'!$F$78,-$J$8)-$J$8/'Basic input'!$F$78,0),0)</f>
        <v>0</v>
      </c>
      <c r="P89" s="154">
        <f>IF(SUM(P63:$AC$63)&lt;&gt;0,IF('Basic input'!$F$78&gt;=J81,PMT('Basic input'!$F$113,'Basic input'!$F$78,-$J$8)-$J$8/'Basic input'!$F$78,0),0)</f>
        <v>0</v>
      </c>
      <c r="Q89" s="154">
        <f>IF(SUM(Q63:$AC$63)&lt;&gt;0,IF('Basic input'!$F$78&gt;=K81,PMT('Basic input'!$F$113,'Basic input'!$F$78,-$J$8)-$J$8/'Basic input'!$F$78,0),0)</f>
        <v>0</v>
      </c>
      <c r="R89" s="154">
        <f>IF(SUM(R63:$AC$63)&lt;&gt;0,IF('Basic input'!$F$78&gt;=L81,PMT('Basic input'!$F$113,'Basic input'!$F$78,-$J$8)-$J$8/'Basic input'!$F$78,0),0)</f>
        <v>0</v>
      </c>
      <c r="S89" s="154">
        <f>IF(SUM(S63:$AC$63)&lt;&gt;0,IF('Basic input'!$F$78&gt;=M81,PMT('Basic input'!$F$113,'Basic input'!$F$78,-$J$8)-$J$8/'Basic input'!$F$78,0),0)</f>
        <v>0</v>
      </c>
      <c r="T89" s="154">
        <f>IF(SUM(T63:$AC$63)&lt;&gt;0,IF('Basic input'!$F$78&gt;=N81,PMT('Basic input'!$F$113,'Basic input'!$F$78,-$J$8)-$J$8/'Basic input'!$F$78,0),0)</f>
        <v>0</v>
      </c>
      <c r="U89" s="154">
        <f>IF(SUM(U63:$AC$63)&lt;&gt;0,IF('Basic input'!$F$78&gt;=O81,PMT('Basic input'!$F$113,'Basic input'!$F$78,-$J$8)-$J$8/'Basic input'!$F$78,0),0)</f>
        <v>0</v>
      </c>
      <c r="V89" s="154">
        <f>IF(SUM(V63:$AC$63)&lt;&gt;0,IF('Basic input'!$F$78&gt;=P81,PMT('Basic input'!$F$113,'Basic input'!$F$78,-$J$8)-$J$8/'Basic input'!$F$78,0),0)</f>
        <v>0</v>
      </c>
      <c r="W89" s="154">
        <f>IF(SUM(W63:$AC$63)&lt;&gt;0,IF('Basic input'!$F$78&gt;=Q81,PMT('Basic input'!$F$113,'Basic input'!$F$78,-$J$8)-$J$8/'Basic input'!$F$78,0),0)</f>
        <v>0</v>
      </c>
      <c r="X89" s="154">
        <f>IF(SUM(X63:$AC$63)&lt;&gt;0,IF('Basic input'!$F$78&gt;=R81,PMT('Basic input'!$F$113,'Basic input'!$F$78,-$J$8)-$J$8/'Basic input'!$F$78,0),0)</f>
        <v>0</v>
      </c>
      <c r="Y89" s="154">
        <f>IF(SUM(Y63:$AC$63)&lt;&gt;0,IF('Basic input'!$F$78&gt;=S81,PMT('Basic input'!$F$113,'Basic input'!$F$78,-$J$8)-$J$8/'Basic input'!$F$78,0),0)</f>
        <v>0</v>
      </c>
      <c r="Z89" s="154">
        <f>IF(SUM(Z63:$AC$63)&lt;&gt;0,IF('Basic input'!$F$78&gt;=T81,PMT('Basic input'!$F$113,'Basic input'!$F$78,-$J$8)-$J$8/'Basic input'!$F$78,0),0)</f>
        <v>0</v>
      </c>
      <c r="AA89" s="154">
        <f>IF(SUM(AA63:$AC$63)&lt;&gt;0,IF('Basic input'!$F$78&gt;=U81,PMT('Basic input'!$F$113,'Basic input'!$F$78,-$J$8)-$J$8/'Basic input'!$F$78,0),0)</f>
        <v>0</v>
      </c>
      <c r="AB89" s="154">
        <f>IF(SUM(AB63:$AC$63)&lt;&gt;0,IF('Basic input'!$F$78&gt;=V81,PMT('Basic input'!$F$113,'Basic input'!$F$78,-$J$8)-$J$8/'Basic input'!$F$78,0),0)</f>
        <v>0</v>
      </c>
      <c r="AC89" s="154"/>
    </row>
    <row r="90" spans="1:29" s="45" customFormat="1" ht="20.25" customHeight="1" outlineLevel="1" x14ac:dyDescent="0.3">
      <c r="A90" s="51"/>
      <c r="B90" s="48"/>
      <c r="C90" s="191" t="s">
        <v>240</v>
      </c>
      <c r="D90" s="154"/>
      <c r="E90" s="154"/>
      <c r="F90" s="154"/>
      <c r="G90" s="154"/>
      <c r="H90" s="154"/>
      <c r="I90" s="154"/>
      <c r="J90" s="154"/>
      <c r="K90" s="154">
        <f>IF(SUM(K63:$AC$63)&lt;&gt;0,IF('Basic input'!$F$78&gt;=D81,PMT('Basic input'!$F$113,'Basic input'!$F$78,-$K$8)-$K$8/'Basic input'!$F$78,0),0)</f>
        <v>0</v>
      </c>
      <c r="L90" s="154">
        <f>IF(SUM(L63:$AC$63)&lt;&gt;0,IF('Basic input'!$F$78&gt;=E81,PMT('Basic input'!$F$113,'Basic input'!$F$78,-$K$8)-$K$8/'Basic input'!$F$78,0),0)</f>
        <v>0</v>
      </c>
      <c r="M90" s="154">
        <f>IF(SUM(M63:$AC$63)&lt;&gt;0,IF('Basic input'!$F$78&gt;=F81,PMT('Basic input'!$F$113,'Basic input'!$F$78,-$K$8)-$K$8/'Basic input'!$F$78,0),0)</f>
        <v>0</v>
      </c>
      <c r="N90" s="154">
        <f>IF(SUM(N63:$AC$63)&lt;&gt;0,IF('Basic input'!$F$78&gt;=G81,PMT('Basic input'!$F$113,'Basic input'!$F$78,-$K$8)-$K$8/'Basic input'!$F$78,0),0)</f>
        <v>0</v>
      </c>
      <c r="O90" s="154">
        <f>IF(SUM(O63:$AC$63)&lt;&gt;0,IF('Basic input'!$F$78&gt;=H81,PMT('Basic input'!$F$113,'Basic input'!$F$78,-$K$8)-$K$8/'Basic input'!$F$78,0),0)</f>
        <v>0</v>
      </c>
      <c r="P90" s="154">
        <f>IF(SUM(P63:$AC$63)&lt;&gt;0,IF('Basic input'!$F$78&gt;=I81,PMT('Basic input'!$F$113,'Basic input'!$F$78,-$K$8)-$K$8/'Basic input'!$F$78,0),0)</f>
        <v>0</v>
      </c>
      <c r="Q90" s="154">
        <f>IF(SUM(Q63:$AC$63)&lt;&gt;0,IF('Basic input'!$F$78&gt;=J81,PMT('Basic input'!$F$113,'Basic input'!$F$78,-$K$8)-$K$8/'Basic input'!$F$78,0),0)</f>
        <v>0</v>
      </c>
      <c r="R90" s="154">
        <f>IF(SUM(R63:$AC$63)&lt;&gt;0,IF('Basic input'!$F$78&gt;=K81,PMT('Basic input'!$F$113,'Basic input'!$F$78,-$K$8)-$K$8/'Basic input'!$F$78,0),0)</f>
        <v>0</v>
      </c>
      <c r="S90" s="154">
        <f>IF(SUM(S63:$AC$63)&lt;&gt;0,IF('Basic input'!$F$78&gt;=L81,PMT('Basic input'!$F$113,'Basic input'!$F$78,-$K$8)-$K$8/'Basic input'!$F$78,0),0)</f>
        <v>0</v>
      </c>
      <c r="T90" s="154">
        <f>IF(SUM(T63:$AC$63)&lt;&gt;0,IF('Basic input'!$F$78&gt;=M81,PMT('Basic input'!$F$113,'Basic input'!$F$78,-$K$8)-$K$8/'Basic input'!$F$78,0),0)</f>
        <v>0</v>
      </c>
      <c r="U90" s="154">
        <f>IF(SUM(U63:$AC$63)&lt;&gt;0,IF('Basic input'!$F$78&gt;=N81,PMT('Basic input'!$F$113,'Basic input'!$F$78,-$K$8)-$K$8/'Basic input'!$F$78,0),0)</f>
        <v>0</v>
      </c>
      <c r="V90" s="154">
        <f>IF(SUM(V63:$AC$63)&lt;&gt;0,IF('Basic input'!$F$78&gt;=O81,PMT('Basic input'!$F$113,'Basic input'!$F$78,-$K$8)-$K$8/'Basic input'!$F$78,0),0)</f>
        <v>0</v>
      </c>
      <c r="W90" s="154">
        <f>IF(SUM(W63:$AC$63)&lt;&gt;0,IF('Basic input'!$F$78&gt;=P81,PMT('Basic input'!$F$113,'Basic input'!$F$78,-$K$8)-$K$8/'Basic input'!$F$78,0),0)</f>
        <v>0</v>
      </c>
      <c r="X90" s="154">
        <f>IF(SUM(X63:$AC$63)&lt;&gt;0,IF('Basic input'!$F$78&gt;=Q81,PMT('Basic input'!$F$113,'Basic input'!$F$78,-$K$8)-$K$8/'Basic input'!$F$78,0),0)</f>
        <v>0</v>
      </c>
      <c r="Y90" s="154">
        <f>IF(SUM(Y63:$AC$63)&lt;&gt;0,IF('Basic input'!$F$78&gt;=R81,PMT('Basic input'!$F$113,'Basic input'!$F$78,-$K$8)-$K$8/'Basic input'!$F$78,0),0)</f>
        <v>0</v>
      </c>
      <c r="Z90" s="154">
        <f>IF(SUM(Z63:$AC$63)&lt;&gt;0,IF('Basic input'!$F$78&gt;=S81,PMT('Basic input'!$F$113,'Basic input'!$F$78,-$K$8)-$K$8/'Basic input'!$F$78,0),0)</f>
        <v>0</v>
      </c>
      <c r="AA90" s="154">
        <f>IF(SUM(AA63:$AC$63)&lt;&gt;0,IF('Basic input'!$F$78&gt;=T81,PMT('Basic input'!$F$113,'Basic input'!$F$78,-$K$8)-$K$8/'Basic input'!$F$78,0),0)</f>
        <v>0</v>
      </c>
      <c r="AB90" s="154">
        <f>IF(SUM(AB63:$AC$63)&lt;&gt;0,IF('Basic input'!$F$78&gt;=U81,PMT('Basic input'!$F$113,'Basic input'!$F$78,-$K$8)-$K$8/'Basic input'!$F$78,0),0)</f>
        <v>0</v>
      </c>
      <c r="AC90" s="154"/>
    </row>
    <row r="91" spans="1:29" s="45" customFormat="1" ht="20.25" customHeight="1" outlineLevel="1" x14ac:dyDescent="0.3">
      <c r="A91" s="51"/>
      <c r="B91" s="48"/>
      <c r="C91" s="191" t="s">
        <v>241</v>
      </c>
      <c r="D91" s="154"/>
      <c r="E91" s="154"/>
      <c r="F91" s="154"/>
      <c r="G91" s="154"/>
      <c r="H91" s="154"/>
      <c r="I91" s="154"/>
      <c r="J91" s="154"/>
      <c r="K91" s="154"/>
      <c r="L91" s="154">
        <f>IF(SUM(L63:$AC$63)&lt;&gt;0,IF('Basic input'!$F$78&gt;=D81,PMT('Basic input'!$F$113,'Basic input'!$F$78,-$L$8)-$L$8/'Basic input'!$F$78,0),0)</f>
        <v>0</v>
      </c>
      <c r="M91" s="154">
        <f>IF(SUM(M63:$AC$63)&lt;&gt;0,IF('Basic input'!$F$78&gt;=E81,PMT('Basic input'!$F$113,'Basic input'!$F$78,-$L$8)-$L$8/'Basic input'!$F$78,0),0)</f>
        <v>0</v>
      </c>
      <c r="N91" s="154">
        <f>IF(SUM(N63:$AC$63)&lt;&gt;0,IF('Basic input'!$F$78&gt;=F81,PMT('Basic input'!$F$113,'Basic input'!$F$78,-$L$8)-$L$8/'Basic input'!$F$78,0),0)</f>
        <v>0</v>
      </c>
      <c r="O91" s="154">
        <f>IF(SUM(O63:$AC$63)&lt;&gt;0,IF('Basic input'!$F$78&gt;=G81,PMT('Basic input'!$F$113,'Basic input'!$F$78,-$L$8)-$L$8/'Basic input'!$F$78,0),0)</f>
        <v>0</v>
      </c>
      <c r="P91" s="154">
        <f>IF(SUM(P63:$AC$63)&lt;&gt;0,IF('Basic input'!$F$78&gt;=H81,PMT('Basic input'!$F$113,'Basic input'!$F$78,-$L$8)-$L$8/'Basic input'!$F$78,0),0)</f>
        <v>0</v>
      </c>
      <c r="Q91" s="154">
        <f>IF(SUM(Q63:$AC$63)&lt;&gt;0,IF('Basic input'!$F$78&gt;=I81,PMT('Basic input'!$F$113,'Basic input'!$F$78,-$L$8)-$L$8/'Basic input'!$F$78,0),0)</f>
        <v>0</v>
      </c>
      <c r="R91" s="154">
        <f>IF(SUM(R63:$AC$63)&lt;&gt;0,IF('Basic input'!$F$78&gt;=J81,PMT('Basic input'!$F$113,'Basic input'!$F$78,-$L$8)-$L$8/'Basic input'!$F$78,0),0)</f>
        <v>0</v>
      </c>
      <c r="S91" s="154">
        <f>IF(SUM(S63:$AC$63)&lt;&gt;0,IF('Basic input'!$F$78&gt;=K81,PMT('Basic input'!$F$113,'Basic input'!$F$78,-$L$8)-$L$8/'Basic input'!$F$78,0),0)</f>
        <v>0</v>
      </c>
      <c r="T91" s="154">
        <f>IF(SUM(T63:$AC$63)&lt;&gt;0,IF('Basic input'!$F$78&gt;=L81,PMT('Basic input'!$F$113,'Basic input'!$F$78,-$L$8)-$L$8/'Basic input'!$F$78,0),0)</f>
        <v>0</v>
      </c>
      <c r="U91" s="154">
        <f>IF(SUM(U63:$AC$63)&lt;&gt;0,IF('Basic input'!$F$78&gt;=M81,PMT('Basic input'!$F$113,'Basic input'!$F$78,-$L$8)-$L$8/'Basic input'!$F$78,0),0)</f>
        <v>0</v>
      </c>
      <c r="V91" s="154">
        <f>IF(SUM(V63:$AC$63)&lt;&gt;0,IF('Basic input'!$F$78&gt;=N81,PMT('Basic input'!$F$113,'Basic input'!$F$78,-$L$8)-$L$8/'Basic input'!$F$78,0),0)</f>
        <v>0</v>
      </c>
      <c r="W91" s="154">
        <f>IF(SUM(W63:$AC$63)&lt;&gt;0,IF('Basic input'!$F$78&gt;=O81,PMT('Basic input'!$F$113,'Basic input'!$F$78,-$L$8)-$L$8/'Basic input'!$F$78,0),0)</f>
        <v>0</v>
      </c>
      <c r="X91" s="154">
        <f>IF(SUM(X63:$AC$63)&lt;&gt;0,IF('Basic input'!$F$78&gt;=P81,PMT('Basic input'!$F$113,'Basic input'!$F$78,-$L$8)-$L$8/'Basic input'!$F$78,0),0)</f>
        <v>0</v>
      </c>
      <c r="Y91" s="154">
        <f>IF(SUM(Y63:$AC$63)&lt;&gt;0,IF('Basic input'!$F$78&gt;=Q81,PMT('Basic input'!$F$113,'Basic input'!$F$78,-$L$8)-$L$8/'Basic input'!$F$78,0),0)</f>
        <v>0</v>
      </c>
      <c r="Z91" s="154">
        <f>IF(SUM(Z63:$AC$63)&lt;&gt;0,IF('Basic input'!$F$78&gt;=R81,PMT('Basic input'!$F$113,'Basic input'!$F$78,-$L$8)-$L$8/'Basic input'!$F$78,0),0)</f>
        <v>0</v>
      </c>
      <c r="AA91" s="154">
        <f>IF(SUM(AA63:$AC$63)&lt;&gt;0,IF('Basic input'!$F$78&gt;=S81,PMT('Basic input'!$F$113,'Basic input'!$F$78,-$L$8)-$L$8/'Basic input'!$F$78,0),0)</f>
        <v>0</v>
      </c>
      <c r="AB91" s="154">
        <f>IF(SUM(AB63:$AC$63)&lt;&gt;0,IF('Basic input'!$F$78&gt;=T81,PMT('Basic input'!$F$113,'Basic input'!$F$78,-$L$8)-$L$8/'Basic input'!$F$78,0),0)</f>
        <v>0</v>
      </c>
      <c r="AC91" s="154"/>
    </row>
    <row r="92" spans="1:29" s="45" customFormat="1" ht="20.25" customHeight="1" outlineLevel="1" x14ac:dyDescent="0.3">
      <c r="A92" s="51"/>
      <c r="B92" s="48"/>
      <c r="C92" s="191" t="s">
        <v>242</v>
      </c>
      <c r="D92" s="154"/>
      <c r="E92" s="154"/>
      <c r="F92" s="154"/>
      <c r="G92" s="154"/>
      <c r="H92" s="154"/>
      <c r="I92" s="154"/>
      <c r="J92" s="154"/>
      <c r="K92" s="154"/>
      <c r="L92" s="154"/>
      <c r="M92" s="154">
        <f>IF(SUM(M63:$AC$63)&lt;&gt;0,IF('Basic input'!$F$78&gt;=D81,PMT('Basic input'!$F$113,'Basic input'!$F$78,-$M$8)-$M$8/'Basic input'!$F$78,0),0)</f>
        <v>0</v>
      </c>
      <c r="N92" s="154">
        <f>IF(SUM(N63:$AC$63)&lt;&gt;0,IF('Basic input'!$F$78&gt;=E81,PMT('Basic input'!$F$113,'Basic input'!$F$78,-$M$8)-$M$8/'Basic input'!$F$78,0),0)</f>
        <v>0</v>
      </c>
      <c r="O92" s="154">
        <f>IF(SUM(O63:$AC$63)&lt;&gt;0,IF('Basic input'!$F$78&gt;=F81,PMT('Basic input'!$F$113,'Basic input'!$F$78,-$M$8)-$M$8/'Basic input'!$F$78,0),0)</f>
        <v>0</v>
      </c>
      <c r="P92" s="154">
        <f>IF(SUM(P63:$AC$63)&lt;&gt;0,IF('Basic input'!$F$78&gt;=G81,PMT('Basic input'!$F$113,'Basic input'!$F$78,-$M$8)-$M$8/'Basic input'!$F$78,0),0)</f>
        <v>0</v>
      </c>
      <c r="Q92" s="154">
        <f>IF(SUM(Q63:$AC$63)&lt;&gt;0,IF('Basic input'!$F$78&gt;=H81,PMT('Basic input'!$F$113,'Basic input'!$F$78,-$M$8)-$M$8/'Basic input'!$F$78,0),0)</f>
        <v>0</v>
      </c>
      <c r="R92" s="154">
        <f>IF(SUM(R63:$AC$63)&lt;&gt;0,IF('Basic input'!$F$78&gt;=I81,PMT('Basic input'!$F$113,'Basic input'!$F$78,-$M$8)-$M$8/'Basic input'!$F$78,0),0)</f>
        <v>0</v>
      </c>
      <c r="S92" s="154">
        <f>IF(SUM(S63:$AC$63)&lt;&gt;0,IF('Basic input'!$F$78&gt;=J81,PMT('Basic input'!$F$113,'Basic input'!$F$78,-$M$8)-$M$8/'Basic input'!$F$78,0),0)</f>
        <v>0</v>
      </c>
      <c r="T92" s="154">
        <f>IF(SUM(T63:$AC$63)&lt;&gt;0,IF('Basic input'!$F$78&gt;=K81,PMT('Basic input'!$F$113,'Basic input'!$F$78,-$M$8)-$M$8/'Basic input'!$F$78,0),0)</f>
        <v>0</v>
      </c>
      <c r="U92" s="154">
        <f>IF(SUM(U63:$AC$63)&lt;&gt;0,IF('Basic input'!$F$78&gt;=L81,PMT('Basic input'!$F$113,'Basic input'!$F$78,-$M$8)-$M$8/'Basic input'!$F$78,0),0)</f>
        <v>0</v>
      </c>
      <c r="V92" s="154">
        <f>IF(SUM(V63:$AC$63)&lt;&gt;0,IF('Basic input'!$F$78&gt;=M81,PMT('Basic input'!$F$113,'Basic input'!$F$78,-$M$8)-$M$8/'Basic input'!$F$78,0),0)</f>
        <v>0</v>
      </c>
      <c r="W92" s="154">
        <f>IF(SUM(W63:$AC$63)&lt;&gt;0,IF('Basic input'!$F$78&gt;=N81,PMT('Basic input'!$F$113,'Basic input'!$F$78,-$M$8)-$M$8/'Basic input'!$F$78,0),0)</f>
        <v>0</v>
      </c>
      <c r="X92" s="154">
        <f>IF(SUM(X63:$AC$63)&lt;&gt;0,IF('Basic input'!$F$78&gt;=O81,PMT('Basic input'!$F$113,'Basic input'!$F$78,-$M$8)-$M$8/'Basic input'!$F$78,0),0)</f>
        <v>0</v>
      </c>
      <c r="Y92" s="154">
        <f>IF(SUM(Y63:$AC$63)&lt;&gt;0,IF('Basic input'!$F$78&gt;=P81,PMT('Basic input'!$F$113,'Basic input'!$F$78,-$M$8)-$M$8/'Basic input'!$F$78,0),0)</f>
        <v>0</v>
      </c>
      <c r="Z92" s="154">
        <f>IF(SUM(Z63:$AC$63)&lt;&gt;0,IF('Basic input'!$F$78&gt;=Q81,PMT('Basic input'!$F$113,'Basic input'!$F$78,-$M$8)-$M$8/'Basic input'!$F$78,0),0)</f>
        <v>0</v>
      </c>
      <c r="AA92" s="154">
        <f>IF(SUM(AA63:$AC$63)&lt;&gt;0,IF('Basic input'!$F$78&gt;=R81,PMT('Basic input'!$F$113,'Basic input'!$F$78,-$M$8)-$M$8/'Basic input'!$F$78,0),0)</f>
        <v>0</v>
      </c>
      <c r="AB92" s="154">
        <f>IF(SUM(AB63:$AC$63)&lt;&gt;0,IF('Basic input'!$F$78&gt;=S81,PMT('Basic input'!$F$113,'Basic input'!$F$78,-$M$8)-$M$8/'Basic input'!$F$78,0),0)</f>
        <v>0</v>
      </c>
      <c r="AC92" s="154"/>
    </row>
    <row r="93" spans="1:29" s="45" customFormat="1" ht="20.25" customHeight="1" outlineLevel="1" x14ac:dyDescent="0.3">
      <c r="A93" s="51"/>
      <c r="B93" s="48"/>
      <c r="C93" s="191" t="s">
        <v>243</v>
      </c>
      <c r="D93" s="154"/>
      <c r="E93" s="154"/>
      <c r="F93" s="154"/>
      <c r="G93" s="154"/>
      <c r="H93" s="154"/>
      <c r="I93" s="154"/>
      <c r="J93" s="154"/>
      <c r="K93" s="154"/>
      <c r="L93" s="154"/>
      <c r="M93" s="154"/>
      <c r="N93" s="154">
        <f>IF(SUM(N63:$AC$63)&lt;&gt;0,IF('Basic input'!$F$78&gt;=D81,PMT('Basic input'!$F$113,'Basic input'!$F$78,-$N$8)-$N$8/'Basic input'!$F$78,0),0)</f>
        <v>0</v>
      </c>
      <c r="O93" s="154">
        <f>IF(SUM(O63:$AC$63)&lt;&gt;0,IF('Basic input'!$F$78&gt;=E81,PMT('Basic input'!$F$113,'Basic input'!$F$78,-$N$8)-$N$8/'Basic input'!$F$78,0),0)</f>
        <v>0</v>
      </c>
      <c r="P93" s="154">
        <f>IF(SUM(P63:$AC$63)&lt;&gt;0,IF('Basic input'!$F$78&gt;=F81,PMT('Basic input'!$F$113,'Basic input'!$F$78,-$N$8)-$N$8/'Basic input'!$F$78,0),0)</f>
        <v>0</v>
      </c>
      <c r="Q93" s="154">
        <f>IF(SUM(Q63:$AC$63)&lt;&gt;0,IF('Basic input'!$F$78&gt;=G81,PMT('Basic input'!$F$113,'Basic input'!$F$78,-$N$8)-$N$8/'Basic input'!$F$78,0),0)</f>
        <v>0</v>
      </c>
      <c r="R93" s="154">
        <f>IF(SUM(R63:$AC$63)&lt;&gt;0,IF('Basic input'!$F$78&gt;=H81,PMT('Basic input'!$F$113,'Basic input'!$F$78,-$N$8)-$N$8/'Basic input'!$F$78,0),0)</f>
        <v>0</v>
      </c>
      <c r="S93" s="154">
        <f>IF(SUM(S63:$AC$63)&lt;&gt;0,IF('Basic input'!$F$78&gt;=I81,PMT('Basic input'!$F$113,'Basic input'!$F$78,-$N$8)-$N$8/'Basic input'!$F$78,0),0)</f>
        <v>0</v>
      </c>
      <c r="T93" s="154">
        <f>IF(SUM(T63:$AC$63)&lt;&gt;0,IF('Basic input'!$F$78&gt;=J81,PMT('Basic input'!$F$113,'Basic input'!$F$78,-$N$8)-$N$8/'Basic input'!$F$78,0),0)</f>
        <v>0</v>
      </c>
      <c r="U93" s="154">
        <f>IF(SUM(U63:$AC$63)&lt;&gt;0,IF('Basic input'!$F$78&gt;=K81,PMT('Basic input'!$F$113,'Basic input'!$F$78,-$N$8)-$N$8/'Basic input'!$F$78,0),0)</f>
        <v>0</v>
      </c>
      <c r="V93" s="154">
        <f>IF(SUM(V63:$AC$63)&lt;&gt;0,IF('Basic input'!$F$78&gt;=L81,PMT('Basic input'!$F$113,'Basic input'!$F$78,-$N$8)-$N$8/'Basic input'!$F$78,0),0)</f>
        <v>0</v>
      </c>
      <c r="W93" s="154">
        <f>IF(SUM(W63:$AC$63)&lt;&gt;0,IF('Basic input'!$F$78&gt;=M81,PMT('Basic input'!$F$113,'Basic input'!$F$78,-$N$8)-$N$8/'Basic input'!$F$78,0),0)</f>
        <v>0</v>
      </c>
      <c r="X93" s="154">
        <f>IF(SUM(X63:$AC$63)&lt;&gt;0,IF('Basic input'!$F$78&gt;=N81,PMT('Basic input'!$F$113,'Basic input'!$F$78,-$N$8)-$N$8/'Basic input'!$F$78,0),0)</f>
        <v>0</v>
      </c>
      <c r="Y93" s="154">
        <f>IF(SUM(Y63:$AC$63)&lt;&gt;0,IF('Basic input'!$F$78&gt;=O81,PMT('Basic input'!$F$113,'Basic input'!$F$78,-$N$8)-$N$8/'Basic input'!$F$78,0),0)</f>
        <v>0</v>
      </c>
      <c r="Z93" s="154">
        <f>IF(SUM(Z63:$AC$63)&lt;&gt;0,IF('Basic input'!$F$78&gt;=P81,PMT('Basic input'!$F$113,'Basic input'!$F$78,-$N$8)-$N$8/'Basic input'!$F$78,0),0)</f>
        <v>0</v>
      </c>
      <c r="AA93" s="154">
        <f>IF(SUM(AA63:$AC$63)&lt;&gt;0,IF('Basic input'!$F$78&gt;=Q81,PMT('Basic input'!$F$113,'Basic input'!$F$78,-$N$8)-$N$8/'Basic input'!$F$78,0),0)</f>
        <v>0</v>
      </c>
      <c r="AB93" s="154">
        <f>IF(SUM(AB63:$AC$63)&lt;&gt;0,IF('Basic input'!$F$78&gt;=R81,PMT('Basic input'!$F$113,'Basic input'!$F$78,-$N$8)-$N$8/'Basic input'!$F$78,0),0)</f>
        <v>0</v>
      </c>
      <c r="AC93" s="154"/>
    </row>
    <row r="94" spans="1:29" s="34" customFormat="1" ht="16.5" customHeight="1" x14ac:dyDescent="0.3">
      <c r="B94" s="96"/>
      <c r="C94" s="6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row>
    <row r="95" spans="1:29" s="34" customFormat="1" ht="16.5" customHeight="1" x14ac:dyDescent="0.3">
      <c r="B95" s="22"/>
      <c r="C95" s="72"/>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row>
    <row r="96" spans="1:29" s="80" customFormat="1" ht="20.25" customHeight="1" x14ac:dyDescent="0.3">
      <c r="A96" s="85"/>
      <c r="B96" s="133" t="s">
        <v>2</v>
      </c>
      <c r="C96" s="190"/>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row>
    <row r="97" spans="1:29 16384:16384" ht="16.5" customHeight="1" x14ac:dyDescent="0.3">
      <c r="B97" s="93" t="s">
        <v>585</v>
      </c>
      <c r="C97" s="634" t="s">
        <v>9</v>
      </c>
      <c r="D97" s="93">
        <f>+Trains!D12+'GB trucks'!D12+'DV large'!D12+'DV small'!D12+Cars!D12+'B 18m'!D12+'B 12m'!D12</f>
        <v>0</v>
      </c>
      <c r="E97" s="93">
        <f>+Trains!E12+'GB trucks'!E12+'DV large'!E12+'DV small'!E12+Cars!E12+'B 18m'!E12+'B 12m'!E12</f>
        <v>0</v>
      </c>
      <c r="F97" s="93">
        <f>+Trains!F12+'GB trucks'!F12+'DV large'!F12+'DV small'!F12+Cars!F12+'B 18m'!F12+'B 12m'!F12</f>
        <v>0</v>
      </c>
      <c r="G97" s="93">
        <f>+Trains!G12+'GB trucks'!G12+'DV large'!G12+'DV small'!G12+Cars!G12+'B 18m'!G12+'B 12m'!G12</f>
        <v>0</v>
      </c>
      <c r="H97" s="93">
        <f>+Trains!H12+'GB trucks'!H12+'DV large'!H12+'DV small'!H12+Cars!H12+'B 18m'!H12+'B 12m'!H12</f>
        <v>0</v>
      </c>
      <c r="I97" s="93">
        <f>+Trains!I12+'GB trucks'!I12+'DV large'!I12+'DV small'!I12+Cars!I12+'B 18m'!I12+'B 12m'!I12</f>
        <v>0</v>
      </c>
      <c r="J97" s="93">
        <f>+Trains!J12+'GB trucks'!J12+'DV large'!J12+'DV small'!J12+Cars!J12+'B 18m'!J12+'B 12m'!J12</f>
        <v>0</v>
      </c>
      <c r="K97" s="93">
        <f>+Trains!K12+'GB trucks'!K12+'DV large'!K12+'DV small'!K12+Cars!K12+'B 18m'!K12+'B 12m'!K12</f>
        <v>0</v>
      </c>
      <c r="L97" s="93">
        <f>+Trains!L12+'GB trucks'!L12+'DV large'!L12+'DV small'!L12+Cars!L12+'B 18m'!L12+'B 12m'!L12</f>
        <v>0</v>
      </c>
      <c r="M97" s="93">
        <f>+Trains!M12+'GB trucks'!M12+'DV large'!M12+'DV small'!M12+Cars!M12+'B 18m'!M12+'B 12m'!M12</f>
        <v>0</v>
      </c>
      <c r="N97" s="93">
        <f>+Trains!N12+'GB trucks'!N12+'DV large'!N12+'DV small'!N12+Cars!N12+'B 18m'!N12+'B 12m'!N12</f>
        <v>0</v>
      </c>
      <c r="O97" s="93">
        <f>+Trains!O12+'GB trucks'!O12+'DV large'!O12+'DV small'!O12+Cars!O12+'B 18m'!O12+'B 12m'!O12</f>
        <v>0</v>
      </c>
      <c r="P97" s="93">
        <f>+Trains!P12+'GB trucks'!P12+'DV large'!P12+'DV small'!P12+Cars!P12+'B 18m'!P12+'B 12m'!P12</f>
        <v>0</v>
      </c>
      <c r="Q97" s="93">
        <f>+Trains!Q12+'GB trucks'!Q12+'DV large'!Q12+'DV small'!Q12+Cars!Q12+'B 18m'!Q12+'B 12m'!Q12</f>
        <v>0</v>
      </c>
      <c r="R97" s="93">
        <f>+Trains!R12+'GB trucks'!R12+'DV large'!R12+'DV small'!R12+Cars!R12+'B 18m'!R12+'B 12m'!R12</f>
        <v>0</v>
      </c>
      <c r="S97" s="93">
        <f>+Trains!S12+'GB trucks'!S12+'DV large'!S12+'DV small'!S12+Cars!S12+'B 18m'!S12+'B 12m'!S12</f>
        <v>0</v>
      </c>
      <c r="T97" s="93">
        <f>+Trains!T12+'GB trucks'!T12+'DV large'!T12+'DV small'!T12+Cars!T12+'B 18m'!T12+'B 12m'!T12</f>
        <v>0</v>
      </c>
      <c r="U97" s="93">
        <f>+Trains!U12+'GB trucks'!U12+'DV large'!U12+'DV small'!U12+Cars!U12+'B 18m'!U12+'B 12m'!U12</f>
        <v>0</v>
      </c>
      <c r="V97" s="93">
        <f>+Trains!V12+'GB trucks'!V12+'DV large'!V12+'DV small'!V12+Cars!V12+'B 18m'!V12+'B 12m'!V12</f>
        <v>0</v>
      </c>
      <c r="W97" s="93">
        <f>+Trains!W12+'GB trucks'!W12+'DV large'!W12+'DV small'!W12+Cars!W12+'B 18m'!W12+'B 12m'!W12</f>
        <v>0</v>
      </c>
      <c r="X97" s="93">
        <f>+Trains!X12+'GB trucks'!X12+'DV large'!X12+'DV small'!X12+Cars!X12+'B 18m'!X12+'B 12m'!X12</f>
        <v>0</v>
      </c>
      <c r="Y97" s="93">
        <f>+Trains!Y12+'GB trucks'!Y12+'DV large'!Y12+'DV small'!Y12+Cars!Y12+'B 18m'!Y12+'B 12m'!Y12</f>
        <v>0</v>
      </c>
      <c r="Z97" s="93">
        <f>+Trains!Z12+'GB trucks'!Z12+'DV large'!Z12+'DV small'!Z12+Cars!Z12+'B 18m'!Z12+'B 12m'!Z12</f>
        <v>0</v>
      </c>
      <c r="AA97" s="93">
        <f>+Trains!AA12+'GB trucks'!AA12+'DV large'!AA12+'DV small'!AA12+Cars!AA12+'B 18m'!AA12+'B 12m'!AA12</f>
        <v>0</v>
      </c>
      <c r="AB97" s="93">
        <f>+Trains!AB12+'GB trucks'!AB12+'DV large'!AB12+'DV small'!AB12+Cars!AB12+'B 18m'!AB12+'B 12m'!AB12</f>
        <v>0</v>
      </c>
      <c r="AC97" s="93"/>
    </row>
    <row r="98" spans="1:29 16384:16384" s="243" customFormat="1" ht="16.5" customHeight="1" x14ac:dyDescent="0.3">
      <c r="A98" s="257"/>
      <c r="B98" s="243" t="s">
        <v>214</v>
      </c>
      <c r="C98" s="245" t="s">
        <v>16</v>
      </c>
      <c r="D98" s="243">
        <f>D100</f>
        <v>0</v>
      </c>
      <c r="E98" s="243">
        <f>+IF(E97=0,0,+IF(E100&lt;&gt;D100,IF(E100=0,D100,E100),D98))</f>
        <v>0</v>
      </c>
      <c r="F98" s="243">
        <f t="shared" ref="F98:AB98" si="17">+IF(F97=0,0,+IF(F100&lt;&gt;E100,IF(F100=0,E100,F100),E98))</f>
        <v>0</v>
      </c>
      <c r="G98" s="243">
        <f t="shared" si="17"/>
        <v>0</v>
      </c>
      <c r="H98" s="243">
        <f t="shared" si="17"/>
        <v>0</v>
      </c>
      <c r="I98" s="243">
        <f t="shared" si="17"/>
        <v>0</v>
      </c>
      <c r="J98" s="243">
        <f t="shared" si="17"/>
        <v>0</v>
      </c>
      <c r="K98" s="243">
        <f t="shared" si="17"/>
        <v>0</v>
      </c>
      <c r="L98" s="243">
        <f t="shared" si="17"/>
        <v>0</v>
      </c>
      <c r="M98" s="243">
        <f t="shared" si="17"/>
        <v>0</v>
      </c>
      <c r="N98" s="243">
        <f t="shared" si="17"/>
        <v>0</v>
      </c>
      <c r="O98" s="243">
        <f t="shared" si="17"/>
        <v>0</v>
      </c>
      <c r="P98" s="243">
        <f t="shared" si="17"/>
        <v>0</v>
      </c>
      <c r="Q98" s="243">
        <f t="shared" si="17"/>
        <v>0</v>
      </c>
      <c r="R98" s="243">
        <f t="shared" si="17"/>
        <v>0</v>
      </c>
      <c r="S98" s="243">
        <f t="shared" si="17"/>
        <v>0</v>
      </c>
      <c r="T98" s="243">
        <f t="shared" si="17"/>
        <v>0</v>
      </c>
      <c r="U98" s="243">
        <f t="shared" si="17"/>
        <v>0</v>
      </c>
      <c r="V98" s="243">
        <f t="shared" si="17"/>
        <v>0</v>
      </c>
      <c r="W98" s="243">
        <f t="shared" si="17"/>
        <v>0</v>
      </c>
      <c r="X98" s="243">
        <f t="shared" si="17"/>
        <v>0</v>
      </c>
      <c r="Y98" s="243">
        <f t="shared" si="17"/>
        <v>0</v>
      </c>
      <c r="Z98" s="243">
        <f t="shared" si="17"/>
        <v>0</v>
      </c>
      <c r="AA98" s="243">
        <f t="shared" si="17"/>
        <v>0</v>
      </c>
      <c r="AB98" s="243">
        <f t="shared" si="17"/>
        <v>0</v>
      </c>
    </row>
    <row r="99" spans="1:29 16384:16384" s="118" customFormat="1" ht="16.5" customHeight="1" x14ac:dyDescent="0.3">
      <c r="A99" s="34"/>
      <c r="B99" s="69"/>
      <c r="C99" s="637"/>
      <c r="D99" s="636"/>
      <c r="E99" s="636"/>
      <c r="F99" s="636"/>
      <c r="G99" s="636"/>
      <c r="H99" s="636"/>
      <c r="I99" s="636"/>
      <c r="J99" s="636"/>
      <c r="K99" s="636"/>
      <c r="L99" s="636"/>
      <c r="M99" s="636"/>
      <c r="N99" s="636"/>
      <c r="O99" s="636"/>
      <c r="P99" s="636"/>
      <c r="Q99" s="636"/>
      <c r="R99" s="636"/>
      <c r="S99" s="636"/>
      <c r="T99" s="636"/>
      <c r="U99" s="636"/>
      <c r="V99" s="636"/>
      <c r="W99" s="636"/>
      <c r="X99" s="636"/>
      <c r="Y99" s="636"/>
      <c r="Z99" s="636"/>
      <c r="AA99" s="636"/>
      <c r="AB99" s="636"/>
      <c r="AC99" s="636"/>
      <c r="XFD99" s="635"/>
    </row>
    <row r="100" spans="1:29 16384:16384" s="55" customFormat="1" ht="16.5" customHeight="1" outlineLevel="1" x14ac:dyDescent="0.3">
      <c r="B100" s="187" t="s">
        <v>432</v>
      </c>
      <c r="C100" s="67" t="s">
        <v>16</v>
      </c>
      <c r="D100" s="129">
        <f>D102+D116</f>
        <v>0</v>
      </c>
      <c r="E100" s="129">
        <f t="shared" ref="E100:N100" si="18">E102+E116</f>
        <v>0</v>
      </c>
      <c r="F100" s="129">
        <f t="shared" si="18"/>
        <v>0</v>
      </c>
      <c r="G100" s="129">
        <f t="shared" si="18"/>
        <v>0</v>
      </c>
      <c r="H100" s="129">
        <f t="shared" si="18"/>
        <v>0</v>
      </c>
      <c r="I100" s="129">
        <f t="shared" si="18"/>
        <v>0</v>
      </c>
      <c r="J100" s="129">
        <f t="shared" si="18"/>
        <v>0</v>
      </c>
      <c r="K100" s="129">
        <f t="shared" si="18"/>
        <v>0</v>
      </c>
      <c r="L100" s="129">
        <f t="shared" si="18"/>
        <v>0</v>
      </c>
      <c r="M100" s="129">
        <f t="shared" si="18"/>
        <v>0</v>
      </c>
      <c r="N100" s="129">
        <f t="shared" si="18"/>
        <v>0</v>
      </c>
      <c r="O100" s="129">
        <f t="shared" ref="O100:AB100" si="19">O102+O116</f>
        <v>0</v>
      </c>
      <c r="P100" s="129">
        <f t="shared" si="19"/>
        <v>0</v>
      </c>
      <c r="Q100" s="129">
        <f t="shared" si="19"/>
        <v>0</v>
      </c>
      <c r="R100" s="129">
        <f t="shared" si="19"/>
        <v>0</v>
      </c>
      <c r="S100" s="129">
        <f t="shared" si="19"/>
        <v>0</v>
      </c>
      <c r="T100" s="129">
        <f t="shared" si="19"/>
        <v>0</v>
      </c>
      <c r="U100" s="129">
        <f t="shared" si="19"/>
        <v>0</v>
      </c>
      <c r="V100" s="129">
        <f t="shared" si="19"/>
        <v>0</v>
      </c>
      <c r="W100" s="129">
        <f t="shared" si="19"/>
        <v>0</v>
      </c>
      <c r="X100" s="129">
        <f t="shared" si="19"/>
        <v>0</v>
      </c>
      <c r="Y100" s="129">
        <f t="shared" si="19"/>
        <v>0</v>
      </c>
      <c r="Z100" s="129">
        <f t="shared" si="19"/>
        <v>0</v>
      </c>
      <c r="AA100" s="129">
        <f t="shared" si="19"/>
        <v>0</v>
      </c>
      <c r="AB100" s="129">
        <f t="shared" si="19"/>
        <v>0</v>
      </c>
      <c r="AC100" s="129"/>
    </row>
    <row r="101" spans="1:29 16384:16384" s="55" customFormat="1" ht="16.5" customHeight="1" outlineLevel="1" x14ac:dyDescent="0.3">
      <c r="B101" s="121"/>
      <c r="C101" s="72"/>
      <c r="D101" s="615">
        <v>1</v>
      </c>
      <c r="E101" s="615">
        <v>2</v>
      </c>
      <c r="F101" s="615">
        <v>3</v>
      </c>
      <c r="G101" s="615">
        <v>4</v>
      </c>
      <c r="H101" s="615">
        <v>5</v>
      </c>
      <c r="I101" s="615">
        <v>6</v>
      </c>
      <c r="J101" s="615">
        <v>7</v>
      </c>
      <c r="K101" s="615">
        <v>8</v>
      </c>
      <c r="L101" s="615">
        <v>9</v>
      </c>
      <c r="M101" s="615">
        <v>10</v>
      </c>
      <c r="N101" s="615">
        <v>11</v>
      </c>
      <c r="O101" s="615">
        <v>12</v>
      </c>
      <c r="P101" s="615">
        <v>13</v>
      </c>
      <c r="Q101" s="615">
        <v>14</v>
      </c>
      <c r="R101" s="615">
        <v>15</v>
      </c>
      <c r="S101" s="615">
        <v>16</v>
      </c>
      <c r="T101" s="615">
        <v>17</v>
      </c>
      <c r="U101" s="615">
        <v>18</v>
      </c>
      <c r="V101" s="615">
        <v>19</v>
      </c>
      <c r="W101" s="615">
        <v>20</v>
      </c>
      <c r="X101" s="615">
        <v>21</v>
      </c>
      <c r="Y101" s="615">
        <v>22</v>
      </c>
      <c r="Z101" s="615">
        <v>23</v>
      </c>
      <c r="AA101" s="615">
        <v>24</v>
      </c>
      <c r="AB101" s="615">
        <v>25</v>
      </c>
      <c r="AC101" s="615"/>
    </row>
    <row r="102" spans="1:29 16384:16384" s="55" customFormat="1" ht="16.5" customHeight="1" outlineLevel="2" x14ac:dyDescent="0.3">
      <c r="B102" s="187" t="s">
        <v>193</v>
      </c>
      <c r="C102" s="626" t="s">
        <v>16</v>
      </c>
      <c r="D102" s="129">
        <f t="shared" ref="D102:N102" si="20">SUM(D104:D114)</f>
        <v>0</v>
      </c>
      <c r="E102" s="129">
        <f t="shared" si="20"/>
        <v>0</v>
      </c>
      <c r="F102" s="129">
        <f t="shared" si="20"/>
        <v>0</v>
      </c>
      <c r="G102" s="129">
        <f t="shared" si="20"/>
        <v>0</v>
      </c>
      <c r="H102" s="129">
        <f t="shared" si="20"/>
        <v>0</v>
      </c>
      <c r="I102" s="129">
        <f t="shared" si="20"/>
        <v>0</v>
      </c>
      <c r="J102" s="129">
        <f t="shared" si="20"/>
        <v>0</v>
      </c>
      <c r="K102" s="129">
        <f t="shared" si="20"/>
        <v>0</v>
      </c>
      <c r="L102" s="129">
        <f t="shared" si="20"/>
        <v>0</v>
      </c>
      <c r="M102" s="129">
        <f t="shared" si="20"/>
        <v>0</v>
      </c>
      <c r="N102" s="129">
        <f t="shared" si="20"/>
        <v>0</v>
      </c>
      <c r="O102" s="129">
        <f t="shared" ref="O102:AB102" si="21">SUM(O104:O114)</f>
        <v>0</v>
      </c>
      <c r="P102" s="129">
        <f t="shared" si="21"/>
        <v>0</v>
      </c>
      <c r="Q102" s="129">
        <f t="shared" si="21"/>
        <v>0</v>
      </c>
      <c r="R102" s="129">
        <f t="shared" si="21"/>
        <v>0</v>
      </c>
      <c r="S102" s="129">
        <f t="shared" si="21"/>
        <v>0</v>
      </c>
      <c r="T102" s="129">
        <f t="shared" si="21"/>
        <v>0</v>
      </c>
      <c r="U102" s="129">
        <f t="shared" si="21"/>
        <v>0</v>
      </c>
      <c r="V102" s="129">
        <f t="shared" si="21"/>
        <v>0</v>
      </c>
      <c r="W102" s="129">
        <f t="shared" si="21"/>
        <v>0</v>
      </c>
      <c r="X102" s="129">
        <f t="shared" si="21"/>
        <v>0</v>
      </c>
      <c r="Y102" s="129">
        <f t="shared" si="21"/>
        <v>0</v>
      </c>
      <c r="Z102" s="129">
        <f t="shared" si="21"/>
        <v>0</v>
      </c>
      <c r="AA102" s="129">
        <f t="shared" si="21"/>
        <v>0</v>
      </c>
      <c r="AB102" s="129">
        <f t="shared" si="21"/>
        <v>0</v>
      </c>
      <c r="AC102" s="129"/>
    </row>
    <row r="103" spans="1:29 16384:16384" s="55" customFormat="1" ht="16.5" customHeight="1" outlineLevel="3" x14ac:dyDescent="0.3">
      <c r="B103" s="187" t="s">
        <v>203</v>
      </c>
      <c r="C103" s="626" t="s">
        <v>16</v>
      </c>
      <c r="D103" s="129">
        <f>D15+D20+D25+D30</f>
        <v>0</v>
      </c>
      <c r="E103" s="129">
        <f t="shared" ref="E103:N103" si="22">E15+E20+E25+E30</f>
        <v>0</v>
      </c>
      <c r="F103" s="129">
        <f t="shared" si="22"/>
        <v>0</v>
      </c>
      <c r="G103" s="129">
        <f t="shared" si="22"/>
        <v>0</v>
      </c>
      <c r="H103" s="129">
        <f t="shared" si="22"/>
        <v>0</v>
      </c>
      <c r="I103" s="129">
        <f>I15+I20+I25+I30</f>
        <v>0</v>
      </c>
      <c r="J103" s="129">
        <f t="shared" si="22"/>
        <v>0</v>
      </c>
      <c r="K103" s="129">
        <f t="shared" si="22"/>
        <v>0</v>
      </c>
      <c r="L103" s="129">
        <f t="shared" si="22"/>
        <v>0</v>
      </c>
      <c r="M103" s="129">
        <f t="shared" si="22"/>
        <v>0</v>
      </c>
      <c r="N103" s="129">
        <f t="shared" si="22"/>
        <v>0</v>
      </c>
      <c r="O103" s="129">
        <f t="shared" ref="O103:AB103" si="23">O15+O20+O25+O30</f>
        <v>0</v>
      </c>
      <c r="P103" s="129">
        <f t="shared" si="23"/>
        <v>0</v>
      </c>
      <c r="Q103" s="129">
        <f t="shared" si="23"/>
        <v>0</v>
      </c>
      <c r="R103" s="129">
        <f t="shared" si="23"/>
        <v>0</v>
      </c>
      <c r="S103" s="129">
        <f t="shared" si="23"/>
        <v>0</v>
      </c>
      <c r="T103" s="129">
        <f t="shared" si="23"/>
        <v>0</v>
      </c>
      <c r="U103" s="129">
        <f t="shared" si="23"/>
        <v>0</v>
      </c>
      <c r="V103" s="129">
        <f t="shared" si="23"/>
        <v>0</v>
      </c>
      <c r="W103" s="129">
        <f t="shared" si="23"/>
        <v>0</v>
      </c>
      <c r="X103" s="129">
        <f t="shared" si="23"/>
        <v>0</v>
      </c>
      <c r="Y103" s="129">
        <f t="shared" si="23"/>
        <v>0</v>
      </c>
      <c r="Z103" s="129">
        <f t="shared" si="23"/>
        <v>0</v>
      </c>
      <c r="AA103" s="129">
        <f t="shared" si="23"/>
        <v>0</v>
      </c>
      <c r="AB103" s="129">
        <f t="shared" si="23"/>
        <v>0</v>
      </c>
      <c r="AC103" s="129"/>
    </row>
    <row r="104" spans="1:29 16384:16384" s="55" customFormat="1" ht="16.5" customHeight="1" outlineLevel="3" x14ac:dyDescent="0.3">
      <c r="B104" s="121"/>
      <c r="C104" s="124">
        <v>2018</v>
      </c>
      <c r="D104" s="128">
        <f>IF(SUM(D97:$AB$97)&lt;&gt;0,IF('Basic input'!$F$78&gt;=D101,$D$103*'Detailed input - HRS'!$E$20,IF(SUM(D97:$AB$97)&lt;&gt;0,$D$103*'Detailed input - HRS'!$E$20,0)),0)</f>
        <v>0</v>
      </c>
      <c r="E104" s="128">
        <f>IF(SUM(E97:$AB$97)&lt;&gt;0,IF('Basic input'!$F$78&gt;=E101,$D$103*'Detailed input - HRS'!$E$20,IF(SUM(E97:$AB$97)&lt;&gt;0,$D$103*'Detailed input - HRS'!$E$20,0)),0)</f>
        <v>0</v>
      </c>
      <c r="F104" s="128">
        <f>IF(SUM(F97:$AB$97)&lt;&gt;0,IF('Basic input'!$F$78&gt;=F101,$D$103*'Detailed input - HRS'!$E$20,IF(SUM(F97:$AB$97)&lt;&gt;0,$D$103*'Detailed input - HRS'!$E$20,0)),0)</f>
        <v>0</v>
      </c>
      <c r="G104" s="128">
        <f>IF(SUM(G97:$AB$97)&lt;&gt;0,IF('Basic input'!$F$78&gt;=G101,$D$103*'Detailed input - HRS'!$E$20,IF(SUM(G97:$AB$97)&lt;&gt;0,$D$103*'Detailed input - HRS'!$E$20,0)),0)</f>
        <v>0</v>
      </c>
      <c r="H104" s="128">
        <f>IF(SUM(H97:$AB$97)&lt;&gt;0,IF('Basic input'!$F$78&gt;=H101,$D$103*'Detailed input - HRS'!$E$20,IF(SUM(H97:$AB$97)&lt;&gt;0,$D$103*'Detailed input - HRS'!$E$20,0)),0)</f>
        <v>0</v>
      </c>
      <c r="I104" s="128">
        <f>IF(SUM(I97:$AB$97)&lt;&gt;0,IF('Basic input'!$F$78&gt;=I101,$D$103*'Detailed input - HRS'!$E$20,IF(SUM(I97:$AB$97)&lt;&gt;0,$D$103*'Detailed input - HRS'!$E$20,0)),0)</f>
        <v>0</v>
      </c>
      <c r="J104" s="128">
        <f>IF(SUM(J97:$AB$97)&lt;&gt;0,IF('Basic input'!$F$78&gt;=J101,$D$103*'Detailed input - HRS'!$E$20,IF(SUM(J97:$AB$97)&lt;&gt;0,$D$103*'Detailed input - HRS'!$E$20,0)),0)</f>
        <v>0</v>
      </c>
      <c r="K104" s="128">
        <f>IF(SUM(K97:$AB$97)&lt;&gt;0,IF('Basic input'!$F$78&gt;=K101,$D$103*'Detailed input - HRS'!$E$20,IF(SUM(K97:$AB$97)&lt;&gt;0,$D$103*'Detailed input - HRS'!$E$20,0)),0)</f>
        <v>0</v>
      </c>
      <c r="L104" s="128">
        <f>IF(SUM(L97:$AB$97)&lt;&gt;0,IF('Basic input'!$F$78&gt;=L101,$D$103*'Detailed input - HRS'!$E$20,IF(SUM(L97:$AB$97)&lt;&gt;0,$D$103*'Detailed input - HRS'!$E$20,0)),0)</f>
        <v>0</v>
      </c>
      <c r="M104" s="128">
        <f>IF(SUM(M97:$AB$97)&lt;&gt;0,IF('Basic input'!$F$78&gt;=M101,$D$103*'Detailed input - HRS'!$E$20,IF(SUM(M97:$AB$97)&lt;&gt;0,$D$103*'Detailed input - HRS'!$E$20,0)),0)</f>
        <v>0</v>
      </c>
      <c r="N104" s="128">
        <f>IF(SUM(N97:$AB$97)&lt;&gt;0,IF('Basic input'!$F$78&gt;=N101,$D$103*'Detailed input - HRS'!$E$20,IF(SUM(N97:$AB$97)&lt;&gt;0,$D$103*'Detailed input - HRS'!$E$20,0)),0)</f>
        <v>0</v>
      </c>
      <c r="O104" s="128">
        <f>IF(SUM(O97:$AB$97)&lt;&gt;0,IF('Basic input'!$F$78&gt;=O101,$D$103*'Detailed input - HRS'!$E$20,IF(SUM(O97:$AB$97)&lt;&gt;0,$D$103*'Detailed input - HRS'!$E$20,0)),0)</f>
        <v>0</v>
      </c>
      <c r="P104" s="128">
        <f>IF(SUM(P97:$AB$97)&lt;&gt;0,IF('Basic input'!$F$78&gt;=P101,$D$103*'Detailed input - HRS'!$E$20,IF(SUM(P97:$AB$97)&lt;&gt;0,$D$103*'Detailed input - HRS'!$E$20,0)),0)</f>
        <v>0</v>
      </c>
      <c r="Q104" s="128">
        <f>IF(SUM(Q97:$AB$97)&lt;&gt;0,IF('Basic input'!$F$78&gt;=Q101,$D$103*'Detailed input - HRS'!$E$20,IF(SUM(Q97:$AB$97)&lt;&gt;0,$D$103*'Detailed input - HRS'!$E$20,0)),0)</f>
        <v>0</v>
      </c>
      <c r="R104" s="128">
        <f>IF(SUM(R97:$AB$97)&lt;&gt;0,IF('Basic input'!$F$78&gt;=R101,$D$103*'Detailed input - HRS'!$E$20,IF(SUM(R97:$AB$97)&lt;&gt;0,$D$103*'Detailed input - HRS'!$E$20,0)),0)</f>
        <v>0</v>
      </c>
      <c r="S104" s="128">
        <f>IF(SUM(S97:$AB$97)&lt;&gt;0,IF('Basic input'!$F$78&gt;=S101,$D$103*'Detailed input - HRS'!$E$20,IF(SUM(S97:$AB$97)&lt;&gt;0,$D$103*'Detailed input - HRS'!$E$20,0)),0)</f>
        <v>0</v>
      </c>
      <c r="T104" s="128">
        <f>IF(SUM(T97:$AB$97)&lt;&gt;0,IF('Basic input'!$F$78&gt;=T101,$D$103*'Detailed input - HRS'!$E$20,IF(SUM(T97:$AB$97)&lt;&gt;0,$D$103*'Detailed input - HRS'!$E$20,0)),0)</f>
        <v>0</v>
      </c>
      <c r="U104" s="128">
        <f>IF(SUM(U97:$AB$97)&lt;&gt;0,IF('Basic input'!$F$78&gt;=U101,$D$103*'Detailed input - HRS'!$E$20,IF(SUM(U97:$AB$97)&lt;&gt;0,$D$103*'Detailed input - HRS'!$E$20,0)),0)</f>
        <v>0</v>
      </c>
      <c r="V104" s="128">
        <f>IF(SUM(V97:$AB$97)&lt;&gt;0,IF('Basic input'!$F$78&gt;=V101,$D$103*'Detailed input - HRS'!$E$20,IF(SUM(V97:$AB$97)&lt;&gt;0,$D$103*'Detailed input - HRS'!$E$20,0)),0)</f>
        <v>0</v>
      </c>
      <c r="W104" s="128">
        <f>IF(SUM(W97:$AB$97)&lt;&gt;0,IF('Basic input'!$F$78&gt;=W101,$D$103*'Detailed input - HRS'!$E$20,IF(SUM(W97:$AB$97)&lt;&gt;0,$D$103*'Detailed input - HRS'!$E$20,0)),0)</f>
        <v>0</v>
      </c>
      <c r="X104" s="128">
        <f>IF(SUM(X97:$AB$97)&lt;&gt;0,IF('Basic input'!$F$78&gt;=X101,$D$103*'Detailed input - HRS'!$E$20,IF(SUM(X97:$AB$97)&lt;&gt;0,$D$103*'Detailed input - HRS'!$E$20,0)),0)</f>
        <v>0</v>
      </c>
      <c r="Y104" s="128">
        <f>IF(SUM(Y97:$AB$97)&lt;&gt;0,IF('Basic input'!$F$78&gt;=Y101,$D$103*'Detailed input - HRS'!$E$20,IF(SUM(Y97:$AB$97)&lt;&gt;0,$D$103*'Detailed input - HRS'!$E$20,0)),0)</f>
        <v>0</v>
      </c>
      <c r="Z104" s="128">
        <f>IF(SUM(Z97:$AB$97)&lt;&gt;0,IF('Basic input'!$F$78&gt;=Z101,$D$103*'Detailed input - HRS'!$E$20,IF(SUM(Z97:$AB$97)&lt;&gt;0,$D$103*'Detailed input - HRS'!$E$20,0)),0)</f>
        <v>0</v>
      </c>
      <c r="AA104" s="128">
        <f>IF(SUM(AA97:$AB$97)&lt;&gt;0,IF('Basic input'!$F$78&gt;=AA101,$D$103*'Detailed input - HRS'!$E$20,IF(SUM(AA97:$AB$97)&lt;&gt;0,$D$103*'Detailed input - HRS'!$E$20,0)),0)</f>
        <v>0</v>
      </c>
      <c r="AB104" s="128">
        <f>IF(SUM(AB97:$AB$97)&lt;&gt;0,IF('Basic input'!$F$78&gt;=AB101,$D$103*'Detailed input - HRS'!$E$20,IF(SUM(AB97:$AB$97)&lt;&gt;0,$D$103*'Detailed input - HRS'!$E$20,0)),0)</f>
        <v>0</v>
      </c>
      <c r="AC104" s="128"/>
    </row>
    <row r="105" spans="1:29 16384:16384" s="55" customFormat="1" ht="16.5" customHeight="1" outlineLevel="3" x14ac:dyDescent="0.3">
      <c r="B105" s="121"/>
      <c r="C105" s="124">
        <v>2019</v>
      </c>
      <c r="D105" s="128"/>
      <c r="E105" s="128">
        <f>IF(SUM(E97:$AB$97)&lt;&gt;0,IF('Basic input'!$F$78&gt;=D101,$E$103*'Detailed input - HRS'!$E$20,IF(SUM(E97:$AB$97)&lt;&gt;0,$E$103*'Detailed input - HRS'!$E$20,0)),0)</f>
        <v>0</v>
      </c>
      <c r="F105" s="128">
        <f>IF(SUM(F97:$AB$97)&lt;&gt;0,IF('Basic input'!$F$78&gt;=E101,$E$103*'Detailed input - HRS'!$E$20,IF(SUM(F97:$AB$97)&lt;&gt;0,$E$103*'Detailed input - HRS'!$E$20,0)),0)</f>
        <v>0</v>
      </c>
      <c r="G105" s="128">
        <f>IF(SUM(G97:$AB$97)&lt;&gt;0,IF('Basic input'!$F$78&gt;=F101,$E$103*'Detailed input - HRS'!$E$20,IF(SUM(G97:$AB$97)&lt;&gt;0,$E$103*'Detailed input - HRS'!$E$20,0)),0)</f>
        <v>0</v>
      </c>
      <c r="H105" s="128">
        <f>IF(SUM(H97:$AB$97)&lt;&gt;0,IF('Basic input'!$F$78&gt;=G101,$E$103*'Detailed input - HRS'!$E$20,IF(SUM(H97:$AB$97)&lt;&gt;0,$E$103*'Detailed input - HRS'!$E$20,0)),0)</f>
        <v>0</v>
      </c>
      <c r="I105" s="128">
        <f>IF(SUM(I97:$AB$97)&lt;&gt;0,IF('Basic input'!$F$78&gt;=H101,$E$103*'Detailed input - HRS'!$E$20,IF(SUM(I97:$AB$97)&lt;&gt;0,$E$103*'Detailed input - HRS'!$E$20,0)),0)</f>
        <v>0</v>
      </c>
      <c r="J105" s="128">
        <f>IF(SUM(J97:$AB$97)&lt;&gt;0,IF('Basic input'!$F$78&gt;=I101,$E$103*'Detailed input - HRS'!$E$20,IF(SUM(J97:$AB$97)&lt;&gt;0,$E$103*'Detailed input - HRS'!$E$20,0)),0)</f>
        <v>0</v>
      </c>
      <c r="K105" s="128">
        <f>IF(SUM(K97:$AB$97)&lt;&gt;0,IF('Basic input'!$F$78&gt;=J101,$E$103*'Detailed input - HRS'!$E$20,IF(SUM(K97:$AB$97)&lt;&gt;0,$E$103*'Detailed input - HRS'!$E$20,0)),0)</f>
        <v>0</v>
      </c>
      <c r="L105" s="128">
        <f>IF(SUM(L97:$AB$97)&lt;&gt;0,IF('Basic input'!$F$78&gt;=K101,$E$103*'Detailed input - HRS'!$E$20,IF(SUM(L97:$AB$97)&lt;&gt;0,$E$103*'Detailed input - HRS'!$E$20,0)),0)</f>
        <v>0</v>
      </c>
      <c r="M105" s="128">
        <f>IF(SUM(M97:$AB$97)&lt;&gt;0,IF('Basic input'!$F$78&gt;=L101,$E$103*'Detailed input - HRS'!$E$20,IF(SUM(M97:$AB$97)&lt;&gt;0,$E$103*'Detailed input - HRS'!$E$20,0)),0)</f>
        <v>0</v>
      </c>
      <c r="N105" s="128">
        <f>IF(SUM(N97:$AB$97)&lt;&gt;0,IF('Basic input'!$F$78&gt;=M101,$E$103*'Detailed input - HRS'!$E$20,IF(SUM(N97:$AB$97)&lt;&gt;0,$E$103*'Detailed input - HRS'!$E$20,0)),0)</f>
        <v>0</v>
      </c>
      <c r="O105" s="128">
        <f>IF(SUM(O97:$AB$97)&lt;&gt;0,IF('Basic input'!$F$78&gt;=N101,$E$103*'Detailed input - HRS'!$E$20,IF(SUM(O97:$AB$97)&lt;&gt;0,$E$103*'Detailed input - HRS'!$E$20,0)),0)</f>
        <v>0</v>
      </c>
      <c r="P105" s="128">
        <f>IF(SUM(P97:$AB$97)&lt;&gt;0,IF('Basic input'!$F$78&gt;=O101,$E$103*'Detailed input - HRS'!$E$20,IF(SUM(P97:$AB$97)&lt;&gt;0,$E$103*'Detailed input - HRS'!$E$20,0)),0)</f>
        <v>0</v>
      </c>
      <c r="Q105" s="128">
        <f>IF(SUM(Q97:$AB$97)&lt;&gt;0,IF('Basic input'!$F$78&gt;=P101,$E$103*'Detailed input - HRS'!$E$20,IF(SUM(Q97:$AB$97)&lt;&gt;0,$E$103*'Detailed input - HRS'!$E$20,0)),0)</f>
        <v>0</v>
      </c>
      <c r="R105" s="128">
        <f>IF(SUM(R97:$AB$97)&lt;&gt;0,IF('Basic input'!$F$78&gt;=Q101,$E$103*'Detailed input - HRS'!$E$20,IF(SUM(R97:$AB$97)&lt;&gt;0,$E$103*'Detailed input - HRS'!$E$20,0)),0)</f>
        <v>0</v>
      </c>
      <c r="S105" s="128">
        <f>IF(SUM(S97:$AB$97)&lt;&gt;0,IF('Basic input'!$F$78&gt;=R101,$E$103*'Detailed input - HRS'!$E$20,IF(SUM(S97:$AB$97)&lt;&gt;0,$E$103*'Detailed input - HRS'!$E$20,0)),0)</f>
        <v>0</v>
      </c>
      <c r="T105" s="128">
        <f>IF(SUM(T97:$AB$97)&lt;&gt;0,IF('Basic input'!$F$78&gt;=S101,$E$103*'Detailed input - HRS'!$E$20,IF(SUM(T97:$AB$97)&lt;&gt;0,$E$103*'Detailed input - HRS'!$E$20,0)),0)</f>
        <v>0</v>
      </c>
      <c r="U105" s="128">
        <f>IF(SUM(U97:$AB$97)&lt;&gt;0,IF('Basic input'!$F$78&gt;=T101,$E$103*'Detailed input - HRS'!$E$20,IF(SUM(U97:$AB$97)&lt;&gt;0,$E$103*'Detailed input - HRS'!$E$20,0)),0)</f>
        <v>0</v>
      </c>
      <c r="V105" s="128">
        <f>IF(SUM(V97:$AB$97)&lt;&gt;0,IF('Basic input'!$F$78&gt;=U101,$E$103*'Detailed input - HRS'!$E$20,IF(SUM(V97:$AB$97)&lt;&gt;0,$E$103*'Detailed input - HRS'!$E$20,0)),0)</f>
        <v>0</v>
      </c>
      <c r="W105" s="128">
        <f>IF(SUM(W97:$AB$97)&lt;&gt;0,IF('Basic input'!$F$78&gt;=V101,$E$103*'Detailed input - HRS'!$E$20,IF(SUM(W97:$AB$97)&lt;&gt;0,$E$103*'Detailed input - HRS'!$E$20,0)),0)</f>
        <v>0</v>
      </c>
      <c r="X105" s="128">
        <f>IF(SUM(X97:$AB$97)&lt;&gt;0,IF('Basic input'!$F$78&gt;=W101,$E$103*'Detailed input - HRS'!$E$20,IF(SUM(X97:$AB$97)&lt;&gt;0,$E$103*'Detailed input - HRS'!$E$20,0)),0)</f>
        <v>0</v>
      </c>
      <c r="Y105" s="128">
        <f>IF(SUM(Y97:$AB$97)&lt;&gt;0,IF('Basic input'!$F$78&gt;=X101,$E$103*'Detailed input - HRS'!$E$20,IF(SUM(Y97:$AB$97)&lt;&gt;0,$E$103*'Detailed input - HRS'!$E$20,0)),0)</f>
        <v>0</v>
      </c>
      <c r="Z105" s="128">
        <f>IF(SUM(Z97:$AB$97)&lt;&gt;0,IF('Basic input'!$F$78&gt;=Y101,$E$103*'Detailed input - HRS'!$E$20,IF(SUM(Z97:$AB$97)&lt;&gt;0,$E$103*'Detailed input - HRS'!$E$20,0)),0)</f>
        <v>0</v>
      </c>
      <c r="AA105" s="128">
        <f>IF(SUM(AA97:$AB$97)&lt;&gt;0,IF('Basic input'!$F$78&gt;=Z101,$E$103*'Detailed input - HRS'!$E$20,IF(SUM(AA97:$AB$97)&lt;&gt;0,$E$103*'Detailed input - HRS'!$E$20,0)),0)</f>
        <v>0</v>
      </c>
      <c r="AB105" s="128">
        <f>IF(SUM(AB97:$AB$97)&lt;&gt;0,IF('Basic input'!$F$78&gt;=AA101,$E$103*'Detailed input - HRS'!$E$20,IF(SUM(AB97:$AB$97)&lt;&gt;0,$E$103*'Detailed input - HRS'!$E$20,0)),0)</f>
        <v>0</v>
      </c>
      <c r="AC105" s="128"/>
    </row>
    <row r="106" spans="1:29 16384:16384" s="55" customFormat="1" ht="16.5" customHeight="1" outlineLevel="3" x14ac:dyDescent="0.3">
      <c r="B106" s="121"/>
      <c r="C106" s="124">
        <v>2020</v>
      </c>
      <c r="D106" s="128"/>
      <c r="E106" s="130"/>
      <c r="F106" s="128">
        <f>IF(SUM(F97:$AB$97)&lt;&gt;0,IF('Basic input'!$F$78&gt;=D101,$F$103*'Detailed input - HRS'!$E$20,IF(SUM(F97:$AB$97)&lt;&gt;0,$F$103*'Detailed input - HRS'!$E$20,0)),0)</f>
        <v>0</v>
      </c>
      <c r="G106" s="128">
        <f>IF(SUM(G97:$AB$97)&lt;&gt;0,IF('Basic input'!$F$78&gt;=E101,$F$103*'Detailed input - HRS'!$E$20,IF(SUM(G97:$AB$97)&lt;&gt;0,$F$103*'Detailed input - HRS'!$E$20,0)),0)</f>
        <v>0</v>
      </c>
      <c r="H106" s="128">
        <f>IF(SUM(H97:$AB$97)&lt;&gt;0,IF('Basic input'!$F$78&gt;=F101,$F$103*'Detailed input - HRS'!$E$20,IF(SUM(H97:$AB$97)&lt;&gt;0,$F$103*'Detailed input - HRS'!$E$20,0)),0)</f>
        <v>0</v>
      </c>
      <c r="I106" s="128">
        <f>IF(SUM(I97:$AB$97)&lt;&gt;0,IF('Basic input'!$F$78&gt;=G101,$F$103*'Detailed input - HRS'!$E$20,IF(SUM(I97:$AB$97)&lt;&gt;0,$F$103*'Detailed input - HRS'!$E$20,0)),0)</f>
        <v>0</v>
      </c>
      <c r="J106" s="128">
        <f>IF(SUM(J97:$AB$97)&lt;&gt;0,IF('Basic input'!$F$78&gt;=H101,$F$103*'Detailed input - HRS'!$E$20,IF(SUM(J97:$AB$97)&lt;&gt;0,$F$103*'Detailed input - HRS'!$E$20,0)),0)</f>
        <v>0</v>
      </c>
      <c r="K106" s="128">
        <f>IF(SUM(K97:$AB$97)&lt;&gt;0,IF('Basic input'!$F$78&gt;=I101,$F$103*'Detailed input - HRS'!$E$20,IF(SUM(K97:$AB$97)&lt;&gt;0,$F$103*'Detailed input - HRS'!$E$20,0)),0)</f>
        <v>0</v>
      </c>
      <c r="L106" s="128">
        <f>IF(SUM(L97:$AB$97)&lt;&gt;0,IF('Basic input'!$F$78&gt;=J101,$F$103*'Detailed input - HRS'!$E$20,IF(SUM(L97:$AB$97)&lt;&gt;0,$F$103*'Detailed input - HRS'!$E$20,0)),0)</f>
        <v>0</v>
      </c>
      <c r="M106" s="128">
        <f>IF(SUM(M97:$AB$97)&lt;&gt;0,IF('Basic input'!$F$78&gt;=K101,$F$103*'Detailed input - HRS'!$E$20,IF(SUM(M97:$AB$97)&lt;&gt;0,$F$103*'Detailed input - HRS'!$E$20,0)),0)</f>
        <v>0</v>
      </c>
      <c r="N106" s="128">
        <f>IF(SUM(N97:$AB$97)&lt;&gt;0,IF('Basic input'!$F$78&gt;=L101,$F$103*'Detailed input - HRS'!$E$20,IF(SUM(N97:$AB$97)&lt;&gt;0,$F$103*'Detailed input - HRS'!$E$20,0)),0)</f>
        <v>0</v>
      </c>
      <c r="O106" s="128">
        <f>IF(SUM(O97:$AB$97)&lt;&gt;0,IF('Basic input'!$F$78&gt;=M101,$F$103*'Detailed input - HRS'!$E$20,IF(SUM(O97:$AB$97)&lt;&gt;0,$F$103*'Detailed input - HRS'!$E$20,0)),0)</f>
        <v>0</v>
      </c>
      <c r="P106" s="128">
        <f>IF(SUM(P97:$AB$97)&lt;&gt;0,IF('Basic input'!$F$78&gt;=N101,$F$103*'Detailed input - HRS'!$E$20,IF(SUM(P97:$AB$97)&lt;&gt;0,$F$103*'Detailed input - HRS'!$E$20,0)),0)</f>
        <v>0</v>
      </c>
      <c r="Q106" s="128">
        <f>IF(SUM(Q97:$AB$97)&lt;&gt;0,IF('Basic input'!$F$78&gt;=O101,$F$103*'Detailed input - HRS'!$E$20,IF(SUM(Q97:$AB$97)&lt;&gt;0,$F$103*'Detailed input - HRS'!$E$20,0)),0)</f>
        <v>0</v>
      </c>
      <c r="R106" s="128">
        <f>IF(SUM(R97:$AB$97)&lt;&gt;0,IF('Basic input'!$F$78&gt;=P101,$F$103*'Detailed input - HRS'!$E$20,IF(SUM(R97:$AB$97)&lt;&gt;0,$F$103*'Detailed input - HRS'!$E$20,0)),0)</f>
        <v>0</v>
      </c>
      <c r="S106" s="128">
        <f>IF(SUM(S97:$AB$97)&lt;&gt;0,IF('Basic input'!$F$78&gt;=Q101,$F$103*'Detailed input - HRS'!$E$20,IF(SUM(S97:$AB$97)&lt;&gt;0,$F$103*'Detailed input - HRS'!$E$20,0)),0)</f>
        <v>0</v>
      </c>
      <c r="T106" s="128">
        <f>IF(SUM(T97:$AB$97)&lt;&gt;0,IF('Basic input'!$F$78&gt;=R101,$F$103*'Detailed input - HRS'!$E$20,IF(SUM(T97:$AB$97)&lt;&gt;0,$F$103*'Detailed input - HRS'!$E$20,0)),0)</f>
        <v>0</v>
      </c>
      <c r="U106" s="128">
        <f>IF(SUM(U97:$AB$97)&lt;&gt;0,IF('Basic input'!$F$78&gt;=S101,$F$103*'Detailed input - HRS'!$E$20,IF(SUM(U97:$AB$97)&lt;&gt;0,$F$103*'Detailed input - HRS'!$E$20,0)),0)</f>
        <v>0</v>
      </c>
      <c r="V106" s="128">
        <f>IF(SUM(V97:$AB$97)&lt;&gt;0,IF('Basic input'!$F$78&gt;=T101,$F$103*'Detailed input - HRS'!$E$20,IF(SUM(V97:$AB$97)&lt;&gt;0,$F$103*'Detailed input - HRS'!$E$20,0)),0)</f>
        <v>0</v>
      </c>
      <c r="W106" s="128">
        <f>IF(SUM(W97:$AB$97)&lt;&gt;0,IF('Basic input'!$F$78&gt;=U101,$F$103*'Detailed input - HRS'!$E$20,IF(SUM(W97:$AB$97)&lt;&gt;0,$F$103*'Detailed input - HRS'!$E$20,0)),0)</f>
        <v>0</v>
      </c>
      <c r="X106" s="128">
        <f>IF(SUM(X97:$AB$97)&lt;&gt;0,IF('Basic input'!$F$78&gt;=V101,$F$103*'Detailed input - HRS'!$E$20,IF(SUM(X97:$AB$97)&lt;&gt;0,$F$103*'Detailed input - HRS'!$E$20,0)),0)</f>
        <v>0</v>
      </c>
      <c r="Y106" s="128">
        <f>IF(SUM(Y97:$AB$97)&lt;&gt;0,IF('Basic input'!$F$78&gt;=W101,$F$103*'Detailed input - HRS'!$E$20,IF(SUM(Y97:$AB$97)&lt;&gt;0,$F$103*'Detailed input - HRS'!$E$20,0)),0)</f>
        <v>0</v>
      </c>
      <c r="Z106" s="128">
        <f>IF(SUM(Z97:$AB$97)&lt;&gt;0,IF('Basic input'!$F$78&gt;=X101,$F$103*'Detailed input - HRS'!$E$20,IF(SUM(Z97:$AB$97)&lt;&gt;0,$F$103*'Detailed input - HRS'!$E$20,0)),0)</f>
        <v>0</v>
      </c>
      <c r="AA106" s="128">
        <f>IF(SUM(AA97:$AB$97)&lt;&gt;0,IF('Basic input'!$F$78&gt;=Y101,$F$103*'Detailed input - HRS'!$E$20,IF(SUM(AA97:$AB$97)&lt;&gt;0,$F$103*'Detailed input - HRS'!$E$20,0)),0)</f>
        <v>0</v>
      </c>
      <c r="AB106" s="128">
        <f>IF(SUM(AB97:$AB$97)&lt;&gt;0,IF('Basic input'!$F$78&gt;=Z101,$F$103*'Detailed input - HRS'!$E$20,IF(SUM(AB97:$AB$97)&lt;&gt;0,$F$103*'Detailed input - HRS'!$E$20,0)),0)</f>
        <v>0</v>
      </c>
      <c r="AC106" s="128"/>
    </row>
    <row r="107" spans="1:29 16384:16384" s="55" customFormat="1" ht="16.5" customHeight="1" outlineLevel="3" x14ac:dyDescent="0.3">
      <c r="B107" s="121"/>
      <c r="C107" s="124">
        <v>2021</v>
      </c>
      <c r="D107" s="128"/>
      <c r="E107" s="128"/>
      <c r="F107" s="128"/>
      <c r="G107" s="128">
        <f>IF(SUM(G97:$AB$97)&lt;&gt;0,IF('Basic input'!$F$78&gt;=D101,$G$103*'Detailed input - HRS'!$E$20,IF(SUM(G97:$AB$97)&lt;&gt;0,$G$103*'Detailed input - HRS'!$E$20,0)),0)</f>
        <v>0</v>
      </c>
      <c r="H107" s="128">
        <f>IF(SUM(H97:$AB$97)&lt;&gt;0,IF('Basic input'!$F$78&gt;=E101,$G$103*'Detailed input - HRS'!$E$20,IF(SUM(H97:$AB$97)&lt;&gt;0,$G$103*'Detailed input - HRS'!$E$20,0)),0)</f>
        <v>0</v>
      </c>
      <c r="I107" s="128">
        <f>IF(SUM(I97:$AB$97)&lt;&gt;0,IF('Basic input'!$F$78&gt;=F101,$G$103*'Detailed input - HRS'!$E$20,IF(SUM(I97:$AB$97)&lt;&gt;0,$G$103*'Detailed input - HRS'!$E$20,0)),0)</f>
        <v>0</v>
      </c>
      <c r="J107" s="128">
        <f>IF(SUM(J97:$AB$97)&lt;&gt;0,IF('Basic input'!$F$78&gt;=G101,$G$103*'Detailed input - HRS'!$E$20,IF(SUM(J97:$AB$97)&lt;&gt;0,$G$103*'Detailed input - HRS'!$E$20,0)),0)</f>
        <v>0</v>
      </c>
      <c r="K107" s="128">
        <f>IF(SUM(K97:$AB$97)&lt;&gt;0,IF('Basic input'!$F$78&gt;=H101,$G$103*'Detailed input - HRS'!$E$20,IF(SUM(K97:$AB$97)&lt;&gt;0,$G$103*'Detailed input - HRS'!$E$20,0)),0)</f>
        <v>0</v>
      </c>
      <c r="L107" s="128">
        <f>IF(SUM(L97:$AB$97)&lt;&gt;0,IF('Basic input'!$F$78&gt;=I101,$G$103*'Detailed input - HRS'!$E$20,IF(SUM(L97:$AB$97)&lt;&gt;0,$G$103*'Detailed input - HRS'!$E$20,0)),0)</f>
        <v>0</v>
      </c>
      <c r="M107" s="128">
        <f>IF(SUM(M97:$AB$97)&lt;&gt;0,IF('Basic input'!$F$78&gt;=J101,$G$103*'Detailed input - HRS'!$E$20,IF(SUM(M97:$AB$97)&lt;&gt;0,$G$103*'Detailed input - HRS'!$E$20,0)),0)</f>
        <v>0</v>
      </c>
      <c r="N107" s="128">
        <f>IF(SUM(N97:$AB$97)&lt;&gt;0,IF('Basic input'!$F$78&gt;=K101,$G$103*'Detailed input - HRS'!$E$20,IF(SUM(N97:$AB$97)&lt;&gt;0,$G$103*'Detailed input - HRS'!$E$20,0)),0)</f>
        <v>0</v>
      </c>
      <c r="O107" s="128">
        <f>IF(SUM(O97:$AB$97)&lt;&gt;0,IF('Basic input'!$F$78&gt;=L101,$G$103*'Detailed input - HRS'!$E$20,IF(SUM(O97:$AB$97)&lt;&gt;0,$G$103*'Detailed input - HRS'!$E$20,0)),0)</f>
        <v>0</v>
      </c>
      <c r="P107" s="128">
        <f>IF(SUM(P97:$AB$97)&lt;&gt;0,IF('Basic input'!$F$78&gt;=M101,$G$103*'Detailed input - HRS'!$E$20,IF(SUM(P97:$AB$97)&lt;&gt;0,$G$103*'Detailed input - HRS'!$E$20,0)),0)</f>
        <v>0</v>
      </c>
      <c r="Q107" s="128">
        <f>IF(SUM(Q97:$AB$97)&lt;&gt;0,IF('Basic input'!$F$78&gt;=N101,$G$103*'Detailed input - HRS'!$E$20,IF(SUM(Q97:$AB$97)&lt;&gt;0,$G$103*'Detailed input - HRS'!$E$20,0)),0)</f>
        <v>0</v>
      </c>
      <c r="R107" s="128">
        <f>IF(SUM(R97:$AB$97)&lt;&gt;0,IF('Basic input'!$F$78&gt;=O101,$G$103*'Detailed input - HRS'!$E$20,IF(SUM(R97:$AB$97)&lt;&gt;0,$G$103*'Detailed input - HRS'!$E$20,0)),0)</f>
        <v>0</v>
      </c>
      <c r="S107" s="128">
        <f>IF(SUM(S97:$AB$97)&lt;&gt;0,IF('Basic input'!$F$78&gt;=P101,$G$103*'Detailed input - HRS'!$E$20,IF(SUM(S97:$AB$97)&lt;&gt;0,$G$103*'Detailed input - HRS'!$E$20,0)),0)</f>
        <v>0</v>
      </c>
      <c r="T107" s="128">
        <f>IF(SUM(T97:$AB$97)&lt;&gt;0,IF('Basic input'!$F$78&gt;=Q101,$G$103*'Detailed input - HRS'!$E$20,IF(SUM(T97:$AB$97)&lt;&gt;0,$G$103*'Detailed input - HRS'!$E$20,0)),0)</f>
        <v>0</v>
      </c>
      <c r="U107" s="128">
        <f>IF(SUM(U97:$AB$97)&lt;&gt;0,IF('Basic input'!$F$78&gt;=R101,$G$103*'Detailed input - HRS'!$E$20,IF(SUM(U97:$AB$97)&lt;&gt;0,$G$103*'Detailed input - HRS'!$E$20,0)),0)</f>
        <v>0</v>
      </c>
      <c r="V107" s="128">
        <f>IF(SUM(V97:$AB$97)&lt;&gt;0,IF('Basic input'!$F$78&gt;=S101,$G$103*'Detailed input - HRS'!$E$20,IF(SUM(V97:$AB$97)&lt;&gt;0,$G$103*'Detailed input - HRS'!$E$20,0)),0)</f>
        <v>0</v>
      </c>
      <c r="W107" s="128">
        <f>IF(SUM(W97:$AB$97)&lt;&gt;0,IF('Basic input'!$F$78&gt;=T101,$G$103*'Detailed input - HRS'!$E$20,IF(SUM(W97:$AB$97)&lt;&gt;0,$G$103*'Detailed input - HRS'!$E$20,0)),0)</f>
        <v>0</v>
      </c>
      <c r="X107" s="128">
        <f>IF(SUM(X97:$AB$97)&lt;&gt;0,IF('Basic input'!$F$78&gt;=U101,$G$103*'Detailed input - HRS'!$E$20,IF(SUM(X97:$AB$97)&lt;&gt;0,$G$103*'Detailed input - HRS'!$E$20,0)),0)</f>
        <v>0</v>
      </c>
      <c r="Y107" s="128">
        <f>IF(SUM(Y97:$AB$97)&lt;&gt;0,IF('Basic input'!$F$78&gt;=V101,$G$103*'Detailed input - HRS'!$E$20,IF(SUM(Y97:$AB$97)&lt;&gt;0,$G$103*'Detailed input - HRS'!$E$20,0)),0)</f>
        <v>0</v>
      </c>
      <c r="Z107" s="128">
        <f>IF(SUM(Z97:$AB$97)&lt;&gt;0,IF('Basic input'!$F$78&gt;=W101,$G$103*'Detailed input - HRS'!$E$20,IF(SUM(Z97:$AB$97)&lt;&gt;0,$G$103*'Detailed input - HRS'!$E$20,0)),0)</f>
        <v>0</v>
      </c>
      <c r="AA107" s="128">
        <f>IF(SUM(AA97:$AB$97)&lt;&gt;0,IF('Basic input'!$F$78&gt;=X101,$G$103*'Detailed input - HRS'!$E$20,IF(SUM(AA97:$AB$97)&lt;&gt;0,$G$103*'Detailed input - HRS'!$E$20,0)),0)</f>
        <v>0</v>
      </c>
      <c r="AB107" s="128">
        <f>IF(SUM(AB97:$AB$97)&lt;&gt;0,IF('Basic input'!$F$78&gt;=Y101,$G$103*'Detailed input - HRS'!$E$20,IF(SUM(AB97:$AB$97)&lt;&gt;0,$G$103*'Detailed input - HRS'!$E$20,0)),0)</f>
        <v>0</v>
      </c>
      <c r="AC107" s="128"/>
    </row>
    <row r="108" spans="1:29 16384:16384" s="55" customFormat="1" ht="16.5" customHeight="1" outlineLevel="3" x14ac:dyDescent="0.3">
      <c r="B108" s="121"/>
      <c r="C108" s="124">
        <v>2022</v>
      </c>
      <c r="D108" s="128"/>
      <c r="E108" s="128"/>
      <c r="F108" s="128"/>
      <c r="G108" s="128"/>
      <c r="H108" s="128">
        <f>IF(SUM(H97:$AB$97)&lt;&gt;0,IF('Basic input'!$F$78&gt;=D101,$H$103*'Detailed input - HRS'!$E$20,IF(SUM(H97:$AB$97)&lt;&gt;0,$H$103*'Detailed input - HRS'!$E$20,0)),0)</f>
        <v>0</v>
      </c>
      <c r="I108" s="128">
        <f>IF(SUM(I97:$AB$97)&lt;&gt;0,IF('Basic input'!$F$78&gt;=E101,$H$103*'Detailed input - HRS'!$E$20,IF(SUM(I97:$AB$97)&lt;&gt;0,$H$103*'Detailed input - HRS'!$E$20,0)),0)</f>
        <v>0</v>
      </c>
      <c r="J108" s="128">
        <f>IF(SUM(J97:$AB$97)&lt;&gt;0,IF('Basic input'!$F$78&gt;=F101,$H$103*'Detailed input - HRS'!$E$20,IF(SUM(J97:$AB$97)&lt;&gt;0,$H$103*'Detailed input - HRS'!$E$20,0)),0)</f>
        <v>0</v>
      </c>
      <c r="K108" s="128">
        <f>IF(SUM(K97:$AB$97)&lt;&gt;0,IF('Basic input'!$F$78&gt;=G101,$H$103*'Detailed input - HRS'!$E$20,IF(SUM(K97:$AB$97)&lt;&gt;0,$H$103*'Detailed input - HRS'!$E$20,0)),0)</f>
        <v>0</v>
      </c>
      <c r="L108" s="128">
        <f>IF(SUM(L97:$AB$97)&lt;&gt;0,IF('Basic input'!$F$78&gt;=H101,$H$103*'Detailed input - HRS'!$E$20,IF(SUM(L97:$AB$97)&lt;&gt;0,$H$103*'Detailed input - HRS'!$E$20,0)),0)</f>
        <v>0</v>
      </c>
      <c r="M108" s="128">
        <f>IF(SUM(M97:$AB$97)&lt;&gt;0,IF('Basic input'!$F$78&gt;=I101,$H$103*'Detailed input - HRS'!$E$20,IF(SUM(M97:$AB$97)&lt;&gt;0,$H$103*'Detailed input - HRS'!$E$20,0)),0)</f>
        <v>0</v>
      </c>
      <c r="N108" s="128">
        <f>IF(SUM(N97:$AB$97)&lt;&gt;0,IF('Basic input'!$F$78&gt;=J101,$H$103*'Detailed input - HRS'!$E$20,IF(SUM(N97:$AB$97)&lt;&gt;0,$H$103*'Detailed input - HRS'!$E$20,0)),0)</f>
        <v>0</v>
      </c>
      <c r="O108" s="128">
        <f>IF(SUM(O97:$AB$97)&lt;&gt;0,IF('Basic input'!$F$78&gt;=K101,$H$103*'Detailed input - HRS'!$E$20,IF(SUM(O97:$AB$97)&lt;&gt;0,$H$103*'Detailed input - HRS'!$E$20,0)),0)</f>
        <v>0</v>
      </c>
      <c r="P108" s="128">
        <f>IF(SUM(P97:$AB$97)&lt;&gt;0,IF('Basic input'!$F$78&gt;=L101,$H$103*'Detailed input - HRS'!$E$20,IF(SUM(P97:$AB$97)&lt;&gt;0,$H$103*'Detailed input - HRS'!$E$20,0)),0)</f>
        <v>0</v>
      </c>
      <c r="Q108" s="128">
        <f>IF(SUM(Q97:$AB$97)&lt;&gt;0,IF('Basic input'!$F$78&gt;=M101,$H$103*'Detailed input - HRS'!$E$20,IF(SUM(Q97:$AB$97)&lt;&gt;0,$H$103*'Detailed input - HRS'!$E$20,0)),0)</f>
        <v>0</v>
      </c>
      <c r="R108" s="128">
        <f>IF(SUM(R97:$AB$97)&lt;&gt;0,IF('Basic input'!$F$78&gt;=N101,$H$103*'Detailed input - HRS'!$E$20,IF(SUM(R97:$AB$97)&lt;&gt;0,$H$103*'Detailed input - HRS'!$E$20,0)),0)</f>
        <v>0</v>
      </c>
      <c r="S108" s="128">
        <f>IF(SUM(S97:$AB$97)&lt;&gt;0,IF('Basic input'!$F$78&gt;=O101,$H$103*'Detailed input - HRS'!$E$20,IF(SUM(S97:$AB$97)&lt;&gt;0,$H$103*'Detailed input - HRS'!$E$20,0)),0)</f>
        <v>0</v>
      </c>
      <c r="T108" s="128">
        <f>IF(SUM(T97:$AB$97)&lt;&gt;0,IF('Basic input'!$F$78&gt;=P101,$H$103*'Detailed input - HRS'!$E$20,IF(SUM(T97:$AB$97)&lt;&gt;0,$H$103*'Detailed input - HRS'!$E$20,0)),0)</f>
        <v>0</v>
      </c>
      <c r="U108" s="128">
        <f>IF(SUM(U97:$AB$97)&lt;&gt;0,IF('Basic input'!$F$78&gt;=Q101,$H$103*'Detailed input - HRS'!$E$20,IF(SUM(U97:$AB$97)&lt;&gt;0,$H$103*'Detailed input - HRS'!$E$20,0)),0)</f>
        <v>0</v>
      </c>
      <c r="V108" s="128">
        <f>IF(SUM(V97:$AB$97)&lt;&gt;0,IF('Basic input'!$F$78&gt;=R101,$H$103*'Detailed input - HRS'!$E$20,IF(SUM(V97:$AB$97)&lt;&gt;0,$H$103*'Detailed input - HRS'!$E$20,0)),0)</f>
        <v>0</v>
      </c>
      <c r="W108" s="128">
        <f>IF(SUM(W97:$AB$97)&lt;&gt;0,IF('Basic input'!$F$78&gt;=S101,$H$103*'Detailed input - HRS'!$E$20,IF(SUM(W97:$AB$97)&lt;&gt;0,$H$103*'Detailed input - HRS'!$E$20,0)),0)</f>
        <v>0</v>
      </c>
      <c r="X108" s="128">
        <f>IF(SUM(X97:$AB$97)&lt;&gt;0,IF('Basic input'!$F$78&gt;=T101,$H$103*'Detailed input - HRS'!$E$20,IF(SUM(X97:$AB$97)&lt;&gt;0,$H$103*'Detailed input - HRS'!$E$20,0)),0)</f>
        <v>0</v>
      </c>
      <c r="Y108" s="128">
        <f>IF(SUM(Y97:$AB$97)&lt;&gt;0,IF('Basic input'!$F$78&gt;=U101,$H$103*'Detailed input - HRS'!$E$20,IF(SUM(Y97:$AB$97)&lt;&gt;0,$H$103*'Detailed input - HRS'!$E$20,0)),0)</f>
        <v>0</v>
      </c>
      <c r="Z108" s="128">
        <f>IF(SUM(Z97:$AB$97)&lt;&gt;0,IF('Basic input'!$F$78&gt;=V101,$H$103*'Detailed input - HRS'!$E$20,IF(SUM(Z97:$AB$97)&lt;&gt;0,$H$103*'Detailed input - HRS'!$E$20,0)),0)</f>
        <v>0</v>
      </c>
      <c r="AA108" s="128">
        <f>IF(SUM(AA97:$AB$97)&lt;&gt;0,IF('Basic input'!$F$78&gt;=W101,$H$103*'Detailed input - HRS'!$E$20,IF(SUM(AA97:$AB$97)&lt;&gt;0,$H$103*'Detailed input - HRS'!$E$20,0)),0)</f>
        <v>0</v>
      </c>
      <c r="AB108" s="128">
        <f>IF(SUM(AB97:$AB$97)&lt;&gt;0,IF('Basic input'!$F$78&gt;=X101,$H$103*'Detailed input - HRS'!$E$20,IF(SUM(AB97:$AB$97)&lt;&gt;0,$H$103*'Detailed input - HRS'!$E$20,0)),0)</f>
        <v>0</v>
      </c>
      <c r="AC108" s="128"/>
    </row>
    <row r="109" spans="1:29 16384:16384" s="55" customFormat="1" ht="16.5" customHeight="1" outlineLevel="3" x14ac:dyDescent="0.3">
      <c r="B109" s="121"/>
      <c r="C109" s="124">
        <v>2023</v>
      </c>
      <c r="D109" s="128"/>
      <c r="E109" s="128"/>
      <c r="F109" s="128"/>
      <c r="G109" s="128"/>
      <c r="H109" s="128"/>
      <c r="I109" s="128">
        <f>IF(SUM(I97:$AB$97)&lt;&gt;0,IF('Basic input'!$F$78&gt;=D101,$I$103*'Detailed input - HRS'!$E$20,IF(SUM(I97:$AB$97)&lt;&gt;0,$I$103*'Detailed input - HRS'!$E$20,0)),0)</f>
        <v>0</v>
      </c>
      <c r="J109" s="128">
        <f>IF(SUM(J97:$AB$97)&lt;&gt;0,IF('Basic input'!$F$78&gt;=E101,$I$103*'Detailed input - HRS'!$E$20,IF(SUM(J97:$AB$97)&lt;&gt;0,$I$103*'Detailed input - HRS'!$E$20,0)),0)</f>
        <v>0</v>
      </c>
      <c r="K109" s="128">
        <f>IF(SUM(K97:$AB$97)&lt;&gt;0,IF('Basic input'!$F$78&gt;=F101,$I$103*'Detailed input - HRS'!$E$20,IF(SUM(K97:$AB$97)&lt;&gt;0,$I$103*'Detailed input - HRS'!$E$20,0)),0)</f>
        <v>0</v>
      </c>
      <c r="L109" s="128">
        <f>IF(SUM(L97:$AB$97)&lt;&gt;0,IF('Basic input'!$F$78&gt;=G101,$I$103*'Detailed input - HRS'!$E$20,IF(SUM(L97:$AB$97)&lt;&gt;0,$I$103*'Detailed input - HRS'!$E$20,0)),0)</f>
        <v>0</v>
      </c>
      <c r="M109" s="128">
        <f>IF(SUM(M97:$AB$97)&lt;&gt;0,IF('Basic input'!$F$78&gt;=H101,$I$103*'Detailed input - HRS'!$E$20,IF(SUM(M97:$AB$97)&lt;&gt;0,$I$103*'Detailed input - HRS'!$E$20,0)),0)</f>
        <v>0</v>
      </c>
      <c r="N109" s="128">
        <f>IF(SUM(N97:$AB$97)&lt;&gt;0,IF('Basic input'!$F$78&gt;=I101,$I$103*'Detailed input - HRS'!$E$20,IF(SUM(N97:$AB$97)&lt;&gt;0,$I$103*'Detailed input - HRS'!$E$20,0)),0)</f>
        <v>0</v>
      </c>
      <c r="O109" s="128">
        <f>IF(SUM(O97:$AB$97)&lt;&gt;0,IF('Basic input'!$F$78&gt;=J101,$I$103*'Detailed input - HRS'!$E$20,IF(SUM(O97:$AB$97)&lt;&gt;0,$I$103*'Detailed input - HRS'!$E$20,0)),0)</f>
        <v>0</v>
      </c>
      <c r="P109" s="128">
        <f>IF(SUM(P97:$AB$97)&lt;&gt;0,IF('Basic input'!$F$78&gt;=K101,$I$103*'Detailed input - HRS'!$E$20,IF(SUM(P97:$AB$97)&lt;&gt;0,$I$103*'Detailed input - HRS'!$E$20,0)),0)</f>
        <v>0</v>
      </c>
      <c r="Q109" s="128">
        <f>IF(SUM(Q97:$AB$97)&lt;&gt;0,IF('Basic input'!$F$78&gt;=L101,$I$103*'Detailed input - HRS'!$E$20,IF(SUM(Q97:$AB$97)&lt;&gt;0,$I$103*'Detailed input - HRS'!$E$20,0)),0)</f>
        <v>0</v>
      </c>
      <c r="R109" s="128">
        <f>IF(SUM(R97:$AB$97)&lt;&gt;0,IF('Basic input'!$F$78&gt;=M101,$I$103*'Detailed input - HRS'!$E$20,IF(SUM(R97:$AB$97)&lt;&gt;0,$I$103*'Detailed input - HRS'!$E$20,0)),0)</f>
        <v>0</v>
      </c>
      <c r="S109" s="128">
        <f>IF(SUM(S97:$AB$97)&lt;&gt;0,IF('Basic input'!$F$78&gt;=N101,$I$103*'Detailed input - HRS'!$E$20,IF(SUM(S97:$AB$97)&lt;&gt;0,$I$103*'Detailed input - HRS'!$E$20,0)),0)</f>
        <v>0</v>
      </c>
      <c r="T109" s="128">
        <f>IF(SUM(T97:$AB$97)&lt;&gt;0,IF('Basic input'!$F$78&gt;=O101,$I$103*'Detailed input - HRS'!$E$20,IF(SUM(T97:$AB$97)&lt;&gt;0,$I$103*'Detailed input - HRS'!$E$20,0)),0)</f>
        <v>0</v>
      </c>
      <c r="U109" s="128">
        <f>IF(SUM(U97:$AB$97)&lt;&gt;0,IF('Basic input'!$F$78&gt;=P101,$I$103*'Detailed input - HRS'!$E$20,IF(SUM(U97:$AB$97)&lt;&gt;0,$I$103*'Detailed input - HRS'!$E$20,0)),0)</f>
        <v>0</v>
      </c>
      <c r="V109" s="128">
        <f>IF(SUM(V97:$AB$97)&lt;&gt;0,IF('Basic input'!$F$78&gt;=Q101,$I$103*'Detailed input - HRS'!$E$20,IF(SUM(V97:$AB$97)&lt;&gt;0,$I$103*'Detailed input - HRS'!$E$20,0)),0)</f>
        <v>0</v>
      </c>
      <c r="W109" s="128">
        <f>IF(SUM(W97:$AB$97)&lt;&gt;0,IF('Basic input'!$F$78&gt;=R101,$I$103*'Detailed input - HRS'!$E$20,IF(SUM(W97:$AB$97)&lt;&gt;0,$I$103*'Detailed input - HRS'!$E$20,0)),0)</f>
        <v>0</v>
      </c>
      <c r="X109" s="128">
        <f>IF(SUM(X97:$AB$97)&lt;&gt;0,IF('Basic input'!$F$78&gt;=S101,$I$103*'Detailed input - HRS'!$E$20,IF(SUM(X97:$AB$97)&lt;&gt;0,$I$103*'Detailed input - HRS'!$E$20,0)),0)</f>
        <v>0</v>
      </c>
      <c r="Y109" s="128">
        <f>IF(SUM(Y97:$AB$97)&lt;&gt;0,IF('Basic input'!$F$78&gt;=T101,$I$103*'Detailed input - HRS'!$E$20,IF(SUM(Y97:$AB$97)&lt;&gt;0,$I$103*'Detailed input - HRS'!$E$20,0)),0)</f>
        <v>0</v>
      </c>
      <c r="Z109" s="128">
        <f>IF(SUM(Z97:$AB$97)&lt;&gt;0,IF('Basic input'!$F$78&gt;=U101,$I$103*'Detailed input - HRS'!$E$20,IF(SUM(Z97:$AB$97)&lt;&gt;0,$I$103*'Detailed input - HRS'!$E$20,0)),0)</f>
        <v>0</v>
      </c>
      <c r="AA109" s="128">
        <f>IF(SUM(AA97:$AB$97)&lt;&gt;0,IF('Basic input'!$F$78&gt;=V101,$I$103*'Detailed input - HRS'!$E$20,IF(SUM(AA97:$AB$97)&lt;&gt;0,$I$103*'Detailed input - HRS'!$E$20,0)),0)</f>
        <v>0</v>
      </c>
      <c r="AB109" s="128">
        <f>IF(SUM(AB97:$AB$97)&lt;&gt;0,IF('Basic input'!$F$78&gt;=W101,$I$103*'Detailed input - HRS'!$E$20,IF(SUM(AB97:$AB$97)&lt;&gt;0,$I$103*'Detailed input - HRS'!$E$20,0)),0)</f>
        <v>0</v>
      </c>
      <c r="AC109" s="128"/>
    </row>
    <row r="110" spans="1:29 16384:16384" s="55" customFormat="1" ht="16.5" customHeight="1" outlineLevel="3" x14ac:dyDescent="0.3">
      <c r="B110" s="121"/>
      <c r="C110" s="124">
        <v>2024</v>
      </c>
      <c r="D110" s="128"/>
      <c r="E110" s="128"/>
      <c r="F110" s="128"/>
      <c r="G110" s="128"/>
      <c r="H110" s="128"/>
      <c r="I110" s="128"/>
      <c r="J110" s="128">
        <f>IF(SUM(J97:$AB$97)&lt;&gt;0,IF('Basic input'!$F$78&gt;=D101,$J$103*'Detailed input - HRS'!$E$20,IF(SUM(J97:$AB$97)&lt;&gt;0,$J$103*'Detailed input - HRS'!$E$20,0)),0)</f>
        <v>0</v>
      </c>
      <c r="K110" s="128">
        <f>IF(SUM(K97:$AB$97)&lt;&gt;0,IF('Basic input'!$F$78&gt;=E101,$J$103*'Detailed input - HRS'!$E$20,IF(SUM(K97:$AB$97)&lt;&gt;0,$J$103*'Detailed input - HRS'!$E$20,0)),0)</f>
        <v>0</v>
      </c>
      <c r="L110" s="128">
        <f>IF(SUM(L97:$AB$97)&lt;&gt;0,IF('Basic input'!$F$78&gt;=F101,$J$103*'Detailed input - HRS'!$E$20,IF(SUM(L97:$AB$97)&lt;&gt;0,$J$103*'Detailed input - HRS'!$E$20,0)),0)</f>
        <v>0</v>
      </c>
      <c r="M110" s="128">
        <f>IF(SUM(M97:$AB$97)&lt;&gt;0,IF('Basic input'!$F$78&gt;=G101,$J$103*'Detailed input - HRS'!$E$20,IF(SUM(M97:$AB$97)&lt;&gt;0,$J$103*'Detailed input - HRS'!$E$20,0)),0)</f>
        <v>0</v>
      </c>
      <c r="N110" s="128">
        <f>IF(SUM(N97:$AB$97)&lt;&gt;0,IF('Basic input'!$F$78&gt;=H101,$J$103*'Detailed input - HRS'!$E$20,IF(SUM(N97:$AB$97)&lt;&gt;0,$J$103*'Detailed input - HRS'!$E$20,0)),0)</f>
        <v>0</v>
      </c>
      <c r="O110" s="128">
        <f>IF(SUM(O97:$AB$97)&lt;&gt;0,IF('Basic input'!$F$78&gt;=I101,$J$103*'Detailed input - HRS'!$E$20,IF(SUM(O97:$AB$97)&lt;&gt;0,$J$103*'Detailed input - HRS'!$E$20,0)),0)</f>
        <v>0</v>
      </c>
      <c r="P110" s="128">
        <f>IF(SUM(P97:$AB$97)&lt;&gt;0,IF('Basic input'!$F$78&gt;=J101,$J$103*'Detailed input - HRS'!$E$20,IF(SUM(P97:$AB$97)&lt;&gt;0,$J$103*'Detailed input - HRS'!$E$20,0)),0)</f>
        <v>0</v>
      </c>
      <c r="Q110" s="128">
        <f>IF(SUM(Q97:$AB$97)&lt;&gt;0,IF('Basic input'!$F$78&gt;=K101,$J$103*'Detailed input - HRS'!$E$20,IF(SUM(Q97:$AB$97)&lt;&gt;0,$J$103*'Detailed input - HRS'!$E$20,0)),0)</f>
        <v>0</v>
      </c>
      <c r="R110" s="128">
        <f>IF(SUM(R97:$AB$97)&lt;&gt;0,IF('Basic input'!$F$78&gt;=L101,$J$103*'Detailed input - HRS'!$E$20,IF(SUM(R97:$AB$97)&lt;&gt;0,$J$103*'Detailed input - HRS'!$E$20,0)),0)</f>
        <v>0</v>
      </c>
      <c r="S110" s="128">
        <f>IF(SUM(S97:$AB$97)&lt;&gt;0,IF('Basic input'!$F$78&gt;=M101,$J$103*'Detailed input - HRS'!$E$20,IF(SUM(S97:$AB$97)&lt;&gt;0,$J$103*'Detailed input - HRS'!$E$20,0)),0)</f>
        <v>0</v>
      </c>
      <c r="T110" s="128">
        <f>IF(SUM(T97:$AB$97)&lt;&gt;0,IF('Basic input'!$F$78&gt;=N101,$J$103*'Detailed input - HRS'!$E$20,IF(SUM(T97:$AB$97)&lt;&gt;0,$J$103*'Detailed input - HRS'!$E$20,0)),0)</f>
        <v>0</v>
      </c>
      <c r="U110" s="128">
        <f>IF(SUM(U97:$AB$97)&lt;&gt;0,IF('Basic input'!$F$78&gt;=O101,$J$103*'Detailed input - HRS'!$E$20,IF(SUM(U97:$AB$97)&lt;&gt;0,$J$103*'Detailed input - HRS'!$E$20,0)),0)</f>
        <v>0</v>
      </c>
      <c r="V110" s="128">
        <f>IF(SUM(V97:$AB$97)&lt;&gt;0,IF('Basic input'!$F$78&gt;=P101,$J$103*'Detailed input - HRS'!$E$20,IF(SUM(V97:$AB$97)&lt;&gt;0,$J$103*'Detailed input - HRS'!$E$20,0)),0)</f>
        <v>0</v>
      </c>
      <c r="W110" s="128">
        <f>IF(SUM(W97:$AB$97)&lt;&gt;0,IF('Basic input'!$F$78&gt;=Q101,$J$103*'Detailed input - HRS'!$E$20,IF(SUM(W97:$AB$97)&lt;&gt;0,$J$103*'Detailed input - HRS'!$E$20,0)),0)</f>
        <v>0</v>
      </c>
      <c r="X110" s="128">
        <f>IF(SUM(X97:$AB$97)&lt;&gt;0,IF('Basic input'!$F$78&gt;=R101,$J$103*'Detailed input - HRS'!$E$20,IF(SUM(X97:$AB$97)&lt;&gt;0,$J$103*'Detailed input - HRS'!$E$20,0)),0)</f>
        <v>0</v>
      </c>
      <c r="Y110" s="128">
        <f>IF(SUM(Y97:$AB$97)&lt;&gt;0,IF('Basic input'!$F$78&gt;=S101,$J$103*'Detailed input - HRS'!$E$20,IF(SUM(Y97:$AB$97)&lt;&gt;0,$J$103*'Detailed input - HRS'!$E$20,0)),0)</f>
        <v>0</v>
      </c>
      <c r="Z110" s="128">
        <f>IF(SUM(Z97:$AB$97)&lt;&gt;0,IF('Basic input'!$F$78&gt;=T101,$J$103*'Detailed input - HRS'!$E$20,IF(SUM(Z97:$AB$97)&lt;&gt;0,$J$103*'Detailed input - HRS'!$E$20,0)),0)</f>
        <v>0</v>
      </c>
      <c r="AA110" s="128">
        <f>IF(SUM(AA97:$AB$97)&lt;&gt;0,IF('Basic input'!$F$78&gt;=U101,$J$103*'Detailed input - HRS'!$E$20,IF(SUM(AA97:$AB$97)&lt;&gt;0,$J$103*'Detailed input - HRS'!$E$20,0)),0)</f>
        <v>0</v>
      </c>
      <c r="AB110" s="128">
        <f>IF(SUM(AB97:$AB$97)&lt;&gt;0,IF('Basic input'!$F$78&gt;=V101,$J$103*'Detailed input - HRS'!$E$20,IF(SUM(AB97:$AB$97)&lt;&gt;0,$J$103*'Detailed input - HRS'!$E$20,0)),0)</f>
        <v>0</v>
      </c>
      <c r="AC110" s="128"/>
    </row>
    <row r="111" spans="1:29 16384:16384" s="55" customFormat="1" ht="16.5" customHeight="1" outlineLevel="3" x14ac:dyDescent="0.3">
      <c r="B111" s="121"/>
      <c r="C111" s="124">
        <v>2025</v>
      </c>
      <c r="D111" s="128"/>
      <c r="E111" s="128"/>
      <c r="F111" s="128"/>
      <c r="G111" s="128"/>
      <c r="H111" s="128"/>
      <c r="I111" s="128"/>
      <c r="J111" s="128"/>
      <c r="K111" s="128">
        <f>IF(SUM(K97:$AB$97)&lt;&gt;0,IF('Basic input'!$F$78&gt;=D101,$K$103*'Detailed input - HRS'!$E$20,IF(SUM(K97:$AB$97)&lt;&gt;0,$K$103*'Detailed input - HRS'!$E$20,0)),0)</f>
        <v>0</v>
      </c>
      <c r="L111" s="128">
        <f>IF(SUM(L97:$AB$97)&lt;&gt;0,IF('Basic input'!$F$78&gt;=E101,$K$103*'Detailed input - HRS'!$E$20,IF(SUM(L97:$AB$97)&lt;&gt;0,$K$103*'Detailed input - HRS'!$E$20,0)),0)</f>
        <v>0</v>
      </c>
      <c r="M111" s="128">
        <f>IF(SUM(M97:$AB$97)&lt;&gt;0,IF('Basic input'!$F$78&gt;=F101,$K$103*'Detailed input - HRS'!$E$20,IF(SUM(M97:$AB$97)&lt;&gt;0,$K$103*'Detailed input - HRS'!$E$20,0)),0)</f>
        <v>0</v>
      </c>
      <c r="N111" s="128">
        <f>IF(SUM(N97:$AB$97)&lt;&gt;0,IF('Basic input'!$F$78&gt;=G101,$K$103*'Detailed input - HRS'!$E$20,IF(SUM(N97:$AB$97)&lt;&gt;0,$K$103*'Detailed input - HRS'!$E$20,0)),0)</f>
        <v>0</v>
      </c>
      <c r="O111" s="128">
        <f>IF(SUM(O97:$AB$97)&lt;&gt;0,IF('Basic input'!$F$78&gt;=H101,$K$103*'Detailed input - HRS'!$E$20,IF(SUM(O97:$AB$97)&lt;&gt;0,$K$103*'Detailed input - HRS'!$E$20,0)),0)</f>
        <v>0</v>
      </c>
      <c r="P111" s="128">
        <f>IF(SUM(P97:$AB$97)&lt;&gt;0,IF('Basic input'!$F$78&gt;=I101,$K$103*'Detailed input - HRS'!$E$20,IF(SUM(P97:$AB$97)&lt;&gt;0,$K$103*'Detailed input - HRS'!$E$20,0)),0)</f>
        <v>0</v>
      </c>
      <c r="Q111" s="128">
        <f>IF(SUM(Q97:$AB$97)&lt;&gt;0,IF('Basic input'!$F$78&gt;=J101,$K$103*'Detailed input - HRS'!$E$20,IF(SUM(Q97:$AB$97)&lt;&gt;0,$K$103*'Detailed input - HRS'!$E$20,0)),0)</f>
        <v>0</v>
      </c>
      <c r="R111" s="128">
        <f>IF(SUM(R97:$AB$97)&lt;&gt;0,IF('Basic input'!$F$78&gt;=K101,$K$103*'Detailed input - HRS'!$E$20,IF(SUM(R97:$AB$97)&lt;&gt;0,$K$103*'Detailed input - HRS'!$E$20,0)),0)</f>
        <v>0</v>
      </c>
      <c r="S111" s="128">
        <f>IF(SUM(S97:$AB$97)&lt;&gt;0,IF('Basic input'!$F$78&gt;=L101,$K$103*'Detailed input - HRS'!$E$20,IF(SUM(S97:$AB$97)&lt;&gt;0,$K$103*'Detailed input - HRS'!$E$20,0)),0)</f>
        <v>0</v>
      </c>
      <c r="T111" s="128">
        <f>IF(SUM(T97:$AB$97)&lt;&gt;0,IF('Basic input'!$F$78&gt;=M101,$K$103*'Detailed input - HRS'!$E$20,IF(SUM(T97:$AB$97)&lt;&gt;0,$K$103*'Detailed input - HRS'!$E$20,0)),0)</f>
        <v>0</v>
      </c>
      <c r="U111" s="128">
        <f>IF(SUM(U97:$AB$97)&lt;&gt;0,IF('Basic input'!$F$78&gt;=N101,$K$103*'Detailed input - HRS'!$E$20,IF(SUM(U97:$AB$97)&lt;&gt;0,$K$103*'Detailed input - HRS'!$E$20,0)),0)</f>
        <v>0</v>
      </c>
      <c r="V111" s="128">
        <f>IF(SUM(V97:$AB$97)&lt;&gt;0,IF('Basic input'!$F$78&gt;=O101,$K$103*'Detailed input - HRS'!$E$20,IF(SUM(V97:$AB$97)&lt;&gt;0,$K$103*'Detailed input - HRS'!$E$20,0)),0)</f>
        <v>0</v>
      </c>
      <c r="W111" s="128">
        <f>IF(SUM(W97:$AB$97)&lt;&gt;0,IF('Basic input'!$F$78&gt;=P101,$K$103*'Detailed input - HRS'!$E$20,IF(SUM(W97:$AB$97)&lt;&gt;0,$K$103*'Detailed input - HRS'!$E$20,0)),0)</f>
        <v>0</v>
      </c>
      <c r="X111" s="128">
        <f>IF(SUM(X97:$AB$97)&lt;&gt;0,IF('Basic input'!$F$78&gt;=Q101,$K$103*'Detailed input - HRS'!$E$20,IF(SUM(X97:$AB$97)&lt;&gt;0,$K$103*'Detailed input - HRS'!$E$20,0)),0)</f>
        <v>0</v>
      </c>
      <c r="Y111" s="128">
        <f>IF(SUM(Y97:$AB$97)&lt;&gt;0,IF('Basic input'!$F$78&gt;=R101,$K$103*'Detailed input - HRS'!$E$20,IF(SUM(Y97:$AB$97)&lt;&gt;0,$K$103*'Detailed input - HRS'!$E$20,0)),0)</f>
        <v>0</v>
      </c>
      <c r="Z111" s="128">
        <f>IF(SUM(Z97:$AB$97)&lt;&gt;0,IF('Basic input'!$F$78&gt;=S101,$K$103*'Detailed input - HRS'!$E$20,IF(SUM(Z97:$AB$97)&lt;&gt;0,$K$103*'Detailed input - HRS'!$E$20,0)),0)</f>
        <v>0</v>
      </c>
      <c r="AA111" s="128">
        <f>IF(SUM(AA97:$AB$97)&lt;&gt;0,IF('Basic input'!$F$78&gt;=T101,$K$103*'Detailed input - HRS'!$E$20,IF(SUM(AA97:$AB$97)&lt;&gt;0,$K$103*'Detailed input - HRS'!$E$20,0)),0)</f>
        <v>0</v>
      </c>
      <c r="AB111" s="128">
        <f>IF(SUM(AB97:$AB$97)&lt;&gt;0,IF('Basic input'!$F$78&gt;=U101,$K$103*'Detailed input - HRS'!$E$20,IF(SUM(AB97:$AB$97)&lt;&gt;0,$K$103*'Detailed input - HRS'!$E$20,0)),0)</f>
        <v>0</v>
      </c>
      <c r="AC111" s="128"/>
    </row>
    <row r="112" spans="1:29 16384:16384" s="55" customFormat="1" ht="16.5" customHeight="1" outlineLevel="3" x14ac:dyDescent="0.3">
      <c r="B112" s="121"/>
      <c r="C112" s="124">
        <v>2026</v>
      </c>
      <c r="D112" s="128"/>
      <c r="E112" s="128"/>
      <c r="F112" s="128"/>
      <c r="G112" s="128"/>
      <c r="H112" s="128"/>
      <c r="I112" s="128"/>
      <c r="J112" s="128"/>
      <c r="K112" s="128"/>
      <c r="L112" s="128">
        <f>IF(SUM(L97:$AB$97)&lt;&gt;0,IF('Basic input'!$F$78&gt;=D101,$L$103*'Detailed input - HRS'!$E$20,IF(SUM(L97:$AB$97)&lt;&gt;0,$L$103*'Detailed input - HRS'!$E$20,0)),0)</f>
        <v>0</v>
      </c>
      <c r="M112" s="128">
        <f>IF(SUM(M97:$AB$97)&lt;&gt;0,IF('Basic input'!$F$78&gt;=E101,$L$103*'Detailed input - HRS'!$E$20,IF(SUM(M97:$AB$97)&lt;&gt;0,$L$103*'Detailed input - HRS'!$E$20,0)),0)</f>
        <v>0</v>
      </c>
      <c r="N112" s="128">
        <f>IF(SUM(N97:$AB$97)&lt;&gt;0,IF('Basic input'!$F$78&gt;=F101,$L$103*'Detailed input - HRS'!$E$20,IF(SUM(N97:$AB$97)&lt;&gt;0,$L$103*'Detailed input - HRS'!$E$20,0)),0)</f>
        <v>0</v>
      </c>
      <c r="O112" s="128">
        <f>IF(SUM(O97:$AB$97)&lt;&gt;0,IF('Basic input'!$F$78&gt;=G101,$L$103*'Detailed input - HRS'!$E$20,IF(SUM(O97:$AB$97)&lt;&gt;0,$L$103*'Detailed input - HRS'!$E$20,0)),0)</f>
        <v>0</v>
      </c>
      <c r="P112" s="128">
        <f>IF(SUM(P97:$AB$97)&lt;&gt;0,IF('Basic input'!$F$78&gt;=H101,$L$103*'Detailed input - HRS'!$E$20,IF(SUM(P97:$AB$97)&lt;&gt;0,$L$103*'Detailed input - HRS'!$E$20,0)),0)</f>
        <v>0</v>
      </c>
      <c r="Q112" s="128">
        <f>IF(SUM(Q97:$AB$97)&lt;&gt;0,IF('Basic input'!$F$78&gt;=I101,$L$103*'Detailed input - HRS'!$E$20,IF(SUM(Q97:$AB$97)&lt;&gt;0,$L$103*'Detailed input - HRS'!$E$20,0)),0)</f>
        <v>0</v>
      </c>
      <c r="R112" s="128">
        <f>IF(SUM(R97:$AB$97)&lt;&gt;0,IF('Basic input'!$F$78&gt;=J101,$L$103*'Detailed input - HRS'!$E$20,IF(SUM(R97:$AB$97)&lt;&gt;0,$L$103*'Detailed input - HRS'!$E$20,0)),0)</f>
        <v>0</v>
      </c>
      <c r="S112" s="128">
        <f>IF(SUM(S97:$AB$97)&lt;&gt;0,IF('Basic input'!$F$78&gt;=K101,$L$103*'Detailed input - HRS'!$E$20,IF(SUM(S97:$AB$97)&lt;&gt;0,$L$103*'Detailed input - HRS'!$E$20,0)),0)</f>
        <v>0</v>
      </c>
      <c r="T112" s="128">
        <f>IF(SUM(T97:$AB$97)&lt;&gt;0,IF('Basic input'!$F$78&gt;=L101,$L$103*'Detailed input - HRS'!$E$20,IF(SUM(T97:$AB$97)&lt;&gt;0,$L$103*'Detailed input - HRS'!$E$20,0)),0)</f>
        <v>0</v>
      </c>
      <c r="U112" s="128">
        <f>IF(SUM(U97:$AB$97)&lt;&gt;0,IF('Basic input'!$F$78&gt;=M101,$L$103*'Detailed input - HRS'!$E$20,IF(SUM(U97:$AB$97)&lt;&gt;0,$L$103*'Detailed input - HRS'!$E$20,0)),0)</f>
        <v>0</v>
      </c>
      <c r="V112" s="128">
        <f>IF(SUM(V97:$AB$97)&lt;&gt;0,IF('Basic input'!$F$78&gt;=N101,$L$103*'Detailed input - HRS'!$E$20,IF(SUM(V97:$AB$97)&lt;&gt;0,$L$103*'Detailed input - HRS'!$E$20,0)),0)</f>
        <v>0</v>
      </c>
      <c r="W112" s="128">
        <f>IF(SUM(W97:$AB$97)&lt;&gt;0,IF('Basic input'!$F$78&gt;=O101,$L$103*'Detailed input - HRS'!$E$20,IF(SUM(W97:$AB$97)&lt;&gt;0,$L$103*'Detailed input - HRS'!$E$20,0)),0)</f>
        <v>0</v>
      </c>
      <c r="X112" s="128">
        <f>IF(SUM(X97:$AB$97)&lt;&gt;0,IF('Basic input'!$F$78&gt;=P101,$L$103*'Detailed input - HRS'!$E$20,IF(SUM(X97:$AB$97)&lt;&gt;0,$L$103*'Detailed input - HRS'!$E$20,0)),0)</f>
        <v>0</v>
      </c>
      <c r="Y112" s="128">
        <f>IF(SUM(Y97:$AB$97)&lt;&gt;0,IF('Basic input'!$F$78&gt;=Q101,$L$103*'Detailed input - HRS'!$E$20,IF(SUM(Y97:$AB$97)&lt;&gt;0,$L$103*'Detailed input - HRS'!$E$20,0)),0)</f>
        <v>0</v>
      </c>
      <c r="Z112" s="128">
        <f>IF(SUM(Z97:$AB$97)&lt;&gt;0,IF('Basic input'!$F$78&gt;=R101,$L$103*'Detailed input - HRS'!$E$20,IF(SUM(Z97:$AB$97)&lt;&gt;0,$L$103*'Detailed input - HRS'!$E$20,0)),0)</f>
        <v>0</v>
      </c>
      <c r="AA112" s="128">
        <f>IF(SUM(AA97:$AB$97)&lt;&gt;0,IF('Basic input'!$F$78&gt;=S101,$L$103*'Detailed input - HRS'!$E$20,IF(SUM(AA97:$AB$97)&lt;&gt;0,$L$103*'Detailed input - HRS'!$E$20,0)),0)</f>
        <v>0</v>
      </c>
      <c r="AB112" s="128">
        <f>IF(SUM(AB97:$AB$97)&lt;&gt;0,IF('Basic input'!$F$78&gt;=T101,$L$103*'Detailed input - HRS'!$E$20,IF(SUM(AB97:$AB$97)&lt;&gt;0,$L$103*'Detailed input - HRS'!$E$20,0)),0)</f>
        <v>0</v>
      </c>
      <c r="AC112" s="128"/>
    </row>
    <row r="113" spans="2:29" s="55" customFormat="1" ht="16.5" customHeight="1" outlineLevel="3" x14ac:dyDescent="0.3">
      <c r="B113" s="121"/>
      <c r="C113" s="124">
        <v>2027</v>
      </c>
      <c r="D113" s="128"/>
      <c r="E113" s="128"/>
      <c r="F113" s="128"/>
      <c r="G113" s="128"/>
      <c r="H113" s="128"/>
      <c r="I113" s="128"/>
      <c r="J113" s="128"/>
      <c r="K113" s="128"/>
      <c r="L113" s="128"/>
      <c r="M113" s="128">
        <f>IF(SUM(M97:$AB$97)&lt;&gt;0,IF('Basic input'!$F$78&gt;=D101,$M$103*'Detailed input - HRS'!$E$20,IF(SUM(M97:$AB$97)&lt;&gt;0,$M$103*'Detailed input - HRS'!$E$20,0)),0)</f>
        <v>0</v>
      </c>
      <c r="N113" s="128">
        <f>IF(SUM(N97:$AB$97)&lt;&gt;0,IF('Basic input'!$F$78&gt;=E101,$M$103*'Detailed input - HRS'!$E$20,IF(SUM(N97:$AB$97)&lt;&gt;0,$M$103*'Detailed input - HRS'!$E$20,0)),0)</f>
        <v>0</v>
      </c>
      <c r="O113" s="128">
        <f>IF(SUM(O97:$AB$97)&lt;&gt;0,IF('Basic input'!$F$78&gt;=F101,$M$103*'Detailed input - HRS'!$E$20,IF(SUM(O97:$AB$97)&lt;&gt;0,$M$103*'Detailed input - HRS'!$E$20,0)),0)</f>
        <v>0</v>
      </c>
      <c r="P113" s="128">
        <f>IF(SUM(P97:$AB$97)&lt;&gt;0,IF('Basic input'!$F$78&gt;=G101,$M$103*'Detailed input - HRS'!$E$20,IF(SUM(P97:$AB$97)&lt;&gt;0,$M$103*'Detailed input - HRS'!$E$20,0)),0)</f>
        <v>0</v>
      </c>
      <c r="Q113" s="128">
        <f>IF(SUM(Q97:$AB$97)&lt;&gt;0,IF('Basic input'!$F$78&gt;=H101,$M$103*'Detailed input - HRS'!$E$20,IF(SUM(Q97:$AB$97)&lt;&gt;0,$M$103*'Detailed input - HRS'!$E$20,0)),0)</f>
        <v>0</v>
      </c>
      <c r="R113" s="128">
        <f>IF(SUM(R97:$AB$97)&lt;&gt;0,IF('Basic input'!$F$78&gt;=I101,$M$103*'Detailed input - HRS'!$E$20,IF(SUM(R97:$AB$97)&lt;&gt;0,$M$103*'Detailed input - HRS'!$E$20,0)),0)</f>
        <v>0</v>
      </c>
      <c r="S113" s="128">
        <f>IF(SUM(S97:$AB$97)&lt;&gt;0,IF('Basic input'!$F$78&gt;=J101,$M$103*'Detailed input - HRS'!$E$20,IF(SUM(S97:$AB$97)&lt;&gt;0,$M$103*'Detailed input - HRS'!$E$20,0)),0)</f>
        <v>0</v>
      </c>
      <c r="T113" s="128">
        <f>IF(SUM(T97:$AB$97)&lt;&gt;0,IF('Basic input'!$F$78&gt;=K101,$M$103*'Detailed input - HRS'!$E$20,IF(SUM(T97:$AB$97)&lt;&gt;0,$M$103*'Detailed input - HRS'!$E$20,0)),0)</f>
        <v>0</v>
      </c>
      <c r="U113" s="128">
        <f>IF(SUM(U97:$AB$97)&lt;&gt;0,IF('Basic input'!$F$78&gt;=L101,$M$103*'Detailed input - HRS'!$E$20,IF(SUM(U97:$AB$97)&lt;&gt;0,$M$103*'Detailed input - HRS'!$E$20,0)),0)</f>
        <v>0</v>
      </c>
      <c r="V113" s="128">
        <f>IF(SUM(V97:$AB$97)&lt;&gt;0,IF('Basic input'!$F$78&gt;=M101,$M$103*'Detailed input - HRS'!$E$20,IF(SUM(V97:$AB$97)&lt;&gt;0,$M$103*'Detailed input - HRS'!$E$20,0)),0)</f>
        <v>0</v>
      </c>
      <c r="W113" s="128">
        <f>IF(SUM(W97:$AB$97)&lt;&gt;0,IF('Basic input'!$F$78&gt;=N101,$M$103*'Detailed input - HRS'!$E$20,IF(SUM(W97:$AB$97)&lt;&gt;0,$M$103*'Detailed input - HRS'!$E$20,0)),0)</f>
        <v>0</v>
      </c>
      <c r="X113" s="128">
        <f>IF(SUM(X97:$AB$97)&lt;&gt;0,IF('Basic input'!$F$78&gt;=O101,$M$103*'Detailed input - HRS'!$E$20,IF(SUM(X97:$AB$97)&lt;&gt;0,$M$103*'Detailed input - HRS'!$E$20,0)),0)</f>
        <v>0</v>
      </c>
      <c r="Y113" s="128">
        <f>IF(SUM(Y97:$AB$97)&lt;&gt;0,IF('Basic input'!$F$78&gt;=P101,$M$103*'Detailed input - HRS'!$E$20,IF(SUM(Y97:$AB$97)&lt;&gt;0,$M$103*'Detailed input - HRS'!$E$20,0)),0)</f>
        <v>0</v>
      </c>
      <c r="Z113" s="128">
        <f>IF(SUM(Z97:$AB$97)&lt;&gt;0,IF('Basic input'!$F$78&gt;=Q101,$M$103*'Detailed input - HRS'!$E$20,IF(SUM(Z97:$AB$97)&lt;&gt;0,$M$103*'Detailed input - HRS'!$E$20,0)),0)</f>
        <v>0</v>
      </c>
      <c r="AA113" s="128">
        <f>IF(SUM(AA97:$AB$97)&lt;&gt;0,IF('Basic input'!$F$78&gt;=R101,$M$103*'Detailed input - HRS'!$E$20,IF(SUM(AA97:$AB$97)&lt;&gt;0,$M$103*'Detailed input - HRS'!$E$20,0)),0)</f>
        <v>0</v>
      </c>
      <c r="AB113" s="128">
        <f>IF(SUM(AB97:$AB$97)&lt;&gt;0,IF('Basic input'!$F$78&gt;=S101,$M$103*'Detailed input - HRS'!$E$20,IF(SUM(AB97:$AB$97)&lt;&gt;0,$M$103*'Detailed input - HRS'!$E$20,0)),0)</f>
        <v>0</v>
      </c>
      <c r="AC113" s="128"/>
    </row>
    <row r="114" spans="2:29" s="55" customFormat="1" ht="16.5" customHeight="1" outlineLevel="3" x14ac:dyDescent="0.3">
      <c r="B114" s="121"/>
      <c r="C114" s="124">
        <v>2028</v>
      </c>
      <c r="D114" s="128"/>
      <c r="E114" s="128"/>
      <c r="F114" s="128"/>
      <c r="G114" s="128"/>
      <c r="H114" s="128"/>
      <c r="I114" s="128"/>
      <c r="J114" s="128"/>
      <c r="K114" s="128"/>
      <c r="L114" s="128"/>
      <c r="M114" s="128"/>
      <c r="N114" s="128">
        <f>IF(SUM(N97:$AB$97)&lt;&gt;0,IF('Basic input'!$F$78&gt;=D101,$N$103*'Detailed input - HRS'!$E$20,IF(SUM(N97:$AB$97)&lt;&gt;0,$N$103*'Detailed input - HRS'!$E$20,0)),0)</f>
        <v>0</v>
      </c>
      <c r="O114" s="128">
        <f>IF(SUM(O97:$AB$97)&lt;&gt;0,IF('Basic input'!$F$78&gt;=E101,$N$103*'Detailed input - HRS'!$E$20,IF(SUM(O97:$AB$97)&lt;&gt;0,$N$103*'Detailed input - HRS'!$E$20,0)),0)</f>
        <v>0</v>
      </c>
      <c r="P114" s="128">
        <f>IF(SUM(P97:$AB$97)&lt;&gt;0,IF('Basic input'!$F$78&gt;=F101,$N$103*'Detailed input - HRS'!$E$20,IF(SUM(P97:$AB$97)&lt;&gt;0,$N$103*'Detailed input - HRS'!$E$20,0)),0)</f>
        <v>0</v>
      </c>
      <c r="Q114" s="128">
        <f>IF(SUM(Q97:$AB$97)&lt;&gt;0,IF('Basic input'!$F$78&gt;=G101,$N$103*'Detailed input - HRS'!$E$20,IF(SUM(Q97:$AB$97)&lt;&gt;0,$N$103*'Detailed input - HRS'!$E$20,0)),0)</f>
        <v>0</v>
      </c>
      <c r="R114" s="128">
        <f>IF(SUM(R97:$AB$97)&lt;&gt;0,IF('Basic input'!$F$78&gt;=H101,$N$103*'Detailed input - HRS'!$E$20,IF(SUM(R97:$AB$97)&lt;&gt;0,$N$103*'Detailed input - HRS'!$E$20,0)),0)</f>
        <v>0</v>
      </c>
      <c r="S114" s="128">
        <f>IF(SUM(S97:$AB$97)&lt;&gt;0,IF('Basic input'!$F$78&gt;=I101,$N$103*'Detailed input - HRS'!$E$20,IF(SUM(S97:$AB$97)&lt;&gt;0,$N$103*'Detailed input - HRS'!$E$20,0)),0)</f>
        <v>0</v>
      </c>
      <c r="T114" s="128">
        <f>IF(SUM(T97:$AB$97)&lt;&gt;0,IF('Basic input'!$F$78&gt;=J101,$N$103*'Detailed input - HRS'!$E$20,IF(SUM(T97:$AB$97)&lt;&gt;0,$N$103*'Detailed input - HRS'!$E$20,0)),0)</f>
        <v>0</v>
      </c>
      <c r="U114" s="128">
        <f>IF(SUM(U97:$AB$97)&lt;&gt;0,IF('Basic input'!$F$78&gt;=K101,$N$103*'Detailed input - HRS'!$E$20,IF(SUM(U97:$AB$97)&lt;&gt;0,$N$103*'Detailed input - HRS'!$E$20,0)),0)</f>
        <v>0</v>
      </c>
      <c r="V114" s="128">
        <f>IF(SUM(V97:$AB$97)&lt;&gt;0,IF('Basic input'!$F$78&gt;=L101,$N$103*'Detailed input - HRS'!$E$20,IF(SUM(V97:$AB$97)&lt;&gt;0,$N$103*'Detailed input - HRS'!$E$20,0)),0)</f>
        <v>0</v>
      </c>
      <c r="W114" s="128">
        <f>IF(SUM(W97:$AB$97)&lt;&gt;0,IF('Basic input'!$F$78&gt;=M101,$N$103*'Detailed input - HRS'!$E$20,IF(SUM(W97:$AB$97)&lt;&gt;0,$N$103*'Detailed input - HRS'!$E$20,0)),0)</f>
        <v>0</v>
      </c>
      <c r="X114" s="128">
        <f>IF(SUM(X97:$AB$97)&lt;&gt;0,IF('Basic input'!$F$78&gt;=N101,$N$103*'Detailed input - HRS'!$E$20,IF(SUM(X97:$AB$97)&lt;&gt;0,$N$103*'Detailed input - HRS'!$E$20,0)),0)</f>
        <v>0</v>
      </c>
      <c r="Y114" s="128">
        <f>IF(SUM(Y97:$AB$97)&lt;&gt;0,IF('Basic input'!$F$78&gt;=O101,$N$103*'Detailed input - HRS'!$E$20,IF(SUM(Y97:$AB$97)&lt;&gt;0,$N$103*'Detailed input - HRS'!$E$20,0)),0)</f>
        <v>0</v>
      </c>
      <c r="Z114" s="128">
        <f>IF(SUM(Z97:$AB$97)&lt;&gt;0,IF('Basic input'!$F$78&gt;=P101,$N$103*'Detailed input - HRS'!$E$20,IF(SUM(Z97:$AB$97)&lt;&gt;0,$N$103*'Detailed input - HRS'!$E$20,0)),0)</f>
        <v>0</v>
      </c>
      <c r="AA114" s="128">
        <f>IF(SUM(AA97:$AB$97)&lt;&gt;0,IF('Basic input'!$F$78&gt;=Q101,$N$103*'Detailed input - HRS'!$E$20,IF(SUM(AA97:$AB$97)&lt;&gt;0,$N$103*'Detailed input - HRS'!$E$20,0)),0)</f>
        <v>0</v>
      </c>
      <c r="AB114" s="128">
        <f>IF(SUM(AB97:$AB$97)&lt;&gt;0,IF('Basic input'!$F$78&gt;=R101,$N$103*'Detailed input - HRS'!$E$20,IF(SUM(AB97:$AB$97)&lt;&gt;0,$N$103*'Detailed input - HRS'!$E$20,0)),0)</f>
        <v>0</v>
      </c>
      <c r="AC114" s="128"/>
    </row>
    <row r="115" spans="2:29" s="20" customFormat="1" ht="16.5" customHeight="1" outlineLevel="2" x14ac:dyDescent="0.3">
      <c r="C115" s="74"/>
      <c r="D115" s="615">
        <v>1</v>
      </c>
      <c r="E115" s="615">
        <v>2</v>
      </c>
      <c r="F115" s="615">
        <v>3</v>
      </c>
      <c r="G115" s="615">
        <v>4</v>
      </c>
      <c r="H115" s="615">
        <v>5</v>
      </c>
      <c r="I115" s="615">
        <v>6</v>
      </c>
      <c r="J115" s="615">
        <v>7</v>
      </c>
      <c r="K115" s="615">
        <v>8</v>
      </c>
      <c r="L115" s="615">
        <v>9</v>
      </c>
      <c r="M115" s="615">
        <v>10</v>
      </c>
      <c r="N115" s="615">
        <v>11</v>
      </c>
      <c r="O115" s="615">
        <v>12</v>
      </c>
      <c r="P115" s="615">
        <v>13</v>
      </c>
      <c r="Q115" s="615">
        <v>14</v>
      </c>
      <c r="R115" s="615">
        <v>15</v>
      </c>
      <c r="S115" s="615">
        <v>16</v>
      </c>
      <c r="T115" s="615">
        <v>17</v>
      </c>
      <c r="U115" s="615">
        <v>18</v>
      </c>
      <c r="V115" s="615">
        <v>19</v>
      </c>
      <c r="W115" s="615">
        <v>20</v>
      </c>
      <c r="X115" s="615">
        <v>21</v>
      </c>
      <c r="Y115" s="615">
        <v>22</v>
      </c>
      <c r="Z115" s="615">
        <v>23</v>
      </c>
      <c r="AA115" s="615">
        <v>24</v>
      </c>
      <c r="AB115" s="615">
        <v>25</v>
      </c>
      <c r="AC115" s="615"/>
    </row>
    <row r="116" spans="2:29" s="55" customFormat="1" ht="16.5" customHeight="1" outlineLevel="2" x14ac:dyDescent="0.3">
      <c r="B116" s="187" t="s">
        <v>194</v>
      </c>
      <c r="C116" s="67" t="s">
        <v>16</v>
      </c>
      <c r="D116" s="129">
        <f>SUM(D118:D128)</f>
        <v>0</v>
      </c>
      <c r="E116" s="129">
        <f t="shared" ref="E116:N116" si="24">SUM(E118:E128)</f>
        <v>0</v>
      </c>
      <c r="F116" s="129">
        <f t="shared" si="24"/>
        <v>0</v>
      </c>
      <c r="G116" s="129">
        <f t="shared" si="24"/>
        <v>0</v>
      </c>
      <c r="H116" s="129">
        <f t="shared" si="24"/>
        <v>0</v>
      </c>
      <c r="I116" s="129">
        <f t="shared" si="24"/>
        <v>0</v>
      </c>
      <c r="J116" s="129">
        <f t="shared" si="24"/>
        <v>0</v>
      </c>
      <c r="K116" s="129">
        <f t="shared" si="24"/>
        <v>0</v>
      </c>
      <c r="L116" s="129">
        <f t="shared" si="24"/>
        <v>0</v>
      </c>
      <c r="M116" s="129">
        <f t="shared" si="24"/>
        <v>0</v>
      </c>
      <c r="N116" s="129">
        <f t="shared" si="24"/>
        <v>0</v>
      </c>
      <c r="O116" s="129">
        <f t="shared" ref="O116:AB116" si="25">SUM(O118:O128)</f>
        <v>0</v>
      </c>
      <c r="P116" s="129">
        <f t="shared" si="25"/>
        <v>0</v>
      </c>
      <c r="Q116" s="129">
        <f t="shared" si="25"/>
        <v>0</v>
      </c>
      <c r="R116" s="129">
        <f t="shared" si="25"/>
        <v>0</v>
      </c>
      <c r="S116" s="129">
        <f t="shared" si="25"/>
        <v>0</v>
      </c>
      <c r="T116" s="129">
        <f t="shared" si="25"/>
        <v>0</v>
      </c>
      <c r="U116" s="129">
        <f t="shared" si="25"/>
        <v>0</v>
      </c>
      <c r="V116" s="129">
        <f t="shared" si="25"/>
        <v>0</v>
      </c>
      <c r="W116" s="129">
        <f t="shared" si="25"/>
        <v>0</v>
      </c>
      <c r="X116" s="129">
        <f t="shared" si="25"/>
        <v>0</v>
      </c>
      <c r="Y116" s="129">
        <f t="shared" si="25"/>
        <v>0</v>
      </c>
      <c r="Z116" s="129">
        <f t="shared" si="25"/>
        <v>0</v>
      </c>
      <c r="AA116" s="129">
        <f t="shared" si="25"/>
        <v>0</v>
      </c>
      <c r="AB116" s="129">
        <f t="shared" si="25"/>
        <v>0</v>
      </c>
      <c r="AC116" s="129"/>
    </row>
    <row r="117" spans="2:29" s="55" customFormat="1" ht="16.5" customHeight="1" outlineLevel="3" x14ac:dyDescent="0.3">
      <c r="B117" s="187" t="s">
        <v>204</v>
      </c>
      <c r="C117" s="626" t="s">
        <v>16</v>
      </c>
      <c r="D117" s="129">
        <f>SUM(D43+D48+D53+D58+D38)</f>
        <v>0</v>
      </c>
      <c r="E117" s="129">
        <f t="shared" ref="E117:AB117" si="26">SUM(E43+E48+E53+E58+E38)</f>
        <v>0</v>
      </c>
      <c r="F117" s="129">
        <f t="shared" si="26"/>
        <v>0</v>
      </c>
      <c r="G117" s="129">
        <f t="shared" si="26"/>
        <v>0</v>
      </c>
      <c r="H117" s="129">
        <f t="shared" si="26"/>
        <v>0</v>
      </c>
      <c r="I117" s="129">
        <f t="shared" si="26"/>
        <v>0</v>
      </c>
      <c r="J117" s="129">
        <f t="shared" si="26"/>
        <v>0</v>
      </c>
      <c r="K117" s="129">
        <f t="shared" si="26"/>
        <v>0</v>
      </c>
      <c r="L117" s="129">
        <f t="shared" si="26"/>
        <v>0</v>
      </c>
      <c r="M117" s="129">
        <f t="shared" si="26"/>
        <v>0</v>
      </c>
      <c r="N117" s="129">
        <f t="shared" si="26"/>
        <v>0</v>
      </c>
      <c r="O117" s="129">
        <f t="shared" si="26"/>
        <v>0</v>
      </c>
      <c r="P117" s="129">
        <f t="shared" si="26"/>
        <v>0</v>
      </c>
      <c r="Q117" s="129">
        <f t="shared" si="26"/>
        <v>0</v>
      </c>
      <c r="R117" s="129">
        <f t="shared" si="26"/>
        <v>0</v>
      </c>
      <c r="S117" s="129">
        <f t="shared" si="26"/>
        <v>0</v>
      </c>
      <c r="T117" s="129">
        <f t="shared" si="26"/>
        <v>0</v>
      </c>
      <c r="U117" s="129">
        <f t="shared" si="26"/>
        <v>0</v>
      </c>
      <c r="V117" s="129">
        <f t="shared" si="26"/>
        <v>0</v>
      </c>
      <c r="W117" s="129">
        <f t="shared" si="26"/>
        <v>0</v>
      </c>
      <c r="X117" s="129">
        <f t="shared" si="26"/>
        <v>0</v>
      </c>
      <c r="Y117" s="129">
        <f t="shared" si="26"/>
        <v>0</v>
      </c>
      <c r="Z117" s="129">
        <f t="shared" si="26"/>
        <v>0</v>
      </c>
      <c r="AA117" s="129">
        <f t="shared" si="26"/>
        <v>0</v>
      </c>
      <c r="AB117" s="129">
        <f t="shared" si="26"/>
        <v>0</v>
      </c>
      <c r="AC117" s="129"/>
    </row>
    <row r="118" spans="2:29" s="55" customFormat="1" ht="16.5" customHeight="1" outlineLevel="3" x14ac:dyDescent="0.3">
      <c r="B118" s="121"/>
      <c r="C118" s="124">
        <v>2018</v>
      </c>
      <c r="D118" s="128">
        <f>IF(SUM(D97:$AB$97)&lt;&gt;0,IF('Basic input'!$F$78&gt;=D115,$D$117*'Detailed input - HRS'!$E$21,IF(SUM(D97:$AB$97)&lt;&gt;0,$D$117*'Detailed input - HRS'!$E$21,0)),0)</f>
        <v>0</v>
      </c>
      <c r="E118" s="128">
        <f>IF(SUM(E97:$AB$97)&lt;&gt;0,IF('Basic input'!$F$78&gt;=E115,$D$117*'Detailed input - HRS'!$E$21,IF(SUM(E97:$AB$97)&lt;&gt;0,$D$117*'Detailed input - HRS'!$E$21,0)),0)</f>
        <v>0</v>
      </c>
      <c r="F118" s="128">
        <f>IF(SUM(F97:$AB$97)&lt;&gt;0,IF('Basic input'!$F$78&gt;=F115,$D$117*'Detailed input - HRS'!$E$21,IF(SUM(F97:$AB$97)&lt;&gt;0,$D$117*'Detailed input - HRS'!$E$21,0)),0)</f>
        <v>0</v>
      </c>
      <c r="G118" s="128">
        <f>IF(SUM(G97:$AB$97)&lt;&gt;0,IF('Basic input'!$F$78&gt;=G115,$D$117*'Detailed input - HRS'!$E$21,IF(SUM(G97:$AB$97)&lt;&gt;0,$D$117*'Detailed input - HRS'!$E$21,0)),0)</f>
        <v>0</v>
      </c>
      <c r="H118" s="128">
        <f>IF(SUM(H97:$AB$97)&lt;&gt;0,IF('Basic input'!$F$78&gt;=H115,$D$117*'Detailed input - HRS'!$E$21,IF(SUM(H97:$AB$97)&lt;&gt;0,$D$117*'Detailed input - HRS'!$E$21,0)),0)</f>
        <v>0</v>
      </c>
      <c r="I118" s="128">
        <f>IF(SUM(I97:$AB$97)&lt;&gt;0,IF('Basic input'!$F$78&gt;=I115,$D$117*'Detailed input - HRS'!$E$21,IF(SUM(I97:$AB$97)&lt;&gt;0,$D$117*'Detailed input - HRS'!$E$21,0)),0)</f>
        <v>0</v>
      </c>
      <c r="J118" s="128">
        <f>IF(SUM(J97:$AB$97)&lt;&gt;0,IF('Basic input'!$F$78&gt;=J115,$D$117*'Detailed input - HRS'!$E$21,IF(SUM(J97:$AB$97)&lt;&gt;0,$D$117*'Detailed input - HRS'!$E$21,0)),0)</f>
        <v>0</v>
      </c>
      <c r="K118" s="128">
        <f>IF(SUM(K97:$AB$97)&lt;&gt;0,IF('Basic input'!$F$78&gt;=K115,$D$117*'Detailed input - HRS'!$E$21,IF(SUM(K97:$AB$97)&lt;&gt;0,$D$117*'Detailed input - HRS'!$E$21,0)),0)</f>
        <v>0</v>
      </c>
      <c r="L118" s="128">
        <f>IF(SUM(L97:$AB$97)&lt;&gt;0,IF('Basic input'!$F$78&gt;=L115,$D$117*'Detailed input - HRS'!$E$21,IF(SUM(L97:$AB$97)&lt;&gt;0,$D$117*'Detailed input - HRS'!$E$21,0)),0)</f>
        <v>0</v>
      </c>
      <c r="M118" s="128">
        <f>IF(SUM(M97:$AB$97)&lt;&gt;0,IF('Basic input'!$F$78&gt;=M115,$D$117*'Detailed input - HRS'!$E$21,IF(SUM(M97:$AB$97)&lt;&gt;0,$D$117*'Detailed input - HRS'!$E$21,0)),0)</f>
        <v>0</v>
      </c>
      <c r="N118" s="128">
        <f>IF(SUM(N97:$AB$97)&lt;&gt;0,IF('Basic input'!$F$78&gt;=N115,$D$117*'Detailed input - HRS'!$E$21,IF(SUM(N97:$AB$97)&lt;&gt;0,$D$117*'Detailed input - HRS'!$E$21,0)),0)</f>
        <v>0</v>
      </c>
      <c r="O118" s="128">
        <f>IF(SUM(O97:$AB$97)&lt;&gt;0,IF('Basic input'!$F$78&gt;=O115,$D$117*'Detailed input - HRS'!$E$21,IF(SUM(O97:$AB$97)&lt;&gt;0,$D$117*'Detailed input - HRS'!$E$21,0)),0)</f>
        <v>0</v>
      </c>
      <c r="P118" s="128">
        <f>IF(SUM(P97:$AB$97)&lt;&gt;0,IF('Basic input'!$F$78&gt;=P115,$D$117*'Detailed input - HRS'!$E$21,IF(SUM(P97:$AB$97)&lt;&gt;0,$D$117*'Detailed input - HRS'!$E$21,0)),0)</f>
        <v>0</v>
      </c>
      <c r="Q118" s="128">
        <f>IF(SUM(Q97:$AB$97)&lt;&gt;0,IF('Basic input'!$F$78&gt;=Q115,$D$117*'Detailed input - HRS'!$E$21,IF(SUM(Q97:$AB$97)&lt;&gt;0,$D$117*'Detailed input - HRS'!$E$21,0)),0)</f>
        <v>0</v>
      </c>
      <c r="R118" s="128">
        <f>IF(SUM(R97:$AB$97)&lt;&gt;0,IF('Basic input'!$F$78&gt;=R115,$D$117*'Detailed input - HRS'!$E$21,IF(SUM(R97:$AB$97)&lt;&gt;0,$D$117*'Detailed input - HRS'!$E$21,0)),0)</f>
        <v>0</v>
      </c>
      <c r="S118" s="128">
        <f>IF(SUM(S97:$AB$97)&lt;&gt;0,IF('Basic input'!$F$78&gt;=S115,$D$117*'Detailed input - HRS'!$E$21,IF(SUM(S97:$AB$97)&lt;&gt;0,$D$117*'Detailed input - HRS'!$E$21,0)),0)</f>
        <v>0</v>
      </c>
      <c r="T118" s="128">
        <f>IF(SUM(T97:$AB$97)&lt;&gt;0,IF('Basic input'!$F$78&gt;=T115,$D$117*'Detailed input - HRS'!$E$21,IF(SUM(T97:$AB$97)&lt;&gt;0,$D$117*'Detailed input - HRS'!$E$21,0)),0)</f>
        <v>0</v>
      </c>
      <c r="U118" s="128">
        <f>IF(SUM(U97:$AB$97)&lt;&gt;0,IF('Basic input'!$F$78&gt;=U115,$D$117*'Detailed input - HRS'!$E$21,IF(SUM(U97:$AB$97)&lt;&gt;0,$D$117*'Detailed input - HRS'!$E$21,0)),0)</f>
        <v>0</v>
      </c>
      <c r="V118" s="128">
        <f>IF(SUM(V97:$AB$97)&lt;&gt;0,IF('Basic input'!$F$78&gt;=V115,$D$117*'Detailed input - HRS'!$E$21,IF(SUM(V97:$AB$97)&lt;&gt;0,$D$117*'Detailed input - HRS'!$E$21,0)),0)</f>
        <v>0</v>
      </c>
      <c r="W118" s="128">
        <f>IF(SUM(W97:$AB$97)&lt;&gt;0,IF('Basic input'!$F$78&gt;=W115,$D$117*'Detailed input - HRS'!$E$21,IF(SUM(W97:$AB$97)&lt;&gt;0,$D$117*'Detailed input - HRS'!$E$21,0)),0)</f>
        <v>0</v>
      </c>
      <c r="X118" s="128">
        <f>IF(SUM(X97:$AB$97)&lt;&gt;0,IF('Basic input'!$F$78&gt;=X115,$D$117*'Detailed input - HRS'!$E$21,IF(SUM(X97:$AB$97)&lt;&gt;0,$D$117*'Detailed input - HRS'!$E$21,0)),0)</f>
        <v>0</v>
      </c>
      <c r="Y118" s="128">
        <f>IF(SUM(Y97:$AB$97)&lt;&gt;0,IF('Basic input'!$F$78&gt;=Y115,$D$117*'Detailed input - HRS'!$E$21,IF(SUM(Y97:$AB$97)&lt;&gt;0,$D$117*'Detailed input - HRS'!$E$21,0)),0)</f>
        <v>0</v>
      </c>
      <c r="Z118" s="128">
        <f>IF(SUM(Z97:$AB$97)&lt;&gt;0,IF('Basic input'!$F$78&gt;=Z115,$D$117*'Detailed input - HRS'!$E$21,IF(SUM(Z97:$AB$97)&lt;&gt;0,$D$117*'Detailed input - HRS'!$E$21,0)),0)</f>
        <v>0</v>
      </c>
      <c r="AA118" s="128">
        <f>IF(SUM(AA97:$AB$97)&lt;&gt;0,IF('Basic input'!$F$78&gt;=AA115,$D$117*'Detailed input - HRS'!$E$21,IF(SUM(AA97:$AB$97)&lt;&gt;0,$D$117*'Detailed input - HRS'!$E$21,0)),0)</f>
        <v>0</v>
      </c>
      <c r="AB118" s="128">
        <f>IF(SUM(AB97:$AB$97)&lt;&gt;0,IF('Basic input'!$F$78&gt;=AB115,$D$117*'Detailed input - HRS'!$E$21,IF(SUM(AB97:$AB$97)&lt;&gt;0,$D$117*'Detailed input - HRS'!$E$21,0)),0)</f>
        <v>0</v>
      </c>
      <c r="AC118" s="128"/>
    </row>
    <row r="119" spans="2:29" s="55" customFormat="1" ht="16.5" customHeight="1" outlineLevel="3" x14ac:dyDescent="0.3">
      <c r="B119" s="121"/>
      <c r="C119" s="124">
        <v>2019</v>
      </c>
      <c r="D119" s="128"/>
      <c r="E119" s="128">
        <f>IF(SUM(E97:$AB$97)&lt;&gt;0,IF('Basic input'!$F$78&gt;=E115,$E$117*'Detailed input - HRS'!$E$21,IF(SUM(E97:$AB$97)&lt;&gt;0,$E$117*'Detailed input - HRS'!$E$21,0)),0)</f>
        <v>0</v>
      </c>
      <c r="F119" s="128">
        <f>IF(SUM(F97:$AB$97)&lt;&gt;0,IF('Basic input'!$F$78&gt;=F115,$E$117*'Detailed input - HRS'!$E$21,IF(SUM(F97:$AB$97)&lt;&gt;0,$E$117*'Detailed input - HRS'!$E$21,0)),0)</f>
        <v>0</v>
      </c>
      <c r="G119" s="128">
        <f>IF(SUM(G97:$AB$97)&lt;&gt;0,IF('Basic input'!$F$78&gt;=G115,$E$117*'Detailed input - HRS'!$E$21,IF(SUM(G97:$AB$97)&lt;&gt;0,$E$117*'Detailed input - HRS'!$E$21,0)),0)</f>
        <v>0</v>
      </c>
      <c r="H119" s="128">
        <f>IF(SUM(H97:$AB$97)&lt;&gt;0,IF('Basic input'!$F$78&gt;=H115,$E$117*'Detailed input - HRS'!$E$21,IF(SUM(H97:$AB$97)&lt;&gt;0,$E$117*'Detailed input - HRS'!$E$21,0)),0)</f>
        <v>0</v>
      </c>
      <c r="I119" s="128">
        <f>IF(SUM(I97:$AB$97)&lt;&gt;0,IF('Basic input'!$F$78&gt;=I115,$E$117*'Detailed input - HRS'!$E$21,IF(SUM(I97:$AB$97)&lt;&gt;0,$E$117*'Detailed input - HRS'!$E$21,0)),0)</f>
        <v>0</v>
      </c>
      <c r="J119" s="128">
        <f>IF(SUM(J97:$AB$97)&lt;&gt;0,IF('Basic input'!$F$78&gt;=J115,$E$117*'Detailed input - HRS'!$E$21,IF(SUM(J97:$AB$97)&lt;&gt;0,$E$117*'Detailed input - HRS'!$E$21,0)),0)</f>
        <v>0</v>
      </c>
      <c r="K119" s="128">
        <f>IF(SUM(K97:$AB$97)&lt;&gt;0,IF('Basic input'!$F$78&gt;=K115,$E$117*'Detailed input - HRS'!$E$21,IF(SUM(K97:$AB$97)&lt;&gt;0,$E$117*'Detailed input - HRS'!$E$21,0)),0)</f>
        <v>0</v>
      </c>
      <c r="L119" s="128">
        <f>IF(SUM(L97:$AB$97)&lt;&gt;0,IF('Basic input'!$F$78&gt;=L115,$E$117*'Detailed input - HRS'!$E$21,IF(SUM(L97:$AB$97)&lt;&gt;0,$E$117*'Detailed input - HRS'!$E$21,0)),0)</f>
        <v>0</v>
      </c>
      <c r="M119" s="128">
        <f>IF(SUM(M97:$AB$97)&lt;&gt;0,IF('Basic input'!$F$78&gt;=M115,$E$117*'Detailed input - HRS'!$E$21,IF(SUM(M97:$AB$97)&lt;&gt;0,$E$117*'Detailed input - HRS'!$E$21,0)),0)</f>
        <v>0</v>
      </c>
      <c r="N119" s="128">
        <f>IF(SUM(N97:$AB$97)&lt;&gt;0,IF('Basic input'!$F$78&gt;=N115,$E$117*'Detailed input - HRS'!$E$21,IF(SUM(N97:$AB$97)&lt;&gt;0,$E$117*'Detailed input - HRS'!$E$21,0)),0)</f>
        <v>0</v>
      </c>
      <c r="O119" s="128">
        <f>IF(SUM(O97:$AB$97)&lt;&gt;0,IF('Basic input'!$F$78&gt;=O115,$E$117*'Detailed input - HRS'!$E$21,IF(SUM(O97:$AB$97)&lt;&gt;0,$E$117*'Detailed input - HRS'!$E$21,0)),0)</f>
        <v>0</v>
      </c>
      <c r="P119" s="128">
        <f>IF(SUM(P97:$AB$97)&lt;&gt;0,IF('Basic input'!$F$78&gt;=P115,$E$117*'Detailed input - HRS'!$E$21,IF(SUM(P97:$AB$97)&lt;&gt;0,$E$117*'Detailed input - HRS'!$E$21,0)),0)</f>
        <v>0</v>
      </c>
      <c r="Q119" s="128">
        <f>IF(SUM(Q97:$AB$97)&lt;&gt;0,IF('Basic input'!$F$78&gt;=Q115,$E$117*'Detailed input - HRS'!$E$21,IF(SUM(Q97:$AB$97)&lt;&gt;0,$E$117*'Detailed input - HRS'!$E$21,0)),0)</f>
        <v>0</v>
      </c>
      <c r="R119" s="128">
        <f>IF(SUM(R97:$AB$97)&lt;&gt;0,IF('Basic input'!$F$78&gt;=R115,$E$117*'Detailed input - HRS'!$E$21,IF(SUM(R97:$AB$97)&lt;&gt;0,$E$117*'Detailed input - HRS'!$E$21,0)),0)</f>
        <v>0</v>
      </c>
      <c r="S119" s="128">
        <f>IF(SUM(S97:$AB$97)&lt;&gt;0,IF('Basic input'!$F$78&gt;=S115,$E$117*'Detailed input - HRS'!$E$21,IF(SUM(S97:$AB$97)&lt;&gt;0,$E$117*'Detailed input - HRS'!$E$21,0)),0)</f>
        <v>0</v>
      </c>
      <c r="T119" s="128">
        <f>IF(SUM(T97:$AB$97)&lt;&gt;0,IF('Basic input'!$F$78&gt;=T115,$E$117*'Detailed input - HRS'!$E$21,IF(SUM(T97:$AB$97)&lt;&gt;0,$E$117*'Detailed input - HRS'!$E$21,0)),0)</f>
        <v>0</v>
      </c>
      <c r="U119" s="128">
        <f>IF(SUM(U97:$AB$97)&lt;&gt;0,IF('Basic input'!$F$78&gt;=U115,$E$117*'Detailed input - HRS'!$E$21,IF(SUM(U97:$AB$97)&lt;&gt;0,$E$117*'Detailed input - HRS'!$E$21,0)),0)</f>
        <v>0</v>
      </c>
      <c r="V119" s="128">
        <f>IF(SUM(V97:$AB$97)&lt;&gt;0,IF('Basic input'!$F$78&gt;=V115,$E$117*'Detailed input - HRS'!$E$21,IF(SUM(V97:$AB$97)&lt;&gt;0,$E$117*'Detailed input - HRS'!$E$21,0)),0)</f>
        <v>0</v>
      </c>
      <c r="W119" s="128">
        <f>IF(SUM(W97:$AB$97)&lt;&gt;0,IF('Basic input'!$F$78&gt;=W115,$E$117*'Detailed input - HRS'!$E$21,IF(SUM(W97:$AB$97)&lt;&gt;0,$E$117*'Detailed input - HRS'!$E$21,0)),0)</f>
        <v>0</v>
      </c>
      <c r="X119" s="128">
        <f>IF(SUM(X97:$AB$97)&lt;&gt;0,IF('Basic input'!$F$78&gt;=X115,$E$117*'Detailed input - HRS'!$E$21,IF(SUM(X97:$AB$97)&lt;&gt;0,$E$117*'Detailed input - HRS'!$E$21,0)),0)</f>
        <v>0</v>
      </c>
      <c r="Y119" s="128">
        <f>IF(SUM(Y97:$AB$97)&lt;&gt;0,IF('Basic input'!$F$78&gt;=Y115,$E$117*'Detailed input - HRS'!$E$21,IF(SUM(Y97:$AB$97)&lt;&gt;0,$E$117*'Detailed input - HRS'!$E$21,0)),0)</f>
        <v>0</v>
      </c>
      <c r="Z119" s="128">
        <f>IF(SUM(Z97:$AB$97)&lt;&gt;0,IF('Basic input'!$F$78&gt;=Z115,$E$117*'Detailed input - HRS'!$E$21,IF(SUM(Z97:$AB$97)&lt;&gt;0,$E$117*'Detailed input - HRS'!$E$21,0)),0)</f>
        <v>0</v>
      </c>
      <c r="AA119" s="128">
        <f>IF(SUM(AA97:$AB$97)&lt;&gt;0,IF('Basic input'!$F$78&gt;=AA115,$E$117*'Detailed input - HRS'!$E$21,IF(SUM(AA97:$AB$97)&lt;&gt;0,$E$117*'Detailed input - HRS'!$E$21,0)),0)</f>
        <v>0</v>
      </c>
      <c r="AB119" s="128">
        <f>IF(SUM(AB97:$AB$97)&lt;&gt;0,IF('Basic input'!$F$78&gt;=AB115,$E$117*'Detailed input - HRS'!$E$21,IF(SUM(AB97:$AB$97)&lt;&gt;0,$E$117*'Detailed input - HRS'!$E$21,0)),0)</f>
        <v>0</v>
      </c>
      <c r="AC119" s="128"/>
    </row>
    <row r="120" spans="2:29" s="55" customFormat="1" ht="16.5" customHeight="1" outlineLevel="3" x14ac:dyDescent="0.3">
      <c r="B120" s="121"/>
      <c r="C120" s="124">
        <v>2020</v>
      </c>
      <c r="D120" s="128"/>
      <c r="E120" s="130"/>
      <c r="F120" s="128">
        <f>IF(SUM(F97:$AB$97)&lt;&gt;0,IF('Basic input'!$F$78&gt;=F115,$F$117*'Detailed input - HRS'!$E$21,IF(SUM(F97:$AB$97)&lt;&gt;0,$F$117*'Detailed input - HRS'!$E$21,0)),0)</f>
        <v>0</v>
      </c>
      <c r="G120" s="128">
        <f>IF(SUM(G97:$AB$97)&lt;&gt;0,IF('Basic input'!$F$78&gt;=G115,$F$117*'Detailed input - HRS'!$E$21,IF(SUM(G97:$AB$97)&lt;&gt;0,$F$117*'Detailed input - HRS'!$E$21,0)),0)</f>
        <v>0</v>
      </c>
      <c r="H120" s="128">
        <f>IF(SUM(H97:$AB$97)&lt;&gt;0,IF('Basic input'!$F$78&gt;=H115,$F$117*'Detailed input - HRS'!$E$21,IF(SUM(H97:$AB$97)&lt;&gt;0,$F$117*'Detailed input - HRS'!$E$21,0)),0)</f>
        <v>0</v>
      </c>
      <c r="I120" s="128">
        <f>IF(SUM(I97:$AB$97)&lt;&gt;0,IF('Basic input'!$F$78&gt;=I115,$F$117*'Detailed input - HRS'!$E$21,IF(SUM(I97:$AB$97)&lt;&gt;0,$F$117*'Detailed input - HRS'!$E$21,0)),0)</f>
        <v>0</v>
      </c>
      <c r="J120" s="128">
        <f>IF(SUM(J97:$AB$97)&lt;&gt;0,IF('Basic input'!$F$78&gt;=J115,$F$117*'Detailed input - HRS'!$E$21,IF(SUM(J97:$AB$97)&lt;&gt;0,$F$117*'Detailed input - HRS'!$E$21,0)),0)</f>
        <v>0</v>
      </c>
      <c r="K120" s="128">
        <f>IF(SUM(K97:$AB$97)&lt;&gt;0,IF('Basic input'!$F$78&gt;=K115,$F$117*'Detailed input - HRS'!$E$21,IF(SUM(K97:$AB$97)&lt;&gt;0,$F$117*'Detailed input - HRS'!$E$21,0)),0)</f>
        <v>0</v>
      </c>
      <c r="L120" s="128">
        <f>IF(SUM(L97:$AB$97)&lt;&gt;0,IF('Basic input'!$F$78&gt;=L115,$F$117*'Detailed input - HRS'!$E$21,IF(SUM(L97:$AB$97)&lt;&gt;0,$F$117*'Detailed input - HRS'!$E$21,0)),0)</f>
        <v>0</v>
      </c>
      <c r="M120" s="128">
        <f>IF(SUM(M97:$AB$97)&lt;&gt;0,IF('Basic input'!$F$78&gt;=M115,$F$117*'Detailed input - HRS'!$E$21,IF(SUM(M97:$AB$97)&lt;&gt;0,$F$117*'Detailed input - HRS'!$E$21,0)),0)</f>
        <v>0</v>
      </c>
      <c r="N120" s="128">
        <f>IF(SUM(N97:$AB$97)&lt;&gt;0,IF('Basic input'!$F$78&gt;=N115,$F$117*'Detailed input - HRS'!$E$21,IF(SUM(N97:$AB$97)&lt;&gt;0,$F$117*'Detailed input - HRS'!$E$21,0)),0)</f>
        <v>0</v>
      </c>
      <c r="O120" s="128">
        <f>IF(SUM(O97:$AB$97)&lt;&gt;0,IF('Basic input'!$F$78&gt;=O115,$F$117*'Detailed input - HRS'!$E$21,IF(SUM(O97:$AB$97)&lt;&gt;0,$F$117*'Detailed input - HRS'!$E$21,0)),0)</f>
        <v>0</v>
      </c>
      <c r="P120" s="128">
        <f>IF(SUM(P97:$AB$97)&lt;&gt;0,IF('Basic input'!$F$78&gt;=P115,$F$117*'Detailed input - HRS'!$E$21,IF(SUM(P97:$AB$97)&lt;&gt;0,$F$117*'Detailed input - HRS'!$E$21,0)),0)</f>
        <v>0</v>
      </c>
      <c r="Q120" s="128">
        <f>IF(SUM(Q97:$AB$97)&lt;&gt;0,IF('Basic input'!$F$78&gt;=Q115,$F$117*'Detailed input - HRS'!$E$21,IF(SUM(Q97:$AB$97)&lt;&gt;0,$F$117*'Detailed input - HRS'!$E$21,0)),0)</f>
        <v>0</v>
      </c>
      <c r="R120" s="128">
        <f>IF(SUM(R97:$AB$97)&lt;&gt;0,IF('Basic input'!$F$78&gt;=R115,$F$117*'Detailed input - HRS'!$E$21,IF(SUM(R97:$AB$97)&lt;&gt;0,$F$117*'Detailed input - HRS'!$E$21,0)),0)</f>
        <v>0</v>
      </c>
      <c r="S120" s="128">
        <f>IF(SUM(S97:$AB$97)&lt;&gt;0,IF('Basic input'!$F$78&gt;=S115,$F$117*'Detailed input - HRS'!$E$21,IF(SUM(S97:$AB$97)&lt;&gt;0,$F$117*'Detailed input - HRS'!$E$21,0)),0)</f>
        <v>0</v>
      </c>
      <c r="T120" s="128">
        <f>IF(SUM(T97:$AB$97)&lt;&gt;0,IF('Basic input'!$F$78&gt;=T115,$F$117*'Detailed input - HRS'!$E$21,IF(SUM(T97:$AB$97)&lt;&gt;0,$F$117*'Detailed input - HRS'!$E$21,0)),0)</f>
        <v>0</v>
      </c>
      <c r="U120" s="128">
        <f>IF(SUM(U97:$AB$97)&lt;&gt;0,IF('Basic input'!$F$78&gt;=U115,$F$117*'Detailed input - HRS'!$E$21,IF(SUM(U97:$AB$97)&lt;&gt;0,$F$117*'Detailed input - HRS'!$E$21,0)),0)</f>
        <v>0</v>
      </c>
      <c r="V120" s="128">
        <f>IF(SUM(V97:$AB$97)&lt;&gt;0,IF('Basic input'!$F$78&gt;=V115,$F$117*'Detailed input - HRS'!$E$21,IF(SUM(V97:$AB$97)&lt;&gt;0,$F$117*'Detailed input - HRS'!$E$21,0)),0)</f>
        <v>0</v>
      </c>
      <c r="W120" s="128">
        <f>IF(SUM(W97:$AB$97)&lt;&gt;0,IF('Basic input'!$F$78&gt;=W115,$F$117*'Detailed input - HRS'!$E$21,IF(SUM(W97:$AB$97)&lt;&gt;0,$F$117*'Detailed input - HRS'!$E$21,0)),0)</f>
        <v>0</v>
      </c>
      <c r="X120" s="128">
        <f>IF(SUM(X97:$AB$97)&lt;&gt;0,IF('Basic input'!$F$78&gt;=X115,$F$117*'Detailed input - HRS'!$E$21,IF(SUM(X97:$AB$97)&lt;&gt;0,$F$117*'Detailed input - HRS'!$E$21,0)),0)</f>
        <v>0</v>
      </c>
      <c r="Y120" s="128">
        <f>IF(SUM(Y97:$AB$97)&lt;&gt;0,IF('Basic input'!$F$78&gt;=Y115,$F$117*'Detailed input - HRS'!$E$21,IF(SUM(Y97:$AB$97)&lt;&gt;0,$F$117*'Detailed input - HRS'!$E$21,0)),0)</f>
        <v>0</v>
      </c>
      <c r="Z120" s="128">
        <f>IF(SUM(Z97:$AB$97)&lt;&gt;0,IF('Basic input'!$F$78&gt;=Z115,$F$117*'Detailed input - HRS'!$E$21,IF(SUM(Z97:$AB$97)&lt;&gt;0,$F$117*'Detailed input - HRS'!$E$21,0)),0)</f>
        <v>0</v>
      </c>
      <c r="AA120" s="128">
        <f>IF(SUM(AA97:$AB$97)&lt;&gt;0,IF('Basic input'!$F$78&gt;=AA115,$F$117*'Detailed input - HRS'!$E$21,IF(SUM(AA97:$AB$97)&lt;&gt;0,$F$117*'Detailed input - HRS'!$E$21,0)),0)</f>
        <v>0</v>
      </c>
      <c r="AB120" s="128">
        <f>IF(SUM(AB97:$AB$97)&lt;&gt;0,IF('Basic input'!$F$78&gt;=AB115,$F$117*'Detailed input - HRS'!$E$21,IF(SUM(AB97:$AB$97)&lt;&gt;0,$F$117*'Detailed input - HRS'!$E$21,0)),0)</f>
        <v>0</v>
      </c>
      <c r="AC120" s="128"/>
    </row>
    <row r="121" spans="2:29" s="55" customFormat="1" ht="16.5" customHeight="1" outlineLevel="3" x14ac:dyDescent="0.3">
      <c r="B121" s="121"/>
      <c r="C121" s="124">
        <v>2021</v>
      </c>
      <c r="D121" s="128"/>
      <c r="E121" s="128"/>
      <c r="F121" s="128"/>
      <c r="G121" s="128">
        <f>IF(SUM(G97:$AB$97)&lt;&gt;0,IF('Basic input'!$F$78&gt;=G115,$G$117*'Detailed input - HRS'!$E$21,IF(SUM(G97:$AB$97)&lt;&gt;0,$G$117*'Detailed input - HRS'!$E$21,0)),0)</f>
        <v>0</v>
      </c>
      <c r="H121" s="128">
        <f>IF(SUM(H97:$AB$97)&lt;&gt;0,IF('Basic input'!$F$78&gt;=H115,$G$117*'Detailed input - HRS'!$E$21,IF(SUM(H97:$AB$97)&lt;&gt;0,$G$117*'Detailed input - HRS'!$E$21,0)),0)</f>
        <v>0</v>
      </c>
      <c r="I121" s="128">
        <f>IF(SUM(I97:$AB$97)&lt;&gt;0,IF('Basic input'!$F$78&gt;=I115,$G$117*'Detailed input - HRS'!$E$21,IF(SUM(I97:$AB$97)&lt;&gt;0,$G$117*'Detailed input - HRS'!$E$21,0)),0)</f>
        <v>0</v>
      </c>
      <c r="J121" s="128">
        <f>IF(SUM(J97:$AB$97)&lt;&gt;0,IF('Basic input'!$F$78&gt;=J115,$G$117*'Detailed input - HRS'!$E$21,IF(SUM(J97:$AB$97)&lt;&gt;0,$G$117*'Detailed input - HRS'!$E$21,0)),0)</f>
        <v>0</v>
      </c>
      <c r="K121" s="128">
        <f>IF(SUM(K97:$AB$97)&lt;&gt;0,IF('Basic input'!$F$78&gt;=K115,$G$117*'Detailed input - HRS'!$E$21,IF(SUM(K97:$AB$97)&lt;&gt;0,$G$117*'Detailed input - HRS'!$E$21,0)),0)</f>
        <v>0</v>
      </c>
      <c r="L121" s="128">
        <f>IF(SUM(L97:$AB$97)&lt;&gt;0,IF('Basic input'!$F$78&gt;=L115,$G$117*'Detailed input - HRS'!$E$21,IF(SUM(L97:$AB$97)&lt;&gt;0,$G$117*'Detailed input - HRS'!$E$21,0)),0)</f>
        <v>0</v>
      </c>
      <c r="M121" s="128">
        <f>IF(SUM(M97:$AB$97)&lt;&gt;0,IF('Basic input'!$F$78&gt;=M115,$G$117*'Detailed input - HRS'!$E$21,IF(SUM(M97:$AB$97)&lt;&gt;0,$G$117*'Detailed input - HRS'!$E$21,0)),0)</f>
        <v>0</v>
      </c>
      <c r="N121" s="128">
        <f>IF(SUM(N97:$AB$97)&lt;&gt;0,IF('Basic input'!$F$78&gt;=N115,$G$117*'Detailed input - HRS'!$E$21,IF(SUM(N97:$AB$97)&lt;&gt;0,$G$117*'Detailed input - HRS'!$E$21,0)),0)</f>
        <v>0</v>
      </c>
      <c r="O121" s="128">
        <f>IF(SUM(O97:$AB$97)&lt;&gt;0,IF('Basic input'!$F$78&gt;=O115,$G$117*'Detailed input - HRS'!$E$21,IF(SUM(O97:$AB$97)&lt;&gt;0,$G$117*'Detailed input - HRS'!$E$21,0)),0)</f>
        <v>0</v>
      </c>
      <c r="P121" s="128">
        <f>IF(SUM(P97:$AB$97)&lt;&gt;0,IF('Basic input'!$F$78&gt;=P115,$G$117*'Detailed input - HRS'!$E$21,IF(SUM(P97:$AB$97)&lt;&gt;0,$G$117*'Detailed input - HRS'!$E$21,0)),0)</f>
        <v>0</v>
      </c>
      <c r="Q121" s="128">
        <f>IF(SUM(Q97:$AB$97)&lt;&gt;0,IF('Basic input'!$F$78&gt;=Q115,$G$117*'Detailed input - HRS'!$E$21,IF(SUM(Q97:$AB$97)&lt;&gt;0,$G$117*'Detailed input - HRS'!$E$21,0)),0)</f>
        <v>0</v>
      </c>
      <c r="R121" s="128">
        <f>IF(SUM(R97:$AB$97)&lt;&gt;0,IF('Basic input'!$F$78&gt;=R115,$G$117*'Detailed input - HRS'!$E$21,IF(SUM(R97:$AB$97)&lt;&gt;0,$G$117*'Detailed input - HRS'!$E$21,0)),0)</f>
        <v>0</v>
      </c>
      <c r="S121" s="128">
        <f>IF(SUM(S97:$AB$97)&lt;&gt;0,IF('Basic input'!$F$78&gt;=S115,$G$117*'Detailed input - HRS'!$E$21,IF(SUM(S97:$AB$97)&lt;&gt;0,$G$117*'Detailed input - HRS'!$E$21,0)),0)</f>
        <v>0</v>
      </c>
      <c r="T121" s="128">
        <f>IF(SUM(T97:$AB$97)&lt;&gt;0,IF('Basic input'!$F$78&gt;=T115,$G$117*'Detailed input - HRS'!$E$21,IF(SUM(T97:$AB$97)&lt;&gt;0,$G$117*'Detailed input - HRS'!$E$21,0)),0)</f>
        <v>0</v>
      </c>
      <c r="U121" s="128">
        <f>IF(SUM(U97:$AB$97)&lt;&gt;0,IF('Basic input'!$F$78&gt;=U115,$G$117*'Detailed input - HRS'!$E$21,IF(SUM(U97:$AB$97)&lt;&gt;0,$G$117*'Detailed input - HRS'!$E$21,0)),0)</f>
        <v>0</v>
      </c>
      <c r="V121" s="128">
        <f>IF(SUM(V97:$AB$97)&lt;&gt;0,IF('Basic input'!$F$78&gt;=V115,$G$117*'Detailed input - HRS'!$E$21,IF(SUM(V97:$AB$97)&lt;&gt;0,$G$117*'Detailed input - HRS'!$E$21,0)),0)</f>
        <v>0</v>
      </c>
      <c r="W121" s="128">
        <f>IF(SUM(W97:$AB$97)&lt;&gt;0,IF('Basic input'!$F$78&gt;=W115,$G$117*'Detailed input - HRS'!$E$21,IF(SUM(W97:$AB$97)&lt;&gt;0,$G$117*'Detailed input - HRS'!$E$21,0)),0)</f>
        <v>0</v>
      </c>
      <c r="X121" s="128">
        <f>IF(SUM(X97:$AB$97)&lt;&gt;0,IF('Basic input'!$F$78&gt;=X115,$G$117*'Detailed input - HRS'!$E$21,IF(SUM(X97:$AB$97)&lt;&gt;0,$G$117*'Detailed input - HRS'!$E$21,0)),0)</f>
        <v>0</v>
      </c>
      <c r="Y121" s="128">
        <f>IF(SUM(Y97:$AB$97)&lt;&gt;0,IF('Basic input'!$F$78&gt;=Y115,$G$117*'Detailed input - HRS'!$E$21,IF(SUM(Y97:$AB$97)&lt;&gt;0,$G$117*'Detailed input - HRS'!$E$21,0)),0)</f>
        <v>0</v>
      </c>
      <c r="Z121" s="128">
        <f>IF(SUM(Z97:$AB$97)&lt;&gt;0,IF('Basic input'!$F$78&gt;=Z115,$G$117*'Detailed input - HRS'!$E$21,IF(SUM(Z97:$AB$97)&lt;&gt;0,$G$117*'Detailed input - HRS'!$E$21,0)),0)</f>
        <v>0</v>
      </c>
      <c r="AA121" s="128">
        <f>IF(SUM(AA97:$AB$97)&lt;&gt;0,IF('Basic input'!$F$78&gt;=AA115,$G$117*'Detailed input - HRS'!$E$21,IF(SUM(AA97:$AB$97)&lt;&gt;0,$G$117*'Detailed input - HRS'!$E$21,0)),0)</f>
        <v>0</v>
      </c>
      <c r="AB121" s="128">
        <f>IF(SUM(AB97:$AB$97)&lt;&gt;0,IF('Basic input'!$F$78&gt;=AB115,$G$117*'Detailed input - HRS'!$E$21,IF(SUM(AB97:$AB$97)&lt;&gt;0,$G$117*'Detailed input - HRS'!$E$21,0)),0)</f>
        <v>0</v>
      </c>
      <c r="AC121" s="128"/>
    </row>
    <row r="122" spans="2:29" s="55" customFormat="1" ht="16.5" customHeight="1" outlineLevel="3" x14ac:dyDescent="0.3">
      <c r="B122" s="121"/>
      <c r="C122" s="124">
        <v>2022</v>
      </c>
      <c r="D122" s="128"/>
      <c r="E122" s="128"/>
      <c r="F122" s="128"/>
      <c r="G122" s="128"/>
      <c r="H122" s="128">
        <f>IF(SUM(H97:$AB$97)&lt;&gt;0,IF('Basic input'!$F$78&gt;=H115,$H$117*'Detailed input - HRS'!$E$21,IF(SUM(H97:$AB$97)&lt;&gt;0,$H$117*'Detailed input - HRS'!$E$21,0)),0)</f>
        <v>0</v>
      </c>
      <c r="I122" s="128">
        <f>IF(SUM(I97:$AB$97)&lt;&gt;0,IF('Basic input'!$F$78&gt;=I115,$H$117*'Detailed input - HRS'!$E$21,IF(SUM(I97:$AB$97)&lt;&gt;0,$H$117*'Detailed input - HRS'!$E$21,0)),0)</f>
        <v>0</v>
      </c>
      <c r="J122" s="128">
        <f>IF(SUM(J97:$AB$97)&lt;&gt;0,IF('Basic input'!$F$78&gt;=J115,$H$117*'Detailed input - HRS'!$E$21,IF(SUM(J97:$AB$97)&lt;&gt;0,$H$117*'Detailed input - HRS'!$E$21,0)),0)</f>
        <v>0</v>
      </c>
      <c r="K122" s="128">
        <f>IF(SUM(K97:$AB$97)&lt;&gt;0,IF('Basic input'!$F$78&gt;=K115,$H$117*'Detailed input - HRS'!$E$21,IF(SUM(K97:$AB$97)&lt;&gt;0,$H$117*'Detailed input - HRS'!$E$21,0)),0)</f>
        <v>0</v>
      </c>
      <c r="L122" s="128">
        <f>IF(SUM(L97:$AB$97)&lt;&gt;0,IF('Basic input'!$F$78&gt;=L115,$H$117*'Detailed input - HRS'!$E$21,IF(SUM(L97:$AB$97)&lt;&gt;0,$H$117*'Detailed input - HRS'!$E$21,0)),0)</f>
        <v>0</v>
      </c>
      <c r="M122" s="128">
        <f>IF(SUM(M97:$AB$97)&lt;&gt;0,IF('Basic input'!$F$78&gt;=M115,$H$117*'Detailed input - HRS'!$E$21,IF(SUM(M97:$AB$97)&lt;&gt;0,$H$117*'Detailed input - HRS'!$E$21,0)),0)</f>
        <v>0</v>
      </c>
      <c r="N122" s="128">
        <f>IF(SUM(N97:$AB$97)&lt;&gt;0,IF('Basic input'!$F$78&gt;=N115,$H$117*'Detailed input - HRS'!$E$21,IF(SUM(N97:$AB$97)&lt;&gt;0,$H$117*'Detailed input - HRS'!$E$21,0)),0)</f>
        <v>0</v>
      </c>
      <c r="O122" s="128">
        <f>IF(SUM(O97:$AB$97)&lt;&gt;0,IF('Basic input'!$F$78&gt;=O115,$H$117*'Detailed input - HRS'!$E$21,IF(SUM(O97:$AB$97)&lt;&gt;0,$H$117*'Detailed input - HRS'!$E$21,0)),0)</f>
        <v>0</v>
      </c>
      <c r="P122" s="128">
        <f>IF(SUM(P97:$AB$97)&lt;&gt;0,IF('Basic input'!$F$78&gt;=P115,$H$117*'Detailed input - HRS'!$E$21,IF(SUM(P97:$AB$97)&lt;&gt;0,$H$117*'Detailed input - HRS'!$E$21,0)),0)</f>
        <v>0</v>
      </c>
      <c r="Q122" s="128">
        <f>IF(SUM(Q97:$AB$97)&lt;&gt;0,IF('Basic input'!$F$78&gt;=Q115,$H$117*'Detailed input - HRS'!$E$21,IF(SUM(Q97:$AB$97)&lt;&gt;0,$H$117*'Detailed input - HRS'!$E$21,0)),0)</f>
        <v>0</v>
      </c>
      <c r="R122" s="128">
        <f>IF(SUM(R97:$AB$97)&lt;&gt;0,IF('Basic input'!$F$78&gt;=R115,$H$117*'Detailed input - HRS'!$E$21,IF(SUM(R97:$AB$97)&lt;&gt;0,$H$117*'Detailed input - HRS'!$E$21,0)),0)</f>
        <v>0</v>
      </c>
      <c r="S122" s="128">
        <f>IF(SUM(S97:$AB$97)&lt;&gt;0,IF('Basic input'!$F$78&gt;=S115,$H$117*'Detailed input - HRS'!$E$21,IF(SUM(S97:$AB$97)&lt;&gt;0,$H$117*'Detailed input - HRS'!$E$21,0)),0)</f>
        <v>0</v>
      </c>
      <c r="T122" s="128">
        <f>IF(SUM(T97:$AB$97)&lt;&gt;0,IF('Basic input'!$F$78&gt;=T115,$H$117*'Detailed input - HRS'!$E$21,IF(SUM(T97:$AB$97)&lt;&gt;0,$H$117*'Detailed input - HRS'!$E$21,0)),0)</f>
        <v>0</v>
      </c>
      <c r="U122" s="128">
        <f>IF(SUM(U97:$AB$97)&lt;&gt;0,IF('Basic input'!$F$78&gt;=U115,$H$117*'Detailed input - HRS'!$E$21,IF(SUM(U97:$AB$97)&lt;&gt;0,$H$117*'Detailed input - HRS'!$E$21,0)),0)</f>
        <v>0</v>
      </c>
      <c r="V122" s="128">
        <f>IF(SUM(V97:$AB$97)&lt;&gt;0,IF('Basic input'!$F$78&gt;=V115,$H$117*'Detailed input - HRS'!$E$21,IF(SUM(V97:$AB$97)&lt;&gt;0,$H$117*'Detailed input - HRS'!$E$21,0)),0)</f>
        <v>0</v>
      </c>
      <c r="W122" s="128">
        <f>IF(SUM(W97:$AB$97)&lt;&gt;0,IF('Basic input'!$F$78&gt;=W115,$H$117*'Detailed input - HRS'!$E$21,IF(SUM(W97:$AB$97)&lt;&gt;0,$H$117*'Detailed input - HRS'!$E$21,0)),0)</f>
        <v>0</v>
      </c>
      <c r="X122" s="128">
        <f>IF(SUM(X97:$AB$97)&lt;&gt;0,IF('Basic input'!$F$78&gt;=X115,$H$117*'Detailed input - HRS'!$E$21,IF(SUM(X97:$AB$97)&lt;&gt;0,$H$117*'Detailed input - HRS'!$E$21,0)),0)</f>
        <v>0</v>
      </c>
      <c r="Y122" s="128">
        <f>IF(SUM(Y97:$AB$97)&lt;&gt;0,IF('Basic input'!$F$78&gt;=Y115,$H$117*'Detailed input - HRS'!$E$21,IF(SUM(Y97:$AB$97)&lt;&gt;0,$H$117*'Detailed input - HRS'!$E$21,0)),0)</f>
        <v>0</v>
      </c>
      <c r="Z122" s="128">
        <f>IF(SUM(Z97:$AB$97)&lt;&gt;0,IF('Basic input'!$F$78&gt;=Z115,$H$117*'Detailed input - HRS'!$E$21,IF(SUM(Z97:$AB$97)&lt;&gt;0,$H$117*'Detailed input - HRS'!$E$21,0)),0)</f>
        <v>0</v>
      </c>
      <c r="AA122" s="128">
        <f>IF(SUM(AA97:$AB$97)&lt;&gt;0,IF('Basic input'!$F$78&gt;=AA115,$H$117*'Detailed input - HRS'!$E$21,IF(SUM(AA97:$AB$97)&lt;&gt;0,$H$117*'Detailed input - HRS'!$E$21,0)),0)</f>
        <v>0</v>
      </c>
      <c r="AB122" s="128">
        <f>IF(SUM(AB97:$AB$97)&lt;&gt;0,IF('Basic input'!$F$78&gt;=AB115,$H$117*'Detailed input - HRS'!$E$21,IF(SUM(AB97:$AB$97)&lt;&gt;0,$H$117*'Detailed input - HRS'!$E$21,0)),0)</f>
        <v>0</v>
      </c>
      <c r="AC122" s="128"/>
    </row>
    <row r="123" spans="2:29" s="55" customFormat="1" ht="16.5" customHeight="1" outlineLevel="3" x14ac:dyDescent="0.3">
      <c r="B123" s="121"/>
      <c r="C123" s="124">
        <v>2023</v>
      </c>
      <c r="D123" s="128"/>
      <c r="E123" s="128"/>
      <c r="F123" s="128"/>
      <c r="G123" s="128"/>
      <c r="H123" s="128"/>
      <c r="I123" s="128">
        <f>IF(SUM(I97:$AB$97)&lt;&gt;0,IF('Basic input'!$F$78&gt;=I115,$I$117*'Detailed input - HRS'!$E$21,IF(SUM(I97:$AB$97)&lt;&gt;0,$I$117*'Detailed input - HRS'!$E$21,0)),0)</f>
        <v>0</v>
      </c>
      <c r="J123" s="128">
        <f>IF(SUM(J97:$AB$97)&lt;&gt;0,IF('Basic input'!$F$78&gt;=J115,$I$117*'Detailed input - HRS'!$E$21,IF(SUM(J97:$AB$97)&lt;&gt;0,$I$117*'Detailed input - HRS'!$E$21,0)),0)</f>
        <v>0</v>
      </c>
      <c r="K123" s="128">
        <f>IF(SUM(K97:$AB$97)&lt;&gt;0,IF('Basic input'!$F$78&gt;=K115,$I$117*'Detailed input - HRS'!$E$21,IF(SUM(K97:$AB$97)&lt;&gt;0,$I$117*'Detailed input - HRS'!$E$21,0)),0)</f>
        <v>0</v>
      </c>
      <c r="L123" s="128">
        <f>IF(SUM(L97:$AB$97)&lt;&gt;0,IF('Basic input'!$F$78&gt;=L115,$I$117*'Detailed input - HRS'!$E$21,IF(SUM(L97:$AB$97)&lt;&gt;0,$I$117*'Detailed input - HRS'!$E$21,0)),0)</f>
        <v>0</v>
      </c>
      <c r="M123" s="128">
        <f>IF(SUM(M97:$AB$97)&lt;&gt;0,IF('Basic input'!$F$78&gt;=M115,$I$117*'Detailed input - HRS'!$E$21,IF(SUM(M97:$AB$97)&lt;&gt;0,$I$117*'Detailed input - HRS'!$E$21,0)),0)</f>
        <v>0</v>
      </c>
      <c r="N123" s="128">
        <f>IF(SUM(N97:$AB$97)&lt;&gt;0,IF('Basic input'!$F$78&gt;=N115,$I$117*'Detailed input - HRS'!$E$21,IF(SUM(N97:$AB$97)&lt;&gt;0,$I$117*'Detailed input - HRS'!$E$21,0)),0)</f>
        <v>0</v>
      </c>
      <c r="O123" s="128">
        <f>IF(SUM(O97:$AB$97)&lt;&gt;0,IF('Basic input'!$F$78&gt;=O115,$I$117*'Detailed input - HRS'!$E$21,IF(SUM(O97:$AB$97)&lt;&gt;0,$I$117*'Detailed input - HRS'!$E$21,0)),0)</f>
        <v>0</v>
      </c>
      <c r="P123" s="128">
        <f>IF(SUM(P97:$AB$97)&lt;&gt;0,IF('Basic input'!$F$78&gt;=P115,$I$117*'Detailed input - HRS'!$E$21,IF(SUM(P97:$AB$97)&lt;&gt;0,$I$117*'Detailed input - HRS'!$E$21,0)),0)</f>
        <v>0</v>
      </c>
      <c r="Q123" s="128">
        <f>IF(SUM(Q97:$AB$97)&lt;&gt;0,IF('Basic input'!$F$78&gt;=Q115,$I$117*'Detailed input - HRS'!$E$21,IF(SUM(Q97:$AB$97)&lt;&gt;0,$I$117*'Detailed input - HRS'!$E$21,0)),0)</f>
        <v>0</v>
      </c>
      <c r="R123" s="128">
        <f>IF(SUM(R97:$AB$97)&lt;&gt;0,IF('Basic input'!$F$78&gt;=R115,$I$117*'Detailed input - HRS'!$E$21,IF(SUM(R97:$AB$97)&lt;&gt;0,$I$117*'Detailed input - HRS'!$E$21,0)),0)</f>
        <v>0</v>
      </c>
      <c r="S123" s="128">
        <f>IF(SUM(S97:$AB$97)&lt;&gt;0,IF('Basic input'!$F$78&gt;=S115,$I$117*'Detailed input - HRS'!$E$21,IF(SUM(S97:$AB$97)&lt;&gt;0,$I$117*'Detailed input - HRS'!$E$21,0)),0)</f>
        <v>0</v>
      </c>
      <c r="T123" s="128">
        <f>IF(SUM(T97:$AB$97)&lt;&gt;0,IF('Basic input'!$F$78&gt;=T115,$I$117*'Detailed input - HRS'!$E$21,IF(SUM(T97:$AB$97)&lt;&gt;0,$I$117*'Detailed input - HRS'!$E$21,0)),0)</f>
        <v>0</v>
      </c>
      <c r="U123" s="128">
        <f>IF(SUM(U97:$AB$97)&lt;&gt;0,IF('Basic input'!$F$78&gt;=U115,$I$117*'Detailed input - HRS'!$E$21,IF(SUM(U97:$AB$97)&lt;&gt;0,$I$117*'Detailed input - HRS'!$E$21,0)),0)</f>
        <v>0</v>
      </c>
      <c r="V123" s="128">
        <f>IF(SUM(V97:$AB$97)&lt;&gt;0,IF('Basic input'!$F$78&gt;=V115,$I$117*'Detailed input - HRS'!$E$21,IF(SUM(V97:$AB$97)&lt;&gt;0,$I$117*'Detailed input - HRS'!$E$21,0)),0)</f>
        <v>0</v>
      </c>
      <c r="W123" s="128">
        <f>IF(SUM(W97:$AB$97)&lt;&gt;0,IF('Basic input'!$F$78&gt;=W115,$I$117*'Detailed input - HRS'!$E$21,IF(SUM(W97:$AB$97)&lt;&gt;0,$I$117*'Detailed input - HRS'!$E$21,0)),0)</f>
        <v>0</v>
      </c>
      <c r="X123" s="128">
        <f>IF(SUM(X97:$AB$97)&lt;&gt;0,IF('Basic input'!$F$78&gt;=X115,$I$117*'Detailed input - HRS'!$E$21,IF(SUM(X97:$AB$97)&lt;&gt;0,$I$117*'Detailed input - HRS'!$E$21,0)),0)</f>
        <v>0</v>
      </c>
      <c r="Y123" s="128">
        <f>IF(SUM(Y97:$AB$97)&lt;&gt;0,IF('Basic input'!$F$78&gt;=Y115,$I$117*'Detailed input - HRS'!$E$21,IF(SUM(Y97:$AB$97)&lt;&gt;0,$I$117*'Detailed input - HRS'!$E$21,0)),0)</f>
        <v>0</v>
      </c>
      <c r="Z123" s="128">
        <f>IF(SUM(Z97:$AB$97)&lt;&gt;0,IF('Basic input'!$F$78&gt;=Z115,$I$117*'Detailed input - HRS'!$E$21,IF(SUM(Z97:$AB$97)&lt;&gt;0,$I$117*'Detailed input - HRS'!$E$21,0)),0)</f>
        <v>0</v>
      </c>
      <c r="AA123" s="128">
        <f>IF(SUM(AA97:$AB$97)&lt;&gt;0,IF('Basic input'!$F$78&gt;=AA115,$I$117*'Detailed input - HRS'!$E$21,IF(SUM(AA97:$AB$97)&lt;&gt;0,$I$117*'Detailed input - HRS'!$E$21,0)),0)</f>
        <v>0</v>
      </c>
      <c r="AB123" s="128">
        <f>IF(SUM(AB97:$AB$97)&lt;&gt;0,IF('Basic input'!$F$78&gt;=AB115,$I$117*'Detailed input - HRS'!$E$21,IF(SUM(AB97:$AB$97)&lt;&gt;0,$I$117*'Detailed input - HRS'!$E$21,0)),0)</f>
        <v>0</v>
      </c>
      <c r="AC123" s="128"/>
    </row>
    <row r="124" spans="2:29" s="55" customFormat="1" ht="16.5" customHeight="1" outlineLevel="3" x14ac:dyDescent="0.3">
      <c r="B124" s="121"/>
      <c r="C124" s="124">
        <v>2024</v>
      </c>
      <c r="D124" s="128"/>
      <c r="E124" s="128"/>
      <c r="F124" s="128"/>
      <c r="G124" s="128"/>
      <c r="H124" s="128"/>
      <c r="I124" s="128"/>
      <c r="J124" s="128">
        <f>IF(SUM(J97:$AB$97)&lt;&gt;0,IF('Basic input'!$F$78&gt;=J115,$J$117*'Detailed input - HRS'!$E$21,IF(SUM(J97:$AB$97)&lt;&gt;0,$J$117*'Detailed input - HRS'!$E$21,0)),0)</f>
        <v>0</v>
      </c>
      <c r="K124" s="128">
        <f>IF(SUM(K97:$AB$97)&lt;&gt;0,IF('Basic input'!$F$78&gt;=K115,$J$117*'Detailed input - HRS'!$E$21,IF(SUM(K97:$AB$97)&lt;&gt;0,$J$117*'Detailed input - HRS'!$E$21,0)),0)</f>
        <v>0</v>
      </c>
      <c r="L124" s="128">
        <f>IF(SUM(L97:$AB$97)&lt;&gt;0,IF('Basic input'!$F$78&gt;=L115,$J$117*'Detailed input - HRS'!$E$21,IF(SUM(L97:$AB$97)&lt;&gt;0,$J$117*'Detailed input - HRS'!$E$21,0)),0)</f>
        <v>0</v>
      </c>
      <c r="M124" s="128">
        <f>IF(SUM(M97:$AB$97)&lt;&gt;0,IF('Basic input'!$F$78&gt;=M115,$J$117*'Detailed input - HRS'!$E$21,IF(SUM(M97:$AB$97)&lt;&gt;0,$J$117*'Detailed input - HRS'!$E$21,0)),0)</f>
        <v>0</v>
      </c>
      <c r="N124" s="128">
        <f>IF(SUM(N97:$AB$97)&lt;&gt;0,IF('Basic input'!$F$78&gt;=N115,$J$117*'Detailed input - HRS'!$E$21,IF(SUM(N97:$AB$97)&lt;&gt;0,$J$117*'Detailed input - HRS'!$E$21,0)),0)</f>
        <v>0</v>
      </c>
      <c r="O124" s="128">
        <f>IF(SUM(O97:$AB$97)&lt;&gt;0,IF('Basic input'!$F$78&gt;=O115,$J$117*'Detailed input - HRS'!$E$21,IF(SUM(O97:$AB$97)&lt;&gt;0,$J$117*'Detailed input - HRS'!$E$21,0)),0)</f>
        <v>0</v>
      </c>
      <c r="P124" s="128">
        <f>IF(SUM(P97:$AB$97)&lt;&gt;0,IF('Basic input'!$F$78&gt;=P115,$J$117*'Detailed input - HRS'!$E$21,IF(SUM(P97:$AB$97)&lt;&gt;0,$J$117*'Detailed input - HRS'!$E$21,0)),0)</f>
        <v>0</v>
      </c>
      <c r="Q124" s="128">
        <f>IF(SUM(Q97:$AB$97)&lt;&gt;0,IF('Basic input'!$F$78&gt;=Q115,$J$117*'Detailed input - HRS'!$E$21,IF(SUM(Q97:$AB$97)&lt;&gt;0,$J$117*'Detailed input - HRS'!$E$21,0)),0)</f>
        <v>0</v>
      </c>
      <c r="R124" s="128">
        <f>IF(SUM(R97:$AB$97)&lt;&gt;0,IF('Basic input'!$F$78&gt;=R115,$J$117*'Detailed input - HRS'!$E$21,IF(SUM(R97:$AB$97)&lt;&gt;0,$J$117*'Detailed input - HRS'!$E$21,0)),0)</f>
        <v>0</v>
      </c>
      <c r="S124" s="128">
        <f>IF(SUM(S97:$AB$97)&lt;&gt;0,IF('Basic input'!$F$78&gt;=S115,$J$117*'Detailed input - HRS'!$E$21,IF(SUM(S97:$AB$97)&lt;&gt;0,$J$117*'Detailed input - HRS'!$E$21,0)),0)</f>
        <v>0</v>
      </c>
      <c r="T124" s="128">
        <f>IF(SUM(T97:$AB$97)&lt;&gt;0,IF('Basic input'!$F$78&gt;=T115,$J$117*'Detailed input - HRS'!$E$21,IF(SUM(T97:$AB$97)&lt;&gt;0,$J$117*'Detailed input - HRS'!$E$21,0)),0)</f>
        <v>0</v>
      </c>
      <c r="U124" s="128">
        <f>IF(SUM(U97:$AB$97)&lt;&gt;0,IF('Basic input'!$F$78&gt;=U115,$J$117*'Detailed input - HRS'!$E$21,IF(SUM(U97:$AB$97)&lt;&gt;0,$J$117*'Detailed input - HRS'!$E$21,0)),0)</f>
        <v>0</v>
      </c>
      <c r="V124" s="128">
        <f>IF(SUM(V97:$AB$97)&lt;&gt;0,IF('Basic input'!$F$78&gt;=V115,$J$117*'Detailed input - HRS'!$E$21,IF(SUM(V97:$AB$97)&lt;&gt;0,$J$117*'Detailed input - HRS'!$E$21,0)),0)</f>
        <v>0</v>
      </c>
      <c r="W124" s="128">
        <f>IF(SUM(W97:$AB$97)&lt;&gt;0,IF('Basic input'!$F$78&gt;=W115,$J$117*'Detailed input - HRS'!$E$21,IF(SUM(W97:$AB$97)&lt;&gt;0,$J$117*'Detailed input - HRS'!$E$21,0)),0)</f>
        <v>0</v>
      </c>
      <c r="X124" s="128">
        <f>IF(SUM(X97:$AB$97)&lt;&gt;0,IF('Basic input'!$F$78&gt;=X115,$J$117*'Detailed input - HRS'!$E$21,IF(SUM(X97:$AB$97)&lt;&gt;0,$J$117*'Detailed input - HRS'!$E$21,0)),0)</f>
        <v>0</v>
      </c>
      <c r="Y124" s="128">
        <f>IF(SUM(Y97:$AB$97)&lt;&gt;0,IF('Basic input'!$F$78&gt;=Y115,$J$117*'Detailed input - HRS'!$E$21,IF(SUM(Y97:$AB$97)&lt;&gt;0,$J$117*'Detailed input - HRS'!$E$21,0)),0)</f>
        <v>0</v>
      </c>
      <c r="Z124" s="128">
        <f>IF(SUM(Z97:$AB$97)&lt;&gt;0,IF('Basic input'!$F$78&gt;=Z115,$J$117*'Detailed input - HRS'!$E$21,IF(SUM(Z97:$AB$97)&lt;&gt;0,$J$117*'Detailed input - HRS'!$E$21,0)),0)</f>
        <v>0</v>
      </c>
      <c r="AA124" s="128">
        <f>IF(SUM(AA97:$AB$97)&lt;&gt;0,IF('Basic input'!$F$78&gt;=AA115,$J$117*'Detailed input - HRS'!$E$21,IF(SUM(AA97:$AB$97)&lt;&gt;0,$J$117*'Detailed input - HRS'!$E$21,0)),0)</f>
        <v>0</v>
      </c>
      <c r="AB124" s="128">
        <f>IF(SUM(AB97:$AB$97)&lt;&gt;0,IF('Basic input'!$F$78&gt;=AB115,$J$117*'Detailed input - HRS'!$E$21,IF(SUM(AB97:$AB$97)&lt;&gt;0,$J$117*'Detailed input - HRS'!$E$21,0)),0)</f>
        <v>0</v>
      </c>
      <c r="AC124" s="128"/>
    </row>
    <row r="125" spans="2:29" s="55" customFormat="1" ht="16.5" customHeight="1" outlineLevel="3" x14ac:dyDescent="0.3">
      <c r="B125" s="121"/>
      <c r="C125" s="124">
        <v>2025</v>
      </c>
      <c r="D125" s="128"/>
      <c r="E125" s="128"/>
      <c r="F125" s="128"/>
      <c r="G125" s="128"/>
      <c r="H125" s="128"/>
      <c r="I125" s="128"/>
      <c r="J125" s="128"/>
      <c r="K125" s="128">
        <f>IF(SUM(K97:$AB$97)&lt;&gt;0,IF('Basic input'!$F$78&gt;=K115,$K$117*'Detailed input - HRS'!$E$21,IF(SUM(K97:$AB$97)&lt;&gt;0,$K$117*'Detailed input - HRS'!$E$21,0)),0)</f>
        <v>0</v>
      </c>
      <c r="L125" s="128">
        <f>IF(SUM(L97:$AB$97)&lt;&gt;0,IF('Basic input'!$F$78&gt;=L115,$K$117*'Detailed input - HRS'!$E$21,IF(SUM(L97:$AB$97)&lt;&gt;0,$K$117*'Detailed input - HRS'!$E$21,0)),0)</f>
        <v>0</v>
      </c>
      <c r="M125" s="128">
        <f>IF(SUM(M97:$AB$97)&lt;&gt;0,IF('Basic input'!$F$78&gt;=M115,$K$117*'Detailed input - HRS'!$E$21,IF(SUM(M97:$AB$97)&lt;&gt;0,$K$117*'Detailed input - HRS'!$E$21,0)),0)</f>
        <v>0</v>
      </c>
      <c r="N125" s="128">
        <f>IF(SUM(N97:$AB$97)&lt;&gt;0,IF('Basic input'!$F$78&gt;=N115,$K$117*'Detailed input - HRS'!$E$21,IF(SUM(N97:$AB$97)&lt;&gt;0,$K$117*'Detailed input - HRS'!$E$21,0)),0)</f>
        <v>0</v>
      </c>
      <c r="O125" s="128">
        <f>IF(SUM(O97:$AB$97)&lt;&gt;0,IF('Basic input'!$F$78&gt;=O115,$K$117*'Detailed input - HRS'!$E$21,IF(SUM(O97:$AB$97)&lt;&gt;0,$K$117*'Detailed input - HRS'!$E$21,0)),0)</f>
        <v>0</v>
      </c>
      <c r="P125" s="128">
        <f>IF(SUM(P97:$AB$97)&lt;&gt;0,IF('Basic input'!$F$78&gt;=P115,$K$117*'Detailed input - HRS'!$E$21,IF(SUM(P97:$AB$97)&lt;&gt;0,$K$117*'Detailed input - HRS'!$E$21,0)),0)</f>
        <v>0</v>
      </c>
      <c r="Q125" s="128">
        <f>IF(SUM(Q97:$AB$97)&lt;&gt;0,IF('Basic input'!$F$78&gt;=Q115,$K$117*'Detailed input - HRS'!$E$21,IF(SUM(Q97:$AB$97)&lt;&gt;0,$K$117*'Detailed input - HRS'!$E$21,0)),0)</f>
        <v>0</v>
      </c>
      <c r="R125" s="128">
        <f>IF(SUM(R97:$AB$97)&lt;&gt;0,IF('Basic input'!$F$78&gt;=R115,$K$117*'Detailed input - HRS'!$E$21,IF(SUM(R97:$AB$97)&lt;&gt;0,$K$117*'Detailed input - HRS'!$E$21,0)),0)</f>
        <v>0</v>
      </c>
      <c r="S125" s="128">
        <f>IF(SUM(S97:$AB$97)&lt;&gt;0,IF('Basic input'!$F$78&gt;=S115,$K$117*'Detailed input - HRS'!$E$21,IF(SUM(S97:$AB$97)&lt;&gt;0,$K$117*'Detailed input - HRS'!$E$21,0)),0)</f>
        <v>0</v>
      </c>
      <c r="T125" s="128">
        <f>IF(SUM(T97:$AB$97)&lt;&gt;0,IF('Basic input'!$F$78&gt;=T115,$K$117*'Detailed input - HRS'!$E$21,IF(SUM(T97:$AB$97)&lt;&gt;0,$K$117*'Detailed input - HRS'!$E$21,0)),0)</f>
        <v>0</v>
      </c>
      <c r="U125" s="128">
        <f>IF(SUM(U97:$AB$97)&lt;&gt;0,IF('Basic input'!$F$78&gt;=U115,$K$117*'Detailed input - HRS'!$E$21,IF(SUM(U97:$AB$97)&lt;&gt;0,$K$117*'Detailed input - HRS'!$E$21,0)),0)</f>
        <v>0</v>
      </c>
      <c r="V125" s="128">
        <f>IF(SUM(V97:$AB$97)&lt;&gt;0,IF('Basic input'!$F$78&gt;=V115,$K$117*'Detailed input - HRS'!$E$21,IF(SUM(V97:$AB$97)&lt;&gt;0,$K$117*'Detailed input - HRS'!$E$21,0)),0)</f>
        <v>0</v>
      </c>
      <c r="W125" s="128">
        <f>IF(SUM(W97:$AB$97)&lt;&gt;0,IF('Basic input'!$F$78&gt;=W115,$K$117*'Detailed input - HRS'!$E$21,IF(SUM(W97:$AB$97)&lt;&gt;0,$K$117*'Detailed input - HRS'!$E$21,0)),0)</f>
        <v>0</v>
      </c>
      <c r="X125" s="128">
        <f>IF(SUM(X97:$AB$97)&lt;&gt;0,IF('Basic input'!$F$78&gt;=X115,$K$117*'Detailed input - HRS'!$E$21,IF(SUM(X97:$AB$97)&lt;&gt;0,$K$117*'Detailed input - HRS'!$E$21,0)),0)</f>
        <v>0</v>
      </c>
      <c r="Y125" s="128">
        <f>IF(SUM(Y97:$AB$97)&lt;&gt;0,IF('Basic input'!$F$78&gt;=Y115,$K$117*'Detailed input - HRS'!$E$21,IF(SUM(Y97:$AB$97)&lt;&gt;0,$K$117*'Detailed input - HRS'!$E$21,0)),0)</f>
        <v>0</v>
      </c>
      <c r="Z125" s="128">
        <f>IF(SUM(Z97:$AB$97)&lt;&gt;0,IF('Basic input'!$F$78&gt;=Z115,$K$117*'Detailed input - HRS'!$E$21,IF(SUM(Z97:$AB$97)&lt;&gt;0,$K$117*'Detailed input - HRS'!$E$21,0)),0)</f>
        <v>0</v>
      </c>
      <c r="AA125" s="128">
        <f>IF(SUM(AA97:$AB$97)&lt;&gt;0,IF('Basic input'!$F$78&gt;=AA115,$K$117*'Detailed input - HRS'!$E$21,IF(SUM(AA97:$AB$97)&lt;&gt;0,$K$117*'Detailed input - HRS'!$E$21,0)),0)</f>
        <v>0</v>
      </c>
      <c r="AB125" s="128">
        <f>IF(SUM(AB97:$AB$97)&lt;&gt;0,IF('Basic input'!$F$78&gt;=AB115,$K$117*'Detailed input - HRS'!$E$21,IF(SUM(AB97:$AB$97)&lt;&gt;0,$K$117*'Detailed input - HRS'!$E$21,0)),0)</f>
        <v>0</v>
      </c>
      <c r="AC125" s="128"/>
    </row>
    <row r="126" spans="2:29" s="55" customFormat="1" ht="16.5" customHeight="1" outlineLevel="3" x14ac:dyDescent="0.3">
      <c r="B126" s="121"/>
      <c r="C126" s="124">
        <v>2026</v>
      </c>
      <c r="D126" s="128"/>
      <c r="E126" s="128"/>
      <c r="F126" s="128"/>
      <c r="G126" s="128"/>
      <c r="H126" s="128"/>
      <c r="I126" s="128"/>
      <c r="J126" s="128"/>
      <c r="K126" s="128"/>
      <c r="L126" s="128">
        <f>IF(SUM(L97:$AB$97)&lt;&gt;0,IF('Basic input'!$F$78&gt;=L115,$L$117*'Detailed input - HRS'!$E$21,IF(SUM(L97:$AB$97)&lt;&gt;0,$L$117*'Detailed input - HRS'!$E$21,0)),0)</f>
        <v>0</v>
      </c>
      <c r="M126" s="128">
        <f>IF(SUM(M97:$AB$97)&lt;&gt;0,IF('Basic input'!$F$78&gt;=M115,$L$117*'Detailed input - HRS'!$E$21,IF(SUM(M97:$AB$97)&lt;&gt;0,$L$117*'Detailed input - HRS'!$E$21,0)),0)</f>
        <v>0</v>
      </c>
      <c r="N126" s="128">
        <f>IF(SUM(N97:$AB$97)&lt;&gt;0,IF('Basic input'!$F$78&gt;=N115,$L$117*'Detailed input - HRS'!$E$21,IF(SUM(N97:$AB$97)&lt;&gt;0,$L$117*'Detailed input - HRS'!$E$21,0)),0)</f>
        <v>0</v>
      </c>
      <c r="O126" s="128">
        <f>IF(SUM(O97:$AB$97)&lt;&gt;0,IF('Basic input'!$F$78&gt;=O115,$L$117*'Detailed input - HRS'!$E$21,IF(SUM(O97:$AB$97)&lt;&gt;0,$L$117*'Detailed input - HRS'!$E$21,0)),0)</f>
        <v>0</v>
      </c>
      <c r="P126" s="128">
        <f>IF(SUM(P97:$AB$97)&lt;&gt;0,IF('Basic input'!$F$78&gt;=P115,$L$117*'Detailed input - HRS'!$E$21,IF(SUM(P97:$AB$97)&lt;&gt;0,$L$117*'Detailed input - HRS'!$E$21,0)),0)</f>
        <v>0</v>
      </c>
      <c r="Q126" s="128">
        <f>IF(SUM(Q97:$AB$97)&lt;&gt;0,IF('Basic input'!$F$78&gt;=Q115,$L$117*'Detailed input - HRS'!$E$21,IF(SUM(Q97:$AB$97)&lt;&gt;0,$L$117*'Detailed input - HRS'!$E$21,0)),0)</f>
        <v>0</v>
      </c>
      <c r="R126" s="128">
        <f>IF(SUM(R97:$AB$97)&lt;&gt;0,IF('Basic input'!$F$78&gt;=R115,$L$117*'Detailed input - HRS'!$E$21,IF(SUM(R97:$AB$97)&lt;&gt;0,$L$117*'Detailed input - HRS'!$E$21,0)),0)</f>
        <v>0</v>
      </c>
      <c r="S126" s="128">
        <f>IF(SUM(S97:$AB$97)&lt;&gt;0,IF('Basic input'!$F$78&gt;=S115,$L$117*'Detailed input - HRS'!$E$21,IF(SUM(S97:$AB$97)&lt;&gt;0,$L$117*'Detailed input - HRS'!$E$21,0)),0)</f>
        <v>0</v>
      </c>
      <c r="T126" s="128">
        <f>IF(SUM(T97:$AB$97)&lt;&gt;0,IF('Basic input'!$F$78&gt;=T115,$L$117*'Detailed input - HRS'!$E$21,IF(SUM(T97:$AB$97)&lt;&gt;0,$L$117*'Detailed input - HRS'!$E$21,0)),0)</f>
        <v>0</v>
      </c>
      <c r="U126" s="128">
        <f>IF(SUM(U97:$AB$97)&lt;&gt;0,IF('Basic input'!$F$78&gt;=U115,$L$117*'Detailed input - HRS'!$E$21,IF(SUM(U97:$AB$97)&lt;&gt;0,$L$117*'Detailed input - HRS'!$E$21,0)),0)</f>
        <v>0</v>
      </c>
      <c r="V126" s="128">
        <f>IF(SUM(V97:$AB$97)&lt;&gt;0,IF('Basic input'!$F$78&gt;=V115,$L$117*'Detailed input - HRS'!$E$21,IF(SUM(V97:$AB$97)&lt;&gt;0,$L$117*'Detailed input - HRS'!$E$21,0)),0)</f>
        <v>0</v>
      </c>
      <c r="W126" s="128">
        <f>IF(SUM(W97:$AB$97)&lt;&gt;0,IF('Basic input'!$F$78&gt;=W115,$L$117*'Detailed input - HRS'!$E$21,IF(SUM(W97:$AB$97)&lt;&gt;0,$L$117*'Detailed input - HRS'!$E$21,0)),0)</f>
        <v>0</v>
      </c>
      <c r="X126" s="128">
        <f>IF(SUM(X97:$AB$97)&lt;&gt;0,IF('Basic input'!$F$78&gt;=X115,$L$117*'Detailed input - HRS'!$E$21,IF(SUM(X97:$AB$97)&lt;&gt;0,$L$117*'Detailed input - HRS'!$E$21,0)),0)</f>
        <v>0</v>
      </c>
      <c r="Y126" s="128">
        <f>IF(SUM(Y97:$AB$97)&lt;&gt;0,IF('Basic input'!$F$78&gt;=Y115,$L$117*'Detailed input - HRS'!$E$21,IF(SUM(Y97:$AB$97)&lt;&gt;0,$L$117*'Detailed input - HRS'!$E$21,0)),0)</f>
        <v>0</v>
      </c>
      <c r="Z126" s="128">
        <f>IF(SUM(Z97:$AB$97)&lt;&gt;0,IF('Basic input'!$F$78&gt;=Z115,$L$117*'Detailed input - HRS'!$E$21,IF(SUM(Z97:$AB$97)&lt;&gt;0,$L$117*'Detailed input - HRS'!$E$21,0)),0)</f>
        <v>0</v>
      </c>
      <c r="AA126" s="128">
        <f>IF(SUM(AA97:$AB$97)&lt;&gt;0,IF('Basic input'!$F$78&gt;=AA115,$L$117*'Detailed input - HRS'!$E$21,IF(SUM(AA97:$AB$97)&lt;&gt;0,$L$117*'Detailed input - HRS'!$E$21,0)),0)</f>
        <v>0</v>
      </c>
      <c r="AB126" s="128">
        <f>IF(SUM(AB97:$AB$97)&lt;&gt;0,IF('Basic input'!$F$78&gt;=AB115,$L$117*'Detailed input - HRS'!$E$21,IF(SUM(AB97:$AB$97)&lt;&gt;0,$L$117*'Detailed input - HRS'!$E$21,0)),0)</f>
        <v>0</v>
      </c>
      <c r="AC126" s="128"/>
    </row>
    <row r="127" spans="2:29" s="55" customFormat="1" ht="16.5" customHeight="1" outlineLevel="3" x14ac:dyDescent="0.3">
      <c r="B127" s="121"/>
      <c r="C127" s="124">
        <v>2027</v>
      </c>
      <c r="D127" s="128"/>
      <c r="E127" s="128"/>
      <c r="F127" s="128"/>
      <c r="G127" s="128"/>
      <c r="H127" s="128"/>
      <c r="I127" s="128"/>
      <c r="J127" s="128"/>
      <c r="K127" s="128"/>
      <c r="L127" s="128"/>
      <c r="M127" s="128">
        <f>IF(SUM(M97:$AB$97)&lt;&gt;0,IF('Basic input'!$F$78&gt;=M115,$M$117*'Detailed input - HRS'!$E$21,IF(SUM(M97:$AB$97)&lt;&gt;0,$M$117*'Detailed input - HRS'!$E$21,0)),0)</f>
        <v>0</v>
      </c>
      <c r="N127" s="128">
        <f>IF(SUM(N97:$AB$97)&lt;&gt;0,IF('Basic input'!$F$78&gt;=N115,$M$117*'Detailed input - HRS'!$E$21,IF(SUM(N97:$AB$97)&lt;&gt;0,$M$117*'Detailed input - HRS'!$E$21,0)),0)</f>
        <v>0</v>
      </c>
      <c r="O127" s="128">
        <f>IF(SUM(O97:$AB$97)&lt;&gt;0,IF('Basic input'!$F$78&gt;=O115,$M$117*'Detailed input - HRS'!$E$21,IF(SUM(O97:$AB$97)&lt;&gt;0,$M$117*'Detailed input - HRS'!$E$21,0)),0)</f>
        <v>0</v>
      </c>
      <c r="P127" s="128">
        <f>IF(SUM(P97:$AB$97)&lt;&gt;0,IF('Basic input'!$F$78&gt;=P115,$M$117*'Detailed input - HRS'!$E$21,IF(SUM(P97:$AB$97)&lt;&gt;0,$M$117*'Detailed input - HRS'!$E$21,0)),0)</f>
        <v>0</v>
      </c>
      <c r="Q127" s="128">
        <f>IF(SUM(Q97:$AB$97)&lt;&gt;0,IF('Basic input'!$F$78&gt;=Q115,$M$117*'Detailed input - HRS'!$E$21,IF(SUM(Q97:$AB$97)&lt;&gt;0,$M$117*'Detailed input - HRS'!$E$21,0)),0)</f>
        <v>0</v>
      </c>
      <c r="R127" s="128">
        <f>IF(SUM(R97:$AB$97)&lt;&gt;0,IF('Basic input'!$F$78&gt;=R115,$M$117*'Detailed input - HRS'!$E$21,IF(SUM(R97:$AB$97)&lt;&gt;0,$M$117*'Detailed input - HRS'!$E$21,0)),0)</f>
        <v>0</v>
      </c>
      <c r="S127" s="128">
        <f>IF(SUM(S97:$AB$97)&lt;&gt;0,IF('Basic input'!$F$78&gt;=S115,$M$117*'Detailed input - HRS'!$E$21,IF(SUM(S97:$AB$97)&lt;&gt;0,$M$117*'Detailed input - HRS'!$E$21,0)),0)</f>
        <v>0</v>
      </c>
      <c r="T127" s="128">
        <f>IF(SUM(T97:$AB$97)&lt;&gt;0,IF('Basic input'!$F$78&gt;=T115,$M$117*'Detailed input - HRS'!$E$21,IF(SUM(T97:$AB$97)&lt;&gt;0,$M$117*'Detailed input - HRS'!$E$21,0)),0)</f>
        <v>0</v>
      </c>
      <c r="U127" s="128">
        <f>IF(SUM(U97:$AB$97)&lt;&gt;0,IF('Basic input'!$F$78&gt;=U115,$M$117*'Detailed input - HRS'!$E$21,IF(SUM(U97:$AB$97)&lt;&gt;0,$M$117*'Detailed input - HRS'!$E$21,0)),0)</f>
        <v>0</v>
      </c>
      <c r="V127" s="128">
        <f>IF(SUM(V97:$AB$97)&lt;&gt;0,IF('Basic input'!$F$78&gt;=V115,$M$117*'Detailed input - HRS'!$E$21,IF(SUM(V97:$AB$97)&lt;&gt;0,$M$117*'Detailed input - HRS'!$E$21,0)),0)</f>
        <v>0</v>
      </c>
      <c r="W127" s="128">
        <f>IF(SUM(W97:$AB$97)&lt;&gt;0,IF('Basic input'!$F$78&gt;=W115,$M$117*'Detailed input - HRS'!$E$21,IF(SUM(W97:$AB$97)&lt;&gt;0,$M$117*'Detailed input - HRS'!$E$21,0)),0)</f>
        <v>0</v>
      </c>
      <c r="X127" s="128">
        <f>IF(SUM(X97:$AB$97)&lt;&gt;0,IF('Basic input'!$F$78&gt;=X115,$M$117*'Detailed input - HRS'!$E$21,IF(SUM(X97:$AB$97)&lt;&gt;0,$M$117*'Detailed input - HRS'!$E$21,0)),0)</f>
        <v>0</v>
      </c>
      <c r="Y127" s="128">
        <f>IF(SUM(Y97:$AB$97)&lt;&gt;0,IF('Basic input'!$F$78&gt;=Y115,$M$117*'Detailed input - HRS'!$E$21,IF(SUM(Y97:$AB$97)&lt;&gt;0,$M$117*'Detailed input - HRS'!$E$21,0)),0)</f>
        <v>0</v>
      </c>
      <c r="Z127" s="128">
        <f>IF(SUM(Z97:$AB$97)&lt;&gt;0,IF('Basic input'!$F$78&gt;=Z115,$M$117*'Detailed input - HRS'!$E$21,IF(SUM(Z97:$AB$97)&lt;&gt;0,$M$117*'Detailed input - HRS'!$E$21,0)),0)</f>
        <v>0</v>
      </c>
      <c r="AA127" s="128">
        <f>IF(SUM(AA97:$AB$97)&lt;&gt;0,IF('Basic input'!$F$78&gt;=AA115,$M$117*'Detailed input - HRS'!$E$21,IF(SUM(AA97:$AB$97)&lt;&gt;0,$M$117*'Detailed input - HRS'!$E$21,0)),0)</f>
        <v>0</v>
      </c>
      <c r="AB127" s="128">
        <f>IF(SUM(AB97:$AB$97)&lt;&gt;0,IF('Basic input'!$F$78&gt;=AB115,$M$117*'Detailed input - HRS'!$E$21,IF(SUM(AB97:$AB$97)&lt;&gt;0,$M$117*'Detailed input - HRS'!$E$21,0)),0)</f>
        <v>0</v>
      </c>
      <c r="AC127" s="128"/>
    </row>
    <row r="128" spans="2:29" s="55" customFormat="1" ht="16.5" customHeight="1" outlineLevel="3" x14ac:dyDescent="0.3">
      <c r="B128" s="121"/>
      <c r="C128" s="124">
        <v>2028</v>
      </c>
      <c r="D128" s="128"/>
      <c r="E128" s="128"/>
      <c r="F128" s="128"/>
      <c r="G128" s="128"/>
      <c r="H128" s="128"/>
      <c r="I128" s="128"/>
      <c r="J128" s="128"/>
      <c r="K128" s="128"/>
      <c r="L128" s="128"/>
      <c r="M128" s="128"/>
      <c r="N128" s="128">
        <f>IF(SUM(N97:$AB$97)&lt;&gt;0,IF('Basic input'!$F$78&gt;=N115,$N$117*'Detailed input - HRS'!$E$21,IF(SUM(N97:$AB$97)&lt;&gt;0,$N$117*'Detailed input - HRS'!$E$21,0)),0)</f>
        <v>0</v>
      </c>
      <c r="O128" s="128">
        <f>IF(SUM(O97:$AB$97)&lt;&gt;0,IF('Basic input'!$F$78&gt;=O115,$N$117*'Detailed input - HRS'!$E$21,IF(SUM(O97:$AB$97)&lt;&gt;0,$N$117*'Detailed input - HRS'!$E$21,0)),0)</f>
        <v>0</v>
      </c>
      <c r="P128" s="128">
        <f>IF(SUM(P97:$AB$97)&lt;&gt;0,IF('Basic input'!$F$78&gt;=P115,$N$117*'Detailed input - HRS'!$E$21,IF(SUM(P97:$AB$97)&lt;&gt;0,$N$117*'Detailed input - HRS'!$E$21,0)),0)</f>
        <v>0</v>
      </c>
      <c r="Q128" s="128">
        <f>IF(SUM(Q97:$AB$97)&lt;&gt;0,IF('Basic input'!$F$78&gt;=Q115,$N$117*'Detailed input - HRS'!$E$21,IF(SUM(Q97:$AB$97)&lt;&gt;0,$N$117*'Detailed input - HRS'!$E$21,0)),0)</f>
        <v>0</v>
      </c>
      <c r="R128" s="128">
        <f>IF(SUM(R97:$AB$97)&lt;&gt;0,IF('Basic input'!$F$78&gt;=R115,$N$117*'Detailed input - HRS'!$E$21,IF(SUM(R97:$AB$97)&lt;&gt;0,$N$117*'Detailed input - HRS'!$E$21,0)),0)</f>
        <v>0</v>
      </c>
      <c r="S128" s="128">
        <f>IF(SUM(S97:$AB$97)&lt;&gt;0,IF('Basic input'!$F$78&gt;=S115,$N$117*'Detailed input - HRS'!$E$21,IF(SUM(S97:$AB$97)&lt;&gt;0,$N$117*'Detailed input - HRS'!$E$21,0)),0)</f>
        <v>0</v>
      </c>
      <c r="T128" s="128">
        <f>IF(SUM(T97:$AB$97)&lt;&gt;0,IF('Basic input'!$F$78&gt;=T115,$N$117*'Detailed input - HRS'!$E$21,IF(SUM(T97:$AB$97)&lt;&gt;0,$N$117*'Detailed input - HRS'!$E$21,0)),0)</f>
        <v>0</v>
      </c>
      <c r="U128" s="128">
        <f>IF(SUM(U97:$AB$97)&lt;&gt;0,IF('Basic input'!$F$78&gt;=U115,$N$117*'Detailed input - HRS'!$E$21,IF(SUM(U97:$AB$97)&lt;&gt;0,$N$117*'Detailed input - HRS'!$E$21,0)),0)</f>
        <v>0</v>
      </c>
      <c r="V128" s="128">
        <f>IF(SUM(V97:$AB$97)&lt;&gt;0,IF('Basic input'!$F$78&gt;=V115,$N$117*'Detailed input - HRS'!$E$21,IF(SUM(V97:$AB$97)&lt;&gt;0,$N$117*'Detailed input - HRS'!$E$21,0)),0)</f>
        <v>0</v>
      </c>
      <c r="W128" s="128">
        <f>IF(SUM(W97:$AB$97)&lt;&gt;0,IF('Basic input'!$F$78&gt;=W115,$N$117*'Detailed input - HRS'!$E$21,IF(SUM(W97:$AB$97)&lt;&gt;0,$N$117*'Detailed input - HRS'!$E$21,0)),0)</f>
        <v>0</v>
      </c>
      <c r="X128" s="128">
        <f>IF(SUM(X97:$AB$97)&lt;&gt;0,IF('Basic input'!$F$78&gt;=X115,$N$117*'Detailed input - HRS'!$E$21,IF(SUM(X97:$AB$97)&lt;&gt;0,$N$117*'Detailed input - HRS'!$E$21,0)),0)</f>
        <v>0</v>
      </c>
      <c r="Y128" s="128">
        <f>IF(SUM(Y97:$AB$97)&lt;&gt;0,IF('Basic input'!$F$78&gt;=Y115,$N$117*'Detailed input - HRS'!$E$21,IF(SUM(Y97:$AB$97)&lt;&gt;0,$N$117*'Detailed input - HRS'!$E$21,0)),0)</f>
        <v>0</v>
      </c>
      <c r="Z128" s="128">
        <f>IF(SUM(Z97:$AB$97)&lt;&gt;0,IF('Basic input'!$F$78&gt;=Z115,$N$117*'Detailed input - HRS'!$E$21,IF(SUM(Z97:$AB$97)&lt;&gt;0,$N$117*'Detailed input - HRS'!$E$21,0)),0)</f>
        <v>0</v>
      </c>
      <c r="AA128" s="128">
        <f>IF(SUM(AA97:$AB$97)&lt;&gt;0,IF('Basic input'!$F$78&gt;=AA115,$N$117*'Detailed input - HRS'!$E$21,IF(SUM(AA97:$AB$97)&lt;&gt;0,$N$117*'Detailed input - HRS'!$E$21,0)),0)</f>
        <v>0</v>
      </c>
      <c r="AB128" s="128">
        <f>IF(SUM(AB97:$AB$97)&lt;&gt;0,IF('Basic input'!$F$78&gt;=AB115,$N$117*'Detailed input - HRS'!$E$21,IF(SUM(AB97:$AB$97)&lt;&gt;0,$N$117*'Detailed input - HRS'!$E$21,0)),0)</f>
        <v>0</v>
      </c>
      <c r="AC128" s="128"/>
    </row>
    <row r="129" spans="2:30" s="55" customFormat="1" ht="16.5" customHeight="1" outlineLevel="2" x14ac:dyDescent="0.3">
      <c r="B129" s="119"/>
      <c r="C129" s="124"/>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row>
    <row r="130" spans="2:30" s="55" customFormat="1" ht="16.5" customHeight="1" outlineLevel="2" x14ac:dyDescent="0.3">
      <c r="B130" s="119"/>
      <c r="C130" s="124"/>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row>
    <row r="132" spans="2:30" s="32" customFormat="1" ht="16.5" customHeight="1" x14ac:dyDescent="0.3">
      <c r="B132" s="93" t="s">
        <v>585</v>
      </c>
      <c r="C132" s="634" t="s">
        <v>9</v>
      </c>
      <c r="D132" s="93">
        <f>+Trains!D12+'GB trucks'!D12+'DV large'!D12+'DV small'!D12+Cars!D12+'B 18m'!D12+'B 12m'!D12</f>
        <v>0</v>
      </c>
      <c r="E132" s="93">
        <f>+Trains!E12+'GB trucks'!E12+'DV large'!E12+'DV small'!E12+Cars!E12+'B 18m'!E12+'B 12m'!E12</f>
        <v>0</v>
      </c>
      <c r="F132" s="93">
        <f>+Trains!F12+'GB trucks'!F12+'DV large'!F12+'DV small'!F12+Cars!F12+'B 18m'!F12+'B 12m'!F12</f>
        <v>0</v>
      </c>
      <c r="G132" s="93">
        <f>+Trains!G12+'GB trucks'!G12+'DV large'!G12+'DV small'!G12+Cars!G12+'B 18m'!G12+'B 12m'!G12</f>
        <v>0</v>
      </c>
      <c r="H132" s="93">
        <f>+Trains!H12+'GB trucks'!H12+'DV large'!H12+'DV small'!H12+Cars!H12+'B 18m'!H12+'B 12m'!H12</f>
        <v>0</v>
      </c>
      <c r="I132" s="93">
        <f>+Trains!I12+'GB trucks'!I12+'DV large'!I12+'DV small'!I12+Cars!I12+'B 18m'!I12+'B 12m'!I12</f>
        <v>0</v>
      </c>
      <c r="J132" s="93">
        <f>+Trains!J12+'GB trucks'!J12+'DV large'!J12+'DV small'!J12+Cars!J12+'B 18m'!J12+'B 12m'!J12</f>
        <v>0</v>
      </c>
      <c r="K132" s="93">
        <f>+Trains!K12+'GB trucks'!K12+'DV large'!K12+'DV small'!K12+Cars!K12+'B 18m'!K12+'B 12m'!K12</f>
        <v>0</v>
      </c>
      <c r="L132" s="93">
        <f>+Trains!L12+'GB trucks'!L12+'DV large'!L12+'DV small'!L12+Cars!L12+'B 18m'!L12+'B 12m'!L12</f>
        <v>0</v>
      </c>
      <c r="M132" s="93">
        <f>+Trains!M12+'GB trucks'!M12+'DV large'!M12+'DV small'!M12+Cars!M12+'B 18m'!M12+'B 12m'!M12</f>
        <v>0</v>
      </c>
      <c r="N132" s="93">
        <f>+Trains!N12+'GB trucks'!N12+'DV large'!N12+'DV small'!N12+Cars!N12+'B 18m'!N12+'B 12m'!N12</f>
        <v>0</v>
      </c>
      <c r="O132" s="93">
        <f>+Trains!O12+'GB trucks'!O12+'DV large'!O12+'DV small'!O12+Cars!O12+'B 18m'!O12+'B 12m'!O12</f>
        <v>0</v>
      </c>
      <c r="P132" s="93">
        <f>+Trains!P12+'GB trucks'!P12+'DV large'!P12+'DV small'!P12+Cars!P12+'B 18m'!P12+'B 12m'!P12</f>
        <v>0</v>
      </c>
      <c r="Q132" s="93">
        <f>+Trains!Q12+'GB trucks'!Q12+'DV large'!Q12+'DV small'!Q12+Cars!Q12+'B 18m'!Q12+'B 12m'!Q12</f>
        <v>0</v>
      </c>
      <c r="R132" s="93">
        <f>+Trains!R12+'GB trucks'!R12+'DV large'!R12+'DV small'!R12+Cars!R12+'B 18m'!R12+'B 12m'!R12</f>
        <v>0</v>
      </c>
      <c r="S132" s="93">
        <f>+Trains!S12+'GB trucks'!S12+'DV large'!S12+'DV small'!S12+Cars!S12+'B 18m'!S12+'B 12m'!S12</f>
        <v>0</v>
      </c>
      <c r="T132" s="93">
        <f>+Trains!T12+'GB trucks'!T12+'DV large'!T12+'DV small'!T12+Cars!T12+'B 18m'!T12+'B 12m'!T12</f>
        <v>0</v>
      </c>
      <c r="U132" s="93">
        <f>+Trains!U12+'GB trucks'!U12+'DV large'!U12+'DV small'!U12+Cars!U12+'B 18m'!U12+'B 12m'!U12</f>
        <v>0</v>
      </c>
      <c r="V132" s="93">
        <f>+Trains!V12+'GB trucks'!V12+'DV large'!V12+'DV small'!V12+Cars!V12+'B 18m'!V12+'B 12m'!V12</f>
        <v>0</v>
      </c>
      <c r="W132" s="93">
        <f>+Trains!W12+'GB trucks'!W12+'DV large'!W12+'DV small'!W12+Cars!W12+'B 18m'!W12+'B 12m'!W12</f>
        <v>0</v>
      </c>
      <c r="X132" s="93">
        <f>+Trains!X12+'GB trucks'!X12+'DV large'!X12+'DV small'!X12+Cars!X12+'B 18m'!X12+'B 12m'!X12</f>
        <v>0</v>
      </c>
      <c r="Y132" s="93">
        <f>+Trains!Y12+'GB trucks'!Y12+'DV large'!Y12+'DV small'!Y12+Cars!Y12+'B 18m'!Y12+'B 12m'!Y12</f>
        <v>0</v>
      </c>
      <c r="Z132" s="93">
        <f>+Trains!Z12+'GB trucks'!Z12+'DV large'!Z12+'DV small'!Z12+Cars!Z12+'B 18m'!Z12+'B 12m'!Z12</f>
        <v>0</v>
      </c>
      <c r="AA132" s="93">
        <f>+Trains!AA12+'GB trucks'!AA12+'DV large'!AA12+'DV small'!AA12+Cars!AA12+'B 18m'!AA12+'B 12m'!AA12</f>
        <v>0</v>
      </c>
      <c r="AB132" s="93">
        <f>+Trains!AB12+'GB trucks'!AB12+'DV large'!AB12+'DV small'!AB12+Cars!AB12+'B 18m'!AB12+'B 12m'!AB12</f>
        <v>0</v>
      </c>
      <c r="AC132" s="64"/>
    </row>
    <row r="133" spans="2:30" s="32" customFormat="1" ht="16.5" customHeight="1" x14ac:dyDescent="0.3">
      <c r="B133" s="133" t="s">
        <v>559</v>
      </c>
      <c r="C133" s="190"/>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c r="AA133" s="134"/>
      <c r="AB133" s="134"/>
      <c r="AC133" s="134"/>
      <c r="AD133" s="211"/>
    </row>
    <row r="134" spans="2:30" ht="16.5" customHeight="1" thickBot="1" x14ac:dyDescent="0.35">
      <c r="B134" s="129"/>
      <c r="C134" s="124"/>
      <c r="D134" s="615">
        <v>1</v>
      </c>
      <c r="E134" s="615">
        <v>2</v>
      </c>
      <c r="F134" s="615">
        <v>3</v>
      </c>
      <c r="G134" s="615">
        <v>4</v>
      </c>
      <c r="H134" s="615">
        <v>5</v>
      </c>
      <c r="I134" s="615">
        <v>6</v>
      </c>
      <c r="J134" s="615">
        <v>7</v>
      </c>
      <c r="K134" s="615">
        <v>8</v>
      </c>
      <c r="L134" s="615">
        <v>9</v>
      </c>
      <c r="M134" s="615">
        <v>10</v>
      </c>
      <c r="N134" s="615">
        <v>11</v>
      </c>
      <c r="O134" s="615">
        <v>12</v>
      </c>
      <c r="P134" s="615">
        <v>13</v>
      </c>
      <c r="Q134" s="615">
        <v>14</v>
      </c>
      <c r="R134" s="615">
        <v>15</v>
      </c>
      <c r="S134" s="615">
        <v>16</v>
      </c>
      <c r="T134" s="615">
        <v>17</v>
      </c>
      <c r="U134" s="615">
        <v>18</v>
      </c>
      <c r="V134" s="615">
        <v>19</v>
      </c>
      <c r="W134" s="615">
        <v>20</v>
      </c>
      <c r="X134" s="615">
        <v>21</v>
      </c>
      <c r="Y134" s="615">
        <v>22</v>
      </c>
      <c r="Z134" s="615">
        <v>23</v>
      </c>
      <c r="AA134" s="615">
        <v>24</v>
      </c>
      <c r="AB134" s="615">
        <v>25</v>
      </c>
      <c r="AC134" s="615"/>
      <c r="AD134" s="55"/>
    </row>
    <row r="135" spans="2:30" ht="16.5" customHeight="1" thickBot="1" x14ac:dyDescent="0.35">
      <c r="B135" s="600" t="s">
        <v>557</v>
      </c>
      <c r="C135" s="601" t="s">
        <v>16</v>
      </c>
      <c r="D135" s="619">
        <f>SUM(D136:D146)</f>
        <v>0</v>
      </c>
      <c r="E135" s="619">
        <f t="shared" ref="E135:AB135" si="27">SUM(E136:E146)</f>
        <v>0</v>
      </c>
      <c r="F135" s="619">
        <f t="shared" si="27"/>
        <v>0</v>
      </c>
      <c r="G135" s="619">
        <f t="shared" si="27"/>
        <v>0</v>
      </c>
      <c r="H135" s="619">
        <f t="shared" si="27"/>
        <v>0</v>
      </c>
      <c r="I135" s="619">
        <f t="shared" si="27"/>
        <v>0</v>
      </c>
      <c r="J135" s="619">
        <f t="shared" si="27"/>
        <v>0</v>
      </c>
      <c r="K135" s="619">
        <f t="shared" si="27"/>
        <v>0</v>
      </c>
      <c r="L135" s="619">
        <f t="shared" si="27"/>
        <v>0</v>
      </c>
      <c r="M135" s="619">
        <f t="shared" si="27"/>
        <v>0</v>
      </c>
      <c r="N135" s="619">
        <f t="shared" si="27"/>
        <v>0</v>
      </c>
      <c r="O135" s="619">
        <f t="shared" si="27"/>
        <v>0</v>
      </c>
      <c r="P135" s="619">
        <f t="shared" si="27"/>
        <v>0</v>
      </c>
      <c r="Q135" s="619">
        <f t="shared" si="27"/>
        <v>0</v>
      </c>
      <c r="R135" s="619">
        <f t="shared" si="27"/>
        <v>0</v>
      </c>
      <c r="S135" s="619">
        <f t="shared" si="27"/>
        <v>0</v>
      </c>
      <c r="T135" s="619">
        <f t="shared" si="27"/>
        <v>0</v>
      </c>
      <c r="U135" s="619">
        <f t="shared" si="27"/>
        <v>0</v>
      </c>
      <c r="V135" s="619">
        <f t="shared" si="27"/>
        <v>0</v>
      </c>
      <c r="W135" s="619">
        <f t="shared" si="27"/>
        <v>0</v>
      </c>
      <c r="X135" s="619">
        <f t="shared" si="27"/>
        <v>0</v>
      </c>
      <c r="Y135" s="619">
        <f t="shared" si="27"/>
        <v>0</v>
      </c>
      <c r="Z135" s="619">
        <f t="shared" si="27"/>
        <v>0</v>
      </c>
      <c r="AA135" s="619">
        <f t="shared" si="27"/>
        <v>0</v>
      </c>
      <c r="AB135" s="619">
        <f t="shared" si="27"/>
        <v>0</v>
      </c>
      <c r="AC135" s="619"/>
      <c r="AD135" s="34"/>
    </row>
    <row r="136" spans="2:30" ht="16.5" customHeight="1" x14ac:dyDescent="0.3">
      <c r="B136" s="56"/>
      <c r="C136" s="191" t="s">
        <v>202</v>
      </c>
      <c r="D136" s="154">
        <f>IF(SUM(D132:$AB$132)&lt;&gt;0,IF('Basic input'!$F$78&gt;=D134,$D$8/'Basic input'!$F$78,0),0)</f>
        <v>0</v>
      </c>
      <c r="E136" s="154">
        <f>IF(SUM(E132:$AB$132)&lt;&gt;0,IF('Basic input'!$F$78&gt;=E134,$D$8/'Basic input'!$F$78,0),0)</f>
        <v>0</v>
      </c>
      <c r="F136" s="154">
        <f>IF(SUM(F132:$AB$132)&lt;&gt;0,IF('Basic input'!$F$78&gt;=F134,$D$8/'Basic input'!$F$78,0),0)</f>
        <v>0</v>
      </c>
      <c r="G136" s="154">
        <f>IF(SUM(G132:$AB$132)&lt;&gt;0,IF('Basic input'!$F$78&gt;=G134,$D$8/'Basic input'!$F$78,0),0)</f>
        <v>0</v>
      </c>
      <c r="H136" s="154">
        <f>IF(SUM(H132:$AB$132)&lt;&gt;0,IF('Basic input'!$F$78&gt;=H134,$D$8/'Basic input'!$F$78,0),0)</f>
        <v>0</v>
      </c>
      <c r="I136" s="154">
        <f>IF(SUM(I132:$AB$132)&lt;&gt;0,IF('Basic input'!$F$78&gt;=I134,$D$8/'Basic input'!$F$78,0),0)</f>
        <v>0</v>
      </c>
      <c r="J136" s="154">
        <f>IF(SUM(J132:$AB$132)&lt;&gt;0,IF('Basic input'!$F$78&gt;=J134,$D$8/'Basic input'!$F$78,0),0)</f>
        <v>0</v>
      </c>
      <c r="K136" s="154">
        <f>IF(SUM(K132:$AB$132)&lt;&gt;0,IF('Basic input'!$F$78&gt;=K134,$D$8/'Basic input'!$F$78,0),0)</f>
        <v>0</v>
      </c>
      <c r="L136" s="154">
        <f>IF(SUM(L132:$AB$132)&lt;&gt;0,IF('Basic input'!$F$78&gt;=L134,$D$8/'Basic input'!$F$78,0),0)</f>
        <v>0</v>
      </c>
      <c r="M136" s="154">
        <f>IF(SUM(M132:$AB$132)&lt;&gt;0,IF('Basic input'!$F$78&gt;=M134,$D$8/'Basic input'!$F$78,0),0)</f>
        <v>0</v>
      </c>
      <c r="N136" s="154">
        <f>IF(SUM(N132:$AB$132)&lt;&gt;0,IF('Basic input'!$F$78&gt;=N134,$D$8/'Basic input'!$F$78,0),0)</f>
        <v>0</v>
      </c>
      <c r="O136" s="154">
        <f>IF(SUM(O132:$AB$132)&lt;&gt;0,IF('Basic input'!$F$78&gt;=O134,$D$8/'Basic input'!$F$78,0),0)</f>
        <v>0</v>
      </c>
      <c r="P136" s="154">
        <f>IF(SUM(P132:$AB$132)&lt;&gt;0,IF('Basic input'!$F$78&gt;=P134,$D$8/'Basic input'!$F$78,0),0)</f>
        <v>0</v>
      </c>
      <c r="Q136" s="154">
        <f>IF(SUM(Q132:$AB$132)&lt;&gt;0,IF('Basic input'!$F$78&gt;=Q134,$D$8/'Basic input'!$F$78,0),0)</f>
        <v>0</v>
      </c>
      <c r="R136" s="154">
        <f>IF(SUM(R132:$AB$132)&lt;&gt;0,IF('Basic input'!$F$78&gt;=R134,$D$8/'Basic input'!$F$78,0),0)</f>
        <v>0</v>
      </c>
      <c r="S136" s="154">
        <f>IF(SUM(S132:$AB$132)&lt;&gt;0,IF('Basic input'!$F$78&gt;=S134,$D$8/'Basic input'!$F$78,0),0)</f>
        <v>0</v>
      </c>
      <c r="T136" s="154">
        <f>IF(SUM(T132:$AB$132)&lt;&gt;0,IF('Basic input'!$F$78&gt;=T134,$D$8/'Basic input'!$F$78,0),0)</f>
        <v>0</v>
      </c>
      <c r="U136" s="154">
        <f>IF(SUM(U132:$AB$132)&lt;&gt;0,IF('Basic input'!$F$78&gt;=U134,$D$8/'Basic input'!$F$78,0),0)</f>
        <v>0</v>
      </c>
      <c r="V136" s="154">
        <f>IF(SUM(V132:$AB$132)&lt;&gt;0,IF('Basic input'!$F$78&gt;=V134,$D$8/'Basic input'!$F$78,0),0)</f>
        <v>0</v>
      </c>
      <c r="W136" s="154">
        <f>IF(SUM(W132:$AB$132)&lt;&gt;0,IF('Basic input'!$F$78&gt;=W134,$D$8/'Basic input'!$F$78,0),0)</f>
        <v>0</v>
      </c>
      <c r="X136" s="154">
        <f>IF(SUM(X132:$AB$132)&lt;&gt;0,IF('Basic input'!$F$78&gt;=X134,$D$8/'Basic input'!$F$78,0),0)</f>
        <v>0</v>
      </c>
      <c r="Y136" s="154">
        <f>IF(SUM(Y132:$AB$132)&lt;&gt;0,IF('Basic input'!$F$78&gt;=Y134,$D$8/'Basic input'!$F$78,0),0)</f>
        <v>0</v>
      </c>
      <c r="Z136" s="154">
        <f>IF(SUM(Z132:$AB$132)&lt;&gt;0,IF('Basic input'!$F$78&gt;=Z134,$D$8/'Basic input'!$F$78,0),0)</f>
        <v>0</v>
      </c>
      <c r="AA136" s="154">
        <f>IF(SUM(AA132:$AB$132)&lt;&gt;0,IF('Basic input'!$F$78&gt;=AA134,$D$8/'Basic input'!$F$78,0),0)</f>
        <v>0</v>
      </c>
      <c r="AB136" s="154">
        <f>IF(SUM(AB132:$AB$132)&lt;&gt;0,IF('Basic input'!$F$78&gt;=AB134,$D$8/'Basic input'!$F$78,0),0)</f>
        <v>0</v>
      </c>
      <c r="AC136" s="154"/>
      <c r="AD136" s="623">
        <f>SUM(D136:AC136)-$D$8</f>
        <v>0</v>
      </c>
    </row>
    <row r="137" spans="2:30" ht="16.5" customHeight="1" x14ac:dyDescent="0.3">
      <c r="B137" s="225"/>
      <c r="C137" s="191" t="s">
        <v>234</v>
      </c>
      <c r="D137" s="155"/>
      <c r="E137" s="154">
        <f>IF(SUM(E132:$AB$132)&lt;&gt;0,IF('Basic input'!$F$78&gt;=D134,$E$8/'Basic input'!$F$78,0),0)</f>
        <v>0</v>
      </c>
      <c r="F137" s="154">
        <f>IF(SUM(F132:$AB$132)&lt;&gt;0,IF('Basic input'!$F$78&gt;=E134,$E$8/'Basic input'!$F$78,0),0)</f>
        <v>0</v>
      </c>
      <c r="G137" s="154">
        <f>IF(SUM(G132:$AB$132)&lt;&gt;0,IF('Basic input'!$F$78&gt;=F134,$E$8/'Basic input'!$F$78,0),0)</f>
        <v>0</v>
      </c>
      <c r="H137" s="154">
        <f>IF(SUM(H132:$AB$132)&lt;&gt;0,IF('Basic input'!$F$78&gt;=G134,$E$8/'Basic input'!$F$78,0),0)</f>
        <v>0</v>
      </c>
      <c r="I137" s="154">
        <f>IF(SUM(I132:$AB$132)&lt;&gt;0,IF('Basic input'!$F$78&gt;=H134,$E$8/'Basic input'!$F$78,0),0)</f>
        <v>0</v>
      </c>
      <c r="J137" s="154">
        <f>IF(SUM(J132:$AB$132)&lt;&gt;0,IF('Basic input'!$F$78&gt;=I134,$E$8/'Basic input'!$F$78,0),0)</f>
        <v>0</v>
      </c>
      <c r="K137" s="154">
        <f>IF(SUM(K132:$AB$132)&lt;&gt;0,IF('Basic input'!$F$78&gt;=J134,$E$8/'Basic input'!$F$78,0),0)</f>
        <v>0</v>
      </c>
      <c r="L137" s="154">
        <f>IF(SUM(L132:$AB$132)&lt;&gt;0,IF('Basic input'!$F$78&gt;=K134,$E$8/'Basic input'!$F$78,0),0)</f>
        <v>0</v>
      </c>
      <c r="M137" s="154">
        <f>IF(SUM(M132:$AB$132)&lt;&gt;0,IF('Basic input'!$F$78&gt;=L134,$E$8/'Basic input'!$F$78,0),0)</f>
        <v>0</v>
      </c>
      <c r="N137" s="154">
        <f>IF(SUM(N132:$AB$132)&lt;&gt;0,IF('Basic input'!$F$78&gt;=M134,$E$8/'Basic input'!$F$78,0),0)</f>
        <v>0</v>
      </c>
      <c r="O137" s="154">
        <f>IF(SUM(O132:$AB$132)&lt;&gt;0,IF('Basic input'!$F$78&gt;=N134,$E$8/'Basic input'!$F$78,0),0)</f>
        <v>0</v>
      </c>
      <c r="P137" s="154">
        <f>IF(SUM(P132:$AB$132)&lt;&gt;0,IF('Basic input'!$F$78&gt;=O134,$E$8/'Basic input'!$F$78,0),0)</f>
        <v>0</v>
      </c>
      <c r="Q137" s="154">
        <f>IF(SUM(Q132:$AB$132)&lt;&gt;0,IF('Basic input'!$F$78&gt;=P134,$E$8/'Basic input'!$F$78,0),0)</f>
        <v>0</v>
      </c>
      <c r="R137" s="154">
        <f>IF(SUM(R132:$AB$132)&lt;&gt;0,IF('Basic input'!$F$78&gt;=Q134,$E$8/'Basic input'!$F$78,0),0)</f>
        <v>0</v>
      </c>
      <c r="S137" s="154">
        <f>IF(SUM(S132:$AB$132)&lt;&gt;0,IF('Basic input'!$F$78&gt;=R134,$E$8/'Basic input'!$F$78,0),0)</f>
        <v>0</v>
      </c>
      <c r="T137" s="154">
        <f>IF(SUM(T132:$AB$132)&lt;&gt;0,IF('Basic input'!$F$78&gt;=S134,$E$8/'Basic input'!$F$78,0),0)</f>
        <v>0</v>
      </c>
      <c r="U137" s="154">
        <f>IF(SUM(U132:$AB$132)&lt;&gt;0,IF('Basic input'!$F$78&gt;=T134,$E$8/'Basic input'!$F$78,0),0)</f>
        <v>0</v>
      </c>
      <c r="V137" s="154">
        <f>IF(SUM(V132:$AB$132)&lt;&gt;0,IF('Basic input'!$F$78&gt;=U134,$E$8/'Basic input'!$F$78,0),0)</f>
        <v>0</v>
      </c>
      <c r="W137" s="154">
        <f>IF(SUM(W132:$AB$132)&lt;&gt;0,IF('Basic input'!$F$78&gt;=V134,$E$8/'Basic input'!$F$78,0),0)</f>
        <v>0</v>
      </c>
      <c r="X137" s="154">
        <f>IF(SUM(X132:$AB$132)&lt;&gt;0,IF('Basic input'!$F$78&gt;=W134,$E$8/'Basic input'!$F$78,0),0)</f>
        <v>0</v>
      </c>
      <c r="Y137" s="154">
        <f>IF(SUM(Y132:$AB$132)&lt;&gt;0,IF('Basic input'!$F$78&gt;=X134,$E$8/'Basic input'!$F$78,0),0)</f>
        <v>0</v>
      </c>
      <c r="Z137" s="154">
        <f>IF(SUM(Z132:$AB$132)&lt;&gt;0,IF('Basic input'!$F$78&gt;=Y134,$E$8/'Basic input'!$F$78,0),0)</f>
        <v>0</v>
      </c>
      <c r="AA137" s="154">
        <f>IF(SUM(AA132:$AB$132)&lt;&gt;0,IF('Basic input'!$F$78&gt;=Z134,$E$8/'Basic input'!$F$78,0),0)</f>
        <v>0</v>
      </c>
      <c r="AB137" s="154">
        <f>IF(SUM(AB132:$AB$132)&lt;&gt;0,IF('Basic input'!$F$78&gt;=AA134,$E$8/'Basic input'!$F$78,0),0)</f>
        <v>0</v>
      </c>
      <c r="AC137" s="154"/>
      <c r="AD137" s="623">
        <f>SUM(D137:AC137)-$E$8</f>
        <v>0</v>
      </c>
    </row>
    <row r="138" spans="2:30" s="20" customFormat="1" ht="16.5" customHeight="1" x14ac:dyDescent="0.3">
      <c r="B138" s="226"/>
      <c r="C138" s="191" t="s">
        <v>235</v>
      </c>
      <c r="D138" s="154"/>
      <c r="E138" s="154"/>
      <c r="F138" s="154">
        <f>IF(SUM(F132:$AB$132)&lt;&gt;0,IF('Basic input'!$F$78&gt;=D134,$F$8/'Basic input'!$F$78,0),0)</f>
        <v>0</v>
      </c>
      <c r="G138" s="154">
        <f>IF(SUM(G132:$AB$132)&lt;&gt;0,IF('Basic input'!$F$78&gt;=E134,$F$8/'Basic input'!$F$78,0),0)</f>
        <v>0</v>
      </c>
      <c r="H138" s="154">
        <f>IF(SUM(H132:$AB$132)&lt;&gt;0,IF('Basic input'!$F$78&gt;=F134,$F$8/'Basic input'!$F$78,0),0)</f>
        <v>0</v>
      </c>
      <c r="I138" s="154">
        <f>IF(SUM(I132:$AB$132)&lt;&gt;0,IF('Basic input'!$F$78&gt;=G134,$F$8/'Basic input'!$F$78,0),0)</f>
        <v>0</v>
      </c>
      <c r="J138" s="154">
        <f>IF(SUM(J132:$AB$132)&lt;&gt;0,IF('Basic input'!$F$78&gt;=H134,$F$8/'Basic input'!$F$78,0),0)</f>
        <v>0</v>
      </c>
      <c r="K138" s="154">
        <f>IF(SUM(K132:$AB$132)&lt;&gt;0,IF('Basic input'!$F$78&gt;=I134,$F$8/'Basic input'!$F$78,0),0)</f>
        <v>0</v>
      </c>
      <c r="L138" s="154">
        <f>IF(SUM(L132:$AB$132)&lt;&gt;0,IF('Basic input'!$F$78&gt;=J134,$F$8/'Basic input'!$F$78,0),0)</f>
        <v>0</v>
      </c>
      <c r="M138" s="154">
        <f>IF(SUM(M132:$AB$132)&lt;&gt;0,IF('Basic input'!$F$78&gt;=K134,$F$8/'Basic input'!$F$78,0),0)</f>
        <v>0</v>
      </c>
      <c r="N138" s="154">
        <f>IF(SUM(N132:$AB$132)&lt;&gt;0,IF('Basic input'!$F$78&gt;=L134,$F$8/'Basic input'!$F$78,0),0)</f>
        <v>0</v>
      </c>
      <c r="O138" s="154">
        <f>IF(SUM(O132:$AB$132)&lt;&gt;0,IF('Basic input'!$F$78&gt;=M134,$F$8/'Basic input'!$F$78,0),0)</f>
        <v>0</v>
      </c>
      <c r="P138" s="154">
        <f>IF(SUM(P132:$AB$132)&lt;&gt;0,IF('Basic input'!$F$78&gt;=N134,$F$8/'Basic input'!$F$78,0),0)</f>
        <v>0</v>
      </c>
      <c r="Q138" s="154">
        <f>IF(SUM(Q132:$AB$132)&lt;&gt;0,IF('Basic input'!$F$78&gt;=O134,$F$8/'Basic input'!$F$78,0),0)</f>
        <v>0</v>
      </c>
      <c r="R138" s="154">
        <f>IF(SUM(R132:$AB$132)&lt;&gt;0,IF('Basic input'!$F$78&gt;=P134,$F$8/'Basic input'!$F$78,0),0)</f>
        <v>0</v>
      </c>
      <c r="S138" s="154">
        <f>IF(SUM(S132:$AB$132)&lt;&gt;0,IF('Basic input'!$F$78&gt;=Q134,$F$8/'Basic input'!$F$78,0),0)</f>
        <v>0</v>
      </c>
      <c r="T138" s="154">
        <f>IF(SUM(T132:$AB$132)&lt;&gt;0,IF('Basic input'!$F$78&gt;=R134,$F$8/'Basic input'!$F$78,0),0)</f>
        <v>0</v>
      </c>
      <c r="U138" s="154">
        <f>IF(SUM(U132:$AB$132)&lt;&gt;0,IF('Basic input'!$F$78&gt;=S134,$F$8/'Basic input'!$F$78,0),0)</f>
        <v>0</v>
      </c>
      <c r="V138" s="154">
        <f>IF(SUM(V132:$AB$132)&lt;&gt;0,IF('Basic input'!$F$78&gt;=T134,$F$8/'Basic input'!$F$78,0),0)</f>
        <v>0</v>
      </c>
      <c r="W138" s="154">
        <f>IF(SUM(W132:$AB$132)&lt;&gt;0,IF('Basic input'!$F$78&gt;=U134,$F$8/'Basic input'!$F$78,0),0)</f>
        <v>0</v>
      </c>
      <c r="X138" s="154">
        <f>IF(SUM(X132:$AB$132)&lt;&gt;0,IF('Basic input'!$F$78&gt;=V134,$F$8/'Basic input'!$F$78,0),0)</f>
        <v>0</v>
      </c>
      <c r="Y138" s="154">
        <f>IF(SUM(Y132:$AB$132)&lt;&gt;0,IF('Basic input'!$F$78&gt;=W134,$F$8/'Basic input'!$F$78,0),0)</f>
        <v>0</v>
      </c>
      <c r="Z138" s="154">
        <f>IF(SUM(Z132:$AB$132)&lt;&gt;0,IF('Basic input'!$F$78&gt;=X134,$F$8/'Basic input'!$F$78,0),0)</f>
        <v>0</v>
      </c>
      <c r="AA138" s="154">
        <f>IF(SUM(AA132:$AB$132)&lt;&gt;0,IF('Basic input'!$F$78&gt;=Y134,$F$8/'Basic input'!$F$78,0),0)</f>
        <v>0</v>
      </c>
      <c r="AB138" s="154">
        <f>IF(SUM(AB132:$AB$132)&lt;&gt;0,IF('Basic input'!$F$78&gt;=Z134,$F$8/'Basic input'!$F$78,0),0)</f>
        <v>0</v>
      </c>
      <c r="AC138" s="154"/>
      <c r="AD138" s="623">
        <f>SUM(D138:AC138)-$F$8</f>
        <v>0</v>
      </c>
    </row>
    <row r="139" spans="2:30" s="20" customFormat="1" ht="16.5" customHeight="1" x14ac:dyDescent="0.3">
      <c r="B139" s="226"/>
      <c r="C139" s="191" t="s">
        <v>236</v>
      </c>
      <c r="D139" s="154"/>
      <c r="E139" s="154"/>
      <c r="F139" s="154"/>
      <c r="G139" s="154">
        <f>IF(SUM(G132:$AB$132)&lt;&gt;0,IF('Basic input'!$F$78&gt;=D134,$G$8/'Basic input'!$F$78,0),0)</f>
        <v>0</v>
      </c>
      <c r="H139" s="154">
        <f>IF(SUM(H132:$AB$132)&lt;&gt;0,IF('Basic input'!$F$78&gt;=E134,$G$8/'Basic input'!$F$78,0),0)</f>
        <v>0</v>
      </c>
      <c r="I139" s="154">
        <f>IF(SUM(I132:$AB$132)&lt;&gt;0,IF('Basic input'!$F$78&gt;=F134,$G$8/'Basic input'!$F$78,0),0)</f>
        <v>0</v>
      </c>
      <c r="J139" s="154">
        <f>IF(SUM(J132:$AB$132)&lt;&gt;0,IF('Basic input'!$F$78&gt;=G134,$G$8/'Basic input'!$F$78,0),0)</f>
        <v>0</v>
      </c>
      <c r="K139" s="154">
        <f>IF(SUM(K132:$AB$132)&lt;&gt;0,IF('Basic input'!$F$78&gt;=H134,$G$8/'Basic input'!$F$78,0),0)</f>
        <v>0</v>
      </c>
      <c r="L139" s="154">
        <f>IF(SUM(L132:$AB$132)&lt;&gt;0,IF('Basic input'!$F$78&gt;=I134,$G$8/'Basic input'!$F$78,0),0)</f>
        <v>0</v>
      </c>
      <c r="M139" s="154">
        <f>IF(SUM(M132:$AB$132)&lt;&gt;0,IF('Basic input'!$F$78&gt;=J134,$G$8/'Basic input'!$F$78,0),0)</f>
        <v>0</v>
      </c>
      <c r="N139" s="154">
        <f>IF(SUM(N132:$AB$132)&lt;&gt;0,IF('Basic input'!$F$78&gt;=K134,$G$8/'Basic input'!$F$78,0),0)</f>
        <v>0</v>
      </c>
      <c r="O139" s="154">
        <f>IF(SUM(O132:$AB$132)&lt;&gt;0,IF('Basic input'!$F$78&gt;=L134,$G$8/'Basic input'!$F$78,0),0)</f>
        <v>0</v>
      </c>
      <c r="P139" s="154">
        <f>IF(SUM(P132:$AB$132)&lt;&gt;0,IF('Basic input'!$F$78&gt;=M134,$G$8/'Basic input'!$F$78,0),0)</f>
        <v>0</v>
      </c>
      <c r="Q139" s="154">
        <f>IF(SUM(Q132:$AB$132)&lt;&gt;0,IF('Basic input'!$F$78&gt;=N134,$G$8/'Basic input'!$F$78,0),0)</f>
        <v>0</v>
      </c>
      <c r="R139" s="154">
        <f>IF(SUM(R132:$AB$132)&lt;&gt;0,IF('Basic input'!$F$78&gt;=O134,$G$8/'Basic input'!$F$78,0),0)</f>
        <v>0</v>
      </c>
      <c r="S139" s="154">
        <f>IF(SUM(S132:$AB$132)&lt;&gt;0,IF('Basic input'!$F$78&gt;=P134,$G$8/'Basic input'!$F$78,0),0)</f>
        <v>0</v>
      </c>
      <c r="T139" s="154">
        <f>IF(SUM(T132:$AB$132)&lt;&gt;0,IF('Basic input'!$F$78&gt;=Q134,$G$8/'Basic input'!$F$78,0),0)</f>
        <v>0</v>
      </c>
      <c r="U139" s="154">
        <f>IF(SUM(U132:$AB$132)&lt;&gt;0,IF('Basic input'!$F$78&gt;=R134,$G$8/'Basic input'!$F$78,0),0)</f>
        <v>0</v>
      </c>
      <c r="V139" s="154">
        <f>IF(SUM(V132:$AB$132)&lt;&gt;0,IF('Basic input'!$F$78&gt;=S134,$G$8/'Basic input'!$F$78,0),0)</f>
        <v>0</v>
      </c>
      <c r="W139" s="154">
        <f>IF(SUM(W132:$AB$132)&lt;&gt;0,IF('Basic input'!$F$78&gt;=T134,$G$8/'Basic input'!$F$78,0),0)</f>
        <v>0</v>
      </c>
      <c r="X139" s="154">
        <f>IF(SUM(X132:$AB$132)&lt;&gt;0,IF('Basic input'!$F$78&gt;=U134,$G$8/'Basic input'!$F$78,0),0)</f>
        <v>0</v>
      </c>
      <c r="Y139" s="154">
        <f>IF(SUM(Y132:$AB$132)&lt;&gt;0,IF('Basic input'!$F$78&gt;=V134,$G$8/'Basic input'!$F$78,0),0)</f>
        <v>0</v>
      </c>
      <c r="Z139" s="154">
        <f>IF(SUM(Z132:$AB$132)&lt;&gt;0,IF('Basic input'!$F$78&gt;=W134,$G$8/'Basic input'!$F$78,0),0)</f>
        <v>0</v>
      </c>
      <c r="AA139" s="154">
        <f>IF(SUM(AA132:$AB$132)&lt;&gt;0,IF('Basic input'!$F$78&gt;=X134,$G$8/'Basic input'!$F$78,0),0)</f>
        <v>0</v>
      </c>
      <c r="AB139" s="154">
        <f>IF(SUM(AB132:$AB$132)&lt;&gt;0,IF('Basic input'!$F$78&gt;=Y134,$G$8/'Basic input'!$F$78,0),0)</f>
        <v>0</v>
      </c>
      <c r="AC139" s="154"/>
      <c r="AD139" s="623">
        <f>SUM(D139:AC139)-$G$8</f>
        <v>0</v>
      </c>
    </row>
    <row r="140" spans="2:30" s="20" customFormat="1" ht="16.5" customHeight="1" x14ac:dyDescent="0.3">
      <c r="B140" s="226"/>
      <c r="C140" s="191" t="s">
        <v>237</v>
      </c>
      <c r="D140" s="154"/>
      <c r="E140" s="154"/>
      <c r="F140" s="154"/>
      <c r="G140" s="154"/>
      <c r="H140" s="154">
        <f>IF(SUM(H132:$AB$132)&lt;&gt;0,IF('Basic input'!$F$78&gt;=D134,$H$8/'Basic input'!$F$78,0),0)</f>
        <v>0</v>
      </c>
      <c r="I140" s="154">
        <f>IF(SUM(I132:$AB$132)&lt;&gt;0,IF('Basic input'!$F$78&gt;=E134,$H$8/'Basic input'!$F$78,0),0)</f>
        <v>0</v>
      </c>
      <c r="J140" s="154">
        <f>IF(SUM(J132:$AB$132)&lt;&gt;0,IF('Basic input'!$F$78&gt;=F134,$H$8/'Basic input'!$F$78,0),0)</f>
        <v>0</v>
      </c>
      <c r="K140" s="154">
        <f>IF(SUM(K132:$AB$132)&lt;&gt;0,IF('Basic input'!$F$78&gt;=G134,$H$8/'Basic input'!$F$78,0),0)</f>
        <v>0</v>
      </c>
      <c r="L140" s="154">
        <f>IF(SUM(L132:$AB$132)&lt;&gt;0,IF('Basic input'!$F$78&gt;=H134,$H$8/'Basic input'!$F$78,0),0)</f>
        <v>0</v>
      </c>
      <c r="M140" s="154">
        <f>IF(SUM(M132:$AB$132)&lt;&gt;0,IF('Basic input'!$F$78&gt;=I134,$H$8/'Basic input'!$F$78,0),0)</f>
        <v>0</v>
      </c>
      <c r="N140" s="154">
        <f>IF(SUM(N132:$AB$132)&lt;&gt;0,IF('Basic input'!$F$78&gt;=J134,$H$8/'Basic input'!$F$78,0),0)</f>
        <v>0</v>
      </c>
      <c r="O140" s="154">
        <f>IF(SUM(O132:$AB$132)&lt;&gt;0,IF('Basic input'!$F$78&gt;=K134,$H$8/'Basic input'!$F$78,0),0)</f>
        <v>0</v>
      </c>
      <c r="P140" s="154">
        <f>IF(SUM(P132:$AB$132)&lt;&gt;0,IF('Basic input'!$F$78&gt;=L134,$H$8/'Basic input'!$F$78,0),0)</f>
        <v>0</v>
      </c>
      <c r="Q140" s="154">
        <f>IF(SUM(Q132:$AB$132)&lt;&gt;0,IF('Basic input'!$F$78&gt;=M134,$H$8/'Basic input'!$F$78,0),0)</f>
        <v>0</v>
      </c>
      <c r="R140" s="154">
        <f>IF(SUM(R132:$AB$132)&lt;&gt;0,IF('Basic input'!$F$78&gt;=N134,$H$8/'Basic input'!$F$78,0),0)</f>
        <v>0</v>
      </c>
      <c r="S140" s="154">
        <f>IF(SUM(S132:$AB$132)&lt;&gt;0,IF('Basic input'!$F$78&gt;=O134,$H$8/'Basic input'!$F$78,0),0)</f>
        <v>0</v>
      </c>
      <c r="T140" s="154">
        <f>IF(SUM(T132:$AB$132)&lt;&gt;0,IF('Basic input'!$F$78&gt;=P134,$H$8/'Basic input'!$F$78,0),0)</f>
        <v>0</v>
      </c>
      <c r="U140" s="154">
        <f>IF(SUM(U132:$AB$132)&lt;&gt;0,IF('Basic input'!$F$78&gt;=Q134,$H$8/'Basic input'!$F$78,0),0)</f>
        <v>0</v>
      </c>
      <c r="V140" s="154">
        <f>IF(SUM(V132:$AB$132)&lt;&gt;0,IF('Basic input'!$F$78&gt;=R134,$H$8/'Basic input'!$F$78,0),0)</f>
        <v>0</v>
      </c>
      <c r="W140" s="154">
        <f>IF(SUM(W132:$AB$132)&lt;&gt;0,IF('Basic input'!$F$78&gt;=S134,$H$8/'Basic input'!$F$78,0),0)</f>
        <v>0</v>
      </c>
      <c r="X140" s="154">
        <f>IF(SUM(X132:$AB$132)&lt;&gt;0,IF('Basic input'!$F$78&gt;=T134,$H$8/'Basic input'!$F$78,0),0)</f>
        <v>0</v>
      </c>
      <c r="Y140" s="154">
        <f>IF(SUM(Y132:$AB$132)&lt;&gt;0,IF('Basic input'!$F$78&gt;=U134,$H$8/'Basic input'!$F$78,0),0)</f>
        <v>0</v>
      </c>
      <c r="Z140" s="154">
        <f>IF(SUM(Z132:$AB$132)&lt;&gt;0,IF('Basic input'!$F$78&gt;=V134,$H$8/'Basic input'!$F$78,0),0)</f>
        <v>0</v>
      </c>
      <c r="AA140" s="154">
        <f>IF(SUM(AA132:$AB$132)&lt;&gt;0,IF('Basic input'!$F$78&gt;=W134,$H$8/'Basic input'!$F$78,0),0)</f>
        <v>0</v>
      </c>
      <c r="AB140" s="154">
        <f>IF(SUM(AB132:$AB$132)&lt;&gt;0,IF('Basic input'!$F$78&gt;=X134,$H$8/'Basic input'!$F$78,0),0)</f>
        <v>0</v>
      </c>
      <c r="AC140" s="154"/>
      <c r="AD140" s="623">
        <f>SUM(D140:AC140)-$H$8</f>
        <v>0</v>
      </c>
    </row>
    <row r="141" spans="2:30" s="20" customFormat="1" ht="16.5" customHeight="1" x14ac:dyDescent="0.3">
      <c r="B141" s="226"/>
      <c r="C141" s="191" t="s">
        <v>238</v>
      </c>
      <c r="D141" s="154"/>
      <c r="E141" s="154"/>
      <c r="F141" s="154"/>
      <c r="G141" s="154"/>
      <c r="H141" s="154"/>
      <c r="I141" s="154">
        <f>IF(SUM(I132:$AB$132)&lt;&gt;0,IF('Basic input'!$F$78&gt;=D134,$I$8/'Basic input'!$F$78,0),0)</f>
        <v>0</v>
      </c>
      <c r="J141" s="154">
        <f>IF(SUM(J132:$AB$132)&lt;&gt;0,IF('Basic input'!$F$78&gt;=E134,$I$8/'Basic input'!$F$78,0),0)</f>
        <v>0</v>
      </c>
      <c r="K141" s="154">
        <f>IF(SUM(K132:$AB$132)&lt;&gt;0,IF('Basic input'!$F$78&gt;=F134,$I$8/'Basic input'!$F$78,0),0)</f>
        <v>0</v>
      </c>
      <c r="L141" s="154">
        <f>IF(SUM(L132:$AB$132)&lt;&gt;0,IF('Basic input'!$F$78&gt;=G134,$I$8/'Basic input'!$F$78,0),0)</f>
        <v>0</v>
      </c>
      <c r="M141" s="154">
        <f>IF(SUM(M132:$AB$132)&lt;&gt;0,IF('Basic input'!$F$78&gt;=H134,$I$8/'Basic input'!$F$78,0),0)</f>
        <v>0</v>
      </c>
      <c r="N141" s="154">
        <f>IF(SUM(N132:$AB$132)&lt;&gt;0,IF('Basic input'!$F$78&gt;=I134,$I$8/'Basic input'!$F$78,0),0)</f>
        <v>0</v>
      </c>
      <c r="O141" s="154">
        <f>IF(SUM(O132:$AB$132)&lt;&gt;0,IF('Basic input'!$F$78&gt;=J134,$I$8/'Basic input'!$F$78,0),0)</f>
        <v>0</v>
      </c>
      <c r="P141" s="154">
        <f>IF(SUM(P132:$AB$132)&lt;&gt;0,IF('Basic input'!$F$78&gt;=K134,$I$8/'Basic input'!$F$78,0),0)</f>
        <v>0</v>
      </c>
      <c r="Q141" s="154">
        <f>IF(SUM(Q132:$AB$132)&lt;&gt;0,IF('Basic input'!$F$78&gt;=L134,$I$8/'Basic input'!$F$78,0),0)</f>
        <v>0</v>
      </c>
      <c r="R141" s="154">
        <f>IF(SUM(R132:$AB$132)&lt;&gt;0,IF('Basic input'!$F$78&gt;=M134,$I$8/'Basic input'!$F$78,0),0)</f>
        <v>0</v>
      </c>
      <c r="S141" s="154">
        <f>IF(SUM(S132:$AB$132)&lt;&gt;0,IF('Basic input'!$F$78&gt;=N134,$I$8/'Basic input'!$F$78,0),0)</f>
        <v>0</v>
      </c>
      <c r="T141" s="154">
        <f>IF(SUM(T132:$AB$132)&lt;&gt;0,IF('Basic input'!$F$78&gt;=O134,$I$8/'Basic input'!$F$78,0),0)</f>
        <v>0</v>
      </c>
      <c r="U141" s="154">
        <f>IF(SUM(U132:$AB$132)&lt;&gt;0,IF('Basic input'!$F$78&gt;=P134,$I$8/'Basic input'!$F$78,0),0)</f>
        <v>0</v>
      </c>
      <c r="V141" s="154">
        <f>IF(SUM(V132:$AB$132)&lt;&gt;0,IF('Basic input'!$F$78&gt;=Q134,$I$8/'Basic input'!$F$78,0),0)</f>
        <v>0</v>
      </c>
      <c r="W141" s="154">
        <f>IF(SUM(W132:$AB$132)&lt;&gt;0,IF('Basic input'!$F$78&gt;=R134,$I$8/'Basic input'!$F$78,0),0)</f>
        <v>0</v>
      </c>
      <c r="X141" s="154">
        <f>IF(SUM(X132:$AB$132)&lt;&gt;0,IF('Basic input'!$F$78&gt;=S134,$I$8/'Basic input'!$F$78,0),0)</f>
        <v>0</v>
      </c>
      <c r="Y141" s="154">
        <f>IF(SUM(Y132:$AB$132)&lt;&gt;0,IF('Basic input'!$F$78&gt;=T134,$I$8/'Basic input'!$F$78,0),0)</f>
        <v>0</v>
      </c>
      <c r="Z141" s="154">
        <f>IF(SUM(Z132:$AB$132)&lt;&gt;0,IF('Basic input'!$F$78&gt;=U134,$I$8/'Basic input'!$F$78,0),0)</f>
        <v>0</v>
      </c>
      <c r="AA141" s="154">
        <f>IF(SUM(AA132:$AB$132)&lt;&gt;0,IF('Basic input'!$F$78&gt;=V134,$I$8/'Basic input'!$F$78,0),0)</f>
        <v>0</v>
      </c>
      <c r="AB141" s="154">
        <f>IF(SUM(AB132:$AB$132)&lt;&gt;0,IF('Basic input'!$F$78&gt;=W134,$I$8/'Basic input'!$F$78,0),0)</f>
        <v>0</v>
      </c>
      <c r="AC141" s="154"/>
      <c r="AD141" s="623">
        <f>SUM(D141:AC141)-$I$8</f>
        <v>0</v>
      </c>
    </row>
    <row r="142" spans="2:30" s="20" customFormat="1" ht="16.5" customHeight="1" x14ac:dyDescent="0.3">
      <c r="B142" s="226"/>
      <c r="C142" s="191" t="s">
        <v>239</v>
      </c>
      <c r="D142" s="154"/>
      <c r="E142" s="154"/>
      <c r="F142" s="154"/>
      <c r="G142" s="154"/>
      <c r="H142" s="154"/>
      <c r="I142" s="154"/>
      <c r="J142" s="154">
        <f>IF(SUM(J132:$AB$132)&lt;&gt;0,IF('Basic input'!$F$78&gt;=D134,$J$8/'Basic input'!$F$78,0),0)</f>
        <v>0</v>
      </c>
      <c r="K142" s="154">
        <f>IF(SUM(K132:$AB$132)&lt;&gt;0,IF('Basic input'!$F$78&gt;=E134,$J$8/'Basic input'!$F$78,0),0)</f>
        <v>0</v>
      </c>
      <c r="L142" s="154">
        <f>IF(SUM(L132:$AB$132)&lt;&gt;0,IF('Basic input'!$F$78&gt;=F134,$J$8/'Basic input'!$F$78,0),0)</f>
        <v>0</v>
      </c>
      <c r="M142" s="154">
        <f>IF(SUM(M132:$AB$132)&lt;&gt;0,IF('Basic input'!$F$78&gt;=G134,$J$8/'Basic input'!$F$78,0),0)</f>
        <v>0</v>
      </c>
      <c r="N142" s="154">
        <f>IF(SUM(N132:$AB$132)&lt;&gt;0,IF('Basic input'!$F$78&gt;=H134,$J$8/'Basic input'!$F$78,0),0)</f>
        <v>0</v>
      </c>
      <c r="O142" s="154">
        <f>IF(SUM(O132:$AB$132)&lt;&gt;0,IF('Basic input'!$F$78&gt;=I134,$J$8/'Basic input'!$F$78,0),0)</f>
        <v>0</v>
      </c>
      <c r="P142" s="154">
        <f>IF(SUM(P132:$AB$132)&lt;&gt;0,IF('Basic input'!$F$78&gt;=J134,$J$8/'Basic input'!$F$78,0),0)</f>
        <v>0</v>
      </c>
      <c r="Q142" s="154">
        <f>IF(SUM(Q132:$AB$132)&lt;&gt;0,IF('Basic input'!$F$78&gt;=K134,$J$8/'Basic input'!$F$78,0),0)</f>
        <v>0</v>
      </c>
      <c r="R142" s="154">
        <f>IF(SUM(R132:$AB$132)&lt;&gt;0,IF('Basic input'!$F$78&gt;=L134,$J$8/'Basic input'!$F$78,0),0)</f>
        <v>0</v>
      </c>
      <c r="S142" s="154">
        <f>IF(SUM(S132:$AB$132)&lt;&gt;0,IF('Basic input'!$F$78&gt;=M134,$J$8/'Basic input'!$F$78,0),0)</f>
        <v>0</v>
      </c>
      <c r="T142" s="154">
        <f>IF(SUM(T132:$AB$132)&lt;&gt;0,IF('Basic input'!$F$78&gt;=N134,$J$8/'Basic input'!$F$78,0),0)</f>
        <v>0</v>
      </c>
      <c r="U142" s="154">
        <f>IF(SUM(U132:$AB$132)&lt;&gt;0,IF('Basic input'!$F$78&gt;=O134,$J$8/'Basic input'!$F$78,0),0)</f>
        <v>0</v>
      </c>
      <c r="V142" s="154">
        <f>IF(SUM(V132:$AB$132)&lt;&gt;0,IF('Basic input'!$F$78&gt;=P134,$J$8/'Basic input'!$F$78,0),0)</f>
        <v>0</v>
      </c>
      <c r="W142" s="154">
        <f>IF(SUM(W132:$AB$132)&lt;&gt;0,IF('Basic input'!$F$78&gt;=Q134,$J$8/'Basic input'!$F$78,0),0)</f>
        <v>0</v>
      </c>
      <c r="X142" s="154">
        <f>IF(SUM(X132:$AB$132)&lt;&gt;0,IF('Basic input'!$F$78&gt;=R134,$J$8/'Basic input'!$F$78,0),0)</f>
        <v>0</v>
      </c>
      <c r="Y142" s="154">
        <f>IF(SUM(Y132:$AB$132)&lt;&gt;0,IF('Basic input'!$F$78&gt;=S134,$J$8/'Basic input'!$F$78,0),0)</f>
        <v>0</v>
      </c>
      <c r="Z142" s="154">
        <f>IF(SUM(Z132:$AB$132)&lt;&gt;0,IF('Basic input'!$F$78&gt;=T134,$J$8/'Basic input'!$F$78,0),0)</f>
        <v>0</v>
      </c>
      <c r="AA142" s="154">
        <f>IF(SUM(AA132:$AB$132)&lt;&gt;0,IF('Basic input'!$F$78&gt;=U134,$J$8/'Basic input'!$F$78,0),0)</f>
        <v>0</v>
      </c>
      <c r="AB142" s="154">
        <f>IF(SUM(AB132:$AB$132)&lt;&gt;0,IF('Basic input'!$F$78&gt;=V134,$J$8/'Basic input'!$F$78,0),0)</f>
        <v>0</v>
      </c>
      <c r="AC142" s="154"/>
      <c r="AD142" s="623">
        <f>SUM(D142:AC142)-$J$8</f>
        <v>0</v>
      </c>
    </row>
    <row r="143" spans="2:30" s="32" customFormat="1" ht="16.5" customHeight="1" x14ac:dyDescent="0.3">
      <c r="B143" s="226"/>
      <c r="C143" s="191" t="s">
        <v>240</v>
      </c>
      <c r="D143" s="154"/>
      <c r="E143" s="154"/>
      <c r="F143" s="154"/>
      <c r="G143" s="154"/>
      <c r="H143" s="154"/>
      <c r="I143" s="154"/>
      <c r="J143" s="154"/>
      <c r="K143" s="154">
        <f>IF(SUM(K132:$AB$132)&lt;&gt;0,IF('Basic input'!$F$78&gt;=D134,$K$8/'Basic input'!$F$78,0),0)</f>
        <v>0</v>
      </c>
      <c r="L143" s="154">
        <f>IF(SUM(L132:$AB$132)&lt;&gt;0,IF('Basic input'!$F$78&gt;=E134,$K$8/'Basic input'!$F$78,0),0)</f>
        <v>0</v>
      </c>
      <c r="M143" s="154">
        <f>IF(SUM(M132:$AB$132)&lt;&gt;0,IF('Basic input'!$F$78&gt;=F134,$K$8/'Basic input'!$F$78,0),0)</f>
        <v>0</v>
      </c>
      <c r="N143" s="154">
        <f>IF(SUM(N132:$AB$132)&lt;&gt;0,IF('Basic input'!$F$78&gt;=G134,$K$8/'Basic input'!$F$78,0),0)</f>
        <v>0</v>
      </c>
      <c r="O143" s="154">
        <f>IF(SUM(O132:$AB$132)&lt;&gt;0,IF('Basic input'!$F$78&gt;=H134,$K$8/'Basic input'!$F$78,0),0)</f>
        <v>0</v>
      </c>
      <c r="P143" s="154">
        <f>IF(SUM(P132:$AB$132)&lt;&gt;0,IF('Basic input'!$F$78&gt;=I134,$K$8/'Basic input'!$F$78,0),0)</f>
        <v>0</v>
      </c>
      <c r="Q143" s="154">
        <f>IF(SUM(Q132:$AB$132)&lt;&gt;0,IF('Basic input'!$F$78&gt;=J134,$K$8/'Basic input'!$F$78,0),0)</f>
        <v>0</v>
      </c>
      <c r="R143" s="154">
        <f>IF(SUM(R132:$AB$132)&lt;&gt;0,IF('Basic input'!$F$78&gt;=K134,$K$8/'Basic input'!$F$78,0),0)</f>
        <v>0</v>
      </c>
      <c r="S143" s="154">
        <f>IF(SUM(S132:$AB$132)&lt;&gt;0,IF('Basic input'!$F$78&gt;=L134,$K$8/'Basic input'!$F$78,0),0)</f>
        <v>0</v>
      </c>
      <c r="T143" s="154">
        <f>IF(SUM(T132:$AB$132)&lt;&gt;0,IF('Basic input'!$F$78&gt;=M134,$K$8/'Basic input'!$F$78,0),0)</f>
        <v>0</v>
      </c>
      <c r="U143" s="154">
        <f>IF(SUM(U132:$AB$132)&lt;&gt;0,IF('Basic input'!$F$78&gt;=N134,$K$8/'Basic input'!$F$78,0),0)</f>
        <v>0</v>
      </c>
      <c r="V143" s="154">
        <f>IF(SUM(V132:$AB$132)&lt;&gt;0,IF('Basic input'!$F$78&gt;=O134,$K$8/'Basic input'!$F$78,0),0)</f>
        <v>0</v>
      </c>
      <c r="W143" s="154">
        <f>IF(SUM(W132:$AB$132)&lt;&gt;0,IF('Basic input'!$F$78&gt;=P134,$K$8/'Basic input'!$F$78,0),0)</f>
        <v>0</v>
      </c>
      <c r="X143" s="154">
        <f>IF(SUM(X132:$AB$132)&lt;&gt;0,IF('Basic input'!$F$78&gt;=Q134,$K$8/'Basic input'!$F$78,0),0)</f>
        <v>0</v>
      </c>
      <c r="Y143" s="154">
        <f>IF(SUM(Y132:$AB$132)&lt;&gt;0,IF('Basic input'!$F$78&gt;=R134,$K$8/'Basic input'!$F$78,0),0)</f>
        <v>0</v>
      </c>
      <c r="Z143" s="154">
        <f>IF(SUM(Z132:$AB$132)&lt;&gt;0,IF('Basic input'!$F$78&gt;=S134,$K$8/'Basic input'!$F$78,0),0)</f>
        <v>0</v>
      </c>
      <c r="AA143" s="154">
        <f>IF(SUM(AA132:$AB$132)&lt;&gt;0,IF('Basic input'!$F$78&gt;=T134,$K$8/'Basic input'!$F$78,0),0)</f>
        <v>0</v>
      </c>
      <c r="AB143" s="154">
        <f>IF(SUM(AB132:$AB$132)&lt;&gt;0,IF('Basic input'!$F$78&gt;=U134,$K$8/'Basic input'!$F$78,0),0)</f>
        <v>0</v>
      </c>
      <c r="AC143" s="154"/>
      <c r="AD143" s="623">
        <f>SUM(D143:AC143)-$K$8</f>
        <v>0</v>
      </c>
    </row>
    <row r="144" spans="2:30" s="32" customFormat="1" ht="16.5" customHeight="1" x14ac:dyDescent="0.3">
      <c r="B144" s="226"/>
      <c r="C144" s="191" t="s">
        <v>241</v>
      </c>
      <c r="D144" s="154"/>
      <c r="E144" s="154"/>
      <c r="F144" s="154"/>
      <c r="G144" s="154"/>
      <c r="H144" s="154"/>
      <c r="I144" s="154"/>
      <c r="J144" s="154"/>
      <c r="K144" s="154"/>
      <c r="L144" s="154">
        <f>IF(SUM(L132:$AB$132)&lt;&gt;0,IF('Basic input'!$F$78&gt;=D134,$L$8/'Basic input'!$F$78,0),0)</f>
        <v>0</v>
      </c>
      <c r="M144" s="154">
        <f>IF(SUM(M132:$AB$132)&lt;&gt;0,IF('Basic input'!$F$78&gt;=E134,$L$8/'Basic input'!$F$78,0),0)</f>
        <v>0</v>
      </c>
      <c r="N144" s="154">
        <f>IF(SUM(N132:$AB$132)&lt;&gt;0,IF('Basic input'!$F$78&gt;=F134,$L$8/'Basic input'!$F$78,0),0)</f>
        <v>0</v>
      </c>
      <c r="O144" s="154">
        <f>IF(SUM(O132:$AB$132)&lt;&gt;0,IF('Basic input'!$F$78&gt;=G134,$L$8/'Basic input'!$F$78,0),0)</f>
        <v>0</v>
      </c>
      <c r="P144" s="154">
        <f>IF(SUM(P132:$AB$132)&lt;&gt;0,IF('Basic input'!$F$78&gt;=H134,$L$8/'Basic input'!$F$78,0),0)</f>
        <v>0</v>
      </c>
      <c r="Q144" s="154">
        <f>IF(SUM(Q132:$AB$132)&lt;&gt;0,IF('Basic input'!$F$78&gt;=I134,$L$8/'Basic input'!$F$78,0),0)</f>
        <v>0</v>
      </c>
      <c r="R144" s="154">
        <f>IF(SUM(R132:$AB$132)&lt;&gt;0,IF('Basic input'!$F$78&gt;=J134,$L$8/'Basic input'!$F$78,0),0)</f>
        <v>0</v>
      </c>
      <c r="S144" s="154">
        <f>IF(SUM(S132:$AB$132)&lt;&gt;0,IF('Basic input'!$F$78&gt;=K134,$L$8/'Basic input'!$F$78,0),0)</f>
        <v>0</v>
      </c>
      <c r="T144" s="154">
        <f>IF(SUM(T132:$AB$132)&lt;&gt;0,IF('Basic input'!$F$78&gt;=L134,$L$8/'Basic input'!$F$78,0),0)</f>
        <v>0</v>
      </c>
      <c r="U144" s="154">
        <f>IF(SUM(U132:$AB$132)&lt;&gt;0,IF('Basic input'!$F$78&gt;=M134,$L$8/'Basic input'!$F$78,0),0)</f>
        <v>0</v>
      </c>
      <c r="V144" s="154">
        <f>IF(SUM(V132:$AB$132)&lt;&gt;0,IF('Basic input'!$F$78&gt;=N134,$L$8/'Basic input'!$F$78,0),0)</f>
        <v>0</v>
      </c>
      <c r="W144" s="154">
        <f>IF(SUM(W132:$AB$132)&lt;&gt;0,IF('Basic input'!$F$78&gt;=O134,$L$8/'Basic input'!$F$78,0),0)</f>
        <v>0</v>
      </c>
      <c r="X144" s="154">
        <f>IF(SUM(X132:$AB$132)&lt;&gt;0,IF('Basic input'!$F$78&gt;=P134,$L$8/'Basic input'!$F$78,0),0)</f>
        <v>0</v>
      </c>
      <c r="Y144" s="154">
        <f>IF(SUM(Y132:$AB$132)&lt;&gt;0,IF('Basic input'!$F$78&gt;=Q134,$L$8/'Basic input'!$F$78,0),0)</f>
        <v>0</v>
      </c>
      <c r="Z144" s="154">
        <f>IF(SUM(Z132:$AB$132)&lt;&gt;0,IF('Basic input'!$F$78&gt;=R134,$L$8/'Basic input'!$F$78,0),0)</f>
        <v>0</v>
      </c>
      <c r="AA144" s="154">
        <f>IF(SUM(AA132:$AB$132)&lt;&gt;0,IF('Basic input'!$F$78&gt;=S134,$L$8/'Basic input'!$F$78,0),0)</f>
        <v>0</v>
      </c>
      <c r="AB144" s="154">
        <f>IF(SUM(AB132:$AB$132)&lt;&gt;0,IF('Basic input'!$F$78&gt;=T134,$L$8/'Basic input'!$F$78,0),0)</f>
        <v>0</v>
      </c>
      <c r="AC144" s="154"/>
      <c r="AD144" s="623">
        <f>SUM(D144:AC144)-$L$8</f>
        <v>0</v>
      </c>
    </row>
    <row r="145" spans="2:32" s="32" customFormat="1" ht="16.5" customHeight="1" x14ac:dyDescent="0.3">
      <c r="B145" s="226"/>
      <c r="C145" s="191" t="s">
        <v>242</v>
      </c>
      <c r="D145" s="154"/>
      <c r="E145" s="154"/>
      <c r="F145" s="154"/>
      <c r="G145" s="154"/>
      <c r="H145" s="154"/>
      <c r="I145" s="154"/>
      <c r="J145" s="154"/>
      <c r="K145" s="154"/>
      <c r="L145" s="154"/>
      <c r="M145" s="154">
        <f>IF(SUM(M132:$AB$132)&lt;&gt;0,IF('Basic input'!$F$78&gt;=D134,$M$8/'Basic input'!$F$78,0),0)</f>
        <v>0</v>
      </c>
      <c r="N145" s="154">
        <f>IF(SUM(N132:$AB$132)&lt;&gt;0,IF('Basic input'!$F$78&gt;=E134,$M$8/'Basic input'!$F$78,0),0)</f>
        <v>0</v>
      </c>
      <c r="O145" s="154">
        <f>IF(SUM(O132:$AB$132)&lt;&gt;0,IF('Basic input'!$F$78&gt;=F134,$M$8/'Basic input'!$F$78,0),0)</f>
        <v>0</v>
      </c>
      <c r="P145" s="154">
        <f>IF(SUM(P132:$AB$132)&lt;&gt;0,IF('Basic input'!$F$78&gt;=G134,$M$8/'Basic input'!$F$78,0),0)</f>
        <v>0</v>
      </c>
      <c r="Q145" s="154">
        <f>IF(SUM(Q132:$AB$132)&lt;&gt;0,IF('Basic input'!$F$78&gt;=H134,$M$8/'Basic input'!$F$78,0),0)</f>
        <v>0</v>
      </c>
      <c r="R145" s="154">
        <f>IF(SUM(R132:$AB$132)&lt;&gt;0,IF('Basic input'!$F$78&gt;=I134,$M$8/'Basic input'!$F$78,0),0)</f>
        <v>0</v>
      </c>
      <c r="S145" s="154">
        <f>IF(SUM(S132:$AB$132)&lt;&gt;0,IF('Basic input'!$F$78&gt;=J134,$M$8/'Basic input'!$F$78,0),0)</f>
        <v>0</v>
      </c>
      <c r="T145" s="154">
        <f>IF(SUM(T132:$AB$132)&lt;&gt;0,IF('Basic input'!$F$78&gt;=K134,$M$8/'Basic input'!$F$78,0),0)</f>
        <v>0</v>
      </c>
      <c r="U145" s="154">
        <f>IF(SUM(U132:$AB$132)&lt;&gt;0,IF('Basic input'!$F$78&gt;=L134,$M$8/'Basic input'!$F$78,0),0)</f>
        <v>0</v>
      </c>
      <c r="V145" s="154">
        <f>IF(SUM(V132:$AB$132)&lt;&gt;0,IF('Basic input'!$F$78&gt;=M134,$M$8/'Basic input'!$F$78,0),0)</f>
        <v>0</v>
      </c>
      <c r="W145" s="154">
        <f>IF(SUM(W132:$AB$132)&lt;&gt;0,IF('Basic input'!$F$78&gt;=N134,$M$8/'Basic input'!$F$78,0),0)</f>
        <v>0</v>
      </c>
      <c r="X145" s="154">
        <f>IF(SUM(X132:$AB$132)&lt;&gt;0,IF('Basic input'!$F$78&gt;=O134,$M$8/'Basic input'!$F$78,0),0)</f>
        <v>0</v>
      </c>
      <c r="Y145" s="154">
        <f>IF(SUM(Y132:$AB$132)&lt;&gt;0,IF('Basic input'!$F$78&gt;=P134,$M$8/'Basic input'!$F$78,0),0)</f>
        <v>0</v>
      </c>
      <c r="Z145" s="154">
        <f>IF(SUM(Z132:$AB$132)&lt;&gt;0,IF('Basic input'!$F$78&gt;=Q134,$M$8/'Basic input'!$F$78,0),0)</f>
        <v>0</v>
      </c>
      <c r="AA145" s="154">
        <f>IF(SUM(AA132:$AB$132)&lt;&gt;0,IF('Basic input'!$F$78&gt;=R134,$M$8/'Basic input'!$F$78,0),0)</f>
        <v>0</v>
      </c>
      <c r="AB145" s="154">
        <f>IF(SUM(AB132:$AB$132)&lt;&gt;0,IF('Basic input'!$F$78&gt;=S134,$M$8/'Basic input'!$F$78,0),0)</f>
        <v>0</v>
      </c>
      <c r="AC145" s="154"/>
      <c r="AD145" s="623">
        <f>SUM(D145:AC145)-$M$8</f>
        <v>0</v>
      </c>
    </row>
    <row r="146" spans="2:32" s="32" customFormat="1" ht="16.5" customHeight="1" x14ac:dyDescent="0.3">
      <c r="B146" s="226"/>
      <c r="C146" s="191" t="s">
        <v>243</v>
      </c>
      <c r="D146" s="154"/>
      <c r="E146" s="154"/>
      <c r="F146" s="154"/>
      <c r="G146" s="154"/>
      <c r="H146" s="154"/>
      <c r="I146" s="154"/>
      <c r="J146" s="154"/>
      <c r="K146" s="154"/>
      <c r="L146" s="154"/>
      <c r="M146" s="154"/>
      <c r="N146" s="154">
        <f>IF(SUM(N132:$AB$132)&lt;&gt;0,IF('Basic input'!$F$78&gt;=D134,$N$8/'Basic input'!$F$78,0),0)</f>
        <v>0</v>
      </c>
      <c r="O146" s="154">
        <f>IF(SUM(O132:$AB$132)&lt;&gt;0,IF('Basic input'!$F$78&gt;=E134,$N$8/'Basic input'!$F$78,0),0)</f>
        <v>0</v>
      </c>
      <c r="P146" s="154">
        <f>IF(SUM(P132:$AB$132)&lt;&gt;0,IF('Basic input'!$F$78&gt;=F134,$N$8/'Basic input'!$F$78,0),0)</f>
        <v>0</v>
      </c>
      <c r="Q146" s="154">
        <f>IF(SUM(Q132:$AB$132)&lt;&gt;0,IF('Basic input'!$F$78&gt;=G134,$N$8/'Basic input'!$F$78,0),0)</f>
        <v>0</v>
      </c>
      <c r="R146" s="154">
        <f>IF(SUM(R132:$AB$132)&lt;&gt;0,IF('Basic input'!$F$78&gt;=H134,$N$8/'Basic input'!$F$78,0),0)</f>
        <v>0</v>
      </c>
      <c r="S146" s="154">
        <f>IF(SUM(S132:$AB$132)&lt;&gt;0,IF('Basic input'!$F$78&gt;=I134,$N$8/'Basic input'!$F$78,0),0)</f>
        <v>0</v>
      </c>
      <c r="T146" s="154">
        <f>IF(SUM(T132:$AB$132)&lt;&gt;0,IF('Basic input'!$F$78&gt;=J134,$N$8/'Basic input'!$F$78,0),0)</f>
        <v>0</v>
      </c>
      <c r="U146" s="154">
        <f>IF(SUM(U132:$AB$132)&lt;&gt;0,IF('Basic input'!$F$78&gt;=K134,$N$8/'Basic input'!$F$78,0),0)</f>
        <v>0</v>
      </c>
      <c r="V146" s="154">
        <f>IF(SUM(V132:$AB$132)&lt;&gt;0,IF('Basic input'!$F$78&gt;=L134,$N$8/'Basic input'!$F$78,0),0)</f>
        <v>0</v>
      </c>
      <c r="W146" s="154">
        <f>IF(SUM(W132:$AB$132)&lt;&gt;0,IF('Basic input'!$F$78&gt;=M134,$N$8/'Basic input'!$F$78,0),0)</f>
        <v>0</v>
      </c>
      <c r="X146" s="154">
        <f>IF(SUM(X132:$AB$132)&lt;&gt;0,IF('Basic input'!$F$78&gt;=N134,$N$8/'Basic input'!$F$78,0),0)</f>
        <v>0</v>
      </c>
      <c r="Y146" s="154">
        <f>IF(SUM(Y132:$AB$132)&lt;&gt;0,IF('Basic input'!$F$78&gt;=O134,$N$8/'Basic input'!$F$78,0),0)</f>
        <v>0</v>
      </c>
      <c r="Z146" s="154">
        <f>IF(SUM(Z132:$AB$132)&lt;&gt;0,IF('Basic input'!$F$78&gt;=P134,$N$8/'Basic input'!$F$78,0),0)</f>
        <v>0</v>
      </c>
      <c r="AA146" s="154">
        <f>IF(SUM(AA132:$AB$132)&lt;&gt;0,IF('Basic input'!$F$78&gt;=Q134,$N$8/'Basic input'!$F$78,0),0)</f>
        <v>0</v>
      </c>
      <c r="AB146" s="154">
        <f>IF(SUM(AB132:$AB$132)&lt;&gt;0,IF('Basic input'!$F$78&gt;=R134,$N$8/'Basic input'!$F$78,0),0)</f>
        <v>0</v>
      </c>
      <c r="AC146" s="154"/>
      <c r="AD146" s="623">
        <f>SUM(D146:AC146)-$N$8</f>
        <v>0</v>
      </c>
      <c r="AE146" s="631">
        <f>SUM(AD136:AD146)+AB168</f>
        <v>0</v>
      </c>
    </row>
    <row r="147" spans="2:32" s="32" customFormat="1" ht="16.5" customHeight="1" x14ac:dyDescent="0.3">
      <c r="B147" s="34"/>
      <c r="C147" s="35"/>
      <c r="D147" s="33"/>
      <c r="E147" s="33"/>
      <c r="F147" s="33"/>
      <c r="G147" s="33"/>
      <c r="H147" s="33"/>
      <c r="I147" s="33"/>
      <c r="J147" s="33"/>
      <c r="K147" s="33"/>
      <c r="AE147" s="631"/>
    </row>
    <row r="148" spans="2:32" s="32" customFormat="1" ht="16.5" customHeight="1" x14ac:dyDescent="0.3">
      <c r="B148" s="34"/>
      <c r="C148" s="35"/>
      <c r="D148" s="33"/>
      <c r="E148" s="33"/>
      <c r="F148" s="33"/>
      <c r="G148" s="33"/>
      <c r="H148" s="33"/>
      <c r="I148" s="33"/>
      <c r="J148" s="33"/>
      <c r="K148" s="33"/>
    </row>
    <row r="149" spans="2:32" s="32" customFormat="1" ht="16.5" customHeight="1" x14ac:dyDescent="0.3">
      <c r="B149" s="133" t="s">
        <v>581</v>
      </c>
      <c r="C149" s="190"/>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c r="AA149" s="134"/>
      <c r="AB149" s="134"/>
      <c r="AC149" s="134"/>
      <c r="AD149" s="211"/>
    </row>
    <row r="150" spans="2:32" s="32" customFormat="1" ht="16.5" customHeight="1" thickBot="1" x14ac:dyDescent="0.35">
      <c r="B150" s="129"/>
      <c r="C150" s="124"/>
      <c r="D150" s="615">
        <v>1</v>
      </c>
      <c r="E150" s="615">
        <v>2</v>
      </c>
      <c r="F150" s="615">
        <v>3</v>
      </c>
      <c r="G150" s="615">
        <v>4</v>
      </c>
      <c r="H150" s="615">
        <v>5</v>
      </c>
      <c r="I150" s="615">
        <v>6</v>
      </c>
      <c r="J150" s="615">
        <v>7</v>
      </c>
      <c r="K150" s="615">
        <v>8</v>
      </c>
      <c r="L150" s="615">
        <v>9</v>
      </c>
      <c r="M150" s="615">
        <v>10</v>
      </c>
      <c r="N150" s="615">
        <v>11</v>
      </c>
      <c r="O150" s="615">
        <v>12</v>
      </c>
      <c r="P150" s="615">
        <v>13</v>
      </c>
      <c r="Q150" s="615">
        <v>14</v>
      </c>
      <c r="R150" s="615">
        <v>15</v>
      </c>
      <c r="S150" s="615">
        <v>16</v>
      </c>
      <c r="T150" s="615">
        <v>17</v>
      </c>
      <c r="U150" s="615">
        <v>18</v>
      </c>
      <c r="V150" s="615">
        <v>19</v>
      </c>
      <c r="W150" s="615">
        <v>20</v>
      </c>
      <c r="X150" s="615">
        <v>21</v>
      </c>
      <c r="Y150" s="615">
        <v>22</v>
      </c>
      <c r="Z150" s="615">
        <v>23</v>
      </c>
      <c r="AA150" s="615">
        <v>24</v>
      </c>
      <c r="AB150" s="615">
        <v>25</v>
      </c>
      <c r="AC150" s="615"/>
      <c r="AD150" s="55"/>
    </row>
    <row r="151" spans="2:32" s="32" customFormat="1" ht="16.5" customHeight="1" thickBot="1" x14ac:dyDescent="0.35">
      <c r="B151" s="600" t="s">
        <v>582</v>
      </c>
      <c r="C151" s="601" t="s">
        <v>16</v>
      </c>
      <c r="D151" s="619">
        <f>SUM(D152:D162)</f>
        <v>0</v>
      </c>
      <c r="E151" s="619">
        <f t="shared" ref="E151:AB151" si="28">SUM(E152:E162)</f>
        <v>0</v>
      </c>
      <c r="F151" s="619">
        <f t="shared" si="28"/>
        <v>0</v>
      </c>
      <c r="G151" s="619">
        <f t="shared" si="28"/>
        <v>0</v>
      </c>
      <c r="H151" s="619">
        <f t="shared" si="28"/>
        <v>0</v>
      </c>
      <c r="I151" s="619">
        <f t="shared" si="28"/>
        <v>0</v>
      </c>
      <c r="J151" s="619">
        <f t="shared" si="28"/>
        <v>0</v>
      </c>
      <c r="K151" s="619">
        <f t="shared" si="28"/>
        <v>0</v>
      </c>
      <c r="L151" s="619">
        <f t="shared" si="28"/>
        <v>0</v>
      </c>
      <c r="M151" s="619">
        <f t="shared" si="28"/>
        <v>0</v>
      </c>
      <c r="N151" s="619">
        <f t="shared" si="28"/>
        <v>0</v>
      </c>
      <c r="O151" s="619">
        <f t="shared" si="28"/>
        <v>0</v>
      </c>
      <c r="P151" s="619">
        <f t="shared" si="28"/>
        <v>0</v>
      </c>
      <c r="Q151" s="619">
        <f t="shared" si="28"/>
        <v>0</v>
      </c>
      <c r="R151" s="619">
        <f t="shared" si="28"/>
        <v>0</v>
      </c>
      <c r="S151" s="619">
        <f t="shared" si="28"/>
        <v>0</v>
      </c>
      <c r="T151" s="619">
        <f t="shared" si="28"/>
        <v>0</v>
      </c>
      <c r="U151" s="619">
        <f t="shared" si="28"/>
        <v>0</v>
      </c>
      <c r="V151" s="619">
        <f t="shared" si="28"/>
        <v>0</v>
      </c>
      <c r="W151" s="619">
        <f t="shared" si="28"/>
        <v>0</v>
      </c>
      <c r="X151" s="619">
        <f t="shared" si="28"/>
        <v>0</v>
      </c>
      <c r="Y151" s="619">
        <f t="shared" si="28"/>
        <v>0</v>
      </c>
      <c r="Z151" s="619">
        <f t="shared" si="28"/>
        <v>0</v>
      </c>
      <c r="AA151" s="619">
        <f t="shared" si="28"/>
        <v>0</v>
      </c>
      <c r="AB151" s="619">
        <f t="shared" si="28"/>
        <v>0</v>
      </c>
      <c r="AC151" s="619"/>
      <c r="AD151" s="34"/>
      <c r="AF151" s="631"/>
    </row>
    <row r="152" spans="2:32" s="32" customFormat="1" ht="16.5" customHeight="1" x14ac:dyDescent="0.3">
      <c r="B152" s="56"/>
      <c r="C152" s="191" t="s">
        <v>202</v>
      </c>
      <c r="D152" s="154">
        <f>IF(SUM(D132:$AB$132)&lt;&gt;0,IF('Basic input'!$F$78=D150,$D$10,0),0)</f>
        <v>0</v>
      </c>
      <c r="E152" s="154">
        <f>IF(SUM(E132:$AB$132)&lt;&gt;0,IF('Basic input'!$F$78=E150,$D$10,0),0)</f>
        <v>0</v>
      </c>
      <c r="F152" s="154">
        <f>IF(SUM(F132:$AB$132)&lt;&gt;0,IF('Basic input'!$F$78=F150,$D$10,0),0)</f>
        <v>0</v>
      </c>
      <c r="G152" s="154">
        <f>IF(SUM(G132:$AB$132)&lt;&gt;0,IF('Basic input'!$F$78=G150,$D$10,0),0)</f>
        <v>0</v>
      </c>
      <c r="H152" s="154">
        <f>IF(SUM(H132:$AB$132)&lt;&gt;0,IF('Basic input'!$F$78=H150,$D$10,0),0)</f>
        <v>0</v>
      </c>
      <c r="I152" s="154">
        <f>IF(SUM(I132:$AB$132)&lt;&gt;0,IF('Basic input'!$F$78=I150,$D$10,0),0)</f>
        <v>0</v>
      </c>
      <c r="J152" s="154">
        <f>IF(SUM(J132:$AB$132)&lt;&gt;0,IF('Basic input'!$F$78=J150,$D$10,0),0)</f>
        <v>0</v>
      </c>
      <c r="K152" s="154">
        <f>IF(SUM(K132:$AB$132)&lt;&gt;0,IF('Basic input'!$F$78=K150,$D$10,0),0)</f>
        <v>0</v>
      </c>
      <c r="L152" s="154">
        <f>IF(SUM(L132:$AB$132)&lt;&gt;0,IF('Basic input'!$F$78=L150,$D$10,0),0)</f>
        <v>0</v>
      </c>
      <c r="M152" s="154">
        <f>IF(SUM(M132:$AB$132)&lt;&gt;0,IF('Basic input'!$F$78=M150,$D$10,0),0)</f>
        <v>0</v>
      </c>
      <c r="N152" s="154">
        <f>IF(SUM(N132:$AB$132)&lt;&gt;0,IF('Basic input'!$F$78=N150,$D$10,0),0)</f>
        <v>0</v>
      </c>
      <c r="O152" s="154">
        <f>IF(SUM(O132:$AB$132)&lt;&gt;0,IF('Basic input'!$F$78=O150,$D$10,0),0)</f>
        <v>0</v>
      </c>
      <c r="P152" s="154">
        <f>IF(SUM(P132:$AB$132)&lt;&gt;0,IF('Basic input'!$F$78=P150,$D$10,0),0)</f>
        <v>0</v>
      </c>
      <c r="Q152" s="154">
        <f>IF(SUM(Q132:$AB$132)&lt;&gt;0,IF('Basic input'!$F$78=Q150,$D$10,0),0)</f>
        <v>0</v>
      </c>
      <c r="R152" s="154">
        <f>IF(SUM(R132:$AB$132)&lt;&gt;0,IF('Basic input'!$F$78=R150,$D$10,0),0)</f>
        <v>0</v>
      </c>
      <c r="S152" s="154">
        <f>IF(SUM(S132:$AB$132)&lt;&gt;0,IF('Basic input'!$F$78=S150,$D$10,0),0)</f>
        <v>0</v>
      </c>
      <c r="T152" s="154">
        <f>IF(SUM(T132:$AB$132)&lt;&gt;0,IF('Basic input'!$F$78=T150,$D$10,0),0)</f>
        <v>0</v>
      </c>
      <c r="U152" s="154">
        <f>IF(SUM(U132:$AB$132)&lt;&gt;0,IF('Basic input'!$F$78=U150,$D$10,0),0)</f>
        <v>0</v>
      </c>
      <c r="V152" s="154">
        <f>IF(SUM(V132:$AB$132)&lt;&gt;0,IF('Basic input'!$F$78=V150,$D$10,0),0)</f>
        <v>0</v>
      </c>
      <c r="W152" s="154">
        <f>IF(SUM(W132:$AB$132)&lt;&gt;0,IF('Basic input'!$F$78=W150,$D$10,0),0)</f>
        <v>0</v>
      </c>
      <c r="X152" s="154">
        <f>IF(SUM(X132:$AB$132)&lt;&gt;0,IF('Basic input'!$F$78=X150,$D$10,0),0)</f>
        <v>0</v>
      </c>
      <c r="Y152" s="154">
        <f>IF(SUM(Y132:$AB$132)&lt;&gt;0,IF('Basic input'!$F$78=Y150,$D$10,0),0)</f>
        <v>0</v>
      </c>
      <c r="Z152" s="154">
        <f>IF(SUM(Z132:$AB$132)&lt;&gt;0,IF('Basic input'!$F$78=Z150,$D$10,0),0)</f>
        <v>0</v>
      </c>
      <c r="AA152" s="154">
        <f>IF(SUM(AA132:$AB$132)&lt;&gt;0,IF('Basic input'!$F$78=AA150,$D$10,0),0)</f>
        <v>0</v>
      </c>
      <c r="AB152" s="154">
        <f>IF(SUM(AB132:$AB$132)&lt;&gt;0,IF('Basic input'!$F$78=AB150,$D$10,0),0)</f>
        <v>0</v>
      </c>
      <c r="AC152" s="154"/>
      <c r="AD152" s="623">
        <f>SUM(D152:AC152)-$D$10</f>
        <v>0</v>
      </c>
    </row>
    <row r="153" spans="2:32" s="32" customFormat="1" ht="16.5" customHeight="1" x14ac:dyDescent="0.3">
      <c r="B153" s="225"/>
      <c r="C153" s="191" t="s">
        <v>234</v>
      </c>
      <c r="D153" s="155"/>
      <c r="E153" s="154">
        <f>IF(SUM(E132:$AB$132)&lt;&gt;0,IF('Basic input'!$F$78=D150,$E$10,0),0)</f>
        <v>0</v>
      </c>
      <c r="F153" s="154">
        <f>IF(SUM(F132:$AB$132)&lt;&gt;0,IF('Basic input'!$F$78=E150,$E$10,0),0)</f>
        <v>0</v>
      </c>
      <c r="G153" s="154">
        <f>IF(SUM(G132:$AB$132)&lt;&gt;0,IF('Basic input'!$F$78=F150,$E$10,0),0)</f>
        <v>0</v>
      </c>
      <c r="H153" s="154">
        <f>IF(SUM(H132:$AB$132)&lt;&gt;0,IF('Basic input'!$F$78=G150,$E$10,0),0)</f>
        <v>0</v>
      </c>
      <c r="I153" s="154">
        <f>IF(SUM(I132:$AB$132)&lt;&gt;0,IF('Basic input'!$F$78=H150,$E$10,0),0)</f>
        <v>0</v>
      </c>
      <c r="J153" s="154">
        <f>IF(SUM(J132:$AB$132)&lt;&gt;0,IF('Basic input'!$F$78=I150,$E$10,0),0)</f>
        <v>0</v>
      </c>
      <c r="K153" s="154">
        <f>IF(SUM(K132:$AB$132)&lt;&gt;0,IF('Basic input'!$F$78=J150,$E$10,0),0)</f>
        <v>0</v>
      </c>
      <c r="L153" s="154">
        <f>IF(SUM(L132:$AB$132)&lt;&gt;0,IF('Basic input'!$F$78=K150,$E$10,0),0)</f>
        <v>0</v>
      </c>
      <c r="M153" s="154">
        <f>IF(SUM(M132:$AB$132)&lt;&gt;0,IF('Basic input'!$F$78=L150,$E$10,0),0)</f>
        <v>0</v>
      </c>
      <c r="N153" s="154">
        <f>IF(SUM(N132:$AB$132)&lt;&gt;0,IF('Basic input'!$F$78=M150,$E$10,0),0)</f>
        <v>0</v>
      </c>
      <c r="O153" s="154">
        <f>IF(SUM(O132:$AB$132)&lt;&gt;0,IF('Basic input'!$F$78=N150,$E$10,0),0)</f>
        <v>0</v>
      </c>
      <c r="P153" s="154">
        <f>IF(SUM(P132:$AB$132)&lt;&gt;0,IF('Basic input'!$F$78=O150,$E$10,0),0)</f>
        <v>0</v>
      </c>
      <c r="Q153" s="154">
        <f>IF(SUM(Q132:$AB$132)&lt;&gt;0,IF('Basic input'!$F$78=P150,$E$10,0),0)</f>
        <v>0</v>
      </c>
      <c r="R153" s="154">
        <f>IF(SUM(R132:$AB$132)&lt;&gt;0,IF('Basic input'!$F$78=Q150,$E$10,0),0)</f>
        <v>0</v>
      </c>
      <c r="S153" s="154">
        <f>IF(SUM(S132:$AB$132)&lt;&gt;0,IF('Basic input'!$F$78=R150,$E$10,0),0)</f>
        <v>0</v>
      </c>
      <c r="T153" s="154">
        <f>IF(SUM(T132:$AB$132)&lt;&gt;0,IF('Basic input'!$F$78=S150,$E$10,0),0)</f>
        <v>0</v>
      </c>
      <c r="U153" s="154">
        <f>IF(SUM(U132:$AB$132)&lt;&gt;0,IF('Basic input'!$F$78=T150,$E$10,0),0)</f>
        <v>0</v>
      </c>
      <c r="V153" s="154">
        <f>IF(SUM(V132:$AB$132)&lt;&gt;0,IF('Basic input'!$F$78=U150,$E$10,0),0)</f>
        <v>0</v>
      </c>
      <c r="W153" s="154">
        <f>IF(SUM(W132:$AB$132)&lt;&gt;0,IF('Basic input'!$F$78=V150,$E$10,0),0)</f>
        <v>0</v>
      </c>
      <c r="X153" s="154">
        <f>IF(SUM(X132:$AB$132)&lt;&gt;0,IF('Basic input'!$F$78=W150,$E$10,0),0)</f>
        <v>0</v>
      </c>
      <c r="Y153" s="154">
        <f>IF(SUM(Y132:$AB$132)&lt;&gt;0,IF('Basic input'!$F$78=X150,$E$10,0),0)</f>
        <v>0</v>
      </c>
      <c r="Z153" s="154">
        <f>IF(SUM(Z132:$AB$132)&lt;&gt;0,IF('Basic input'!$F$78=Y150,$E$10,0),0)</f>
        <v>0</v>
      </c>
      <c r="AA153" s="154">
        <f>IF(SUM(AA132:$AB$132)&lt;&gt;0,IF('Basic input'!$F$78=Z150,$E$10,0),0)</f>
        <v>0</v>
      </c>
      <c r="AB153" s="154">
        <f>IF(SUM(AB132:$AB$132)&lt;&gt;0,IF('Basic input'!$F$78=AA150,$E$10,0),0)</f>
        <v>0</v>
      </c>
      <c r="AC153" s="154"/>
      <c r="AD153" s="623">
        <f>SUM(D153:AC153)-$E$10</f>
        <v>0</v>
      </c>
    </row>
    <row r="154" spans="2:32" s="32" customFormat="1" ht="16.5" customHeight="1" x14ac:dyDescent="0.3">
      <c r="B154" s="226"/>
      <c r="C154" s="191" t="s">
        <v>235</v>
      </c>
      <c r="D154" s="154"/>
      <c r="E154" s="154"/>
      <c r="F154" s="154">
        <f>IF(SUM(F132:$AB$132)&lt;&gt;0,IF('Basic input'!$F$78=D150,$F$10,0),0)</f>
        <v>0</v>
      </c>
      <c r="G154" s="154">
        <f>IF(SUM(G132:$AB$132)&lt;&gt;0,IF('Basic input'!$F$78=E150,$F$10,0),0)</f>
        <v>0</v>
      </c>
      <c r="H154" s="154">
        <f>IF(SUM(H132:$AB$132)&lt;&gt;0,IF('Basic input'!$F$78=F150,$F$10,0),0)</f>
        <v>0</v>
      </c>
      <c r="I154" s="154">
        <f>IF(SUM(I132:$AB$132)&lt;&gt;0,IF('Basic input'!$F$78=G150,$F$10,0),0)</f>
        <v>0</v>
      </c>
      <c r="J154" s="154">
        <f>IF(SUM(J132:$AB$132)&lt;&gt;0,IF('Basic input'!$F$78=H150,$F$10,0),0)</f>
        <v>0</v>
      </c>
      <c r="K154" s="154">
        <f>IF(SUM(K132:$AB$132)&lt;&gt;0,IF('Basic input'!$F$78=I150,$F$10,0),0)</f>
        <v>0</v>
      </c>
      <c r="L154" s="154">
        <f>IF(SUM(L132:$AB$132)&lt;&gt;0,IF('Basic input'!$F$78=J150,$F$10,0),0)</f>
        <v>0</v>
      </c>
      <c r="M154" s="154">
        <f>IF(SUM(M132:$AB$132)&lt;&gt;0,IF('Basic input'!$F$78=K150,$F$10,0),0)</f>
        <v>0</v>
      </c>
      <c r="N154" s="154">
        <f>IF(SUM(N132:$AB$132)&lt;&gt;0,IF('Basic input'!$F$78=L150,$F$10,0),0)</f>
        <v>0</v>
      </c>
      <c r="O154" s="154">
        <f>IF(SUM(O132:$AB$132)&lt;&gt;0,IF('Basic input'!$F$78=M150,$F$10,0),0)</f>
        <v>0</v>
      </c>
      <c r="P154" s="154">
        <f>IF(SUM(P132:$AB$132)&lt;&gt;0,IF('Basic input'!$F$78=N150,$F$10,0),0)</f>
        <v>0</v>
      </c>
      <c r="Q154" s="154">
        <f>IF(SUM(Q132:$AB$132)&lt;&gt;0,IF('Basic input'!$F$78=O150,$F$10,0),0)</f>
        <v>0</v>
      </c>
      <c r="R154" s="154">
        <f>IF(SUM(R132:$AB$132)&lt;&gt;0,IF('Basic input'!$F$78=P150,$F$10,0),0)</f>
        <v>0</v>
      </c>
      <c r="S154" s="154">
        <f>IF(SUM(S132:$AB$132)&lt;&gt;0,IF('Basic input'!$F$78=Q150,$F$10,0),0)</f>
        <v>0</v>
      </c>
      <c r="T154" s="154">
        <f>IF(SUM(T132:$AB$132)&lt;&gt;0,IF('Basic input'!$F$78=R150,$F$10,0),0)</f>
        <v>0</v>
      </c>
      <c r="U154" s="154">
        <f>IF(SUM(U132:$AB$132)&lt;&gt;0,IF('Basic input'!$F$78=S150,$F$10,0),0)</f>
        <v>0</v>
      </c>
      <c r="V154" s="154">
        <f>IF(SUM(V132:$AB$132)&lt;&gt;0,IF('Basic input'!$F$78=T150,$F$10,0),0)</f>
        <v>0</v>
      </c>
      <c r="W154" s="154">
        <f>IF(SUM(W132:$AB$132)&lt;&gt;0,IF('Basic input'!$F$78=U150,$F$10,0),0)</f>
        <v>0</v>
      </c>
      <c r="X154" s="154">
        <f>IF(SUM(X132:$AB$132)&lt;&gt;0,IF('Basic input'!$F$78=V150,$F$10,0),0)</f>
        <v>0</v>
      </c>
      <c r="Y154" s="154">
        <f>IF(SUM(Y132:$AB$132)&lt;&gt;0,IF('Basic input'!$F$78=W150,$F$10,0),0)</f>
        <v>0</v>
      </c>
      <c r="Z154" s="154">
        <f>IF(SUM(Z132:$AB$132)&lt;&gt;0,IF('Basic input'!$F$78=X150,$F$10,0),0)</f>
        <v>0</v>
      </c>
      <c r="AA154" s="154">
        <f>IF(SUM(AA132:$AB$132)&lt;&gt;0,IF('Basic input'!$F$78=Y150,$F$10,0),0)</f>
        <v>0</v>
      </c>
      <c r="AB154" s="154">
        <f>IF(SUM(AB132:$AB$132)&lt;&gt;0,IF('Basic input'!$F$78=Z150,$F$10,0),0)</f>
        <v>0</v>
      </c>
      <c r="AC154" s="154"/>
      <c r="AD154" s="623">
        <f>SUM(D154:AC154)-$F$10</f>
        <v>0</v>
      </c>
    </row>
    <row r="155" spans="2:32" s="32" customFormat="1" ht="16.5" customHeight="1" x14ac:dyDescent="0.3">
      <c r="B155" s="226"/>
      <c r="C155" s="191" t="s">
        <v>236</v>
      </c>
      <c r="D155" s="154"/>
      <c r="E155" s="154"/>
      <c r="F155" s="154"/>
      <c r="G155" s="154">
        <f>IF(SUM(G132:$AB$132)&lt;&gt;0,IF('Basic input'!$F$78=D150,$G$10,0),0)</f>
        <v>0</v>
      </c>
      <c r="H155" s="154">
        <f>IF(SUM(H132:$AB$132)&lt;&gt;0,IF('Basic input'!$F$78=E150,$G$10,0),0)</f>
        <v>0</v>
      </c>
      <c r="I155" s="154">
        <f>IF(SUM(I132:$AB$132)&lt;&gt;0,IF('Basic input'!$F$78=F150,$G$10,0),0)</f>
        <v>0</v>
      </c>
      <c r="J155" s="154">
        <f>IF(SUM(J132:$AB$132)&lt;&gt;0,IF('Basic input'!$F$78=G150,$G$10,0),0)</f>
        <v>0</v>
      </c>
      <c r="K155" s="154">
        <f>IF(SUM(K132:$AB$132)&lt;&gt;0,IF('Basic input'!$F$78=H150,$G$10,0),0)</f>
        <v>0</v>
      </c>
      <c r="L155" s="154">
        <f>IF(SUM(L132:$AB$132)&lt;&gt;0,IF('Basic input'!$F$78=I150,$G$10,0),0)</f>
        <v>0</v>
      </c>
      <c r="M155" s="154">
        <f>IF(SUM(M132:$AB$132)&lt;&gt;0,IF('Basic input'!$F$78=J150,$G$10,0),0)</f>
        <v>0</v>
      </c>
      <c r="N155" s="154">
        <f>IF(SUM(N132:$AB$132)&lt;&gt;0,IF('Basic input'!$F$78=K150,$G$10,0),0)</f>
        <v>0</v>
      </c>
      <c r="O155" s="154">
        <f>IF(SUM(O132:$AB$132)&lt;&gt;0,IF('Basic input'!$F$78=L150,$G$10,0),0)</f>
        <v>0</v>
      </c>
      <c r="P155" s="154">
        <f>IF(SUM(P132:$AB$132)&lt;&gt;0,IF('Basic input'!$F$78=M150,$G$10,0),0)</f>
        <v>0</v>
      </c>
      <c r="Q155" s="154">
        <f>IF(SUM(Q132:$AB$132)&lt;&gt;0,IF('Basic input'!$F$78=N150,$G$10,0),0)</f>
        <v>0</v>
      </c>
      <c r="R155" s="154">
        <f>IF(SUM(R132:$AB$132)&lt;&gt;0,IF('Basic input'!$F$78=O150,$G$10,0),0)</f>
        <v>0</v>
      </c>
      <c r="S155" s="154">
        <f>IF(SUM(S132:$AB$132)&lt;&gt;0,IF('Basic input'!$F$78=P150,$G$10,0),0)</f>
        <v>0</v>
      </c>
      <c r="T155" s="154">
        <f>IF(SUM(T132:$AB$132)&lt;&gt;0,IF('Basic input'!$F$78=Q150,$G$10,0),0)</f>
        <v>0</v>
      </c>
      <c r="U155" s="154">
        <f>IF(SUM(U132:$AB$132)&lt;&gt;0,IF('Basic input'!$F$78=R150,$G$10,0),0)</f>
        <v>0</v>
      </c>
      <c r="V155" s="154">
        <f>IF(SUM(V132:$AB$132)&lt;&gt;0,IF('Basic input'!$F$78=S150,$G$10,0),0)</f>
        <v>0</v>
      </c>
      <c r="W155" s="154">
        <f>IF(SUM(W132:$AB$132)&lt;&gt;0,IF('Basic input'!$F$78=T150,$G$10,0),0)</f>
        <v>0</v>
      </c>
      <c r="X155" s="154">
        <f>IF(SUM(X132:$AB$132)&lt;&gt;0,IF('Basic input'!$F$78=U150,$G$10,0),0)</f>
        <v>0</v>
      </c>
      <c r="Y155" s="154">
        <f>IF(SUM(Y132:$AB$132)&lt;&gt;0,IF('Basic input'!$F$78=V150,$G$10,0),0)</f>
        <v>0</v>
      </c>
      <c r="Z155" s="154">
        <f>IF(SUM(Z132:$AB$132)&lt;&gt;0,IF('Basic input'!$F$78=W150,$G$10,0),0)</f>
        <v>0</v>
      </c>
      <c r="AA155" s="154">
        <f>IF(SUM(AA132:$AB$132)&lt;&gt;0,IF('Basic input'!$F$78=X150,$G$10,0),0)</f>
        <v>0</v>
      </c>
      <c r="AB155" s="154">
        <f>IF(SUM(AB132:$AB$132)&lt;&gt;0,IF('Basic input'!$F$78=Y150,$G$10,0),0)</f>
        <v>0</v>
      </c>
      <c r="AC155" s="154"/>
      <c r="AD155" s="623">
        <f>SUM(D155:AC155)-$G$10</f>
        <v>0</v>
      </c>
    </row>
    <row r="156" spans="2:32" s="32" customFormat="1" ht="16.5" customHeight="1" x14ac:dyDescent="0.3">
      <c r="B156" s="226"/>
      <c r="C156" s="191" t="s">
        <v>237</v>
      </c>
      <c r="D156" s="154"/>
      <c r="E156" s="154"/>
      <c r="F156" s="154"/>
      <c r="G156" s="154"/>
      <c r="H156" s="154">
        <f>IF(SUM(H$132:$AB$132)&lt;&gt;0,IF('Basic input'!$F$78=D150,$H$10,0),0)</f>
        <v>0</v>
      </c>
      <c r="I156" s="154">
        <f>IF(SUM(I$132:$AB$132)&lt;&gt;0,IF('Basic input'!$F$78=E150,$H$10,0),0)</f>
        <v>0</v>
      </c>
      <c r="J156" s="154">
        <f>IF(SUM(J$132:$AB$132)&lt;&gt;0,IF('Basic input'!$F$78=F150,$H$10,0),0)</f>
        <v>0</v>
      </c>
      <c r="K156" s="154">
        <f>IF(SUM(K$132:$AB$132)&lt;&gt;0,IF('Basic input'!$F$78=G150,$H$10,0),0)</f>
        <v>0</v>
      </c>
      <c r="L156" s="154">
        <f>IF(SUM(L$132:$AB$132)&lt;&gt;0,IF('Basic input'!$F$78=H150,$H$10,0),0)</f>
        <v>0</v>
      </c>
      <c r="M156" s="154">
        <f>IF(SUM(M$132:$AB$132)&lt;&gt;0,IF('Basic input'!$F$78=I150,$H$10,0),0)</f>
        <v>0</v>
      </c>
      <c r="N156" s="154">
        <f>IF(SUM(N$132:$AB$132)&lt;&gt;0,IF('Basic input'!$F$78=J150,$H$10,0),0)</f>
        <v>0</v>
      </c>
      <c r="O156" s="154">
        <f>IF(SUM(O$132:$AB$132)&lt;&gt;0,IF('Basic input'!$F$78=K150,$H$10,0),0)</f>
        <v>0</v>
      </c>
      <c r="P156" s="154">
        <f>IF(SUM(P$132:$AB$132)&lt;&gt;0,IF('Basic input'!$F$78=L150,$H$10,0),0)</f>
        <v>0</v>
      </c>
      <c r="Q156" s="154">
        <f>IF(SUM(Q$132:$AB$132)&lt;&gt;0,IF('Basic input'!$F$78=M150,$H$10,0),0)</f>
        <v>0</v>
      </c>
      <c r="R156" s="154">
        <f>IF(SUM(R$132:$AB$132)&lt;&gt;0,IF('Basic input'!$F$78=N150,$H$10,0),0)</f>
        <v>0</v>
      </c>
      <c r="S156" s="154">
        <f>IF(SUM(S$132:$AB$132)&lt;&gt;0,IF('Basic input'!$F$78=O150,$H$10,0),0)</f>
        <v>0</v>
      </c>
      <c r="T156" s="154">
        <f>IF(SUM(T$132:$AB$132)&lt;&gt;0,IF('Basic input'!$F$78=P150,$H$10,0),0)</f>
        <v>0</v>
      </c>
      <c r="U156" s="154">
        <f>IF(SUM(U$132:$AB$132)&lt;&gt;0,IF('Basic input'!$F$78=Q150,$H$10,0),0)</f>
        <v>0</v>
      </c>
      <c r="V156" s="154">
        <f>IF(SUM(V$132:$AB$132)&lt;&gt;0,IF('Basic input'!$F$78=R150,$H$10,0),0)</f>
        <v>0</v>
      </c>
      <c r="W156" s="154">
        <f>IF(SUM(W$132:$AB$132)&lt;&gt;0,IF('Basic input'!$F$78=S150,$H$10,0),0)</f>
        <v>0</v>
      </c>
      <c r="X156" s="154">
        <f>IF(SUM(X$132:$AB$132)&lt;&gt;0,IF('Basic input'!$F$78=T150,$H$10,0),0)</f>
        <v>0</v>
      </c>
      <c r="Y156" s="154">
        <f>IF(SUM(Y$132:$AB$132)&lt;&gt;0,IF('Basic input'!$F$78=U150,$H$10,0),0)</f>
        <v>0</v>
      </c>
      <c r="Z156" s="154">
        <f>IF(SUM(Z$132:$AB$132)&lt;&gt;0,IF('Basic input'!$F$78=V150,$H$10,0),0)</f>
        <v>0</v>
      </c>
      <c r="AA156" s="154">
        <f>IF(SUM(AA$132:$AB$132)&lt;&gt;0,IF('Basic input'!$F$78=W150,$H$10,0),0)</f>
        <v>0</v>
      </c>
      <c r="AB156" s="154">
        <f>IF(SUM(AB$132:$AB$132)&lt;&gt;0,IF('Basic input'!$F$78=X150,$H$10,0),0)</f>
        <v>0</v>
      </c>
      <c r="AC156" s="154"/>
      <c r="AD156" s="623">
        <f>SUM(D156:AC156)-$H$10</f>
        <v>0</v>
      </c>
    </row>
    <row r="157" spans="2:32" s="32" customFormat="1" ht="16.5" customHeight="1" x14ac:dyDescent="0.3">
      <c r="B157" s="226"/>
      <c r="C157" s="191" t="s">
        <v>238</v>
      </c>
      <c r="D157" s="154"/>
      <c r="E157" s="154"/>
      <c r="F157" s="154"/>
      <c r="G157" s="154"/>
      <c r="H157" s="154"/>
      <c r="I157" s="154">
        <f>IF(SUM(I132:$AB$132)&lt;&gt;0,IF('Basic input'!$F$78=D150,$I$10,0),0)</f>
        <v>0</v>
      </c>
      <c r="J157" s="154">
        <f>IF(SUM(J132:$AB$132)&lt;&gt;0,IF('Basic input'!$F$78=E150,$I$10,0),0)</f>
        <v>0</v>
      </c>
      <c r="K157" s="154">
        <f>IF(SUM(K132:$AB$132)&lt;&gt;0,IF('Basic input'!$F$78=F150,$I$10,0),0)</f>
        <v>0</v>
      </c>
      <c r="L157" s="154">
        <f>IF(SUM(L132:$AB$132)&lt;&gt;0,IF('Basic input'!$F$78=G150,$I$10,0),0)</f>
        <v>0</v>
      </c>
      <c r="M157" s="154">
        <f>IF(SUM(M132:$AB$132)&lt;&gt;0,IF('Basic input'!$F$78=H150,$I$10,0),0)</f>
        <v>0</v>
      </c>
      <c r="N157" s="154">
        <f>IF(SUM(N132:$AB$132)&lt;&gt;0,IF('Basic input'!$F$78=I150,$I$10,0),0)</f>
        <v>0</v>
      </c>
      <c r="O157" s="154">
        <f>IF(SUM(O132:$AB$132)&lt;&gt;0,IF('Basic input'!$F$78=J150,$I$10,0),0)</f>
        <v>0</v>
      </c>
      <c r="P157" s="154">
        <f>IF(SUM(P132:$AB$132)&lt;&gt;0,IF('Basic input'!$F$78=K150,$I$10,0),0)</f>
        <v>0</v>
      </c>
      <c r="Q157" s="154">
        <f>IF(SUM(Q132:$AB$132)&lt;&gt;0,IF('Basic input'!$F$78=L150,$I$10,0),0)</f>
        <v>0</v>
      </c>
      <c r="R157" s="154">
        <f>IF(SUM(R132:$AB$132)&lt;&gt;0,IF('Basic input'!$F$78=M150,$I$10,0),0)</f>
        <v>0</v>
      </c>
      <c r="S157" s="154">
        <f>IF(SUM(S132:$AB$132)&lt;&gt;0,IF('Basic input'!$F$78=N150,$I$10,0),0)</f>
        <v>0</v>
      </c>
      <c r="T157" s="154">
        <f>IF(SUM(T132:$AB$132)&lt;&gt;0,IF('Basic input'!$F$78=O150,$I$10,0),0)</f>
        <v>0</v>
      </c>
      <c r="U157" s="154">
        <f>IF(SUM(U132:$AB$132)&lt;&gt;0,IF('Basic input'!$F$78=P150,$I$10,0),0)</f>
        <v>0</v>
      </c>
      <c r="V157" s="154">
        <f>IF(SUM(V132:$AB$132)&lt;&gt;0,IF('Basic input'!$F$78=Q150,$I$10,0),0)</f>
        <v>0</v>
      </c>
      <c r="W157" s="154">
        <f>IF(SUM(W132:$AB$132)&lt;&gt;0,IF('Basic input'!$F$78=R150,$I$10,0),0)</f>
        <v>0</v>
      </c>
      <c r="X157" s="154">
        <f>IF(SUM(X132:$AB$132)&lt;&gt;0,IF('Basic input'!$F$78=S150,$I$10,0),0)</f>
        <v>0</v>
      </c>
      <c r="Y157" s="154">
        <f>IF(SUM(Y132:$AB$132)&lt;&gt;0,IF('Basic input'!$F$78=T150,$I$10,0),0)</f>
        <v>0</v>
      </c>
      <c r="Z157" s="154">
        <f>IF(SUM(Z132:$AB$132)&lt;&gt;0,IF('Basic input'!$F$78=U150,$I$10,0),0)</f>
        <v>0</v>
      </c>
      <c r="AA157" s="154">
        <f>IF(SUM(AA132:$AB$132)&lt;&gt;0,IF('Basic input'!$F$78=V150,$I$10,0),0)</f>
        <v>0</v>
      </c>
      <c r="AB157" s="154">
        <f>IF(SUM(AB132:$AB$132)&lt;&gt;0,IF('Basic input'!$F$78=W150,$I$10,0),0)</f>
        <v>0</v>
      </c>
      <c r="AC157" s="154"/>
      <c r="AD157" s="623">
        <f>SUM(D157:AC157)-$I$10</f>
        <v>0</v>
      </c>
    </row>
    <row r="158" spans="2:32" s="32" customFormat="1" ht="16.5" customHeight="1" x14ac:dyDescent="0.3">
      <c r="B158" s="226"/>
      <c r="C158" s="191" t="s">
        <v>239</v>
      </c>
      <c r="D158" s="154"/>
      <c r="E158" s="154"/>
      <c r="F158" s="154"/>
      <c r="G158" s="154"/>
      <c r="H158" s="154"/>
      <c r="I158" s="154"/>
      <c r="J158" s="154">
        <f>IF(SUM(J132:$AB$132)&lt;&gt;0,IF('Basic input'!$F$78=D150,$J$10,0),0)</f>
        <v>0</v>
      </c>
      <c r="K158" s="154">
        <f>IF(SUM(K132:$AB$132)&lt;&gt;0,IF('Basic input'!$F$78=E150,$J$10,0),0)</f>
        <v>0</v>
      </c>
      <c r="L158" s="154">
        <f>IF(SUM(L132:$AB$132)&lt;&gt;0,IF('Basic input'!$F$78=F150,$J$10,0),0)</f>
        <v>0</v>
      </c>
      <c r="M158" s="154">
        <f>IF(SUM(M132:$AB$132)&lt;&gt;0,IF('Basic input'!$F$78=G150,$J$10,0),0)</f>
        <v>0</v>
      </c>
      <c r="N158" s="154">
        <f>IF(SUM(N132:$AB$132)&lt;&gt;0,IF('Basic input'!$F$78=H150,$J$10,0),0)</f>
        <v>0</v>
      </c>
      <c r="O158" s="154">
        <f>IF(SUM(O132:$AB$132)&lt;&gt;0,IF('Basic input'!$F$78=I150,$J$10,0),0)</f>
        <v>0</v>
      </c>
      <c r="P158" s="154">
        <f>IF(SUM(P132:$AB$132)&lt;&gt;0,IF('Basic input'!$F$78=J150,$J$10,0),0)</f>
        <v>0</v>
      </c>
      <c r="Q158" s="154">
        <f>IF(SUM(Q132:$AB$132)&lt;&gt;0,IF('Basic input'!$F$78=K150,$J$10,0),0)</f>
        <v>0</v>
      </c>
      <c r="R158" s="154">
        <f>IF(SUM(R132:$AB$132)&lt;&gt;0,IF('Basic input'!$F$78=L150,$J$10,0),0)</f>
        <v>0</v>
      </c>
      <c r="S158" s="154">
        <f>IF(SUM(S132:$AB$132)&lt;&gt;0,IF('Basic input'!$F$78=M150,$J$10,0),0)</f>
        <v>0</v>
      </c>
      <c r="T158" s="154">
        <f>IF(SUM(T132:$AB$132)&lt;&gt;0,IF('Basic input'!$F$78=N150,$J$10,0),0)</f>
        <v>0</v>
      </c>
      <c r="U158" s="154">
        <f>IF(SUM(U132:$AB$132)&lt;&gt;0,IF('Basic input'!$F$78=O150,$J$10,0),0)</f>
        <v>0</v>
      </c>
      <c r="V158" s="154">
        <f>IF(SUM(V132:$AB$132)&lt;&gt;0,IF('Basic input'!$F$78=P150,$J$10,0),0)</f>
        <v>0</v>
      </c>
      <c r="W158" s="154">
        <f>IF(SUM(W132:$AB$132)&lt;&gt;0,IF('Basic input'!$F$78=Q150,$J$10,0),0)</f>
        <v>0</v>
      </c>
      <c r="X158" s="154">
        <f>IF(SUM(X132:$AB$132)&lt;&gt;0,IF('Basic input'!$F$78=R150,$J$10,0),0)</f>
        <v>0</v>
      </c>
      <c r="Y158" s="154">
        <f>IF(SUM(Y132:$AB$132)&lt;&gt;0,IF('Basic input'!$F$78=S150,$J$10,0),0)</f>
        <v>0</v>
      </c>
      <c r="Z158" s="154">
        <f>IF(SUM(Z132:$AB$132)&lt;&gt;0,IF('Basic input'!$F$78=T150,$J$10,0),0)</f>
        <v>0</v>
      </c>
      <c r="AA158" s="154">
        <f>IF(SUM(AA132:$AB$132)&lt;&gt;0,IF('Basic input'!$F$78=U150,$J$10,0),0)</f>
        <v>0</v>
      </c>
      <c r="AB158" s="154">
        <f>IF(SUM(AB132:$AB$132)&lt;&gt;0,IF('Basic input'!$F$78=V150,$J$10,0),0)</f>
        <v>0</v>
      </c>
      <c r="AC158" s="154"/>
      <c r="AD158" s="623">
        <f>SUM(D158:AC158)-$J$10</f>
        <v>0</v>
      </c>
    </row>
    <row r="159" spans="2:32" s="32" customFormat="1" ht="16.5" customHeight="1" x14ac:dyDescent="0.3">
      <c r="B159" s="226"/>
      <c r="C159" s="191" t="s">
        <v>240</v>
      </c>
      <c r="D159" s="154"/>
      <c r="E159" s="154"/>
      <c r="F159" s="154"/>
      <c r="G159" s="154"/>
      <c r="H159" s="154"/>
      <c r="I159" s="154"/>
      <c r="J159" s="154"/>
      <c r="K159" s="154">
        <f>IF(SUM(K132:$AB$132)&lt;&gt;0,IF('Basic input'!$F$78=D150,$K$10,0),0)</f>
        <v>0</v>
      </c>
      <c r="L159" s="154">
        <f>IF(SUM(L132:$AB$132)&lt;&gt;0,IF('Basic input'!$F$78=E150,$K$10,0),0)</f>
        <v>0</v>
      </c>
      <c r="M159" s="154">
        <f>IF(SUM(M132:$AB$132)&lt;&gt;0,IF('Basic input'!$F$78=F150,$K$10,0),0)</f>
        <v>0</v>
      </c>
      <c r="N159" s="154">
        <f>IF(SUM(N132:$AB$132)&lt;&gt;0,IF('Basic input'!$F$78=G150,$K$10,0),0)</f>
        <v>0</v>
      </c>
      <c r="O159" s="154">
        <f>IF(SUM(O132:$AB$132)&lt;&gt;0,IF('Basic input'!$F$78=H150,$K$10,0),0)</f>
        <v>0</v>
      </c>
      <c r="P159" s="154">
        <f>IF(SUM(P132:$AB$132)&lt;&gt;0,IF('Basic input'!$F$78=I150,$K$10,0),0)</f>
        <v>0</v>
      </c>
      <c r="Q159" s="154">
        <f>IF(SUM(Q132:$AB$132)&lt;&gt;0,IF('Basic input'!$F$78=J150,$K$10,0),0)</f>
        <v>0</v>
      </c>
      <c r="R159" s="154">
        <f>IF(SUM(R132:$AB$132)&lt;&gt;0,IF('Basic input'!$F$78=K150,$K$10,0),0)</f>
        <v>0</v>
      </c>
      <c r="S159" s="154">
        <f>IF(SUM(S132:$AB$132)&lt;&gt;0,IF('Basic input'!$F$78=L150,$K$10,0),0)</f>
        <v>0</v>
      </c>
      <c r="T159" s="154">
        <f>IF(SUM(T132:$AB$132)&lt;&gt;0,IF('Basic input'!$F$78=M150,$K$10,0),0)</f>
        <v>0</v>
      </c>
      <c r="U159" s="154">
        <f>IF(SUM(U132:$AB$132)&lt;&gt;0,IF('Basic input'!$F$78=N150,$K$10,0),0)</f>
        <v>0</v>
      </c>
      <c r="V159" s="154">
        <f>IF(SUM(V132:$AB$132)&lt;&gt;0,IF('Basic input'!$F$78=O150,$K$10,0),0)</f>
        <v>0</v>
      </c>
      <c r="W159" s="154">
        <f>IF(SUM(W132:$AB$132)&lt;&gt;0,IF('Basic input'!$F$78=P150,$K$10,0),0)</f>
        <v>0</v>
      </c>
      <c r="X159" s="154">
        <f>IF(SUM(X132:$AB$132)&lt;&gt;0,IF('Basic input'!$F$78=Q150,$K$10,0),0)</f>
        <v>0</v>
      </c>
      <c r="Y159" s="154">
        <f>IF(SUM(Y132:$AB$132)&lt;&gt;0,IF('Basic input'!$F$78=R150,$K$10,0),0)</f>
        <v>0</v>
      </c>
      <c r="Z159" s="154">
        <f>IF(SUM(Z132:$AB$132)&lt;&gt;0,IF('Basic input'!$F$78=S150,$K$10,0),0)</f>
        <v>0</v>
      </c>
      <c r="AA159" s="154">
        <f>IF(SUM(AA132:$AB$132)&lt;&gt;0,IF('Basic input'!$F$78=T150,$K$10,0),0)</f>
        <v>0</v>
      </c>
      <c r="AB159" s="154">
        <f>IF(SUM(AB132:$AB$132)&lt;&gt;0,IF('Basic input'!$F$78=U150,$K$10,0),0)</f>
        <v>0</v>
      </c>
      <c r="AC159" s="154"/>
      <c r="AD159" s="623">
        <f>SUM(D159:AC159)-$K$10</f>
        <v>0</v>
      </c>
    </row>
    <row r="160" spans="2:32" s="32" customFormat="1" ht="16.5" customHeight="1" x14ac:dyDescent="0.3">
      <c r="B160" s="226"/>
      <c r="C160" s="191" t="s">
        <v>241</v>
      </c>
      <c r="D160" s="154"/>
      <c r="E160" s="154"/>
      <c r="F160" s="154"/>
      <c r="G160" s="154"/>
      <c r="H160" s="154"/>
      <c r="I160" s="154"/>
      <c r="J160" s="154"/>
      <c r="K160" s="154"/>
      <c r="L160" s="154">
        <f>IF(SUM(L132:$AB$132)&lt;&gt;0,IF('Basic input'!$F$78=D150,$L$10,0),0)</f>
        <v>0</v>
      </c>
      <c r="M160" s="154">
        <f>IF(SUM(M132:$AB$132)&lt;&gt;0,IF('Basic input'!$F$78=E150,$L$10,0),0)</f>
        <v>0</v>
      </c>
      <c r="N160" s="154">
        <f>IF(SUM(N132:$AB$132)&lt;&gt;0,IF('Basic input'!$F$78=F150,$L$10,0),0)</f>
        <v>0</v>
      </c>
      <c r="O160" s="154">
        <f>IF(SUM(O132:$AB$132)&lt;&gt;0,IF('Basic input'!$F$78=G150,$L$10,0),0)</f>
        <v>0</v>
      </c>
      <c r="P160" s="154">
        <f>IF(SUM(P132:$AB$132)&lt;&gt;0,IF('Basic input'!$F$78=H150,$L$10,0),0)</f>
        <v>0</v>
      </c>
      <c r="Q160" s="154">
        <f>IF(SUM(Q132:$AB$132)&lt;&gt;0,IF('Basic input'!$F$78=I150,$L$10,0),0)</f>
        <v>0</v>
      </c>
      <c r="R160" s="154">
        <f>IF(SUM(R132:$AB$132)&lt;&gt;0,IF('Basic input'!$F$78=J150,$L$10,0),0)</f>
        <v>0</v>
      </c>
      <c r="S160" s="154">
        <f>IF(SUM(S132:$AB$132)&lt;&gt;0,IF('Basic input'!$F$78=K150,$L$10,0),0)</f>
        <v>0</v>
      </c>
      <c r="T160" s="154">
        <f>IF(SUM(T132:$AB$132)&lt;&gt;0,IF('Basic input'!$F$78=L150,$L$10,0),0)</f>
        <v>0</v>
      </c>
      <c r="U160" s="154">
        <f>IF(SUM(U132:$AB$132)&lt;&gt;0,IF('Basic input'!$F$78=M150,$L$10,0),0)</f>
        <v>0</v>
      </c>
      <c r="V160" s="154">
        <f>IF(SUM(V132:$AB$132)&lt;&gt;0,IF('Basic input'!$F$78=N150,$L$10,0),0)</f>
        <v>0</v>
      </c>
      <c r="W160" s="154">
        <f>IF(SUM(W132:$AB$132)&lt;&gt;0,IF('Basic input'!$F$78=O150,$L$10,0),0)</f>
        <v>0</v>
      </c>
      <c r="X160" s="154">
        <f>IF(SUM(X132:$AB$132)&lt;&gt;0,IF('Basic input'!$F$78=P150,$L$10,0),0)</f>
        <v>0</v>
      </c>
      <c r="Y160" s="154">
        <f>IF(SUM(Y132:$AB$132)&lt;&gt;0,IF('Basic input'!$F$78=Q150,$L$10,0),0)</f>
        <v>0</v>
      </c>
      <c r="Z160" s="154">
        <f>IF(SUM(Z132:$AB$132)&lt;&gt;0,IF('Basic input'!$F$78=R150,$L$10,0),0)</f>
        <v>0</v>
      </c>
      <c r="AA160" s="154">
        <f>IF(SUM(AA132:$AB$132)&lt;&gt;0,IF('Basic input'!$F$78=S150,$L$10,0),0)</f>
        <v>0</v>
      </c>
      <c r="AB160" s="154">
        <f>IF(SUM(AB132:$AB$132)&lt;&gt;0,IF('Basic input'!$F$78=T150,$L$10,0),0)</f>
        <v>0</v>
      </c>
      <c r="AC160" s="154"/>
      <c r="AD160" s="623">
        <f>SUM(D160:AC160)-$L$10</f>
        <v>0</v>
      </c>
    </row>
    <row r="161" spans="2:31" s="32" customFormat="1" ht="16.5" customHeight="1" x14ac:dyDescent="0.3">
      <c r="B161" s="226"/>
      <c r="C161" s="191" t="s">
        <v>242</v>
      </c>
      <c r="D161" s="154"/>
      <c r="E161" s="154"/>
      <c r="F161" s="154"/>
      <c r="G161" s="154"/>
      <c r="H161" s="154"/>
      <c r="I161" s="154"/>
      <c r="J161" s="154"/>
      <c r="K161" s="154"/>
      <c r="L161" s="154"/>
      <c r="M161" s="154">
        <f>IF(SUM(M132:$AB$132)&lt;&gt;0,IF('Basic input'!$F$78=D150,$M$10,0),0)</f>
        <v>0</v>
      </c>
      <c r="N161" s="154">
        <f>IF(SUM(N132:$AB$132)&lt;&gt;0,IF('Basic input'!$F$78=E150,$M$10,0),0)</f>
        <v>0</v>
      </c>
      <c r="O161" s="154">
        <f>IF(SUM(O132:$AB$132)&lt;&gt;0,IF('Basic input'!$F$78=F150,$M$10,0),0)</f>
        <v>0</v>
      </c>
      <c r="P161" s="154">
        <f>IF(SUM(P132:$AB$132)&lt;&gt;0,IF('Basic input'!$F$78=G150,$M$10,0),0)</f>
        <v>0</v>
      </c>
      <c r="Q161" s="154">
        <f>IF(SUM(Q132:$AB$132)&lt;&gt;0,IF('Basic input'!$F$78=H150,$M$10,0),0)</f>
        <v>0</v>
      </c>
      <c r="R161" s="154">
        <f>IF(SUM(R132:$AB$132)&lt;&gt;0,IF('Basic input'!$F$78=I150,$M$10,0),0)</f>
        <v>0</v>
      </c>
      <c r="S161" s="154">
        <f>IF(SUM(S132:$AB$132)&lt;&gt;0,IF('Basic input'!$F$78=J150,$M$10,0),0)</f>
        <v>0</v>
      </c>
      <c r="T161" s="154">
        <f>IF(SUM(T132:$AB$132)&lt;&gt;0,IF('Basic input'!$F$78=K150,$M$10,0),0)</f>
        <v>0</v>
      </c>
      <c r="U161" s="154">
        <f>IF(SUM(U132:$AB$132)&lt;&gt;0,IF('Basic input'!$F$78=L150,$M$10,0),0)</f>
        <v>0</v>
      </c>
      <c r="V161" s="154">
        <f>IF(SUM(V132:$AB$132)&lt;&gt;0,IF('Basic input'!$F$78=M150,$M$10,0),0)</f>
        <v>0</v>
      </c>
      <c r="W161" s="154">
        <f>IF(SUM(W132:$AB$132)&lt;&gt;0,IF('Basic input'!$F$78=N150,$M$10,0),0)</f>
        <v>0</v>
      </c>
      <c r="X161" s="154">
        <f>IF(SUM(X132:$AB$132)&lt;&gt;0,IF('Basic input'!$F$78=O150,$M$10,0),0)</f>
        <v>0</v>
      </c>
      <c r="Y161" s="154">
        <f>IF(SUM(Y132:$AB$132)&lt;&gt;0,IF('Basic input'!$F$78=P150,$M$10,0),0)</f>
        <v>0</v>
      </c>
      <c r="Z161" s="154">
        <f>IF(SUM(Z132:$AB$132)&lt;&gt;0,IF('Basic input'!$F$78=Q150,$M$10,0),0)</f>
        <v>0</v>
      </c>
      <c r="AA161" s="154">
        <f>IF(SUM(AA132:$AB$132)&lt;&gt;0,IF('Basic input'!$F$78=R150,$M$10,0),0)</f>
        <v>0</v>
      </c>
      <c r="AB161" s="154">
        <f>IF(SUM(AB132:$AB$132)&lt;&gt;0,IF('Basic input'!$F$78=S150,$M$10,0),0)</f>
        <v>0</v>
      </c>
      <c r="AC161" s="154"/>
      <c r="AD161" s="623">
        <f>SUM(D161:AC161)-$M$10</f>
        <v>0</v>
      </c>
    </row>
    <row r="162" spans="2:31" s="32" customFormat="1" ht="16.5" customHeight="1" x14ac:dyDescent="0.3">
      <c r="B162" s="226"/>
      <c r="C162" s="191" t="s">
        <v>243</v>
      </c>
      <c r="D162" s="154"/>
      <c r="E162" s="154"/>
      <c r="F162" s="154"/>
      <c r="G162" s="154"/>
      <c r="H162" s="154"/>
      <c r="I162" s="154"/>
      <c r="J162" s="154"/>
      <c r="K162" s="154"/>
      <c r="L162" s="154"/>
      <c r="M162" s="154"/>
      <c r="N162" s="154">
        <f>IF(SUM(N132:$AB$132)&lt;&gt;0,IF('Basic input'!$F$78=D150,$N$10,0),0)</f>
        <v>0</v>
      </c>
      <c r="O162" s="154">
        <f>IF(SUM(O132:$AB$132)&lt;&gt;0,IF('Basic input'!$F$78=E150,$N$10,0),0)</f>
        <v>0</v>
      </c>
      <c r="P162" s="154">
        <f>IF(SUM(P132:$AB$132)&lt;&gt;0,IF('Basic input'!$F$78=F150,$N$10,0),0)</f>
        <v>0</v>
      </c>
      <c r="Q162" s="154">
        <f>IF(SUM(Q132:$AB$132)&lt;&gt;0,IF('Basic input'!$F$78=G150,$N$10,0),0)</f>
        <v>0</v>
      </c>
      <c r="R162" s="154">
        <f>IF(SUM(R132:$AB$132)&lt;&gt;0,IF('Basic input'!$F$78=H150,$N$10,0),0)</f>
        <v>0</v>
      </c>
      <c r="S162" s="154">
        <f>IF(SUM(S132:$AB$132)&lt;&gt;0,IF('Basic input'!$F$78=I150,$N$10,0),0)</f>
        <v>0</v>
      </c>
      <c r="T162" s="154">
        <f>IF(SUM(T132:$AB$132)&lt;&gt;0,IF('Basic input'!$F$78=J150,$N$10,0),0)</f>
        <v>0</v>
      </c>
      <c r="U162" s="154">
        <f>IF(SUM(U132:$AB$132)&lt;&gt;0,IF('Basic input'!$F$78=K150,$N$10,0),0)</f>
        <v>0</v>
      </c>
      <c r="V162" s="154">
        <f>IF(SUM(V132:$AB$132)&lt;&gt;0,IF('Basic input'!$F$78=L150,$N$10,0),0)</f>
        <v>0</v>
      </c>
      <c r="W162" s="154">
        <f>IF(SUM(W132:$AB$132)&lt;&gt;0,IF('Basic input'!$F$78=M150,$N$10,0),0)</f>
        <v>0</v>
      </c>
      <c r="X162" s="154">
        <f>IF(SUM(X132:$AB$132)&lt;&gt;0,IF('Basic input'!$F$78=N150,$N$10,0),0)</f>
        <v>0</v>
      </c>
      <c r="Y162" s="154">
        <f>IF(SUM(Y132:$AB$132)&lt;&gt;0,IF('Basic input'!$F$78=O150,$N$10,0),0)</f>
        <v>0</v>
      </c>
      <c r="Z162" s="154">
        <f>IF(SUM(Z132:$AB$132)&lt;&gt;0,IF('Basic input'!$F$78=P150,$N$10,0),0)</f>
        <v>0</v>
      </c>
      <c r="AA162" s="154">
        <f>IF(SUM(AA132:$AB$132)&lt;&gt;0,IF('Basic input'!$F$78=Q150,$N$10,0),0)</f>
        <v>0</v>
      </c>
      <c r="AB162" s="154">
        <f>IF(SUM(AB132:$AB$132)&lt;&gt;0,IF('Basic input'!$F$78=R150,$N$10,0),0)</f>
        <v>0</v>
      </c>
      <c r="AC162" s="154"/>
      <c r="AD162" s="623">
        <f>SUM(D162:AC162)-$N$10</f>
        <v>0</v>
      </c>
      <c r="AE162" s="631">
        <f>SUM(AD153:AD162)+AB173</f>
        <v>0</v>
      </c>
    </row>
    <row r="163" spans="2:31" s="32" customFormat="1" ht="16.5" customHeight="1" thickBot="1" x14ac:dyDescent="0.35">
      <c r="C163" s="35"/>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row>
    <row r="164" spans="2:31" s="32" customFormat="1" ht="16.5" customHeight="1" thickBot="1" x14ac:dyDescent="0.35">
      <c r="B164" s="600" t="s">
        <v>144</v>
      </c>
      <c r="C164" s="601" t="s">
        <v>16</v>
      </c>
      <c r="D164" s="619">
        <f>+D8</f>
        <v>0</v>
      </c>
      <c r="E164" s="619">
        <f t="shared" ref="E164:AB164" si="29">+E8</f>
        <v>0</v>
      </c>
      <c r="F164" s="619">
        <f t="shared" si="29"/>
        <v>0</v>
      </c>
      <c r="G164" s="619">
        <f t="shared" si="29"/>
        <v>0</v>
      </c>
      <c r="H164" s="619">
        <f t="shared" si="29"/>
        <v>0</v>
      </c>
      <c r="I164" s="619">
        <f t="shared" si="29"/>
        <v>0</v>
      </c>
      <c r="J164" s="619">
        <f t="shared" si="29"/>
        <v>0</v>
      </c>
      <c r="K164" s="619">
        <f t="shared" si="29"/>
        <v>0</v>
      </c>
      <c r="L164" s="619">
        <f t="shared" si="29"/>
        <v>0</v>
      </c>
      <c r="M164" s="619">
        <f t="shared" si="29"/>
        <v>0</v>
      </c>
      <c r="N164" s="619">
        <f t="shared" si="29"/>
        <v>0</v>
      </c>
      <c r="O164" s="619">
        <f t="shared" si="29"/>
        <v>0</v>
      </c>
      <c r="P164" s="619">
        <f t="shared" si="29"/>
        <v>0</v>
      </c>
      <c r="Q164" s="619">
        <f t="shared" si="29"/>
        <v>0</v>
      </c>
      <c r="R164" s="619">
        <f t="shared" si="29"/>
        <v>0</v>
      </c>
      <c r="S164" s="619">
        <f t="shared" si="29"/>
        <v>0</v>
      </c>
      <c r="T164" s="619">
        <f t="shared" si="29"/>
        <v>0</v>
      </c>
      <c r="U164" s="619">
        <f t="shared" si="29"/>
        <v>0</v>
      </c>
      <c r="V164" s="619">
        <f t="shared" si="29"/>
        <v>0</v>
      </c>
      <c r="W164" s="619">
        <f t="shared" si="29"/>
        <v>0</v>
      </c>
      <c r="X164" s="619">
        <f t="shared" si="29"/>
        <v>0</v>
      </c>
      <c r="Y164" s="619">
        <f t="shared" si="29"/>
        <v>0</v>
      </c>
      <c r="Z164" s="619">
        <f t="shared" si="29"/>
        <v>0</v>
      </c>
      <c r="AA164" s="619">
        <f t="shared" si="29"/>
        <v>0</v>
      </c>
      <c r="AB164" s="619">
        <f t="shared" si="29"/>
        <v>0</v>
      </c>
      <c r="AC164" s="619"/>
    </row>
    <row r="165" spans="2:31" s="32" customFormat="1" ht="16.5" customHeight="1" thickBot="1" x14ac:dyDescent="0.35">
      <c r="B165" s="32" t="s">
        <v>587</v>
      </c>
      <c r="C165" s="35"/>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f>SUM(D164:AB164)</f>
        <v>0</v>
      </c>
      <c r="AC165" s="33"/>
    </row>
    <row r="166" spans="2:31" s="32" customFormat="1" ht="16.5" customHeight="1" thickBot="1" x14ac:dyDescent="0.35">
      <c r="B166" s="600" t="s">
        <v>560</v>
      </c>
      <c r="C166" s="601" t="s">
        <v>16</v>
      </c>
      <c r="D166" s="619">
        <f>SUM(D136:D146)</f>
        <v>0</v>
      </c>
      <c r="E166" s="619">
        <f t="shared" ref="E166:AB166" si="30">SUM(E136:E146)</f>
        <v>0</v>
      </c>
      <c r="F166" s="619">
        <f t="shared" si="30"/>
        <v>0</v>
      </c>
      <c r="G166" s="619">
        <f t="shared" si="30"/>
        <v>0</v>
      </c>
      <c r="H166" s="619">
        <f t="shared" si="30"/>
        <v>0</v>
      </c>
      <c r="I166" s="619">
        <f t="shared" si="30"/>
        <v>0</v>
      </c>
      <c r="J166" s="619">
        <f t="shared" si="30"/>
        <v>0</v>
      </c>
      <c r="K166" s="619">
        <f t="shared" si="30"/>
        <v>0</v>
      </c>
      <c r="L166" s="619">
        <f t="shared" si="30"/>
        <v>0</v>
      </c>
      <c r="M166" s="619">
        <f t="shared" si="30"/>
        <v>0</v>
      </c>
      <c r="N166" s="619">
        <f t="shared" si="30"/>
        <v>0</v>
      </c>
      <c r="O166" s="619">
        <f t="shared" si="30"/>
        <v>0</v>
      </c>
      <c r="P166" s="619">
        <f t="shared" si="30"/>
        <v>0</v>
      </c>
      <c r="Q166" s="619">
        <f t="shared" si="30"/>
        <v>0</v>
      </c>
      <c r="R166" s="619">
        <f>SUM(R136:R146)</f>
        <v>0</v>
      </c>
      <c r="S166" s="619">
        <f t="shared" si="30"/>
        <v>0</v>
      </c>
      <c r="T166" s="619">
        <f t="shared" si="30"/>
        <v>0</v>
      </c>
      <c r="U166" s="619">
        <f t="shared" si="30"/>
        <v>0</v>
      </c>
      <c r="V166" s="619">
        <f t="shared" si="30"/>
        <v>0</v>
      </c>
      <c r="W166" s="619">
        <f t="shared" si="30"/>
        <v>0</v>
      </c>
      <c r="X166" s="619">
        <f t="shared" si="30"/>
        <v>0</v>
      </c>
      <c r="Y166" s="619">
        <f t="shared" si="30"/>
        <v>0</v>
      </c>
      <c r="Z166" s="619">
        <f t="shared" si="30"/>
        <v>0</v>
      </c>
      <c r="AA166" s="619">
        <f t="shared" si="30"/>
        <v>0</v>
      </c>
      <c r="AB166" s="619">
        <f t="shared" si="30"/>
        <v>0</v>
      </c>
      <c r="AC166" s="619"/>
    </row>
    <row r="167" spans="2:31" s="32" customFormat="1" ht="16.5" customHeight="1" thickBot="1" x14ac:dyDescent="0.35">
      <c r="B167" s="32" t="s">
        <v>586</v>
      </c>
      <c r="C167" s="35"/>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f>SUM(D166:AB166)</f>
        <v>0</v>
      </c>
      <c r="AC167" s="33"/>
    </row>
    <row r="168" spans="2:31" s="32" customFormat="1" ht="16.5" customHeight="1" thickBot="1" x14ac:dyDescent="0.35">
      <c r="B168" s="600" t="s">
        <v>599</v>
      </c>
      <c r="C168" s="601" t="s">
        <v>16</v>
      </c>
      <c r="D168" s="619">
        <f>+IF(SUM(D132:$AB$132)&lt;&gt;0,(IF(SUM(E132:AB132)&lt;&gt;0,0,SUM($D$164:$AB$164)-SUM($D$166:$AB$166))),0)</f>
        <v>0</v>
      </c>
      <c r="E168" s="619">
        <f>+IF(SUM(E132:$AB$132)&lt;&gt;0,(IF(SUM(F132:AB132)&lt;&gt;0,0,SUM($D$164:$AB$164)-SUM($D$166:$AB$166))),0)</f>
        <v>0</v>
      </c>
      <c r="F168" s="619">
        <f>+IF(SUM(F132:$AB$132)&lt;&gt;0,(IF(SUM(G132:AC132)&lt;&gt;0,0,SUM($D$164:$AB$164)-SUM($D$166:$AB$166))),0)</f>
        <v>0</v>
      </c>
      <c r="G168" s="619">
        <f>+IF(SUM(G132:$AB$132)&lt;&gt;0,(IF(SUM(H132:AC132)&lt;&gt;0,0,SUM($D$164:$AB$164)-SUM($D$166:$AB$166))),0)</f>
        <v>0</v>
      </c>
      <c r="H168" s="619">
        <f>+IF(SUM(H132:$AB$132)&lt;&gt;0,(IF(SUM(I132:AC132)&lt;&gt;0,0,SUM($D$164:$AB$164)-SUM($D$166:$AB$166))),0)</f>
        <v>0</v>
      </c>
      <c r="I168" s="619">
        <f>+IF(SUM(I132:$AB$132)&lt;&gt;0,(IF(SUM(J132:AC132)&lt;&gt;0,0,SUM($D$164:$AB$164)-SUM($D$166:$AB$166))),0)</f>
        <v>0</v>
      </c>
      <c r="J168" s="619">
        <f>+IF(SUM(J132:$AB$132)&lt;&gt;0,(IF(SUM(K132:AC132)&lt;&gt;0,0,SUM($D$164:$AB$164)-SUM($D$166:$AB$166))),0)</f>
        <v>0</v>
      </c>
      <c r="K168" s="619">
        <f>+IF(SUM(K132:$AB$132)&lt;&gt;0,(IF(SUM(L132:AC132)&lt;&gt;0,0,SUM($D$164:$AB$164)-SUM($D$166:$AB$166))),0)</f>
        <v>0</v>
      </c>
      <c r="L168" s="619">
        <f>+IF(SUM(L132:$AB$132)&lt;&gt;0,(IF(SUM(M132:AC132)&lt;&gt;0,0,SUM($D$164:$AB$164)-SUM($D$166:$AB$166))),0)</f>
        <v>0</v>
      </c>
      <c r="M168" s="619">
        <f>+IF(SUM(M132:$AB$132)&lt;&gt;0,(IF(SUM(N132:AC132)&lt;&gt;0,0,SUM($D$164:$AB$164)-SUM($D$166:$AB$166))),0)</f>
        <v>0</v>
      </c>
      <c r="N168" s="619">
        <f>+IF(SUM(N132:$AB$132)&lt;&gt;0,(IF(SUM(O132:AC132)&lt;&gt;0,0,SUM($D$164:$AB$164)-SUM($D$166:$AB$166))),0)</f>
        <v>0</v>
      </c>
      <c r="O168" s="619">
        <f>+IF(SUM(O132:$AB$132)&lt;&gt;0,(IF(SUM(P132:AC132)&lt;&gt;0,0,SUM($D$164:$AB$164)-SUM($D$166:$AB$166))),0)</f>
        <v>0</v>
      </c>
      <c r="P168" s="619">
        <f>+IF(SUM(P132:$AB$132)&lt;&gt;0,(IF(SUM(Q132:AC132)&lt;&gt;0,0,SUM($D$164:$AB$164)-SUM($D$166:$AB$166))),0)</f>
        <v>0</v>
      </c>
      <c r="Q168" s="619">
        <f>+IF(SUM(Q132:$AB$132)&lt;&gt;0,(IF(SUM(R132:AC132)&lt;&gt;0,0,SUM($D$164:$AB$164)-SUM($D$166:$AB$166))),0)</f>
        <v>0</v>
      </c>
      <c r="R168" s="619">
        <f>+IF(SUM(R132:$AB$132)&lt;&gt;0,(IF(SUM(S132:AC132)&lt;&gt;0,0,SUM($D$164:$AB$164)-SUM($D$166:$AB$166))),0)</f>
        <v>0</v>
      </c>
      <c r="S168" s="619">
        <f>+IF(SUM(S132:$AB$132)&lt;&gt;0,(IF(SUM(T132:AC132)&lt;&gt;0,0,SUM($D$164:$AB$164)-SUM($D$166:$AB$166))),0)</f>
        <v>0</v>
      </c>
      <c r="T168" s="619">
        <f>+IF(SUM(T132:$AB$132)&lt;&gt;0,(IF(SUM(U132:AC132)&lt;&gt;0,0,SUM($D$164:$AB$164)-SUM($D$166:$AB$166))),0)</f>
        <v>0</v>
      </c>
      <c r="U168" s="619">
        <f>+IF(SUM(U132:$AB$132)&lt;&gt;0,(IF(SUM(V132:AC132)&lt;&gt;0,0,SUM($D$164:$AB$164)-SUM($D$166:$AB$166))),0)</f>
        <v>0</v>
      </c>
      <c r="V168" s="619">
        <f>+IF(SUM(V132:$AB$132)&lt;&gt;0,(IF(SUM(W132:AC132)&lt;&gt;0,0,SUM($D$164:$AB$164)-SUM($D$166:$AB$166))),0)</f>
        <v>0</v>
      </c>
      <c r="W168" s="619">
        <f>+IF(SUM(W132:$AB$132)&lt;&gt;0,(IF(SUM(X132:AC132)&lt;&gt;0,0,SUM($D$164:$AB$164)-SUM($D$166:$AB$166))),0)</f>
        <v>0</v>
      </c>
      <c r="X168" s="619">
        <f>+IF(SUM(X132:$AB$132)&lt;&gt;0,(IF(SUM(Y132:AC132)&lt;&gt;0,0,SUM($D$164:$AB$164)-SUM($D$166:$AB$166))),0)</f>
        <v>0</v>
      </c>
      <c r="Y168" s="619">
        <f>+IF(SUM(Y132:$AB$132)&lt;&gt;0,(IF(SUM(Z132:AC132)&lt;&gt;0,0,SUM($D$164:$AB$164)-SUM($D$166:$AB$166))),0)</f>
        <v>0</v>
      </c>
      <c r="Z168" s="619">
        <f>+IF(SUM(Z132:$AB$132)&lt;&gt;0,(IF(SUM(AA132:AC132)&lt;&gt;0,0,SUM($D$164:$AB$164)-SUM($D$166:$AB$166))),0)</f>
        <v>0</v>
      </c>
      <c r="AA168" s="619">
        <f>+IF(SUM(AA132:$AB$132)&lt;&gt;0,(IF(SUM(AB132:AC132)&lt;&gt;0,0,SUM($D$164:$AB$164)-SUM($D$166:$AB$166))),0)</f>
        <v>0</v>
      </c>
      <c r="AB168" s="619">
        <f>+IF(SUM(AB132:$AB$132)&lt;&gt;0,(IF(AC132&lt;&gt;0,0,SUM($D$164:$AB$164)-SUM($D$166:$AB$166))),0)</f>
        <v>0</v>
      </c>
      <c r="AC168" s="619"/>
    </row>
    <row r="169" spans="2:31" s="32" customFormat="1" ht="16.5" customHeight="1" thickBot="1" x14ac:dyDescent="0.35">
      <c r="C169" s="35"/>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row>
    <row r="170" spans="2:31" s="32" customFormat="1" ht="16.5" customHeight="1" thickBot="1" x14ac:dyDescent="0.35">
      <c r="B170" s="600" t="s">
        <v>594</v>
      </c>
      <c r="C170" s="601" t="s">
        <v>16</v>
      </c>
      <c r="D170" s="619"/>
      <c r="E170" s="619"/>
      <c r="F170" s="619"/>
      <c r="G170" s="619"/>
      <c r="H170" s="619"/>
      <c r="I170" s="619"/>
      <c r="J170" s="619"/>
      <c r="K170" s="619"/>
      <c r="L170" s="619"/>
      <c r="M170" s="619"/>
      <c r="N170" s="619"/>
      <c r="O170" s="619"/>
      <c r="P170" s="619"/>
      <c r="Q170" s="619"/>
      <c r="R170" s="619"/>
      <c r="S170" s="619"/>
      <c r="T170" s="619"/>
      <c r="U170" s="619"/>
      <c r="V170" s="619"/>
      <c r="W170" s="619"/>
      <c r="X170" s="619"/>
      <c r="Y170" s="619"/>
      <c r="Z170" s="619"/>
      <c r="AA170" s="619"/>
      <c r="AB170" s="619">
        <f>+SUM(D66:AB66)-SUM(D9:N9)</f>
        <v>0</v>
      </c>
      <c r="AC170" s="619"/>
    </row>
    <row r="171" spans="2:31" s="32" customFormat="1" ht="16.5" customHeight="1" thickBot="1" x14ac:dyDescent="0.35">
      <c r="B171" s="600"/>
      <c r="C171" s="601"/>
      <c r="D171" s="619"/>
      <c r="E171" s="619"/>
      <c r="F171" s="619"/>
      <c r="G171" s="619"/>
      <c r="H171" s="619"/>
      <c r="I171" s="619"/>
      <c r="J171" s="619"/>
      <c r="K171" s="619"/>
      <c r="L171" s="619"/>
      <c r="M171" s="619"/>
      <c r="N171" s="619"/>
      <c r="O171" s="619"/>
      <c r="P171" s="619"/>
      <c r="Q171" s="619"/>
      <c r="R171" s="619"/>
      <c r="S171" s="619"/>
      <c r="T171" s="619"/>
      <c r="U171" s="619"/>
      <c r="V171" s="619"/>
      <c r="W171" s="619"/>
      <c r="X171" s="619"/>
      <c r="Y171" s="619"/>
      <c r="Z171" s="619"/>
      <c r="AA171" s="619"/>
      <c r="AB171" s="619"/>
      <c r="AC171" s="619"/>
    </row>
    <row r="172" spans="2:31" s="32" customFormat="1" ht="16.5" customHeight="1" thickBot="1" x14ac:dyDescent="0.35">
      <c r="B172" s="600" t="s">
        <v>570</v>
      </c>
      <c r="C172" s="601" t="s">
        <v>16</v>
      </c>
      <c r="D172" s="619">
        <f>+D10</f>
        <v>0</v>
      </c>
      <c r="E172" s="619">
        <f t="shared" ref="E172:AB172" si="31">+E10</f>
        <v>0</v>
      </c>
      <c r="F172" s="619">
        <f t="shared" si="31"/>
        <v>0</v>
      </c>
      <c r="G172" s="619">
        <f t="shared" si="31"/>
        <v>0</v>
      </c>
      <c r="H172" s="619">
        <f t="shared" si="31"/>
        <v>0</v>
      </c>
      <c r="I172" s="619">
        <f t="shared" si="31"/>
        <v>0</v>
      </c>
      <c r="J172" s="619">
        <f t="shared" si="31"/>
        <v>0</v>
      </c>
      <c r="K172" s="619">
        <f t="shared" si="31"/>
        <v>0</v>
      </c>
      <c r="L172" s="619">
        <f t="shared" si="31"/>
        <v>0</v>
      </c>
      <c r="M172" s="619">
        <f t="shared" si="31"/>
        <v>0</v>
      </c>
      <c r="N172" s="619">
        <f t="shared" si="31"/>
        <v>0</v>
      </c>
      <c r="O172" s="619">
        <f t="shared" si="31"/>
        <v>0</v>
      </c>
      <c r="P172" s="619">
        <f t="shared" si="31"/>
        <v>0</v>
      </c>
      <c r="Q172" s="619">
        <f t="shared" si="31"/>
        <v>0</v>
      </c>
      <c r="R172" s="619">
        <f t="shared" si="31"/>
        <v>0</v>
      </c>
      <c r="S172" s="619">
        <f t="shared" si="31"/>
        <v>0</v>
      </c>
      <c r="T172" s="619">
        <f t="shared" si="31"/>
        <v>0</v>
      </c>
      <c r="U172" s="619">
        <f t="shared" si="31"/>
        <v>0</v>
      </c>
      <c r="V172" s="619">
        <f t="shared" si="31"/>
        <v>0</v>
      </c>
      <c r="W172" s="619">
        <f t="shared" si="31"/>
        <v>0</v>
      </c>
      <c r="X172" s="619">
        <f t="shared" si="31"/>
        <v>0</v>
      </c>
      <c r="Y172" s="619">
        <f t="shared" si="31"/>
        <v>0</v>
      </c>
      <c r="Z172" s="619">
        <f t="shared" si="31"/>
        <v>0</v>
      </c>
      <c r="AA172" s="619">
        <f t="shared" si="31"/>
        <v>0</v>
      </c>
      <c r="AB172" s="619">
        <f t="shared" si="31"/>
        <v>0</v>
      </c>
      <c r="AC172" s="619"/>
    </row>
    <row r="173" spans="2:31" s="32" customFormat="1" ht="16.5" customHeight="1" thickBot="1" x14ac:dyDescent="0.35">
      <c r="B173" s="600" t="s">
        <v>600</v>
      </c>
      <c r="C173" s="601" t="s">
        <v>16</v>
      </c>
      <c r="D173" s="619">
        <f>+IF(SUM(D132:$AB$132)&lt;&gt;0,(IF(E132&lt;&gt;0,0,SUM($D$172:D172)-SUM($D$151:D151))),0)</f>
        <v>0</v>
      </c>
      <c r="E173" s="619">
        <f>+IF(SUM(E132:$AB$132)&lt;&gt;0,(IF(F132&lt;&gt;0,0,SUM($D$172:E172)-SUM($D$151:E151))),0)</f>
        <v>0</v>
      </c>
      <c r="F173" s="619">
        <f>+IF(SUM(F132:$AB$132)&lt;&gt;0,(IF(G132&lt;&gt;0,0,SUM($D$172:F172)-SUM($D$151:F151))),0)</f>
        <v>0</v>
      </c>
      <c r="G173" s="619">
        <f>+IF(SUM(G132:$AB$132)&lt;&gt;0,(IF(H132&lt;&gt;0,0,SUM($D$172:G172)-SUM($D$151:G151))),0)</f>
        <v>0</v>
      </c>
      <c r="H173" s="619">
        <f>+IF(SUM(H132:$AB$132)&lt;&gt;0,(IF(I132&lt;&gt;0,0,SUM($D$172:H172)-SUM($D$151:H151))),0)</f>
        <v>0</v>
      </c>
      <c r="I173" s="619">
        <f>+IF(SUM(I132:$AB$132)&lt;&gt;0,(IF(J132&lt;&gt;0,0,SUM($D$172:I172)-SUM($D$151:I151))),0)</f>
        <v>0</v>
      </c>
      <c r="J173" s="619">
        <f>+IF(SUM(J132:$AB$132)&lt;&gt;0,(IF(K132&lt;&gt;0,0,SUM($D$172:J172)-SUM($D$151:J151))),0)</f>
        <v>0</v>
      </c>
      <c r="K173" s="619">
        <f>+IF(SUM(K132:$AB$132)&lt;&gt;0,(IF(L132&lt;&gt;0,0,SUM($D$172:K172)-SUM($D$151:K151))),0)</f>
        <v>0</v>
      </c>
      <c r="L173" s="619">
        <f>+IF(SUM(L132:$AB$132)&lt;&gt;0,(IF(M132&lt;&gt;0,0,SUM($D$172:L172)-SUM($D$151:L151))),0)</f>
        <v>0</v>
      </c>
      <c r="M173" s="619">
        <f>+IF(SUM(M132:$AB$132)&lt;&gt;0,(IF(N132&lt;&gt;0,0,SUM($D$172:M172)-SUM($D$151:M151))),0)</f>
        <v>0</v>
      </c>
      <c r="N173" s="619">
        <f>+IF(SUM(N132:$AB$132)&lt;&gt;0,(IF(O132&lt;&gt;0,0,SUM($D$172:N172)-SUM($D$151:N151))),0)</f>
        <v>0</v>
      </c>
      <c r="O173" s="619">
        <f>+IF(SUM(O132:$AB$132)&lt;&gt;0,(IF(P132&lt;&gt;0,0,SUM($D$172:O172)-SUM($D$151:O151))),0)</f>
        <v>0</v>
      </c>
      <c r="P173" s="619">
        <f>+IF(SUM(P132:$AB$132)&lt;&gt;0,(IF(Q132&lt;&gt;0,0,SUM($D$172:P172)-SUM($D$151:P151))),0)</f>
        <v>0</v>
      </c>
      <c r="Q173" s="619">
        <f>+IF(SUM(Q132:$AB$132)&lt;&gt;0,(IF(R132&lt;&gt;0,0,SUM($D$172:Q172)-SUM($D$151:Q151))),0)</f>
        <v>0</v>
      </c>
      <c r="R173" s="619">
        <f>+IF(SUM(R132:$AB$132)&lt;&gt;0,(IF(S132&lt;&gt;0,0,SUM($D$172:R172)-SUM($D$151:R151))),0)</f>
        <v>0</v>
      </c>
      <c r="S173" s="619">
        <f>+IF(SUM(S132:$AB$132)&lt;&gt;0,(IF(T132&lt;&gt;0,0,SUM($D$172:S172)-SUM($D$151:S151))),0)</f>
        <v>0</v>
      </c>
      <c r="T173" s="619">
        <f>+IF(SUM(T132:$AB$132)&lt;&gt;0,(IF(U132&lt;&gt;0,0,SUM($D$172:T172)-SUM($D$151:T151))),0)</f>
        <v>0</v>
      </c>
      <c r="U173" s="619">
        <f>+IF(SUM(U132:$AB$132)&lt;&gt;0,(IF(V132&lt;&gt;0,0,SUM($D$172:U172)-SUM($D$151:U151))),0)</f>
        <v>0</v>
      </c>
      <c r="V173" s="619">
        <f>+IF(SUM(V132:$AB$132)&lt;&gt;0,(IF(W132&lt;&gt;0,0,SUM($D$172:V172)-SUM($D$151:V151))),0)</f>
        <v>0</v>
      </c>
      <c r="W173" s="619">
        <f>+IF(SUM(W132:$AB$132)&lt;&gt;0,(IF(X132&lt;&gt;0,0,SUM($D$172:W172)-SUM($D$151:W151))),0)</f>
        <v>0</v>
      </c>
      <c r="X173" s="619">
        <f>+IF(SUM(X132:$AB$132)&lt;&gt;0,(IF(Y132&lt;&gt;0,0,SUM($D$172:X172)-SUM($D$151:X151))),0)</f>
        <v>0</v>
      </c>
      <c r="Y173" s="619">
        <f>+IF(SUM(Y132:$AB$132)&lt;&gt;0,(IF(Z132&lt;&gt;0,0,SUM($D$172:Y172)-SUM($D$151:Y151))),0)</f>
        <v>0</v>
      </c>
      <c r="Z173" s="619">
        <f>+IF(SUM(Z132:$AB$132)&lt;&gt;0,(IF(AA132&lt;&gt;0,0,SUM($D$172:Z172)-SUM($D$151:Z151))),0)</f>
        <v>0</v>
      </c>
      <c r="AA173" s="619">
        <f>+IF(SUM(AA132:$AB$132)&lt;&gt;0,(IF(AB132&lt;&gt;0,0,SUM($D$172:AA172)-SUM($D$151:AA151))),0)</f>
        <v>0</v>
      </c>
      <c r="AB173" s="619">
        <f>+IF(SUM(AB132:$AB$132)&lt;&gt;0,(IF(AC132&lt;&gt;0,0,SUM($D$172:AB172)-SUM($D$151:AB151))),0)</f>
        <v>0</v>
      </c>
      <c r="AC173" s="619"/>
    </row>
    <row r="174" spans="2:31" s="32" customFormat="1" ht="16.5" customHeight="1" x14ac:dyDescent="0.3">
      <c r="C174" s="35"/>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row>
    <row r="175" spans="2:31" s="32" customFormat="1" ht="16.5" customHeight="1" x14ac:dyDescent="0.3">
      <c r="C175" s="35"/>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40" t="s">
        <v>595</v>
      </c>
      <c r="AB175" s="61">
        <f>SUM(D10:N10)</f>
        <v>0</v>
      </c>
      <c r="AC175" s="61"/>
    </row>
    <row r="176" spans="2:31" s="32" customFormat="1" ht="16.5" customHeight="1" x14ac:dyDescent="0.3">
      <c r="C176" s="35"/>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row>
    <row r="177" spans="2:29" s="32" customFormat="1" ht="16.5" customHeight="1" x14ac:dyDescent="0.3">
      <c r="C177" s="35"/>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row>
    <row r="178" spans="2:29" s="32" customFormat="1" ht="16.5" customHeight="1" x14ac:dyDescent="0.3">
      <c r="C178" s="35"/>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row>
    <row r="179" spans="2:29" s="32" customFormat="1" ht="16.5" customHeight="1" x14ac:dyDescent="0.3">
      <c r="C179" s="35"/>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row>
    <row r="180" spans="2:29" s="32" customFormat="1" ht="16.5" customHeight="1" x14ac:dyDescent="0.3">
      <c r="C180" s="35"/>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row>
    <row r="181" spans="2:29" s="32" customFormat="1" ht="16.5" customHeight="1" x14ac:dyDescent="0.3">
      <c r="C181" s="35"/>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row>
    <row r="182" spans="2:29" s="32" customFormat="1" ht="16.5" customHeight="1" x14ac:dyDescent="0.3">
      <c r="C182" s="35"/>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row>
    <row r="183" spans="2:29" s="32" customFormat="1" ht="16.5" customHeight="1" x14ac:dyDescent="0.3">
      <c r="C183" s="35"/>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row>
    <row r="184" spans="2:29" s="32" customFormat="1" ht="16.5" customHeight="1" x14ac:dyDescent="0.3">
      <c r="C184" s="35"/>
      <c r="D184" s="61"/>
      <c r="E184" s="61"/>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row>
    <row r="185" spans="2:29" s="32" customFormat="1" ht="16.5" customHeight="1" x14ac:dyDescent="0.3">
      <c r="B185" s="94"/>
      <c r="C185" s="95"/>
      <c r="D185" s="61"/>
      <c r="E185" s="61"/>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row>
    <row r="186" spans="2:29" s="32" customFormat="1" ht="16.5" customHeight="1" x14ac:dyDescent="0.3">
      <c r="B186" s="22"/>
      <c r="C186" s="35"/>
      <c r="D186" s="61"/>
      <c r="E186" s="61"/>
      <c r="F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row>
    <row r="187" spans="2:29" s="32" customFormat="1" ht="16.5" customHeight="1" x14ac:dyDescent="0.3">
      <c r="B187" s="48"/>
      <c r="C187" s="71"/>
      <c r="D187" s="46"/>
      <c r="E187" s="53"/>
      <c r="F187" s="53"/>
      <c r="G187" s="47"/>
      <c r="H187" s="46"/>
      <c r="I187" s="46"/>
      <c r="J187" s="46"/>
      <c r="K187" s="46"/>
      <c r="L187" s="46"/>
      <c r="M187" s="46"/>
      <c r="N187" s="46"/>
      <c r="O187" s="46"/>
      <c r="P187" s="46"/>
      <c r="Q187" s="46"/>
      <c r="R187" s="46"/>
      <c r="S187" s="46"/>
      <c r="T187" s="46"/>
      <c r="U187" s="46"/>
      <c r="V187" s="46"/>
      <c r="W187" s="46"/>
      <c r="X187" s="46"/>
      <c r="Y187" s="46"/>
      <c r="Z187" s="46"/>
      <c r="AA187" s="46"/>
      <c r="AB187" s="46"/>
      <c r="AC187" s="46"/>
    </row>
    <row r="188" spans="2:29" s="32" customFormat="1" ht="16.5" customHeight="1" x14ac:dyDescent="0.3">
      <c r="C188" s="35"/>
    </row>
    <row r="189" spans="2:29" s="32" customFormat="1" ht="16.5" customHeight="1" x14ac:dyDescent="0.3">
      <c r="C189" s="35"/>
    </row>
    <row r="190" spans="2:29" s="32" customFormat="1" ht="16.5" customHeight="1" x14ac:dyDescent="0.3">
      <c r="C190" s="35"/>
    </row>
    <row r="191" spans="2:29" s="32" customFormat="1" ht="16.5" customHeight="1" x14ac:dyDescent="0.3">
      <c r="C191" s="35"/>
    </row>
    <row r="192" spans="2:29" s="32" customFormat="1" ht="16.5" customHeight="1" x14ac:dyDescent="0.3">
      <c r="C192" s="35"/>
    </row>
    <row r="193" spans="3:13" s="32" customFormat="1" ht="16.5" customHeight="1" x14ac:dyDescent="0.3">
      <c r="C193" s="35"/>
    </row>
    <row r="194" spans="3:13" s="32" customFormat="1" ht="16.5" customHeight="1" x14ac:dyDescent="0.3">
      <c r="C194" s="35"/>
    </row>
    <row r="195" spans="3:13" s="32" customFormat="1" ht="16.5" customHeight="1" x14ac:dyDescent="0.3">
      <c r="C195" s="35"/>
      <c r="G195" s="33"/>
      <c r="H195" s="33"/>
      <c r="I195" s="33"/>
      <c r="J195" s="33"/>
      <c r="K195" s="33"/>
      <c r="L195" s="33"/>
      <c r="M195" s="33"/>
    </row>
    <row r="196" spans="3:13" s="32" customFormat="1" ht="16.5" customHeight="1" x14ac:dyDescent="0.3">
      <c r="C196" s="35"/>
    </row>
    <row r="197" spans="3:13" s="32" customFormat="1" ht="16.5" customHeight="1" x14ac:dyDescent="0.3">
      <c r="C197" s="35"/>
    </row>
    <row r="198" spans="3:13" s="32" customFormat="1" ht="16.5" customHeight="1" x14ac:dyDescent="0.3">
      <c r="C198" s="35"/>
    </row>
    <row r="199" spans="3:13" s="32" customFormat="1" ht="16.5" customHeight="1" x14ac:dyDescent="0.3">
      <c r="C199" s="35"/>
    </row>
    <row r="200" spans="3:13" s="32" customFormat="1" ht="16.5" customHeight="1" x14ac:dyDescent="0.3">
      <c r="C200" s="35"/>
    </row>
    <row r="201" spans="3:13" s="32" customFormat="1" ht="16.5" customHeight="1" x14ac:dyDescent="0.3">
      <c r="C201" s="35"/>
    </row>
    <row r="202" spans="3:13" s="32" customFormat="1" ht="16.5" customHeight="1" x14ac:dyDescent="0.3">
      <c r="C202" s="35"/>
    </row>
    <row r="203" spans="3:13" s="32" customFormat="1" ht="16.5" customHeight="1" x14ac:dyDescent="0.3">
      <c r="C203" s="35"/>
    </row>
    <row r="204" spans="3:13" s="32" customFormat="1" ht="16.5" customHeight="1" x14ac:dyDescent="0.3">
      <c r="C204" s="35"/>
    </row>
    <row r="205" spans="3:13" s="32" customFormat="1" ht="16.5" customHeight="1" x14ac:dyDescent="0.3">
      <c r="C205" s="35"/>
    </row>
    <row r="206" spans="3:13" s="32" customFormat="1" ht="16.5" customHeight="1" x14ac:dyDescent="0.3">
      <c r="C206" s="35"/>
    </row>
    <row r="207" spans="3:13" s="32" customFormat="1" ht="16.5" customHeight="1" x14ac:dyDescent="0.3">
      <c r="C207" s="35"/>
    </row>
    <row r="208" spans="3:13" s="32" customFormat="1" ht="16.5" customHeight="1" x14ac:dyDescent="0.3">
      <c r="C208" s="35"/>
    </row>
    <row r="209" spans="3:3" s="32" customFormat="1" ht="16.5" customHeight="1" x14ac:dyDescent="0.3">
      <c r="C209" s="35"/>
    </row>
    <row r="210" spans="3:3" s="32" customFormat="1" ht="16.5" customHeight="1" x14ac:dyDescent="0.3">
      <c r="C210" s="35"/>
    </row>
    <row r="211" spans="3:3" s="32" customFormat="1" ht="12" customHeight="1" x14ac:dyDescent="0.3">
      <c r="C211" s="35"/>
    </row>
    <row r="212" spans="3:3" s="32" customFormat="1" ht="16.5" customHeight="1" x14ac:dyDescent="0.3">
      <c r="C212" s="35"/>
    </row>
    <row r="213" spans="3:3" s="32" customFormat="1" ht="16.5" customHeight="1" x14ac:dyDescent="0.3">
      <c r="C213" s="35"/>
    </row>
    <row r="214" spans="3:3" s="32" customFormat="1" ht="16.5" customHeight="1" x14ac:dyDescent="0.3">
      <c r="C214" s="35"/>
    </row>
    <row r="215" spans="3:3" s="32" customFormat="1" ht="16.5" customHeight="1" x14ac:dyDescent="0.3">
      <c r="C215" s="35"/>
    </row>
    <row r="216" spans="3:3" s="32" customFormat="1" ht="16.5" customHeight="1" x14ac:dyDescent="0.3">
      <c r="C216" s="35"/>
    </row>
    <row r="217" spans="3:3" s="32" customFormat="1" ht="16.5" customHeight="1" x14ac:dyDescent="0.3">
      <c r="C217" s="35"/>
    </row>
    <row r="218" spans="3:3" s="32" customFormat="1" ht="16.5" customHeight="1" x14ac:dyDescent="0.3">
      <c r="C218" s="35"/>
    </row>
    <row r="219" spans="3:3" s="32" customFormat="1" ht="16.5" customHeight="1" x14ac:dyDescent="0.3">
      <c r="C219" s="35"/>
    </row>
    <row r="220" spans="3:3" s="32" customFormat="1" ht="16.5" customHeight="1" x14ac:dyDescent="0.3">
      <c r="C220" s="35"/>
    </row>
    <row r="221" spans="3:3" s="32" customFormat="1" ht="16.5" customHeight="1" x14ac:dyDescent="0.3">
      <c r="C221" s="35"/>
    </row>
    <row r="222" spans="3:3" s="32" customFormat="1" ht="16.5" customHeight="1" x14ac:dyDescent="0.3">
      <c r="C222" s="35"/>
    </row>
    <row r="223" spans="3:3" s="32" customFormat="1" ht="16.5" customHeight="1" x14ac:dyDescent="0.3">
      <c r="C223" s="35"/>
    </row>
    <row r="224" spans="3:3" s="32" customFormat="1" ht="16.5" customHeight="1" x14ac:dyDescent="0.3">
      <c r="C224" s="35"/>
    </row>
    <row r="225" spans="2:29" ht="16.5" customHeight="1" x14ac:dyDescent="0.3">
      <c r="B225" s="54"/>
      <c r="C225" s="75"/>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row>
    <row r="226" spans="2:29" ht="16.5" customHeight="1" x14ac:dyDescent="0.3">
      <c r="B226" s="54"/>
      <c r="C226" s="75"/>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row>
    <row r="227" spans="2:29" ht="16.5" customHeight="1" x14ac:dyDescent="0.3">
      <c r="B227" s="54"/>
      <c r="C227" s="75"/>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row>
    <row r="228" spans="2:29" ht="16.5" customHeight="1" x14ac:dyDescent="0.3">
      <c r="B228" s="54"/>
      <c r="C228" s="75"/>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row>
    <row r="229" spans="2:29" ht="16.5" customHeight="1" x14ac:dyDescent="0.3">
      <c r="B229" s="54"/>
      <c r="C229" s="75"/>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row>
    <row r="230" spans="2:29" ht="16.5" customHeight="1" x14ac:dyDescent="0.3">
      <c r="B230" s="54"/>
      <c r="C230" s="75"/>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row>
    <row r="231" spans="2:29" ht="16.5" customHeight="1" x14ac:dyDescent="0.3">
      <c r="B231" s="54"/>
      <c r="C231" s="75"/>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row>
    <row r="232" spans="2:29" ht="16.5" customHeight="1" x14ac:dyDescent="0.3">
      <c r="B232" s="54"/>
      <c r="C232" s="75"/>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row>
    <row r="233" spans="2:29" ht="16.5" customHeight="1" x14ac:dyDescent="0.3">
      <c r="B233" s="54"/>
      <c r="C233" s="75"/>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row>
    <row r="234" spans="2:29" ht="16.5" customHeight="1" x14ac:dyDescent="0.3">
      <c r="B234" s="54"/>
      <c r="C234" s="75"/>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row>
    <row r="235" spans="2:29" ht="16.5" customHeight="1" x14ac:dyDescent="0.3">
      <c r="B235" s="54"/>
      <c r="C235" s="75"/>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row>
    <row r="236" spans="2:29" ht="16.5" customHeight="1" x14ac:dyDescent="0.3">
      <c r="B236" s="54"/>
      <c r="C236" s="75"/>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row>
    <row r="237" spans="2:29" ht="16.5" customHeight="1" x14ac:dyDescent="0.3">
      <c r="B237" s="54"/>
      <c r="C237" s="75"/>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row>
    <row r="238" spans="2:29" ht="16.5" customHeight="1" x14ac:dyDescent="0.3">
      <c r="B238" s="54"/>
      <c r="C238" s="75"/>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row>
    <row r="239" spans="2:29" ht="16.5" customHeight="1" x14ac:dyDescent="0.3">
      <c r="B239" s="54"/>
      <c r="C239" s="75"/>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row>
    <row r="240" spans="2:29" ht="16.5" customHeight="1" x14ac:dyDescent="0.3">
      <c r="B240" s="54"/>
      <c r="C240" s="75"/>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row>
    <row r="241" spans="2:29" ht="16.5" customHeight="1" x14ac:dyDescent="0.3">
      <c r="B241" s="54"/>
      <c r="C241" s="75"/>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row>
    <row r="242" spans="2:29" ht="16.5" customHeight="1" x14ac:dyDescent="0.3">
      <c r="B242" s="54"/>
      <c r="C242" s="75"/>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row>
    <row r="243" spans="2:29" ht="16.5" customHeight="1" x14ac:dyDescent="0.3">
      <c r="B243" s="54"/>
      <c r="C243" s="75"/>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row>
    <row r="244" spans="2:29" ht="16.5" customHeight="1" x14ac:dyDescent="0.3">
      <c r="B244" s="54"/>
      <c r="C244" s="75"/>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row>
    <row r="245" spans="2:29" ht="16.5" customHeight="1" x14ac:dyDescent="0.3">
      <c r="B245" s="54"/>
      <c r="C245" s="75"/>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row>
    <row r="246" spans="2:29" ht="16.5" customHeight="1" x14ac:dyDescent="0.3">
      <c r="B246" s="54"/>
      <c r="C246" s="75"/>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row>
    <row r="247" spans="2:29" ht="16.5" customHeight="1" x14ac:dyDescent="0.3">
      <c r="B247" s="54"/>
      <c r="C247" s="75"/>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row>
    <row r="248" spans="2:29" ht="16.5" customHeight="1" x14ac:dyDescent="0.3">
      <c r="B248" s="54"/>
      <c r="C248" s="75"/>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row>
    <row r="249" spans="2:29" ht="16.5" customHeight="1" x14ac:dyDescent="0.3">
      <c r="B249" s="54"/>
      <c r="C249" s="75"/>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row>
    <row r="250" spans="2:29" ht="16.5" customHeight="1" x14ac:dyDescent="0.3">
      <c r="B250" s="54"/>
      <c r="C250" s="75"/>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row>
  </sheetData>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5"/>
    <pageSetUpPr fitToPage="1"/>
  </sheetPr>
  <dimension ref="A1:AE235"/>
  <sheetViews>
    <sheetView showGridLines="0" zoomScale="90" zoomScaleNormal="90" workbookViewId="0">
      <pane xSplit="3" ySplit="5" topLeftCell="D26" activePane="bottomRight" state="frozen"/>
      <selection activeCell="I61" sqref="I61"/>
      <selection pane="topRight" activeCell="I61" sqref="I61"/>
      <selection pane="bottomLeft" activeCell="I61" sqref="I61"/>
      <selection pane="bottomRight" activeCell="I61" sqref="I61"/>
    </sheetView>
  </sheetViews>
  <sheetFormatPr defaultColWidth="10.5703125" defaultRowHeight="16.5" customHeight="1" outlineLevelRow="3" x14ac:dyDescent="0.3"/>
  <cols>
    <col min="1" max="1" width="1.85546875" style="77" customWidth="1"/>
    <col min="2" max="2" width="47" style="125" customWidth="1"/>
    <col min="3" max="3" width="29.28515625" style="145" bestFit="1" customWidth="1"/>
    <col min="4" max="4" width="20.85546875" style="125" customWidth="1"/>
    <col min="5" max="5" width="15.28515625" style="125" customWidth="1"/>
    <col min="6" max="14" width="15.28515625" style="125" bestFit="1" customWidth="1"/>
    <col min="15" max="29" width="15.28515625" style="271" customWidth="1"/>
    <col min="30" max="16384" width="10.5703125" style="125"/>
  </cols>
  <sheetData>
    <row r="1" spans="1:30" ht="8.25" customHeight="1" x14ac:dyDescent="0.3"/>
    <row r="2" spans="1:30" s="211" customFormat="1" ht="15" customHeight="1" x14ac:dyDescent="0.3">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row>
    <row r="3" spans="1:30" s="220" customFormat="1" ht="65.25" customHeight="1" x14ac:dyDescent="0.3">
      <c r="A3" s="216"/>
      <c r="B3" s="215" t="s">
        <v>253</v>
      </c>
      <c r="C3" s="215"/>
      <c r="D3" s="82"/>
      <c r="E3" s="82"/>
      <c r="F3" s="82"/>
      <c r="G3" s="83"/>
      <c r="H3" s="82"/>
      <c r="I3" s="82"/>
      <c r="J3" s="82"/>
      <c r="K3" s="82"/>
      <c r="L3" s="82"/>
      <c r="M3" s="82"/>
      <c r="N3" s="82"/>
      <c r="O3" s="82"/>
      <c r="P3" s="82"/>
      <c r="Q3" s="82"/>
      <c r="R3" s="82"/>
      <c r="S3" s="82"/>
      <c r="T3" s="82"/>
      <c r="U3" s="82"/>
      <c r="V3" s="82"/>
      <c r="W3" s="82"/>
      <c r="X3" s="82"/>
      <c r="Y3" s="82"/>
      <c r="Z3" s="82"/>
      <c r="AA3" s="82"/>
      <c r="AB3" s="82"/>
      <c r="AC3" s="82"/>
    </row>
    <row r="4" spans="1:30" s="211" customFormat="1" ht="39.950000000000003" customHeight="1" x14ac:dyDescent="0.3">
      <c r="A4" s="78"/>
      <c r="B4" s="153"/>
      <c r="C4" s="219" t="s">
        <v>32</v>
      </c>
      <c r="D4" s="152">
        <v>2018</v>
      </c>
      <c r="E4" s="152">
        <v>2019</v>
      </c>
      <c r="F4" s="152">
        <v>2020</v>
      </c>
      <c r="G4" s="152">
        <v>2021</v>
      </c>
      <c r="H4" s="152">
        <v>2022</v>
      </c>
      <c r="I4" s="152">
        <v>2023</v>
      </c>
      <c r="J4" s="152">
        <v>2024</v>
      </c>
      <c r="K4" s="152">
        <v>2025</v>
      </c>
      <c r="L4" s="152">
        <v>2026</v>
      </c>
      <c r="M4" s="152">
        <v>2027</v>
      </c>
      <c r="N4" s="152">
        <v>2028</v>
      </c>
      <c r="O4" s="152">
        <v>2029</v>
      </c>
      <c r="P4" s="152">
        <v>2030</v>
      </c>
      <c r="Q4" s="152">
        <v>2031</v>
      </c>
      <c r="R4" s="152">
        <v>2032</v>
      </c>
      <c r="S4" s="152">
        <v>2033</v>
      </c>
      <c r="T4" s="152">
        <v>2034</v>
      </c>
      <c r="U4" s="152">
        <v>2035</v>
      </c>
      <c r="V4" s="152">
        <v>2036</v>
      </c>
      <c r="W4" s="152">
        <v>2037</v>
      </c>
      <c r="X4" s="152">
        <v>2038</v>
      </c>
      <c r="Y4" s="152">
        <v>2039</v>
      </c>
      <c r="Z4" s="152">
        <v>2040</v>
      </c>
      <c r="AA4" s="152">
        <v>2041</v>
      </c>
      <c r="AB4" s="152">
        <v>2042</v>
      </c>
      <c r="AC4" s="152">
        <v>2043</v>
      </c>
      <c r="AD4" s="152">
        <v>2044</v>
      </c>
    </row>
    <row r="5" spans="1:30" s="211" customFormat="1" ht="39.950000000000003" customHeight="1" x14ac:dyDescent="0.3">
      <c r="A5" s="85"/>
      <c r="B5" s="163" t="s">
        <v>251</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row>
    <row r="7" spans="1:30" s="211" customFormat="1" ht="20.25" customHeight="1" x14ac:dyDescent="0.3">
      <c r="A7" s="85"/>
      <c r="B7" s="133" t="s">
        <v>1</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row>
    <row r="8" spans="1:30" ht="16.5" customHeight="1" x14ac:dyDescent="0.3">
      <c r="B8" s="20" t="s">
        <v>211</v>
      </c>
      <c r="C8" s="74"/>
      <c r="D8" s="629">
        <f>D12+D54</f>
        <v>0</v>
      </c>
      <c r="E8" s="629">
        <f t="shared" ref="E8:N8" si="0">E12+E54</f>
        <v>0</v>
      </c>
      <c r="F8" s="629">
        <f t="shared" si="0"/>
        <v>0</v>
      </c>
      <c r="G8" s="629">
        <f t="shared" si="0"/>
        <v>0</v>
      </c>
      <c r="H8" s="629">
        <f t="shared" si="0"/>
        <v>0</v>
      </c>
      <c r="I8" s="629">
        <f t="shared" si="0"/>
        <v>0</v>
      </c>
      <c r="J8" s="629">
        <f t="shared" si="0"/>
        <v>0</v>
      </c>
      <c r="K8" s="629">
        <f t="shared" si="0"/>
        <v>0</v>
      </c>
      <c r="L8" s="629">
        <f t="shared" si="0"/>
        <v>0</v>
      </c>
      <c r="M8" s="629">
        <f t="shared" si="0"/>
        <v>0</v>
      </c>
      <c r="N8" s="629">
        <f t="shared" si="0"/>
        <v>0</v>
      </c>
    </row>
    <row r="9" spans="1:30" s="34" customFormat="1" ht="16.5" customHeight="1" thickBot="1" x14ac:dyDescent="0.35">
      <c r="B9" s="179" t="s">
        <v>256</v>
      </c>
      <c r="C9" s="183" t="s">
        <v>16</v>
      </c>
      <c r="D9" s="180">
        <f>+D8*(1-'Basic input'!$F$80)</f>
        <v>0</v>
      </c>
      <c r="E9" s="180">
        <f>+E8*(1-'Basic input'!$F$80)</f>
        <v>0</v>
      </c>
      <c r="F9" s="180">
        <f>+F8*(1-'Basic input'!$F$80)</f>
        <v>0</v>
      </c>
      <c r="G9" s="180">
        <f>+G8*(1-'Basic input'!$F$80)</f>
        <v>0</v>
      </c>
      <c r="H9" s="180">
        <f>+H8*(1-'Basic input'!$F$80)</f>
        <v>0</v>
      </c>
      <c r="I9" s="180">
        <f>+I8*(1-'Basic input'!$F$80)</f>
        <v>0</v>
      </c>
      <c r="J9" s="180">
        <f>+J8*(1-'Basic input'!$F$80)</f>
        <v>0</v>
      </c>
      <c r="K9" s="180">
        <f>+K8*(1-'Basic input'!$F$80)</f>
        <v>0</v>
      </c>
      <c r="L9" s="180">
        <f>+L8*(1-'Basic input'!$F$80)</f>
        <v>0</v>
      </c>
      <c r="M9" s="180">
        <f>+M8*(1-'Basic input'!$F$80)</f>
        <v>0</v>
      </c>
      <c r="N9" s="180">
        <f>+N8*(1-'Basic input'!$F$80)</f>
        <v>0</v>
      </c>
      <c r="O9" s="180"/>
      <c r="P9" s="180"/>
      <c r="Q9" s="180"/>
      <c r="R9" s="180"/>
      <c r="S9" s="180"/>
      <c r="T9" s="180"/>
      <c r="U9" s="180"/>
      <c r="V9" s="180"/>
      <c r="W9" s="180"/>
      <c r="X9" s="180"/>
      <c r="Y9" s="180"/>
      <c r="Z9" s="180"/>
      <c r="AA9" s="180"/>
      <c r="AB9" s="180"/>
      <c r="AC9" s="180"/>
    </row>
    <row r="10" spans="1:30" s="118" customFormat="1" ht="16.5" customHeight="1" thickBot="1" x14ac:dyDescent="0.35">
      <c r="A10" s="34"/>
      <c r="B10" s="185" t="s">
        <v>570</v>
      </c>
      <c r="C10" s="185"/>
      <c r="D10" s="185">
        <f>+D9-D8</f>
        <v>0</v>
      </c>
      <c r="E10" s="185">
        <f t="shared" ref="E10:N10" si="1">+E9-E8</f>
        <v>0</v>
      </c>
      <c r="F10" s="185">
        <f t="shared" si="1"/>
        <v>0</v>
      </c>
      <c r="G10" s="185">
        <f t="shared" si="1"/>
        <v>0</v>
      </c>
      <c r="H10" s="185">
        <f t="shared" si="1"/>
        <v>0</v>
      </c>
      <c r="I10" s="185">
        <f t="shared" si="1"/>
        <v>0</v>
      </c>
      <c r="J10" s="185">
        <f t="shared" si="1"/>
        <v>0</v>
      </c>
      <c r="K10" s="185">
        <f t="shared" si="1"/>
        <v>0</v>
      </c>
      <c r="L10" s="185">
        <f t="shared" si="1"/>
        <v>0</v>
      </c>
      <c r="M10" s="185">
        <f t="shared" si="1"/>
        <v>0</v>
      </c>
      <c r="N10" s="185">
        <f t="shared" si="1"/>
        <v>0</v>
      </c>
      <c r="O10" s="185"/>
      <c r="P10" s="185"/>
      <c r="Q10" s="185"/>
      <c r="R10" s="185"/>
      <c r="S10" s="185"/>
      <c r="T10" s="185"/>
      <c r="U10" s="185"/>
      <c r="V10" s="185"/>
      <c r="W10" s="185"/>
      <c r="X10" s="185"/>
      <c r="Y10" s="185"/>
      <c r="Z10" s="185"/>
      <c r="AA10" s="185"/>
      <c r="AB10" s="185"/>
      <c r="AC10" s="185"/>
    </row>
    <row r="11" spans="1:30" s="55" customFormat="1" ht="16.5" customHeight="1" x14ac:dyDescent="0.3">
      <c r="B11" s="129"/>
      <c r="C11" s="67"/>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row>
    <row r="12" spans="1:30" s="55" customFormat="1" ht="16.5" customHeight="1" outlineLevel="1" thickBot="1" x14ac:dyDescent="0.35">
      <c r="B12" s="231" t="s">
        <v>30</v>
      </c>
      <c r="C12" s="232" t="s">
        <v>16</v>
      </c>
      <c r="D12" s="193">
        <f>SUM(D21+D25+D29+D33+D37+D41+D45+D49)</f>
        <v>0</v>
      </c>
      <c r="E12" s="193">
        <f t="shared" ref="E12:N12" si="2">SUM(E21+E25+E29+E33+E37+E41+E45+E49)</f>
        <v>0</v>
      </c>
      <c r="F12" s="193">
        <f t="shared" si="2"/>
        <v>0</v>
      </c>
      <c r="G12" s="193">
        <f t="shared" si="2"/>
        <v>0</v>
      </c>
      <c r="H12" s="193">
        <f t="shared" si="2"/>
        <v>0</v>
      </c>
      <c r="I12" s="193">
        <f t="shared" si="2"/>
        <v>0</v>
      </c>
      <c r="J12" s="193">
        <f t="shared" si="2"/>
        <v>0</v>
      </c>
      <c r="K12" s="193">
        <f t="shared" si="2"/>
        <v>0</v>
      </c>
      <c r="L12" s="193">
        <f t="shared" si="2"/>
        <v>0</v>
      </c>
      <c r="M12" s="193">
        <f t="shared" si="2"/>
        <v>0</v>
      </c>
      <c r="N12" s="193">
        <f t="shared" si="2"/>
        <v>0</v>
      </c>
      <c r="O12" s="193"/>
      <c r="P12" s="193"/>
      <c r="Q12" s="193"/>
      <c r="R12" s="193"/>
      <c r="S12" s="193"/>
      <c r="T12" s="193"/>
      <c r="U12" s="193"/>
      <c r="V12" s="193"/>
      <c r="W12" s="193"/>
      <c r="X12" s="193"/>
      <c r="Y12" s="193"/>
      <c r="Z12" s="193"/>
      <c r="AA12" s="193"/>
      <c r="AB12" s="193"/>
      <c r="AC12" s="193"/>
    </row>
    <row r="13" spans="1:30" s="55" customFormat="1" ht="16.5" customHeight="1" outlineLevel="2" x14ac:dyDescent="0.3">
      <c r="B13" s="127"/>
      <c r="C13" s="72"/>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row>
    <row r="14" spans="1:30" s="55" customFormat="1" ht="16.5" customHeight="1" outlineLevel="2" x14ac:dyDescent="0.3">
      <c r="B14" s="129" t="s">
        <v>217</v>
      </c>
      <c r="C14" s="67" t="s">
        <v>16</v>
      </c>
      <c r="D14" s="178">
        <f>SUM(D15:D17)</f>
        <v>0</v>
      </c>
      <c r="E14" s="178">
        <f t="shared" ref="E14:N14" si="3">SUM(E15:E17)</f>
        <v>0</v>
      </c>
      <c r="F14" s="178">
        <f t="shared" si="3"/>
        <v>0</v>
      </c>
      <c r="G14" s="178">
        <f t="shared" si="3"/>
        <v>0</v>
      </c>
      <c r="H14" s="178">
        <f t="shared" si="3"/>
        <v>0</v>
      </c>
      <c r="I14" s="178">
        <f t="shared" si="3"/>
        <v>0</v>
      </c>
      <c r="J14" s="178">
        <f t="shared" si="3"/>
        <v>0</v>
      </c>
      <c r="K14" s="178">
        <f t="shared" si="3"/>
        <v>0</v>
      </c>
      <c r="L14" s="178">
        <f t="shared" si="3"/>
        <v>0</v>
      </c>
      <c r="M14" s="178">
        <f t="shared" si="3"/>
        <v>0</v>
      </c>
      <c r="N14" s="178">
        <f t="shared" si="3"/>
        <v>0</v>
      </c>
      <c r="O14" s="127"/>
      <c r="P14" s="127"/>
      <c r="Q14" s="127"/>
      <c r="R14" s="127"/>
      <c r="S14" s="127"/>
      <c r="T14" s="127"/>
      <c r="U14" s="127"/>
      <c r="V14" s="127"/>
      <c r="W14" s="127"/>
      <c r="X14" s="127"/>
      <c r="Y14" s="127"/>
      <c r="Z14" s="127"/>
      <c r="AA14" s="127"/>
      <c r="AB14" s="127"/>
      <c r="AC14" s="127"/>
    </row>
    <row r="15" spans="1:30" s="34" customFormat="1" ht="16.5" customHeight="1" outlineLevel="3" x14ac:dyDescent="0.3">
      <c r="B15" s="222" t="s">
        <v>226</v>
      </c>
      <c r="C15" s="72" t="s">
        <v>16</v>
      </c>
      <c r="D15" s="127">
        <f>D22+D26+D30+D34+D38</f>
        <v>0</v>
      </c>
      <c r="E15" s="127">
        <f t="shared" ref="E15:N15" si="4">E22+E26+E30+E34+E38</f>
        <v>0</v>
      </c>
      <c r="F15" s="127">
        <f t="shared" si="4"/>
        <v>0</v>
      </c>
      <c r="G15" s="127">
        <f t="shared" si="4"/>
        <v>0</v>
      </c>
      <c r="H15" s="127">
        <f t="shared" si="4"/>
        <v>0</v>
      </c>
      <c r="I15" s="127">
        <f t="shared" si="4"/>
        <v>0</v>
      </c>
      <c r="J15" s="127">
        <f t="shared" si="4"/>
        <v>0</v>
      </c>
      <c r="K15" s="127">
        <f t="shared" si="4"/>
        <v>0</v>
      </c>
      <c r="L15" s="127">
        <f t="shared" si="4"/>
        <v>0</v>
      </c>
      <c r="M15" s="127">
        <f t="shared" si="4"/>
        <v>0</v>
      </c>
      <c r="N15" s="127">
        <f t="shared" si="4"/>
        <v>0</v>
      </c>
      <c r="O15" s="127"/>
      <c r="P15" s="127"/>
      <c r="Q15" s="127"/>
      <c r="R15" s="127"/>
      <c r="S15" s="127"/>
      <c r="T15" s="127"/>
      <c r="U15" s="127"/>
      <c r="V15" s="127"/>
      <c r="W15" s="127"/>
      <c r="X15" s="127"/>
      <c r="Y15" s="127"/>
      <c r="Z15" s="127"/>
      <c r="AA15" s="127"/>
      <c r="AB15" s="127"/>
      <c r="AC15" s="127"/>
    </row>
    <row r="16" spans="1:30" s="34" customFormat="1" ht="16.5" customHeight="1" outlineLevel="3" x14ac:dyDescent="0.3">
      <c r="B16" s="222" t="s">
        <v>227</v>
      </c>
      <c r="C16" s="72" t="s">
        <v>16</v>
      </c>
      <c r="D16" s="127">
        <f>D42+D46</f>
        <v>0</v>
      </c>
      <c r="E16" s="127">
        <f t="shared" ref="E16:N16" si="5">E42+E46</f>
        <v>0</v>
      </c>
      <c r="F16" s="127">
        <f t="shared" si="5"/>
        <v>0</v>
      </c>
      <c r="G16" s="127">
        <f t="shared" si="5"/>
        <v>0</v>
      </c>
      <c r="H16" s="127">
        <f t="shared" si="5"/>
        <v>0</v>
      </c>
      <c r="I16" s="127">
        <f t="shared" si="5"/>
        <v>0</v>
      </c>
      <c r="J16" s="127">
        <f t="shared" si="5"/>
        <v>0</v>
      </c>
      <c r="K16" s="127">
        <f t="shared" si="5"/>
        <v>0</v>
      </c>
      <c r="L16" s="127">
        <f t="shared" si="5"/>
        <v>0</v>
      </c>
      <c r="M16" s="127">
        <f t="shared" si="5"/>
        <v>0</v>
      </c>
      <c r="N16" s="127">
        <f t="shared" si="5"/>
        <v>0</v>
      </c>
      <c r="O16" s="127"/>
      <c r="P16" s="127"/>
      <c r="Q16" s="127"/>
      <c r="R16" s="127"/>
      <c r="S16" s="127"/>
      <c r="T16" s="127"/>
      <c r="U16" s="127"/>
      <c r="V16" s="127"/>
      <c r="W16" s="127"/>
      <c r="X16" s="127"/>
      <c r="Y16" s="127"/>
      <c r="Z16" s="127"/>
      <c r="AA16" s="127"/>
      <c r="AB16" s="127"/>
      <c r="AC16" s="127"/>
    </row>
    <row r="17" spans="1:29" s="34" customFormat="1" ht="16.5" customHeight="1" outlineLevel="3" x14ac:dyDescent="0.3">
      <c r="B17" s="222" t="s">
        <v>228</v>
      </c>
      <c r="C17" s="72" t="s">
        <v>16</v>
      </c>
      <c r="D17" s="127">
        <f>D50</f>
        <v>0</v>
      </c>
      <c r="E17" s="127">
        <f t="shared" ref="E17:N17" si="6">E50</f>
        <v>0</v>
      </c>
      <c r="F17" s="127">
        <f t="shared" si="6"/>
        <v>0</v>
      </c>
      <c r="G17" s="127">
        <f t="shared" si="6"/>
        <v>0</v>
      </c>
      <c r="H17" s="127">
        <f t="shared" si="6"/>
        <v>0</v>
      </c>
      <c r="I17" s="127">
        <f t="shared" si="6"/>
        <v>0</v>
      </c>
      <c r="J17" s="127">
        <f t="shared" si="6"/>
        <v>0</v>
      </c>
      <c r="K17" s="127">
        <f t="shared" si="6"/>
        <v>0</v>
      </c>
      <c r="L17" s="127">
        <f t="shared" si="6"/>
        <v>0</v>
      </c>
      <c r="M17" s="127">
        <f t="shared" si="6"/>
        <v>0</v>
      </c>
      <c r="N17" s="127">
        <f t="shared" si="6"/>
        <v>0</v>
      </c>
      <c r="O17" s="127"/>
      <c r="P17" s="127"/>
      <c r="Q17" s="127"/>
      <c r="R17" s="127"/>
      <c r="S17" s="127"/>
      <c r="T17" s="127"/>
      <c r="U17" s="127"/>
      <c r="V17" s="127"/>
      <c r="W17" s="127"/>
      <c r="X17" s="127"/>
      <c r="Y17" s="127"/>
      <c r="Z17" s="127"/>
      <c r="AA17" s="127"/>
      <c r="AB17" s="127"/>
      <c r="AC17" s="127"/>
    </row>
    <row r="18" spans="1:29" s="55" customFormat="1" ht="16.5" customHeight="1" outlineLevel="2" x14ac:dyDescent="0.3">
      <c r="B18" s="129"/>
      <c r="C18" s="72"/>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row>
    <row r="19" spans="1:29" s="55" customFormat="1" ht="16.5" customHeight="1" outlineLevel="2" x14ac:dyDescent="0.3">
      <c r="B19" s="129" t="s">
        <v>216</v>
      </c>
      <c r="C19" s="67" t="s">
        <v>16</v>
      </c>
      <c r="D19" s="178">
        <f t="shared" ref="D19:N19" si="7">SUM(D23+D27+D31+D35+D39+D43+D47+D51)</f>
        <v>0</v>
      </c>
      <c r="E19" s="178">
        <f t="shared" si="7"/>
        <v>0</v>
      </c>
      <c r="F19" s="178">
        <f t="shared" si="7"/>
        <v>0</v>
      </c>
      <c r="G19" s="178">
        <f t="shared" si="7"/>
        <v>0</v>
      </c>
      <c r="H19" s="178">
        <f t="shared" si="7"/>
        <v>0</v>
      </c>
      <c r="I19" s="178">
        <f t="shared" si="7"/>
        <v>0</v>
      </c>
      <c r="J19" s="178">
        <f t="shared" si="7"/>
        <v>0</v>
      </c>
      <c r="K19" s="178">
        <f t="shared" si="7"/>
        <v>0</v>
      </c>
      <c r="L19" s="178">
        <f t="shared" si="7"/>
        <v>0</v>
      </c>
      <c r="M19" s="178">
        <f t="shared" si="7"/>
        <v>0</v>
      </c>
      <c r="N19" s="178">
        <f t="shared" si="7"/>
        <v>0</v>
      </c>
      <c r="O19" s="127"/>
      <c r="P19" s="127"/>
      <c r="Q19" s="127"/>
      <c r="R19" s="127"/>
      <c r="S19" s="127"/>
      <c r="T19" s="127"/>
      <c r="U19" s="127"/>
      <c r="V19" s="127"/>
      <c r="W19" s="127"/>
      <c r="X19" s="127"/>
      <c r="Y19" s="127"/>
      <c r="Z19" s="127"/>
      <c r="AA19" s="127"/>
      <c r="AB19" s="127"/>
      <c r="AC19" s="127"/>
    </row>
    <row r="20" spans="1:29" s="93" customFormat="1" ht="16.5" customHeight="1" outlineLevel="2" x14ac:dyDescent="0.3">
      <c r="A20" s="63"/>
      <c r="B20" s="125"/>
      <c r="C20" s="145"/>
      <c r="D20" s="125"/>
      <c r="E20" s="125"/>
      <c r="F20" s="125"/>
      <c r="G20" s="125"/>
      <c r="H20" s="125"/>
      <c r="I20" s="125"/>
      <c r="J20" s="125"/>
      <c r="K20" s="125"/>
      <c r="L20" s="125"/>
      <c r="M20" s="125"/>
      <c r="N20" s="125"/>
      <c r="O20" s="271"/>
      <c r="P20" s="271"/>
      <c r="Q20" s="271"/>
      <c r="R20" s="271"/>
      <c r="S20" s="271"/>
      <c r="T20" s="271"/>
      <c r="U20" s="271"/>
      <c r="V20" s="271"/>
      <c r="W20" s="271"/>
      <c r="X20" s="271"/>
      <c r="Y20" s="271"/>
      <c r="Z20" s="271"/>
      <c r="AA20" s="271"/>
      <c r="AB20" s="271"/>
      <c r="AC20" s="271"/>
    </row>
    <row r="21" spans="1:29" s="55" customFormat="1" ht="16.5" customHeight="1" outlineLevel="2" x14ac:dyDescent="0.3">
      <c r="B21" s="42" t="str">
        <f>'Basic input'!C60</f>
        <v xml:space="preserve">Type A: 0.25 MW - ~max. kg H2 per day: </v>
      </c>
      <c r="C21" s="67" t="s">
        <v>16</v>
      </c>
      <c r="D21" s="178">
        <f>SUM(D22:D23)</f>
        <v>0</v>
      </c>
      <c r="E21" s="178">
        <f t="shared" ref="E21:N21" si="8">E22+E23</f>
        <v>0</v>
      </c>
      <c r="F21" s="178">
        <f t="shared" si="8"/>
        <v>0</v>
      </c>
      <c r="G21" s="178">
        <f t="shared" si="8"/>
        <v>0</v>
      </c>
      <c r="H21" s="178">
        <f t="shared" si="8"/>
        <v>0</v>
      </c>
      <c r="I21" s="178">
        <f t="shared" si="8"/>
        <v>0</v>
      </c>
      <c r="J21" s="178">
        <f t="shared" si="8"/>
        <v>0</v>
      </c>
      <c r="K21" s="178">
        <f t="shared" si="8"/>
        <v>0</v>
      </c>
      <c r="L21" s="178">
        <f t="shared" si="8"/>
        <v>0</v>
      </c>
      <c r="M21" s="178">
        <f t="shared" si="8"/>
        <v>0</v>
      </c>
      <c r="N21" s="178">
        <f t="shared" si="8"/>
        <v>0</v>
      </c>
      <c r="O21" s="178"/>
      <c r="P21" s="178"/>
      <c r="Q21" s="178"/>
      <c r="R21" s="178"/>
      <c r="S21" s="178"/>
      <c r="T21" s="178"/>
      <c r="U21" s="178"/>
      <c r="V21" s="178"/>
      <c r="W21" s="178"/>
      <c r="X21" s="178"/>
      <c r="Y21" s="178"/>
      <c r="Z21" s="178"/>
      <c r="AA21" s="178"/>
      <c r="AB21" s="178"/>
      <c r="AC21" s="178"/>
    </row>
    <row r="22" spans="1:29" s="55" customFormat="1" ht="16.5" customHeight="1" outlineLevel="3" x14ac:dyDescent="0.3">
      <c r="B22" s="22" t="s">
        <v>229</v>
      </c>
      <c r="C22" s="72" t="s">
        <v>16</v>
      </c>
      <c r="D22" s="127">
        <f>IF('Detailed input - Production'!E44&lt;&gt;0,'Detailed input - Production'!E44,'Detailed input - Production'!E43)*'Basic input'!F60</f>
        <v>0</v>
      </c>
      <c r="E22" s="127">
        <f>IF('Detailed input - Production'!F44&lt;&gt;0,'Detailed input - Production'!F44,'Detailed input - Production'!F43)*'Basic input'!G60</f>
        <v>0</v>
      </c>
      <c r="F22" s="127">
        <f>IF('Detailed input - Production'!G44&lt;&gt;0,'Detailed input - Production'!G44,'Detailed input - Production'!G43)*'Basic input'!H60</f>
        <v>0</v>
      </c>
      <c r="G22" s="127">
        <f>IF('Detailed input - Production'!H44&lt;&gt;0,'Detailed input - Production'!H44,'Detailed input - Production'!H43)*'Basic input'!I60</f>
        <v>0</v>
      </c>
      <c r="H22" s="127">
        <f>IF('Detailed input - Production'!I44&lt;&gt;0,'Detailed input - Production'!I44,'Detailed input - Production'!I43)*'Basic input'!J60</f>
        <v>0</v>
      </c>
      <c r="I22" s="127">
        <f>IF('Detailed input - Production'!J44&lt;&gt;0,'Detailed input - Production'!J44,'Detailed input - Production'!J43)*'Basic input'!K60</f>
        <v>0</v>
      </c>
      <c r="J22" s="127">
        <f>IF('Detailed input - Production'!K44&lt;&gt;0,'Detailed input - Production'!K44,'Detailed input - Production'!K43)*'Basic input'!L60</f>
        <v>0</v>
      </c>
      <c r="K22" s="127">
        <f>IF('Detailed input - Production'!L44&lt;&gt;0,'Detailed input - Production'!L44,'Detailed input - Production'!L43)*'Basic input'!M60</f>
        <v>0</v>
      </c>
      <c r="L22" s="127">
        <f>IF('Detailed input - Production'!M44&lt;&gt;0,'Detailed input - Production'!M44,'Detailed input - Production'!M43)*'Basic input'!N60</f>
        <v>0</v>
      </c>
      <c r="M22" s="127">
        <f>IF('Detailed input - Production'!N44&lt;&gt;0,'Detailed input - Production'!N44,'Detailed input - Production'!N43)*'Basic input'!O60</f>
        <v>0</v>
      </c>
      <c r="N22" s="127">
        <f>IF('Detailed input - Production'!$O$44&lt;&gt;0,'Detailed input - Production'!$O$44,'Detailed input - Production'!$O$43)*'Basic input'!P60</f>
        <v>0</v>
      </c>
      <c r="O22" s="127"/>
      <c r="P22" s="127"/>
      <c r="Q22" s="127"/>
      <c r="R22" s="127"/>
      <c r="S22" s="127"/>
      <c r="T22" s="127"/>
      <c r="U22" s="127"/>
      <c r="V22" s="127"/>
      <c r="W22" s="127"/>
      <c r="X22" s="127"/>
      <c r="Y22" s="127"/>
      <c r="Z22" s="127"/>
      <c r="AA22" s="127"/>
      <c r="AB22" s="127"/>
      <c r="AC22" s="127"/>
    </row>
    <row r="23" spans="1:29" s="55" customFormat="1" ht="16.5" customHeight="1" outlineLevel="3" x14ac:dyDescent="0.3">
      <c r="B23" s="22" t="s">
        <v>230</v>
      </c>
      <c r="C23" s="72" t="s">
        <v>16</v>
      </c>
      <c r="D23" s="127">
        <f>IF('Detailed input - Production'!E47&lt;&gt;0,'Detailed input - Production'!E47,'Detailed input - Production'!E46)*'Basic input'!F60</f>
        <v>0</v>
      </c>
      <c r="E23" s="127">
        <f>IF('Detailed input - Production'!F47&lt;&gt;0,'Detailed input - Production'!F47,'Detailed input - Production'!F46)*'Basic input'!G60</f>
        <v>0</v>
      </c>
      <c r="F23" s="127">
        <f>IF('Detailed input - Production'!G47&lt;&gt;0,'Detailed input - Production'!G47,'Detailed input - Production'!G46)*'Basic input'!H60</f>
        <v>0</v>
      </c>
      <c r="G23" s="127">
        <f>IF('Detailed input - Production'!H47&lt;&gt;0,'Detailed input - Production'!H47,'Detailed input - Production'!H46)*'Basic input'!I60</f>
        <v>0</v>
      </c>
      <c r="H23" s="127">
        <f>IF('Detailed input - Production'!I47&lt;&gt;0,'Detailed input - Production'!I47,'Detailed input - Production'!I46)*'Basic input'!J60</f>
        <v>0</v>
      </c>
      <c r="I23" s="127">
        <f>IF('Detailed input - Production'!J47&lt;&gt;0,'Detailed input - Production'!J47,'Detailed input - Production'!J46)*'Basic input'!K60</f>
        <v>0</v>
      </c>
      <c r="J23" s="127">
        <f>IF('Detailed input - Production'!K47&lt;&gt;0,'Detailed input - Production'!K47,'Detailed input - Production'!K46)*'Basic input'!L60</f>
        <v>0</v>
      </c>
      <c r="K23" s="127">
        <f>IF('Detailed input - Production'!L47&lt;&gt;0,'Detailed input - Production'!L47,'Detailed input - Production'!L46)*'Basic input'!M60</f>
        <v>0</v>
      </c>
      <c r="L23" s="127">
        <f>IF('Detailed input - Production'!M47&lt;&gt;0,'Detailed input - Production'!M47,'Detailed input - Production'!M46)*'Basic input'!N60</f>
        <v>0</v>
      </c>
      <c r="M23" s="127">
        <f>IF('Detailed input - Production'!N47&lt;&gt;0,'Detailed input - Production'!N47,'Detailed input - Production'!N46)*'Basic input'!O60</f>
        <v>0</v>
      </c>
      <c r="N23" s="127">
        <f>IF('Detailed input - Production'!$O$47&lt;&gt;0,'Detailed input - Production'!$O$47,'Detailed input - Production'!$O$46)*'Basic input'!P60</f>
        <v>0</v>
      </c>
      <c r="O23" s="127"/>
      <c r="P23" s="127"/>
      <c r="Q23" s="127"/>
      <c r="R23" s="127"/>
      <c r="S23" s="127"/>
      <c r="T23" s="127"/>
      <c r="U23" s="127"/>
      <c r="V23" s="127"/>
      <c r="W23" s="127"/>
      <c r="X23" s="127"/>
      <c r="Y23" s="127"/>
      <c r="Z23" s="127"/>
      <c r="AA23" s="127"/>
      <c r="AB23" s="127"/>
      <c r="AC23" s="127"/>
    </row>
    <row r="24" spans="1:29" s="55" customFormat="1" ht="16.5" customHeight="1" outlineLevel="2" x14ac:dyDescent="0.3">
      <c r="B24" s="22"/>
      <c r="C24" s="72"/>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row>
    <row r="25" spans="1:29" s="55" customFormat="1" ht="16.5" customHeight="1" outlineLevel="2" x14ac:dyDescent="0.3">
      <c r="B25" s="42" t="str">
        <f>'Basic input'!C61</f>
        <v xml:space="preserve">Type B: 0.5 MW - ~max. kg H2 per day: </v>
      </c>
      <c r="C25" s="67" t="s">
        <v>16</v>
      </c>
      <c r="D25" s="178">
        <f>SUM(D26:D27)</f>
        <v>0</v>
      </c>
      <c r="E25" s="178">
        <f t="shared" ref="E25:N25" si="9">SUM(E26:E27)</f>
        <v>0</v>
      </c>
      <c r="F25" s="178">
        <f t="shared" si="9"/>
        <v>0</v>
      </c>
      <c r="G25" s="178">
        <f t="shared" si="9"/>
        <v>0</v>
      </c>
      <c r="H25" s="178">
        <f t="shared" si="9"/>
        <v>0</v>
      </c>
      <c r="I25" s="178">
        <f t="shared" si="9"/>
        <v>0</v>
      </c>
      <c r="J25" s="178">
        <f t="shared" si="9"/>
        <v>0</v>
      </c>
      <c r="K25" s="178">
        <f t="shared" si="9"/>
        <v>0</v>
      </c>
      <c r="L25" s="178">
        <f t="shared" si="9"/>
        <v>0</v>
      </c>
      <c r="M25" s="178">
        <f t="shared" si="9"/>
        <v>0</v>
      </c>
      <c r="N25" s="178">
        <f t="shared" si="9"/>
        <v>0</v>
      </c>
      <c r="O25" s="178"/>
      <c r="P25" s="178"/>
      <c r="Q25" s="178"/>
      <c r="R25" s="178"/>
      <c r="S25" s="178"/>
      <c r="T25" s="178"/>
      <c r="U25" s="178"/>
      <c r="V25" s="178"/>
      <c r="W25" s="178"/>
      <c r="X25" s="178"/>
      <c r="Y25" s="178"/>
      <c r="Z25" s="178"/>
      <c r="AA25" s="178"/>
      <c r="AB25" s="178"/>
      <c r="AC25" s="178"/>
    </row>
    <row r="26" spans="1:29" s="55" customFormat="1" ht="16.5" customHeight="1" outlineLevel="3" x14ac:dyDescent="0.3">
      <c r="B26" s="22" t="s">
        <v>229</v>
      </c>
      <c r="C26" s="72" t="s">
        <v>16</v>
      </c>
      <c r="D26" s="127">
        <f>IF('Detailed input - Production'!E50&lt;&gt;0,'Detailed input - Production'!E50,'Detailed input - Production'!E49)*'Basic input'!F61</f>
        <v>0</v>
      </c>
      <c r="E26" s="127">
        <f>IF('Detailed input - Production'!F50&lt;&gt;0,'Detailed input - Production'!F50,'Detailed input - Production'!F49)*'Basic input'!G61</f>
        <v>0</v>
      </c>
      <c r="F26" s="127">
        <f>IF('Detailed input - Production'!G50&lt;&gt;0,'Detailed input - Production'!G50,'Detailed input - Production'!G49)*'Basic input'!H61</f>
        <v>0</v>
      </c>
      <c r="G26" s="127">
        <f>IF('Detailed input - Production'!H50&lt;&gt;0,'Detailed input - Production'!H50,'Detailed input - Production'!H49)*'Basic input'!I61</f>
        <v>0</v>
      </c>
      <c r="H26" s="127">
        <f>IF('Detailed input - Production'!I50&lt;&gt;0,'Detailed input - Production'!I50,'Detailed input - Production'!I49)*'Basic input'!J61</f>
        <v>0</v>
      </c>
      <c r="I26" s="127">
        <f>IF('Detailed input - Production'!J50&lt;&gt;0,'Detailed input - Production'!J50,'Detailed input - Production'!J49)*'Basic input'!K61</f>
        <v>0</v>
      </c>
      <c r="J26" s="127">
        <f>IF('Detailed input - Production'!K50&lt;&gt;0,'Detailed input - Production'!K50,'Detailed input - Production'!K49)*'Basic input'!L61</f>
        <v>0</v>
      </c>
      <c r="K26" s="127">
        <f>IF('Detailed input - Production'!L50&lt;&gt;0,'Detailed input - Production'!L50,'Detailed input - Production'!L49)*'Basic input'!M61</f>
        <v>0</v>
      </c>
      <c r="L26" s="127">
        <f>IF('Detailed input - Production'!M50&lt;&gt;0,'Detailed input - Production'!M50,'Detailed input - Production'!M49)*'Basic input'!N61</f>
        <v>0</v>
      </c>
      <c r="M26" s="127">
        <f>IF('Detailed input - Production'!N50&lt;&gt;0,'Detailed input - Production'!N50,'Detailed input - Production'!N49)*'Basic input'!O61</f>
        <v>0</v>
      </c>
      <c r="N26" s="127">
        <f>IF('Detailed input - Production'!$O$50&lt;&gt;0,'Detailed input - Production'!$O$50,'Detailed input - Production'!$O$49)*'Basic input'!P61</f>
        <v>0</v>
      </c>
      <c r="O26" s="127"/>
      <c r="P26" s="127"/>
      <c r="Q26" s="127"/>
      <c r="R26" s="127"/>
      <c r="S26" s="127"/>
      <c r="T26" s="127"/>
      <c r="U26" s="127"/>
      <c r="V26" s="127"/>
      <c r="W26" s="127"/>
      <c r="X26" s="127"/>
      <c r="Y26" s="127"/>
      <c r="Z26" s="127"/>
      <c r="AA26" s="127"/>
      <c r="AB26" s="127"/>
      <c r="AC26" s="127"/>
    </row>
    <row r="27" spans="1:29" s="55" customFormat="1" ht="16.5" customHeight="1" outlineLevel="3" x14ac:dyDescent="0.3">
      <c r="B27" s="22" t="s">
        <v>230</v>
      </c>
      <c r="C27" s="72" t="s">
        <v>16</v>
      </c>
      <c r="D27" s="127">
        <f>IF('Detailed input - Production'!E53&lt;&gt;0,'Detailed input - Production'!E53,'Detailed input - Production'!E52)*'Basic input'!F61</f>
        <v>0</v>
      </c>
      <c r="E27" s="127">
        <f>IF('Detailed input - Production'!F53&lt;&gt;0,'Detailed input - Production'!F53,'Detailed input - Production'!F52)*'Basic input'!G61</f>
        <v>0</v>
      </c>
      <c r="F27" s="127">
        <f>IF('Detailed input - Production'!G53&lt;&gt;0,'Detailed input - Production'!G53,'Detailed input - Production'!G52)*'Basic input'!H61</f>
        <v>0</v>
      </c>
      <c r="G27" s="127">
        <f>IF('Detailed input - Production'!H53&lt;&gt;0,'Detailed input - Production'!H53,'Detailed input - Production'!H52)*'Basic input'!I61</f>
        <v>0</v>
      </c>
      <c r="H27" s="127">
        <f>IF('Detailed input - Production'!I53&lt;&gt;0,'Detailed input - Production'!I53,'Detailed input - Production'!I52)*'Basic input'!J61</f>
        <v>0</v>
      </c>
      <c r="I27" s="127">
        <f>IF('Detailed input - Production'!J53&lt;&gt;0,'Detailed input - Production'!J53,'Detailed input - Production'!J52)*'Basic input'!K61</f>
        <v>0</v>
      </c>
      <c r="J27" s="127">
        <f>IF('Detailed input - Production'!K53&lt;&gt;0,'Detailed input - Production'!K53,'Detailed input - Production'!K52)*'Basic input'!L61</f>
        <v>0</v>
      </c>
      <c r="K27" s="127">
        <f>IF('Detailed input - Production'!L53&lt;&gt;0,'Detailed input - Production'!L53,'Detailed input - Production'!L52)*'Basic input'!M61</f>
        <v>0</v>
      </c>
      <c r="L27" s="127">
        <f>IF('Detailed input - Production'!M53&lt;&gt;0,'Detailed input - Production'!M53,'Detailed input - Production'!M52)*'Basic input'!N61</f>
        <v>0</v>
      </c>
      <c r="M27" s="127">
        <f>IF('Detailed input - Production'!N53&lt;&gt;0,'Detailed input - Production'!N53,'Detailed input - Production'!N52)*'Basic input'!O61</f>
        <v>0</v>
      </c>
      <c r="N27" s="127">
        <f>IF('Detailed input - Production'!$O$53&lt;&gt;0,'Detailed input - Production'!$O$53,'Detailed input - Production'!$O$52)*'Basic input'!P61</f>
        <v>0</v>
      </c>
      <c r="O27" s="127"/>
      <c r="P27" s="127"/>
      <c r="Q27" s="127"/>
      <c r="R27" s="127"/>
      <c r="S27" s="127"/>
      <c r="T27" s="127"/>
      <c r="U27" s="127"/>
      <c r="V27" s="127"/>
      <c r="W27" s="127"/>
      <c r="X27" s="127"/>
      <c r="Y27" s="127"/>
      <c r="Z27" s="127"/>
      <c r="AA27" s="127"/>
      <c r="AB27" s="127"/>
      <c r="AC27" s="127"/>
    </row>
    <row r="28" spans="1:29" s="55" customFormat="1" ht="16.5" customHeight="1" outlineLevel="2" x14ac:dyDescent="0.3">
      <c r="B28" s="22"/>
      <c r="C28" s="72"/>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row>
    <row r="29" spans="1:29" s="55" customFormat="1" ht="16.5" customHeight="1" outlineLevel="2" x14ac:dyDescent="0.3">
      <c r="B29" s="42" t="str">
        <f>'Basic input'!C62</f>
        <v xml:space="preserve">Type C: 1 MW - ~max. kg H2 per day: </v>
      </c>
      <c r="C29" s="67" t="s">
        <v>16</v>
      </c>
      <c r="D29" s="178">
        <f>SUM(D30:D31)</f>
        <v>0</v>
      </c>
      <c r="E29" s="178">
        <f t="shared" ref="E29:N29" si="10">SUM(E30:E31)</f>
        <v>0</v>
      </c>
      <c r="F29" s="178">
        <f t="shared" si="10"/>
        <v>0</v>
      </c>
      <c r="G29" s="178">
        <f t="shared" si="10"/>
        <v>0</v>
      </c>
      <c r="H29" s="178">
        <f t="shared" si="10"/>
        <v>0</v>
      </c>
      <c r="I29" s="178">
        <f t="shared" si="10"/>
        <v>0</v>
      </c>
      <c r="J29" s="178">
        <f t="shared" si="10"/>
        <v>0</v>
      </c>
      <c r="K29" s="178">
        <f t="shared" si="10"/>
        <v>0</v>
      </c>
      <c r="L29" s="178">
        <f t="shared" si="10"/>
        <v>0</v>
      </c>
      <c r="M29" s="178">
        <f t="shared" si="10"/>
        <v>0</v>
      </c>
      <c r="N29" s="178">
        <f t="shared" si="10"/>
        <v>0</v>
      </c>
      <c r="O29" s="178"/>
      <c r="P29" s="178"/>
      <c r="Q29" s="178"/>
      <c r="R29" s="178"/>
      <c r="S29" s="178"/>
      <c r="T29" s="178"/>
      <c r="U29" s="178"/>
      <c r="V29" s="178"/>
      <c r="W29" s="178"/>
      <c r="X29" s="178"/>
      <c r="Y29" s="178"/>
      <c r="Z29" s="178"/>
      <c r="AA29" s="178"/>
      <c r="AB29" s="178"/>
      <c r="AC29" s="178"/>
    </row>
    <row r="30" spans="1:29" s="55" customFormat="1" ht="16.5" customHeight="1" outlineLevel="3" x14ac:dyDescent="0.3">
      <c r="B30" s="22" t="s">
        <v>229</v>
      </c>
      <c r="C30" s="72" t="s">
        <v>16</v>
      </c>
      <c r="D30" s="127">
        <f>IF('Detailed input - Production'!E56&lt;&gt;0,'Detailed input - Production'!E56,'Detailed input - Production'!E55)*'Basic input'!F62</f>
        <v>0</v>
      </c>
      <c r="E30" s="127">
        <f>IF('Detailed input - Production'!F56&lt;&gt;0,'Detailed input - Production'!F56,'Detailed input - Production'!F55)*'Basic input'!G62</f>
        <v>0</v>
      </c>
      <c r="F30" s="127">
        <f>IF('Detailed input - Production'!G56&lt;&gt;0,'Detailed input - Production'!G56,'Detailed input - Production'!G55)*'Basic input'!H62</f>
        <v>0</v>
      </c>
      <c r="G30" s="127">
        <f>IF('Detailed input - Production'!H56&lt;&gt;0,'Detailed input - Production'!H56,'Detailed input - Production'!H55)*'Basic input'!I62</f>
        <v>0</v>
      </c>
      <c r="H30" s="127">
        <f>IF('Detailed input - Production'!I56&lt;&gt;0,'Detailed input - Production'!I56,'Detailed input - Production'!I55)*'Basic input'!J62</f>
        <v>0</v>
      </c>
      <c r="I30" s="127">
        <f>IF('Detailed input - Production'!J56&lt;&gt;0,'Detailed input - Production'!J56,'Detailed input - Production'!J55)*'Basic input'!K62</f>
        <v>0</v>
      </c>
      <c r="J30" s="127">
        <f>IF('Detailed input - Production'!K56&lt;&gt;0,'Detailed input - Production'!K56,'Detailed input - Production'!K55)*'Basic input'!L62</f>
        <v>0</v>
      </c>
      <c r="K30" s="127">
        <f>IF('Detailed input - Production'!L56&lt;&gt;0,'Detailed input - Production'!L56,'Detailed input - Production'!L55)*'Basic input'!M62</f>
        <v>0</v>
      </c>
      <c r="L30" s="127">
        <f>IF('Detailed input - Production'!M56&lt;&gt;0,'Detailed input - Production'!M56,'Detailed input - Production'!M55)*'Basic input'!N62</f>
        <v>0</v>
      </c>
      <c r="M30" s="127">
        <f>IF('Detailed input - Production'!N56&lt;&gt;0,'Detailed input - Production'!N56,'Detailed input - Production'!N55)*'Basic input'!O62</f>
        <v>0</v>
      </c>
      <c r="N30" s="127">
        <f>IF('Detailed input - Production'!$O$56&lt;&gt;0,'Detailed input - Production'!$O$56,'Detailed input - Production'!$O$55)*'Basic input'!P62</f>
        <v>0</v>
      </c>
      <c r="O30" s="127"/>
      <c r="P30" s="127"/>
      <c r="Q30" s="127"/>
      <c r="R30" s="127"/>
      <c r="S30" s="127"/>
      <c r="T30" s="127"/>
      <c r="U30" s="127"/>
      <c r="V30" s="127"/>
      <c r="W30" s="127"/>
      <c r="X30" s="127"/>
      <c r="Y30" s="127"/>
      <c r="Z30" s="127"/>
      <c r="AA30" s="127"/>
      <c r="AB30" s="127"/>
      <c r="AC30" s="127"/>
    </row>
    <row r="31" spans="1:29" s="55" customFormat="1" ht="16.5" customHeight="1" outlineLevel="3" x14ac:dyDescent="0.3">
      <c r="B31" s="22" t="s">
        <v>230</v>
      </c>
      <c r="C31" s="72" t="s">
        <v>16</v>
      </c>
      <c r="D31" s="127">
        <f>IF('Detailed input - Production'!E59&lt;&gt;0,'Detailed input - Production'!E59,'Detailed input - Production'!E58)*'Basic input'!F62</f>
        <v>0</v>
      </c>
      <c r="E31" s="127">
        <f>IF('Detailed input - Production'!F59&lt;&gt;0,'Detailed input - Production'!F59,'Detailed input - Production'!F58)*'Basic input'!G62</f>
        <v>0</v>
      </c>
      <c r="F31" s="127">
        <f>IF('Detailed input - Production'!G59&lt;&gt;0,'Detailed input - Production'!G59,'Detailed input - Production'!G58)*'Basic input'!H62</f>
        <v>0</v>
      </c>
      <c r="G31" s="127">
        <f>IF('Detailed input - Production'!H59&lt;&gt;0,'Detailed input - Production'!H59,'Detailed input - Production'!H58)*'Basic input'!I62</f>
        <v>0</v>
      </c>
      <c r="H31" s="127">
        <f>IF('Detailed input - Production'!I59&lt;&gt;0,'Detailed input - Production'!I59,'Detailed input - Production'!I58)*'Basic input'!J62</f>
        <v>0</v>
      </c>
      <c r="I31" s="127">
        <f>IF('Detailed input - Production'!J59&lt;&gt;0,'Detailed input - Production'!J59,'Detailed input - Production'!J58)*'Basic input'!K62</f>
        <v>0</v>
      </c>
      <c r="J31" s="127">
        <f>IF('Detailed input - Production'!K59&lt;&gt;0,'Detailed input - Production'!K59,'Detailed input - Production'!K58)*'Basic input'!L62</f>
        <v>0</v>
      </c>
      <c r="K31" s="127">
        <f>IF('Detailed input - Production'!L59&lt;&gt;0,'Detailed input - Production'!L59,'Detailed input - Production'!L58)*'Basic input'!M62</f>
        <v>0</v>
      </c>
      <c r="L31" s="127">
        <f>IF('Detailed input - Production'!M59&lt;&gt;0,'Detailed input - Production'!M59,'Detailed input - Production'!M58)*'Basic input'!N62</f>
        <v>0</v>
      </c>
      <c r="M31" s="127">
        <f>IF('Detailed input - Production'!N59&lt;&gt;0,'Detailed input - Production'!N59,'Detailed input - Production'!N58)*'Basic input'!O62</f>
        <v>0</v>
      </c>
      <c r="N31" s="127">
        <f>IF('Detailed input - Production'!$O$59&lt;&gt;0,'Detailed input - Production'!$O$59,'Detailed input - Production'!$O$58)*'Basic input'!P62</f>
        <v>0</v>
      </c>
      <c r="O31" s="127"/>
      <c r="P31" s="127"/>
      <c r="Q31" s="127"/>
      <c r="R31" s="127"/>
      <c r="S31" s="127"/>
      <c r="T31" s="127"/>
      <c r="U31" s="127"/>
      <c r="V31" s="127"/>
      <c r="W31" s="127"/>
      <c r="X31" s="127"/>
      <c r="Y31" s="127"/>
      <c r="Z31" s="127"/>
      <c r="AA31" s="127"/>
      <c r="AB31" s="127"/>
      <c r="AC31" s="127"/>
    </row>
    <row r="32" spans="1:29" s="55" customFormat="1" ht="16.5" customHeight="1" outlineLevel="2" x14ac:dyDescent="0.3">
      <c r="B32" s="22"/>
      <c r="C32" s="72"/>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row>
    <row r="33" spans="1:29" s="55" customFormat="1" ht="16.5" customHeight="1" outlineLevel="2" x14ac:dyDescent="0.3">
      <c r="B33" s="42" t="str">
        <f>'Basic input'!C63</f>
        <v xml:space="preserve">Type D: 1.5 MW - ~max. kg H2 per day: </v>
      </c>
      <c r="C33" s="67" t="s">
        <v>16</v>
      </c>
      <c r="D33" s="178">
        <f>SUM(D34:D35)</f>
        <v>0</v>
      </c>
      <c r="E33" s="178">
        <f t="shared" ref="E33:N33" si="11">SUM(E34:E35)</f>
        <v>0</v>
      </c>
      <c r="F33" s="178">
        <f t="shared" si="11"/>
        <v>0</v>
      </c>
      <c r="G33" s="178">
        <f t="shared" si="11"/>
        <v>0</v>
      </c>
      <c r="H33" s="178">
        <f t="shared" si="11"/>
        <v>0</v>
      </c>
      <c r="I33" s="178">
        <f t="shared" si="11"/>
        <v>0</v>
      </c>
      <c r="J33" s="178">
        <f t="shared" si="11"/>
        <v>0</v>
      </c>
      <c r="K33" s="178">
        <f t="shared" si="11"/>
        <v>0</v>
      </c>
      <c r="L33" s="178">
        <f t="shared" si="11"/>
        <v>0</v>
      </c>
      <c r="M33" s="178">
        <f t="shared" si="11"/>
        <v>0</v>
      </c>
      <c r="N33" s="178">
        <f t="shared" si="11"/>
        <v>0</v>
      </c>
      <c r="O33" s="178"/>
      <c r="P33" s="178"/>
      <c r="Q33" s="178"/>
      <c r="R33" s="178"/>
      <c r="S33" s="178"/>
      <c r="T33" s="178"/>
      <c r="U33" s="178"/>
      <c r="V33" s="178"/>
      <c r="W33" s="178"/>
      <c r="X33" s="178"/>
      <c r="Y33" s="178"/>
      <c r="Z33" s="178"/>
      <c r="AA33" s="178"/>
      <c r="AB33" s="178"/>
      <c r="AC33" s="178"/>
    </row>
    <row r="34" spans="1:29" s="93" customFormat="1" ht="16.5" customHeight="1" outlineLevel="3" x14ac:dyDescent="0.3">
      <c r="A34" s="63"/>
      <c r="B34" s="22" t="s">
        <v>229</v>
      </c>
      <c r="C34" s="72" t="s">
        <v>16</v>
      </c>
      <c r="D34" s="125">
        <f>IF('Detailed input - Production'!E62&lt;&gt;0,'Detailed input - Production'!E62,'Detailed input - Production'!E61)*'Basic input'!F63</f>
        <v>0</v>
      </c>
      <c r="E34" s="125">
        <f>IF('Detailed input - Production'!F62&lt;&gt;0,'Detailed input - Production'!F62,'Detailed input - Production'!F61)*'Basic input'!G63</f>
        <v>0</v>
      </c>
      <c r="F34" s="125">
        <f>IF('Detailed input - Production'!G62&lt;&gt;0,'Detailed input - Production'!G62,'Detailed input - Production'!G61)*'Basic input'!H63</f>
        <v>0</v>
      </c>
      <c r="G34" s="125">
        <f>IF('Detailed input - Production'!H62&lt;&gt;0,'Detailed input - Production'!H62,'Detailed input - Production'!H61)*'Basic input'!I63</f>
        <v>0</v>
      </c>
      <c r="H34" s="125">
        <f>IF('Detailed input - Production'!I62&lt;&gt;0,'Detailed input - Production'!I62,'Detailed input - Production'!I61)*'Basic input'!J63</f>
        <v>0</v>
      </c>
      <c r="I34" s="125">
        <f>IF('Detailed input - Production'!J62&lt;&gt;0,'Detailed input - Production'!J62,'Detailed input - Production'!J61)*'Basic input'!K63</f>
        <v>0</v>
      </c>
      <c r="J34" s="125">
        <f>IF('Detailed input - Production'!K62&lt;&gt;0,'Detailed input - Production'!K62,'Detailed input - Production'!K61)*'Basic input'!L63</f>
        <v>0</v>
      </c>
      <c r="K34" s="125">
        <f>IF('Detailed input - Production'!L62&lt;&gt;0,'Detailed input - Production'!L62,'Detailed input - Production'!L61)*'Basic input'!M63</f>
        <v>0</v>
      </c>
      <c r="L34" s="125">
        <f>IF('Detailed input - Production'!M62&lt;&gt;0,'Detailed input - Production'!M62,'Detailed input - Production'!M61)*'Basic input'!N63</f>
        <v>0</v>
      </c>
      <c r="M34" s="125">
        <f>IF('Detailed input - Production'!N62&lt;&gt;0,'Detailed input - Production'!N62,'Detailed input - Production'!N61)*'Basic input'!O63</f>
        <v>0</v>
      </c>
      <c r="N34" s="271">
        <f>IF('Detailed input - Production'!$O$62&lt;&gt;0,'Detailed input - Production'!$O$62,'Detailed input - Production'!$O$61)*'Basic input'!P63</f>
        <v>0</v>
      </c>
      <c r="O34" s="271"/>
      <c r="P34" s="271"/>
      <c r="Q34" s="271"/>
      <c r="R34" s="271"/>
      <c r="S34" s="271"/>
      <c r="T34" s="271"/>
      <c r="U34" s="271"/>
      <c r="V34" s="271"/>
      <c r="W34" s="271"/>
      <c r="X34" s="271"/>
      <c r="Y34" s="271"/>
      <c r="Z34" s="271"/>
      <c r="AA34" s="271"/>
      <c r="AB34" s="271"/>
      <c r="AC34" s="271"/>
    </row>
    <row r="35" spans="1:29" s="93" customFormat="1" ht="16.5" customHeight="1" outlineLevel="3" x14ac:dyDescent="0.3">
      <c r="A35" s="63"/>
      <c r="B35" s="22" t="s">
        <v>230</v>
      </c>
      <c r="C35" s="72" t="s">
        <v>16</v>
      </c>
      <c r="D35" s="125">
        <f>IF('Detailed input - Production'!E65&lt;&gt;0,'Detailed input - Production'!E65,'Detailed input - Production'!E64)*'Basic input'!F63</f>
        <v>0</v>
      </c>
      <c r="E35" s="125">
        <f>IF('Detailed input - Production'!F65&lt;&gt;0,'Detailed input - Production'!F65,'Detailed input - Production'!F64)*'Basic input'!G63</f>
        <v>0</v>
      </c>
      <c r="F35" s="125">
        <f>IF('Detailed input - Production'!G65&lt;&gt;0,'Detailed input - Production'!G65,'Detailed input - Production'!G64)*'Basic input'!H63</f>
        <v>0</v>
      </c>
      <c r="G35" s="125">
        <f>IF('Detailed input - Production'!H65&lt;&gt;0,'Detailed input - Production'!H65,'Detailed input - Production'!H64)*'Basic input'!I63</f>
        <v>0</v>
      </c>
      <c r="H35" s="125">
        <f>IF('Detailed input - Production'!I65&lt;&gt;0,'Detailed input - Production'!I65,'Detailed input - Production'!I64)*'Basic input'!J63</f>
        <v>0</v>
      </c>
      <c r="I35" s="125">
        <f>IF('Detailed input - Production'!J65&lt;&gt;0,'Detailed input - Production'!J65,'Detailed input - Production'!J64)*'Basic input'!K63</f>
        <v>0</v>
      </c>
      <c r="J35" s="125">
        <f>IF('Detailed input - Production'!K65&lt;&gt;0,'Detailed input - Production'!K65,'Detailed input - Production'!K64)*'Basic input'!L63</f>
        <v>0</v>
      </c>
      <c r="K35" s="125">
        <f>IF('Detailed input - Production'!L65&lt;&gt;0,'Detailed input - Production'!L65,'Detailed input - Production'!L64)*'Basic input'!M63</f>
        <v>0</v>
      </c>
      <c r="L35" s="125">
        <f>IF('Detailed input - Production'!M65&lt;&gt;0,'Detailed input - Production'!M65,'Detailed input - Production'!M64)*'Basic input'!N63</f>
        <v>0</v>
      </c>
      <c r="M35" s="125">
        <f>IF('Detailed input - Production'!N65&lt;&gt;0,'Detailed input - Production'!N65,'Detailed input - Production'!N64)*'Basic input'!O63</f>
        <v>0</v>
      </c>
      <c r="N35" s="271">
        <f>IF('Detailed input - Production'!$O$65&lt;&gt;0,'Detailed input - Production'!$O$65,'Detailed input - Production'!$O$64)*'Basic input'!P63</f>
        <v>0</v>
      </c>
      <c r="O35" s="271"/>
      <c r="P35" s="271"/>
      <c r="Q35" s="271"/>
      <c r="R35" s="271"/>
      <c r="S35" s="271"/>
      <c r="T35" s="271"/>
      <c r="U35" s="271"/>
      <c r="V35" s="271"/>
      <c r="W35" s="271"/>
      <c r="X35" s="271"/>
      <c r="Y35" s="271"/>
      <c r="Z35" s="271"/>
      <c r="AA35" s="271"/>
      <c r="AB35" s="271"/>
      <c r="AC35" s="271"/>
    </row>
    <row r="36" spans="1:29" s="93" customFormat="1" ht="16.5" customHeight="1" outlineLevel="2" x14ac:dyDescent="0.3">
      <c r="A36" s="63"/>
      <c r="B36" s="125"/>
      <c r="C36" s="145"/>
      <c r="D36" s="125"/>
      <c r="E36" s="125"/>
      <c r="F36" s="125"/>
      <c r="G36" s="125"/>
      <c r="H36" s="125"/>
      <c r="I36" s="125"/>
      <c r="J36" s="125"/>
      <c r="K36" s="125"/>
      <c r="L36" s="125"/>
      <c r="M36" s="125"/>
      <c r="N36" s="125"/>
      <c r="O36" s="271"/>
      <c r="P36" s="271"/>
      <c r="Q36" s="271"/>
      <c r="R36" s="271"/>
      <c r="S36" s="271"/>
      <c r="T36" s="271"/>
      <c r="U36" s="271"/>
      <c r="V36" s="271"/>
      <c r="W36" s="271"/>
      <c r="X36" s="271"/>
      <c r="Y36" s="271"/>
      <c r="Z36" s="271"/>
      <c r="AA36" s="271"/>
      <c r="AB36" s="271"/>
      <c r="AC36" s="271"/>
    </row>
    <row r="37" spans="1:29" s="55" customFormat="1" ht="16.5" customHeight="1" outlineLevel="2" x14ac:dyDescent="0.3">
      <c r="B37" s="22" t="str">
        <f>'Basic input'!C64</f>
        <v xml:space="preserve">Type E: 2.5 MW  - ~max. kg H2 per day: </v>
      </c>
      <c r="C37" s="72" t="s">
        <v>16</v>
      </c>
      <c r="D37" s="127">
        <f>SUM(D38:D39)</f>
        <v>0</v>
      </c>
      <c r="E37" s="127">
        <f t="shared" ref="E37:N37" si="12">SUM(E38:E39)</f>
        <v>0</v>
      </c>
      <c r="F37" s="127">
        <f t="shared" si="12"/>
        <v>0</v>
      </c>
      <c r="G37" s="127">
        <f t="shared" si="12"/>
        <v>0</v>
      </c>
      <c r="H37" s="127">
        <f t="shared" si="12"/>
        <v>0</v>
      </c>
      <c r="I37" s="127">
        <f t="shared" si="12"/>
        <v>0</v>
      </c>
      <c r="J37" s="127">
        <f t="shared" si="12"/>
        <v>0</v>
      </c>
      <c r="K37" s="127">
        <f t="shared" si="12"/>
        <v>0</v>
      </c>
      <c r="L37" s="127">
        <f t="shared" si="12"/>
        <v>0</v>
      </c>
      <c r="M37" s="127">
        <f t="shared" si="12"/>
        <v>0</v>
      </c>
      <c r="N37" s="127">
        <f t="shared" si="12"/>
        <v>0</v>
      </c>
      <c r="O37" s="127"/>
      <c r="P37" s="127"/>
      <c r="Q37" s="127"/>
      <c r="R37" s="127"/>
      <c r="S37" s="127"/>
      <c r="T37" s="127"/>
      <c r="U37" s="127"/>
      <c r="V37" s="127"/>
      <c r="W37" s="127"/>
      <c r="X37" s="127"/>
      <c r="Y37" s="127"/>
      <c r="Z37" s="127"/>
      <c r="AA37" s="127"/>
      <c r="AB37" s="127"/>
      <c r="AC37" s="127"/>
    </row>
    <row r="38" spans="1:29" s="93" customFormat="1" ht="16.5" customHeight="1" outlineLevel="3" x14ac:dyDescent="0.3">
      <c r="A38" s="63"/>
      <c r="B38" s="22" t="s">
        <v>229</v>
      </c>
      <c r="C38" s="72" t="s">
        <v>16</v>
      </c>
      <c r="D38" s="125">
        <f>IF('Detailed input - Production'!E68&lt;&gt;0,'Detailed input - Production'!E68,'Detailed input - Production'!E67)*'Basic input'!F64</f>
        <v>0</v>
      </c>
      <c r="E38" s="125">
        <f>IF('Detailed input - Production'!F68&lt;&gt;0,'Detailed input - Production'!F68,'Detailed input - Production'!F67)*'Basic input'!G64</f>
        <v>0</v>
      </c>
      <c r="F38" s="125">
        <f>IF('Detailed input - Production'!G68&lt;&gt;0,'Detailed input - Production'!G68,'Detailed input - Production'!G67)*'Basic input'!H64</f>
        <v>0</v>
      </c>
      <c r="G38" s="125">
        <f>IF('Detailed input - Production'!H68&lt;&gt;0,'Detailed input - Production'!H68,'Detailed input - Production'!H67)*'Basic input'!I64</f>
        <v>0</v>
      </c>
      <c r="H38" s="125">
        <f>IF('Detailed input - Production'!I68&lt;&gt;0,'Detailed input - Production'!I68,'Detailed input - Production'!I67)*'Basic input'!J64</f>
        <v>0</v>
      </c>
      <c r="I38" s="125">
        <f>IF('Detailed input - Production'!J68&lt;&gt;0,'Detailed input - Production'!J68,'Detailed input - Production'!J67)*'Basic input'!K64</f>
        <v>0</v>
      </c>
      <c r="J38" s="125">
        <f>IF('Detailed input - Production'!K68&lt;&gt;0,'Detailed input - Production'!K68,'Detailed input - Production'!K67)*'Basic input'!L64</f>
        <v>0</v>
      </c>
      <c r="K38" s="125">
        <f>IF('Detailed input - Production'!L68&lt;&gt;0,'Detailed input - Production'!L68,'Detailed input - Production'!L67)*'Basic input'!M64</f>
        <v>0</v>
      </c>
      <c r="L38" s="125">
        <f>IF('Detailed input - Production'!M68&lt;&gt;0,'Detailed input - Production'!M68,'Detailed input - Production'!M67)*'Basic input'!N64</f>
        <v>0</v>
      </c>
      <c r="M38" s="125">
        <f>IF('Detailed input - Production'!N68&lt;&gt;0,'Detailed input - Production'!N68,'Detailed input - Production'!N67)*'Basic input'!O64</f>
        <v>0</v>
      </c>
      <c r="N38" s="125">
        <f>IF('Detailed input - Production'!O68&lt;&gt;0,'Detailed input - Production'!O68,'Detailed input - Production'!O67)*'Basic input'!P64</f>
        <v>0</v>
      </c>
      <c r="O38" s="271"/>
      <c r="P38" s="271"/>
      <c r="Q38" s="271"/>
      <c r="R38" s="271"/>
      <c r="S38" s="271"/>
      <c r="T38" s="271"/>
      <c r="U38" s="271"/>
      <c r="V38" s="271"/>
      <c r="W38" s="271"/>
      <c r="X38" s="271"/>
      <c r="Y38" s="271"/>
      <c r="Z38" s="271"/>
      <c r="AA38" s="271"/>
      <c r="AB38" s="271"/>
      <c r="AC38" s="271"/>
    </row>
    <row r="39" spans="1:29" s="93" customFormat="1" ht="16.5" customHeight="1" outlineLevel="3" x14ac:dyDescent="0.3">
      <c r="A39" s="63"/>
      <c r="B39" s="22" t="s">
        <v>230</v>
      </c>
      <c r="C39" s="72" t="s">
        <v>16</v>
      </c>
      <c r="D39" s="125">
        <f>IF('Detailed input - Production'!E71&lt;&gt;0,'Detailed input - Production'!E71,'Detailed input - Production'!E70)*'Basic input'!F64</f>
        <v>0</v>
      </c>
      <c r="E39" s="125">
        <f>IF('Detailed input - Production'!F71&lt;&gt;0,'Detailed input - Production'!F71,'Detailed input - Production'!F70)*'Basic input'!G64</f>
        <v>0</v>
      </c>
      <c r="F39" s="125">
        <f>IF('Detailed input - Production'!G71&lt;&gt;0,'Detailed input - Production'!G71,'Detailed input - Production'!G70)*'Basic input'!H64</f>
        <v>0</v>
      </c>
      <c r="G39" s="125">
        <f>IF('Detailed input - Production'!H71&lt;&gt;0,'Detailed input - Production'!H71,'Detailed input - Production'!H70)*'Basic input'!I64</f>
        <v>0</v>
      </c>
      <c r="H39" s="125">
        <f>IF('Detailed input - Production'!I71&lt;&gt;0,'Detailed input - Production'!I71,'Detailed input - Production'!I70)*'Basic input'!J64</f>
        <v>0</v>
      </c>
      <c r="I39" s="125">
        <f>IF('Detailed input - Production'!J71&lt;&gt;0,'Detailed input - Production'!J71,'Detailed input - Production'!J70)*'Basic input'!K64</f>
        <v>0</v>
      </c>
      <c r="J39" s="125">
        <f>IF('Detailed input - Production'!K71&lt;&gt;0,'Detailed input - Production'!K71,'Detailed input - Production'!K70)*'Basic input'!L64</f>
        <v>0</v>
      </c>
      <c r="K39" s="125">
        <f>IF('Detailed input - Production'!L71&lt;&gt;0,'Detailed input - Production'!L71,'Detailed input - Production'!L70)*'Basic input'!M64</f>
        <v>0</v>
      </c>
      <c r="L39" s="125">
        <f>IF('Detailed input - Production'!M71&lt;&gt;0,'Detailed input - Production'!M71,'Detailed input - Production'!M70)*'Basic input'!N64</f>
        <v>0</v>
      </c>
      <c r="M39" s="125">
        <f>IF('Detailed input - Production'!N71&lt;&gt;0,'Detailed input - Production'!N71,'Detailed input - Production'!N70)*'Basic input'!O64</f>
        <v>0</v>
      </c>
      <c r="N39" s="125">
        <f>IF('Detailed input - Production'!O71&lt;&gt;0,'Detailed input - Production'!O71,'Detailed input - Production'!O70)*'Basic input'!P64</f>
        <v>0</v>
      </c>
      <c r="O39" s="271"/>
      <c r="P39" s="271"/>
      <c r="Q39" s="271"/>
      <c r="R39" s="271"/>
      <c r="S39" s="271"/>
      <c r="T39" s="271"/>
      <c r="U39" s="271"/>
      <c r="V39" s="271"/>
      <c r="W39" s="271"/>
      <c r="X39" s="271"/>
      <c r="Y39" s="271"/>
      <c r="Z39" s="271"/>
      <c r="AA39" s="271"/>
      <c r="AB39" s="271"/>
      <c r="AC39" s="271"/>
    </row>
    <row r="40" spans="1:29" s="93" customFormat="1" ht="16.5" customHeight="1" outlineLevel="2" x14ac:dyDescent="0.3">
      <c r="A40" s="63"/>
      <c r="B40" s="125"/>
      <c r="C40" s="145"/>
      <c r="D40" s="125"/>
      <c r="E40" s="125"/>
      <c r="F40" s="125"/>
      <c r="G40" s="125"/>
      <c r="H40" s="125"/>
      <c r="I40" s="125"/>
      <c r="J40" s="125"/>
      <c r="K40" s="125"/>
      <c r="L40" s="125"/>
      <c r="M40" s="125"/>
      <c r="N40" s="125"/>
      <c r="O40" s="271"/>
      <c r="P40" s="271"/>
      <c r="Q40" s="271"/>
      <c r="R40" s="271"/>
      <c r="S40" s="271"/>
      <c r="T40" s="271"/>
      <c r="U40" s="271"/>
      <c r="V40" s="271"/>
      <c r="W40" s="271"/>
      <c r="X40" s="271"/>
      <c r="Y40" s="271"/>
      <c r="Z40" s="271"/>
      <c r="AA40" s="271"/>
      <c r="AB40" s="271"/>
      <c r="AC40" s="271"/>
    </row>
    <row r="41" spans="1:29" s="55" customFormat="1" ht="16.5" customHeight="1" outlineLevel="2" x14ac:dyDescent="0.3">
      <c r="B41" s="22" t="str">
        <f>'Basic input'!C65</f>
        <v xml:space="preserve">Type F: 4 MW  - ~max. kg H2 per day: </v>
      </c>
      <c r="C41" s="72" t="s">
        <v>16</v>
      </c>
      <c r="D41" s="127">
        <f>SUM(D42:D43)</f>
        <v>0</v>
      </c>
      <c r="E41" s="127">
        <f t="shared" ref="E41:N41" si="13">SUM(E42:E43)</f>
        <v>0</v>
      </c>
      <c r="F41" s="127">
        <f t="shared" si="13"/>
        <v>0</v>
      </c>
      <c r="G41" s="127">
        <f t="shared" si="13"/>
        <v>0</v>
      </c>
      <c r="H41" s="127">
        <f t="shared" si="13"/>
        <v>0</v>
      </c>
      <c r="I41" s="127">
        <f t="shared" si="13"/>
        <v>0</v>
      </c>
      <c r="J41" s="127">
        <f t="shared" si="13"/>
        <v>0</v>
      </c>
      <c r="K41" s="127">
        <f t="shared" si="13"/>
        <v>0</v>
      </c>
      <c r="L41" s="127">
        <f t="shared" si="13"/>
        <v>0</v>
      </c>
      <c r="M41" s="127">
        <f t="shared" si="13"/>
        <v>0</v>
      </c>
      <c r="N41" s="127">
        <f t="shared" si="13"/>
        <v>0</v>
      </c>
      <c r="O41" s="127"/>
      <c r="P41" s="127"/>
      <c r="Q41" s="127"/>
      <c r="R41" s="127"/>
      <c r="S41" s="127"/>
      <c r="T41" s="127"/>
      <c r="U41" s="127"/>
      <c r="V41" s="127"/>
      <c r="W41" s="127"/>
      <c r="X41" s="127"/>
      <c r="Y41" s="127"/>
      <c r="Z41" s="127"/>
      <c r="AA41" s="127"/>
      <c r="AB41" s="127"/>
      <c r="AC41" s="127"/>
    </row>
    <row r="42" spans="1:29" s="55" customFormat="1" ht="16.5" customHeight="1" outlineLevel="3" x14ac:dyDescent="0.3">
      <c r="B42" s="22" t="s">
        <v>229</v>
      </c>
      <c r="C42" s="72" t="s">
        <v>16</v>
      </c>
      <c r="D42" s="127">
        <f>IF('Detailed input - Production'!E74&lt;&gt;0,'Detailed input - Production'!E74,'Detailed input - Production'!E73)*'Basic input'!F65</f>
        <v>0</v>
      </c>
      <c r="E42" s="127">
        <f>IF('Detailed input - Production'!F74&lt;&gt;0,'Detailed input - Production'!F74,'Detailed input - Production'!F73)*'Basic input'!G65</f>
        <v>0</v>
      </c>
      <c r="F42" s="127">
        <f>IF('Detailed input - Production'!G74&lt;&gt;0,'Detailed input - Production'!G74,'Detailed input - Production'!G73)*'Basic input'!H65</f>
        <v>0</v>
      </c>
      <c r="G42" s="127">
        <f>IF('Detailed input - Production'!H74&lt;&gt;0,'Detailed input - Production'!H74,'Detailed input - Production'!H73)*'Basic input'!I65</f>
        <v>0</v>
      </c>
      <c r="H42" s="127">
        <f>IF('Detailed input - Production'!I74&lt;&gt;0,'Detailed input - Production'!I74,'Detailed input - Production'!I73)*'Basic input'!J65</f>
        <v>0</v>
      </c>
      <c r="I42" s="127">
        <f>IF('Detailed input - Production'!J74&lt;&gt;0,'Detailed input - Production'!J74,'Detailed input - Production'!J73)*'Basic input'!K65</f>
        <v>0</v>
      </c>
      <c r="J42" s="127">
        <f>IF('Detailed input - Production'!K74&lt;&gt;0,'Detailed input - Production'!K74,'Detailed input - Production'!K73)*'Basic input'!L65</f>
        <v>0</v>
      </c>
      <c r="K42" s="127">
        <f>IF('Detailed input - Production'!L74&lt;&gt;0,'Detailed input - Production'!L74,'Detailed input - Production'!L73)*'Basic input'!M65</f>
        <v>0</v>
      </c>
      <c r="L42" s="127">
        <f>IF('Detailed input - Production'!M74&lt;&gt;0,'Detailed input - Production'!M74,'Detailed input - Production'!M73)*'Basic input'!N65</f>
        <v>0</v>
      </c>
      <c r="M42" s="127">
        <f>IF('Detailed input - Production'!N74&lt;&gt;0,'Detailed input - Production'!N74,'Detailed input - Production'!N73)*'Basic input'!O65</f>
        <v>0</v>
      </c>
      <c r="N42" s="127">
        <f>IF('Detailed input - Production'!O74&lt;&gt;0,'Detailed input - Production'!O74,'Detailed input - Production'!O73)*'Basic input'!P65</f>
        <v>0</v>
      </c>
      <c r="O42" s="127"/>
      <c r="P42" s="127"/>
      <c r="Q42" s="127"/>
      <c r="R42" s="127"/>
      <c r="S42" s="127"/>
      <c r="T42" s="127"/>
      <c r="U42" s="127"/>
      <c r="V42" s="127"/>
      <c r="W42" s="127"/>
      <c r="X42" s="127"/>
      <c r="Y42" s="127"/>
      <c r="Z42" s="127"/>
      <c r="AA42" s="127"/>
      <c r="AB42" s="127"/>
      <c r="AC42" s="127"/>
    </row>
    <row r="43" spans="1:29" s="55" customFormat="1" ht="16.5" customHeight="1" outlineLevel="3" x14ac:dyDescent="0.3">
      <c r="B43" s="22" t="s">
        <v>230</v>
      </c>
      <c r="C43" s="72" t="s">
        <v>16</v>
      </c>
      <c r="D43" s="127">
        <f>IF('Detailed input - Production'!E77&lt;&gt;0,'Detailed input - Production'!E77,'Detailed input - Production'!E76)*'Basic input'!F65</f>
        <v>0</v>
      </c>
      <c r="E43" s="127">
        <f>IF('Detailed input - Production'!F77&lt;&gt;0,'Detailed input - Production'!F77,'Detailed input - Production'!F76)*'Basic input'!G65</f>
        <v>0</v>
      </c>
      <c r="F43" s="127">
        <f>IF('Detailed input - Production'!G77&lt;&gt;0,'Detailed input - Production'!G77,'Detailed input - Production'!G76)*'Basic input'!H65</f>
        <v>0</v>
      </c>
      <c r="G43" s="127">
        <f>IF('Detailed input - Production'!H77&lt;&gt;0,'Detailed input - Production'!H77,'Detailed input - Production'!H76)*'Basic input'!I65</f>
        <v>0</v>
      </c>
      <c r="H43" s="127">
        <f>IF('Detailed input - Production'!I77&lt;&gt;0,'Detailed input - Production'!I77,'Detailed input - Production'!I76)*'Basic input'!J65</f>
        <v>0</v>
      </c>
      <c r="I43" s="127">
        <f>IF('Detailed input - Production'!J77&lt;&gt;0,'Detailed input - Production'!J77,'Detailed input - Production'!J76)*'Basic input'!K65</f>
        <v>0</v>
      </c>
      <c r="J43" s="127">
        <f>IF('Detailed input - Production'!K77&lt;&gt;0,'Detailed input - Production'!K77,'Detailed input - Production'!K76)*'Basic input'!L65</f>
        <v>0</v>
      </c>
      <c r="K43" s="127">
        <f>IF('Detailed input - Production'!L77&lt;&gt;0,'Detailed input - Production'!L77,'Detailed input - Production'!L76)*'Basic input'!M65</f>
        <v>0</v>
      </c>
      <c r="L43" s="127">
        <f>IF('Detailed input - Production'!M77&lt;&gt;0,'Detailed input - Production'!M77,'Detailed input - Production'!M76)*'Basic input'!N65</f>
        <v>0</v>
      </c>
      <c r="M43" s="127">
        <f>IF('Detailed input - Production'!N77&lt;&gt;0,'Detailed input - Production'!N77,'Detailed input - Production'!N76)*'Basic input'!O65</f>
        <v>0</v>
      </c>
      <c r="N43" s="127">
        <f>IF('Detailed input - Production'!O77&lt;&gt;0,'Detailed input - Production'!O77,'Detailed input - Production'!O76)*'Basic input'!P65</f>
        <v>0</v>
      </c>
      <c r="O43" s="127"/>
      <c r="P43" s="127"/>
      <c r="Q43" s="127"/>
      <c r="R43" s="127"/>
      <c r="S43" s="127"/>
      <c r="T43" s="127"/>
      <c r="U43" s="127"/>
      <c r="V43" s="127"/>
      <c r="W43" s="127"/>
      <c r="X43" s="127"/>
      <c r="Y43" s="127"/>
      <c r="Z43" s="127"/>
      <c r="AA43" s="127"/>
      <c r="AB43" s="127"/>
      <c r="AC43" s="127"/>
    </row>
    <row r="44" spans="1:29" s="55" customFormat="1" ht="16.5" customHeight="1" outlineLevel="2" x14ac:dyDescent="0.3">
      <c r="B44" s="22"/>
      <c r="C44" s="72"/>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row>
    <row r="45" spans="1:29" s="55" customFormat="1" ht="16.5" customHeight="1" outlineLevel="2" x14ac:dyDescent="0.3">
      <c r="B45" s="22" t="str">
        <f>'Basic input'!C66</f>
        <v xml:space="preserve">Type G: 7.5 MW  - ~max. kg H2 per day: </v>
      </c>
      <c r="C45" s="72" t="s">
        <v>16</v>
      </c>
      <c r="D45" s="127">
        <f>SUM(D46:D47)</f>
        <v>0</v>
      </c>
      <c r="E45" s="127">
        <f t="shared" ref="E45:N45" si="14">SUM(E46:E47)</f>
        <v>0</v>
      </c>
      <c r="F45" s="127">
        <f t="shared" si="14"/>
        <v>0</v>
      </c>
      <c r="G45" s="127">
        <f t="shared" si="14"/>
        <v>0</v>
      </c>
      <c r="H45" s="127">
        <f t="shared" si="14"/>
        <v>0</v>
      </c>
      <c r="I45" s="127">
        <f t="shared" si="14"/>
        <v>0</v>
      </c>
      <c r="J45" s="127">
        <f t="shared" si="14"/>
        <v>0</v>
      </c>
      <c r="K45" s="127">
        <f t="shared" si="14"/>
        <v>0</v>
      </c>
      <c r="L45" s="127">
        <f t="shared" si="14"/>
        <v>0</v>
      </c>
      <c r="M45" s="127">
        <f t="shared" si="14"/>
        <v>0</v>
      </c>
      <c r="N45" s="127">
        <f t="shared" si="14"/>
        <v>0</v>
      </c>
      <c r="O45" s="127"/>
      <c r="P45" s="127"/>
      <c r="Q45" s="127"/>
      <c r="R45" s="127"/>
      <c r="S45" s="127"/>
      <c r="T45" s="127"/>
      <c r="U45" s="127"/>
      <c r="V45" s="127"/>
      <c r="W45" s="127"/>
      <c r="X45" s="127"/>
      <c r="Y45" s="127"/>
      <c r="Z45" s="127"/>
      <c r="AA45" s="127"/>
      <c r="AB45" s="127"/>
      <c r="AC45" s="127"/>
    </row>
    <row r="46" spans="1:29" s="55" customFormat="1" ht="16.5" customHeight="1" outlineLevel="3" x14ac:dyDescent="0.3">
      <c r="B46" s="22" t="s">
        <v>229</v>
      </c>
      <c r="C46" s="72" t="s">
        <v>16</v>
      </c>
      <c r="D46" s="127">
        <f>IF('Detailed input - Production'!E80&lt;&gt;0,'Detailed input - Production'!E80,'Detailed input - Production'!E79)*'Basic input'!F66</f>
        <v>0</v>
      </c>
      <c r="E46" s="127">
        <f>IF('Detailed input - Production'!F80&lt;&gt;0,'Detailed input - Production'!F80,'Detailed input - Production'!F79)*'Basic input'!G66</f>
        <v>0</v>
      </c>
      <c r="F46" s="127">
        <f>IF('Detailed input - Production'!G80&lt;&gt;0,'Detailed input - Production'!G80,'Detailed input - Production'!G79)*'Basic input'!H66</f>
        <v>0</v>
      </c>
      <c r="G46" s="127">
        <f>IF('Detailed input - Production'!H80&lt;&gt;0,'Detailed input - Production'!H80,'Detailed input - Production'!H79)*'Basic input'!I66</f>
        <v>0</v>
      </c>
      <c r="H46" s="127">
        <f>IF('Detailed input - Production'!I80&lt;&gt;0,'Detailed input - Production'!I80,'Detailed input - Production'!I79)*'Basic input'!J66</f>
        <v>0</v>
      </c>
      <c r="I46" s="127">
        <f>IF('Detailed input - Production'!J80&lt;&gt;0,'Detailed input - Production'!J80,'Detailed input - Production'!J79)*'Basic input'!K66</f>
        <v>0</v>
      </c>
      <c r="J46" s="127">
        <f>IF('Detailed input - Production'!K80&lt;&gt;0,'Detailed input - Production'!K80,'Detailed input - Production'!K79)*'Basic input'!L66</f>
        <v>0</v>
      </c>
      <c r="K46" s="127">
        <f>IF('Detailed input - Production'!L80&lt;&gt;0,'Detailed input - Production'!L80,'Detailed input - Production'!L79)*'Basic input'!M66</f>
        <v>0</v>
      </c>
      <c r="L46" s="127">
        <f>IF('Detailed input - Production'!M80&lt;&gt;0,'Detailed input - Production'!M80,'Detailed input - Production'!M79)*'Basic input'!N66</f>
        <v>0</v>
      </c>
      <c r="M46" s="127">
        <f>IF('Detailed input - Production'!N80&lt;&gt;0,'Detailed input - Production'!N80,'Detailed input - Production'!N79)*'Basic input'!O66</f>
        <v>0</v>
      </c>
      <c r="N46" s="127">
        <f>IF('Detailed input - Production'!O80&lt;&gt;0,'Detailed input - Production'!O80,'Detailed input - Production'!O79)*'Basic input'!P66</f>
        <v>0</v>
      </c>
      <c r="O46" s="127"/>
      <c r="P46" s="127"/>
      <c r="Q46" s="127"/>
      <c r="R46" s="127"/>
      <c r="S46" s="127"/>
      <c r="T46" s="127"/>
      <c r="U46" s="127"/>
      <c r="V46" s="127"/>
      <c r="W46" s="127"/>
      <c r="X46" s="127"/>
      <c r="Y46" s="127"/>
      <c r="Z46" s="127"/>
      <c r="AA46" s="127"/>
      <c r="AB46" s="127"/>
      <c r="AC46" s="127"/>
    </row>
    <row r="47" spans="1:29" s="55" customFormat="1" ht="16.5" customHeight="1" outlineLevel="3" x14ac:dyDescent="0.3">
      <c r="B47" s="22" t="s">
        <v>230</v>
      </c>
      <c r="C47" s="72" t="s">
        <v>16</v>
      </c>
      <c r="D47" s="127">
        <f>IF('Detailed input - Production'!E83&lt;&gt;0,'Detailed input - Production'!E83,'Detailed input - Production'!E82)*'Basic input'!F66</f>
        <v>0</v>
      </c>
      <c r="E47" s="127">
        <f>IF('Detailed input - Production'!F83&lt;&gt;0,'Detailed input - Production'!F83,'Detailed input - Production'!F82)*'Basic input'!G66</f>
        <v>0</v>
      </c>
      <c r="F47" s="127">
        <f>IF('Detailed input - Production'!G83&lt;&gt;0,'Detailed input - Production'!G83,'Detailed input - Production'!G82)*'Basic input'!H66</f>
        <v>0</v>
      </c>
      <c r="G47" s="127">
        <f>IF('Detailed input - Production'!H83&lt;&gt;0,'Detailed input - Production'!H83,'Detailed input - Production'!H82)*'Basic input'!I66</f>
        <v>0</v>
      </c>
      <c r="H47" s="127">
        <f>IF('Detailed input - Production'!I83&lt;&gt;0,'Detailed input - Production'!I83,'Detailed input - Production'!I82)*'Basic input'!J66</f>
        <v>0</v>
      </c>
      <c r="I47" s="127">
        <f>IF('Detailed input - Production'!J83&lt;&gt;0,'Detailed input - Production'!J83,'Detailed input - Production'!J82)*'Basic input'!K66</f>
        <v>0</v>
      </c>
      <c r="J47" s="127">
        <f>IF('Detailed input - Production'!K83&lt;&gt;0,'Detailed input - Production'!K83,'Detailed input - Production'!K82)*'Basic input'!L66</f>
        <v>0</v>
      </c>
      <c r="K47" s="127">
        <f>IF('Detailed input - Production'!L83&lt;&gt;0,'Detailed input - Production'!L83,'Detailed input - Production'!L82)*'Basic input'!M66</f>
        <v>0</v>
      </c>
      <c r="L47" s="127">
        <f>IF('Detailed input - Production'!M83&lt;&gt;0,'Detailed input - Production'!M83,'Detailed input - Production'!M82)*'Basic input'!N66</f>
        <v>0</v>
      </c>
      <c r="M47" s="127">
        <f>IF('Detailed input - Production'!N83&lt;&gt;0,'Detailed input - Production'!N83,'Detailed input - Production'!N82)*'Basic input'!O66</f>
        <v>0</v>
      </c>
      <c r="N47" s="127">
        <f>IF('Detailed input - Production'!O83&lt;&gt;0,'Detailed input - Production'!O83,'Detailed input - Production'!O82)*'Basic input'!P66</f>
        <v>0</v>
      </c>
      <c r="O47" s="127"/>
      <c r="P47" s="127"/>
      <c r="Q47" s="127"/>
      <c r="R47" s="127"/>
      <c r="S47" s="127"/>
      <c r="T47" s="127"/>
      <c r="U47" s="127"/>
      <c r="V47" s="127"/>
      <c r="W47" s="127"/>
      <c r="X47" s="127"/>
      <c r="Y47" s="127"/>
      <c r="Z47" s="127"/>
      <c r="AA47" s="127"/>
      <c r="AB47" s="127"/>
      <c r="AC47" s="127"/>
    </row>
    <row r="48" spans="1:29" s="55" customFormat="1" ht="16.5" customHeight="1" outlineLevel="2" x14ac:dyDescent="0.3">
      <c r="B48" s="22"/>
      <c r="C48" s="72"/>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row>
    <row r="49" spans="2:29" s="55" customFormat="1" ht="16.5" customHeight="1" outlineLevel="2" x14ac:dyDescent="0.3">
      <c r="B49" s="22" t="str">
        <f>'Basic input'!C67</f>
        <v xml:space="preserve">Type H: 15 MW - ~ max. kg H2 per day: </v>
      </c>
      <c r="C49" s="72" t="s">
        <v>16</v>
      </c>
      <c r="D49" s="127">
        <f>SUM(D50:D51)</f>
        <v>0</v>
      </c>
      <c r="E49" s="127">
        <f t="shared" ref="E49:N49" si="15">SUM(E50:E51)</f>
        <v>0</v>
      </c>
      <c r="F49" s="127">
        <f t="shared" si="15"/>
        <v>0</v>
      </c>
      <c r="G49" s="127">
        <f t="shared" si="15"/>
        <v>0</v>
      </c>
      <c r="H49" s="127">
        <f t="shared" si="15"/>
        <v>0</v>
      </c>
      <c r="I49" s="127">
        <f t="shared" si="15"/>
        <v>0</v>
      </c>
      <c r="J49" s="127">
        <f t="shared" si="15"/>
        <v>0</v>
      </c>
      <c r="K49" s="127">
        <f t="shared" si="15"/>
        <v>0</v>
      </c>
      <c r="L49" s="127">
        <f t="shared" si="15"/>
        <v>0</v>
      </c>
      <c r="M49" s="127">
        <f t="shared" si="15"/>
        <v>0</v>
      </c>
      <c r="N49" s="127">
        <f t="shared" si="15"/>
        <v>0</v>
      </c>
      <c r="O49" s="127"/>
      <c r="P49" s="127"/>
      <c r="Q49" s="127"/>
      <c r="R49" s="127"/>
      <c r="S49" s="127"/>
      <c r="T49" s="127"/>
      <c r="U49" s="127"/>
      <c r="V49" s="127"/>
      <c r="W49" s="127"/>
      <c r="X49" s="127"/>
      <c r="Y49" s="127"/>
      <c r="Z49" s="127"/>
      <c r="AA49" s="127"/>
      <c r="AB49" s="127"/>
      <c r="AC49" s="127"/>
    </row>
    <row r="50" spans="2:29" s="55" customFormat="1" ht="16.5" customHeight="1" outlineLevel="3" x14ac:dyDescent="0.3">
      <c r="B50" s="22" t="s">
        <v>229</v>
      </c>
      <c r="C50" s="72" t="s">
        <v>16</v>
      </c>
      <c r="D50" s="127">
        <f>IF('Detailed input - Production'!E86&lt;&gt;0,'Detailed input - Production'!E86,'Detailed input - Production'!E85)*'Basic input'!F67</f>
        <v>0</v>
      </c>
      <c r="E50" s="127">
        <f>IF('Detailed input - Production'!F86&lt;&gt;0,'Detailed input - Production'!F86,'Detailed input - Production'!F85)*'Basic input'!G67</f>
        <v>0</v>
      </c>
      <c r="F50" s="127">
        <f>IF('Detailed input - Production'!G86&lt;&gt;0,'Detailed input - Production'!G86,'Detailed input - Production'!G85)*'Basic input'!H67</f>
        <v>0</v>
      </c>
      <c r="G50" s="127">
        <f>IF('Detailed input - Production'!H86&lt;&gt;0,'Detailed input - Production'!H86,'Detailed input - Production'!H85)*'Basic input'!I67</f>
        <v>0</v>
      </c>
      <c r="H50" s="127">
        <f>IF('Detailed input - Production'!I86&lt;&gt;0,'Detailed input - Production'!I86,'Detailed input - Production'!I85)*'Basic input'!J67</f>
        <v>0</v>
      </c>
      <c r="I50" s="127">
        <f>IF('Detailed input - Production'!J86&lt;&gt;0,'Detailed input - Production'!J86,'Detailed input - Production'!J85)*'Basic input'!K67</f>
        <v>0</v>
      </c>
      <c r="J50" s="127">
        <f>IF('Detailed input - Production'!K86&lt;&gt;0,'Detailed input - Production'!K86,'Detailed input - Production'!K85)*'Basic input'!L67</f>
        <v>0</v>
      </c>
      <c r="K50" s="127">
        <f>IF('Detailed input - Production'!L86&lt;&gt;0,'Detailed input - Production'!L86,'Detailed input - Production'!L85)*'Basic input'!M67</f>
        <v>0</v>
      </c>
      <c r="L50" s="127">
        <f>IF('Detailed input - Production'!M86&lt;&gt;0,'Detailed input - Production'!M86,'Detailed input - Production'!M85)*'Basic input'!N67</f>
        <v>0</v>
      </c>
      <c r="M50" s="127">
        <f>IF('Detailed input - Production'!N86&lt;&gt;0,'Detailed input - Production'!N86,'Detailed input - Production'!N85)*'Basic input'!O67</f>
        <v>0</v>
      </c>
      <c r="N50" s="127">
        <f>IF('Detailed input - Production'!O86&lt;&gt;0,'Detailed input - Production'!O86,'Detailed input - Production'!O85)*'Basic input'!P67</f>
        <v>0</v>
      </c>
      <c r="O50" s="127"/>
      <c r="P50" s="127"/>
      <c r="Q50" s="127"/>
      <c r="R50" s="127"/>
      <c r="S50" s="127"/>
      <c r="T50" s="127"/>
      <c r="U50" s="127"/>
      <c r="V50" s="127"/>
      <c r="W50" s="127"/>
      <c r="X50" s="127"/>
      <c r="Y50" s="127"/>
      <c r="Z50" s="127"/>
      <c r="AA50" s="127"/>
      <c r="AB50" s="127"/>
      <c r="AC50" s="127"/>
    </row>
    <row r="51" spans="2:29" s="55" customFormat="1" ht="16.5" customHeight="1" outlineLevel="3" x14ac:dyDescent="0.3">
      <c r="B51" s="22" t="s">
        <v>230</v>
      </c>
      <c r="C51" s="72" t="s">
        <v>16</v>
      </c>
      <c r="D51" s="127">
        <f>IF('Detailed input - Production'!E89&lt;&gt;0,'Detailed input - Production'!E89,'Detailed input - Production'!E88)*'Basic input'!F67</f>
        <v>0</v>
      </c>
      <c r="E51" s="127">
        <f>IF('Detailed input - Production'!F89&lt;&gt;0,'Detailed input - Production'!F89,'Detailed input - Production'!F88)*'Basic input'!G67</f>
        <v>0</v>
      </c>
      <c r="F51" s="127">
        <f>IF('Detailed input - Production'!G89&lt;&gt;0,'Detailed input - Production'!G89,'Detailed input - Production'!G88)*'Basic input'!H67</f>
        <v>0</v>
      </c>
      <c r="G51" s="127">
        <f>IF('Detailed input - Production'!H89&lt;&gt;0,'Detailed input - Production'!H89,'Detailed input - Production'!H88)*'Basic input'!I67</f>
        <v>0</v>
      </c>
      <c r="H51" s="127">
        <f>IF('Detailed input - Production'!I89&lt;&gt;0,'Detailed input - Production'!I89,'Detailed input - Production'!I88)*'Basic input'!J67</f>
        <v>0</v>
      </c>
      <c r="I51" s="127">
        <f>IF('Detailed input - Production'!J89&lt;&gt;0,'Detailed input - Production'!J89,'Detailed input - Production'!J88)*'Basic input'!K67</f>
        <v>0</v>
      </c>
      <c r="J51" s="127">
        <f>IF('Detailed input - Production'!K89&lt;&gt;0,'Detailed input - Production'!K89,'Detailed input - Production'!K88)*'Basic input'!L67</f>
        <v>0</v>
      </c>
      <c r="K51" s="127">
        <f>IF('Detailed input - Production'!L89&lt;&gt;0,'Detailed input - Production'!L89,'Detailed input - Production'!L88)*'Basic input'!M67</f>
        <v>0</v>
      </c>
      <c r="L51" s="127">
        <f>IF('Detailed input - Production'!M89&lt;&gt;0,'Detailed input - Production'!M89,'Detailed input - Production'!M88)*'Basic input'!N67</f>
        <v>0</v>
      </c>
      <c r="M51" s="127">
        <f>IF('Detailed input - Production'!N89&lt;&gt;0,'Detailed input - Production'!N89,'Detailed input - Production'!N88)*'Basic input'!O67</f>
        <v>0</v>
      </c>
      <c r="N51" s="127">
        <f>IF('Detailed input - Production'!O89&lt;&gt;0,'Detailed input - Production'!O89,'Detailed input - Production'!O88)*'Basic input'!P67</f>
        <v>0</v>
      </c>
      <c r="O51" s="127"/>
      <c r="P51" s="127"/>
      <c r="Q51" s="127"/>
      <c r="R51" s="127"/>
      <c r="S51" s="127"/>
      <c r="T51" s="127"/>
      <c r="U51" s="127"/>
      <c r="V51" s="127"/>
      <c r="W51" s="127"/>
      <c r="X51" s="127"/>
      <c r="Y51" s="127"/>
      <c r="Z51" s="127"/>
      <c r="AA51" s="127"/>
      <c r="AB51" s="127"/>
      <c r="AC51" s="127"/>
    </row>
    <row r="52" spans="2:29" s="55" customFormat="1" ht="16.5" customHeight="1" outlineLevel="2" x14ac:dyDescent="0.3">
      <c r="B52" s="22"/>
      <c r="C52" s="72"/>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row>
    <row r="53" spans="2:29" s="55" customFormat="1" ht="16.5" customHeight="1" outlineLevel="2" x14ac:dyDescent="0.3">
      <c r="B53" s="22"/>
      <c r="C53" s="72"/>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row>
    <row r="54" spans="2:29" s="55" customFormat="1" ht="16.5" customHeight="1" outlineLevel="1" thickBot="1" x14ac:dyDescent="0.35">
      <c r="B54" s="231" t="s">
        <v>53</v>
      </c>
      <c r="C54" s="232" t="s">
        <v>16</v>
      </c>
      <c r="D54" s="193">
        <f>SUM(D65+D71+D77+D83+D89+D95)</f>
        <v>0</v>
      </c>
      <c r="E54" s="193">
        <f t="shared" ref="E54:N54" si="16">SUM(E65+E71+E77+E83+E89+E95)</f>
        <v>0</v>
      </c>
      <c r="F54" s="193">
        <f t="shared" si="16"/>
        <v>0</v>
      </c>
      <c r="G54" s="193">
        <f t="shared" si="16"/>
        <v>0</v>
      </c>
      <c r="H54" s="193">
        <f t="shared" si="16"/>
        <v>0</v>
      </c>
      <c r="I54" s="193">
        <f t="shared" si="16"/>
        <v>0</v>
      </c>
      <c r="J54" s="193">
        <f t="shared" si="16"/>
        <v>0</v>
      </c>
      <c r="K54" s="193">
        <f t="shared" si="16"/>
        <v>0</v>
      </c>
      <c r="L54" s="193">
        <f t="shared" si="16"/>
        <v>0</v>
      </c>
      <c r="M54" s="193">
        <f t="shared" si="16"/>
        <v>0</v>
      </c>
      <c r="N54" s="193">
        <f t="shared" si="16"/>
        <v>0</v>
      </c>
      <c r="O54" s="193"/>
      <c r="P54" s="193"/>
      <c r="Q54" s="193"/>
      <c r="R54" s="193"/>
      <c r="S54" s="193"/>
      <c r="T54" s="193"/>
      <c r="U54" s="193"/>
      <c r="V54" s="193"/>
      <c r="W54" s="193"/>
      <c r="X54" s="193"/>
      <c r="Y54" s="193"/>
      <c r="Z54" s="193"/>
      <c r="AA54" s="193"/>
      <c r="AB54" s="193"/>
      <c r="AC54" s="193"/>
    </row>
    <row r="55" spans="2:29" s="55" customFormat="1" ht="16.5" customHeight="1" outlineLevel="2" x14ac:dyDescent="0.3">
      <c r="B55" s="42"/>
      <c r="C55" s="67"/>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row>
    <row r="56" spans="2:29" s="55" customFormat="1" ht="16.5" customHeight="1" outlineLevel="2" x14ac:dyDescent="0.3">
      <c r="B56" s="129" t="s">
        <v>217</v>
      </c>
      <c r="C56" s="67" t="s">
        <v>16</v>
      </c>
      <c r="D56" s="178">
        <f>SUM(D57:D59)</f>
        <v>0</v>
      </c>
      <c r="E56" s="178">
        <f t="shared" ref="E56:N56" si="17">SUM(E57:E59)</f>
        <v>0</v>
      </c>
      <c r="F56" s="178">
        <f t="shared" si="17"/>
        <v>0</v>
      </c>
      <c r="G56" s="178">
        <f t="shared" si="17"/>
        <v>0</v>
      </c>
      <c r="H56" s="178">
        <f t="shared" si="17"/>
        <v>0</v>
      </c>
      <c r="I56" s="178">
        <f t="shared" si="17"/>
        <v>0</v>
      </c>
      <c r="J56" s="178">
        <f t="shared" si="17"/>
        <v>0</v>
      </c>
      <c r="K56" s="178">
        <f t="shared" si="17"/>
        <v>0</v>
      </c>
      <c r="L56" s="178">
        <f t="shared" si="17"/>
        <v>0</v>
      </c>
      <c r="M56" s="178">
        <f t="shared" si="17"/>
        <v>0</v>
      </c>
      <c r="N56" s="178">
        <f t="shared" si="17"/>
        <v>0</v>
      </c>
      <c r="O56" s="178"/>
      <c r="P56" s="178"/>
      <c r="Q56" s="178"/>
      <c r="R56" s="178"/>
      <c r="S56" s="178"/>
      <c r="T56" s="178"/>
      <c r="U56" s="178"/>
      <c r="V56" s="178"/>
      <c r="W56" s="178"/>
      <c r="X56" s="178"/>
      <c r="Y56" s="178"/>
      <c r="Z56" s="178"/>
      <c r="AA56" s="178"/>
      <c r="AB56" s="178"/>
      <c r="AC56" s="178"/>
    </row>
    <row r="57" spans="2:29" s="34" customFormat="1" ht="16.5" customHeight="1" outlineLevel="3" x14ac:dyDescent="0.3">
      <c r="B57" s="222" t="s">
        <v>226</v>
      </c>
      <c r="C57" s="72" t="s">
        <v>16</v>
      </c>
      <c r="D57" s="221">
        <f>D66+D72+D78</f>
        <v>0</v>
      </c>
      <c r="E57" s="221">
        <f t="shared" ref="E57:N57" si="18">E66+E72+E78</f>
        <v>0</v>
      </c>
      <c r="F57" s="221">
        <f t="shared" si="18"/>
        <v>0</v>
      </c>
      <c r="G57" s="221">
        <f t="shared" si="18"/>
        <v>0</v>
      </c>
      <c r="H57" s="221">
        <f t="shared" si="18"/>
        <v>0</v>
      </c>
      <c r="I57" s="221">
        <f t="shared" si="18"/>
        <v>0</v>
      </c>
      <c r="J57" s="221">
        <f t="shared" si="18"/>
        <v>0</v>
      </c>
      <c r="K57" s="221">
        <f t="shared" si="18"/>
        <v>0</v>
      </c>
      <c r="L57" s="221">
        <f t="shared" si="18"/>
        <v>0</v>
      </c>
      <c r="M57" s="221">
        <f t="shared" si="18"/>
        <v>0</v>
      </c>
      <c r="N57" s="221">
        <f t="shared" si="18"/>
        <v>0</v>
      </c>
      <c r="O57" s="221"/>
      <c r="P57" s="221"/>
      <c r="Q57" s="221"/>
      <c r="R57" s="221"/>
      <c r="S57" s="221"/>
      <c r="T57" s="221"/>
      <c r="U57" s="221"/>
      <c r="V57" s="221"/>
      <c r="W57" s="221"/>
      <c r="X57" s="221"/>
      <c r="Y57" s="221"/>
      <c r="Z57" s="221"/>
      <c r="AA57" s="221"/>
      <c r="AB57" s="221"/>
      <c r="AC57" s="221"/>
    </row>
    <row r="58" spans="2:29" s="34" customFormat="1" ht="16.5" customHeight="1" outlineLevel="3" x14ac:dyDescent="0.3">
      <c r="B58" s="222" t="s">
        <v>227</v>
      </c>
      <c r="C58" s="72" t="s">
        <v>16</v>
      </c>
      <c r="D58" s="221">
        <f>D84+D90</f>
        <v>0</v>
      </c>
      <c r="E58" s="221">
        <f t="shared" ref="E58:N58" si="19">E84+E90</f>
        <v>0</v>
      </c>
      <c r="F58" s="221">
        <f t="shared" si="19"/>
        <v>0</v>
      </c>
      <c r="G58" s="221">
        <f t="shared" si="19"/>
        <v>0</v>
      </c>
      <c r="H58" s="221">
        <f t="shared" si="19"/>
        <v>0</v>
      </c>
      <c r="I58" s="221">
        <f t="shared" si="19"/>
        <v>0</v>
      </c>
      <c r="J58" s="221">
        <f t="shared" si="19"/>
        <v>0</v>
      </c>
      <c r="K58" s="221">
        <f t="shared" si="19"/>
        <v>0</v>
      </c>
      <c r="L58" s="221">
        <f t="shared" si="19"/>
        <v>0</v>
      </c>
      <c r="M58" s="221">
        <f t="shared" si="19"/>
        <v>0</v>
      </c>
      <c r="N58" s="221">
        <f t="shared" si="19"/>
        <v>0</v>
      </c>
      <c r="O58" s="221"/>
      <c r="P58" s="221"/>
      <c r="Q58" s="221"/>
      <c r="R58" s="221"/>
      <c r="S58" s="221"/>
      <c r="T58" s="221"/>
      <c r="U58" s="221"/>
      <c r="V58" s="221"/>
      <c r="W58" s="221"/>
      <c r="X58" s="221"/>
      <c r="Y58" s="221"/>
      <c r="Z58" s="221"/>
      <c r="AA58" s="221"/>
      <c r="AB58" s="221"/>
      <c r="AC58" s="221"/>
    </row>
    <row r="59" spans="2:29" s="34" customFormat="1" ht="16.5" customHeight="1" outlineLevel="3" x14ac:dyDescent="0.3">
      <c r="B59" s="222" t="s">
        <v>228</v>
      </c>
      <c r="C59" s="72" t="s">
        <v>16</v>
      </c>
      <c r="D59" s="221">
        <f>D96</f>
        <v>0</v>
      </c>
      <c r="E59" s="221">
        <f t="shared" ref="E59:N59" si="20">E96</f>
        <v>0</v>
      </c>
      <c r="F59" s="221">
        <f t="shared" si="20"/>
        <v>0</v>
      </c>
      <c r="G59" s="221">
        <f t="shared" si="20"/>
        <v>0</v>
      </c>
      <c r="H59" s="221">
        <f t="shared" si="20"/>
        <v>0</v>
      </c>
      <c r="I59" s="221">
        <f t="shared" si="20"/>
        <v>0</v>
      </c>
      <c r="J59" s="221">
        <f t="shared" si="20"/>
        <v>0</v>
      </c>
      <c r="K59" s="221">
        <f t="shared" si="20"/>
        <v>0</v>
      </c>
      <c r="L59" s="221">
        <f t="shared" si="20"/>
        <v>0</v>
      </c>
      <c r="M59" s="221">
        <f t="shared" si="20"/>
        <v>0</v>
      </c>
      <c r="N59" s="221">
        <f t="shared" si="20"/>
        <v>0</v>
      </c>
      <c r="O59" s="221"/>
      <c r="P59" s="221"/>
      <c r="Q59" s="221"/>
      <c r="R59" s="221"/>
      <c r="S59" s="221"/>
      <c r="T59" s="221"/>
      <c r="U59" s="221"/>
      <c r="V59" s="221"/>
      <c r="W59" s="221"/>
      <c r="X59" s="221"/>
      <c r="Y59" s="221"/>
      <c r="Z59" s="221"/>
      <c r="AA59" s="221"/>
      <c r="AB59" s="221"/>
      <c r="AC59" s="221"/>
    </row>
    <row r="60" spans="2:29" s="34" customFormat="1" ht="16.5" customHeight="1" outlineLevel="2" x14ac:dyDescent="0.3">
      <c r="B60" s="222"/>
      <c r="C60" s="72"/>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row>
    <row r="61" spans="2:29" s="55" customFormat="1" ht="16.5" customHeight="1" outlineLevel="2" x14ac:dyDescent="0.3">
      <c r="B61" s="129" t="s">
        <v>218</v>
      </c>
      <c r="C61" s="67" t="s">
        <v>16</v>
      </c>
      <c r="D61" s="178">
        <f>SUM(D67+D73+D79+D85+D91+D97)</f>
        <v>0</v>
      </c>
      <c r="E61" s="178">
        <f t="shared" ref="E61:N61" si="21">SUM(E67+E73+E79+E85+E91+E97)</f>
        <v>0</v>
      </c>
      <c r="F61" s="178">
        <f t="shared" si="21"/>
        <v>0</v>
      </c>
      <c r="G61" s="178">
        <f t="shared" si="21"/>
        <v>0</v>
      </c>
      <c r="H61" s="178">
        <f>SUM(H67+H73+H79+H85+H91+H97)</f>
        <v>0</v>
      </c>
      <c r="I61" s="178">
        <f t="shared" si="21"/>
        <v>0</v>
      </c>
      <c r="J61" s="178">
        <f t="shared" si="21"/>
        <v>0</v>
      </c>
      <c r="K61" s="178">
        <f t="shared" si="21"/>
        <v>0</v>
      </c>
      <c r="L61" s="178">
        <f t="shared" si="21"/>
        <v>0</v>
      </c>
      <c r="M61" s="178">
        <f t="shared" si="21"/>
        <v>0</v>
      </c>
      <c r="N61" s="178">
        <f t="shared" si="21"/>
        <v>0</v>
      </c>
      <c r="O61" s="178"/>
      <c r="P61" s="178"/>
      <c r="Q61" s="178"/>
      <c r="R61" s="178"/>
      <c r="S61" s="178"/>
      <c r="T61" s="178"/>
      <c r="U61" s="178"/>
      <c r="V61" s="178"/>
      <c r="W61" s="178"/>
      <c r="X61" s="178"/>
      <c r="Y61" s="178"/>
      <c r="Z61" s="178"/>
      <c r="AA61" s="178"/>
      <c r="AB61" s="178"/>
      <c r="AC61" s="178"/>
    </row>
    <row r="62" spans="2:29" s="55" customFormat="1" ht="16.5" customHeight="1" outlineLevel="2" x14ac:dyDescent="0.3">
      <c r="B62" s="129" t="s">
        <v>77</v>
      </c>
      <c r="C62" s="67" t="s">
        <v>16</v>
      </c>
      <c r="D62" s="178">
        <f>SUM(D68+D74+D80+D86+D92+D98)</f>
        <v>0</v>
      </c>
      <c r="E62" s="178">
        <f t="shared" ref="E62:N62" si="22">SUM(E68+E74+E80+E86+E92+E98)</f>
        <v>0</v>
      </c>
      <c r="F62" s="178">
        <f t="shared" si="22"/>
        <v>0</v>
      </c>
      <c r="G62" s="178">
        <f t="shared" si="22"/>
        <v>0</v>
      </c>
      <c r="H62" s="178">
        <f t="shared" si="22"/>
        <v>0</v>
      </c>
      <c r="I62" s="178">
        <f t="shared" si="22"/>
        <v>0</v>
      </c>
      <c r="J62" s="178">
        <f t="shared" si="22"/>
        <v>0</v>
      </c>
      <c r="K62" s="178">
        <f t="shared" si="22"/>
        <v>0</v>
      </c>
      <c r="L62" s="178">
        <f t="shared" si="22"/>
        <v>0</v>
      </c>
      <c r="M62" s="178">
        <f t="shared" si="22"/>
        <v>0</v>
      </c>
      <c r="N62" s="178">
        <f t="shared" si="22"/>
        <v>0</v>
      </c>
      <c r="O62" s="178"/>
      <c r="P62" s="178"/>
      <c r="Q62" s="178"/>
      <c r="R62" s="178"/>
      <c r="S62" s="178"/>
      <c r="T62" s="178"/>
      <c r="U62" s="178"/>
      <c r="V62" s="178"/>
      <c r="W62" s="178"/>
      <c r="X62" s="178"/>
      <c r="Y62" s="178"/>
      <c r="Z62" s="178"/>
      <c r="AA62" s="178"/>
      <c r="AB62" s="178"/>
      <c r="AC62" s="178"/>
    </row>
    <row r="63" spans="2:29" s="55" customFormat="1" ht="16.5" customHeight="1" outlineLevel="2" x14ac:dyDescent="0.3">
      <c r="B63" s="129" t="s">
        <v>219</v>
      </c>
      <c r="C63" s="67" t="s">
        <v>16</v>
      </c>
      <c r="D63" s="178">
        <f>SUM(D69+D75+D81+D87+D93+D99)</f>
        <v>0</v>
      </c>
      <c r="E63" s="178">
        <f t="shared" ref="E63:N63" si="23">SUM(E69+E75+E81+E87+E93+E99)</f>
        <v>0</v>
      </c>
      <c r="F63" s="178">
        <f t="shared" si="23"/>
        <v>0</v>
      </c>
      <c r="G63" s="178">
        <f t="shared" si="23"/>
        <v>0</v>
      </c>
      <c r="H63" s="178">
        <f t="shared" si="23"/>
        <v>0</v>
      </c>
      <c r="I63" s="178">
        <f t="shared" si="23"/>
        <v>0</v>
      </c>
      <c r="J63" s="178">
        <f t="shared" si="23"/>
        <v>0</v>
      </c>
      <c r="K63" s="178">
        <f t="shared" si="23"/>
        <v>0</v>
      </c>
      <c r="L63" s="178">
        <f t="shared" si="23"/>
        <v>0</v>
      </c>
      <c r="M63" s="178">
        <f t="shared" si="23"/>
        <v>0</v>
      </c>
      <c r="N63" s="178">
        <f t="shared" si="23"/>
        <v>0</v>
      </c>
      <c r="O63" s="178"/>
      <c r="P63" s="178"/>
      <c r="Q63" s="178"/>
      <c r="R63" s="178"/>
      <c r="S63" s="178"/>
      <c r="T63" s="178"/>
      <c r="U63" s="178"/>
      <c r="V63" s="178"/>
      <c r="W63" s="178"/>
      <c r="X63" s="178"/>
      <c r="Y63" s="178"/>
      <c r="Z63" s="178"/>
      <c r="AA63" s="178"/>
      <c r="AB63" s="178"/>
      <c r="AC63" s="178"/>
    </row>
    <row r="64" spans="2:29" s="34" customFormat="1" ht="16.5" customHeight="1" outlineLevel="2" x14ac:dyDescent="0.3">
      <c r="B64" s="22"/>
      <c r="C64" s="72"/>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row>
    <row r="65" spans="1:29" s="34" customFormat="1" ht="16.5" customHeight="1" outlineLevel="2" x14ac:dyDescent="0.3">
      <c r="B65" s="42" t="str">
        <f>'Basic input'!C69</f>
        <v xml:space="preserve">Type I: 1 MW - ~max. kg H2 per day: </v>
      </c>
      <c r="C65" s="67" t="s">
        <v>16</v>
      </c>
      <c r="D65" s="178">
        <f>SUM(D66:D69)</f>
        <v>0</v>
      </c>
      <c r="E65" s="178">
        <f t="shared" ref="E65:N65" si="24">SUM(E66:E69)</f>
        <v>0</v>
      </c>
      <c r="F65" s="178">
        <f t="shared" si="24"/>
        <v>0</v>
      </c>
      <c r="G65" s="178">
        <f t="shared" si="24"/>
        <v>0</v>
      </c>
      <c r="H65" s="178">
        <f t="shared" si="24"/>
        <v>0</v>
      </c>
      <c r="I65" s="178">
        <f t="shared" si="24"/>
        <v>0</v>
      </c>
      <c r="J65" s="178">
        <f t="shared" si="24"/>
        <v>0</v>
      </c>
      <c r="K65" s="178">
        <f t="shared" si="24"/>
        <v>0</v>
      </c>
      <c r="L65" s="178">
        <f t="shared" si="24"/>
        <v>0</v>
      </c>
      <c r="M65" s="178">
        <f t="shared" si="24"/>
        <v>0</v>
      </c>
      <c r="N65" s="178">
        <f t="shared" si="24"/>
        <v>0</v>
      </c>
      <c r="O65" s="221"/>
      <c r="P65" s="221"/>
      <c r="Q65" s="221"/>
      <c r="R65" s="221"/>
      <c r="S65" s="221"/>
      <c r="T65" s="221"/>
      <c r="U65" s="221"/>
      <c r="V65" s="221"/>
      <c r="W65" s="221"/>
      <c r="X65" s="221"/>
      <c r="Y65" s="221"/>
      <c r="Z65" s="221"/>
      <c r="AA65" s="221"/>
      <c r="AB65" s="221"/>
      <c r="AC65" s="221"/>
    </row>
    <row r="66" spans="1:29" s="34" customFormat="1" ht="16.5" customHeight="1" outlineLevel="3" x14ac:dyDescent="0.3">
      <c r="B66" s="22" t="s">
        <v>229</v>
      </c>
      <c r="C66" s="72" t="s">
        <v>16</v>
      </c>
      <c r="D66" s="221">
        <f>IF('Detailed input - Production'!E95&lt;&gt;0,'Detailed input - Production'!E95,'Detailed input - Production'!E94)*'Basic input'!F69</f>
        <v>0</v>
      </c>
      <c r="E66" s="221">
        <f>IF('Detailed input - Production'!F95&lt;&gt;0,'Detailed input - Production'!F95,'Detailed input - Production'!F94)*'Basic input'!G69</f>
        <v>0</v>
      </c>
      <c r="F66" s="221">
        <f>IF('Detailed input - Production'!G95&lt;&gt;0,'Detailed input - Production'!G95,'Detailed input - Production'!G94)*'Basic input'!H69</f>
        <v>0</v>
      </c>
      <c r="G66" s="221">
        <f>IF('Detailed input - Production'!H95&lt;&gt;0,'Detailed input - Production'!H95,'Detailed input - Production'!H94)*'Basic input'!I69</f>
        <v>0</v>
      </c>
      <c r="H66" s="221">
        <f>IF('Detailed input - Production'!I95&lt;&gt;0,'Detailed input - Production'!I95,'Detailed input - Production'!I94)*'Basic input'!J69</f>
        <v>0</v>
      </c>
      <c r="I66" s="221">
        <f>IF('Detailed input - Production'!J95&lt;&gt;0,'Detailed input - Production'!J95,'Detailed input - Production'!J94)*'Basic input'!K69</f>
        <v>0</v>
      </c>
      <c r="J66" s="221">
        <f>IF('Detailed input - Production'!K95&lt;&gt;0,'Detailed input - Production'!K95,'Detailed input - Production'!K94)*'Basic input'!L69</f>
        <v>0</v>
      </c>
      <c r="K66" s="221">
        <f>IF('Detailed input - Production'!L95&lt;&gt;0,'Detailed input - Production'!L95,'Detailed input - Production'!L94)*'Basic input'!M69</f>
        <v>0</v>
      </c>
      <c r="L66" s="221">
        <f>IF('Detailed input - Production'!M95&lt;&gt;0,'Detailed input - Production'!M95,'Detailed input - Production'!M94)*'Basic input'!N69</f>
        <v>0</v>
      </c>
      <c r="M66" s="221">
        <f>IF('Detailed input - Production'!N95&lt;&gt;0,'Detailed input - Production'!N95,'Detailed input - Production'!N94)*'Basic input'!O69</f>
        <v>0</v>
      </c>
      <c r="N66" s="221">
        <f>IF('Detailed input - Production'!O95&lt;&gt;0,'Detailed input - Production'!O95,'Detailed input - Production'!O94)*'Basic input'!P69</f>
        <v>0</v>
      </c>
      <c r="O66" s="221"/>
      <c r="P66" s="221"/>
      <c r="Q66" s="221"/>
      <c r="R66" s="221"/>
      <c r="S66" s="221"/>
      <c r="T66" s="221"/>
      <c r="U66" s="221"/>
      <c r="V66" s="221"/>
      <c r="W66" s="221"/>
      <c r="X66" s="221"/>
      <c r="Y66" s="221"/>
      <c r="Z66" s="221"/>
      <c r="AA66" s="221"/>
      <c r="AB66" s="221"/>
      <c r="AC66" s="221"/>
    </row>
    <row r="67" spans="1:29" s="34" customFormat="1" ht="16.5" customHeight="1" outlineLevel="3" x14ac:dyDescent="0.3">
      <c r="B67" s="22" t="s">
        <v>231</v>
      </c>
      <c r="C67" s="72" t="s">
        <v>16</v>
      </c>
      <c r="D67" s="221">
        <f>IF('Detailed input - Production'!E98&lt;&gt;0,'Detailed input - Production'!E98,'Detailed input - Production'!E97)*'Basic input'!F69</f>
        <v>0</v>
      </c>
      <c r="E67" s="221">
        <f>IF('Detailed input - Production'!F98&lt;&gt;0,'Detailed input - Production'!F98,'Detailed input - Production'!F97)*'Basic input'!G69</f>
        <v>0</v>
      </c>
      <c r="F67" s="221">
        <f>IF('Detailed input - Production'!G98&lt;&gt;0,'Detailed input - Production'!G98,'Detailed input - Production'!G97)*'Basic input'!H69</f>
        <v>0</v>
      </c>
      <c r="G67" s="221">
        <f>IF('Detailed input - Production'!H98&lt;&gt;0,'Detailed input - Production'!H98,'Detailed input - Production'!H97)*'Basic input'!I69</f>
        <v>0</v>
      </c>
      <c r="H67" s="221">
        <f>IF('Detailed input - Production'!I98&lt;&gt;0,'Detailed input - Production'!I98,'Detailed input - Production'!I97)*'Basic input'!J69</f>
        <v>0</v>
      </c>
      <c r="I67" s="221">
        <f>IF('Detailed input - Production'!J98&lt;&gt;0,'Detailed input - Production'!J98,'Detailed input - Production'!J97)*'Basic input'!K69</f>
        <v>0</v>
      </c>
      <c r="J67" s="221">
        <f>IF('Detailed input - Production'!K98&lt;&gt;0,'Detailed input - Production'!K98,'Detailed input - Production'!K97)*'Basic input'!L69</f>
        <v>0</v>
      </c>
      <c r="K67" s="221">
        <f>IF('Detailed input - Production'!L98&lt;&gt;0,'Detailed input - Production'!L98,'Detailed input - Production'!L97)*'Basic input'!M69</f>
        <v>0</v>
      </c>
      <c r="L67" s="221">
        <f>IF('Detailed input - Production'!M98&lt;&gt;0,'Detailed input - Production'!M98,'Detailed input - Production'!M97)*'Basic input'!N69</f>
        <v>0</v>
      </c>
      <c r="M67" s="221">
        <f>IF('Detailed input - Production'!N98&lt;&gt;0,'Detailed input - Production'!N98,'Detailed input - Production'!N97)*'Basic input'!O69</f>
        <v>0</v>
      </c>
      <c r="N67" s="221">
        <f>IF('Detailed input - Production'!O98&lt;&gt;0,'Detailed input - Production'!O98,'Detailed input - Production'!O97)*'Basic input'!P69</f>
        <v>0</v>
      </c>
      <c r="O67" s="221"/>
      <c r="P67" s="221"/>
      <c r="Q67" s="221"/>
      <c r="R67" s="221"/>
      <c r="S67" s="221"/>
      <c r="T67" s="221"/>
      <c r="U67" s="221"/>
      <c r="V67" s="221"/>
      <c r="W67" s="221"/>
      <c r="X67" s="221"/>
      <c r="Y67" s="221"/>
      <c r="Z67" s="221"/>
      <c r="AA67" s="221"/>
      <c r="AB67" s="221"/>
      <c r="AC67" s="221"/>
    </row>
    <row r="68" spans="1:29" s="34" customFormat="1" ht="16.5" customHeight="1" outlineLevel="3" x14ac:dyDescent="0.3">
      <c r="B68" s="22" t="s">
        <v>232</v>
      </c>
      <c r="C68" s="72" t="s">
        <v>16</v>
      </c>
      <c r="D68" s="221">
        <f>IF('Detailed input - Production'!E101&lt;&gt;0,'Detailed input - Production'!E101,'Detailed input - Production'!E100)*'Basic input'!F69</f>
        <v>0</v>
      </c>
      <c r="E68" s="221">
        <f>IF('Detailed input - Production'!F101&lt;&gt;0,'Detailed input - Production'!F101,'Detailed input - Production'!F100)*'Basic input'!G69</f>
        <v>0</v>
      </c>
      <c r="F68" s="221">
        <f>IF('Detailed input - Production'!G101&lt;&gt;0,'Detailed input - Production'!G101,'Detailed input - Production'!G100)*'Basic input'!H69</f>
        <v>0</v>
      </c>
      <c r="G68" s="221">
        <f>IF('Detailed input - Production'!H101&lt;&gt;0,'Detailed input - Production'!H101,'Detailed input - Production'!H100)*'Basic input'!I69</f>
        <v>0</v>
      </c>
      <c r="H68" s="221">
        <f>IF('Detailed input - Production'!I101&lt;&gt;0,'Detailed input - Production'!I101,'Detailed input - Production'!I100)*'Basic input'!J69</f>
        <v>0</v>
      </c>
      <c r="I68" s="221">
        <f>IF('Detailed input - Production'!J101&lt;&gt;0,'Detailed input - Production'!J101,'Detailed input - Production'!J100)*'Basic input'!K69</f>
        <v>0</v>
      </c>
      <c r="J68" s="221">
        <f>IF('Detailed input - Production'!K101&lt;&gt;0,'Detailed input - Production'!K101,'Detailed input - Production'!K100)*'Basic input'!L69</f>
        <v>0</v>
      </c>
      <c r="K68" s="221">
        <f>IF('Detailed input - Production'!L101&lt;&gt;0,'Detailed input - Production'!L101,'Detailed input - Production'!L100)*'Basic input'!M69</f>
        <v>0</v>
      </c>
      <c r="L68" s="221">
        <f>IF('Detailed input - Production'!M101&lt;&gt;0,'Detailed input - Production'!M101,'Detailed input - Production'!M100)*'Basic input'!N69</f>
        <v>0</v>
      </c>
      <c r="M68" s="221">
        <f>IF('Detailed input - Production'!N101&lt;&gt;0,'Detailed input - Production'!N101,'Detailed input - Production'!N100)*'Basic input'!O69</f>
        <v>0</v>
      </c>
      <c r="N68" s="221">
        <f>IF('Detailed input - Production'!O101&lt;&gt;0,'Detailed input - Production'!O101,'Detailed input - Production'!O100)*'Basic input'!P69</f>
        <v>0</v>
      </c>
      <c r="O68" s="221"/>
      <c r="P68" s="221"/>
      <c r="Q68" s="221"/>
      <c r="R68" s="221"/>
      <c r="S68" s="221"/>
      <c r="T68" s="221"/>
      <c r="U68" s="221"/>
      <c r="V68" s="221"/>
      <c r="W68" s="221"/>
      <c r="X68" s="221"/>
      <c r="Y68" s="221"/>
      <c r="Z68" s="221"/>
      <c r="AA68" s="221"/>
      <c r="AB68" s="221"/>
      <c r="AC68" s="221"/>
    </row>
    <row r="69" spans="1:29" s="34" customFormat="1" ht="16.5" customHeight="1" outlineLevel="3" x14ac:dyDescent="0.3">
      <c r="A69" s="34" t="s">
        <v>0</v>
      </c>
      <c r="B69" s="22" t="s">
        <v>233</v>
      </c>
      <c r="C69" s="72" t="s">
        <v>16</v>
      </c>
      <c r="D69" s="221">
        <f>IF('Detailed input - Production'!E104&lt;&gt;0,'Detailed input - Production'!E104,'Detailed input - Production'!E103)*'Basic input'!F69</f>
        <v>0</v>
      </c>
      <c r="E69" s="221">
        <f>IF('Detailed input - Production'!F104&lt;&gt;0,'Detailed input - Production'!F104,'Detailed input - Production'!F103)*'Basic input'!G69</f>
        <v>0</v>
      </c>
      <c r="F69" s="221">
        <f>IF('Detailed input - Production'!G104&lt;&gt;0,'Detailed input - Production'!G104,'Detailed input - Production'!G103)*'Basic input'!H69</f>
        <v>0</v>
      </c>
      <c r="G69" s="221">
        <f>IF('Detailed input - Production'!H104&lt;&gt;0,'Detailed input - Production'!H104,'Detailed input - Production'!H103)*'Basic input'!I69</f>
        <v>0</v>
      </c>
      <c r="H69" s="221">
        <f>IF('Detailed input - Production'!I104&lt;&gt;0,'Detailed input - Production'!I104,'Detailed input - Production'!I103)*'Basic input'!J69</f>
        <v>0</v>
      </c>
      <c r="I69" s="221">
        <f>IF('Detailed input - Production'!J104&lt;&gt;0,'Detailed input - Production'!J104,'Detailed input - Production'!J103)*'Basic input'!K69</f>
        <v>0</v>
      </c>
      <c r="J69" s="221">
        <f>IF('Detailed input - Production'!K104&lt;&gt;0,'Detailed input - Production'!K104,'Detailed input - Production'!K103)*'Basic input'!L69</f>
        <v>0</v>
      </c>
      <c r="K69" s="221">
        <f>IF('Detailed input - Production'!L104&lt;&gt;0,'Detailed input - Production'!L104,'Detailed input - Production'!L103)*'Basic input'!M69</f>
        <v>0</v>
      </c>
      <c r="L69" s="221">
        <f>IF('Detailed input - Production'!M104&lt;&gt;0,'Detailed input - Production'!M104,'Detailed input - Production'!M103)*'Basic input'!N69</f>
        <v>0</v>
      </c>
      <c r="M69" s="221">
        <f>IF('Detailed input - Production'!N104&lt;&gt;0,'Detailed input - Production'!N104,'Detailed input - Production'!N103)*'Basic input'!O69</f>
        <v>0</v>
      </c>
      <c r="N69" s="221">
        <f>IF('Detailed input - Production'!O104&lt;&gt;0,'Detailed input - Production'!O104,'Detailed input - Production'!O103)*'Basic input'!P69</f>
        <v>0</v>
      </c>
      <c r="O69" s="221"/>
      <c r="P69" s="221"/>
      <c r="Q69" s="221"/>
      <c r="R69" s="221"/>
      <c r="S69" s="221"/>
      <c r="T69" s="221"/>
      <c r="U69" s="221"/>
      <c r="V69" s="221"/>
      <c r="W69" s="221"/>
      <c r="X69" s="221"/>
      <c r="Y69" s="221"/>
      <c r="Z69" s="221"/>
      <c r="AA69" s="221"/>
      <c r="AB69" s="221"/>
      <c r="AC69" s="221"/>
    </row>
    <row r="70" spans="1:29" s="34" customFormat="1" ht="16.5" customHeight="1" outlineLevel="2" x14ac:dyDescent="0.3">
      <c r="B70" s="22"/>
      <c r="C70" s="72"/>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row>
    <row r="71" spans="1:29" s="34" customFormat="1" ht="16.5" customHeight="1" outlineLevel="2" x14ac:dyDescent="0.3">
      <c r="B71" s="42" t="str">
        <f>'Basic input'!C70</f>
        <v xml:space="preserve">Type J: 1.5 MW - ~ max. kg H2 per day: </v>
      </c>
      <c r="C71" s="67" t="s">
        <v>16</v>
      </c>
      <c r="D71" s="178">
        <f>SUM(D72:D75)</f>
        <v>0</v>
      </c>
      <c r="E71" s="178">
        <f t="shared" ref="E71:N71" si="25">SUM(E72:E75)</f>
        <v>0</v>
      </c>
      <c r="F71" s="178">
        <f t="shared" si="25"/>
        <v>0</v>
      </c>
      <c r="G71" s="178">
        <f t="shared" si="25"/>
        <v>0</v>
      </c>
      <c r="H71" s="178">
        <f t="shared" si="25"/>
        <v>0</v>
      </c>
      <c r="I71" s="178">
        <f t="shared" si="25"/>
        <v>0</v>
      </c>
      <c r="J71" s="178">
        <f t="shared" si="25"/>
        <v>0</v>
      </c>
      <c r="K71" s="178">
        <f t="shared" si="25"/>
        <v>0</v>
      </c>
      <c r="L71" s="178">
        <f t="shared" si="25"/>
        <v>0</v>
      </c>
      <c r="M71" s="178">
        <f t="shared" si="25"/>
        <v>0</v>
      </c>
      <c r="N71" s="178">
        <f t="shared" si="25"/>
        <v>0</v>
      </c>
      <c r="O71" s="221"/>
      <c r="P71" s="221"/>
      <c r="Q71" s="221"/>
      <c r="R71" s="221"/>
      <c r="S71" s="221"/>
      <c r="T71" s="221"/>
      <c r="U71" s="221"/>
      <c r="V71" s="221"/>
      <c r="W71" s="221"/>
      <c r="X71" s="221"/>
      <c r="Y71" s="221"/>
      <c r="Z71" s="221"/>
      <c r="AA71" s="221"/>
      <c r="AB71" s="221"/>
      <c r="AC71" s="221"/>
    </row>
    <row r="72" spans="1:29" s="34" customFormat="1" ht="16.5" customHeight="1" outlineLevel="3" x14ac:dyDescent="0.3">
      <c r="B72" s="22" t="s">
        <v>229</v>
      </c>
      <c r="C72" s="72" t="s">
        <v>16</v>
      </c>
      <c r="D72" s="221">
        <f>IF('Detailed input - Production'!E107&lt;&gt;0,'Detailed input - Production'!E107,'Detailed input - Production'!E106)*'Basic input'!F70</f>
        <v>0</v>
      </c>
      <c r="E72" s="221">
        <f>IF('Detailed input - Production'!F107&lt;&gt;0,'Detailed input - Production'!F107,'Detailed input - Production'!F106)*'Basic input'!G70</f>
        <v>0</v>
      </c>
      <c r="F72" s="221">
        <f>IF('Detailed input - Production'!G107&lt;&gt;0,'Detailed input - Production'!G107,'Detailed input - Production'!G106)*'Basic input'!H70</f>
        <v>0</v>
      </c>
      <c r="G72" s="221">
        <f>IF('Detailed input - Production'!H107&lt;&gt;0,'Detailed input - Production'!H107,'Detailed input - Production'!H106)*'Basic input'!I70</f>
        <v>0</v>
      </c>
      <c r="H72" s="221">
        <f>IF('Detailed input - Production'!I107&lt;&gt;0,'Detailed input - Production'!I107,'Detailed input - Production'!I106)*'Basic input'!J70</f>
        <v>0</v>
      </c>
      <c r="I72" s="221">
        <f>IF('Detailed input - Production'!J107&lt;&gt;0,'Detailed input - Production'!J107,'Detailed input - Production'!J106)*'Basic input'!K70</f>
        <v>0</v>
      </c>
      <c r="J72" s="221">
        <f>IF('Detailed input - Production'!K107&lt;&gt;0,'Detailed input - Production'!K107,'Detailed input - Production'!K106)*'Basic input'!L70</f>
        <v>0</v>
      </c>
      <c r="K72" s="221">
        <f>IF('Detailed input - Production'!L107&lt;&gt;0,'Detailed input - Production'!L107,'Detailed input - Production'!L106)*'Basic input'!M70</f>
        <v>0</v>
      </c>
      <c r="L72" s="221">
        <f>IF('Detailed input - Production'!M107&lt;&gt;0,'Detailed input - Production'!M107,'Detailed input - Production'!M106)*'Basic input'!N70</f>
        <v>0</v>
      </c>
      <c r="M72" s="221">
        <f>IF('Detailed input - Production'!N107&lt;&gt;0,'Detailed input - Production'!N107,'Detailed input - Production'!N106)*'Basic input'!O70</f>
        <v>0</v>
      </c>
      <c r="N72" s="221">
        <f>IF('Detailed input - Production'!O107&lt;&gt;0,'Detailed input - Production'!O107,'Detailed input - Production'!O106)*'Basic input'!P70</f>
        <v>0</v>
      </c>
      <c r="O72" s="221"/>
      <c r="P72" s="221"/>
      <c r="Q72" s="221"/>
      <c r="R72" s="221"/>
      <c r="S72" s="221"/>
      <c r="T72" s="221"/>
      <c r="U72" s="221"/>
      <c r="V72" s="221"/>
      <c r="W72" s="221"/>
      <c r="X72" s="221"/>
      <c r="Y72" s="221"/>
      <c r="Z72" s="221"/>
      <c r="AA72" s="221"/>
      <c r="AB72" s="221"/>
      <c r="AC72" s="221"/>
    </row>
    <row r="73" spans="1:29" s="34" customFormat="1" ht="16.5" customHeight="1" outlineLevel="3" x14ac:dyDescent="0.3">
      <c r="B73" s="22" t="s">
        <v>231</v>
      </c>
      <c r="C73" s="72" t="s">
        <v>16</v>
      </c>
      <c r="D73" s="221">
        <f>IF('Detailed input - Production'!E110&lt;&gt;0,'Detailed input - Production'!E110,'Detailed input - Production'!E109)*'Basic input'!F70</f>
        <v>0</v>
      </c>
      <c r="E73" s="221">
        <f>IF('Detailed input - Production'!F110&lt;&gt;0,'Detailed input - Production'!F110,'Detailed input - Production'!F109)*'Basic input'!G70</f>
        <v>0</v>
      </c>
      <c r="F73" s="221">
        <f>IF('Detailed input - Production'!G110&lt;&gt;0,'Detailed input - Production'!G110,'Detailed input - Production'!G109)*'Basic input'!H70</f>
        <v>0</v>
      </c>
      <c r="G73" s="221">
        <f>IF('Detailed input - Production'!H110&lt;&gt;0,'Detailed input - Production'!H110,'Detailed input - Production'!H109)*'Basic input'!I70</f>
        <v>0</v>
      </c>
      <c r="H73" s="221">
        <f>IF('Detailed input - Production'!I110&lt;&gt;0,'Detailed input - Production'!I110,'Detailed input - Production'!I109)*'Basic input'!J70</f>
        <v>0</v>
      </c>
      <c r="I73" s="221">
        <f>IF('Detailed input - Production'!J110&lt;&gt;0,'Detailed input - Production'!J110,'Detailed input - Production'!J109)*'Basic input'!K70</f>
        <v>0</v>
      </c>
      <c r="J73" s="221">
        <f>IF('Detailed input - Production'!K110&lt;&gt;0,'Detailed input - Production'!K110,'Detailed input - Production'!K109)*'Basic input'!L70</f>
        <v>0</v>
      </c>
      <c r="K73" s="221">
        <f>IF('Detailed input - Production'!L110&lt;&gt;0,'Detailed input - Production'!L110,'Detailed input - Production'!L109)*'Basic input'!M70</f>
        <v>0</v>
      </c>
      <c r="L73" s="221">
        <f>IF('Detailed input - Production'!M110&lt;&gt;0,'Detailed input - Production'!M110,'Detailed input - Production'!M109)*'Basic input'!N70</f>
        <v>0</v>
      </c>
      <c r="M73" s="221">
        <f>IF('Detailed input - Production'!N110&lt;&gt;0,'Detailed input - Production'!N110,'Detailed input - Production'!N109)*'Basic input'!O70</f>
        <v>0</v>
      </c>
      <c r="N73" s="221">
        <f>IF('Detailed input - Production'!O110&lt;&gt;0,'Detailed input - Production'!O110,'Detailed input - Production'!O109)*'Basic input'!P70</f>
        <v>0</v>
      </c>
      <c r="O73" s="221"/>
      <c r="P73" s="221"/>
      <c r="Q73" s="221"/>
      <c r="R73" s="221"/>
      <c r="S73" s="221"/>
      <c r="T73" s="221"/>
      <c r="U73" s="221"/>
      <c r="V73" s="221"/>
      <c r="W73" s="221"/>
      <c r="X73" s="221"/>
      <c r="Y73" s="221"/>
      <c r="Z73" s="221"/>
      <c r="AA73" s="221"/>
      <c r="AB73" s="221"/>
      <c r="AC73" s="221"/>
    </row>
    <row r="74" spans="1:29" s="34" customFormat="1" ht="16.5" customHeight="1" outlineLevel="3" x14ac:dyDescent="0.3">
      <c r="B74" s="22" t="s">
        <v>232</v>
      </c>
      <c r="C74" s="72" t="s">
        <v>16</v>
      </c>
      <c r="D74" s="221">
        <f>IF('Detailed input - Production'!E113&lt;&gt;0,'Detailed input - Production'!E113,'Detailed input - Production'!E112)*'Basic input'!F70</f>
        <v>0</v>
      </c>
      <c r="E74" s="221">
        <f>IF('Detailed input - Production'!F113&lt;&gt;0,'Detailed input - Production'!F113,'Detailed input - Production'!F112)*'Basic input'!G70</f>
        <v>0</v>
      </c>
      <c r="F74" s="221">
        <f>IF('Detailed input - Production'!G113&lt;&gt;0,'Detailed input - Production'!G113,'Detailed input - Production'!G112)*'Basic input'!H70</f>
        <v>0</v>
      </c>
      <c r="G74" s="221">
        <f>IF('Detailed input - Production'!H113&lt;&gt;0,'Detailed input - Production'!H113,'Detailed input - Production'!H112)*'Basic input'!I70</f>
        <v>0</v>
      </c>
      <c r="H74" s="221">
        <f>IF('Detailed input - Production'!I113&lt;&gt;0,'Detailed input - Production'!I113,'Detailed input - Production'!I112)*'Basic input'!J70</f>
        <v>0</v>
      </c>
      <c r="I74" s="221">
        <f>IF('Detailed input - Production'!J113&lt;&gt;0,'Detailed input - Production'!J113,'Detailed input - Production'!J112)*'Basic input'!K70</f>
        <v>0</v>
      </c>
      <c r="J74" s="221">
        <f>IF('Detailed input - Production'!K113&lt;&gt;0,'Detailed input - Production'!K113,'Detailed input - Production'!K112)*'Basic input'!L70</f>
        <v>0</v>
      </c>
      <c r="K74" s="221">
        <f>IF('Detailed input - Production'!L113&lt;&gt;0,'Detailed input - Production'!L113,'Detailed input - Production'!L112)*'Basic input'!M70</f>
        <v>0</v>
      </c>
      <c r="L74" s="221">
        <f>IF('Detailed input - Production'!M113&lt;&gt;0,'Detailed input - Production'!M113,'Detailed input - Production'!M112)*'Basic input'!N70</f>
        <v>0</v>
      </c>
      <c r="M74" s="221">
        <f>IF('Detailed input - Production'!N113&lt;&gt;0,'Detailed input - Production'!N113,'Detailed input - Production'!N112)*'Basic input'!O70</f>
        <v>0</v>
      </c>
      <c r="N74" s="221">
        <f>IF('Detailed input - Production'!O113&lt;&gt;0,'Detailed input - Production'!O113,'Detailed input - Production'!O112)*'Basic input'!P70</f>
        <v>0</v>
      </c>
      <c r="O74" s="221"/>
      <c r="P74" s="221"/>
      <c r="Q74" s="221"/>
      <c r="R74" s="221"/>
      <c r="S74" s="221"/>
      <c r="T74" s="221"/>
      <c r="U74" s="221"/>
      <c r="V74" s="221"/>
      <c r="W74" s="221"/>
      <c r="X74" s="221"/>
      <c r="Y74" s="221"/>
      <c r="Z74" s="221"/>
      <c r="AA74" s="221"/>
      <c r="AB74" s="221"/>
      <c r="AC74" s="221"/>
    </row>
    <row r="75" spans="1:29" s="34" customFormat="1" ht="16.5" customHeight="1" outlineLevel="3" x14ac:dyDescent="0.3">
      <c r="B75" s="22" t="s">
        <v>233</v>
      </c>
      <c r="C75" s="72" t="s">
        <v>16</v>
      </c>
      <c r="D75" s="221">
        <f>IF('Detailed input - Production'!E116&lt;&gt;0,'Detailed input - Production'!E116,'Detailed input - Production'!E115)*'Basic input'!F70</f>
        <v>0</v>
      </c>
      <c r="E75" s="221">
        <f>IF('Detailed input - Production'!F116&lt;&gt;0,'Detailed input - Production'!F116,'Detailed input - Production'!F115)*'Basic input'!G70</f>
        <v>0</v>
      </c>
      <c r="F75" s="221">
        <f>IF('Detailed input - Production'!G116&lt;&gt;0,'Detailed input - Production'!G116,'Detailed input - Production'!G115)*'Basic input'!H70</f>
        <v>0</v>
      </c>
      <c r="G75" s="221">
        <f>IF('Detailed input - Production'!H116&lt;&gt;0,'Detailed input - Production'!H116,'Detailed input - Production'!H115)*'Basic input'!I70</f>
        <v>0</v>
      </c>
      <c r="H75" s="221">
        <f>IF('Detailed input - Production'!I116&lt;&gt;0,'Detailed input - Production'!I116,'Detailed input - Production'!I115)*'Basic input'!J70</f>
        <v>0</v>
      </c>
      <c r="I75" s="221">
        <f>IF('Detailed input - Production'!J116&lt;&gt;0,'Detailed input - Production'!J116,'Detailed input - Production'!J115)*'Basic input'!K70</f>
        <v>0</v>
      </c>
      <c r="J75" s="221">
        <f>IF('Detailed input - Production'!K116&lt;&gt;0,'Detailed input - Production'!K116,'Detailed input - Production'!K115)*'Basic input'!L70</f>
        <v>0</v>
      </c>
      <c r="K75" s="221">
        <f>IF('Detailed input - Production'!L116&lt;&gt;0,'Detailed input - Production'!L116,'Detailed input - Production'!L115)*'Basic input'!M70</f>
        <v>0</v>
      </c>
      <c r="L75" s="221">
        <f>IF('Detailed input - Production'!M116&lt;&gt;0,'Detailed input - Production'!M116,'Detailed input - Production'!M115)*'Basic input'!N70</f>
        <v>0</v>
      </c>
      <c r="M75" s="221">
        <f>IF('Detailed input - Production'!N116&lt;&gt;0,'Detailed input - Production'!N116,'Detailed input - Production'!N115)*'Basic input'!O70</f>
        <v>0</v>
      </c>
      <c r="N75" s="221">
        <f>IF('Detailed input - Production'!O116&lt;&gt;0,'Detailed input - Production'!O116,'Detailed input - Production'!O115)*'Basic input'!P70</f>
        <v>0</v>
      </c>
      <c r="O75" s="221"/>
      <c r="P75" s="221"/>
      <c r="Q75" s="221"/>
      <c r="R75" s="221"/>
      <c r="S75" s="221"/>
      <c r="T75" s="221"/>
      <c r="U75" s="221"/>
      <c r="V75" s="221"/>
      <c r="W75" s="221"/>
      <c r="X75" s="221"/>
      <c r="Y75" s="221"/>
      <c r="Z75" s="221"/>
      <c r="AA75" s="221"/>
      <c r="AB75" s="221"/>
      <c r="AC75" s="221"/>
    </row>
    <row r="76" spans="1:29" s="34" customFormat="1" ht="16.5" customHeight="1" outlineLevel="2" x14ac:dyDescent="0.3">
      <c r="B76" s="22"/>
      <c r="C76" s="72"/>
      <c r="D76" s="22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row>
    <row r="77" spans="1:29" s="34" customFormat="1" ht="16.5" customHeight="1" outlineLevel="2" x14ac:dyDescent="0.3">
      <c r="B77" s="42" t="str">
        <f>'Basic input'!C71</f>
        <v xml:space="preserve">Type K: 2.5 MW  - ~max. kg H2 per day: </v>
      </c>
      <c r="C77" s="67" t="s">
        <v>16</v>
      </c>
      <c r="D77" s="178">
        <f>SUM(D78:D81)</f>
        <v>0</v>
      </c>
      <c r="E77" s="178">
        <f t="shared" ref="E77:N77" si="26">SUM(E78:E81)</f>
        <v>0</v>
      </c>
      <c r="F77" s="178">
        <f t="shared" si="26"/>
        <v>0</v>
      </c>
      <c r="G77" s="178">
        <f t="shared" si="26"/>
        <v>0</v>
      </c>
      <c r="H77" s="178">
        <f t="shared" si="26"/>
        <v>0</v>
      </c>
      <c r="I77" s="178">
        <f t="shared" si="26"/>
        <v>0</v>
      </c>
      <c r="J77" s="178">
        <f t="shared" si="26"/>
        <v>0</v>
      </c>
      <c r="K77" s="178">
        <f t="shared" si="26"/>
        <v>0</v>
      </c>
      <c r="L77" s="178">
        <f t="shared" si="26"/>
        <v>0</v>
      </c>
      <c r="M77" s="178">
        <f t="shared" si="26"/>
        <v>0</v>
      </c>
      <c r="N77" s="178">
        <f t="shared" si="26"/>
        <v>0</v>
      </c>
      <c r="O77" s="221"/>
      <c r="P77" s="221"/>
      <c r="Q77" s="221"/>
      <c r="R77" s="221"/>
      <c r="S77" s="221"/>
      <c r="T77" s="221"/>
      <c r="U77" s="221"/>
      <c r="V77" s="221"/>
      <c r="W77" s="221"/>
      <c r="X77" s="221"/>
      <c r="Y77" s="221"/>
      <c r="Z77" s="221"/>
      <c r="AA77" s="221"/>
      <c r="AB77" s="221"/>
      <c r="AC77" s="221"/>
    </row>
    <row r="78" spans="1:29" s="34" customFormat="1" ht="16.5" customHeight="1" outlineLevel="3" x14ac:dyDescent="0.3">
      <c r="B78" s="22" t="s">
        <v>229</v>
      </c>
      <c r="C78" s="72" t="s">
        <v>16</v>
      </c>
      <c r="D78" s="221">
        <f>IF('Detailed input - Production'!E119&lt;&gt;0,'Detailed input - Production'!E119,'Detailed input - Production'!E118)*'Basic input'!F71</f>
        <v>0</v>
      </c>
      <c r="E78" s="221">
        <f>IF('Detailed input - Production'!F119&lt;&gt;0,'Detailed input - Production'!F119,'Detailed input - Production'!F118)*'Basic input'!G71</f>
        <v>0</v>
      </c>
      <c r="F78" s="221">
        <f>IF('Detailed input - Production'!G119&lt;&gt;0,'Detailed input - Production'!G119,'Detailed input - Production'!G118)*'Basic input'!H71</f>
        <v>0</v>
      </c>
      <c r="G78" s="221">
        <f>IF('Detailed input - Production'!H119&lt;&gt;0,'Detailed input - Production'!H119,'Detailed input - Production'!H118)*'Basic input'!I71</f>
        <v>0</v>
      </c>
      <c r="H78" s="221">
        <f>IF('Detailed input - Production'!I119&lt;&gt;0,'Detailed input - Production'!I119,'Detailed input - Production'!I118)*'Basic input'!J71</f>
        <v>0</v>
      </c>
      <c r="I78" s="221">
        <f>IF('Detailed input - Production'!J119&lt;&gt;0,'Detailed input - Production'!J119,'Detailed input - Production'!J118)*'Basic input'!K71</f>
        <v>0</v>
      </c>
      <c r="J78" s="221">
        <f>IF('Detailed input - Production'!K119&lt;&gt;0,'Detailed input - Production'!K119,'Detailed input - Production'!K118)*'Basic input'!L71</f>
        <v>0</v>
      </c>
      <c r="K78" s="221">
        <f>IF('Detailed input - Production'!L119&lt;&gt;0,'Detailed input - Production'!L119,'Detailed input - Production'!L118)*'Basic input'!M71</f>
        <v>0</v>
      </c>
      <c r="L78" s="221">
        <f>IF('Detailed input - Production'!M119&lt;&gt;0,'Detailed input - Production'!M119,'Detailed input - Production'!M118)*'Basic input'!N71</f>
        <v>0</v>
      </c>
      <c r="M78" s="221">
        <f>IF('Detailed input - Production'!N119&lt;&gt;0,'Detailed input - Production'!N119,'Detailed input - Production'!N118)*'Basic input'!O71</f>
        <v>0</v>
      </c>
      <c r="N78" s="221">
        <f>IF('Detailed input - Production'!O119&lt;&gt;0,'Detailed input - Production'!O119,'Detailed input - Production'!O118)*'Basic input'!P71</f>
        <v>0</v>
      </c>
      <c r="O78" s="221"/>
      <c r="P78" s="221"/>
      <c r="Q78" s="221"/>
      <c r="R78" s="221"/>
      <c r="S78" s="221"/>
      <c r="T78" s="221"/>
      <c r="U78" s="221"/>
      <c r="V78" s="221"/>
      <c r="W78" s="221"/>
      <c r="X78" s="221"/>
      <c r="Y78" s="221"/>
      <c r="Z78" s="221"/>
      <c r="AA78" s="221"/>
      <c r="AB78" s="221"/>
      <c r="AC78" s="221"/>
    </row>
    <row r="79" spans="1:29" s="34" customFormat="1" ht="16.5" customHeight="1" outlineLevel="3" x14ac:dyDescent="0.3">
      <c r="B79" s="22" t="s">
        <v>231</v>
      </c>
      <c r="C79" s="72" t="s">
        <v>16</v>
      </c>
      <c r="D79" s="221">
        <f>IF('Detailed input - Production'!E122&lt;&gt;0,'Detailed input - Production'!E122,'Detailed input - Production'!E121)*'Basic input'!F71</f>
        <v>0</v>
      </c>
      <c r="E79" s="221">
        <f>IF('Detailed input - Production'!F122&lt;&gt;0,'Detailed input - Production'!F122,'Detailed input - Production'!F121)*'Basic input'!G71</f>
        <v>0</v>
      </c>
      <c r="F79" s="221">
        <f>IF('Detailed input - Production'!G122&lt;&gt;0,'Detailed input - Production'!G122,'Detailed input - Production'!G121)*'Basic input'!H71</f>
        <v>0</v>
      </c>
      <c r="G79" s="221">
        <f>IF('Detailed input - Production'!H122&lt;&gt;0,'Detailed input - Production'!H122,'Detailed input - Production'!H121)*'Basic input'!I71</f>
        <v>0</v>
      </c>
      <c r="H79" s="221">
        <f>IF('Detailed input - Production'!I122&lt;&gt;0,'Detailed input - Production'!I122,'Detailed input - Production'!I121)*'Basic input'!J71</f>
        <v>0</v>
      </c>
      <c r="I79" s="221">
        <f>IF('Detailed input - Production'!J122&lt;&gt;0,'Detailed input - Production'!J122,'Detailed input - Production'!J121)*'Basic input'!K71</f>
        <v>0</v>
      </c>
      <c r="J79" s="221">
        <f>IF('Detailed input - Production'!K122&lt;&gt;0,'Detailed input - Production'!K122,'Detailed input - Production'!K121)*'Basic input'!L71</f>
        <v>0</v>
      </c>
      <c r="K79" s="221">
        <f>IF('Detailed input - Production'!L122&lt;&gt;0,'Detailed input - Production'!L122,'Detailed input - Production'!L121)*'Basic input'!M71</f>
        <v>0</v>
      </c>
      <c r="L79" s="221">
        <f>IF('Detailed input - Production'!M122&lt;&gt;0,'Detailed input - Production'!M122,'Detailed input - Production'!M121)*'Basic input'!N71</f>
        <v>0</v>
      </c>
      <c r="M79" s="221">
        <f>IF('Detailed input - Production'!N122&lt;&gt;0,'Detailed input - Production'!N122,'Detailed input - Production'!N121)*'Basic input'!O71</f>
        <v>0</v>
      </c>
      <c r="N79" s="221">
        <f>IF('Detailed input - Production'!O122&lt;&gt;0,'Detailed input - Production'!O122,'Detailed input - Production'!O121)*'Basic input'!P71</f>
        <v>0</v>
      </c>
      <c r="O79" s="221"/>
      <c r="P79" s="221"/>
      <c r="Q79" s="221"/>
      <c r="R79" s="221"/>
      <c r="S79" s="221"/>
      <c r="T79" s="221"/>
      <c r="U79" s="221"/>
      <c r="V79" s="221"/>
      <c r="W79" s="221"/>
      <c r="X79" s="221"/>
      <c r="Y79" s="221"/>
      <c r="Z79" s="221"/>
      <c r="AA79" s="221"/>
      <c r="AB79" s="221"/>
      <c r="AC79" s="221"/>
    </row>
    <row r="80" spans="1:29" s="34" customFormat="1" ht="16.5" customHeight="1" outlineLevel="3" x14ac:dyDescent="0.3">
      <c r="B80" s="22" t="s">
        <v>232</v>
      </c>
      <c r="C80" s="72" t="s">
        <v>16</v>
      </c>
      <c r="D80" s="221">
        <f>IF('Detailed input - Production'!E125&lt;&gt;0,'Detailed input - Production'!E125,'Detailed input - Production'!E124)*'Basic input'!F71</f>
        <v>0</v>
      </c>
      <c r="E80" s="221">
        <f>IF('Detailed input - Production'!F125&lt;&gt;0,'Detailed input - Production'!F125,'Detailed input - Production'!F124)*'Basic input'!G71</f>
        <v>0</v>
      </c>
      <c r="F80" s="221">
        <f>IF('Detailed input - Production'!G125&lt;&gt;0,'Detailed input - Production'!G125,'Detailed input - Production'!G124)*'Basic input'!H71</f>
        <v>0</v>
      </c>
      <c r="G80" s="221">
        <f>IF('Detailed input - Production'!H125&lt;&gt;0,'Detailed input - Production'!H125,'Detailed input - Production'!H124)*'Basic input'!I71</f>
        <v>0</v>
      </c>
      <c r="H80" s="221">
        <f>IF('Detailed input - Production'!I125&lt;&gt;0,'Detailed input - Production'!I125,'Detailed input - Production'!I124)*'Basic input'!J71</f>
        <v>0</v>
      </c>
      <c r="I80" s="221">
        <f>IF('Detailed input - Production'!J125&lt;&gt;0,'Detailed input - Production'!J125,'Detailed input - Production'!J124)*'Basic input'!K71</f>
        <v>0</v>
      </c>
      <c r="J80" s="221">
        <f>IF('Detailed input - Production'!K125&lt;&gt;0,'Detailed input - Production'!K125,'Detailed input - Production'!K124)*'Basic input'!L71</f>
        <v>0</v>
      </c>
      <c r="K80" s="221">
        <f>IF('Detailed input - Production'!L125&lt;&gt;0,'Detailed input - Production'!L125,'Detailed input - Production'!L124)*'Basic input'!M71</f>
        <v>0</v>
      </c>
      <c r="L80" s="221">
        <f>IF('Detailed input - Production'!M125&lt;&gt;0,'Detailed input - Production'!M125,'Detailed input - Production'!M124)*'Basic input'!N71</f>
        <v>0</v>
      </c>
      <c r="M80" s="221">
        <f>IF('Detailed input - Production'!N125&lt;&gt;0,'Detailed input - Production'!N125,'Detailed input - Production'!N124)*'Basic input'!O71</f>
        <v>0</v>
      </c>
      <c r="N80" s="221">
        <f>IF('Detailed input - Production'!O125&lt;&gt;0,'Detailed input - Production'!O125,'Detailed input - Production'!O124)*'Basic input'!P71</f>
        <v>0</v>
      </c>
      <c r="O80" s="221"/>
      <c r="P80" s="221"/>
      <c r="Q80" s="221"/>
      <c r="R80" s="221"/>
      <c r="S80" s="221"/>
      <c r="T80" s="221"/>
      <c r="U80" s="221"/>
      <c r="V80" s="221"/>
      <c r="W80" s="221"/>
      <c r="X80" s="221"/>
      <c r="Y80" s="221"/>
      <c r="Z80" s="221"/>
      <c r="AA80" s="221"/>
      <c r="AB80" s="221"/>
      <c r="AC80" s="221"/>
    </row>
    <row r="81" spans="2:29" s="34" customFormat="1" ht="16.5" customHeight="1" outlineLevel="3" x14ac:dyDescent="0.3">
      <c r="B81" s="22" t="s">
        <v>233</v>
      </c>
      <c r="C81" s="72" t="s">
        <v>16</v>
      </c>
      <c r="D81" s="221">
        <f>IF('Detailed input - Production'!E128&lt;&gt;0,'Detailed input - Production'!E128,'Detailed input - Production'!E127)*'Basic input'!F71</f>
        <v>0</v>
      </c>
      <c r="E81" s="221">
        <f>IF('Detailed input - Production'!F128&lt;&gt;0,'Detailed input - Production'!F128,'Detailed input - Production'!F127)*'Basic input'!G71</f>
        <v>0</v>
      </c>
      <c r="F81" s="221">
        <f>IF('Detailed input - Production'!G128&lt;&gt;0,'Detailed input - Production'!G128,'Detailed input - Production'!G127)*'Basic input'!H71</f>
        <v>0</v>
      </c>
      <c r="G81" s="221">
        <f>IF('Detailed input - Production'!H128&lt;&gt;0,'Detailed input - Production'!H128,'Detailed input - Production'!H127)*'Basic input'!I71</f>
        <v>0</v>
      </c>
      <c r="H81" s="221">
        <f>IF('Detailed input - Production'!I128&lt;&gt;0,'Detailed input - Production'!I128,'Detailed input - Production'!I127)*'Basic input'!J71</f>
        <v>0</v>
      </c>
      <c r="I81" s="221">
        <f>IF('Detailed input - Production'!J128&lt;&gt;0,'Detailed input - Production'!J128,'Detailed input - Production'!J127)*'Basic input'!K71</f>
        <v>0</v>
      </c>
      <c r="J81" s="221">
        <f>IF('Detailed input - Production'!K128&lt;&gt;0,'Detailed input - Production'!K128,'Detailed input - Production'!K127)*'Basic input'!L71</f>
        <v>0</v>
      </c>
      <c r="K81" s="221">
        <f>IF('Detailed input - Production'!L128&lt;&gt;0,'Detailed input - Production'!L128,'Detailed input - Production'!L127)*'Basic input'!M71</f>
        <v>0</v>
      </c>
      <c r="L81" s="221">
        <f>IF('Detailed input - Production'!M128&lt;&gt;0,'Detailed input - Production'!M128,'Detailed input - Production'!M127)*'Basic input'!N71</f>
        <v>0</v>
      </c>
      <c r="M81" s="221">
        <f>IF('Detailed input - Production'!N128&lt;&gt;0,'Detailed input - Production'!N128,'Detailed input - Production'!N127)*'Basic input'!O71</f>
        <v>0</v>
      </c>
      <c r="N81" s="221">
        <f>IF('Detailed input - Production'!O128&lt;&gt;0,'Detailed input - Production'!O128,'Detailed input - Production'!O127)*'Basic input'!P71</f>
        <v>0</v>
      </c>
      <c r="O81" s="221"/>
      <c r="P81" s="221"/>
      <c r="Q81" s="221"/>
      <c r="R81" s="221"/>
      <c r="S81" s="221"/>
      <c r="T81" s="221"/>
      <c r="U81" s="221"/>
      <c r="V81" s="221"/>
      <c r="W81" s="221"/>
      <c r="X81" s="221"/>
      <c r="Y81" s="221"/>
      <c r="Z81" s="221"/>
      <c r="AA81" s="221"/>
      <c r="AB81" s="221"/>
      <c r="AC81" s="221"/>
    </row>
    <row r="82" spans="2:29" s="34" customFormat="1" ht="16.5" customHeight="1" outlineLevel="2" x14ac:dyDescent="0.3">
      <c r="B82" s="22"/>
      <c r="C82" s="72"/>
      <c r="D82" s="22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row>
    <row r="83" spans="2:29" s="34" customFormat="1" ht="16.5" customHeight="1" outlineLevel="2" x14ac:dyDescent="0.3">
      <c r="B83" s="42" t="str">
        <f>'Basic input'!C72</f>
        <v xml:space="preserve">Type L: 4 MW - ~max. kg H2 per day: </v>
      </c>
      <c r="C83" s="67" t="s">
        <v>16</v>
      </c>
      <c r="D83" s="178">
        <f>SUM(D84:D87)</f>
        <v>0</v>
      </c>
      <c r="E83" s="178">
        <f t="shared" ref="E83:N83" si="27">SUM(E84:E87)</f>
        <v>0</v>
      </c>
      <c r="F83" s="178">
        <f t="shared" si="27"/>
        <v>0</v>
      </c>
      <c r="G83" s="178">
        <f t="shared" si="27"/>
        <v>0</v>
      </c>
      <c r="H83" s="178">
        <f t="shared" si="27"/>
        <v>0</v>
      </c>
      <c r="I83" s="178">
        <f t="shared" si="27"/>
        <v>0</v>
      </c>
      <c r="J83" s="178">
        <f t="shared" si="27"/>
        <v>0</v>
      </c>
      <c r="K83" s="178">
        <f t="shared" si="27"/>
        <v>0</v>
      </c>
      <c r="L83" s="178">
        <f t="shared" si="27"/>
        <v>0</v>
      </c>
      <c r="M83" s="178">
        <f t="shared" si="27"/>
        <v>0</v>
      </c>
      <c r="N83" s="178">
        <f t="shared" si="27"/>
        <v>0</v>
      </c>
      <c r="O83" s="221"/>
      <c r="P83" s="221"/>
      <c r="Q83" s="221"/>
      <c r="R83" s="221"/>
      <c r="S83" s="221"/>
      <c r="T83" s="221"/>
      <c r="U83" s="221"/>
      <c r="V83" s="221"/>
      <c r="W83" s="221"/>
      <c r="X83" s="221"/>
      <c r="Y83" s="221"/>
      <c r="Z83" s="221"/>
      <c r="AA83" s="221"/>
      <c r="AB83" s="221"/>
      <c r="AC83" s="221"/>
    </row>
    <row r="84" spans="2:29" s="34" customFormat="1" ht="16.5" customHeight="1" outlineLevel="3" x14ac:dyDescent="0.3">
      <c r="B84" s="22" t="s">
        <v>229</v>
      </c>
      <c r="C84" s="72" t="s">
        <v>16</v>
      </c>
      <c r="D84" s="221">
        <f>IF('Detailed input - Production'!E131&lt;&gt;0,'Detailed input - Production'!E131,'Detailed input - Production'!E130)*'Basic input'!F72</f>
        <v>0</v>
      </c>
      <c r="E84" s="221">
        <f>IF('Detailed input - Production'!F131&lt;&gt;0,'Detailed input - Production'!F131,'Detailed input - Production'!F130)*'Basic input'!G72</f>
        <v>0</v>
      </c>
      <c r="F84" s="221">
        <f>IF('Detailed input - Production'!G131&lt;&gt;0,'Detailed input - Production'!G131,'Detailed input - Production'!G130)*'Basic input'!H72</f>
        <v>0</v>
      </c>
      <c r="G84" s="221">
        <f>IF('Detailed input - Production'!H131&lt;&gt;0,'Detailed input - Production'!H131,'Detailed input - Production'!H130)*'Basic input'!I72</f>
        <v>0</v>
      </c>
      <c r="H84" s="221">
        <f>IF('Detailed input - Production'!I131&lt;&gt;0,'Detailed input - Production'!I131,'Detailed input - Production'!I130)*'Basic input'!J72</f>
        <v>0</v>
      </c>
      <c r="I84" s="221">
        <f>IF('Detailed input - Production'!J131&lt;&gt;0,'Detailed input - Production'!J131,'Detailed input - Production'!J130)*'Basic input'!K72</f>
        <v>0</v>
      </c>
      <c r="J84" s="221">
        <f>IF('Detailed input - Production'!K131&lt;&gt;0,'Detailed input - Production'!K131,'Detailed input - Production'!K130)*'Basic input'!L72</f>
        <v>0</v>
      </c>
      <c r="K84" s="221">
        <f>IF('Detailed input - Production'!L131&lt;&gt;0,'Detailed input - Production'!L131,'Detailed input - Production'!L130)*'Basic input'!M72</f>
        <v>0</v>
      </c>
      <c r="L84" s="221">
        <f>IF('Detailed input - Production'!M131&lt;&gt;0,'Detailed input - Production'!M131,'Detailed input - Production'!M130)*'Basic input'!N72</f>
        <v>0</v>
      </c>
      <c r="M84" s="221">
        <f>IF('Detailed input - Production'!N131&lt;&gt;0,'Detailed input - Production'!N131,'Detailed input - Production'!N130)*'Basic input'!O72</f>
        <v>0</v>
      </c>
      <c r="N84" s="221">
        <f>IF('Detailed input - Production'!O131&lt;&gt;0,'Detailed input - Production'!O131,'Detailed input - Production'!O130)*'Basic input'!P72</f>
        <v>0</v>
      </c>
      <c r="O84" s="221"/>
      <c r="P84" s="221"/>
      <c r="Q84" s="221"/>
      <c r="R84" s="221"/>
      <c r="S84" s="221"/>
      <c r="T84" s="221"/>
      <c r="U84" s="221"/>
      <c r="V84" s="221"/>
      <c r="W84" s="221"/>
      <c r="X84" s="221"/>
      <c r="Y84" s="221"/>
      <c r="Z84" s="221"/>
      <c r="AA84" s="221"/>
      <c r="AB84" s="221"/>
      <c r="AC84" s="221"/>
    </row>
    <row r="85" spans="2:29" s="34" customFormat="1" ht="16.5" customHeight="1" outlineLevel="3" x14ac:dyDescent="0.3">
      <c r="B85" s="22" t="s">
        <v>231</v>
      </c>
      <c r="C85" s="72" t="s">
        <v>16</v>
      </c>
      <c r="D85" s="221">
        <f>IF('Detailed input - Production'!E134&lt;&gt;0,'Detailed input - Production'!E134,'Detailed input - Production'!E133)*'Basic input'!F72</f>
        <v>0</v>
      </c>
      <c r="E85" s="221">
        <f>IF('Detailed input - Production'!F134&lt;&gt;0,'Detailed input - Production'!F134,'Detailed input - Production'!F133)*'Basic input'!G72</f>
        <v>0</v>
      </c>
      <c r="F85" s="221">
        <f>IF('Detailed input - Production'!G134&lt;&gt;0,'Detailed input - Production'!G134,'Detailed input - Production'!G133)*'Basic input'!H72</f>
        <v>0</v>
      </c>
      <c r="G85" s="221">
        <f>IF('Detailed input - Production'!H134&lt;&gt;0,'Detailed input - Production'!H134,'Detailed input - Production'!H133)*'Basic input'!I72</f>
        <v>0</v>
      </c>
      <c r="H85" s="221">
        <f>IF('Detailed input - Production'!I134&lt;&gt;0,'Detailed input - Production'!I134,'Detailed input - Production'!I133)*'Basic input'!J72</f>
        <v>0</v>
      </c>
      <c r="I85" s="221">
        <f>IF('Detailed input - Production'!J134&lt;&gt;0,'Detailed input - Production'!J134,'Detailed input - Production'!J133)*'Basic input'!K72</f>
        <v>0</v>
      </c>
      <c r="J85" s="221">
        <f>IF('Detailed input - Production'!K134&lt;&gt;0,'Detailed input - Production'!K134,'Detailed input - Production'!K133)*'Basic input'!L72</f>
        <v>0</v>
      </c>
      <c r="K85" s="221">
        <f>IF('Detailed input - Production'!L134&lt;&gt;0,'Detailed input - Production'!L134,'Detailed input - Production'!L133)*'Basic input'!M72</f>
        <v>0</v>
      </c>
      <c r="L85" s="221">
        <f>IF('Detailed input - Production'!M134&lt;&gt;0,'Detailed input - Production'!M134,'Detailed input - Production'!M133)*'Basic input'!N72</f>
        <v>0</v>
      </c>
      <c r="M85" s="221">
        <f>IF('Detailed input - Production'!N134&lt;&gt;0,'Detailed input - Production'!N134,'Detailed input - Production'!N133)*'Basic input'!O72</f>
        <v>0</v>
      </c>
      <c r="N85" s="221">
        <f>IF('Detailed input - Production'!O134&lt;&gt;0,'Detailed input - Production'!O134,'Detailed input - Production'!O133)*'Basic input'!P72</f>
        <v>0</v>
      </c>
      <c r="O85" s="221"/>
      <c r="P85" s="221"/>
      <c r="Q85" s="221"/>
      <c r="R85" s="221"/>
      <c r="S85" s="221"/>
      <c r="T85" s="221"/>
      <c r="U85" s="221"/>
      <c r="V85" s="221"/>
      <c r="W85" s="221"/>
      <c r="X85" s="221"/>
      <c r="Y85" s="221"/>
      <c r="Z85" s="221"/>
      <c r="AA85" s="221"/>
      <c r="AB85" s="221"/>
      <c r="AC85" s="221"/>
    </row>
    <row r="86" spans="2:29" s="34" customFormat="1" ht="16.5" customHeight="1" outlineLevel="3" x14ac:dyDescent="0.3">
      <c r="B86" s="22" t="s">
        <v>232</v>
      </c>
      <c r="C86" s="72" t="s">
        <v>16</v>
      </c>
      <c r="D86" s="221">
        <f>IF('Detailed input - Production'!E137&lt;&gt;0,'Detailed input - Production'!E137,'Detailed input - Production'!E136)*'Basic input'!F72</f>
        <v>0</v>
      </c>
      <c r="E86" s="221">
        <f>IF('Detailed input - Production'!F137&lt;&gt;0,'Detailed input - Production'!F137,'Detailed input - Production'!F136)*'Basic input'!G72</f>
        <v>0</v>
      </c>
      <c r="F86" s="221">
        <f>IF('Detailed input - Production'!G137&lt;&gt;0,'Detailed input - Production'!G137,'Detailed input - Production'!G136)*'Basic input'!H72</f>
        <v>0</v>
      </c>
      <c r="G86" s="221">
        <f>IF('Detailed input - Production'!H137&lt;&gt;0,'Detailed input - Production'!H137,'Detailed input - Production'!H136)*'Basic input'!I72</f>
        <v>0</v>
      </c>
      <c r="H86" s="221">
        <f>IF('Detailed input - Production'!I137&lt;&gt;0,'Detailed input - Production'!I137,'Detailed input - Production'!I136)*'Basic input'!J72</f>
        <v>0</v>
      </c>
      <c r="I86" s="221">
        <f>IF('Detailed input - Production'!J137&lt;&gt;0,'Detailed input - Production'!J137,'Detailed input - Production'!J136)*'Basic input'!K72</f>
        <v>0</v>
      </c>
      <c r="J86" s="221">
        <f>IF('Detailed input - Production'!K137&lt;&gt;0,'Detailed input - Production'!K137,'Detailed input - Production'!K136)*'Basic input'!L72</f>
        <v>0</v>
      </c>
      <c r="K86" s="221">
        <f>IF('Detailed input - Production'!L137&lt;&gt;0,'Detailed input - Production'!L137,'Detailed input - Production'!L136)*'Basic input'!M72</f>
        <v>0</v>
      </c>
      <c r="L86" s="221">
        <f>IF('Detailed input - Production'!M137&lt;&gt;0,'Detailed input - Production'!M137,'Detailed input - Production'!M136)*'Basic input'!N72</f>
        <v>0</v>
      </c>
      <c r="M86" s="221">
        <f>IF('Detailed input - Production'!N137&lt;&gt;0,'Detailed input - Production'!N137,'Detailed input - Production'!N136)*'Basic input'!O72</f>
        <v>0</v>
      </c>
      <c r="N86" s="221">
        <f>IF('Detailed input - Production'!O137&lt;&gt;0,'Detailed input - Production'!O137,'Detailed input - Production'!O136)*'Basic input'!P72</f>
        <v>0</v>
      </c>
      <c r="O86" s="221"/>
      <c r="P86" s="221"/>
      <c r="Q86" s="221"/>
      <c r="R86" s="221"/>
      <c r="S86" s="221"/>
      <c r="T86" s="221"/>
      <c r="U86" s="221"/>
      <c r="V86" s="221"/>
      <c r="W86" s="221"/>
      <c r="X86" s="221"/>
      <c r="Y86" s="221"/>
      <c r="Z86" s="221"/>
      <c r="AA86" s="221"/>
      <c r="AB86" s="221"/>
      <c r="AC86" s="221"/>
    </row>
    <row r="87" spans="2:29" s="34" customFormat="1" ht="16.5" customHeight="1" outlineLevel="3" x14ac:dyDescent="0.3">
      <c r="B87" s="22" t="s">
        <v>233</v>
      </c>
      <c r="C87" s="72" t="s">
        <v>16</v>
      </c>
      <c r="D87" s="221">
        <f>IF('Detailed input - Production'!E140&lt;&gt;0,'Detailed input - Production'!E140,'Detailed input - Production'!E139)*'Basic input'!F72</f>
        <v>0</v>
      </c>
      <c r="E87" s="221">
        <f>IF('Detailed input - Production'!F140&lt;&gt;0,'Detailed input - Production'!F140,'Detailed input - Production'!F139)*'Basic input'!G72</f>
        <v>0</v>
      </c>
      <c r="F87" s="221">
        <f>IF('Detailed input - Production'!G140&lt;&gt;0,'Detailed input - Production'!G140,'Detailed input - Production'!G139)*'Basic input'!H72</f>
        <v>0</v>
      </c>
      <c r="G87" s="221">
        <f>IF('Detailed input - Production'!H140&lt;&gt;0,'Detailed input - Production'!H140,'Detailed input - Production'!H139)*'Basic input'!I72</f>
        <v>0</v>
      </c>
      <c r="H87" s="221">
        <f>IF('Detailed input - Production'!I140&lt;&gt;0,'Detailed input - Production'!I140,'Detailed input - Production'!I139)*'Basic input'!J72</f>
        <v>0</v>
      </c>
      <c r="I87" s="221">
        <f>IF('Detailed input - Production'!J140&lt;&gt;0,'Detailed input - Production'!J140,'Detailed input - Production'!J139)*'Basic input'!K72</f>
        <v>0</v>
      </c>
      <c r="J87" s="221">
        <f>IF('Detailed input - Production'!K140&lt;&gt;0,'Detailed input - Production'!K140,'Detailed input - Production'!K139)*'Basic input'!L72</f>
        <v>0</v>
      </c>
      <c r="K87" s="221">
        <f>IF('Detailed input - Production'!L140&lt;&gt;0,'Detailed input - Production'!L140,'Detailed input - Production'!L139)*'Basic input'!M72</f>
        <v>0</v>
      </c>
      <c r="L87" s="221">
        <f>IF('Detailed input - Production'!M140&lt;&gt;0,'Detailed input - Production'!M140,'Detailed input - Production'!M139)*'Basic input'!N72</f>
        <v>0</v>
      </c>
      <c r="M87" s="221">
        <f>IF('Detailed input - Production'!N140&lt;&gt;0,'Detailed input - Production'!N140,'Detailed input - Production'!N139)*'Basic input'!O72</f>
        <v>0</v>
      </c>
      <c r="N87" s="221">
        <f>IF('Detailed input - Production'!O140&lt;&gt;0,'Detailed input - Production'!O140,'Detailed input - Production'!O139)*'Basic input'!P72</f>
        <v>0</v>
      </c>
      <c r="O87" s="221"/>
      <c r="P87" s="221"/>
      <c r="Q87" s="221"/>
      <c r="R87" s="221"/>
      <c r="S87" s="221"/>
      <c r="T87" s="221"/>
      <c r="U87" s="221"/>
      <c r="V87" s="221"/>
      <c r="W87" s="221"/>
      <c r="X87" s="221"/>
      <c r="Y87" s="221"/>
      <c r="Z87" s="221"/>
      <c r="AA87" s="221"/>
      <c r="AB87" s="221"/>
      <c r="AC87" s="221"/>
    </row>
    <row r="88" spans="2:29" s="34" customFormat="1" ht="16.5" customHeight="1" outlineLevel="2" x14ac:dyDescent="0.3">
      <c r="B88" s="22"/>
      <c r="C88" s="72"/>
      <c r="D88" s="221"/>
      <c r="E88" s="221"/>
      <c r="F88" s="221"/>
      <c r="G88" s="221"/>
      <c r="H88" s="221"/>
      <c r="I88" s="221"/>
      <c r="J88" s="221"/>
      <c r="K88" s="221"/>
      <c r="L88" s="221"/>
      <c r="M88" s="221"/>
      <c r="N88" s="221"/>
      <c r="O88" s="221"/>
      <c r="P88" s="221"/>
      <c r="Q88" s="221"/>
      <c r="R88" s="221"/>
      <c r="S88" s="221"/>
      <c r="T88" s="221"/>
      <c r="U88" s="221"/>
      <c r="V88" s="221"/>
      <c r="W88" s="221"/>
      <c r="X88" s="221"/>
      <c r="Y88" s="221"/>
      <c r="Z88" s="221"/>
      <c r="AA88" s="221"/>
      <c r="AB88" s="221"/>
      <c r="AC88" s="221"/>
    </row>
    <row r="89" spans="2:29" s="34" customFormat="1" ht="16.5" customHeight="1" outlineLevel="2" x14ac:dyDescent="0.3">
      <c r="B89" s="42" t="str">
        <f>'Basic input'!C73</f>
        <v xml:space="preserve">Type M: 7.5 MW - ~max. kg H2 per day: </v>
      </c>
      <c r="C89" s="67" t="s">
        <v>16</v>
      </c>
      <c r="D89" s="178">
        <f>SUM(D90:D93)</f>
        <v>0</v>
      </c>
      <c r="E89" s="178">
        <f t="shared" ref="E89:N89" si="28">SUM(E90:E93)</f>
        <v>0</v>
      </c>
      <c r="F89" s="178">
        <f t="shared" si="28"/>
        <v>0</v>
      </c>
      <c r="G89" s="178">
        <f t="shared" si="28"/>
        <v>0</v>
      </c>
      <c r="H89" s="178">
        <f t="shared" si="28"/>
        <v>0</v>
      </c>
      <c r="I89" s="178">
        <f t="shared" si="28"/>
        <v>0</v>
      </c>
      <c r="J89" s="178">
        <f t="shared" si="28"/>
        <v>0</v>
      </c>
      <c r="K89" s="178">
        <f t="shared" si="28"/>
        <v>0</v>
      </c>
      <c r="L89" s="178">
        <f t="shared" si="28"/>
        <v>0</v>
      </c>
      <c r="M89" s="178">
        <f t="shared" si="28"/>
        <v>0</v>
      </c>
      <c r="N89" s="178">
        <f t="shared" si="28"/>
        <v>0</v>
      </c>
      <c r="O89" s="221"/>
      <c r="P89" s="221"/>
      <c r="Q89" s="221"/>
      <c r="R89" s="221"/>
      <c r="S89" s="221"/>
      <c r="T89" s="221"/>
      <c r="U89" s="221"/>
      <c r="V89" s="221"/>
      <c r="W89" s="221"/>
      <c r="X89" s="221"/>
      <c r="Y89" s="221"/>
      <c r="Z89" s="221"/>
      <c r="AA89" s="221"/>
      <c r="AB89" s="221"/>
      <c r="AC89" s="221"/>
    </row>
    <row r="90" spans="2:29" s="34" customFormat="1" ht="16.5" customHeight="1" outlineLevel="3" x14ac:dyDescent="0.3">
      <c r="B90" s="22" t="s">
        <v>229</v>
      </c>
      <c r="C90" s="72" t="s">
        <v>16</v>
      </c>
      <c r="D90" s="221">
        <f>IF('Detailed input - Production'!E143&lt;&gt;0,'Detailed input - Production'!E143,'Detailed input - Production'!E142)*'Basic input'!F73</f>
        <v>0</v>
      </c>
      <c r="E90" s="221">
        <f>IF('Detailed input - Production'!F143&lt;&gt;0,'Detailed input - Production'!F143,'Detailed input - Production'!F142)*'Basic input'!G73</f>
        <v>0</v>
      </c>
      <c r="F90" s="221">
        <f>IF('Detailed input - Production'!G143&lt;&gt;0,'Detailed input - Production'!G143,'Detailed input - Production'!G142)*'Basic input'!H73</f>
        <v>0</v>
      </c>
      <c r="G90" s="221">
        <f>IF('Detailed input - Production'!H143&lt;&gt;0,'Detailed input - Production'!H143,'Detailed input - Production'!H142)*'Basic input'!I73</f>
        <v>0</v>
      </c>
      <c r="H90" s="221">
        <f>IF('Detailed input - Production'!I143&lt;&gt;0,'Detailed input - Production'!I143,'Detailed input - Production'!I142)*'Basic input'!J73</f>
        <v>0</v>
      </c>
      <c r="I90" s="221">
        <f>IF('Detailed input - Production'!J143&lt;&gt;0,'Detailed input - Production'!J143,'Detailed input - Production'!J142)*'Basic input'!K73</f>
        <v>0</v>
      </c>
      <c r="J90" s="221">
        <f>IF('Detailed input - Production'!K143&lt;&gt;0,'Detailed input - Production'!K143,'Detailed input - Production'!K142)*'Basic input'!L73</f>
        <v>0</v>
      </c>
      <c r="K90" s="221">
        <f>IF('Detailed input - Production'!L143&lt;&gt;0,'Detailed input - Production'!L143,'Detailed input - Production'!L142)*'Basic input'!M73</f>
        <v>0</v>
      </c>
      <c r="L90" s="221">
        <f>IF('Detailed input - Production'!M143&lt;&gt;0,'Detailed input - Production'!M143,'Detailed input - Production'!M142)*'Basic input'!N73</f>
        <v>0</v>
      </c>
      <c r="M90" s="221">
        <f>IF('Detailed input - Production'!N143&lt;&gt;0,'Detailed input - Production'!N143,'Detailed input - Production'!N142)*'Basic input'!O73</f>
        <v>0</v>
      </c>
      <c r="N90" s="221">
        <f>IF('Detailed input - Production'!O143&lt;&gt;0,'Detailed input - Production'!O143,'Detailed input - Production'!O142)*'Basic input'!P73</f>
        <v>0</v>
      </c>
      <c r="O90" s="221"/>
      <c r="P90" s="221"/>
      <c r="Q90" s="221"/>
      <c r="R90" s="221"/>
      <c r="S90" s="221"/>
      <c r="T90" s="221"/>
      <c r="U90" s="221"/>
      <c r="V90" s="221"/>
      <c r="W90" s="221"/>
      <c r="X90" s="221"/>
      <c r="Y90" s="221"/>
      <c r="Z90" s="221"/>
      <c r="AA90" s="221"/>
      <c r="AB90" s="221"/>
      <c r="AC90" s="221"/>
    </row>
    <row r="91" spans="2:29" s="34" customFormat="1" ht="16.5" customHeight="1" outlineLevel="3" x14ac:dyDescent="0.3">
      <c r="B91" s="22" t="s">
        <v>231</v>
      </c>
      <c r="C91" s="72" t="s">
        <v>16</v>
      </c>
      <c r="D91" s="221">
        <f>IF('Detailed input - Production'!E146&lt;&gt;0,'Detailed input - Production'!E146,'Detailed input - Production'!E145)*'Basic input'!F73</f>
        <v>0</v>
      </c>
      <c r="E91" s="221">
        <f>IF('Detailed input - Production'!F146&lt;&gt;0,'Detailed input - Production'!F146,'Detailed input - Production'!F145)*'Basic input'!G73</f>
        <v>0</v>
      </c>
      <c r="F91" s="221">
        <f>IF('Detailed input - Production'!G146&lt;&gt;0,'Detailed input - Production'!G146,'Detailed input - Production'!G145)*'Basic input'!H73</f>
        <v>0</v>
      </c>
      <c r="G91" s="221">
        <f>IF('Detailed input - Production'!H146&lt;&gt;0,'Detailed input - Production'!H146,'Detailed input - Production'!H145)*'Basic input'!I73</f>
        <v>0</v>
      </c>
      <c r="H91" s="221">
        <f>IF('Detailed input - Production'!I146&lt;&gt;0,'Detailed input - Production'!I146,'Detailed input - Production'!I145)*'Basic input'!J73</f>
        <v>0</v>
      </c>
      <c r="I91" s="221">
        <f>IF('Detailed input - Production'!J146&lt;&gt;0,'Detailed input - Production'!J146,'Detailed input - Production'!J145)*'Basic input'!K73</f>
        <v>0</v>
      </c>
      <c r="J91" s="221">
        <f>IF('Detailed input - Production'!K146&lt;&gt;0,'Detailed input - Production'!K146,'Detailed input - Production'!K145)*'Basic input'!L73</f>
        <v>0</v>
      </c>
      <c r="K91" s="221">
        <f>IF('Detailed input - Production'!L146&lt;&gt;0,'Detailed input - Production'!L146,'Detailed input - Production'!L145)*'Basic input'!M73</f>
        <v>0</v>
      </c>
      <c r="L91" s="221">
        <f>IF('Detailed input - Production'!M146&lt;&gt;0,'Detailed input - Production'!M146,'Detailed input - Production'!M145)*'Basic input'!N73</f>
        <v>0</v>
      </c>
      <c r="M91" s="221">
        <f>IF('Detailed input - Production'!N146&lt;&gt;0,'Detailed input - Production'!N146,'Detailed input - Production'!N145)*'Basic input'!O73</f>
        <v>0</v>
      </c>
      <c r="N91" s="221">
        <f>IF('Detailed input - Production'!O146&lt;&gt;0,'Detailed input - Production'!O146,'Detailed input - Production'!O145)*'Basic input'!P73</f>
        <v>0</v>
      </c>
      <c r="O91" s="221"/>
      <c r="P91" s="221"/>
      <c r="Q91" s="221"/>
      <c r="R91" s="221"/>
      <c r="S91" s="221"/>
      <c r="T91" s="221"/>
      <c r="U91" s="221"/>
      <c r="V91" s="221"/>
      <c r="W91" s="221"/>
      <c r="X91" s="221"/>
      <c r="Y91" s="221"/>
      <c r="Z91" s="221"/>
      <c r="AA91" s="221"/>
      <c r="AB91" s="221"/>
      <c r="AC91" s="221"/>
    </row>
    <row r="92" spans="2:29" s="34" customFormat="1" ht="16.5" customHeight="1" outlineLevel="3" x14ac:dyDescent="0.3">
      <c r="B92" s="22" t="s">
        <v>232</v>
      </c>
      <c r="C92" s="72" t="s">
        <v>16</v>
      </c>
      <c r="D92" s="221">
        <f>IF('Detailed input - Production'!E149&lt;&gt;0,'Detailed input - Production'!E149,'Detailed input - Production'!E148)*'Basic input'!F73</f>
        <v>0</v>
      </c>
      <c r="E92" s="221">
        <f>IF('Detailed input - Production'!F149&lt;&gt;0,'Detailed input - Production'!F149,'Detailed input - Production'!F148)*'Basic input'!G73</f>
        <v>0</v>
      </c>
      <c r="F92" s="221">
        <f>IF('Detailed input - Production'!G149&lt;&gt;0,'Detailed input - Production'!G149,'Detailed input - Production'!G148)*'Basic input'!H73</f>
        <v>0</v>
      </c>
      <c r="G92" s="221">
        <f>IF('Detailed input - Production'!H149&lt;&gt;0,'Detailed input - Production'!H149,'Detailed input - Production'!H148)*'Basic input'!I73</f>
        <v>0</v>
      </c>
      <c r="H92" s="221">
        <f>IF('Detailed input - Production'!I149&lt;&gt;0,'Detailed input - Production'!I149,'Detailed input - Production'!I148)*'Basic input'!J73</f>
        <v>0</v>
      </c>
      <c r="I92" s="221">
        <f>IF('Detailed input - Production'!J149&lt;&gt;0,'Detailed input - Production'!J149,'Detailed input - Production'!J148)*'Basic input'!K73</f>
        <v>0</v>
      </c>
      <c r="J92" s="221">
        <f>IF('Detailed input - Production'!K149&lt;&gt;0,'Detailed input - Production'!K149,'Detailed input - Production'!K148)*'Basic input'!L73</f>
        <v>0</v>
      </c>
      <c r="K92" s="221">
        <f>IF('Detailed input - Production'!L149&lt;&gt;0,'Detailed input - Production'!L149,'Detailed input - Production'!L148)*'Basic input'!M73</f>
        <v>0</v>
      </c>
      <c r="L92" s="221">
        <f>IF('Detailed input - Production'!M149&lt;&gt;0,'Detailed input - Production'!M149,'Detailed input - Production'!M148)*'Basic input'!N73</f>
        <v>0</v>
      </c>
      <c r="M92" s="221">
        <f>IF('Detailed input - Production'!N149&lt;&gt;0,'Detailed input - Production'!N149,'Detailed input - Production'!N148)*'Basic input'!O73</f>
        <v>0</v>
      </c>
      <c r="N92" s="221">
        <f>IF('Detailed input - Production'!O149&lt;&gt;0,'Detailed input - Production'!O149,'Detailed input - Production'!O148)*'Basic input'!P73</f>
        <v>0</v>
      </c>
      <c r="O92" s="221"/>
      <c r="P92" s="221"/>
      <c r="Q92" s="221"/>
      <c r="R92" s="221"/>
      <c r="S92" s="221"/>
      <c r="T92" s="221"/>
      <c r="U92" s="221"/>
      <c r="V92" s="221"/>
      <c r="W92" s="221"/>
      <c r="X92" s="221"/>
      <c r="Y92" s="221"/>
      <c r="Z92" s="221"/>
      <c r="AA92" s="221"/>
      <c r="AB92" s="221"/>
      <c r="AC92" s="221"/>
    </row>
    <row r="93" spans="2:29" s="34" customFormat="1" ht="16.5" customHeight="1" outlineLevel="3" x14ac:dyDescent="0.3">
      <c r="B93" s="22" t="s">
        <v>233</v>
      </c>
      <c r="C93" s="72" t="s">
        <v>16</v>
      </c>
      <c r="D93" s="221">
        <f>IF('Detailed input - Production'!E152&lt;&gt;0,'Detailed input - Production'!E152,'Detailed input - Production'!E151)*'Basic input'!F73</f>
        <v>0</v>
      </c>
      <c r="E93" s="221">
        <f>IF('Detailed input - Production'!F152&lt;&gt;0,'Detailed input - Production'!F152,'Detailed input - Production'!F151)*'Basic input'!G73</f>
        <v>0</v>
      </c>
      <c r="F93" s="221">
        <f>IF('Detailed input - Production'!G152&lt;&gt;0,'Detailed input - Production'!G152,'Detailed input - Production'!G151)*'Basic input'!H73</f>
        <v>0</v>
      </c>
      <c r="G93" s="221">
        <f>IF('Detailed input - Production'!H152&lt;&gt;0,'Detailed input - Production'!H152,'Detailed input - Production'!H151)*'Basic input'!I73</f>
        <v>0</v>
      </c>
      <c r="H93" s="221">
        <f>IF('Detailed input - Production'!I152&lt;&gt;0,'Detailed input - Production'!I152,'Detailed input - Production'!I151)*'Basic input'!J73</f>
        <v>0</v>
      </c>
      <c r="I93" s="221">
        <f>IF('Detailed input - Production'!J152&lt;&gt;0,'Detailed input - Production'!J152,'Detailed input - Production'!J151)*'Basic input'!K73</f>
        <v>0</v>
      </c>
      <c r="J93" s="221">
        <f>IF('Detailed input - Production'!K152&lt;&gt;0,'Detailed input - Production'!K152,'Detailed input - Production'!K151)*'Basic input'!L73</f>
        <v>0</v>
      </c>
      <c r="K93" s="221">
        <f>IF('Detailed input - Production'!L152&lt;&gt;0,'Detailed input - Production'!L152,'Detailed input - Production'!L151)*'Basic input'!M73</f>
        <v>0</v>
      </c>
      <c r="L93" s="221">
        <f>IF('Detailed input - Production'!M152&lt;&gt;0,'Detailed input - Production'!M152,'Detailed input - Production'!M151)*'Basic input'!N73</f>
        <v>0</v>
      </c>
      <c r="M93" s="221">
        <f>IF('Detailed input - Production'!N152&lt;&gt;0,'Detailed input - Production'!N152,'Detailed input - Production'!N151)*'Basic input'!O73</f>
        <v>0</v>
      </c>
      <c r="N93" s="221">
        <f>IF('Detailed input - Production'!O152&lt;&gt;0,'Detailed input - Production'!O152,'Detailed input - Production'!O151)*'Basic input'!P73</f>
        <v>0</v>
      </c>
      <c r="O93" s="221"/>
      <c r="P93" s="221"/>
      <c r="Q93" s="221"/>
      <c r="R93" s="221"/>
      <c r="S93" s="221"/>
      <c r="T93" s="221"/>
      <c r="U93" s="221"/>
      <c r="V93" s="221"/>
      <c r="W93" s="221"/>
      <c r="X93" s="221"/>
      <c r="Y93" s="221"/>
      <c r="Z93" s="221"/>
      <c r="AA93" s="221"/>
      <c r="AB93" s="221"/>
      <c r="AC93" s="221"/>
    </row>
    <row r="94" spans="2:29" s="34" customFormat="1" ht="16.5" customHeight="1" outlineLevel="2" x14ac:dyDescent="0.3">
      <c r="B94" s="22"/>
      <c r="C94" s="72"/>
      <c r="D94" s="221"/>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c r="AC94" s="221"/>
    </row>
    <row r="95" spans="2:29" s="34" customFormat="1" ht="16.5" customHeight="1" outlineLevel="2" x14ac:dyDescent="0.3">
      <c r="B95" s="42" t="str">
        <f>'Basic input'!C74</f>
        <v xml:space="preserve">Type N: 15 MW  - ~max. kg H2 per day: </v>
      </c>
      <c r="C95" s="67" t="s">
        <v>16</v>
      </c>
      <c r="D95" s="178">
        <f>SUM(D96:D99)</f>
        <v>0</v>
      </c>
      <c r="E95" s="178">
        <f t="shared" ref="E95:N95" si="29">SUM(E96:E99)</f>
        <v>0</v>
      </c>
      <c r="F95" s="178">
        <f t="shared" si="29"/>
        <v>0</v>
      </c>
      <c r="G95" s="178">
        <f t="shared" si="29"/>
        <v>0</v>
      </c>
      <c r="H95" s="178">
        <f t="shared" si="29"/>
        <v>0</v>
      </c>
      <c r="I95" s="178">
        <f t="shared" si="29"/>
        <v>0</v>
      </c>
      <c r="J95" s="178">
        <f t="shared" si="29"/>
        <v>0</v>
      </c>
      <c r="K95" s="178">
        <f t="shared" si="29"/>
        <v>0</v>
      </c>
      <c r="L95" s="178">
        <f t="shared" si="29"/>
        <v>0</v>
      </c>
      <c r="M95" s="178">
        <f t="shared" si="29"/>
        <v>0</v>
      </c>
      <c r="N95" s="178">
        <f t="shared" si="29"/>
        <v>0</v>
      </c>
      <c r="O95" s="221"/>
      <c r="P95" s="221"/>
      <c r="Q95" s="221"/>
      <c r="R95" s="221"/>
      <c r="S95" s="221"/>
      <c r="T95" s="221"/>
      <c r="U95" s="221"/>
      <c r="V95" s="221"/>
      <c r="W95" s="221"/>
      <c r="X95" s="221"/>
      <c r="Y95" s="221"/>
      <c r="Z95" s="221"/>
      <c r="AA95" s="221"/>
      <c r="AB95" s="221"/>
      <c r="AC95" s="221"/>
    </row>
    <row r="96" spans="2:29" s="34" customFormat="1" ht="16.5" customHeight="1" outlineLevel="3" x14ac:dyDescent="0.3">
      <c r="B96" s="22" t="s">
        <v>229</v>
      </c>
      <c r="C96" s="72" t="s">
        <v>16</v>
      </c>
      <c r="D96" s="221">
        <f>IF('Detailed input - Production'!E155&lt;&gt;0,'Detailed input - Production'!E155,'Detailed input - Production'!E154)*'Basic input'!F74</f>
        <v>0</v>
      </c>
      <c r="E96" s="221">
        <f>IF('Detailed input - Production'!F155&lt;&gt;0,'Detailed input - Production'!F155,'Detailed input - Production'!F154)*'Basic input'!G74</f>
        <v>0</v>
      </c>
      <c r="F96" s="221">
        <f>IF('Detailed input - Production'!G155&lt;&gt;0,'Detailed input - Production'!G155,'Detailed input - Production'!G154)*'Basic input'!H74</f>
        <v>0</v>
      </c>
      <c r="G96" s="221">
        <f>IF('Detailed input - Production'!H155&lt;&gt;0,'Detailed input - Production'!H155,'Detailed input - Production'!H154)*'Basic input'!I74</f>
        <v>0</v>
      </c>
      <c r="H96" s="221">
        <f>IF('Detailed input - Production'!I155&lt;&gt;0,'Detailed input - Production'!I155,'Detailed input - Production'!I154)*'Basic input'!J74</f>
        <v>0</v>
      </c>
      <c r="I96" s="221">
        <f>IF('Detailed input - Production'!J155&lt;&gt;0,'Detailed input - Production'!J155,'Detailed input - Production'!J154)*'Basic input'!K74</f>
        <v>0</v>
      </c>
      <c r="J96" s="221">
        <f>IF('Detailed input - Production'!K155&lt;&gt;0,'Detailed input - Production'!K155,'Detailed input - Production'!K154)*'Basic input'!L74</f>
        <v>0</v>
      </c>
      <c r="K96" s="221">
        <f>IF('Detailed input - Production'!L155&lt;&gt;0,'Detailed input - Production'!L155,'Detailed input - Production'!L154)*'Basic input'!M74</f>
        <v>0</v>
      </c>
      <c r="L96" s="221">
        <f>IF('Detailed input - Production'!M155&lt;&gt;0,'Detailed input - Production'!M155,'Detailed input - Production'!M154)*'Basic input'!N74</f>
        <v>0</v>
      </c>
      <c r="M96" s="221">
        <f>IF('Detailed input - Production'!N155&lt;&gt;0,'Detailed input - Production'!N155,'Detailed input - Production'!N154)*'Basic input'!O74</f>
        <v>0</v>
      </c>
      <c r="N96" s="221">
        <f>IF('Detailed input - Production'!O155&lt;&gt;0,'Detailed input - Production'!O155,'Detailed input - Production'!O154)*'Basic input'!P74</f>
        <v>0</v>
      </c>
      <c r="O96" s="221"/>
      <c r="P96" s="221"/>
      <c r="Q96" s="221"/>
      <c r="R96" s="221"/>
      <c r="S96" s="221"/>
      <c r="T96" s="221"/>
      <c r="U96" s="221"/>
      <c r="V96" s="221"/>
      <c r="W96" s="221"/>
      <c r="X96" s="221"/>
      <c r="Y96" s="221"/>
      <c r="Z96" s="221"/>
      <c r="AA96" s="221"/>
      <c r="AB96" s="221"/>
      <c r="AC96" s="221"/>
    </row>
    <row r="97" spans="1:29" s="34" customFormat="1" ht="16.5" customHeight="1" outlineLevel="3" x14ac:dyDescent="0.3">
      <c r="B97" s="22" t="s">
        <v>231</v>
      </c>
      <c r="C97" s="72" t="s">
        <v>16</v>
      </c>
      <c r="D97" s="221">
        <f>IF('Detailed input - Production'!E158&lt;&gt;0,'Detailed input - Production'!E158,'Detailed input - Production'!E157)*'Basic input'!F74</f>
        <v>0</v>
      </c>
      <c r="E97" s="221">
        <f>IF('Detailed input - Production'!F158&lt;&gt;0,'Detailed input - Production'!F158,'Detailed input - Production'!F157)*'Basic input'!G74</f>
        <v>0</v>
      </c>
      <c r="F97" s="221">
        <f>IF('Detailed input - Production'!G158&lt;&gt;0,'Detailed input - Production'!G158,'Detailed input - Production'!G157)*'Basic input'!H74</f>
        <v>0</v>
      </c>
      <c r="G97" s="221">
        <f>IF('Detailed input - Production'!H158&lt;&gt;0,'Detailed input - Production'!H158,'Detailed input - Production'!H157)*'Basic input'!I74</f>
        <v>0</v>
      </c>
      <c r="H97" s="221">
        <f>IF('Detailed input - Production'!I158&lt;&gt;0,'Detailed input - Production'!I158,'Detailed input - Production'!I157)*'Basic input'!J74</f>
        <v>0</v>
      </c>
      <c r="I97" s="221">
        <f>IF('Detailed input - Production'!J158&lt;&gt;0,'Detailed input - Production'!J158,'Detailed input - Production'!J157)*'Basic input'!K74</f>
        <v>0</v>
      </c>
      <c r="J97" s="221">
        <f>IF('Detailed input - Production'!K158&lt;&gt;0,'Detailed input - Production'!K158,'Detailed input - Production'!K157)*'Basic input'!L74</f>
        <v>0</v>
      </c>
      <c r="K97" s="221">
        <f>IF('Detailed input - Production'!L158&lt;&gt;0,'Detailed input - Production'!L158,'Detailed input - Production'!L157)*'Basic input'!M74</f>
        <v>0</v>
      </c>
      <c r="L97" s="221">
        <f>IF('Detailed input - Production'!M158&lt;&gt;0,'Detailed input - Production'!M158,'Detailed input - Production'!M157)*'Basic input'!N74</f>
        <v>0</v>
      </c>
      <c r="M97" s="221">
        <f>IF('Detailed input - Production'!N158&lt;&gt;0,'Detailed input - Production'!N158,'Detailed input - Production'!N157)*'Basic input'!O74</f>
        <v>0</v>
      </c>
      <c r="N97" s="221">
        <f>IF('Detailed input - Production'!O158&lt;&gt;0,'Detailed input - Production'!O158,'Detailed input - Production'!O157)*'Basic input'!P74</f>
        <v>0</v>
      </c>
      <c r="O97" s="221"/>
      <c r="P97" s="221"/>
      <c r="Q97" s="221"/>
      <c r="R97" s="221"/>
      <c r="S97" s="221"/>
      <c r="T97" s="221"/>
      <c r="U97" s="221"/>
      <c r="V97" s="221"/>
      <c r="W97" s="221"/>
      <c r="X97" s="221"/>
      <c r="Y97" s="221"/>
      <c r="Z97" s="221"/>
      <c r="AA97" s="221"/>
      <c r="AB97" s="221"/>
      <c r="AC97" s="221"/>
    </row>
    <row r="98" spans="1:29" s="34" customFormat="1" ht="16.5" customHeight="1" outlineLevel="3" x14ac:dyDescent="0.3">
      <c r="B98" s="22" t="s">
        <v>232</v>
      </c>
      <c r="C98" s="72" t="s">
        <v>16</v>
      </c>
      <c r="D98" s="221">
        <f>IF('Detailed input - Production'!E161&lt;&gt;0,'Detailed input - Production'!E161,'Detailed input - Production'!E160)*'Basic input'!F74</f>
        <v>0</v>
      </c>
      <c r="E98" s="221">
        <f>IF('Detailed input - Production'!F161&lt;&gt;0,'Detailed input - Production'!F161,'Detailed input - Production'!F160)*'Basic input'!G74</f>
        <v>0</v>
      </c>
      <c r="F98" s="221">
        <f>IF('Detailed input - Production'!G161&lt;&gt;0,'Detailed input - Production'!G161,'Detailed input - Production'!G160)*'Basic input'!H74</f>
        <v>0</v>
      </c>
      <c r="G98" s="221">
        <f>IF('Detailed input - Production'!H161&lt;&gt;0,'Detailed input - Production'!H161,'Detailed input - Production'!H160)*'Basic input'!I74</f>
        <v>0</v>
      </c>
      <c r="H98" s="221">
        <f>IF('Detailed input - Production'!I161&lt;&gt;0,'Detailed input - Production'!I161,'Detailed input - Production'!I160)*'Basic input'!J74</f>
        <v>0</v>
      </c>
      <c r="I98" s="221">
        <f>IF('Detailed input - Production'!J161&lt;&gt;0,'Detailed input - Production'!J161,'Detailed input - Production'!J160)*'Basic input'!K74</f>
        <v>0</v>
      </c>
      <c r="J98" s="221">
        <f>IF('Detailed input - Production'!K161&lt;&gt;0,'Detailed input - Production'!K161,'Detailed input - Production'!K160)*'Basic input'!L74</f>
        <v>0</v>
      </c>
      <c r="K98" s="221">
        <f>IF('Detailed input - Production'!L161&lt;&gt;0,'Detailed input - Production'!L161,'Detailed input - Production'!L160)*'Basic input'!M74</f>
        <v>0</v>
      </c>
      <c r="L98" s="221">
        <f>IF('Detailed input - Production'!M161&lt;&gt;0,'Detailed input - Production'!M161,'Detailed input - Production'!M160)*'Basic input'!N74</f>
        <v>0</v>
      </c>
      <c r="M98" s="221">
        <f>IF('Detailed input - Production'!N161&lt;&gt;0,'Detailed input - Production'!N161,'Detailed input - Production'!N160)*'Basic input'!O74</f>
        <v>0</v>
      </c>
      <c r="N98" s="221">
        <f>IF('Detailed input - Production'!O161&lt;&gt;0,'Detailed input - Production'!O161,'Detailed input - Production'!O160)*'Basic input'!P74</f>
        <v>0</v>
      </c>
      <c r="O98" s="221"/>
      <c r="P98" s="221"/>
      <c r="Q98" s="221"/>
      <c r="R98" s="221"/>
      <c r="S98" s="221"/>
      <c r="T98" s="221"/>
      <c r="U98" s="221"/>
      <c r="V98" s="221"/>
      <c r="W98" s="221"/>
      <c r="X98" s="221"/>
      <c r="Y98" s="221"/>
      <c r="Z98" s="221"/>
      <c r="AA98" s="221"/>
      <c r="AB98" s="221"/>
      <c r="AC98" s="221"/>
    </row>
    <row r="99" spans="1:29" s="34" customFormat="1" ht="16.5" customHeight="1" outlineLevel="3" x14ac:dyDescent="0.3">
      <c r="B99" s="22" t="s">
        <v>233</v>
      </c>
      <c r="C99" s="72" t="s">
        <v>16</v>
      </c>
      <c r="D99" s="221">
        <f>IF('Detailed input - Production'!E164&lt;&gt;0,'Detailed input - Production'!E164,'Detailed input - Production'!E163)*'Basic input'!F74</f>
        <v>0</v>
      </c>
      <c r="E99" s="221">
        <f>IF('Detailed input - Production'!F164&lt;&gt;0,'Detailed input - Production'!F164,'Detailed input - Production'!F163)*'Basic input'!G74</f>
        <v>0</v>
      </c>
      <c r="F99" s="221">
        <f>IF('Detailed input - Production'!G164&lt;&gt;0,'Detailed input - Production'!G164,'Detailed input - Production'!G163)*'Basic input'!H74</f>
        <v>0</v>
      </c>
      <c r="G99" s="221">
        <f>IF('Detailed input - Production'!H164&lt;&gt;0,'Detailed input - Production'!H164,'Detailed input - Production'!H163)*'Basic input'!I74</f>
        <v>0</v>
      </c>
      <c r="H99" s="221">
        <f>IF('Detailed input - Production'!I164&lt;&gt;0,'Detailed input - Production'!I164,'Detailed input - Production'!I163)*'Basic input'!J74</f>
        <v>0</v>
      </c>
      <c r="I99" s="221">
        <f>IF('Detailed input - Production'!J164&lt;&gt;0,'Detailed input - Production'!J164,'Detailed input - Production'!J163)*'Basic input'!K74</f>
        <v>0</v>
      </c>
      <c r="J99" s="221">
        <f>IF('Detailed input - Production'!K164&lt;&gt;0,'Detailed input - Production'!K164,'Detailed input - Production'!K163)*'Basic input'!L74</f>
        <v>0</v>
      </c>
      <c r="K99" s="221">
        <f>IF('Detailed input - Production'!L164&lt;&gt;0,'Detailed input - Production'!L164,'Detailed input - Production'!L163)*'Basic input'!M74</f>
        <v>0</v>
      </c>
      <c r="L99" s="221">
        <f>IF('Detailed input - Production'!M164&lt;&gt;0,'Detailed input - Production'!M164,'Detailed input - Production'!M163)*'Basic input'!N74</f>
        <v>0</v>
      </c>
      <c r="M99" s="221">
        <f>IF('Detailed input - Production'!N164&lt;&gt;0,'Detailed input - Production'!N164,'Detailed input - Production'!N163)*'Basic input'!O74</f>
        <v>0</v>
      </c>
      <c r="N99" s="221">
        <f>IF('Detailed input - Production'!O164&lt;&gt;0,'Detailed input - Production'!O164,'Detailed input - Production'!O163)*'Basic input'!P74</f>
        <v>0</v>
      </c>
      <c r="O99" s="221"/>
      <c r="P99" s="221"/>
      <c r="Q99" s="221"/>
      <c r="R99" s="221"/>
      <c r="S99" s="221"/>
      <c r="T99" s="221"/>
      <c r="U99" s="221"/>
      <c r="V99" s="221"/>
      <c r="W99" s="221"/>
      <c r="X99" s="221"/>
      <c r="Y99" s="221"/>
      <c r="Z99" s="221"/>
      <c r="AA99" s="221"/>
      <c r="AB99" s="221"/>
      <c r="AC99" s="221"/>
    </row>
    <row r="100" spans="1:29" s="34" customFormat="1" ht="16.5" customHeight="1" outlineLevel="2" x14ac:dyDescent="0.3">
      <c r="B100" s="22"/>
      <c r="C100" s="72"/>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row>
    <row r="101" spans="1:29" s="34" customFormat="1" ht="16.5" customHeight="1" outlineLevel="1" x14ac:dyDescent="0.3">
      <c r="B101" s="22"/>
      <c r="C101" s="72"/>
      <c r="D101" s="221"/>
      <c r="E101" s="221"/>
      <c r="F101" s="221"/>
      <c r="G101" s="221"/>
      <c r="H101" s="221"/>
      <c r="I101" s="221"/>
      <c r="J101" s="221"/>
      <c r="K101" s="221"/>
      <c r="L101" s="221"/>
      <c r="M101" s="221"/>
      <c r="N101" s="221"/>
      <c r="O101" s="221"/>
      <c r="P101" s="221"/>
      <c r="Q101" s="221"/>
      <c r="R101" s="221"/>
      <c r="S101" s="221"/>
      <c r="T101" s="221"/>
      <c r="U101" s="221"/>
      <c r="V101" s="221"/>
      <c r="W101" s="221"/>
      <c r="X101" s="221"/>
      <c r="Y101" s="221"/>
      <c r="Z101" s="221"/>
      <c r="AA101" s="221"/>
      <c r="AB101" s="221"/>
      <c r="AC101" s="221"/>
    </row>
    <row r="102" spans="1:29" s="55" customFormat="1" ht="16.5" customHeight="1" outlineLevel="1" x14ac:dyDescent="0.3">
      <c r="B102" s="93" t="s">
        <v>585</v>
      </c>
      <c r="C102" s="67"/>
      <c r="D102" s="178">
        <f>+Trains!D12+'GB trucks'!D12+'DV large'!D12+'DV small'!D12+Cars!D12+'B 18m'!D12+'B 12m'!D12</f>
        <v>0</v>
      </c>
      <c r="E102" s="178">
        <f>+Trains!E12+'GB trucks'!E12+'DV large'!E12+'DV small'!E12+Cars!E12+'B 18m'!E12+'B 12m'!E12</f>
        <v>0</v>
      </c>
      <c r="F102" s="178">
        <f>+Trains!F12+'GB trucks'!F12+'DV large'!F12+'DV small'!F12+Cars!F12+'B 18m'!F12+'B 12m'!F12</f>
        <v>0</v>
      </c>
      <c r="G102" s="178">
        <f>+Trains!G12+'GB trucks'!G12+'DV large'!G12+'DV small'!G12+Cars!G12+'B 18m'!G12+'B 12m'!G12</f>
        <v>0</v>
      </c>
      <c r="H102" s="178">
        <f>+Trains!H12+'GB trucks'!H12+'DV large'!H12+'DV small'!H12+Cars!H12+'B 18m'!H12+'B 12m'!H12</f>
        <v>0</v>
      </c>
      <c r="I102" s="178">
        <f>+Trains!I12+'GB trucks'!I12+'DV large'!I12+'DV small'!I12+Cars!I12+'B 18m'!I12+'B 12m'!I12</f>
        <v>0</v>
      </c>
      <c r="J102" s="178">
        <f>+Trains!J12+'GB trucks'!J12+'DV large'!J12+'DV small'!J12+Cars!J12+'B 18m'!J12+'B 12m'!J12</f>
        <v>0</v>
      </c>
      <c r="K102" s="178">
        <f>+Trains!K12+'GB trucks'!K12+'DV large'!K12+'DV small'!K12+Cars!K12+'B 18m'!K12+'B 12m'!K12</f>
        <v>0</v>
      </c>
      <c r="L102" s="178">
        <f>+Trains!L12+'GB trucks'!L12+'DV large'!L12+'DV small'!L12+Cars!L12+'B 18m'!L12+'B 12m'!L12</f>
        <v>0</v>
      </c>
      <c r="M102" s="178">
        <f>+Trains!M12+'GB trucks'!M12+'DV large'!M12+'DV small'!M12+Cars!M12+'B 18m'!M12+'B 12m'!M12</f>
        <v>0</v>
      </c>
      <c r="N102" s="178">
        <f>+Trains!N12+'GB trucks'!N12+'DV large'!N12+'DV small'!N12+Cars!N12+'B 18m'!N12+'B 12m'!N12</f>
        <v>0</v>
      </c>
      <c r="O102" s="178">
        <f>+Trains!O12+'GB trucks'!O12+'DV large'!O12+'DV small'!O12+Cars!O12+'B 18m'!O12+'B 12m'!O12</f>
        <v>0</v>
      </c>
      <c r="P102" s="178">
        <f>+Trains!P12+'GB trucks'!P12+'DV large'!P12+'DV small'!P12+Cars!P12+'B 18m'!P12+'B 12m'!P12</f>
        <v>0</v>
      </c>
      <c r="Q102" s="178">
        <f>+Trains!Q12+'GB trucks'!Q12+'DV large'!Q12+'DV small'!Q12+Cars!Q12+'B 18m'!Q12+'B 12m'!Q12</f>
        <v>0</v>
      </c>
      <c r="R102" s="178">
        <f>+Trains!R12+'GB trucks'!R12+'DV large'!R12+'DV small'!R12+Cars!R12+'B 18m'!R12+'B 12m'!R12</f>
        <v>0</v>
      </c>
      <c r="S102" s="178">
        <f>+Trains!S12+'GB trucks'!S12+'DV large'!S12+'DV small'!S12+Cars!S12+'B 18m'!S12+'B 12m'!S12</f>
        <v>0</v>
      </c>
      <c r="T102" s="178">
        <f>+Trains!T12+'GB trucks'!T12+'DV large'!T12+'DV small'!T12+Cars!T12+'B 18m'!T12+'B 12m'!T12</f>
        <v>0</v>
      </c>
      <c r="U102" s="178">
        <f>+Trains!U12+'GB trucks'!U12+'DV large'!U12+'DV small'!U12+Cars!U12+'B 18m'!U12+'B 12m'!U12</f>
        <v>0</v>
      </c>
      <c r="V102" s="178">
        <f>+Trains!V12+'GB trucks'!V12+'DV large'!V12+'DV small'!V12+Cars!V12+'B 18m'!V12+'B 12m'!V12</f>
        <v>0</v>
      </c>
      <c r="W102" s="178">
        <f>+Trains!W12+'GB trucks'!W12+'DV large'!W12+'DV small'!W12+Cars!W12+'B 18m'!W12+'B 12m'!W12</f>
        <v>0</v>
      </c>
      <c r="X102" s="178">
        <f>+Trains!X12+'GB trucks'!X12+'DV large'!X12+'DV small'!X12+Cars!X12+'B 18m'!X12+'B 12m'!X12</f>
        <v>0</v>
      </c>
      <c r="Y102" s="178">
        <f>+Trains!Y12+'GB trucks'!Y12+'DV large'!Y12+'DV small'!Y12+Cars!Y12+'B 18m'!Y12+'B 12m'!Y12</f>
        <v>0</v>
      </c>
      <c r="Z102" s="178">
        <f>+Trains!Z12+'GB trucks'!Z12+'DV large'!Z12+'DV small'!Z12+Cars!Z12+'B 18m'!Z12+'B 12m'!Z12</f>
        <v>0</v>
      </c>
      <c r="AA102" s="178">
        <f>+Trains!AA12+'GB trucks'!AA12+'DV large'!AA12+'DV small'!AA12+Cars!AA12+'B 18m'!AA12+'B 12m'!AA12</f>
        <v>0</v>
      </c>
      <c r="AB102" s="178">
        <f>+Trains!AB12+'GB trucks'!AB12+'DV large'!AB12+'DV small'!AB12+Cars!AB12+'B 18m'!AB12+'B 12m'!AB12</f>
        <v>0</v>
      </c>
      <c r="AC102" s="178">
        <f>+Trains!AC12+'GB trucks'!AC12+'DV large'!AC12+'DV small'!AC12+Cars!AC12+'B 18m'!AC12+'B 12m'!AC12</f>
        <v>0</v>
      </c>
    </row>
    <row r="103" spans="1:29" s="211" customFormat="1" ht="20.25" customHeight="1" x14ac:dyDescent="0.3">
      <c r="A103" s="85"/>
      <c r="B103" s="133" t="s">
        <v>198</v>
      </c>
      <c r="C103" s="190"/>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row>
    <row r="104" spans="1:29" s="157" customFormat="1" ht="20.25" customHeight="1" x14ac:dyDescent="0.3">
      <c r="A104" s="85"/>
      <c r="B104" s="182"/>
      <c r="C104" s="189"/>
      <c r="D104" s="615">
        <v>1</v>
      </c>
      <c r="E104" s="615">
        <v>2</v>
      </c>
      <c r="F104" s="615">
        <v>3</v>
      </c>
      <c r="G104" s="615">
        <v>4</v>
      </c>
      <c r="H104" s="615">
        <v>5</v>
      </c>
      <c r="I104" s="615">
        <v>6</v>
      </c>
      <c r="J104" s="615">
        <v>7</v>
      </c>
      <c r="K104" s="615">
        <v>8</v>
      </c>
      <c r="L104" s="615">
        <v>9</v>
      </c>
      <c r="M104" s="615">
        <v>10</v>
      </c>
      <c r="N104" s="615">
        <v>11</v>
      </c>
      <c r="O104" s="615">
        <v>12</v>
      </c>
      <c r="P104" s="615">
        <v>13</v>
      </c>
      <c r="Q104" s="615">
        <v>14</v>
      </c>
      <c r="R104" s="615">
        <v>15</v>
      </c>
      <c r="S104" s="615">
        <v>16</v>
      </c>
      <c r="T104" s="615">
        <v>17</v>
      </c>
      <c r="U104" s="615">
        <v>18</v>
      </c>
      <c r="V104" s="615">
        <v>19</v>
      </c>
      <c r="W104" s="615">
        <v>20</v>
      </c>
      <c r="X104" s="615">
        <v>21</v>
      </c>
      <c r="Y104" s="615">
        <v>22</v>
      </c>
      <c r="Z104" s="615">
        <v>23</v>
      </c>
      <c r="AA104" s="615">
        <v>24</v>
      </c>
      <c r="AB104" s="615">
        <v>25</v>
      </c>
      <c r="AC104" s="615">
        <v>26</v>
      </c>
    </row>
    <row r="105" spans="1:29" s="243" customFormat="1" ht="16.5" customHeight="1" x14ac:dyDescent="0.3">
      <c r="B105" s="243" t="s">
        <v>255</v>
      </c>
      <c r="C105" s="245" t="s">
        <v>16</v>
      </c>
      <c r="D105" s="243">
        <f t="shared" ref="D105:N105" si="30">SUM(D106:D116)</f>
        <v>0</v>
      </c>
      <c r="E105" s="243">
        <f t="shared" si="30"/>
        <v>0</v>
      </c>
      <c r="F105" s="243">
        <f t="shared" si="30"/>
        <v>0</v>
      </c>
      <c r="G105" s="243">
        <f t="shared" si="30"/>
        <v>0</v>
      </c>
      <c r="H105" s="243">
        <f t="shared" si="30"/>
        <v>0</v>
      </c>
      <c r="I105" s="243">
        <f t="shared" si="30"/>
        <v>0</v>
      </c>
      <c r="J105" s="243">
        <f t="shared" si="30"/>
        <v>0</v>
      </c>
      <c r="K105" s="243">
        <f t="shared" si="30"/>
        <v>0</v>
      </c>
      <c r="L105" s="243">
        <f t="shared" si="30"/>
        <v>0</v>
      </c>
      <c r="M105" s="243">
        <f t="shared" si="30"/>
        <v>0</v>
      </c>
      <c r="N105" s="243">
        <f t="shared" si="30"/>
        <v>0</v>
      </c>
      <c r="O105" s="243">
        <f t="shared" ref="O105:AB105" si="31">SUM(O106:O116)</f>
        <v>0</v>
      </c>
      <c r="P105" s="243">
        <f t="shared" si="31"/>
        <v>0</v>
      </c>
      <c r="Q105" s="243">
        <f t="shared" si="31"/>
        <v>0</v>
      </c>
      <c r="R105" s="243">
        <f t="shared" si="31"/>
        <v>0</v>
      </c>
      <c r="S105" s="243">
        <f t="shared" si="31"/>
        <v>0</v>
      </c>
      <c r="T105" s="243">
        <f t="shared" si="31"/>
        <v>0</v>
      </c>
      <c r="U105" s="243">
        <f t="shared" si="31"/>
        <v>0</v>
      </c>
      <c r="V105" s="243">
        <f t="shared" si="31"/>
        <v>0</v>
      </c>
      <c r="W105" s="243">
        <f t="shared" si="31"/>
        <v>0</v>
      </c>
      <c r="X105" s="243">
        <f t="shared" si="31"/>
        <v>0</v>
      </c>
      <c r="Y105" s="243">
        <f t="shared" si="31"/>
        <v>0</v>
      </c>
      <c r="Z105" s="243">
        <f t="shared" si="31"/>
        <v>0</v>
      </c>
      <c r="AA105" s="243">
        <f t="shared" si="31"/>
        <v>0</v>
      </c>
      <c r="AB105" s="243">
        <f t="shared" si="31"/>
        <v>0</v>
      </c>
    </row>
    <row r="106" spans="1:29" s="34" customFormat="1" ht="16.5" customHeight="1" outlineLevel="1" x14ac:dyDescent="0.3">
      <c r="C106" s="223">
        <v>2018</v>
      </c>
      <c r="D106" s="222">
        <f>IF(SUM(D102:$AC$102)&lt;&gt;0,IF('Basic input'!$F$78&gt;=D104,($D$9/'Basic input'!$F$78),0),0)</f>
        <v>0</v>
      </c>
      <c r="E106" s="222">
        <f>IF(SUM(E102:$AC$102)&lt;&gt;0,IF('Basic input'!$F$78&gt;=E104,($D$9/'Basic input'!$F$78),0),0)</f>
        <v>0</v>
      </c>
      <c r="F106" s="222">
        <f>IF(SUM(F102:$AC$102)&lt;&gt;0,IF('Basic input'!$F$78&gt;=F104,($D$9/'Basic input'!$F$78),0),0)</f>
        <v>0</v>
      </c>
      <c r="G106" s="222">
        <f>IF(SUM(G102:$AC$102)&lt;&gt;0,IF('Basic input'!$F$78&gt;=G104,($D$9/'Basic input'!$F$78),0),0)</f>
        <v>0</v>
      </c>
      <c r="H106" s="222">
        <f>IF(SUM(H102:$AC$102)&lt;&gt;0,IF('Basic input'!$F$78&gt;=H104,($D$9/'Basic input'!$F$78),0),0)</f>
        <v>0</v>
      </c>
      <c r="I106" s="222">
        <f>IF(SUM(I102:$AC$102)&lt;&gt;0,IF('Basic input'!$F$78&gt;=I104,($D$9/'Basic input'!$F$78),0),0)</f>
        <v>0</v>
      </c>
      <c r="J106" s="222">
        <f>IF(SUM(J102:$AC$102)&lt;&gt;0,IF('Basic input'!$F$78&gt;=J104,($D$9/'Basic input'!$F$78),0),0)</f>
        <v>0</v>
      </c>
      <c r="K106" s="222">
        <f>IF(SUM(K102:$AC$102)&lt;&gt;0,IF('Basic input'!$F$78&gt;=K104,($D$9/'Basic input'!$F$78),0),0)</f>
        <v>0</v>
      </c>
      <c r="L106" s="222">
        <f>IF(SUM(L102:$AC$102)&lt;&gt;0,IF('Basic input'!$F$78&gt;=L104,($D$9/'Basic input'!$F$78),0),0)</f>
        <v>0</v>
      </c>
      <c r="M106" s="222">
        <f>IF(SUM(M102:$AC$102)&lt;&gt;0,IF('Basic input'!$F$78&gt;=M104,($D$9/'Basic input'!$F$78),0),0)</f>
        <v>0</v>
      </c>
      <c r="N106" s="222">
        <f>IF(SUM(N102:$AC$102)&lt;&gt;0,IF('Basic input'!$F$78&gt;=N104,($D$9/'Basic input'!$F$78),0),0)</f>
        <v>0</v>
      </c>
      <c r="O106" s="222">
        <f>IF(SUM(O102:$AC$102)&lt;&gt;0,IF('Basic input'!$F$78&gt;=O104,($D$9/'Basic input'!$F$78),0),0)</f>
        <v>0</v>
      </c>
      <c r="P106" s="222">
        <f>IF(SUM(P102:$AC$102)&lt;&gt;0,IF('Basic input'!$F$78&gt;=P104,($D$9/'Basic input'!$F$78),0),0)</f>
        <v>0</v>
      </c>
      <c r="Q106" s="222">
        <f>IF(SUM(Q102:$AC$102)&lt;&gt;0,IF('Basic input'!$F$78&gt;=Q104,($D$9/'Basic input'!$F$78),0),0)</f>
        <v>0</v>
      </c>
      <c r="R106" s="222">
        <f>IF(SUM(R102:$AC$102)&lt;&gt;0,IF('Basic input'!$F$78&gt;=R104,($D$9/'Basic input'!$F$78),0),0)</f>
        <v>0</v>
      </c>
      <c r="S106" s="222">
        <f>IF(SUM(S102:$AC$102)&lt;&gt;0,IF('Basic input'!$F$78&gt;=S104,($D$9/'Basic input'!$F$78),0),0)</f>
        <v>0</v>
      </c>
      <c r="T106" s="222">
        <f>IF(SUM(T102:$AC$102)&lt;&gt;0,IF('Basic input'!$F$78&gt;=T104,($D$9/'Basic input'!$F$78),0),0)</f>
        <v>0</v>
      </c>
      <c r="U106" s="222">
        <f>IF(SUM(U102:$AC$102)&lt;&gt;0,IF('Basic input'!$F$78&gt;=U104,($D$9/'Basic input'!$F$78),0),0)</f>
        <v>0</v>
      </c>
      <c r="V106" s="222">
        <f>IF(SUM(V102:$AC$102)&lt;&gt;0,IF('Basic input'!$F$78&gt;=V104,($D$9/'Basic input'!$F$78),0),0)</f>
        <v>0</v>
      </c>
      <c r="W106" s="222">
        <f>IF(SUM(W102:$AC$102)&lt;&gt;0,IF('Basic input'!$F$78&gt;=W104,($D$9/'Basic input'!$F$78),0),0)</f>
        <v>0</v>
      </c>
      <c r="X106" s="222">
        <f>IF(SUM(X102:$AC$102)&lt;&gt;0,IF('Basic input'!$F$78&gt;=X104,($D$9/'Basic input'!$F$78),0),0)</f>
        <v>0</v>
      </c>
      <c r="Y106" s="222">
        <f>IF(SUM(Y102:$AC$102)&lt;&gt;0,IF('Basic input'!$F$78&gt;=Y104,($D$9/'Basic input'!$F$78),0),0)</f>
        <v>0</v>
      </c>
      <c r="Z106" s="222">
        <f>IF(SUM(Z102:$AC$102)&lt;&gt;0,IF('Basic input'!$F$78&gt;=Z104,($D$9/'Basic input'!$F$78),0),0)</f>
        <v>0</v>
      </c>
      <c r="AA106" s="222">
        <f>IF(SUM(AA102:$AC$102)&lt;&gt;0,IF('Basic input'!$F$78&gt;=AA104,($D$9/'Basic input'!$F$78),0),0)</f>
        <v>0</v>
      </c>
      <c r="AB106" s="222">
        <f>IF(SUM(AB102:$AC$102)&lt;&gt;0,IF('Basic input'!$F$78&gt;=AB104,($D$9/'Basic input'!$F$78),0),0)</f>
        <v>0</v>
      </c>
      <c r="AC106" s="222"/>
    </row>
    <row r="107" spans="1:29" s="34" customFormat="1" ht="16.5" customHeight="1" outlineLevel="1" x14ac:dyDescent="0.3">
      <c r="B107" s="224"/>
      <c r="C107" s="223">
        <v>2019</v>
      </c>
      <c r="D107" s="222"/>
      <c r="E107" s="222">
        <f>IF(SUM(E102:$AC$102)&lt;&gt;0,IF('Basic input'!$F$78&gt;=D104,($E$9/'Basic input'!$F$78),0),0)</f>
        <v>0</v>
      </c>
      <c r="F107" s="222">
        <f>IF(SUM(F102:$AC$102)&lt;&gt;0,IF('Basic input'!$F$78&gt;=E104,($E$9/'Basic input'!$F$78),0),0)</f>
        <v>0</v>
      </c>
      <c r="G107" s="222">
        <f>IF(SUM(G102:$AC$102)&lt;&gt;0,IF('Basic input'!$F$78&gt;=F104,($E$9/'Basic input'!$F$78),0),0)</f>
        <v>0</v>
      </c>
      <c r="H107" s="222">
        <f>IF(SUM(H102:$AC$102)&lt;&gt;0,IF('Basic input'!$F$78&gt;=G104,($E$9/'Basic input'!$F$78),0),0)</f>
        <v>0</v>
      </c>
      <c r="I107" s="222">
        <f>IF(SUM(I102:$AC$102)&lt;&gt;0,IF('Basic input'!$F$78&gt;=H104,($E$9/'Basic input'!$F$78),0),0)</f>
        <v>0</v>
      </c>
      <c r="J107" s="222">
        <f>IF(SUM(J102:$AC$102)&lt;&gt;0,IF('Basic input'!$F$78&gt;=I104,($E$9/'Basic input'!$F$78),0),0)</f>
        <v>0</v>
      </c>
      <c r="K107" s="222">
        <f>IF(SUM(K102:$AC$102)&lt;&gt;0,IF('Basic input'!$F$78&gt;=J104,($E$9/'Basic input'!$F$78),0),0)</f>
        <v>0</v>
      </c>
      <c r="L107" s="222">
        <f>IF(SUM(L102:$AC$102)&lt;&gt;0,IF('Basic input'!$F$78&gt;=K104,($E$9/'Basic input'!$F$78),0),0)</f>
        <v>0</v>
      </c>
      <c r="M107" s="222">
        <f>IF(SUM(M102:$AC$102)&lt;&gt;0,IF('Basic input'!$F$78&gt;=L104,($E$9/'Basic input'!$F$78),0),0)</f>
        <v>0</v>
      </c>
      <c r="N107" s="222">
        <f>IF(SUM(N102:$AC$102)&lt;&gt;0,IF('Basic input'!$F$78&gt;=M104,($E$9/'Basic input'!$F$78),0),0)</f>
        <v>0</v>
      </c>
      <c r="O107" s="222">
        <f>IF(SUM(O102:$AC$102)&lt;&gt;0,IF('Basic input'!$F$78&gt;=N104,($E$9/'Basic input'!$F$78),0),0)</f>
        <v>0</v>
      </c>
      <c r="P107" s="222">
        <f>IF(SUM(P102:$AC$102)&lt;&gt;0,IF('Basic input'!$F$78&gt;=O104,($E$9/'Basic input'!$F$78),0),0)</f>
        <v>0</v>
      </c>
      <c r="Q107" s="222">
        <f>IF(SUM(Q102:$AC$102)&lt;&gt;0,IF('Basic input'!$F$78&gt;=P104,($E$9/'Basic input'!$F$78),0),0)</f>
        <v>0</v>
      </c>
      <c r="R107" s="222">
        <f>IF(SUM(R102:$AC$102)&lt;&gt;0,IF('Basic input'!$F$78&gt;=Q104,($E$9/'Basic input'!$F$78),0),0)</f>
        <v>0</v>
      </c>
      <c r="S107" s="222">
        <f>IF(SUM(S102:$AC$102)&lt;&gt;0,IF('Basic input'!$F$78&gt;=R104,($E$9/'Basic input'!$F$78),0),0)</f>
        <v>0</v>
      </c>
      <c r="T107" s="222">
        <f>IF(SUM(T102:$AC$102)&lt;&gt;0,IF('Basic input'!$F$78&gt;=S104,($E$9/'Basic input'!$F$78),0),0)</f>
        <v>0</v>
      </c>
      <c r="U107" s="222">
        <f>IF(SUM(U102:$AC$102)&lt;&gt;0,IF('Basic input'!$F$78&gt;=T104,($E$9/'Basic input'!$F$78),0),0)</f>
        <v>0</v>
      </c>
      <c r="V107" s="222">
        <f>IF(SUM(V102:$AC$102)&lt;&gt;0,IF('Basic input'!$F$78&gt;=U104,($E$9/'Basic input'!$F$78),0),0)</f>
        <v>0</v>
      </c>
      <c r="W107" s="222">
        <f>IF(SUM(W102:$AC$102)&lt;&gt;0,IF('Basic input'!$F$78&gt;=V104,($E$9/'Basic input'!$F$78),0),0)</f>
        <v>0</v>
      </c>
      <c r="X107" s="222">
        <f>IF(SUM(X102:$AC$102)&lt;&gt;0,IF('Basic input'!$F$78&gt;=W104,($E$9/'Basic input'!$F$78),0),0)</f>
        <v>0</v>
      </c>
      <c r="Y107" s="222">
        <f>IF(SUM(Y102:$AC$102)&lt;&gt;0,IF('Basic input'!$F$78&gt;=X104,($E$9/'Basic input'!$F$78),0),0)</f>
        <v>0</v>
      </c>
      <c r="Z107" s="222">
        <f>IF(SUM(Z102:$AC$102)&lt;&gt;0,IF('Basic input'!$F$78&gt;=Y104,($E$9/'Basic input'!$F$78),0),0)</f>
        <v>0</v>
      </c>
      <c r="AA107" s="222">
        <f>IF(SUM(AA102:$AC$102)&lt;&gt;0,IF('Basic input'!$F$78&gt;=Z104,($E$9/'Basic input'!$F$78),0),0)</f>
        <v>0</v>
      </c>
      <c r="AB107" s="222">
        <f>IF(SUM(AB102:$AC$102)&lt;&gt;0,IF('Basic input'!$F$78&gt;=AA104,($E$9/'Basic input'!$F$78),0),0)</f>
        <v>0</v>
      </c>
      <c r="AC107" s="222"/>
    </row>
    <row r="108" spans="1:29" s="34" customFormat="1" ht="16.5" customHeight="1" outlineLevel="1" x14ac:dyDescent="0.3">
      <c r="B108" s="224"/>
      <c r="C108" s="223">
        <v>2020</v>
      </c>
      <c r="D108" s="222"/>
      <c r="E108" s="222"/>
      <c r="F108" s="222">
        <f>IF(SUM(F102:$AC$102)&lt;&gt;0,IF('Basic input'!$F$78&gt;=D104,$F$9/'Basic input'!$F$78,0),0)</f>
        <v>0</v>
      </c>
      <c r="G108" s="222">
        <f>IF(SUM(G102:$AC$102)&lt;&gt;0,IF('Basic input'!$F$78&gt;=E104,$F$9/'Basic input'!$F$78,0),0)</f>
        <v>0</v>
      </c>
      <c r="H108" s="222">
        <f>IF(SUM(H102:$AC$102)&lt;&gt;0,IF('Basic input'!$F$78&gt;=F104,$F$9/'Basic input'!$F$78,0),0)</f>
        <v>0</v>
      </c>
      <c r="I108" s="222">
        <f>IF(SUM(I102:$AC$102)&lt;&gt;0,IF('Basic input'!$F$78&gt;=G104,$F$9/'Basic input'!$F$78,0),0)</f>
        <v>0</v>
      </c>
      <c r="J108" s="222">
        <f>IF(SUM(J102:$AC$102)&lt;&gt;0,IF('Basic input'!$F$78&gt;=H104,$F$9/'Basic input'!$F$78,0),0)</f>
        <v>0</v>
      </c>
      <c r="K108" s="222">
        <f>IF(SUM(K102:$AC$102)&lt;&gt;0,IF('Basic input'!$F$78&gt;=I104,$F$9/'Basic input'!$F$78,0),0)</f>
        <v>0</v>
      </c>
      <c r="L108" s="222">
        <f>IF(SUM(L102:$AC$102)&lt;&gt;0,IF('Basic input'!$F$78&gt;=J104,$F$9/'Basic input'!$F$78,0),0)</f>
        <v>0</v>
      </c>
      <c r="M108" s="222">
        <f>IF(SUM(M102:$AC$102)&lt;&gt;0,IF('Basic input'!$F$78&gt;=K104,$F$9/'Basic input'!$F$78,0),0)</f>
        <v>0</v>
      </c>
      <c r="N108" s="222">
        <f>IF(SUM(N102:$AC$102)&lt;&gt;0,IF('Basic input'!$F$78&gt;=L104,$F$9/'Basic input'!$F$78,0),0)</f>
        <v>0</v>
      </c>
      <c r="O108" s="222">
        <f>IF(SUM(O102:$AC$102)&lt;&gt;0,IF('Basic input'!$F$78&gt;=M104,$F$9/'Basic input'!$F$78,0),0)</f>
        <v>0</v>
      </c>
      <c r="P108" s="222">
        <f>IF(SUM(P102:$AC$102)&lt;&gt;0,IF('Basic input'!$F$78&gt;=N104,$F$9/'Basic input'!$F$78,0),0)</f>
        <v>0</v>
      </c>
      <c r="Q108" s="222">
        <f>IF(SUM(Q102:$AC$102)&lt;&gt;0,IF('Basic input'!$F$78&gt;=O104,$F$9/'Basic input'!$F$78,0),0)</f>
        <v>0</v>
      </c>
      <c r="R108" s="222">
        <f>IF(SUM(R102:$AC$102)&lt;&gt;0,IF('Basic input'!$F$78&gt;=P104,$F$9/'Basic input'!$F$78,0),0)</f>
        <v>0</v>
      </c>
      <c r="S108" s="222">
        <f>IF(SUM(S102:$AC$102)&lt;&gt;0,IF('Basic input'!$F$78&gt;=Q104,$F$9/'Basic input'!$F$78,0),0)</f>
        <v>0</v>
      </c>
      <c r="T108" s="222">
        <f>IF(SUM(T102:$AC$102)&lt;&gt;0,IF('Basic input'!$F$78&gt;=R104,$F$9/'Basic input'!$F$78,0),0)</f>
        <v>0</v>
      </c>
      <c r="U108" s="222">
        <f>IF(SUM(U102:$AC$102)&lt;&gt;0,IF('Basic input'!$F$78&gt;=S104,$F$9/'Basic input'!$F$78,0),0)</f>
        <v>0</v>
      </c>
      <c r="V108" s="222">
        <f>IF(SUM(V102:$AC$102)&lt;&gt;0,IF('Basic input'!$F$78&gt;=T104,$F$9/'Basic input'!$F$78,0),0)</f>
        <v>0</v>
      </c>
      <c r="W108" s="222">
        <f>IF(SUM(W102:$AC$102)&lt;&gt;0,IF('Basic input'!$F$78&gt;=U104,$F$9/'Basic input'!$F$78,0),0)</f>
        <v>0</v>
      </c>
      <c r="X108" s="222">
        <f>IF(SUM(X102:$AC$102)&lt;&gt;0,IF('Basic input'!$F$78&gt;=V104,$F$9/'Basic input'!$F$78,0),0)</f>
        <v>0</v>
      </c>
      <c r="Y108" s="222">
        <f>IF(SUM(Y102:$AC$102)&lt;&gt;0,IF('Basic input'!$F$78&gt;=W104,$F$9/'Basic input'!$F$78,0),0)</f>
        <v>0</v>
      </c>
      <c r="Z108" s="222">
        <f>IF(SUM(Z102:$AC$102)&lt;&gt;0,IF('Basic input'!$F$78&gt;=X104,$F$9/'Basic input'!$F$78,0),0)</f>
        <v>0</v>
      </c>
      <c r="AA108" s="222">
        <f>IF(SUM(AA102:$AC$102)&lt;&gt;0,IF('Basic input'!$F$78&gt;=Y104,$F$9/'Basic input'!$F$78,0),0)</f>
        <v>0</v>
      </c>
      <c r="AB108" s="222">
        <f>IF(SUM(AB102:$AC$102)&lt;&gt;0,IF('Basic input'!$F$78&gt;=Z104,$F$9/'Basic input'!$F$78,0),0)</f>
        <v>0</v>
      </c>
      <c r="AC108" s="222"/>
    </row>
    <row r="109" spans="1:29" s="34" customFormat="1" ht="16.5" customHeight="1" outlineLevel="1" x14ac:dyDescent="0.3">
      <c r="B109" s="224"/>
      <c r="C109" s="223">
        <v>2021</v>
      </c>
      <c r="D109" s="222"/>
      <c r="E109" s="222"/>
      <c r="F109" s="222"/>
      <c r="G109" s="222">
        <f>IF(SUM(G102:$AC$102)&lt;&gt;0,IF('Basic input'!$F$78&gt;=D104,($G$9/'Basic input'!$F$78),0),0)</f>
        <v>0</v>
      </c>
      <c r="H109" s="222">
        <f>IF(SUM(H102:$AC$102)&lt;&gt;0,IF('Basic input'!$F$78&gt;=E104,($G$9/'Basic input'!$F$78),0),0)</f>
        <v>0</v>
      </c>
      <c r="I109" s="222">
        <f>IF(SUM(I102:$AC$102)&lt;&gt;0,IF('Basic input'!$F$78&gt;=F104,($G$9/'Basic input'!$F$78),0),0)</f>
        <v>0</v>
      </c>
      <c r="J109" s="222">
        <f>IF(SUM(J102:$AC$102)&lt;&gt;0,IF('Basic input'!$F$78&gt;=G104,($G$9/'Basic input'!$F$78),0),0)</f>
        <v>0</v>
      </c>
      <c r="K109" s="222">
        <f>IF(SUM(K102:$AC$102)&lt;&gt;0,IF('Basic input'!$F$78&gt;=H104,($G$9/'Basic input'!$F$78),0),0)</f>
        <v>0</v>
      </c>
      <c r="L109" s="222">
        <f>IF(SUM(L102:$AC$102)&lt;&gt;0,IF('Basic input'!$F$78&gt;=I104,($G$9/'Basic input'!$F$78),0),0)</f>
        <v>0</v>
      </c>
      <c r="M109" s="222">
        <f>IF(SUM(M102:$AC$102)&lt;&gt;0,IF('Basic input'!$F$78&gt;=J104,($G$9/'Basic input'!$F$78),0),0)</f>
        <v>0</v>
      </c>
      <c r="N109" s="222">
        <f>IF(SUM(N102:$AC$102)&lt;&gt;0,IF('Basic input'!$F$78&gt;=K104,($G$9/'Basic input'!$F$78),0),0)</f>
        <v>0</v>
      </c>
      <c r="O109" s="222">
        <f>IF(SUM(O102:$AC$102)&lt;&gt;0,IF('Basic input'!$F$78&gt;=L104,($G$9/'Basic input'!$F$78),0),0)</f>
        <v>0</v>
      </c>
      <c r="P109" s="222">
        <f>IF(SUM(P102:$AC$102)&lt;&gt;0,IF('Basic input'!$F$78&gt;=M104,($G$9/'Basic input'!$F$78),0),0)</f>
        <v>0</v>
      </c>
      <c r="Q109" s="222">
        <f>IF(SUM(Q102:$AC$102)&lt;&gt;0,IF('Basic input'!$F$78&gt;=N104,($G$9/'Basic input'!$F$78),0),0)</f>
        <v>0</v>
      </c>
      <c r="R109" s="222">
        <f>IF(SUM(R102:$AC$102)&lt;&gt;0,IF('Basic input'!$F$78&gt;=O104,($G$9/'Basic input'!$F$78),0),0)</f>
        <v>0</v>
      </c>
      <c r="S109" s="222">
        <f>IF(SUM(S102:$AC$102)&lt;&gt;0,IF('Basic input'!$F$78&gt;=P104,($G$9/'Basic input'!$F$78),0),0)</f>
        <v>0</v>
      </c>
      <c r="T109" s="222">
        <f>IF(SUM(T102:$AC$102)&lt;&gt;0,IF('Basic input'!$F$78&gt;=Q104,($G$9/'Basic input'!$F$78),0),0)</f>
        <v>0</v>
      </c>
      <c r="U109" s="222">
        <f>IF(SUM(U102:$AC$102)&lt;&gt;0,IF('Basic input'!$F$78&gt;=R104,($G$9/'Basic input'!$F$78),0),0)</f>
        <v>0</v>
      </c>
      <c r="V109" s="222">
        <f>IF(SUM(V102:$AC$102)&lt;&gt;0,IF('Basic input'!$F$78&gt;=S104,($G$9/'Basic input'!$F$78),0),0)</f>
        <v>0</v>
      </c>
      <c r="W109" s="222">
        <f>IF(SUM(W102:$AC$102)&lt;&gt;0,IF('Basic input'!$F$78&gt;=T104,($G$9/'Basic input'!$F$78),0),0)</f>
        <v>0</v>
      </c>
      <c r="X109" s="222">
        <f>IF(SUM(X102:$AC$102)&lt;&gt;0,IF('Basic input'!$F$78&gt;=U104,($G$9/'Basic input'!$F$78),0),0)</f>
        <v>0</v>
      </c>
      <c r="Y109" s="222">
        <f>IF(SUM(Y102:$AC$102)&lt;&gt;0,IF('Basic input'!$F$78&gt;=V104,($G$9/'Basic input'!$F$78),0),0)</f>
        <v>0</v>
      </c>
      <c r="Z109" s="222">
        <f>IF(SUM(Z102:$AC$102)&lt;&gt;0,IF('Basic input'!$F$78&gt;=W104,($G$9/'Basic input'!$F$78),0),0)</f>
        <v>0</v>
      </c>
      <c r="AA109" s="222">
        <f>IF(SUM(AA102:$AC$102)&lt;&gt;0,IF('Basic input'!$F$78&gt;=X104,($G$9/'Basic input'!$F$78),0),0)</f>
        <v>0</v>
      </c>
      <c r="AB109" s="222">
        <f>IF(SUM(AB102:$AC$102)&lt;&gt;0,IF('Basic input'!$F$78&gt;=Y104,($G$9/'Basic input'!$F$78),0),0)</f>
        <v>0</v>
      </c>
      <c r="AC109" s="222"/>
    </row>
    <row r="110" spans="1:29" s="34" customFormat="1" ht="16.5" customHeight="1" outlineLevel="1" x14ac:dyDescent="0.3">
      <c r="B110" s="224"/>
      <c r="C110" s="223">
        <v>2022</v>
      </c>
      <c r="D110" s="222"/>
      <c r="E110" s="222"/>
      <c r="F110" s="222"/>
      <c r="G110" s="222"/>
      <c r="H110" s="222">
        <f>IF(SUM(H102:$AC$102)&lt;&gt;0,IF('Basic input'!$F$78&gt;=D104,($H$9/'Basic input'!$F$78),0),0)</f>
        <v>0</v>
      </c>
      <c r="I110" s="222">
        <f>IF(SUM(I102:$AC$102)&lt;&gt;0,IF('Basic input'!$F$78&gt;=E104,($H$9/'Basic input'!$F$78),0),0)</f>
        <v>0</v>
      </c>
      <c r="J110" s="222">
        <f>IF(SUM(J102:$AC$102)&lt;&gt;0,IF('Basic input'!$F$78&gt;=F104,($H$9/'Basic input'!$F$78),0),0)</f>
        <v>0</v>
      </c>
      <c r="K110" s="222">
        <f>IF(SUM(K102:$AC$102)&lt;&gt;0,IF('Basic input'!$F$78&gt;=G104,($H$9/'Basic input'!$F$78),0),0)</f>
        <v>0</v>
      </c>
      <c r="L110" s="222">
        <f>IF(SUM(L102:$AC$102)&lt;&gt;0,IF('Basic input'!$F$78&gt;=H104,($H$9/'Basic input'!$F$78),0),0)</f>
        <v>0</v>
      </c>
      <c r="M110" s="222">
        <f>IF(SUM(M102:$AC$102)&lt;&gt;0,IF('Basic input'!$F$78&gt;=I104,($H$9/'Basic input'!$F$78),0),0)</f>
        <v>0</v>
      </c>
      <c r="N110" s="222">
        <f>IF(SUM(N102:$AC$102)&lt;&gt;0,IF('Basic input'!$F$78&gt;=J104,($H$9/'Basic input'!$F$78),0),0)</f>
        <v>0</v>
      </c>
      <c r="O110" s="222">
        <f>IF(SUM(O102:$AC$102)&lt;&gt;0,IF('Basic input'!$F$78&gt;=K104,($H$9/'Basic input'!$F$78),0),0)</f>
        <v>0</v>
      </c>
      <c r="P110" s="222">
        <f>IF(SUM(P102:$AC$102)&lt;&gt;0,IF('Basic input'!$F$78&gt;=L104,($H$9/'Basic input'!$F$78),0),0)</f>
        <v>0</v>
      </c>
      <c r="Q110" s="222">
        <f>IF(SUM(Q102:$AC$102)&lt;&gt;0,IF('Basic input'!$F$78&gt;=M104,($H$9/'Basic input'!$F$78),0),0)</f>
        <v>0</v>
      </c>
      <c r="R110" s="222">
        <f>IF(SUM(R102:$AC$102)&lt;&gt;0,IF('Basic input'!$F$78&gt;=N104,($H$9/'Basic input'!$F$78),0),0)</f>
        <v>0</v>
      </c>
      <c r="S110" s="222">
        <f>IF(SUM(S102:$AC$102)&lt;&gt;0,IF('Basic input'!$F$78&gt;=O104,($H$9/'Basic input'!$F$78),0),0)</f>
        <v>0</v>
      </c>
      <c r="T110" s="222">
        <f>IF(SUM(T102:$AC$102)&lt;&gt;0,IF('Basic input'!$F$78&gt;=P104,($H$9/'Basic input'!$F$78),0),0)</f>
        <v>0</v>
      </c>
      <c r="U110" s="222">
        <f>IF(SUM(U102:$AC$102)&lt;&gt;0,IF('Basic input'!$F$78&gt;=Q104,($H$9/'Basic input'!$F$78),0),0)</f>
        <v>0</v>
      </c>
      <c r="V110" s="222">
        <f>IF(SUM(V102:$AC$102)&lt;&gt;0,IF('Basic input'!$F$78&gt;=R104,($H$9/'Basic input'!$F$78),0),0)</f>
        <v>0</v>
      </c>
      <c r="W110" s="222">
        <f>IF(SUM(W102:$AC$102)&lt;&gt;0,IF('Basic input'!$F$78&gt;=S104,($H$9/'Basic input'!$F$78),0),0)</f>
        <v>0</v>
      </c>
      <c r="X110" s="222">
        <f>IF(SUM(X102:$AC$102)&lt;&gt;0,IF('Basic input'!$F$78&gt;=T104,($H$9/'Basic input'!$F$78),0),0)</f>
        <v>0</v>
      </c>
      <c r="Y110" s="222">
        <f>IF(SUM(Y102:$AC$102)&lt;&gt;0,IF('Basic input'!$F$78&gt;=U104,($H$9/'Basic input'!$F$78),0),0)</f>
        <v>0</v>
      </c>
      <c r="Z110" s="222">
        <f>IF(SUM(Z102:$AC$102)&lt;&gt;0,IF('Basic input'!$F$78&gt;=V104,($H$9/'Basic input'!$F$78),0),0)</f>
        <v>0</v>
      </c>
      <c r="AA110" s="222">
        <f>IF(SUM(AA102:$AC$102)&lt;&gt;0,IF('Basic input'!$F$78&gt;=W104,($H$9/'Basic input'!$F$78),0),0)</f>
        <v>0</v>
      </c>
      <c r="AB110" s="222">
        <f>IF(SUM(AB102:$AC$102)&lt;&gt;0,IF('Basic input'!$F$78&gt;=X104,($H$9/'Basic input'!$F$78),0),0)</f>
        <v>0</v>
      </c>
      <c r="AC110" s="222"/>
    </row>
    <row r="111" spans="1:29" s="34" customFormat="1" ht="16.5" customHeight="1" outlineLevel="1" x14ac:dyDescent="0.3">
      <c r="B111" s="224"/>
      <c r="C111" s="223">
        <v>2023</v>
      </c>
      <c r="D111" s="222"/>
      <c r="E111" s="222"/>
      <c r="F111" s="222"/>
      <c r="G111" s="222"/>
      <c r="H111" s="222"/>
      <c r="I111" s="222">
        <f>IF(SUM(I102:$AC$102)&lt;&gt;0,IF('Basic input'!$F$78&gt;=D104,($I$9/'Basic input'!$F$78),0),0)</f>
        <v>0</v>
      </c>
      <c r="J111" s="222">
        <f>IF(SUM(J102:$AC$102)&lt;&gt;0,IF('Basic input'!$F$78&gt;=E104,($I$9/'Basic input'!$F$78),0),0)</f>
        <v>0</v>
      </c>
      <c r="K111" s="222">
        <f>IF(SUM(K102:$AC$102)&lt;&gt;0,IF('Basic input'!$F$78&gt;=F104,($I$9/'Basic input'!$F$78),0),0)</f>
        <v>0</v>
      </c>
      <c r="L111" s="222">
        <f>IF(SUM(L102:$AC$102)&lt;&gt;0,IF('Basic input'!$F$78&gt;=G104,($I$9/'Basic input'!$F$78),0),0)</f>
        <v>0</v>
      </c>
      <c r="M111" s="222">
        <f>IF(SUM(M102:$AC$102)&lt;&gt;0,IF('Basic input'!$F$78&gt;=H104,($I$9/'Basic input'!$F$78),0),0)</f>
        <v>0</v>
      </c>
      <c r="N111" s="222">
        <f>IF(SUM(N102:$AC$102)&lt;&gt;0,IF('Basic input'!$F$78&gt;=I104,($I$9/'Basic input'!$F$78),0),0)</f>
        <v>0</v>
      </c>
      <c r="O111" s="222">
        <f>IF(SUM(O102:$AC$102)&lt;&gt;0,IF('Basic input'!$F$78&gt;=J104,($I$9/'Basic input'!$F$78),0),0)</f>
        <v>0</v>
      </c>
      <c r="P111" s="222">
        <f>IF(SUM(P102:$AC$102)&lt;&gt;0,IF('Basic input'!$F$78&gt;=K104,($I$9/'Basic input'!$F$78),0),0)</f>
        <v>0</v>
      </c>
      <c r="Q111" s="222">
        <f>IF(SUM(Q102:$AC$102)&lt;&gt;0,IF('Basic input'!$F$78&gt;=L104,($I$9/'Basic input'!$F$78),0),0)</f>
        <v>0</v>
      </c>
      <c r="R111" s="222">
        <f>IF(SUM(R102:$AC$102)&lt;&gt;0,IF('Basic input'!$F$78&gt;=M104,($I$9/'Basic input'!$F$78),0),0)</f>
        <v>0</v>
      </c>
      <c r="S111" s="222">
        <f>IF(SUM(S102:$AC$102)&lt;&gt;0,IF('Basic input'!$F$78&gt;=N104,($I$9/'Basic input'!$F$78),0),0)</f>
        <v>0</v>
      </c>
      <c r="T111" s="222">
        <f>IF(SUM(T102:$AC$102)&lt;&gt;0,IF('Basic input'!$F$78&gt;=O104,($I$9/'Basic input'!$F$78),0),0)</f>
        <v>0</v>
      </c>
      <c r="U111" s="222">
        <f>IF(SUM(U102:$AC$102)&lt;&gt;0,IF('Basic input'!$F$78&gt;=P104,($I$9/'Basic input'!$F$78),0),0)</f>
        <v>0</v>
      </c>
      <c r="V111" s="222">
        <f>IF(SUM(V102:$AC$102)&lt;&gt;0,IF('Basic input'!$F$78&gt;=Q104,($I$9/'Basic input'!$F$78),0),0)</f>
        <v>0</v>
      </c>
      <c r="W111" s="222">
        <f>IF(SUM(W102:$AC$102)&lt;&gt;0,IF('Basic input'!$F$78&gt;=R104,($I$9/'Basic input'!$F$78),0),0)</f>
        <v>0</v>
      </c>
      <c r="X111" s="222">
        <f>IF(SUM(X102:$AC$102)&lt;&gt;0,IF('Basic input'!$F$78&gt;=S104,($I$9/'Basic input'!$F$78),0),0)</f>
        <v>0</v>
      </c>
      <c r="Y111" s="222">
        <f>IF(SUM(Y102:$AC$102)&lt;&gt;0,IF('Basic input'!$F$78&gt;=T104,($I$9/'Basic input'!$F$78),0),0)</f>
        <v>0</v>
      </c>
      <c r="Z111" s="222">
        <f>IF(SUM(Z102:$AC$102)&lt;&gt;0,IF('Basic input'!$F$78&gt;=U104,($I$9/'Basic input'!$F$78),0),0)</f>
        <v>0</v>
      </c>
      <c r="AA111" s="222">
        <f>IF(SUM(AA102:$AC$102)&lt;&gt;0,IF('Basic input'!$F$78&gt;=V104,($I$9/'Basic input'!$F$78),0),0)</f>
        <v>0</v>
      </c>
      <c r="AB111" s="222">
        <f>IF(SUM(AB102:$AC$102)&lt;&gt;0,IF('Basic input'!$F$78&gt;=W104,($I$9/'Basic input'!$F$78),0),0)</f>
        <v>0</v>
      </c>
      <c r="AC111" s="222"/>
    </row>
    <row r="112" spans="1:29" s="34" customFormat="1" ht="16.5" customHeight="1" outlineLevel="1" x14ac:dyDescent="0.3">
      <c r="B112" s="224"/>
      <c r="C112" s="223">
        <v>2024</v>
      </c>
      <c r="D112" s="222"/>
      <c r="E112" s="222"/>
      <c r="F112" s="222"/>
      <c r="G112" s="222"/>
      <c r="H112" s="222"/>
      <c r="I112" s="222"/>
      <c r="J112" s="222">
        <f>IF(SUM(J102:$AC$102)&lt;&gt;0,IF('Basic input'!$F$78&gt;=D104,($J$9/'Basic input'!$F$78),0),0)</f>
        <v>0</v>
      </c>
      <c r="K112" s="222">
        <f>IF(SUM(K102:$AC$102)&lt;&gt;0,IF('Basic input'!$F$78&gt;=E104,($J$9/'Basic input'!$F$78),0),0)</f>
        <v>0</v>
      </c>
      <c r="L112" s="222">
        <f>IF(SUM(L102:$AC$102)&lt;&gt;0,IF('Basic input'!$F$78&gt;=F104,($J$9/'Basic input'!$F$78),0),0)</f>
        <v>0</v>
      </c>
      <c r="M112" s="222">
        <f>IF(SUM(M102:$AC$102)&lt;&gt;0,IF('Basic input'!$F$78&gt;=G104,($J$9/'Basic input'!$F$78),0),0)</f>
        <v>0</v>
      </c>
      <c r="N112" s="222">
        <f>IF(SUM(N102:$AC$102)&lt;&gt;0,IF('Basic input'!$F$78&gt;=H104,($J$9/'Basic input'!$F$78),0),0)</f>
        <v>0</v>
      </c>
      <c r="O112" s="222">
        <f>IF(SUM(O102:$AC$102)&lt;&gt;0,IF('Basic input'!$F$78&gt;=I104,($J$9/'Basic input'!$F$78),0),0)</f>
        <v>0</v>
      </c>
      <c r="P112" s="222">
        <f>IF(SUM(P102:$AC$102)&lt;&gt;0,IF('Basic input'!$F$78&gt;=J104,($J$9/'Basic input'!$F$78),0),0)</f>
        <v>0</v>
      </c>
      <c r="Q112" s="222">
        <f>IF(SUM(Q102:$AC$102)&lt;&gt;0,IF('Basic input'!$F$78&gt;=K104,($J$9/'Basic input'!$F$78),0),0)</f>
        <v>0</v>
      </c>
      <c r="R112" s="222">
        <f>IF(SUM(R102:$AC$102)&lt;&gt;0,IF('Basic input'!$F$78&gt;=L104,($J$9/'Basic input'!$F$78),0),0)</f>
        <v>0</v>
      </c>
      <c r="S112" s="222">
        <f>IF(SUM(S102:$AC$102)&lt;&gt;0,IF('Basic input'!$F$78&gt;=M104,($J$9/'Basic input'!$F$78),0),0)</f>
        <v>0</v>
      </c>
      <c r="T112" s="222">
        <f>IF(SUM(T102:$AC$102)&lt;&gt;0,IF('Basic input'!$F$78&gt;=N104,($J$9/'Basic input'!$F$78),0),0)</f>
        <v>0</v>
      </c>
      <c r="U112" s="222">
        <f>IF(SUM(U102:$AC$102)&lt;&gt;0,IF('Basic input'!$F$78&gt;=O104,($J$9/'Basic input'!$F$78),0),0)</f>
        <v>0</v>
      </c>
      <c r="V112" s="222">
        <f>IF(SUM(V102:$AC$102)&lt;&gt;0,IF('Basic input'!$F$78&gt;=P104,($J$9/'Basic input'!$F$78),0),0)</f>
        <v>0</v>
      </c>
      <c r="W112" s="222">
        <f>IF(SUM(W102:$AC$102)&lt;&gt;0,IF('Basic input'!$F$78&gt;=Q104,($J$9/'Basic input'!$F$78),0),0)</f>
        <v>0</v>
      </c>
      <c r="X112" s="222">
        <f>IF(SUM(X102:$AC$102)&lt;&gt;0,IF('Basic input'!$F$78&gt;=R104,($J$9/'Basic input'!$F$78),0),0)</f>
        <v>0</v>
      </c>
      <c r="Y112" s="222">
        <f>IF(SUM(Y102:$AC$102)&lt;&gt;0,IF('Basic input'!$F$78&gt;=S104,($J$9/'Basic input'!$F$78),0),0)</f>
        <v>0</v>
      </c>
      <c r="Z112" s="222">
        <f>IF(SUM(Z102:$AC$102)&lt;&gt;0,IF('Basic input'!$F$78&gt;=T104,($J$9/'Basic input'!$F$78),0),0)</f>
        <v>0</v>
      </c>
      <c r="AA112" s="222">
        <f>IF(SUM(AA102:$AC$102)&lt;&gt;0,IF('Basic input'!$F$78&gt;=U104,($J$9/'Basic input'!$F$78),0),0)</f>
        <v>0</v>
      </c>
      <c r="AB112" s="222">
        <f>IF(SUM(AB102:$AC$102)&lt;&gt;0,IF('Basic input'!$F$78&gt;=V104,($J$9/'Basic input'!$F$78),0),0)</f>
        <v>0</v>
      </c>
      <c r="AC112" s="222"/>
    </row>
    <row r="113" spans="1:29" s="34" customFormat="1" ht="16.5" customHeight="1" outlineLevel="1" x14ac:dyDescent="0.3">
      <c r="B113" s="224"/>
      <c r="C113" s="223">
        <v>2025</v>
      </c>
      <c r="D113" s="222"/>
      <c r="E113" s="222"/>
      <c r="F113" s="222"/>
      <c r="G113" s="222"/>
      <c r="H113" s="222"/>
      <c r="I113" s="222"/>
      <c r="J113" s="222"/>
      <c r="K113" s="222">
        <f>IF(SUM(K102:$AC$102)&lt;&gt;0,IF('Basic input'!$F$78&gt;=D104,($K$9/'Basic input'!$F$78),0),0)</f>
        <v>0</v>
      </c>
      <c r="L113" s="222">
        <f>IF(SUM(L102:$AC$102)&lt;&gt;0,IF('Basic input'!$F$78&gt;=E104,($K$9/'Basic input'!$F$78),0),0)</f>
        <v>0</v>
      </c>
      <c r="M113" s="222">
        <f>IF(SUM(M102:$AC$102)&lt;&gt;0,IF('Basic input'!$F$78&gt;=F104,($K$9/'Basic input'!$F$78),0),0)</f>
        <v>0</v>
      </c>
      <c r="N113" s="222">
        <f>IF(SUM(N102:$AC$102)&lt;&gt;0,IF('Basic input'!$F$78&gt;=G104,($K$9/'Basic input'!$F$78),0),0)</f>
        <v>0</v>
      </c>
      <c r="O113" s="222">
        <f>IF(SUM(O102:$AC$102)&lt;&gt;0,IF('Basic input'!$F$78&gt;=H104,($K$9/'Basic input'!$F$78),0),0)</f>
        <v>0</v>
      </c>
      <c r="P113" s="222">
        <f>IF(SUM(P102:$AC$102)&lt;&gt;0,IF('Basic input'!$F$78&gt;=I104,($K$9/'Basic input'!$F$78),0),0)</f>
        <v>0</v>
      </c>
      <c r="Q113" s="222">
        <f>IF(SUM(Q102:$AC$102)&lt;&gt;0,IF('Basic input'!$F$78&gt;=J104,($K$9/'Basic input'!$F$78),0),0)</f>
        <v>0</v>
      </c>
      <c r="R113" s="222">
        <f>IF(SUM(R102:$AC$102)&lt;&gt;0,IF('Basic input'!$F$78&gt;=K104,($K$9/'Basic input'!$F$78),0),0)</f>
        <v>0</v>
      </c>
      <c r="S113" s="222">
        <f>IF(SUM(S102:$AC$102)&lt;&gt;0,IF('Basic input'!$F$78&gt;=L104,($K$9/'Basic input'!$F$78),0),0)</f>
        <v>0</v>
      </c>
      <c r="T113" s="222">
        <f>IF(SUM(T102:$AC$102)&lt;&gt;0,IF('Basic input'!$F$78&gt;=M104,($K$9/'Basic input'!$F$78),0),0)</f>
        <v>0</v>
      </c>
      <c r="U113" s="222">
        <f>IF(SUM(U102:$AC$102)&lt;&gt;0,IF('Basic input'!$F$78&gt;=N104,($K$9/'Basic input'!$F$78),0),0)</f>
        <v>0</v>
      </c>
      <c r="V113" s="222">
        <f>IF(SUM(V102:$AC$102)&lt;&gt;0,IF('Basic input'!$F$78&gt;=O104,($K$9/'Basic input'!$F$78),0),0)</f>
        <v>0</v>
      </c>
      <c r="W113" s="222">
        <f>IF(SUM(W102:$AC$102)&lt;&gt;0,IF('Basic input'!$F$78&gt;=P104,($K$9/'Basic input'!$F$78),0),0)</f>
        <v>0</v>
      </c>
      <c r="X113" s="222">
        <f>IF(SUM(X102:$AC$102)&lt;&gt;0,IF('Basic input'!$F$78&gt;=Q104,($K$9/'Basic input'!$F$78),0),0)</f>
        <v>0</v>
      </c>
      <c r="Y113" s="222">
        <f>IF(SUM(Y102:$AC$102)&lt;&gt;0,IF('Basic input'!$F$78&gt;=R104,($K$9/'Basic input'!$F$78),0),0)</f>
        <v>0</v>
      </c>
      <c r="Z113" s="222">
        <f>IF(SUM(Z102:$AC$102)&lt;&gt;0,IF('Basic input'!$F$78&gt;=S104,($K$9/'Basic input'!$F$78),0),0)</f>
        <v>0</v>
      </c>
      <c r="AA113" s="222">
        <f>IF(SUM(AA102:$AC$102)&lt;&gt;0,IF('Basic input'!$F$78&gt;=T104,($K$9/'Basic input'!$F$78),0),0)</f>
        <v>0</v>
      </c>
      <c r="AB113" s="222">
        <f>IF(SUM(AB102:$AC$102)&lt;&gt;0,IF('Basic input'!$F$78&gt;=U104,($K$9/'Basic input'!$F$78),0),0)</f>
        <v>0</v>
      </c>
      <c r="AC113" s="222"/>
    </row>
    <row r="114" spans="1:29" s="34" customFormat="1" ht="16.5" customHeight="1" outlineLevel="1" x14ac:dyDescent="0.3">
      <c r="B114" s="224"/>
      <c r="C114" s="223">
        <v>2026</v>
      </c>
      <c r="D114" s="222"/>
      <c r="E114" s="222"/>
      <c r="F114" s="222"/>
      <c r="G114" s="222"/>
      <c r="H114" s="222"/>
      <c r="I114" s="222"/>
      <c r="J114" s="222"/>
      <c r="K114" s="222"/>
      <c r="L114" s="222">
        <f>IF(SUM(L102:$AC$102)&lt;&gt;0,IF('Basic input'!$F$78&gt;=D104,($L$9/'Basic input'!$F$78),0),0)</f>
        <v>0</v>
      </c>
      <c r="M114" s="222">
        <f>IF(SUM(M102:$AC$102)&lt;&gt;0,IF('Basic input'!$F$78&gt;=E104,($L$9/'Basic input'!$F$78),0),0)</f>
        <v>0</v>
      </c>
      <c r="N114" s="222">
        <f>IF(SUM(N102:$AC$102)&lt;&gt;0,IF('Basic input'!$F$78&gt;=F104,($L$9/'Basic input'!$F$78),0),0)</f>
        <v>0</v>
      </c>
      <c r="O114" s="222">
        <f>IF(SUM(O102:$AC$102)&lt;&gt;0,IF('Basic input'!$F$78&gt;=G104,($L$9/'Basic input'!$F$78),0),0)</f>
        <v>0</v>
      </c>
      <c r="P114" s="222">
        <f>IF(SUM(P102:$AC$102)&lt;&gt;0,IF('Basic input'!$F$78&gt;=H104,($L$9/'Basic input'!$F$78),0),0)</f>
        <v>0</v>
      </c>
      <c r="Q114" s="222">
        <f>IF(SUM(Q102:$AC$102)&lt;&gt;0,IF('Basic input'!$F$78&gt;=I104,($L$9/'Basic input'!$F$78),0),0)</f>
        <v>0</v>
      </c>
      <c r="R114" s="222">
        <f>IF(SUM(R102:$AC$102)&lt;&gt;0,IF('Basic input'!$F$78&gt;=J104,($L$9/'Basic input'!$F$78),0),0)</f>
        <v>0</v>
      </c>
      <c r="S114" s="222">
        <f>IF(SUM(S102:$AC$102)&lt;&gt;0,IF('Basic input'!$F$78&gt;=K104,($L$9/'Basic input'!$F$78),0),0)</f>
        <v>0</v>
      </c>
      <c r="T114" s="222">
        <f>IF(SUM(T102:$AC$102)&lt;&gt;0,IF('Basic input'!$F$78&gt;=L104,($L$9/'Basic input'!$F$78),0),0)</f>
        <v>0</v>
      </c>
      <c r="U114" s="222">
        <f>IF(SUM(U102:$AC$102)&lt;&gt;0,IF('Basic input'!$F$78&gt;=M104,($L$9/'Basic input'!$F$78),0),0)</f>
        <v>0</v>
      </c>
      <c r="V114" s="222">
        <f>IF(SUM(V102:$AC$102)&lt;&gt;0,IF('Basic input'!$F$78&gt;=N104,($L$9/'Basic input'!$F$78),0),0)</f>
        <v>0</v>
      </c>
      <c r="W114" s="222">
        <f>IF(SUM(W102:$AC$102)&lt;&gt;0,IF('Basic input'!$F$78&gt;=O104,($L$9/'Basic input'!$F$78),0),0)</f>
        <v>0</v>
      </c>
      <c r="X114" s="222">
        <f>IF(SUM(X102:$AC$102)&lt;&gt;0,IF('Basic input'!$F$78&gt;=P104,($L$9/'Basic input'!$F$78),0),0)</f>
        <v>0</v>
      </c>
      <c r="Y114" s="222">
        <f>IF(SUM(Y102:$AC$102)&lt;&gt;0,IF('Basic input'!$F$78&gt;=Q104,($L$9/'Basic input'!$F$78),0),0)</f>
        <v>0</v>
      </c>
      <c r="Z114" s="222">
        <f>IF(SUM(Z102:$AC$102)&lt;&gt;0,IF('Basic input'!$F$78&gt;=R104,($L$9/'Basic input'!$F$78),0),0)</f>
        <v>0</v>
      </c>
      <c r="AA114" s="222">
        <f>IF(SUM(AA102:$AC$102)&lt;&gt;0,IF('Basic input'!$F$78&gt;=S104,($L$9/'Basic input'!$F$78),0),0)</f>
        <v>0</v>
      </c>
      <c r="AB114" s="222">
        <f>IF(SUM(AB102:$AC$102)&lt;&gt;0,IF('Basic input'!$F$78&gt;=T104,($L$9/'Basic input'!$F$78),0),0)</f>
        <v>0</v>
      </c>
      <c r="AC114" s="222"/>
    </row>
    <row r="115" spans="1:29" s="34" customFormat="1" ht="16.5" customHeight="1" outlineLevel="1" x14ac:dyDescent="0.3">
      <c r="B115" s="224"/>
      <c r="C115" s="223">
        <v>2027</v>
      </c>
      <c r="D115" s="222"/>
      <c r="E115" s="222"/>
      <c r="F115" s="222"/>
      <c r="G115" s="222"/>
      <c r="H115" s="222"/>
      <c r="I115" s="222"/>
      <c r="J115" s="222"/>
      <c r="K115" s="222"/>
      <c r="L115" s="222"/>
      <c r="M115" s="222">
        <f>IF(SUM(M102:$AC$102)&lt;&gt;0,IF('Basic input'!$F$78&gt;=D104,($M$9/'Basic input'!$F$78),0),0)</f>
        <v>0</v>
      </c>
      <c r="N115" s="222">
        <f>IF(SUM(N102:$AC$102)&lt;&gt;0,IF('Basic input'!$F$78&gt;=E104,($M$9/'Basic input'!$F$78),0),0)</f>
        <v>0</v>
      </c>
      <c r="O115" s="222">
        <f>IF(SUM(O102:$AC$102)&lt;&gt;0,IF('Basic input'!$F$78&gt;=F104,($M$9/'Basic input'!$F$78),0),0)</f>
        <v>0</v>
      </c>
      <c r="P115" s="222">
        <f>IF(SUM(P102:$AC$102)&lt;&gt;0,IF('Basic input'!$F$78&gt;=G104,($M$9/'Basic input'!$F$78),0),0)</f>
        <v>0</v>
      </c>
      <c r="Q115" s="222">
        <f>IF(SUM(Q102:$AC$102)&lt;&gt;0,IF('Basic input'!$F$78&gt;=H104,($M$9/'Basic input'!$F$78),0),0)</f>
        <v>0</v>
      </c>
      <c r="R115" s="222">
        <f>IF(SUM(R102:$AC$102)&lt;&gt;0,IF('Basic input'!$F$78&gt;=I104,($M$9/'Basic input'!$F$78),0),0)</f>
        <v>0</v>
      </c>
      <c r="S115" s="222">
        <f>IF(SUM(S102:$AC$102)&lt;&gt;0,IF('Basic input'!$F$78&gt;=J104,($M$9/'Basic input'!$F$78),0),0)</f>
        <v>0</v>
      </c>
      <c r="T115" s="222">
        <f>IF(SUM(T102:$AC$102)&lt;&gt;0,IF('Basic input'!$F$78&gt;=K104,($M$9/'Basic input'!$F$78),0),0)</f>
        <v>0</v>
      </c>
      <c r="U115" s="222">
        <f>IF(SUM(U102:$AC$102)&lt;&gt;0,IF('Basic input'!$F$78&gt;=L104,($M$9/'Basic input'!$F$78),0),0)</f>
        <v>0</v>
      </c>
      <c r="V115" s="222">
        <f>IF(SUM(V102:$AC$102)&lt;&gt;0,IF('Basic input'!$F$78&gt;=M104,($M$9/'Basic input'!$F$78),0),0)</f>
        <v>0</v>
      </c>
      <c r="W115" s="222">
        <f>IF(SUM(W102:$AC$102)&lt;&gt;0,IF('Basic input'!$F$78&gt;=N104,($M$9/'Basic input'!$F$78),0),0)</f>
        <v>0</v>
      </c>
      <c r="X115" s="222">
        <f>IF(SUM(X102:$AC$102)&lt;&gt;0,IF('Basic input'!$F$78&gt;=O104,($M$9/'Basic input'!$F$78),0),0)</f>
        <v>0</v>
      </c>
      <c r="Y115" s="222">
        <f>IF(SUM(Y102:$AC$102)&lt;&gt;0,IF('Basic input'!$F$78&gt;=P104,($M$9/'Basic input'!$F$78),0),0)</f>
        <v>0</v>
      </c>
      <c r="Z115" s="222">
        <f>IF(SUM(Z102:$AC$102)&lt;&gt;0,IF('Basic input'!$F$78&gt;=Q104,($M$9/'Basic input'!$F$78),0),0)</f>
        <v>0</v>
      </c>
      <c r="AA115" s="222">
        <f>IF(SUM(AA102:$AC$102)&lt;&gt;0,IF('Basic input'!$F$78&gt;=R104,($M$9/'Basic input'!$F$78),0),0)</f>
        <v>0</v>
      </c>
      <c r="AB115" s="222">
        <f>IF(SUM(AB102:$AC$102)&lt;&gt;0,IF('Basic input'!$F$78&gt;=S104,($M$9/'Basic input'!$F$78),0),0)</f>
        <v>0</v>
      </c>
      <c r="AC115" s="222"/>
    </row>
    <row r="116" spans="1:29" s="34" customFormat="1" ht="16.5" customHeight="1" outlineLevel="1" x14ac:dyDescent="0.3">
      <c r="B116" s="224"/>
      <c r="C116" s="223">
        <v>2028</v>
      </c>
      <c r="D116" s="222"/>
      <c r="E116" s="222"/>
      <c r="F116" s="222"/>
      <c r="G116" s="222"/>
      <c r="H116" s="222"/>
      <c r="I116" s="222"/>
      <c r="J116" s="222"/>
      <c r="K116" s="222"/>
      <c r="L116" s="222"/>
      <c r="M116" s="222"/>
      <c r="N116" s="222">
        <f>IF(SUM(N102:$AC$102)&lt;&gt;0,IF('Basic input'!$F$78&gt;=D104,($N$9/'Basic input'!$F$78),0),0)</f>
        <v>0</v>
      </c>
      <c r="O116" s="222">
        <f>IF(SUM(O102:$AC$102)&lt;&gt;0,IF('Basic input'!$F$78&gt;=E104,($N$9/'Basic input'!$F$78),0),0)</f>
        <v>0</v>
      </c>
      <c r="P116" s="222">
        <f>IF(SUM(P102:$AC$102)&lt;&gt;0,IF('Basic input'!$F$78&gt;=F104,($N$9/'Basic input'!$F$78),0),0)</f>
        <v>0</v>
      </c>
      <c r="Q116" s="222">
        <f>IF(SUM(Q102:$AC$102)&lt;&gt;0,IF('Basic input'!$F$78&gt;=G104,($N$9/'Basic input'!$F$78),0),0)</f>
        <v>0</v>
      </c>
      <c r="R116" s="222">
        <f>IF(SUM(R102:$AC$102)&lt;&gt;0,IF('Basic input'!$F$78&gt;=H104,($N$9/'Basic input'!$F$78),0),0)</f>
        <v>0</v>
      </c>
      <c r="S116" s="222">
        <f>IF(SUM(S102:$AC$102)&lt;&gt;0,IF('Basic input'!$F$78&gt;=I104,($N$9/'Basic input'!$F$78),0),0)</f>
        <v>0</v>
      </c>
      <c r="T116" s="222">
        <f>IF(SUM(T102:$AC$102)&lt;&gt;0,IF('Basic input'!$F$78&gt;=J104,($N$9/'Basic input'!$F$78),0),0)</f>
        <v>0</v>
      </c>
      <c r="U116" s="222">
        <f>IF(SUM(U102:$AC$102)&lt;&gt;0,IF('Basic input'!$F$78&gt;=K104,($N$9/'Basic input'!$F$78),0),0)</f>
        <v>0</v>
      </c>
      <c r="V116" s="222">
        <f>IF(SUM(V102:$AC$102)&lt;&gt;0,IF('Basic input'!$F$78&gt;=L104,($N$9/'Basic input'!$F$78),0),0)</f>
        <v>0</v>
      </c>
      <c r="W116" s="222">
        <f>IF(SUM(W102:$AC$102)&lt;&gt;0,IF('Basic input'!$F$78&gt;=M104,($N$9/'Basic input'!$F$78),0),0)</f>
        <v>0</v>
      </c>
      <c r="X116" s="222">
        <f>IF(SUM(X102:$AC$102)&lt;&gt;0,IF('Basic input'!$F$78&gt;=N104,($N$9/'Basic input'!$F$78),0),0)</f>
        <v>0</v>
      </c>
      <c r="Y116" s="222">
        <f>IF(SUM(Y102:$AC$102)&lt;&gt;0,IF('Basic input'!$F$78&gt;=O104,($N$9/'Basic input'!$F$78),0),0)</f>
        <v>0</v>
      </c>
      <c r="Z116" s="222">
        <f>IF(SUM(Z102:$AC$102)&lt;&gt;0,IF('Basic input'!$F$78&gt;=P104,($N$9/'Basic input'!$F$78),0),0)</f>
        <v>0</v>
      </c>
      <c r="AA116" s="222">
        <f>IF(SUM(AA102:$AC$102)&lt;&gt;0,IF('Basic input'!$F$78&gt;=Q104,($N$9/'Basic input'!$F$78),0),0)</f>
        <v>0</v>
      </c>
      <c r="AB116" s="222">
        <f>IF(SUM(AB102:$AC$102)&lt;&gt;0,IF('Basic input'!$F$78&gt;=R104,($N$9/'Basic input'!$F$78),0),0)</f>
        <v>0</v>
      </c>
      <c r="AC116" s="222"/>
    </row>
    <row r="117" spans="1:29" s="34" customFormat="1" ht="16.5" customHeight="1" x14ac:dyDescent="0.3">
      <c r="B117" s="22"/>
      <c r="C117" s="72"/>
      <c r="D117" s="222"/>
      <c r="E117" s="222"/>
      <c r="F117" s="222"/>
      <c r="G117" s="222"/>
      <c r="H117" s="222"/>
      <c r="I117" s="222"/>
      <c r="J117" s="222"/>
      <c r="K117" s="222"/>
      <c r="L117" s="222"/>
      <c r="M117" s="222"/>
      <c r="N117" s="222"/>
      <c r="O117" s="222"/>
      <c r="P117" s="222"/>
      <c r="Q117" s="222"/>
      <c r="R117" s="222"/>
      <c r="S117" s="222"/>
      <c r="T117" s="222"/>
      <c r="U117" s="222"/>
      <c r="V117" s="222"/>
      <c r="W117" s="222"/>
      <c r="X117" s="222"/>
      <c r="Y117" s="222"/>
      <c r="Z117" s="222"/>
      <c r="AA117" s="222"/>
      <c r="AB117" s="222"/>
      <c r="AC117" s="222"/>
    </row>
    <row r="118" spans="1:29" s="34" customFormat="1" ht="16.5" customHeight="1" x14ac:dyDescent="0.3">
      <c r="B118" s="93" t="s">
        <v>585</v>
      </c>
      <c r="C118" s="67"/>
      <c r="D118" s="178">
        <f>+Trains!D12+'GB trucks'!D12+'DV large'!D12+'DV small'!D12+Cars!D12+'B 18m'!D12+'B 12m'!D12</f>
        <v>0</v>
      </c>
      <c r="E118" s="178">
        <f>+Trains!E12+'GB trucks'!E12+'DV large'!E12+'DV small'!E12+Cars!E12+'B 18m'!E12+'B 12m'!E12</f>
        <v>0</v>
      </c>
      <c r="F118" s="178">
        <f>+Trains!F12+'GB trucks'!F12+'DV large'!F12+'DV small'!F12+Cars!F12+'B 18m'!F12+'B 12m'!F12</f>
        <v>0</v>
      </c>
      <c r="G118" s="178">
        <f>+Trains!G12+'GB trucks'!G12+'DV large'!G12+'DV small'!G12+Cars!G12+'B 18m'!G12+'B 12m'!G12</f>
        <v>0</v>
      </c>
      <c r="H118" s="178">
        <f>+Trains!H12+'GB trucks'!H12+'DV large'!H12+'DV small'!H12+Cars!H12+'B 18m'!H12+'B 12m'!H12</f>
        <v>0</v>
      </c>
      <c r="I118" s="178">
        <f>+Trains!I12+'GB trucks'!I12+'DV large'!I12+'DV small'!I12+Cars!I12+'B 18m'!I12+'B 12m'!I12</f>
        <v>0</v>
      </c>
      <c r="J118" s="178">
        <f>+Trains!J12+'GB trucks'!J12+'DV large'!J12+'DV small'!J12+Cars!J12+'B 18m'!J12+'B 12m'!J12</f>
        <v>0</v>
      </c>
      <c r="K118" s="178">
        <f>+Trains!K12+'GB trucks'!K12+'DV large'!K12+'DV small'!K12+Cars!K12+'B 18m'!K12+'B 12m'!K12</f>
        <v>0</v>
      </c>
      <c r="L118" s="178">
        <f>+Trains!L12+'GB trucks'!L12+'DV large'!L12+'DV small'!L12+Cars!L12+'B 18m'!L12+'B 12m'!L12</f>
        <v>0</v>
      </c>
      <c r="M118" s="178">
        <f>+Trains!M12+'GB trucks'!M12+'DV large'!M12+'DV small'!M12+Cars!M12+'B 18m'!M12+'B 12m'!M12</f>
        <v>0</v>
      </c>
      <c r="N118" s="178">
        <f>+Trains!N12+'GB trucks'!N12+'DV large'!N12+'DV small'!N12+Cars!N12+'B 18m'!N12+'B 12m'!N12</f>
        <v>0</v>
      </c>
      <c r="O118" s="178">
        <f>+Trains!O12+'GB trucks'!O12+'DV large'!O12+'DV small'!O12+Cars!O12+'B 18m'!O12+'B 12m'!O12</f>
        <v>0</v>
      </c>
      <c r="P118" s="178">
        <f>+Trains!P12+'GB trucks'!P12+'DV large'!P12+'DV small'!P12+Cars!P12+'B 18m'!P12+'B 12m'!P12</f>
        <v>0</v>
      </c>
      <c r="Q118" s="178">
        <f>+Trains!Q12+'GB trucks'!Q12+'DV large'!Q12+'DV small'!Q12+Cars!Q12+'B 18m'!Q12+'B 12m'!Q12</f>
        <v>0</v>
      </c>
      <c r="R118" s="178">
        <f>+Trains!R12+'GB trucks'!R12+'DV large'!R12+'DV small'!R12+Cars!R12+'B 18m'!R12+'B 12m'!R12</f>
        <v>0</v>
      </c>
      <c r="S118" s="178">
        <f>+Trains!S12+'GB trucks'!S12+'DV large'!S12+'DV small'!S12+Cars!S12+'B 18m'!S12+'B 12m'!S12</f>
        <v>0</v>
      </c>
      <c r="T118" s="178">
        <f>+Trains!T12+'GB trucks'!T12+'DV large'!T12+'DV small'!T12+Cars!T12+'B 18m'!T12+'B 12m'!T12</f>
        <v>0</v>
      </c>
      <c r="U118" s="178">
        <f>+Trains!U12+'GB trucks'!U12+'DV large'!U12+'DV small'!U12+Cars!U12+'B 18m'!U12+'B 12m'!U12</f>
        <v>0</v>
      </c>
      <c r="V118" s="178">
        <f>+Trains!V12+'GB trucks'!V12+'DV large'!V12+'DV small'!V12+Cars!V12+'B 18m'!V12+'B 12m'!V12</f>
        <v>0</v>
      </c>
      <c r="W118" s="178">
        <f>+Trains!W12+'GB trucks'!W12+'DV large'!W12+'DV small'!W12+Cars!W12+'B 18m'!W12+'B 12m'!W12</f>
        <v>0</v>
      </c>
      <c r="X118" s="178">
        <f>+Trains!X12+'GB trucks'!X12+'DV large'!X12+'DV small'!X12+Cars!X12+'B 18m'!X12+'B 12m'!X12</f>
        <v>0</v>
      </c>
      <c r="Y118" s="178">
        <f>+Trains!Y12+'GB trucks'!Y12+'DV large'!Y12+'DV small'!Y12+Cars!Y12+'B 18m'!Y12+'B 12m'!Y12</f>
        <v>0</v>
      </c>
      <c r="Z118" s="178">
        <f>+Trains!Z12+'GB trucks'!Z12+'DV large'!Z12+'DV small'!Z12+Cars!Z12+'B 18m'!Z12+'B 12m'!Z12</f>
        <v>0</v>
      </c>
      <c r="AA118" s="178">
        <f>+Trains!AA12+'GB trucks'!AA12+'DV large'!AA12+'DV small'!AA12+Cars!AA12+'B 18m'!AA12+'B 12m'!AA12</f>
        <v>0</v>
      </c>
      <c r="AB118" s="178">
        <f>+Trains!AB12+'GB trucks'!AB12+'DV large'!AB12+'DV small'!AB12+Cars!AB12+'B 18m'!AB12+'B 12m'!AB12</f>
        <v>0</v>
      </c>
      <c r="AC118" s="178">
        <f>+Trains!AC12+'GB trucks'!AC12+'DV large'!AC12+'DV small'!AC12+Cars!AC12+'B 18m'!AC12+'B 12m'!AC12</f>
        <v>0</v>
      </c>
    </row>
    <row r="119" spans="1:29" s="211" customFormat="1" ht="20.25" customHeight="1" x14ac:dyDescent="0.3">
      <c r="A119" s="85"/>
      <c r="B119" s="133" t="s">
        <v>197</v>
      </c>
      <c r="C119" s="190"/>
      <c r="D119" s="134"/>
      <c r="E119" s="134"/>
      <c r="F119" s="134"/>
      <c r="G119" s="134"/>
      <c r="H119" s="134"/>
      <c r="I119" s="134"/>
      <c r="J119" s="134"/>
      <c r="K119" s="134"/>
      <c r="L119" s="134"/>
      <c r="M119" s="134"/>
      <c r="N119" s="134"/>
      <c r="O119" s="134"/>
      <c r="P119" s="134"/>
      <c r="Q119" s="134"/>
      <c r="R119" s="134"/>
      <c r="S119" s="134"/>
      <c r="T119" s="134"/>
      <c r="U119" s="134"/>
      <c r="V119" s="134"/>
      <c r="W119" s="134"/>
      <c r="X119" s="134"/>
      <c r="Y119" s="134"/>
      <c r="Z119" s="134"/>
      <c r="AA119" s="134"/>
      <c r="AB119" s="134"/>
      <c r="AC119" s="134"/>
    </row>
    <row r="120" spans="1:29" s="34" customFormat="1" ht="16.5" customHeight="1" x14ac:dyDescent="0.3">
      <c r="B120" s="96"/>
      <c r="C120" s="67"/>
      <c r="D120" s="615">
        <v>1</v>
      </c>
      <c r="E120" s="615">
        <v>2</v>
      </c>
      <c r="F120" s="615">
        <v>3</v>
      </c>
      <c r="G120" s="615">
        <v>4</v>
      </c>
      <c r="H120" s="615">
        <v>5</v>
      </c>
      <c r="I120" s="615">
        <v>6</v>
      </c>
      <c r="J120" s="615">
        <v>7</v>
      </c>
      <c r="K120" s="615">
        <v>8</v>
      </c>
      <c r="L120" s="615">
        <v>9</v>
      </c>
      <c r="M120" s="615">
        <v>10</v>
      </c>
      <c r="N120" s="615">
        <v>11</v>
      </c>
      <c r="O120" s="615">
        <v>12</v>
      </c>
      <c r="P120" s="615">
        <v>13</v>
      </c>
      <c r="Q120" s="615">
        <v>14</v>
      </c>
      <c r="R120" s="615">
        <v>15</v>
      </c>
      <c r="S120" s="615">
        <v>16</v>
      </c>
      <c r="T120" s="615">
        <v>17</v>
      </c>
      <c r="U120" s="615">
        <v>18</v>
      </c>
      <c r="V120" s="615">
        <v>19</v>
      </c>
      <c r="W120" s="615">
        <v>20</v>
      </c>
      <c r="X120" s="615">
        <v>21</v>
      </c>
      <c r="Y120" s="615">
        <v>22</v>
      </c>
      <c r="Z120" s="615">
        <v>23</v>
      </c>
      <c r="AA120" s="615">
        <v>24</v>
      </c>
      <c r="AB120" s="615">
        <v>25</v>
      </c>
      <c r="AC120" s="615"/>
    </row>
    <row r="121" spans="1:29" s="243" customFormat="1" ht="16.5" customHeight="1" x14ac:dyDescent="0.3">
      <c r="B121" s="243" t="s">
        <v>316</v>
      </c>
      <c r="C121" s="245" t="s">
        <v>16</v>
      </c>
      <c r="D121" s="243">
        <f>SUM(D122:D132)</f>
        <v>0</v>
      </c>
      <c r="E121" s="243">
        <f t="shared" ref="E121:N121" si="32">SUM(E122:E132)</f>
        <v>0</v>
      </c>
      <c r="F121" s="243">
        <f t="shared" si="32"/>
        <v>0</v>
      </c>
      <c r="G121" s="243">
        <f t="shared" si="32"/>
        <v>0</v>
      </c>
      <c r="H121" s="243">
        <f t="shared" si="32"/>
        <v>0</v>
      </c>
      <c r="I121" s="243">
        <f t="shared" si="32"/>
        <v>0</v>
      </c>
      <c r="J121" s="243">
        <f t="shared" si="32"/>
        <v>0</v>
      </c>
      <c r="K121" s="243">
        <f t="shared" si="32"/>
        <v>0</v>
      </c>
      <c r="L121" s="243">
        <f t="shared" si="32"/>
        <v>0</v>
      </c>
      <c r="M121" s="243">
        <f t="shared" si="32"/>
        <v>0</v>
      </c>
      <c r="N121" s="243">
        <f t="shared" si="32"/>
        <v>0</v>
      </c>
      <c r="O121" s="243">
        <f t="shared" ref="O121:AB121" si="33">SUM(O122:O132)</f>
        <v>0</v>
      </c>
      <c r="P121" s="243">
        <f t="shared" si="33"/>
        <v>0</v>
      </c>
      <c r="Q121" s="243">
        <f t="shared" si="33"/>
        <v>0</v>
      </c>
      <c r="R121" s="243">
        <f t="shared" si="33"/>
        <v>0</v>
      </c>
      <c r="S121" s="243">
        <f t="shared" si="33"/>
        <v>0</v>
      </c>
      <c r="T121" s="243">
        <f t="shared" si="33"/>
        <v>0</v>
      </c>
      <c r="U121" s="243">
        <f t="shared" si="33"/>
        <v>0</v>
      </c>
      <c r="V121" s="243">
        <f t="shared" si="33"/>
        <v>0</v>
      </c>
      <c r="W121" s="243">
        <f t="shared" si="33"/>
        <v>0</v>
      </c>
      <c r="X121" s="243">
        <f t="shared" si="33"/>
        <v>0</v>
      </c>
      <c r="Y121" s="243">
        <f t="shared" si="33"/>
        <v>0</v>
      </c>
      <c r="Z121" s="243">
        <f t="shared" si="33"/>
        <v>0</v>
      </c>
      <c r="AA121" s="243">
        <f t="shared" si="33"/>
        <v>0</v>
      </c>
      <c r="AB121" s="243">
        <f t="shared" si="33"/>
        <v>0</v>
      </c>
    </row>
    <row r="122" spans="1:29" s="211" customFormat="1" ht="20.25" customHeight="1" outlineLevel="1" x14ac:dyDescent="0.3">
      <c r="A122" s="85"/>
      <c r="B122" s="56" t="s">
        <v>145</v>
      </c>
      <c r="C122" s="191" t="s">
        <v>202</v>
      </c>
      <c r="D122" s="154">
        <f>IF(SUM(D118:$AC$118)&lt;&gt;0,IF('Basic input'!$F$78&gt;=D120,PMT('Basic input'!$F$113,'Basic input'!$F$78,-$D$8)-$D$8/'Basic input'!$F$78,0),0)</f>
        <v>0</v>
      </c>
      <c r="E122" s="154">
        <f>IF(SUM(E118:$AC$118)&lt;&gt;0,IF('Basic input'!$F$78&gt;=E120,PMT('Basic input'!$F$113,'Basic input'!$F$78,-$D$8)-$D$8/'Basic input'!$F$78,0),0)</f>
        <v>0</v>
      </c>
      <c r="F122" s="154">
        <f>IF(SUM(F118:$AC$118)&lt;&gt;0,IF('Basic input'!$F$78&gt;=F120,PMT('Basic input'!$F$113,'Basic input'!$F$78,-$D$8)-$D$8/'Basic input'!$F$78,0),0)</f>
        <v>0</v>
      </c>
      <c r="G122" s="154">
        <f>IF(SUM(G118:$AC$118)&lt;&gt;0,IF('Basic input'!$F$78&gt;=G120,PMT('Basic input'!$F$113,'Basic input'!$F$78,-$D$8)-$D$8/'Basic input'!$F$78,0),0)</f>
        <v>0</v>
      </c>
      <c r="H122" s="154">
        <f>IF(SUM(H118:$AC$118)&lt;&gt;0,IF('Basic input'!$F$78&gt;=H120,PMT('Basic input'!$F$113,'Basic input'!$F$78,-$D$8)-$D$8/'Basic input'!$F$78,0),0)</f>
        <v>0</v>
      </c>
      <c r="I122" s="154">
        <f>IF(SUM(I118:$AC$118)&lt;&gt;0,IF('Basic input'!$F$78&gt;=I120,PMT('Basic input'!$F$113,'Basic input'!$F$78,-$D$8)-$D$8/'Basic input'!$F$78,0),0)</f>
        <v>0</v>
      </c>
      <c r="J122" s="154">
        <f>IF(SUM(J118:$AC$118)&lt;&gt;0,IF('Basic input'!$F$78&gt;=J120,PMT('Basic input'!$F$113,'Basic input'!$F$78,-$D$8)-$D$8/'Basic input'!$F$78,0),0)</f>
        <v>0</v>
      </c>
      <c r="K122" s="154">
        <f>IF(SUM(K118:$AC$118)&lt;&gt;0,IF('Basic input'!$F$78&gt;=K120,PMT('Basic input'!$F$113,'Basic input'!$F$78,-$D$8)-$D$8/'Basic input'!$F$78,0),0)</f>
        <v>0</v>
      </c>
      <c r="L122" s="154">
        <f>IF(SUM(L118:$AC$118)&lt;&gt;0,IF('Basic input'!$F$78&gt;=L120,PMT('Basic input'!$F$113,'Basic input'!$F$78,-$D$8)-$D$8/'Basic input'!$F$78,0),0)</f>
        <v>0</v>
      </c>
      <c r="M122" s="154">
        <f>IF(SUM(M118:$AC$118)&lt;&gt;0,IF('Basic input'!$F$78&gt;=M120,PMT('Basic input'!$F$113,'Basic input'!$F$78,-$D$8)-$D$8/'Basic input'!$F$78,0),0)</f>
        <v>0</v>
      </c>
      <c r="N122" s="154">
        <f>IF(SUM(N118:$AC$118)&lt;&gt;0,IF('Basic input'!$F$78&gt;=N120,PMT('Basic input'!$F$113,'Basic input'!$F$78,-$D$8)-$D$8/'Basic input'!$F$78,0),0)</f>
        <v>0</v>
      </c>
      <c r="O122" s="154">
        <f>IF(SUM(O118:$AC$118)&lt;&gt;0,IF('Basic input'!$F$78&gt;=O120,PMT('Basic input'!$F$113,'Basic input'!$F$78,-$D$8)-$D$8/'Basic input'!$F$78,0),0)</f>
        <v>0</v>
      </c>
      <c r="P122" s="154">
        <f>IF(SUM(P118:$AC$118)&lt;&gt;0,IF('Basic input'!$F$78&gt;=P120,PMT('Basic input'!$F$113,'Basic input'!$F$78,-$D$8)-$D$8/'Basic input'!$F$78,0),0)</f>
        <v>0</v>
      </c>
      <c r="Q122" s="154">
        <f>IF(SUM(Q118:$AC$118)&lt;&gt;0,IF('Basic input'!$F$78&gt;=Q120,PMT('Basic input'!$F$113,'Basic input'!$F$78,-$D$8)-$D$8/'Basic input'!$F$78,0),0)</f>
        <v>0</v>
      </c>
      <c r="R122" s="154">
        <f>IF(SUM(R118:$AC$118)&lt;&gt;0,IF('Basic input'!$F$78&gt;=R120,PMT('Basic input'!$F$113,'Basic input'!$F$78,-$D$8)-$D$8/'Basic input'!$F$78,0),0)</f>
        <v>0</v>
      </c>
      <c r="S122" s="154">
        <f>IF(SUM(S118:$AC$118)&lt;&gt;0,IF('Basic input'!$F$78&gt;=S120,PMT('Basic input'!$F$113,'Basic input'!$F$78,-$D$8)-$D$8/'Basic input'!$F$78,0),0)</f>
        <v>0</v>
      </c>
      <c r="T122" s="154">
        <f>IF(SUM(T118:$AC$118)&lt;&gt;0,IF('Basic input'!$F$78&gt;=T120,PMT('Basic input'!$F$113,'Basic input'!$F$78,-$D$8)-$D$8/'Basic input'!$F$78,0),0)</f>
        <v>0</v>
      </c>
      <c r="U122" s="154">
        <f>IF(SUM(U118:$AC$118)&lt;&gt;0,IF('Basic input'!$F$78&gt;=U120,PMT('Basic input'!$F$113,'Basic input'!$F$78,-$D$8)-$D$8/'Basic input'!$F$78,0),0)</f>
        <v>0</v>
      </c>
      <c r="V122" s="154">
        <f>IF(SUM(V118:$AC$118)&lt;&gt;0,IF('Basic input'!$F$78&gt;=V120,PMT('Basic input'!$F$113,'Basic input'!$F$78,-$D$8)-$D$8/'Basic input'!$F$78,0),0)</f>
        <v>0</v>
      </c>
      <c r="W122" s="154">
        <f>IF(SUM(W118:$AC$118)&lt;&gt;0,IF('Basic input'!$F$78&gt;=W120,PMT('Basic input'!$F$113,'Basic input'!$F$78,-$D$8)-$D$8/'Basic input'!$F$78,0),0)</f>
        <v>0</v>
      </c>
      <c r="X122" s="154">
        <f>IF(SUM(X118:$AC$118)&lt;&gt;0,IF('Basic input'!$F$78&gt;=X120,PMT('Basic input'!$F$113,'Basic input'!$F$78,-$D$8)-$D$8/'Basic input'!$F$78,0),0)</f>
        <v>0</v>
      </c>
      <c r="Y122" s="154">
        <f>IF(SUM(Y118:$AC$118)&lt;&gt;0,IF('Basic input'!$F$78&gt;=Y120,PMT('Basic input'!$F$113,'Basic input'!$F$78,-$D$8)-$D$8/'Basic input'!$F$78,0),0)</f>
        <v>0</v>
      </c>
      <c r="Z122" s="154">
        <f>IF(SUM(Z118:$AC$118)&lt;&gt;0,IF('Basic input'!$F$78&gt;=Z120,PMT('Basic input'!$F$113,'Basic input'!$F$78,-$D$8)-$D$8/'Basic input'!$F$78,0),0)</f>
        <v>0</v>
      </c>
      <c r="AA122" s="154">
        <f>IF(SUM(AA118:$AC$118)&lt;&gt;0,IF('Basic input'!$F$78&gt;=AA120,PMT('Basic input'!$F$113,'Basic input'!$F$78,-$D$8)-$D$8/'Basic input'!$F$78,0),0)</f>
        <v>0</v>
      </c>
      <c r="AB122" s="154">
        <f>IF(SUM(AB118:$AC$118)&lt;&gt;0,IF('Basic input'!$F$78&gt;=AB120,PMT('Basic input'!$F$113,'Basic input'!$F$78,-$D$8)-$D$8/'Basic input'!$F$78,0),0)</f>
        <v>0</v>
      </c>
      <c r="AC122" s="154"/>
    </row>
    <row r="123" spans="1:29" s="211" customFormat="1" ht="20.25" customHeight="1" outlineLevel="1" x14ac:dyDescent="0.3">
      <c r="A123" s="85"/>
      <c r="B123" s="225"/>
      <c r="C123" s="191" t="s">
        <v>234</v>
      </c>
      <c r="D123" s="155"/>
      <c r="E123" s="154">
        <f>IF(SUM(E118:$AC$118)&lt;&gt;0,IF('Basic input'!$F$78&gt;=D120,PMT('Basic input'!$F$113,'Basic input'!$F$78,-$E$8)-$E$8/'Basic input'!$F$78,0),0)</f>
        <v>0</v>
      </c>
      <c r="F123" s="154">
        <f>IF(SUM(F118:$AC$118)&lt;&gt;0,IF('Basic input'!$F$78&gt;=E120,PMT('Basic input'!$F$113,'Basic input'!$F$78,-$E$8)-$E$8/'Basic input'!$F$78,0),0)</f>
        <v>0</v>
      </c>
      <c r="G123" s="154">
        <f>IF(SUM(G118:$AC$118)&lt;&gt;0,IF('Basic input'!$F$78&gt;=F120,PMT('Basic input'!$F$113,'Basic input'!$F$78,-$E$8)-$E$8/'Basic input'!$F$78,0),0)</f>
        <v>0</v>
      </c>
      <c r="H123" s="154">
        <f>IF(SUM(H118:$AC$118)&lt;&gt;0,IF('Basic input'!$F$78&gt;=G120,PMT('Basic input'!$F$113,'Basic input'!$F$78,-$E$8)-$E$8/'Basic input'!$F$78,0),0)</f>
        <v>0</v>
      </c>
      <c r="I123" s="154">
        <f>IF(SUM(I118:$AC$118)&lt;&gt;0,IF('Basic input'!$F$78&gt;=H120,PMT('Basic input'!$F$113,'Basic input'!$F$78,-$E$8)-$E$8/'Basic input'!$F$78,0),0)</f>
        <v>0</v>
      </c>
      <c r="J123" s="154">
        <f>IF(SUM(J118:$AC$118)&lt;&gt;0,IF('Basic input'!$F$78&gt;=I120,PMT('Basic input'!$F$113,'Basic input'!$F$78,-$E$8)-$E$8/'Basic input'!$F$78,0),0)</f>
        <v>0</v>
      </c>
      <c r="K123" s="154">
        <f>IF(SUM(K118:$AC$118)&lt;&gt;0,IF('Basic input'!$F$78&gt;=J120,PMT('Basic input'!$F$113,'Basic input'!$F$78,-$E$8)-$E$8/'Basic input'!$F$78,0),0)</f>
        <v>0</v>
      </c>
      <c r="L123" s="154">
        <f>IF(SUM(L118:$AC$118)&lt;&gt;0,IF('Basic input'!$F$78&gt;=K120,PMT('Basic input'!$F$113,'Basic input'!$F$78,-$E$8)-$E$8/'Basic input'!$F$78,0),0)</f>
        <v>0</v>
      </c>
      <c r="M123" s="154">
        <f>IF(SUM(M118:$AC$118)&lt;&gt;0,IF('Basic input'!$F$78&gt;=L120,PMT('Basic input'!$F$113,'Basic input'!$F$78,-$E$8)-$E$8/'Basic input'!$F$78,0),0)</f>
        <v>0</v>
      </c>
      <c r="N123" s="154">
        <f>IF(SUM(N118:$AC$118)&lt;&gt;0,IF('Basic input'!$F$78&gt;=M120,PMT('Basic input'!$F$113,'Basic input'!$F$78,-$E$8)-$E$8/'Basic input'!$F$78,0),0)</f>
        <v>0</v>
      </c>
      <c r="O123" s="154">
        <f>IF(SUM(O118:$AC$118)&lt;&gt;0,IF('Basic input'!$F$78&gt;=N120,PMT('Basic input'!$F$113,'Basic input'!$F$78,-$E$8)-$E$8/'Basic input'!$F$78,0),0)</f>
        <v>0</v>
      </c>
      <c r="P123" s="154">
        <f>IF(SUM(P118:$AC$118)&lt;&gt;0,IF('Basic input'!$F$78&gt;=O120,PMT('Basic input'!$F$113,'Basic input'!$F$78,-$E$8)-$E$8/'Basic input'!$F$78,0),0)</f>
        <v>0</v>
      </c>
      <c r="Q123" s="154">
        <f>IF(SUM(Q118:$AC$118)&lt;&gt;0,IF('Basic input'!$F$78&gt;=P120,PMT('Basic input'!$F$113,'Basic input'!$F$78,-$E$8)-$E$8/'Basic input'!$F$78,0),0)</f>
        <v>0</v>
      </c>
      <c r="R123" s="154">
        <f>IF(SUM(R118:$AC$118)&lt;&gt;0,IF('Basic input'!$F$78&gt;=Q120,PMT('Basic input'!$F$113,'Basic input'!$F$78,-$E$8)-$E$8/'Basic input'!$F$78,0),0)</f>
        <v>0</v>
      </c>
      <c r="S123" s="154">
        <f>IF(SUM(S118:$AC$118)&lt;&gt;0,IF('Basic input'!$F$78&gt;=R120,PMT('Basic input'!$F$113,'Basic input'!$F$78,-$E$8)-$E$8/'Basic input'!$F$78,0),0)</f>
        <v>0</v>
      </c>
      <c r="T123" s="154">
        <f>IF(SUM(T118:$AC$118)&lt;&gt;0,IF('Basic input'!$F$78&gt;=S120,PMT('Basic input'!$F$113,'Basic input'!$F$78,-$E$8)-$E$8/'Basic input'!$F$78,0),0)</f>
        <v>0</v>
      </c>
      <c r="U123" s="154">
        <f>IF(SUM(U118:$AC$118)&lt;&gt;0,IF('Basic input'!$F$78&gt;=T120,PMT('Basic input'!$F$113,'Basic input'!$F$78,-$E$8)-$E$8/'Basic input'!$F$78,0),0)</f>
        <v>0</v>
      </c>
      <c r="V123" s="154">
        <f>IF(SUM(V118:$AC$118)&lt;&gt;0,IF('Basic input'!$F$78&gt;=U120,PMT('Basic input'!$F$113,'Basic input'!$F$78,-$E$8)-$E$8/'Basic input'!$F$78,0),0)</f>
        <v>0</v>
      </c>
      <c r="W123" s="154">
        <f>IF(SUM(W118:$AC$118)&lt;&gt;0,IF('Basic input'!$F$78&gt;=V120,PMT('Basic input'!$F$113,'Basic input'!$F$78,-$E$8)-$E$8/'Basic input'!$F$78,0),0)</f>
        <v>0</v>
      </c>
      <c r="X123" s="154">
        <f>IF(SUM(X118:$AC$118)&lt;&gt;0,IF('Basic input'!$F$78&gt;=W120,PMT('Basic input'!$F$113,'Basic input'!$F$78,-$E$8)-$E$8/'Basic input'!$F$78,0),0)</f>
        <v>0</v>
      </c>
      <c r="Y123" s="154">
        <f>IF(SUM(Y118:$AC$118)&lt;&gt;0,IF('Basic input'!$F$78&gt;=X120,PMT('Basic input'!$F$113,'Basic input'!$F$78,-$E$8)-$E$8/'Basic input'!$F$78,0),0)</f>
        <v>0</v>
      </c>
      <c r="Z123" s="154">
        <f>IF(SUM(Z118:$AC$118)&lt;&gt;0,IF('Basic input'!$F$78&gt;=Y120,PMT('Basic input'!$F$113,'Basic input'!$F$78,-$E$8)-$E$8/'Basic input'!$F$78,0),0)</f>
        <v>0</v>
      </c>
      <c r="AA123" s="154">
        <f>IF(SUM(AA118:$AC$118)&lt;&gt;0,IF('Basic input'!$F$78&gt;=Z120,PMT('Basic input'!$F$113,'Basic input'!$F$78,-$E$8)-$E$8/'Basic input'!$F$78,0),0)</f>
        <v>0</v>
      </c>
      <c r="AB123" s="154">
        <f>IF(SUM(AB118:$AC$118)&lt;&gt;0,IF('Basic input'!$F$78&gt;=AA120,PMT('Basic input'!$F$113,'Basic input'!$F$78,-$E$8)-$E$8/'Basic input'!$F$78,0),0)</f>
        <v>0</v>
      </c>
      <c r="AC123" s="154"/>
    </row>
    <row r="124" spans="1:29" s="211" customFormat="1" ht="20.25" customHeight="1" outlineLevel="1" x14ac:dyDescent="0.3">
      <c r="A124" s="85"/>
      <c r="B124" s="226"/>
      <c r="C124" s="191" t="s">
        <v>235</v>
      </c>
      <c r="D124" s="154"/>
      <c r="E124" s="154"/>
      <c r="F124" s="154">
        <f>IF(SUM(F118:$AC$118)&lt;&gt;0,IF('Basic input'!$F$78&gt;=D120,PMT('Basic input'!$F$113,'Basic input'!$F$78,-$F$8)-$F$8/'Basic input'!$F$78,0),0)</f>
        <v>0</v>
      </c>
      <c r="G124" s="154">
        <f>IF(SUM(G118:$AC$118)&lt;&gt;0,IF('Basic input'!$F$78&gt;=E120,PMT('Basic input'!$F$113,'Basic input'!$F$78,-$F$8)-$F$8/'Basic input'!$F$78,0),0)</f>
        <v>0</v>
      </c>
      <c r="H124" s="154">
        <f>IF(SUM(H118:$AC$118)&lt;&gt;0,IF('Basic input'!$F$78&gt;=F120,PMT('Basic input'!$F$113,'Basic input'!$F$78,-$F$8)-$F$8/'Basic input'!$F$78,0),0)</f>
        <v>0</v>
      </c>
      <c r="I124" s="154">
        <f>IF(SUM(I118:$AC$118)&lt;&gt;0,IF('Basic input'!$F$78&gt;=G120,PMT('Basic input'!$F$113,'Basic input'!$F$78,-$F$8)-$F$8/'Basic input'!$F$78,0),0)</f>
        <v>0</v>
      </c>
      <c r="J124" s="154">
        <f>IF(SUM(J118:$AC$118)&lt;&gt;0,IF('Basic input'!$F$78&gt;=H120,PMT('Basic input'!$F$113,'Basic input'!$F$78,-$F$8)-$F$8/'Basic input'!$F$78,0),0)</f>
        <v>0</v>
      </c>
      <c r="K124" s="154">
        <f>IF(SUM(K118:$AC$118)&lt;&gt;0,IF('Basic input'!$F$78&gt;=I120,PMT('Basic input'!$F$113,'Basic input'!$F$78,-$F$8)-$F$8/'Basic input'!$F$78,0),0)</f>
        <v>0</v>
      </c>
      <c r="L124" s="154">
        <f>IF(SUM(L118:$AC$118)&lt;&gt;0,IF('Basic input'!$F$78&gt;=J120,PMT('Basic input'!$F$113,'Basic input'!$F$78,-$F$8)-$F$8/'Basic input'!$F$78,0),0)</f>
        <v>0</v>
      </c>
      <c r="M124" s="154">
        <f>IF(SUM(M118:$AC$118)&lt;&gt;0,IF('Basic input'!$F$78&gt;=K120,PMT('Basic input'!$F$113,'Basic input'!$F$78,-$F$8)-$F$8/'Basic input'!$F$78,0),0)</f>
        <v>0</v>
      </c>
      <c r="N124" s="154">
        <f>IF(SUM(N118:$AC$118)&lt;&gt;0,IF('Basic input'!$F$78&gt;=L120,PMT('Basic input'!$F$113,'Basic input'!$F$78,-$F$8)-$F$8/'Basic input'!$F$78,0),0)</f>
        <v>0</v>
      </c>
      <c r="O124" s="154">
        <f>IF(SUM(O118:$AC$118)&lt;&gt;0,IF('Basic input'!$F$78&gt;=M120,PMT('Basic input'!$F$113,'Basic input'!$F$78,-$F$8)-$F$8/'Basic input'!$F$78,0),0)</f>
        <v>0</v>
      </c>
      <c r="P124" s="154">
        <f>IF(SUM(P118:$AC$118)&lt;&gt;0,IF('Basic input'!$F$78&gt;=N120,PMT('Basic input'!$F$113,'Basic input'!$F$78,-$F$8)-$F$8/'Basic input'!$F$78,0),0)</f>
        <v>0</v>
      </c>
      <c r="Q124" s="154">
        <f>IF(SUM(Q118:$AC$118)&lt;&gt;0,IF('Basic input'!$F$78&gt;=O120,PMT('Basic input'!$F$113,'Basic input'!$F$78,-$F$8)-$F$8/'Basic input'!$F$78,0),0)</f>
        <v>0</v>
      </c>
      <c r="R124" s="154">
        <f>IF(SUM(R118:$AC$118)&lt;&gt;0,IF('Basic input'!$F$78&gt;=P120,PMT('Basic input'!$F$113,'Basic input'!$F$78,-$F$8)-$F$8/'Basic input'!$F$78,0),0)</f>
        <v>0</v>
      </c>
      <c r="S124" s="154">
        <f>IF(SUM(S118:$AC$118)&lt;&gt;0,IF('Basic input'!$F$78&gt;=Q120,PMT('Basic input'!$F$113,'Basic input'!$F$78,-$F$8)-$F$8/'Basic input'!$F$78,0),0)</f>
        <v>0</v>
      </c>
      <c r="T124" s="154">
        <f>IF(SUM(T118:$AC$118)&lt;&gt;0,IF('Basic input'!$F$78&gt;=R120,PMT('Basic input'!$F$113,'Basic input'!$F$78,-$F$8)-$F$8/'Basic input'!$F$78,0),0)</f>
        <v>0</v>
      </c>
      <c r="U124" s="154">
        <f>IF(SUM(U118:$AC$118)&lt;&gt;0,IF('Basic input'!$F$78&gt;=S120,PMT('Basic input'!$F$113,'Basic input'!$F$78,-$F$8)-$F$8/'Basic input'!$F$78,0),0)</f>
        <v>0</v>
      </c>
      <c r="V124" s="154">
        <f>IF(SUM(V118:$AC$118)&lt;&gt;0,IF('Basic input'!$F$78&gt;=T120,PMT('Basic input'!$F$113,'Basic input'!$F$78,-$F$8)-$F$8/'Basic input'!$F$78,0),0)</f>
        <v>0</v>
      </c>
      <c r="W124" s="154">
        <f>IF(SUM(W118:$AC$118)&lt;&gt;0,IF('Basic input'!$F$78&gt;=U120,PMT('Basic input'!$F$113,'Basic input'!$F$78,-$F$8)-$F$8/'Basic input'!$F$78,0),0)</f>
        <v>0</v>
      </c>
      <c r="X124" s="154">
        <f>IF(SUM(X118:$AC$118)&lt;&gt;0,IF('Basic input'!$F$78&gt;=V120,PMT('Basic input'!$F$113,'Basic input'!$F$78,-$F$8)-$F$8/'Basic input'!$F$78,0),0)</f>
        <v>0</v>
      </c>
      <c r="Y124" s="154">
        <f>IF(SUM(Y118:$AC$118)&lt;&gt;0,IF('Basic input'!$F$78&gt;=W120,PMT('Basic input'!$F$113,'Basic input'!$F$78,-$F$8)-$F$8/'Basic input'!$F$78,0),0)</f>
        <v>0</v>
      </c>
      <c r="Z124" s="154">
        <f>IF(SUM(Z118:$AC$118)&lt;&gt;0,IF('Basic input'!$F$78&gt;=X120,PMT('Basic input'!$F$113,'Basic input'!$F$78,-$F$8)-$F$8/'Basic input'!$F$78,0),0)</f>
        <v>0</v>
      </c>
      <c r="AA124" s="154">
        <f>IF(SUM(AA118:$AC$118)&lt;&gt;0,IF('Basic input'!$F$78&gt;=Y120,PMT('Basic input'!$F$113,'Basic input'!$F$78,-$F$8)-$F$8/'Basic input'!$F$78,0),0)</f>
        <v>0</v>
      </c>
      <c r="AB124" s="154">
        <f>IF(SUM(AB118:$AC$118)&lt;&gt;0,IF('Basic input'!$F$78&gt;=Z120,PMT('Basic input'!$F$113,'Basic input'!$F$78,-$F$8)-$F$8/'Basic input'!$F$78,0),0)</f>
        <v>0</v>
      </c>
      <c r="AC124" s="154"/>
    </row>
    <row r="125" spans="1:29" s="211" customFormat="1" ht="20.25" customHeight="1" outlineLevel="1" x14ac:dyDescent="0.3">
      <c r="A125" s="85"/>
      <c r="B125" s="226"/>
      <c r="C125" s="191" t="s">
        <v>236</v>
      </c>
      <c r="D125" s="154"/>
      <c r="E125" s="154"/>
      <c r="F125" s="154"/>
      <c r="G125" s="154">
        <f>IF(SUM(G118:$AC$118)&lt;&gt;0,IF('Basic input'!$F$78&gt;=D120,PMT('Basic input'!$F$113,'Basic input'!$F$78,-$G$8)-$G$8/'Basic input'!$F$78,0),0)</f>
        <v>0</v>
      </c>
      <c r="H125" s="154">
        <f>IF(SUM(H118:$AC$118)&lt;&gt;0,IF('Basic input'!$F$78&gt;=E120,PMT('Basic input'!$F$113,'Basic input'!$F$78,-$G$8)-$G$8/'Basic input'!$F$78,0),0)</f>
        <v>0</v>
      </c>
      <c r="I125" s="154">
        <f>IF(SUM(I118:$AC$118)&lt;&gt;0,IF('Basic input'!$F$78&gt;=F120,PMT('Basic input'!$F$113,'Basic input'!$F$78,-$G$8)-$G$8/'Basic input'!$F$78,0),0)</f>
        <v>0</v>
      </c>
      <c r="J125" s="154">
        <f>IF(SUM(J118:$AC$118)&lt;&gt;0,IF('Basic input'!$F$78&gt;=G120,PMT('Basic input'!$F$113,'Basic input'!$F$78,-$G$8)-$G$8/'Basic input'!$F$78,0),0)</f>
        <v>0</v>
      </c>
      <c r="K125" s="154">
        <f>IF(SUM(K118:$AC$118)&lt;&gt;0,IF('Basic input'!$F$78&gt;=H120,PMT('Basic input'!$F$113,'Basic input'!$F$78,-$G$8)-$G$8/'Basic input'!$F$78,0),0)</f>
        <v>0</v>
      </c>
      <c r="L125" s="154">
        <f>IF(SUM(L118:$AC$118)&lt;&gt;0,IF('Basic input'!$F$78&gt;=I120,PMT('Basic input'!$F$113,'Basic input'!$F$78,-$G$8)-$G$8/'Basic input'!$F$78,0),0)</f>
        <v>0</v>
      </c>
      <c r="M125" s="154">
        <f>IF(SUM(M118:$AC$118)&lt;&gt;0,IF('Basic input'!$F$78&gt;=J120,PMT('Basic input'!$F$113,'Basic input'!$F$78,-$G$8)-$G$8/'Basic input'!$F$78,0),0)</f>
        <v>0</v>
      </c>
      <c r="N125" s="154">
        <f>IF(SUM(N118:$AC$118)&lt;&gt;0,IF('Basic input'!$F$78&gt;=K120,PMT('Basic input'!$F$113,'Basic input'!$F$78,-$G$8)-$G$8/'Basic input'!$F$78,0),0)</f>
        <v>0</v>
      </c>
      <c r="O125" s="154">
        <f>IF(SUM(O118:$AC$118)&lt;&gt;0,IF('Basic input'!$F$78&gt;=L120,PMT('Basic input'!$F$113,'Basic input'!$F$78,-$G$8)-$G$8/'Basic input'!$F$78,0),0)</f>
        <v>0</v>
      </c>
      <c r="P125" s="154">
        <f>IF(SUM(P118:$AC$118)&lt;&gt;0,IF('Basic input'!$F$78&gt;=M120,PMT('Basic input'!$F$113,'Basic input'!$F$78,-$G$8)-$G$8/'Basic input'!$F$78,0),0)</f>
        <v>0</v>
      </c>
      <c r="Q125" s="154">
        <f>IF(SUM(Q118:$AC$118)&lt;&gt;0,IF('Basic input'!$F$78&gt;=N120,PMT('Basic input'!$F$113,'Basic input'!$F$78,-$G$8)-$G$8/'Basic input'!$F$78,0),0)</f>
        <v>0</v>
      </c>
      <c r="R125" s="154">
        <f>IF(SUM(R118:$AC$118)&lt;&gt;0,IF('Basic input'!$F$78&gt;=O120,PMT('Basic input'!$F$113,'Basic input'!$F$78,-$G$8)-$G$8/'Basic input'!$F$78,0),0)</f>
        <v>0</v>
      </c>
      <c r="S125" s="154">
        <f>IF(SUM(S118:$AC$118)&lt;&gt;0,IF('Basic input'!$F$78&gt;=P120,PMT('Basic input'!$F$113,'Basic input'!$F$78,-$G$8)-$G$8/'Basic input'!$F$78,0),0)</f>
        <v>0</v>
      </c>
      <c r="T125" s="154">
        <f>IF(SUM(T118:$AC$118)&lt;&gt;0,IF('Basic input'!$F$78&gt;=Q120,PMT('Basic input'!$F$113,'Basic input'!$F$78,-$G$8)-$G$8/'Basic input'!$F$78,0),0)</f>
        <v>0</v>
      </c>
      <c r="U125" s="154">
        <f>IF(SUM(U118:$AC$118)&lt;&gt;0,IF('Basic input'!$F$78&gt;=R120,PMT('Basic input'!$F$113,'Basic input'!$F$78,-$G$8)-$G$8/'Basic input'!$F$78,0),0)</f>
        <v>0</v>
      </c>
      <c r="V125" s="154">
        <f>IF(SUM(V118:$AC$118)&lt;&gt;0,IF('Basic input'!$F$78&gt;=S120,PMT('Basic input'!$F$113,'Basic input'!$F$78,-$G$8)-$G$8/'Basic input'!$F$78,0),0)</f>
        <v>0</v>
      </c>
      <c r="W125" s="154">
        <f>IF(SUM(W118:$AC$118)&lt;&gt;0,IF('Basic input'!$F$78&gt;=T120,PMT('Basic input'!$F$113,'Basic input'!$F$78,-$G$8)-$G$8/'Basic input'!$F$78,0),0)</f>
        <v>0</v>
      </c>
      <c r="X125" s="154">
        <f>IF(SUM(X118:$AC$118)&lt;&gt;0,IF('Basic input'!$F$78&gt;=U120,PMT('Basic input'!$F$113,'Basic input'!$F$78,-$G$8)-$G$8/'Basic input'!$F$78,0),0)</f>
        <v>0</v>
      </c>
      <c r="Y125" s="154">
        <f>IF(SUM(Y118:$AC$118)&lt;&gt;0,IF('Basic input'!$F$78&gt;=V120,PMT('Basic input'!$F$113,'Basic input'!$F$78,-$G$8)-$G$8/'Basic input'!$F$78,0),0)</f>
        <v>0</v>
      </c>
      <c r="Z125" s="154">
        <f>IF(SUM(Z118:$AC$118)&lt;&gt;0,IF('Basic input'!$F$78&gt;=W120,PMT('Basic input'!$F$113,'Basic input'!$F$78,-$G$8)-$G$8/'Basic input'!$F$78,0),0)</f>
        <v>0</v>
      </c>
      <c r="AA125" s="154">
        <f>IF(SUM(AA118:$AC$118)&lt;&gt;0,IF('Basic input'!$F$78&gt;=X120,PMT('Basic input'!$F$113,'Basic input'!$F$78,-$G$8)-$G$8/'Basic input'!$F$78,0),0)</f>
        <v>0</v>
      </c>
      <c r="AB125" s="154">
        <f>IF(SUM(AB118:$AC$118)&lt;&gt;0,IF('Basic input'!$F$78&gt;=Y120,PMT('Basic input'!$F$113,'Basic input'!$F$78,-$G$8)-$G$8/'Basic input'!$F$78,0),0)</f>
        <v>0</v>
      </c>
      <c r="AC125" s="154"/>
    </row>
    <row r="126" spans="1:29" s="211" customFormat="1" ht="20.25" customHeight="1" outlineLevel="1" x14ac:dyDescent="0.3">
      <c r="A126" s="85"/>
      <c r="B126" s="226"/>
      <c r="C126" s="191" t="s">
        <v>237</v>
      </c>
      <c r="D126" s="154"/>
      <c r="E126" s="154"/>
      <c r="F126" s="154"/>
      <c r="G126" s="154"/>
      <c r="H126" s="154">
        <f>IF(SUM(H118:$AC$118)&lt;&gt;0,IF('Basic input'!$F$78&gt;=D120,PMT('Basic input'!$F$113,'Basic input'!$F$78,-$H$8)-$H$8/'Basic input'!$F$78,0),0)</f>
        <v>0</v>
      </c>
      <c r="I126" s="154">
        <f>IF(SUM(I118:$AC$118)&lt;&gt;0,IF('Basic input'!$F$78&gt;=E120,PMT('Basic input'!$F$113,'Basic input'!$F$78,-$H$8)-$H$8/'Basic input'!$F$78,0),0)</f>
        <v>0</v>
      </c>
      <c r="J126" s="154">
        <f>IF(SUM(J118:$AC$118)&lt;&gt;0,IF('Basic input'!$F$78&gt;=F120,PMT('Basic input'!$F$113,'Basic input'!$F$78,-$H$8)-$H$8/'Basic input'!$F$78,0),0)</f>
        <v>0</v>
      </c>
      <c r="K126" s="154">
        <f>IF(SUM(K118:$AC$118)&lt;&gt;0,IF('Basic input'!$F$78&gt;=G120,PMT('Basic input'!$F$113,'Basic input'!$F$78,-$H$8)-$H$8/'Basic input'!$F$78,0),0)</f>
        <v>0</v>
      </c>
      <c r="L126" s="154">
        <f>IF(SUM(L118:$AC$118)&lt;&gt;0,IF('Basic input'!$F$78&gt;=H120,PMT('Basic input'!$F$113,'Basic input'!$F$78,-$H$8)-$H$8/'Basic input'!$F$78,0),0)</f>
        <v>0</v>
      </c>
      <c r="M126" s="154">
        <f>IF(SUM(M118:$AC$118)&lt;&gt;0,IF('Basic input'!$F$78&gt;=I120,PMT('Basic input'!$F$113,'Basic input'!$F$78,-$H$8)-$H$8/'Basic input'!$F$78,0),0)</f>
        <v>0</v>
      </c>
      <c r="N126" s="154">
        <f>IF(SUM(N118:$AC$118)&lt;&gt;0,IF('Basic input'!$F$78&gt;=J120,PMT('Basic input'!$F$113,'Basic input'!$F$78,-$H$8)-$H$8/'Basic input'!$F$78,0),0)</f>
        <v>0</v>
      </c>
      <c r="O126" s="154">
        <f>IF(SUM(O118:$AC$118)&lt;&gt;0,IF('Basic input'!$F$78&gt;=K120,PMT('Basic input'!$F$113,'Basic input'!$F$78,-$H$8)-$H$8/'Basic input'!$F$78,0),0)</f>
        <v>0</v>
      </c>
      <c r="P126" s="154">
        <f>IF(SUM(P118:$AC$118)&lt;&gt;0,IF('Basic input'!$F$78&gt;=L120,PMT('Basic input'!$F$113,'Basic input'!$F$78,-$H$8)-$H$8/'Basic input'!$F$78,0),0)</f>
        <v>0</v>
      </c>
      <c r="Q126" s="154">
        <f>IF(SUM(Q118:$AC$118)&lt;&gt;0,IF('Basic input'!$F$78&gt;=M120,PMT('Basic input'!$F$113,'Basic input'!$F$78,-$H$8)-$H$8/'Basic input'!$F$78,0),0)</f>
        <v>0</v>
      </c>
      <c r="R126" s="154">
        <f>IF(SUM(R118:$AC$118)&lt;&gt;0,IF('Basic input'!$F$78&gt;=N120,PMT('Basic input'!$F$113,'Basic input'!$F$78,-$H$8)-$H$8/'Basic input'!$F$78,0),0)</f>
        <v>0</v>
      </c>
      <c r="S126" s="154">
        <f>IF(SUM(S118:$AC$118)&lt;&gt;0,IF('Basic input'!$F$78&gt;=O120,PMT('Basic input'!$F$113,'Basic input'!$F$78,-$H$8)-$H$8/'Basic input'!$F$78,0),0)</f>
        <v>0</v>
      </c>
      <c r="T126" s="154">
        <f>IF(SUM(T118:$AC$118)&lt;&gt;0,IF('Basic input'!$F$78&gt;=P120,PMT('Basic input'!$F$113,'Basic input'!$F$78,-$H$8)-$H$8/'Basic input'!$F$78,0),0)</f>
        <v>0</v>
      </c>
      <c r="U126" s="154">
        <f>IF(SUM(U118:$AC$118)&lt;&gt;0,IF('Basic input'!$F$78&gt;=Q120,PMT('Basic input'!$F$113,'Basic input'!$F$78,-$H$8)-$H$8/'Basic input'!$F$78,0),0)</f>
        <v>0</v>
      </c>
      <c r="V126" s="154">
        <f>IF(SUM(V118:$AC$118)&lt;&gt;0,IF('Basic input'!$F$78&gt;=R120,PMT('Basic input'!$F$113,'Basic input'!$F$78,-$H$8)-$H$8/'Basic input'!$F$78,0),0)</f>
        <v>0</v>
      </c>
      <c r="W126" s="154">
        <f>IF(SUM(W118:$AC$118)&lt;&gt;0,IF('Basic input'!$F$78&gt;=S120,PMT('Basic input'!$F$113,'Basic input'!$F$78,-$H$8)-$H$8/'Basic input'!$F$78,0),0)</f>
        <v>0</v>
      </c>
      <c r="X126" s="154">
        <f>IF(SUM(X118:$AC$118)&lt;&gt;0,IF('Basic input'!$F$78&gt;=T120,PMT('Basic input'!$F$113,'Basic input'!$F$78,-$H$8)-$H$8/'Basic input'!$F$78,0),0)</f>
        <v>0</v>
      </c>
      <c r="Y126" s="154">
        <f>IF(SUM(Y118:$AC$118)&lt;&gt;0,IF('Basic input'!$F$78&gt;=U120,PMT('Basic input'!$F$113,'Basic input'!$F$78,-$H$8)-$H$8/'Basic input'!$F$78,0),0)</f>
        <v>0</v>
      </c>
      <c r="Z126" s="154">
        <f>IF(SUM(Z118:$AC$118)&lt;&gt;0,IF('Basic input'!$F$78&gt;=V120,PMT('Basic input'!$F$113,'Basic input'!$F$78,-$H$8)-$H$8/'Basic input'!$F$78,0),0)</f>
        <v>0</v>
      </c>
      <c r="AA126" s="154">
        <f>IF(SUM(AA118:$AC$118)&lt;&gt;0,IF('Basic input'!$F$78&gt;=W120,PMT('Basic input'!$F$113,'Basic input'!$F$78,-$H$8)-$H$8/'Basic input'!$F$78,0),0)</f>
        <v>0</v>
      </c>
      <c r="AB126" s="154">
        <f>IF(SUM(AB118:$AC$118)&lt;&gt;0,IF('Basic input'!$F$78&gt;=X120,PMT('Basic input'!$F$113,'Basic input'!$F$78,-$H$8)-$H$8/'Basic input'!$F$78,0),0)</f>
        <v>0</v>
      </c>
      <c r="AC126" s="154"/>
    </row>
    <row r="127" spans="1:29" s="211" customFormat="1" ht="20.25" customHeight="1" outlineLevel="1" x14ac:dyDescent="0.3">
      <c r="A127" s="85"/>
      <c r="B127" s="226"/>
      <c r="C127" s="191" t="s">
        <v>238</v>
      </c>
      <c r="D127" s="154"/>
      <c r="E127" s="154"/>
      <c r="F127" s="154"/>
      <c r="G127" s="154"/>
      <c r="H127" s="154"/>
      <c r="I127" s="154">
        <f>IF(SUM(I118:$AC$118)&lt;&gt;0,IF('Basic input'!$F$78&gt;=D120,PMT('Basic input'!$F$113,'Basic input'!$F$78,-$I$8)-$I$8/'Basic input'!$F$78,0),0)</f>
        <v>0</v>
      </c>
      <c r="J127" s="154">
        <f>IF(SUM(J118:$AC$118)&lt;&gt;0,IF('Basic input'!$F$78&gt;=E120,PMT('Basic input'!$F$113,'Basic input'!$F$78,-$I$8)-$I$8/'Basic input'!$F$78,0),0)</f>
        <v>0</v>
      </c>
      <c r="K127" s="154">
        <f>IF(SUM(K118:$AC$118)&lt;&gt;0,IF('Basic input'!$F$78&gt;=F120,PMT('Basic input'!$F$113,'Basic input'!$F$78,-$I$8)-$I$8/'Basic input'!$F$78,0),0)</f>
        <v>0</v>
      </c>
      <c r="L127" s="154">
        <f>IF(SUM(L118:$AC$118)&lt;&gt;0,IF('Basic input'!$F$78&gt;=G120,PMT('Basic input'!$F$113,'Basic input'!$F$78,-$I$8)-$I$8/'Basic input'!$F$78,0),0)</f>
        <v>0</v>
      </c>
      <c r="M127" s="154">
        <f>IF(SUM(M118:$AC$118)&lt;&gt;0,IF('Basic input'!$F$78&gt;=H120,PMT('Basic input'!$F$113,'Basic input'!$F$78,-$I$8)-$I$8/'Basic input'!$F$78,0),0)</f>
        <v>0</v>
      </c>
      <c r="N127" s="154">
        <f>IF(SUM(N118:$AC$118)&lt;&gt;0,IF('Basic input'!$F$78&gt;=I120,PMT('Basic input'!$F$113,'Basic input'!$F$78,-$I$8)-$I$8/'Basic input'!$F$78,0),0)</f>
        <v>0</v>
      </c>
      <c r="O127" s="154">
        <f>IF(SUM(O118:$AC$118)&lt;&gt;0,IF('Basic input'!$F$78&gt;=J120,PMT('Basic input'!$F$113,'Basic input'!$F$78,-$I$8)-$I$8/'Basic input'!$F$78,0),0)</f>
        <v>0</v>
      </c>
      <c r="P127" s="154">
        <f>IF(SUM(P118:$AC$118)&lt;&gt;0,IF('Basic input'!$F$78&gt;=K120,PMT('Basic input'!$F$113,'Basic input'!$F$78,-$I$8)-$I$8/'Basic input'!$F$78,0),0)</f>
        <v>0</v>
      </c>
      <c r="Q127" s="154">
        <f>IF(SUM(Q118:$AC$118)&lt;&gt;0,IF('Basic input'!$F$78&gt;=L120,PMT('Basic input'!$F$113,'Basic input'!$F$78,-$I$8)-$I$8/'Basic input'!$F$78,0),0)</f>
        <v>0</v>
      </c>
      <c r="R127" s="154">
        <f>IF(SUM(R118:$AC$118)&lt;&gt;0,IF('Basic input'!$F$78&gt;=M120,PMT('Basic input'!$F$113,'Basic input'!$F$78,-$I$8)-$I$8/'Basic input'!$F$78,0),0)</f>
        <v>0</v>
      </c>
      <c r="S127" s="154">
        <f>IF(SUM(S118:$AC$118)&lt;&gt;0,IF('Basic input'!$F$78&gt;=N120,PMT('Basic input'!$F$113,'Basic input'!$F$78,-$I$8)-$I$8/'Basic input'!$F$78,0),0)</f>
        <v>0</v>
      </c>
      <c r="T127" s="154">
        <f>IF(SUM(T118:$AC$118)&lt;&gt;0,IF('Basic input'!$F$78&gt;=O120,PMT('Basic input'!$F$113,'Basic input'!$F$78,-$I$8)-$I$8/'Basic input'!$F$78,0),0)</f>
        <v>0</v>
      </c>
      <c r="U127" s="154">
        <f>IF(SUM(U118:$AC$118)&lt;&gt;0,IF('Basic input'!$F$78&gt;=P120,PMT('Basic input'!$F$113,'Basic input'!$F$78,-$I$8)-$I$8/'Basic input'!$F$78,0),0)</f>
        <v>0</v>
      </c>
      <c r="V127" s="154">
        <f>IF(SUM(V118:$AC$118)&lt;&gt;0,IF('Basic input'!$F$78&gt;=Q120,PMT('Basic input'!$F$113,'Basic input'!$F$78,-$I$8)-$I$8/'Basic input'!$F$78,0),0)</f>
        <v>0</v>
      </c>
      <c r="W127" s="154">
        <f>IF(SUM(W118:$AC$118)&lt;&gt;0,IF('Basic input'!$F$78&gt;=R120,PMT('Basic input'!$F$113,'Basic input'!$F$78,-$I$8)-$I$8/'Basic input'!$F$78,0),0)</f>
        <v>0</v>
      </c>
      <c r="X127" s="154">
        <f>IF(SUM(X118:$AC$118)&lt;&gt;0,IF('Basic input'!$F$78&gt;=S120,PMT('Basic input'!$F$113,'Basic input'!$F$78,-$I$8)-$I$8/'Basic input'!$F$78,0),0)</f>
        <v>0</v>
      </c>
      <c r="Y127" s="154">
        <f>IF(SUM(Y118:$AC$118)&lt;&gt;0,IF('Basic input'!$F$78&gt;=T120,PMT('Basic input'!$F$113,'Basic input'!$F$78,-$I$8)-$I$8/'Basic input'!$F$78,0),0)</f>
        <v>0</v>
      </c>
      <c r="Z127" s="154">
        <f>IF(SUM(Z118:$AC$118)&lt;&gt;0,IF('Basic input'!$F$78&gt;=U120,PMT('Basic input'!$F$113,'Basic input'!$F$78,-$I$8)-$I$8/'Basic input'!$F$78,0),0)</f>
        <v>0</v>
      </c>
      <c r="AA127" s="154">
        <f>IF(SUM(AA118:$AC$118)&lt;&gt;0,IF('Basic input'!$F$78&gt;=V120,PMT('Basic input'!$F$113,'Basic input'!$F$78,-$I$8)-$I$8/'Basic input'!$F$78,0),0)</f>
        <v>0</v>
      </c>
      <c r="AB127" s="154">
        <f>IF(SUM(AB118:$AC$118)&lt;&gt;0,IF('Basic input'!$F$78&gt;=W120,PMT('Basic input'!$F$113,'Basic input'!$F$78,-$I$8)-$I$8/'Basic input'!$F$78,0),0)</f>
        <v>0</v>
      </c>
      <c r="AC127" s="154"/>
    </row>
    <row r="128" spans="1:29" s="211" customFormat="1" ht="20.25" customHeight="1" outlineLevel="1" x14ac:dyDescent="0.3">
      <c r="A128" s="85"/>
      <c r="B128" s="226"/>
      <c r="C128" s="191" t="s">
        <v>239</v>
      </c>
      <c r="D128" s="154"/>
      <c r="E128" s="154"/>
      <c r="F128" s="154"/>
      <c r="G128" s="154"/>
      <c r="H128" s="154"/>
      <c r="I128" s="154"/>
      <c r="J128" s="154">
        <f>IF(SUM(J118:$AC$118)&lt;&gt;0,IF('Basic input'!$F$78&gt;=D120,PMT('Basic input'!$F$113,'Basic input'!$F$78,-$J$8)-$J$8/'Basic input'!$F$78,0),0)</f>
        <v>0</v>
      </c>
      <c r="K128" s="154">
        <f>IF(SUM(K118:$AC$118)&lt;&gt;0,IF('Basic input'!$F$78&gt;=E120,PMT('Basic input'!$F$113,'Basic input'!$F$78,-$J$8)-$J$8/'Basic input'!$F$78,0),0)</f>
        <v>0</v>
      </c>
      <c r="L128" s="154">
        <f>IF(SUM(L118:$AC$118)&lt;&gt;0,IF('Basic input'!$F$78&gt;=F120,PMT('Basic input'!$F$113,'Basic input'!$F$78,-$J$8)-$J$8/'Basic input'!$F$78,0),0)</f>
        <v>0</v>
      </c>
      <c r="M128" s="154">
        <f>IF(SUM(M118:$AC$118)&lt;&gt;0,IF('Basic input'!$F$78&gt;=G120,PMT('Basic input'!$F$113,'Basic input'!$F$78,-$J$8)-$J$8/'Basic input'!$F$78,0),0)</f>
        <v>0</v>
      </c>
      <c r="N128" s="154">
        <f>IF(SUM(N118:$AC$118)&lt;&gt;0,IF('Basic input'!$F$78&gt;=H120,PMT('Basic input'!$F$113,'Basic input'!$F$78,-$J$8)-$J$8/'Basic input'!$F$78,0),0)</f>
        <v>0</v>
      </c>
      <c r="O128" s="154">
        <f>IF(SUM(O118:$AC$118)&lt;&gt;0,IF('Basic input'!$F$78&gt;=I120,PMT('Basic input'!$F$113,'Basic input'!$F$78,-$J$8)-$J$8/'Basic input'!$F$78,0),0)</f>
        <v>0</v>
      </c>
      <c r="P128" s="154">
        <f>IF(SUM(P118:$AC$118)&lt;&gt;0,IF('Basic input'!$F$78&gt;=J120,PMT('Basic input'!$F$113,'Basic input'!$F$78,-$J$8)-$J$8/'Basic input'!$F$78,0),0)</f>
        <v>0</v>
      </c>
      <c r="Q128" s="154">
        <f>IF(SUM(Q118:$AC$118)&lt;&gt;0,IF('Basic input'!$F$78&gt;=K120,PMT('Basic input'!$F$113,'Basic input'!$F$78,-$J$8)-$J$8/'Basic input'!$F$78,0),0)</f>
        <v>0</v>
      </c>
      <c r="R128" s="154">
        <f>IF(SUM(R118:$AC$118)&lt;&gt;0,IF('Basic input'!$F$78&gt;=L120,PMT('Basic input'!$F$113,'Basic input'!$F$78,-$J$8)-$J$8/'Basic input'!$F$78,0),0)</f>
        <v>0</v>
      </c>
      <c r="S128" s="154">
        <f>IF(SUM(S118:$AC$118)&lt;&gt;0,IF('Basic input'!$F$78&gt;=M120,PMT('Basic input'!$F$113,'Basic input'!$F$78,-$J$8)-$J$8/'Basic input'!$F$78,0),0)</f>
        <v>0</v>
      </c>
      <c r="T128" s="154">
        <f>IF(SUM(T118:$AC$118)&lt;&gt;0,IF('Basic input'!$F$78&gt;=N120,PMT('Basic input'!$F$113,'Basic input'!$F$78,-$J$8)-$J$8/'Basic input'!$F$78,0),0)</f>
        <v>0</v>
      </c>
      <c r="U128" s="154">
        <f>IF(SUM(U118:$AC$118)&lt;&gt;0,IF('Basic input'!$F$78&gt;=O120,PMT('Basic input'!$F$113,'Basic input'!$F$78,-$J$8)-$J$8/'Basic input'!$F$78,0),0)</f>
        <v>0</v>
      </c>
      <c r="V128" s="154">
        <f>IF(SUM(V118:$AC$118)&lt;&gt;0,IF('Basic input'!$F$78&gt;=P120,PMT('Basic input'!$F$113,'Basic input'!$F$78,-$J$8)-$J$8/'Basic input'!$F$78,0),0)</f>
        <v>0</v>
      </c>
      <c r="W128" s="154">
        <f>IF(SUM(W118:$AC$118)&lt;&gt;0,IF('Basic input'!$F$78&gt;=Q120,PMT('Basic input'!$F$113,'Basic input'!$F$78,-$J$8)-$J$8/'Basic input'!$F$78,0),0)</f>
        <v>0</v>
      </c>
      <c r="X128" s="154">
        <f>IF(SUM(X118:$AC$118)&lt;&gt;0,IF('Basic input'!$F$78&gt;=R120,PMT('Basic input'!$F$113,'Basic input'!$F$78,-$J$8)-$J$8/'Basic input'!$F$78,0),0)</f>
        <v>0</v>
      </c>
      <c r="Y128" s="154">
        <f>IF(SUM(Y118:$AC$118)&lt;&gt;0,IF('Basic input'!$F$78&gt;=S120,PMT('Basic input'!$F$113,'Basic input'!$F$78,-$J$8)-$J$8/'Basic input'!$F$78,0),0)</f>
        <v>0</v>
      </c>
      <c r="Z128" s="154">
        <f>IF(SUM(Z118:$AC$118)&lt;&gt;0,IF('Basic input'!$F$78&gt;=T120,PMT('Basic input'!$F$113,'Basic input'!$F$78,-$J$8)-$J$8/'Basic input'!$F$78,0),0)</f>
        <v>0</v>
      </c>
      <c r="AA128" s="154">
        <f>IF(SUM(AA118:$AC$118)&lt;&gt;0,IF('Basic input'!$F$78&gt;=U120,PMT('Basic input'!$F$113,'Basic input'!$F$78,-$J$8)-$J$8/'Basic input'!$F$78,0),0)</f>
        <v>0</v>
      </c>
      <c r="AB128" s="154">
        <f>IF(SUM(AB118:$AC$118)&lt;&gt;0,IF('Basic input'!$F$78&gt;=V120,PMT('Basic input'!$F$113,'Basic input'!$F$78,-$J$8)-$J$8/'Basic input'!$F$78,0),0)</f>
        <v>0</v>
      </c>
      <c r="AC128" s="154"/>
    </row>
    <row r="129" spans="1:29" s="211" customFormat="1" ht="20.25" customHeight="1" outlineLevel="1" x14ac:dyDescent="0.3">
      <c r="A129" s="85"/>
      <c r="B129" s="226"/>
      <c r="C129" s="191" t="s">
        <v>240</v>
      </c>
      <c r="D129" s="154"/>
      <c r="E129" s="154"/>
      <c r="F129" s="154"/>
      <c r="G129" s="154"/>
      <c r="H129" s="154"/>
      <c r="I129" s="154"/>
      <c r="J129" s="154"/>
      <c r="K129" s="154">
        <f>IF(SUM(K118:$AC$118)&lt;&gt;0,IF('Basic input'!$F$78&gt;=D120,PMT('Basic input'!$F$113,'Basic input'!$F$78,-$K$8)-$K$8/'Basic input'!$F$78,0),0)</f>
        <v>0</v>
      </c>
      <c r="L129" s="154">
        <f>IF(SUM(L118:$AC$118)&lt;&gt;0,IF('Basic input'!$F$78&gt;=E120,PMT('Basic input'!$F$113,'Basic input'!$F$78,-$K$8)-$K$8/'Basic input'!$F$78,0),0)</f>
        <v>0</v>
      </c>
      <c r="M129" s="154">
        <f>IF(SUM(M118:$AC$118)&lt;&gt;0,IF('Basic input'!$F$78&gt;=F120,PMT('Basic input'!$F$113,'Basic input'!$F$78,-$K$8)-$K$8/'Basic input'!$F$78,0),0)</f>
        <v>0</v>
      </c>
      <c r="N129" s="154">
        <f>IF(SUM(N118:$AC$118)&lt;&gt;0,IF('Basic input'!$F$78&gt;=G120,PMT('Basic input'!$F$113,'Basic input'!$F$78,-$K$8)-$K$8/'Basic input'!$F$78,0),0)</f>
        <v>0</v>
      </c>
      <c r="O129" s="154">
        <f>IF(SUM(O118:$AC$118)&lt;&gt;0,IF('Basic input'!$F$78&gt;=H120,PMT('Basic input'!$F$113,'Basic input'!$F$78,-$K$8)-$K$8/'Basic input'!$F$78,0),0)</f>
        <v>0</v>
      </c>
      <c r="P129" s="154">
        <f>IF(SUM(P118:$AC$118)&lt;&gt;0,IF('Basic input'!$F$78&gt;=I120,PMT('Basic input'!$F$113,'Basic input'!$F$78,-$K$8)-$K$8/'Basic input'!$F$78,0),0)</f>
        <v>0</v>
      </c>
      <c r="Q129" s="154">
        <f>IF(SUM(Q118:$AC$118)&lt;&gt;0,IF('Basic input'!$F$78&gt;=J120,PMT('Basic input'!$F$113,'Basic input'!$F$78,-$K$8)-$K$8/'Basic input'!$F$78,0),0)</f>
        <v>0</v>
      </c>
      <c r="R129" s="154">
        <f>IF(SUM(R118:$AC$118)&lt;&gt;0,IF('Basic input'!$F$78&gt;=K120,PMT('Basic input'!$F$113,'Basic input'!$F$78,-$K$8)-$K$8/'Basic input'!$F$78,0),0)</f>
        <v>0</v>
      </c>
      <c r="S129" s="154">
        <f>IF(SUM(S118:$AC$118)&lt;&gt;0,IF('Basic input'!$F$78&gt;=L120,PMT('Basic input'!$F$113,'Basic input'!$F$78,-$K$8)-$K$8/'Basic input'!$F$78,0),0)</f>
        <v>0</v>
      </c>
      <c r="T129" s="154">
        <f>IF(SUM(T118:$AC$118)&lt;&gt;0,IF('Basic input'!$F$78&gt;=M120,PMT('Basic input'!$F$113,'Basic input'!$F$78,-$K$8)-$K$8/'Basic input'!$F$78,0),0)</f>
        <v>0</v>
      </c>
      <c r="U129" s="154">
        <f>IF(SUM(U118:$AC$118)&lt;&gt;0,IF('Basic input'!$F$78&gt;=N120,PMT('Basic input'!$F$113,'Basic input'!$F$78,-$K$8)-$K$8/'Basic input'!$F$78,0),0)</f>
        <v>0</v>
      </c>
      <c r="V129" s="154">
        <f>IF(SUM(V118:$AC$118)&lt;&gt;0,IF('Basic input'!$F$78&gt;=O120,PMT('Basic input'!$F$113,'Basic input'!$F$78,-$K$8)-$K$8/'Basic input'!$F$78,0),0)</f>
        <v>0</v>
      </c>
      <c r="W129" s="154">
        <f>IF(SUM(W118:$AC$118)&lt;&gt;0,IF('Basic input'!$F$78&gt;=P120,PMT('Basic input'!$F$113,'Basic input'!$F$78,-$K$8)-$K$8/'Basic input'!$F$78,0),0)</f>
        <v>0</v>
      </c>
      <c r="X129" s="154">
        <f>IF(SUM(X118:$AC$118)&lt;&gt;0,IF('Basic input'!$F$78&gt;=Q120,PMT('Basic input'!$F$113,'Basic input'!$F$78,-$K$8)-$K$8/'Basic input'!$F$78,0),0)</f>
        <v>0</v>
      </c>
      <c r="Y129" s="154">
        <f>IF(SUM(Y118:$AC$118)&lt;&gt;0,IF('Basic input'!$F$78&gt;=R120,PMT('Basic input'!$F$113,'Basic input'!$F$78,-$K$8)-$K$8/'Basic input'!$F$78,0),0)</f>
        <v>0</v>
      </c>
      <c r="Z129" s="154">
        <f>IF(SUM(Z118:$AC$118)&lt;&gt;0,IF('Basic input'!$F$78&gt;=S120,PMT('Basic input'!$F$113,'Basic input'!$F$78,-$K$8)-$K$8/'Basic input'!$F$78,0),0)</f>
        <v>0</v>
      </c>
      <c r="AA129" s="154">
        <f>IF(SUM(AA118:$AC$118)&lt;&gt;0,IF('Basic input'!$F$78&gt;=T120,PMT('Basic input'!$F$113,'Basic input'!$F$78,-$K$8)-$K$8/'Basic input'!$F$78,0),0)</f>
        <v>0</v>
      </c>
      <c r="AB129" s="154">
        <f>IF(SUM(AB118:$AC$118)&lt;&gt;0,IF('Basic input'!$F$78&gt;=U120,PMT('Basic input'!$F$113,'Basic input'!$F$78,-$K$8)-$K$8/'Basic input'!$F$78,0),0)</f>
        <v>0</v>
      </c>
      <c r="AC129" s="154"/>
    </row>
    <row r="130" spans="1:29" s="211" customFormat="1" ht="20.25" customHeight="1" outlineLevel="1" x14ac:dyDescent="0.3">
      <c r="A130" s="85"/>
      <c r="B130" s="226"/>
      <c r="C130" s="191" t="s">
        <v>241</v>
      </c>
      <c r="D130" s="154"/>
      <c r="E130" s="154"/>
      <c r="F130" s="154"/>
      <c r="G130" s="154"/>
      <c r="H130" s="154"/>
      <c r="I130" s="154"/>
      <c r="J130" s="154"/>
      <c r="K130" s="154"/>
      <c r="L130" s="154">
        <f>IF(SUM(L118:$AC$118)&lt;&gt;0,IF('Basic input'!$F$78&gt;=D120,PMT('Basic input'!$F$113,'Basic input'!$F$78,-$L$8)-$L$8/'Basic input'!$F$78,0),0)</f>
        <v>0</v>
      </c>
      <c r="M130" s="154">
        <f>IF(SUM(M118:$AC$118)&lt;&gt;0,IF('Basic input'!$F$78&gt;=E120,PMT('Basic input'!$F$113,'Basic input'!$F$78,-$L$8)-$L$8/'Basic input'!$F$78,0),0)</f>
        <v>0</v>
      </c>
      <c r="N130" s="154">
        <f>IF(SUM(N118:$AC$118)&lt;&gt;0,IF('Basic input'!$F$78&gt;=F120,PMT('Basic input'!$F$113,'Basic input'!$F$78,-$L$8)-$L$8/'Basic input'!$F$78,0),0)</f>
        <v>0</v>
      </c>
      <c r="O130" s="154">
        <f>IF(SUM(O118:$AC$118)&lt;&gt;0,IF('Basic input'!$F$78&gt;=G120,PMT('Basic input'!$F$113,'Basic input'!$F$78,-$L$8)-$L$8/'Basic input'!$F$78,0),0)</f>
        <v>0</v>
      </c>
      <c r="P130" s="154">
        <f>IF(SUM(P118:$AC$118)&lt;&gt;0,IF('Basic input'!$F$78&gt;=H120,PMT('Basic input'!$F$113,'Basic input'!$F$78,-$L$8)-$L$8/'Basic input'!$F$78,0),0)</f>
        <v>0</v>
      </c>
      <c r="Q130" s="154">
        <f>IF(SUM(Q118:$AC$118)&lt;&gt;0,IF('Basic input'!$F$78&gt;=I120,PMT('Basic input'!$F$113,'Basic input'!$F$78,-$L$8)-$L$8/'Basic input'!$F$78,0),0)</f>
        <v>0</v>
      </c>
      <c r="R130" s="154">
        <f>IF(SUM(R118:$AC$118)&lt;&gt;0,IF('Basic input'!$F$78&gt;=J120,PMT('Basic input'!$F$113,'Basic input'!$F$78,-$L$8)-$L$8/'Basic input'!$F$78,0),0)</f>
        <v>0</v>
      </c>
      <c r="S130" s="154">
        <f>IF(SUM(S118:$AC$118)&lt;&gt;0,IF('Basic input'!$F$78&gt;=K120,PMT('Basic input'!$F$113,'Basic input'!$F$78,-$L$8)-$L$8/'Basic input'!$F$78,0),0)</f>
        <v>0</v>
      </c>
      <c r="T130" s="154">
        <f>IF(SUM(T118:$AC$118)&lt;&gt;0,IF('Basic input'!$F$78&gt;=L120,PMT('Basic input'!$F$113,'Basic input'!$F$78,-$L$8)-$L$8/'Basic input'!$F$78,0),0)</f>
        <v>0</v>
      </c>
      <c r="U130" s="154">
        <f>IF(SUM(U118:$AC$118)&lt;&gt;0,IF('Basic input'!$F$78&gt;=M120,PMT('Basic input'!$F$113,'Basic input'!$F$78,-$L$8)-$L$8/'Basic input'!$F$78,0),0)</f>
        <v>0</v>
      </c>
      <c r="V130" s="154">
        <f>IF(SUM(V118:$AC$118)&lt;&gt;0,IF('Basic input'!$F$78&gt;=N120,PMT('Basic input'!$F$113,'Basic input'!$F$78,-$L$8)-$L$8/'Basic input'!$F$78,0),0)</f>
        <v>0</v>
      </c>
      <c r="W130" s="154">
        <f>IF(SUM(W118:$AC$118)&lt;&gt;0,IF('Basic input'!$F$78&gt;=O120,PMT('Basic input'!$F$113,'Basic input'!$F$78,-$L$8)-$L$8/'Basic input'!$F$78,0),0)</f>
        <v>0</v>
      </c>
      <c r="X130" s="154">
        <f>IF(SUM(X118:$AC$118)&lt;&gt;0,IF('Basic input'!$F$78&gt;=P120,PMT('Basic input'!$F$113,'Basic input'!$F$78,-$L$8)-$L$8/'Basic input'!$F$78,0),0)</f>
        <v>0</v>
      </c>
      <c r="Y130" s="154">
        <f>IF(SUM(Y118:$AC$118)&lt;&gt;0,IF('Basic input'!$F$78&gt;=Q120,PMT('Basic input'!$F$113,'Basic input'!$F$78,-$L$8)-$L$8/'Basic input'!$F$78,0),0)</f>
        <v>0</v>
      </c>
      <c r="Z130" s="154">
        <f>IF(SUM(Z118:$AC$118)&lt;&gt;0,IF('Basic input'!$F$78&gt;=R120,PMT('Basic input'!$F$113,'Basic input'!$F$78,-$L$8)-$L$8/'Basic input'!$F$78,0),0)</f>
        <v>0</v>
      </c>
      <c r="AA130" s="154">
        <f>IF(SUM(AA118:$AC$118)&lt;&gt;0,IF('Basic input'!$F$78&gt;=S120,PMT('Basic input'!$F$113,'Basic input'!$F$78,-$L$8)-$L$8/'Basic input'!$F$78,0),0)</f>
        <v>0</v>
      </c>
      <c r="AB130" s="154">
        <f>IF(SUM(AB118:$AC$118)&lt;&gt;0,IF('Basic input'!$F$78&gt;=T120,PMT('Basic input'!$F$113,'Basic input'!$F$78,-$L$8)-$L$8/'Basic input'!$F$78,0),0)</f>
        <v>0</v>
      </c>
      <c r="AC130" s="154"/>
    </row>
    <row r="131" spans="1:29" s="211" customFormat="1" ht="20.25" customHeight="1" outlineLevel="1" x14ac:dyDescent="0.3">
      <c r="A131" s="85"/>
      <c r="B131" s="226"/>
      <c r="C131" s="191" t="s">
        <v>242</v>
      </c>
      <c r="D131" s="154"/>
      <c r="E131" s="154"/>
      <c r="F131" s="154"/>
      <c r="G131" s="154"/>
      <c r="H131" s="154"/>
      <c r="I131" s="154"/>
      <c r="J131" s="154"/>
      <c r="K131" s="154"/>
      <c r="L131" s="154"/>
      <c r="M131" s="154">
        <f>IF(SUM(M118:$AC$118)&lt;&gt;0,IF('Basic input'!$F$78&gt;=D120,PMT('Basic input'!$F$113,'Basic input'!$F$78,-$M$8)-$M$8/'Basic input'!$F$78,0),0)</f>
        <v>0</v>
      </c>
      <c r="N131" s="154">
        <f>IF(SUM(N118:$AC$118)&lt;&gt;0,IF('Basic input'!$F$78&gt;=E120,PMT('Basic input'!$F$113,'Basic input'!$F$78,-$M$8)-$M$8/'Basic input'!$F$78,0),0)</f>
        <v>0</v>
      </c>
      <c r="O131" s="154">
        <f>IF(SUM(O118:$AC$118)&lt;&gt;0,IF('Basic input'!$F$78&gt;=F120,PMT('Basic input'!$F$113,'Basic input'!$F$78,-$M$8)-$M$8/'Basic input'!$F$78,0),0)</f>
        <v>0</v>
      </c>
      <c r="P131" s="154">
        <f>IF(SUM(P118:$AC$118)&lt;&gt;0,IF('Basic input'!$F$78&gt;=G120,PMT('Basic input'!$F$113,'Basic input'!$F$78,-$M$8)-$M$8/'Basic input'!$F$78,0),0)</f>
        <v>0</v>
      </c>
      <c r="Q131" s="154">
        <f>IF(SUM(Q118:$AC$118)&lt;&gt;0,IF('Basic input'!$F$78&gt;=H120,PMT('Basic input'!$F$113,'Basic input'!$F$78,-$M$8)-$M$8/'Basic input'!$F$78,0),0)</f>
        <v>0</v>
      </c>
      <c r="R131" s="154">
        <f>IF(SUM(R118:$AC$118)&lt;&gt;0,IF('Basic input'!$F$78&gt;=I120,PMT('Basic input'!$F$113,'Basic input'!$F$78,-$M$8)-$M$8/'Basic input'!$F$78,0),0)</f>
        <v>0</v>
      </c>
      <c r="S131" s="154">
        <f>IF(SUM(S118:$AC$118)&lt;&gt;0,IF('Basic input'!$F$78&gt;=J120,PMT('Basic input'!$F$113,'Basic input'!$F$78,-$M$8)-$M$8/'Basic input'!$F$78,0),0)</f>
        <v>0</v>
      </c>
      <c r="T131" s="154">
        <f>IF(SUM(T118:$AC$118)&lt;&gt;0,IF('Basic input'!$F$78&gt;=K120,PMT('Basic input'!$F$113,'Basic input'!$F$78,-$M$8)-$M$8/'Basic input'!$F$78,0),0)</f>
        <v>0</v>
      </c>
      <c r="U131" s="154">
        <f>IF(SUM(U118:$AC$118)&lt;&gt;0,IF('Basic input'!$F$78&gt;=L120,PMT('Basic input'!$F$113,'Basic input'!$F$78,-$M$8)-$M$8/'Basic input'!$F$78,0),0)</f>
        <v>0</v>
      </c>
      <c r="V131" s="154">
        <f>IF(SUM(V118:$AC$118)&lt;&gt;0,IF('Basic input'!$F$78&gt;=M120,PMT('Basic input'!$F$113,'Basic input'!$F$78,-$M$8)-$M$8/'Basic input'!$F$78,0),0)</f>
        <v>0</v>
      </c>
      <c r="W131" s="154">
        <f>IF(SUM(W118:$AC$118)&lt;&gt;0,IF('Basic input'!$F$78&gt;=N120,PMT('Basic input'!$F$113,'Basic input'!$F$78,-$M$8)-$M$8/'Basic input'!$F$78,0),0)</f>
        <v>0</v>
      </c>
      <c r="X131" s="154">
        <f>IF(SUM(X118:$AC$118)&lt;&gt;0,IF('Basic input'!$F$78&gt;=O120,PMT('Basic input'!$F$113,'Basic input'!$F$78,-$M$8)-$M$8/'Basic input'!$F$78,0),0)</f>
        <v>0</v>
      </c>
      <c r="Y131" s="154">
        <f>IF(SUM(Y118:$AC$118)&lt;&gt;0,IF('Basic input'!$F$78&gt;=P120,PMT('Basic input'!$F$113,'Basic input'!$F$78,-$M$8)-$M$8/'Basic input'!$F$78,0),0)</f>
        <v>0</v>
      </c>
      <c r="Z131" s="154">
        <f>IF(SUM(Z118:$AC$118)&lt;&gt;0,IF('Basic input'!$F$78&gt;=Q120,PMT('Basic input'!$F$113,'Basic input'!$F$78,-$M$8)-$M$8/'Basic input'!$F$78,0),0)</f>
        <v>0</v>
      </c>
      <c r="AA131" s="154">
        <f>IF(SUM(AA118:$AC$118)&lt;&gt;0,IF('Basic input'!$F$78&gt;=R120,PMT('Basic input'!$F$113,'Basic input'!$F$78,-$M$8)-$M$8/'Basic input'!$F$78,0),0)</f>
        <v>0</v>
      </c>
      <c r="AB131" s="154">
        <f>IF(SUM(AB118:$AC$118)&lt;&gt;0,IF('Basic input'!$F$78&gt;=S120,PMT('Basic input'!$F$113,'Basic input'!$F$78,-$M$8)-$M$8/'Basic input'!$F$78,0),0)</f>
        <v>0</v>
      </c>
      <c r="AC131" s="154"/>
    </row>
    <row r="132" spans="1:29" s="211" customFormat="1" ht="20.25" customHeight="1" outlineLevel="1" x14ac:dyDescent="0.3">
      <c r="A132" s="85"/>
      <c r="B132" s="226"/>
      <c r="C132" s="191" t="s">
        <v>243</v>
      </c>
      <c r="D132" s="154"/>
      <c r="E132" s="154"/>
      <c r="F132" s="154"/>
      <c r="G132" s="154"/>
      <c r="H132" s="154"/>
      <c r="I132" s="154"/>
      <c r="J132" s="154"/>
      <c r="K132" s="154"/>
      <c r="L132" s="154"/>
      <c r="M132" s="154"/>
      <c r="N132" s="154">
        <f>IF(SUM(N118:$AC$118)&lt;&gt;0,IF('Basic input'!$F$78&gt;=D120,PMT('Basic input'!$F$113,'Basic input'!$F$78,-$N$8)-$N$8/'Basic input'!$F$78,0),0)</f>
        <v>0</v>
      </c>
      <c r="O132" s="154">
        <f>IF(SUM(O118:$AC$118)&lt;&gt;0,IF('Basic input'!$F$78&gt;=E120,PMT('Basic input'!$F$113,'Basic input'!$F$78,-$N$8)-$N$8/'Basic input'!$F$78,0),0)</f>
        <v>0</v>
      </c>
      <c r="P132" s="154">
        <f>IF(SUM(P118:$AC$118)&lt;&gt;0,IF('Basic input'!$F$78&gt;=F120,PMT('Basic input'!$F$113,'Basic input'!$F$78,-$N$8)-$N$8/'Basic input'!$F$78,0),0)</f>
        <v>0</v>
      </c>
      <c r="Q132" s="154">
        <f>IF(SUM(Q118:$AC$118)&lt;&gt;0,IF('Basic input'!$F$78&gt;=G120,PMT('Basic input'!$F$113,'Basic input'!$F$78,-$N$8)-$N$8/'Basic input'!$F$78,0),0)</f>
        <v>0</v>
      </c>
      <c r="R132" s="154">
        <f>IF(SUM(R118:$AC$118)&lt;&gt;0,IF('Basic input'!$F$78&gt;=H120,PMT('Basic input'!$F$113,'Basic input'!$F$78,-$N$8)-$N$8/'Basic input'!$F$78,0),0)</f>
        <v>0</v>
      </c>
      <c r="S132" s="154">
        <f>IF(SUM(S118:$AC$118)&lt;&gt;0,IF('Basic input'!$F$78&gt;=I120,PMT('Basic input'!$F$113,'Basic input'!$F$78,-$N$8)-$N$8/'Basic input'!$F$78,0),0)</f>
        <v>0</v>
      </c>
      <c r="T132" s="154">
        <f>IF(SUM(T118:$AC$118)&lt;&gt;0,IF('Basic input'!$F$78&gt;=J120,PMT('Basic input'!$F$113,'Basic input'!$F$78,-$N$8)-$N$8/'Basic input'!$F$78,0),0)</f>
        <v>0</v>
      </c>
      <c r="U132" s="154">
        <f>IF(SUM(U118:$AC$118)&lt;&gt;0,IF('Basic input'!$F$78&gt;=K120,PMT('Basic input'!$F$113,'Basic input'!$F$78,-$N$8)-$N$8/'Basic input'!$F$78,0),0)</f>
        <v>0</v>
      </c>
      <c r="V132" s="154">
        <f>IF(SUM(V118:$AC$118)&lt;&gt;0,IF('Basic input'!$F$78&gt;=L120,PMT('Basic input'!$F$113,'Basic input'!$F$78,-$N$8)-$N$8/'Basic input'!$F$78,0),0)</f>
        <v>0</v>
      </c>
      <c r="W132" s="154">
        <f>IF(SUM(W118:$AC$118)&lt;&gt;0,IF('Basic input'!$F$78&gt;=M120,PMT('Basic input'!$F$113,'Basic input'!$F$78,-$N$8)-$N$8/'Basic input'!$F$78,0),0)</f>
        <v>0</v>
      </c>
      <c r="X132" s="154">
        <f>IF(SUM(X118:$AC$118)&lt;&gt;0,IF('Basic input'!$F$78&gt;=N120,PMT('Basic input'!$F$113,'Basic input'!$F$78,-$N$8)-$N$8/'Basic input'!$F$78,0),0)</f>
        <v>0</v>
      </c>
      <c r="Y132" s="154">
        <f>IF(SUM(Y118:$AC$118)&lt;&gt;0,IF('Basic input'!$F$78&gt;=O120,PMT('Basic input'!$F$113,'Basic input'!$F$78,-$N$8)-$N$8/'Basic input'!$F$78,0),0)</f>
        <v>0</v>
      </c>
      <c r="Z132" s="154">
        <f>IF(SUM(Z118:$AC$118)&lt;&gt;0,IF('Basic input'!$F$78&gt;=P120,PMT('Basic input'!$F$113,'Basic input'!$F$78,-$N$8)-$N$8/'Basic input'!$F$78,0),0)</f>
        <v>0</v>
      </c>
      <c r="AA132" s="154">
        <f>IF(SUM(AA118:$AC$118)&lt;&gt;0,IF('Basic input'!$F$78&gt;=Q120,PMT('Basic input'!$F$113,'Basic input'!$F$78,-$N$8)-$N$8/'Basic input'!$F$78,0),0)</f>
        <v>0</v>
      </c>
      <c r="AB132" s="154">
        <f>IF(SUM(AB118:$AC$118)&lt;&gt;0,IF('Basic input'!$F$78&gt;=R120,PMT('Basic input'!$F$113,'Basic input'!$F$78,-$N$8)-$N$8/'Basic input'!$F$78,0),0)</f>
        <v>0</v>
      </c>
      <c r="AC132" s="154"/>
    </row>
    <row r="133" spans="1:29" s="34" customFormat="1" ht="16.5" customHeight="1" x14ac:dyDescent="0.3">
      <c r="B133" s="96"/>
      <c r="C133" s="6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row>
    <row r="134" spans="1:29" s="34" customFormat="1" ht="16.5" customHeight="1" x14ac:dyDescent="0.3">
      <c r="B134" s="22"/>
      <c r="C134" s="72"/>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2"/>
      <c r="AB134" s="222"/>
      <c r="AC134" s="222"/>
    </row>
    <row r="135" spans="1:29" s="211" customFormat="1" ht="20.25" customHeight="1" x14ac:dyDescent="0.3">
      <c r="A135" s="85"/>
      <c r="B135" s="133" t="s">
        <v>2</v>
      </c>
      <c r="C135" s="190"/>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c r="AA135" s="134"/>
      <c r="AB135" s="134"/>
      <c r="AC135" s="134"/>
    </row>
    <row r="136" spans="1:29" s="222" customFormat="1" ht="16.5" customHeight="1" outlineLevel="1" x14ac:dyDescent="0.3">
      <c r="A136" s="221"/>
      <c r="B136" s="129" t="s">
        <v>220</v>
      </c>
      <c r="C136" s="230" t="s">
        <v>16</v>
      </c>
      <c r="D136" s="129">
        <f t="shared" ref="D136:N136" si="34">SUM(D137:D138)</f>
        <v>0</v>
      </c>
      <c r="E136" s="129">
        <f t="shared" si="34"/>
        <v>0</v>
      </c>
      <c r="F136" s="129">
        <f t="shared" si="34"/>
        <v>0</v>
      </c>
      <c r="G136" s="129">
        <f t="shared" si="34"/>
        <v>0</v>
      </c>
      <c r="H136" s="129">
        <f t="shared" si="34"/>
        <v>0</v>
      </c>
      <c r="I136" s="129">
        <f t="shared" si="34"/>
        <v>0</v>
      </c>
      <c r="J136" s="129">
        <f t="shared" si="34"/>
        <v>0</v>
      </c>
      <c r="K136" s="129">
        <f t="shared" si="34"/>
        <v>0</v>
      </c>
      <c r="L136" s="129">
        <f t="shared" si="34"/>
        <v>0</v>
      </c>
      <c r="M136" s="129">
        <f t="shared" si="34"/>
        <v>0</v>
      </c>
      <c r="N136" s="129">
        <f t="shared" si="34"/>
        <v>0</v>
      </c>
      <c r="O136" s="129"/>
      <c r="P136" s="129"/>
      <c r="Q136" s="129"/>
      <c r="R136" s="129"/>
      <c r="S136" s="129"/>
      <c r="T136" s="129"/>
      <c r="U136" s="129"/>
      <c r="V136" s="129"/>
      <c r="W136" s="129"/>
      <c r="X136" s="129"/>
      <c r="Y136" s="129"/>
      <c r="Z136" s="129"/>
      <c r="AA136" s="129"/>
      <c r="AB136" s="129"/>
      <c r="AC136" s="129"/>
    </row>
    <row r="137" spans="1:29" s="222" customFormat="1" ht="16.5" customHeight="1" outlineLevel="2" x14ac:dyDescent="0.3">
      <c r="A137" s="221"/>
      <c r="B137" s="222" t="s">
        <v>222</v>
      </c>
      <c r="C137" s="227" t="s">
        <v>16</v>
      </c>
      <c r="D137" s="222">
        <f>(D15*'Detailed input - Production'!$E$22)+(D16*'Detailed input - Production'!$E$23)+('H2 Production'!D17*'Detailed input - Production'!$E$24)</f>
        <v>0</v>
      </c>
      <c r="E137" s="222">
        <f>(E15*'Detailed input - Production'!$E$22)+(E16*'Detailed input - Production'!$E$23)+('H2 Production'!E17*'Detailed input - Production'!$E$24)</f>
        <v>0</v>
      </c>
      <c r="F137" s="222">
        <f>(F15*'Detailed input - Production'!$E$22)+(F16*'Detailed input - Production'!$E$23)+('H2 Production'!F17*'Detailed input - Production'!$E$24)</f>
        <v>0</v>
      </c>
      <c r="G137" s="222">
        <f>(G15*'Detailed input - Production'!$E$22)+(G16*'Detailed input - Production'!$E$23)+('H2 Production'!G17*'Detailed input - Production'!$E$24)</f>
        <v>0</v>
      </c>
      <c r="H137" s="222">
        <f>(H15*'Detailed input - Production'!$E$22)+(H16*'Detailed input - Production'!$E$23)+('H2 Production'!H17*'Detailed input - Production'!$E$24)</f>
        <v>0</v>
      </c>
      <c r="I137" s="222">
        <f>(I15*'Detailed input - Production'!$E$22)+(I16*'Detailed input - Production'!$E$23)+('H2 Production'!I17*'Detailed input - Production'!$E$24)</f>
        <v>0</v>
      </c>
      <c r="J137" s="222">
        <f>(J15*'Detailed input - Production'!$E$22)+(J16*'Detailed input - Production'!$E$23)+('H2 Production'!J17*'Detailed input - Production'!$E$24)</f>
        <v>0</v>
      </c>
      <c r="K137" s="222">
        <f>(K15*'Detailed input - Production'!$E$22)+(K16*'Detailed input - Production'!$E$23)+('H2 Production'!K17*'Detailed input - Production'!$E$24)</f>
        <v>0</v>
      </c>
      <c r="L137" s="222">
        <f>(L15*'Detailed input - Production'!$E$22)+(L16*'Detailed input - Production'!$E$23)+('H2 Production'!L17*'Detailed input - Production'!$E$24)</f>
        <v>0</v>
      </c>
      <c r="M137" s="222">
        <f>(M15*'Detailed input - Production'!$E$22)+(M16*'Detailed input - Production'!$E$23)+('H2 Production'!M17*'Detailed input - Production'!$E$24)</f>
        <v>0</v>
      </c>
      <c r="N137" s="222">
        <f>(N15*'Detailed input - Production'!$E$22)+(N16*'Detailed input - Production'!$E$23)+('H2 Production'!N17*'Detailed input - Production'!$E$24)</f>
        <v>0</v>
      </c>
    </row>
    <row r="138" spans="1:29" s="222" customFormat="1" ht="16.5" customHeight="1" outlineLevel="2" x14ac:dyDescent="0.3">
      <c r="A138" s="221"/>
      <c r="B138" s="222" t="s">
        <v>223</v>
      </c>
      <c r="C138" s="227" t="s">
        <v>16</v>
      </c>
      <c r="D138" s="222">
        <f>(D57*'Detailed input - Production'!$E$22)+(D58*'Detailed input - Production'!$E$23)+('H2 Production'!D59*'Detailed input - Production'!$E$24)</f>
        <v>0</v>
      </c>
      <c r="E138" s="222">
        <f>(E57*'Detailed input - Production'!$E$22)+(E58*'Detailed input - Production'!$E$23)+('H2 Production'!E59*'Detailed input - Production'!$E$24)</f>
        <v>0</v>
      </c>
      <c r="F138" s="222">
        <f>(F57*'Detailed input - Production'!$E$22)+(F58*'Detailed input - Production'!$E$23)+('H2 Production'!F59*'Detailed input - Production'!$E$24)</f>
        <v>0</v>
      </c>
      <c r="G138" s="222">
        <f>(G57*'Detailed input - Production'!$E$22)+(G58*'Detailed input - Production'!$E$23)+('H2 Production'!G59*'Detailed input - Production'!$E$24)</f>
        <v>0</v>
      </c>
      <c r="H138" s="222">
        <f>(H57*'Detailed input - Production'!$E$22)+(H58*'Detailed input - Production'!$E$23)+('H2 Production'!H59*'Detailed input - Production'!$E$24)</f>
        <v>0</v>
      </c>
      <c r="I138" s="222">
        <f>(I57*'Detailed input - Production'!$E$22)+(I58*'Detailed input - Production'!$E$23)+('H2 Production'!I59*'Detailed input - Production'!$E$24)</f>
        <v>0</v>
      </c>
      <c r="J138" s="222">
        <f>(J57*'Detailed input - Production'!$E$22)+(J58*'Detailed input - Production'!$E$23)+('H2 Production'!J59*'Detailed input - Production'!$E$24)</f>
        <v>0</v>
      </c>
      <c r="K138" s="222">
        <f>(K57*'Detailed input - Production'!$E$22)+(K58*'Detailed input - Production'!$E$23)+('H2 Production'!K59*'Detailed input - Production'!$E$24)</f>
        <v>0</v>
      </c>
      <c r="L138" s="222">
        <f>(L57*'Detailed input - Production'!$E$22)+(L58*'Detailed input - Production'!$E$23)+('H2 Production'!L59*'Detailed input - Production'!$E$24)</f>
        <v>0</v>
      </c>
      <c r="M138" s="222">
        <f>(M57*'Detailed input - Production'!$E$22)+(M58*'Detailed input - Production'!$E$23)+('H2 Production'!M59*'Detailed input - Production'!$E$24)</f>
        <v>0</v>
      </c>
      <c r="N138" s="222">
        <f>(N57*'Detailed input - Production'!$E$22)+(N58*'Detailed input - Production'!$E$23)+('H2 Production'!N59*'Detailed input - Production'!$E$24)</f>
        <v>0</v>
      </c>
    </row>
    <row r="139" spans="1:29" s="55" customFormat="1" ht="16.5" customHeight="1" outlineLevel="1" x14ac:dyDescent="0.3">
      <c r="B139" s="222"/>
      <c r="C139" s="124"/>
      <c r="D139" s="129"/>
      <c r="E139" s="129"/>
      <c r="F139" s="129"/>
      <c r="G139" s="129"/>
      <c r="H139" s="129"/>
      <c r="I139" s="129"/>
      <c r="J139" s="129"/>
      <c r="K139" s="129"/>
      <c r="L139" s="129"/>
      <c r="M139" s="129"/>
      <c r="N139" s="222"/>
      <c r="O139" s="222"/>
      <c r="P139" s="222"/>
      <c r="Q139" s="222"/>
      <c r="R139" s="222"/>
      <c r="S139" s="222"/>
      <c r="T139" s="222"/>
      <c r="U139" s="222"/>
      <c r="V139" s="222"/>
      <c r="W139" s="222"/>
      <c r="X139" s="222"/>
      <c r="Y139" s="222"/>
      <c r="Z139" s="222"/>
      <c r="AA139" s="222"/>
      <c r="AB139" s="222"/>
      <c r="AC139" s="222"/>
    </row>
    <row r="140" spans="1:29" s="222" customFormat="1" ht="16.5" customHeight="1" outlineLevel="1" x14ac:dyDescent="0.3">
      <c r="A140" s="221"/>
      <c r="B140" s="222" t="s">
        <v>224</v>
      </c>
      <c r="C140" s="227" t="s">
        <v>16</v>
      </c>
      <c r="D140" s="222">
        <f>('H2 Production'!D19*'Detailed input - Production'!$E$27)+('H2 Production'!D61*'Detailed input - Production'!$E$27)</f>
        <v>0</v>
      </c>
      <c r="E140" s="222">
        <f>('H2 Production'!E19*'Detailed input - Production'!$E$27)+('H2 Production'!E61*'Detailed input - Production'!$E$27)</f>
        <v>0</v>
      </c>
      <c r="F140" s="222">
        <f>('H2 Production'!F19*'Detailed input - Production'!$E$27)+('H2 Production'!F61*'Detailed input - Production'!$E$27)</f>
        <v>0</v>
      </c>
      <c r="G140" s="222">
        <f>('H2 Production'!G19*'Detailed input - Production'!$E$27)+('H2 Production'!G61*'Detailed input - Production'!$E$27)</f>
        <v>0</v>
      </c>
      <c r="H140" s="222">
        <f>('H2 Production'!H19*'Detailed input - Production'!$E$27)+('H2 Production'!H61*'Detailed input - Production'!$E$27)</f>
        <v>0</v>
      </c>
      <c r="I140" s="222">
        <f>('H2 Production'!I19*'Detailed input - Production'!$E$27)+('H2 Production'!I61*'Detailed input - Production'!$E$27)</f>
        <v>0</v>
      </c>
      <c r="J140" s="222">
        <f>('H2 Production'!J19*'Detailed input - Production'!$E$27)+('H2 Production'!J61*'Detailed input - Production'!$E$27)</f>
        <v>0</v>
      </c>
      <c r="K140" s="222">
        <f>('H2 Production'!K19*'Detailed input - Production'!$E$27)+('H2 Production'!K61*'Detailed input - Production'!$E$27)</f>
        <v>0</v>
      </c>
      <c r="L140" s="222">
        <f>('H2 Production'!L19*'Detailed input - Production'!$E$27)+('H2 Production'!L61*'Detailed input - Production'!$E$27)</f>
        <v>0</v>
      </c>
      <c r="M140" s="222">
        <f>('H2 Production'!M19*'Detailed input - Production'!$E$27)+('H2 Production'!M61*'Detailed input - Production'!$E$27)</f>
        <v>0</v>
      </c>
      <c r="N140" s="222">
        <f>('H2 Production'!N19*'Detailed input - Production'!$E$27)+('H2 Production'!N61*'Detailed input - Production'!$E$27)</f>
        <v>0</v>
      </c>
    </row>
    <row r="141" spans="1:29" s="55" customFormat="1" ht="16.5" customHeight="1" outlineLevel="1" x14ac:dyDescent="0.3">
      <c r="B141" s="222"/>
      <c r="C141" s="124"/>
      <c r="D141" s="129"/>
      <c r="E141" s="129"/>
      <c r="F141" s="129"/>
      <c r="G141" s="129"/>
      <c r="H141" s="129"/>
      <c r="I141" s="129"/>
      <c r="J141" s="129"/>
      <c r="K141" s="129"/>
      <c r="L141" s="129"/>
      <c r="M141" s="129"/>
      <c r="N141" s="222"/>
      <c r="O141" s="222"/>
      <c r="P141" s="222"/>
      <c r="Q141" s="222"/>
      <c r="R141" s="222"/>
      <c r="S141" s="222"/>
      <c r="T141" s="222"/>
      <c r="U141" s="222"/>
      <c r="V141" s="222"/>
      <c r="W141" s="222"/>
      <c r="X141" s="222"/>
      <c r="Y141" s="222"/>
      <c r="Z141" s="222"/>
      <c r="AA141" s="222"/>
      <c r="AB141" s="222"/>
      <c r="AC141" s="222"/>
    </row>
    <row r="142" spans="1:29" s="222" customFormat="1" ht="16.5" customHeight="1" outlineLevel="1" x14ac:dyDescent="0.3">
      <c r="A142" s="221"/>
      <c r="B142" s="222" t="s">
        <v>221</v>
      </c>
      <c r="C142" s="227" t="s">
        <v>16</v>
      </c>
      <c r="D142" s="222">
        <f>D63*'Detailed input - Production'!$E$28</f>
        <v>0</v>
      </c>
      <c r="E142" s="222">
        <f>E63*'Detailed input - Production'!$E$28</f>
        <v>0</v>
      </c>
      <c r="F142" s="222">
        <f>F63*'Detailed input - Production'!$E$28</f>
        <v>0</v>
      </c>
      <c r="G142" s="222">
        <f>G63*'Detailed input - Production'!$E$28</f>
        <v>0</v>
      </c>
      <c r="H142" s="222">
        <f>H63*'Detailed input - Production'!$E$28</f>
        <v>0</v>
      </c>
      <c r="I142" s="222">
        <f>I63*'Detailed input - Production'!$E$28</f>
        <v>0</v>
      </c>
      <c r="J142" s="222">
        <f>J63*'Detailed input - Production'!$E$28</f>
        <v>0</v>
      </c>
      <c r="K142" s="222">
        <f>K63*'Detailed input - Production'!$E$28</f>
        <v>0</v>
      </c>
      <c r="L142" s="222">
        <f>L63*'Detailed input - Production'!$E$28</f>
        <v>0</v>
      </c>
      <c r="M142" s="222">
        <f>M63*'Detailed input - Production'!$E$28</f>
        <v>0</v>
      </c>
      <c r="N142" s="222">
        <f>N63*'Detailed input - Production'!$E$28</f>
        <v>0</v>
      </c>
    </row>
    <row r="143" spans="1:29" s="55" customFormat="1" ht="16.5" customHeight="1" outlineLevel="1" x14ac:dyDescent="0.3">
      <c r="B143" s="129"/>
      <c r="C143" s="124"/>
      <c r="D143" s="129"/>
      <c r="E143" s="129"/>
      <c r="F143" s="129"/>
      <c r="G143" s="129"/>
      <c r="H143" s="129"/>
      <c r="I143" s="129"/>
      <c r="J143" s="129"/>
      <c r="K143" s="129"/>
      <c r="L143" s="129"/>
      <c r="M143" s="129"/>
      <c r="N143" s="222"/>
      <c r="O143" s="222"/>
      <c r="P143" s="222"/>
      <c r="Q143" s="222"/>
      <c r="R143" s="222"/>
      <c r="S143" s="222"/>
      <c r="T143" s="222"/>
      <c r="U143" s="222"/>
      <c r="V143" s="222"/>
      <c r="W143" s="222"/>
      <c r="X143" s="222"/>
      <c r="Y143" s="222"/>
      <c r="Z143" s="222"/>
      <c r="AA143" s="222"/>
      <c r="AB143" s="222"/>
      <c r="AC143" s="222"/>
    </row>
    <row r="144" spans="1:29" s="222" customFormat="1" ht="16.5" customHeight="1" outlineLevel="1" x14ac:dyDescent="0.3">
      <c r="A144" s="221"/>
      <c r="B144" s="222" t="s">
        <v>225</v>
      </c>
      <c r="C144" s="227" t="s">
        <v>16</v>
      </c>
      <c r="D144" s="222">
        <f>D62*'Detailed input - Production'!$E$26</f>
        <v>0</v>
      </c>
      <c r="E144" s="222">
        <f>E62*'Detailed input - Production'!$E$26</f>
        <v>0</v>
      </c>
      <c r="F144" s="222">
        <f>F62*'Detailed input - Production'!$E$26</f>
        <v>0</v>
      </c>
      <c r="G144" s="222">
        <f>G62*'Detailed input - Production'!$E$26</f>
        <v>0</v>
      </c>
      <c r="H144" s="222">
        <f>H62*'Detailed input - Production'!$E$26</f>
        <v>0</v>
      </c>
      <c r="I144" s="222">
        <f>I62*'Detailed input - Production'!$E$26</f>
        <v>0</v>
      </c>
      <c r="J144" s="222">
        <f>J62*'Detailed input - Production'!$E$26</f>
        <v>0</v>
      </c>
      <c r="K144" s="222">
        <f>K62*'Detailed input - Production'!$E$26</f>
        <v>0</v>
      </c>
      <c r="L144" s="222">
        <f>L62*'Detailed input - Production'!$E$26</f>
        <v>0</v>
      </c>
      <c r="M144" s="222">
        <f>M62*'Detailed input - Production'!$E$26</f>
        <v>0</v>
      </c>
      <c r="N144" s="222">
        <f>N62*'Detailed input - Production'!$E$26</f>
        <v>0</v>
      </c>
    </row>
    <row r="145" spans="1:29" s="55" customFormat="1" ht="16.5" customHeight="1" outlineLevel="1" x14ac:dyDescent="0.3">
      <c r="B145" s="188"/>
      <c r="C145" s="124"/>
      <c r="D145" s="129"/>
      <c r="E145" s="129"/>
      <c r="F145" s="129"/>
      <c r="G145" s="129"/>
      <c r="H145" s="129"/>
      <c r="I145" s="129"/>
      <c r="J145" s="129"/>
      <c r="K145" s="129"/>
      <c r="L145" s="129"/>
      <c r="M145" s="129"/>
      <c r="N145" s="222"/>
      <c r="O145" s="222"/>
      <c r="P145" s="222"/>
      <c r="Q145" s="222"/>
      <c r="R145" s="222"/>
      <c r="S145" s="222"/>
      <c r="T145" s="222"/>
      <c r="U145" s="222"/>
      <c r="V145" s="222"/>
      <c r="W145" s="222"/>
      <c r="X145" s="222"/>
      <c r="Y145" s="222"/>
      <c r="Z145" s="222"/>
      <c r="AA145" s="222"/>
      <c r="AB145" s="222"/>
      <c r="AC145" s="222"/>
    </row>
    <row r="146" spans="1:29" s="222" customFormat="1" ht="16.5" customHeight="1" outlineLevel="1" x14ac:dyDescent="0.3">
      <c r="A146" s="221"/>
      <c r="B146" s="129" t="s">
        <v>436</v>
      </c>
      <c r="C146" s="230" t="s">
        <v>16</v>
      </c>
      <c r="D146" s="129">
        <f>D136+D140+D142+D144</f>
        <v>0</v>
      </c>
      <c r="E146" s="129">
        <f t="shared" ref="E146:N146" si="35">E136+E140+E142+E144</f>
        <v>0</v>
      </c>
      <c r="F146" s="129">
        <f t="shared" si="35"/>
        <v>0</v>
      </c>
      <c r="G146" s="129">
        <f t="shared" si="35"/>
        <v>0</v>
      </c>
      <c r="H146" s="129">
        <f t="shared" si="35"/>
        <v>0</v>
      </c>
      <c r="I146" s="129">
        <f t="shared" si="35"/>
        <v>0</v>
      </c>
      <c r="J146" s="129">
        <f t="shared" si="35"/>
        <v>0</v>
      </c>
      <c r="K146" s="129">
        <f t="shared" si="35"/>
        <v>0</v>
      </c>
      <c r="L146" s="129">
        <f t="shared" si="35"/>
        <v>0</v>
      </c>
      <c r="M146" s="129">
        <f t="shared" si="35"/>
        <v>0</v>
      </c>
      <c r="N146" s="129">
        <f t="shared" si="35"/>
        <v>0</v>
      </c>
      <c r="O146" s="129"/>
      <c r="P146" s="129"/>
      <c r="Q146" s="129"/>
      <c r="R146" s="129"/>
      <c r="S146" s="129"/>
      <c r="T146" s="129"/>
      <c r="U146" s="129"/>
      <c r="V146" s="129"/>
      <c r="W146" s="129"/>
      <c r="X146" s="129"/>
      <c r="Y146" s="129"/>
      <c r="Z146" s="129"/>
      <c r="AA146" s="129"/>
      <c r="AB146" s="129"/>
      <c r="AC146" s="129"/>
    </row>
    <row r="147" spans="1:29" s="55" customFormat="1" ht="16.5" customHeight="1" x14ac:dyDescent="0.3">
      <c r="B147" s="188"/>
      <c r="C147" s="124"/>
      <c r="D147" s="615">
        <v>1</v>
      </c>
      <c r="E147" s="615">
        <v>2</v>
      </c>
      <c r="F147" s="615">
        <v>3</v>
      </c>
      <c r="G147" s="615">
        <v>4</v>
      </c>
      <c r="H147" s="615">
        <v>5</v>
      </c>
      <c r="I147" s="615">
        <v>6</v>
      </c>
      <c r="J147" s="615">
        <v>7</v>
      </c>
      <c r="K147" s="615">
        <v>8</v>
      </c>
      <c r="L147" s="615">
        <v>9</v>
      </c>
      <c r="M147" s="615">
        <v>10</v>
      </c>
      <c r="N147" s="615">
        <v>11</v>
      </c>
      <c r="O147" s="615">
        <v>12</v>
      </c>
      <c r="P147" s="615">
        <v>13</v>
      </c>
      <c r="Q147" s="615">
        <v>14</v>
      </c>
      <c r="R147" s="615">
        <v>15</v>
      </c>
      <c r="S147" s="615">
        <v>16</v>
      </c>
      <c r="T147" s="615">
        <v>17</v>
      </c>
      <c r="U147" s="615">
        <v>18</v>
      </c>
      <c r="V147" s="615">
        <v>19</v>
      </c>
      <c r="W147" s="615">
        <v>20</v>
      </c>
      <c r="X147" s="615">
        <v>21</v>
      </c>
      <c r="Y147" s="615">
        <v>22</v>
      </c>
      <c r="Z147" s="615">
        <v>23</v>
      </c>
      <c r="AA147" s="615">
        <v>24</v>
      </c>
      <c r="AB147" s="615">
        <v>25</v>
      </c>
      <c r="AC147" s="615"/>
    </row>
    <row r="148" spans="1:29" s="129" customFormat="1" ht="16.5" customHeight="1" x14ac:dyDescent="0.3">
      <c r="A148" s="178"/>
      <c r="B148" s="243" t="s">
        <v>389</v>
      </c>
      <c r="C148" s="245" t="s">
        <v>16</v>
      </c>
      <c r="D148" s="243">
        <f>SUM(D149:D159)</f>
        <v>0</v>
      </c>
      <c r="E148" s="243">
        <f t="shared" ref="E148:N148" si="36">SUM(E149:E159)</f>
        <v>0</v>
      </c>
      <c r="F148" s="243">
        <f t="shared" si="36"/>
        <v>0</v>
      </c>
      <c r="G148" s="243">
        <f t="shared" si="36"/>
        <v>0</v>
      </c>
      <c r="H148" s="243">
        <f t="shared" si="36"/>
        <v>0</v>
      </c>
      <c r="I148" s="243">
        <f t="shared" si="36"/>
        <v>0</v>
      </c>
      <c r="J148" s="243">
        <f t="shared" si="36"/>
        <v>0</v>
      </c>
      <c r="K148" s="243">
        <f t="shared" si="36"/>
        <v>0</v>
      </c>
      <c r="L148" s="243">
        <f t="shared" si="36"/>
        <v>0</v>
      </c>
      <c r="M148" s="243">
        <f t="shared" si="36"/>
        <v>0</v>
      </c>
      <c r="N148" s="243">
        <f t="shared" si="36"/>
        <v>0</v>
      </c>
      <c r="O148" s="243">
        <f t="shared" ref="O148:AB148" si="37">SUM(O149:O159)</f>
        <v>0</v>
      </c>
      <c r="P148" s="243">
        <f t="shared" si="37"/>
        <v>0</v>
      </c>
      <c r="Q148" s="243">
        <f t="shared" si="37"/>
        <v>0</v>
      </c>
      <c r="R148" s="243">
        <f t="shared" si="37"/>
        <v>0</v>
      </c>
      <c r="S148" s="243">
        <f t="shared" si="37"/>
        <v>0</v>
      </c>
      <c r="T148" s="243">
        <f t="shared" si="37"/>
        <v>0</v>
      </c>
      <c r="U148" s="243">
        <f t="shared" si="37"/>
        <v>0</v>
      </c>
      <c r="V148" s="243">
        <f t="shared" si="37"/>
        <v>0</v>
      </c>
      <c r="W148" s="243">
        <f t="shared" si="37"/>
        <v>0</v>
      </c>
      <c r="X148" s="243">
        <f t="shared" si="37"/>
        <v>0</v>
      </c>
      <c r="Y148" s="243">
        <f t="shared" si="37"/>
        <v>0</v>
      </c>
      <c r="Z148" s="243">
        <f t="shared" si="37"/>
        <v>0</v>
      </c>
      <c r="AA148" s="243">
        <f t="shared" si="37"/>
        <v>0</v>
      </c>
      <c r="AB148" s="243">
        <f t="shared" si="37"/>
        <v>0</v>
      </c>
      <c r="AC148" s="243"/>
    </row>
    <row r="149" spans="1:29" s="222" customFormat="1" ht="16.5" customHeight="1" outlineLevel="1" x14ac:dyDescent="0.3">
      <c r="A149" s="221"/>
      <c r="C149" s="228">
        <v>2018</v>
      </c>
      <c r="D149" s="222">
        <f>IF(SUM(D160:$AB$160)&lt;&gt;0,IF('Basic input'!$F$78&gt;=D147,$D$146,IF(SUM(D160:$AB$160)&lt;&gt;0,$D$146,0)),0)</f>
        <v>0</v>
      </c>
      <c r="E149" s="222">
        <f>IF(SUM(E160:$AB$160)&lt;&gt;0,IF('Basic input'!$F$78&gt;=E147,$D$146,IF(SUM(E160:$AB$160)&lt;&gt;0,$D$146,0)),0)</f>
        <v>0</v>
      </c>
      <c r="F149" s="222">
        <f>IF(SUM(F160:$AB$160)&lt;&gt;0,IF('Basic input'!$F$78&gt;=F147,$D$146,IF(SUM(F160:$AB$160)&lt;&gt;0,$D$146,0)),0)</f>
        <v>0</v>
      </c>
      <c r="G149" s="222">
        <f>IF(SUM(G160:$AB$160)&lt;&gt;0,IF('Basic input'!$F$78&gt;=G147,$D$146,IF(SUM(G160:$AB$160)&lt;&gt;0,$D$146,0)),0)</f>
        <v>0</v>
      </c>
      <c r="H149" s="222">
        <f>IF(SUM(H160:$AB$160)&lt;&gt;0,IF('Basic input'!$F$78&gt;=H147,$D$146,IF(SUM(H160:$AB$160)&lt;&gt;0,$D$146,0)),0)</f>
        <v>0</v>
      </c>
      <c r="I149" s="222">
        <f>IF(SUM(I160:$AB$160)&lt;&gt;0,IF('Basic input'!$F$78&gt;=I147,$D$146,IF(SUM(I160:$AB$160)&lt;&gt;0,$D$146,0)),0)</f>
        <v>0</v>
      </c>
      <c r="J149" s="222">
        <f>IF(SUM(J160:$AB$160)&lt;&gt;0,IF('Basic input'!$F$78&gt;=J147,$D$146,IF(SUM(J160:$AB$160)&lt;&gt;0,$D$146,0)),0)</f>
        <v>0</v>
      </c>
      <c r="K149" s="222">
        <f>IF(SUM(K160:$AB$160)&lt;&gt;0,IF('Basic input'!$F$78&gt;=K147,$D$146,IF(SUM(K160:$AB$160)&lt;&gt;0,$D$146,0)),0)</f>
        <v>0</v>
      </c>
      <c r="L149" s="222">
        <f>IF(SUM(L160:$AB$160)&lt;&gt;0,IF('Basic input'!$F$78&gt;=L147,$D$146,IF(SUM(L160:$AB$160)&lt;&gt;0,$D$146,0)),0)</f>
        <v>0</v>
      </c>
      <c r="M149" s="222">
        <f>IF(SUM(M160:$AB$160)&lt;&gt;0,IF('Basic input'!$F$78&gt;=M147,$D$146,IF(SUM(M160:$AB$160)&lt;&gt;0,$D$146,0)),0)</f>
        <v>0</v>
      </c>
      <c r="N149" s="222">
        <f>IF(SUM(N160:$AB$160)&lt;&gt;0,IF('Basic input'!$F$78&gt;=N147,$D$146,IF(SUM(N160:$AB$160)&lt;&gt;0,$D$146,0)),0)</f>
        <v>0</v>
      </c>
      <c r="O149" s="222">
        <f>IF(SUM(O160:$AB$160)&lt;&gt;0,IF('Basic input'!$F$78&gt;=O147,$D$146,IF(SUM(O160:$AB$160)&lt;&gt;0,$D$146,0)),0)</f>
        <v>0</v>
      </c>
      <c r="P149" s="222">
        <f>IF(SUM(P160:$AB$160)&lt;&gt;0,IF('Basic input'!$F$78&gt;=P147,$D$146,IF(SUM(P160:$AB$160)&lt;&gt;0,$D$146,0)),0)</f>
        <v>0</v>
      </c>
      <c r="Q149" s="222">
        <f>IF(SUM(Q160:$AB$160)&lt;&gt;0,IF('Basic input'!$F$78&gt;=Q147,$D$146,IF(SUM(Q160:$AB$160)&lt;&gt;0,$D$146,0)),0)</f>
        <v>0</v>
      </c>
      <c r="R149" s="222">
        <f>IF(SUM(R160:$AB$160)&lt;&gt;0,IF('Basic input'!$F$78&gt;=R147,$D$146,IF(SUM(R160:$AB$160)&lt;&gt;0,$D$146,0)),0)</f>
        <v>0</v>
      </c>
      <c r="S149" s="222">
        <f>IF(SUM(S160:$AB$160)&lt;&gt;0,IF('Basic input'!$F$78&gt;=S147,$D$146,IF(SUM(S160:$AB$160)&lt;&gt;0,$D$146,0)),0)</f>
        <v>0</v>
      </c>
      <c r="T149" s="222">
        <f>IF(SUM(T160:$AB$160)&lt;&gt;0,IF('Basic input'!$F$78&gt;=T147,$D$146,IF(SUM(T160:$AB$160)&lt;&gt;0,$D$146,0)),0)</f>
        <v>0</v>
      </c>
      <c r="U149" s="222">
        <f>IF(SUM(U160:$AB$160)&lt;&gt;0,IF('Basic input'!$F$78&gt;=U147,$D$146,IF(SUM(U160:$AB$160)&lt;&gt;0,$D$146,0)),0)</f>
        <v>0</v>
      </c>
      <c r="V149" s="222">
        <f>IF(SUM(V160:$AB$160)&lt;&gt;0,IF('Basic input'!$F$78&gt;=V147,$D$146,IF(SUM(V160:$AB$160)&lt;&gt;0,$D$146,0)),0)</f>
        <v>0</v>
      </c>
      <c r="W149" s="222">
        <f>IF(SUM(W160:$AB$160)&lt;&gt;0,IF('Basic input'!$F$78&gt;=W147,$D$146,IF(SUM(W160:$AB$160)&lt;&gt;0,$D$146,0)),0)</f>
        <v>0</v>
      </c>
      <c r="X149" s="222">
        <f>IF(SUM(X160:$AB$160)&lt;&gt;0,IF('Basic input'!$F$78&gt;=X147,$D$146,IF(SUM(X160:$AB$160)&lt;&gt;0,$D$146,0)),0)</f>
        <v>0</v>
      </c>
      <c r="Y149" s="222">
        <f>IF(SUM(Y160:$AB$160)&lt;&gt;0,IF('Basic input'!$F$78&gt;=Y147,$D$146,IF(SUM(Y160:$AB$160)&lt;&gt;0,$D$146,0)),0)</f>
        <v>0</v>
      </c>
      <c r="Z149" s="222">
        <f>IF(SUM(Z160:$AB$160)&lt;&gt;0,IF('Basic input'!$F$78&gt;=Z147,$D$146,IF(SUM(Z160:$AB$160)&lt;&gt;0,$D$146,0)),0)</f>
        <v>0</v>
      </c>
      <c r="AA149" s="222">
        <f>IF(SUM(AA160:$AB$160)&lt;&gt;0,IF('Basic input'!$F$78&gt;=AA147,$D$146,IF(SUM(AA160:$AB$160)&lt;&gt;0,$D$146,0)),0)</f>
        <v>0</v>
      </c>
      <c r="AB149" s="222">
        <f>IF(SUM(AB160:$AB$160)&lt;&gt;0,IF('Basic input'!$F$78&gt;=AB147,$D$146,IF(SUM(AB160:$AB$160)&lt;&gt;0,$D$146,0)),0)</f>
        <v>0</v>
      </c>
    </row>
    <row r="150" spans="1:29" s="222" customFormat="1" ht="16.5" customHeight="1" outlineLevel="1" x14ac:dyDescent="0.3">
      <c r="A150" s="221"/>
      <c r="C150" s="228">
        <v>2019</v>
      </c>
      <c r="E150" s="222">
        <f>IF(SUM(E160:$AB$160)&lt;&gt;0,IF('Basic input'!$F$78&gt;=D147,$E$146,IF(SUM(E160:$AB$160)&lt;&gt;0,$E$146,0)),0)</f>
        <v>0</v>
      </c>
      <c r="F150" s="222">
        <f>IF(SUM(F160:$AB$160)&lt;&gt;0,IF('Basic input'!$F$78&gt;=E147,$E$146,IF(SUM(F160:$AB$160)&lt;&gt;0,$E$146,0)),0)</f>
        <v>0</v>
      </c>
      <c r="G150" s="222">
        <f>IF(SUM(G160:$AB$160)&lt;&gt;0,IF('Basic input'!$F$78&gt;=F147,$E$146,IF(SUM(G160:$AB$160)&lt;&gt;0,$E$146,0)),0)</f>
        <v>0</v>
      </c>
      <c r="H150" s="222">
        <f>IF(SUM(H160:$AB$160)&lt;&gt;0,IF('Basic input'!$F$78&gt;=G147,$E$146,IF(SUM(H160:$AB$160)&lt;&gt;0,$E$146,0)),0)</f>
        <v>0</v>
      </c>
      <c r="I150" s="222">
        <f>IF(SUM(I160:$AB$160)&lt;&gt;0,IF('Basic input'!$F$78&gt;=H147,$E$146,IF(SUM(I160:$AB$160)&lt;&gt;0,$E$146,0)),0)</f>
        <v>0</v>
      </c>
      <c r="J150" s="222">
        <f>IF(SUM(J160:$AB$160)&lt;&gt;0,IF('Basic input'!$F$78&gt;=I147,$E$146,IF(SUM(J160:$AB$160)&lt;&gt;0,$E$146,0)),0)</f>
        <v>0</v>
      </c>
      <c r="K150" s="222">
        <f>IF(SUM(K160:$AB$160)&lt;&gt;0,IF('Basic input'!$F$78&gt;=J147,$E$146,IF(SUM(K160:$AB$160)&lt;&gt;0,$E$146,0)),0)</f>
        <v>0</v>
      </c>
      <c r="L150" s="222">
        <f>IF(SUM(L160:$AB$160)&lt;&gt;0,IF('Basic input'!$F$78&gt;=K147,$E$146,IF(SUM(L160:$AB$160)&lt;&gt;0,$E$146,0)),0)</f>
        <v>0</v>
      </c>
      <c r="M150" s="222">
        <f>IF(SUM(M160:$AB$160)&lt;&gt;0,IF('Basic input'!$F$78&gt;=L147,$E$146,IF(SUM(M160:$AB$160)&lt;&gt;0,$E$146,0)),0)</f>
        <v>0</v>
      </c>
      <c r="N150" s="222">
        <f>IF(SUM(N160:$AB$160)&lt;&gt;0,IF('Basic input'!$F$78&gt;=M147,$E$146,IF(SUM(N160:$AB$160)&lt;&gt;0,$E$146,0)),0)</f>
        <v>0</v>
      </c>
      <c r="O150" s="222">
        <f>IF(SUM(O160:$AB$160)&lt;&gt;0,IF('Basic input'!$F$78&gt;=N147,$E$146,IF(SUM(O160:$AB$160)&lt;&gt;0,$E$146,0)),0)</f>
        <v>0</v>
      </c>
      <c r="P150" s="222">
        <f>IF(SUM(P160:$AB$160)&lt;&gt;0,IF('Basic input'!$F$78&gt;=O147,$E$146,IF(SUM(P160:$AB$160)&lt;&gt;0,$E$146,0)),0)</f>
        <v>0</v>
      </c>
      <c r="Q150" s="222">
        <f>IF(SUM(Q160:$AB$160)&lt;&gt;0,IF('Basic input'!$F$78&gt;=P147,$E$146,IF(SUM(Q160:$AB$160)&lt;&gt;0,$E$146,0)),0)</f>
        <v>0</v>
      </c>
      <c r="R150" s="222">
        <f>IF(SUM(R160:$AB$160)&lt;&gt;0,IF('Basic input'!$F$78&gt;=Q147,$E$146,IF(SUM(R160:$AB$160)&lt;&gt;0,$E$146,0)),0)</f>
        <v>0</v>
      </c>
      <c r="S150" s="222">
        <f>IF(SUM(S160:$AB$160)&lt;&gt;0,IF('Basic input'!$F$78&gt;=R147,$E$146,IF(SUM(S160:$AB$160)&lt;&gt;0,$E$146,0)),0)</f>
        <v>0</v>
      </c>
      <c r="T150" s="222">
        <f>IF(SUM(T160:$AB$160)&lt;&gt;0,IF('Basic input'!$F$78&gt;=S147,$E$146,IF(SUM(T160:$AB$160)&lt;&gt;0,$E$146,0)),0)</f>
        <v>0</v>
      </c>
      <c r="U150" s="222">
        <f>IF(SUM(U160:$AB$160)&lt;&gt;0,IF('Basic input'!$F$78&gt;=T147,$E$146,IF(SUM(U160:$AB$160)&lt;&gt;0,$E$146,0)),0)</f>
        <v>0</v>
      </c>
      <c r="V150" s="222">
        <f>IF(SUM(V160:$AB$160)&lt;&gt;0,IF('Basic input'!$F$78&gt;=U147,$E$146,IF(SUM(V160:$AB$160)&lt;&gt;0,$E$146,0)),0)</f>
        <v>0</v>
      </c>
      <c r="W150" s="222">
        <f>IF(SUM(W160:$AB$160)&lt;&gt;0,IF('Basic input'!$F$78&gt;=V147,$E$146,IF(SUM(W160:$AB$160)&lt;&gt;0,$E$146,0)),0)</f>
        <v>0</v>
      </c>
      <c r="X150" s="222">
        <f>IF(SUM(X160:$AB$160)&lt;&gt;0,IF('Basic input'!$F$78&gt;=W147,$E$146,IF(SUM(X160:$AB$160)&lt;&gt;0,$E$146,0)),0)</f>
        <v>0</v>
      </c>
      <c r="Y150" s="222">
        <f>IF(SUM(Y160:$AB$160)&lt;&gt;0,IF('Basic input'!$F$78&gt;=X147,$E$146,IF(SUM(Y160:$AB$160)&lt;&gt;0,$E$146,0)),0)</f>
        <v>0</v>
      </c>
      <c r="Z150" s="222">
        <f>IF(SUM(Z160:$AB$160)&lt;&gt;0,IF('Basic input'!$F$78&gt;=Y147,$E$146,IF(SUM(Z160:$AB$160)&lt;&gt;0,$E$146,0)),0)</f>
        <v>0</v>
      </c>
      <c r="AA150" s="222">
        <f>IF(SUM(AA160:$AB$160)&lt;&gt;0,IF('Basic input'!$F$78&gt;=Z147,$E$146,IF(SUM(AA160:$AB$160)&lt;&gt;0,$E$146,0)),0)</f>
        <v>0</v>
      </c>
      <c r="AB150" s="222">
        <f>IF(SUM(AB160:$AB$160)&lt;&gt;0,IF('Basic input'!$F$78&gt;=AA147,$E$146,IF(SUM(AB160:$AB$160)&lt;&gt;0,$E$146,0)),0)</f>
        <v>0</v>
      </c>
    </row>
    <row r="151" spans="1:29" s="222" customFormat="1" ht="16.5" customHeight="1" outlineLevel="1" x14ac:dyDescent="0.3">
      <c r="A151" s="221"/>
      <c r="C151" s="228">
        <v>2020</v>
      </c>
      <c r="F151" s="222">
        <f>IF(SUM(F160:$AB$160)&lt;&gt;0,IF('Basic input'!$F$78&gt;=D147,$F$146,IF(SUM(F160:$AB$160)&lt;&gt;0,$F$146,0)),0)</f>
        <v>0</v>
      </c>
      <c r="G151" s="222">
        <f>IF(SUM(G160:$AB$160)&lt;&gt;0,IF('Basic input'!$F$78&gt;=E147,$F$146,IF(SUM(G160:$AB$160)&lt;&gt;0,$F$146,0)),0)</f>
        <v>0</v>
      </c>
      <c r="H151" s="222">
        <f>IF(SUM(H160:$AB$160)&lt;&gt;0,IF('Basic input'!$F$78&gt;=F147,$F$146,IF(SUM(H160:$AB$160)&lt;&gt;0,$F$146,0)),0)</f>
        <v>0</v>
      </c>
      <c r="I151" s="222">
        <f>IF(SUM(I160:$AB$160)&lt;&gt;0,IF('Basic input'!$F$78&gt;=G147,$F$146,IF(SUM(I160:$AB$160)&lt;&gt;0,$F$146,0)),0)</f>
        <v>0</v>
      </c>
      <c r="J151" s="222">
        <f>IF(SUM(J160:$AB$160)&lt;&gt;0,IF('Basic input'!$F$78&gt;=H147,$F$146,IF(SUM(J160:$AB$160)&lt;&gt;0,$F$146,0)),0)</f>
        <v>0</v>
      </c>
      <c r="K151" s="222">
        <f>IF(SUM(K160:$AB$160)&lt;&gt;0,IF('Basic input'!$F$78&gt;=I147,$F$146,IF(SUM(K160:$AB$160)&lt;&gt;0,$F$146,0)),0)</f>
        <v>0</v>
      </c>
      <c r="L151" s="222">
        <f>IF(SUM(L160:$AB$160)&lt;&gt;0,IF('Basic input'!$F$78&gt;=J147,$F$146,IF(SUM(L160:$AB$160)&lt;&gt;0,$F$146,0)),0)</f>
        <v>0</v>
      </c>
      <c r="M151" s="222">
        <f>IF(SUM(M160:$AB$160)&lt;&gt;0,IF('Basic input'!$F$78&gt;=K147,$F$146,IF(SUM(M160:$AB$160)&lt;&gt;0,$F$146,0)),0)</f>
        <v>0</v>
      </c>
      <c r="N151" s="222">
        <f>IF(SUM(N160:$AB$160)&lt;&gt;0,IF('Basic input'!$F$78&gt;=L147,$F$146,IF(SUM(N160:$AB$160)&lt;&gt;0,$F$146,0)),0)</f>
        <v>0</v>
      </c>
      <c r="O151" s="222">
        <f>IF(SUM(O160:$AB$160)&lt;&gt;0,IF('Basic input'!$F$78&gt;=M147,$F$146,IF(SUM(O160:$AB$160)&lt;&gt;0,$F$146,0)),0)</f>
        <v>0</v>
      </c>
      <c r="P151" s="222">
        <f>IF(SUM(P160:$AB$160)&lt;&gt;0,IF('Basic input'!$F$78&gt;=N147,$F$146,IF(SUM(P160:$AB$160)&lt;&gt;0,$F$146,0)),0)</f>
        <v>0</v>
      </c>
      <c r="Q151" s="222">
        <f>IF(SUM(Q160:$AB$160)&lt;&gt;0,IF('Basic input'!$F$78&gt;=O147,$F$146,IF(SUM(Q160:$AB$160)&lt;&gt;0,$F$146,0)),0)</f>
        <v>0</v>
      </c>
      <c r="R151" s="222">
        <f>IF(SUM(R160:$AB$160)&lt;&gt;0,IF('Basic input'!$F$78&gt;=P147,$F$146,IF(SUM(R160:$AB$160)&lt;&gt;0,$F$146,0)),0)</f>
        <v>0</v>
      </c>
      <c r="S151" s="222">
        <f>IF(SUM(S160:$AB$160)&lt;&gt;0,IF('Basic input'!$F$78&gt;=Q147,$F$146,IF(SUM(S160:$AB$160)&lt;&gt;0,$F$146,0)),0)</f>
        <v>0</v>
      </c>
      <c r="T151" s="222">
        <f>IF(SUM(T160:$AB$160)&lt;&gt;0,IF('Basic input'!$F$78&gt;=R147,$F$146,IF(SUM(T160:$AB$160)&lt;&gt;0,$F$146,0)),0)</f>
        <v>0</v>
      </c>
      <c r="U151" s="222">
        <f>IF(SUM(U160:$AB$160)&lt;&gt;0,IF('Basic input'!$F$78&gt;=S147,$F$146,IF(SUM(U160:$AB$160)&lt;&gt;0,$F$146,0)),0)</f>
        <v>0</v>
      </c>
      <c r="V151" s="222">
        <f>IF(SUM(V160:$AB$160)&lt;&gt;0,IF('Basic input'!$F$78&gt;=T147,$F$146,IF(SUM(V160:$AB$160)&lt;&gt;0,$F$146,0)),0)</f>
        <v>0</v>
      </c>
      <c r="W151" s="222">
        <f>IF(SUM(W160:$AB$160)&lt;&gt;0,IF('Basic input'!$F$78&gt;=U147,$F$146,IF(SUM(W160:$AB$160)&lt;&gt;0,$F$146,0)),0)</f>
        <v>0</v>
      </c>
      <c r="X151" s="222">
        <f>IF(SUM(X160:$AB$160)&lt;&gt;0,IF('Basic input'!$F$78&gt;=V147,$F$146,IF(SUM(X160:$AB$160)&lt;&gt;0,$F$146,0)),0)</f>
        <v>0</v>
      </c>
      <c r="Y151" s="222">
        <f>IF(SUM(Y160:$AB$160)&lt;&gt;0,IF('Basic input'!$F$78&gt;=W147,$F$146,IF(SUM(Y160:$AB$160)&lt;&gt;0,$F$146,0)),0)</f>
        <v>0</v>
      </c>
      <c r="Z151" s="222">
        <f>IF(SUM(Z160:$AB$160)&lt;&gt;0,IF('Basic input'!$F$78&gt;=X147,$F$146,IF(SUM(Z160:$AB$160)&lt;&gt;0,$F$146,0)),0)</f>
        <v>0</v>
      </c>
      <c r="AA151" s="222">
        <f>IF(SUM(AA160:$AB$160)&lt;&gt;0,IF('Basic input'!$F$78&gt;=Y147,$F$146,IF(SUM(AA160:$AB$160)&lt;&gt;0,$F$146,0)),0)</f>
        <v>0</v>
      </c>
      <c r="AB151" s="222">
        <f>IF(SUM(AB160:$AB$160)&lt;&gt;0,IF('Basic input'!$F$78&gt;=Z147,$F$146,IF(SUM(AB160:$AB$160)&lt;&gt;0,$F$146,0)),0)</f>
        <v>0</v>
      </c>
    </row>
    <row r="152" spans="1:29" s="222" customFormat="1" ht="16.5" customHeight="1" outlineLevel="1" x14ac:dyDescent="0.3">
      <c r="A152" s="221"/>
      <c r="C152" s="228">
        <v>2021</v>
      </c>
      <c r="G152" s="222">
        <f>IF(SUM(G160:$AB$160)&lt;&gt;0,IF('Basic input'!$F$78&gt;=D147,$G$146,IF(SUM(G160:$AB$160)&lt;&gt;0,$G$146,0)),0)</f>
        <v>0</v>
      </c>
      <c r="H152" s="222">
        <f>IF(SUM(H160:$AB$160)&lt;&gt;0,IF('Basic input'!$F$78&gt;=E147,$G$146,IF(SUM(H160:$AB$160)&lt;&gt;0,$G$146,0)),0)</f>
        <v>0</v>
      </c>
      <c r="I152" s="222">
        <f>IF(SUM(I160:$AB$160)&lt;&gt;0,IF('Basic input'!$F$78&gt;=F147,$G$146,IF(SUM(I160:$AB$160)&lt;&gt;0,$G$146,0)),0)</f>
        <v>0</v>
      </c>
      <c r="J152" s="222">
        <f>IF(SUM(J160:$AB$160)&lt;&gt;0,IF('Basic input'!$F$78&gt;=G147,$G$146,IF(SUM(J160:$AB$160)&lt;&gt;0,$G$146,0)),0)</f>
        <v>0</v>
      </c>
      <c r="K152" s="222">
        <f>IF(SUM(K160:$AB$160)&lt;&gt;0,IF('Basic input'!$F$78&gt;=H147,$G$146,IF(SUM(K160:$AB$160)&lt;&gt;0,$G$146,0)),0)</f>
        <v>0</v>
      </c>
      <c r="L152" s="222">
        <f>IF(SUM(L160:$AB$160)&lt;&gt;0,IF('Basic input'!$F$78&gt;=I147,$G$146,IF(SUM(L160:$AB$160)&lt;&gt;0,$G$146,0)),0)</f>
        <v>0</v>
      </c>
      <c r="M152" s="222">
        <f>IF(SUM(M160:$AB$160)&lt;&gt;0,IF('Basic input'!$F$78&gt;=J147,$G$146,IF(SUM(M160:$AB$160)&lt;&gt;0,$G$146,0)),0)</f>
        <v>0</v>
      </c>
      <c r="N152" s="222">
        <f>IF(SUM(N160:$AB$160)&lt;&gt;0,IF('Basic input'!$F$78&gt;=K147,$G$146,IF(SUM(N160:$AB$160)&lt;&gt;0,$G$146,0)),0)</f>
        <v>0</v>
      </c>
      <c r="O152" s="222">
        <f>IF(SUM(O160:$AB$160)&lt;&gt;0,IF('Basic input'!$F$78&gt;=L147,$G$146,IF(SUM(O160:$AB$160)&lt;&gt;0,$G$146,0)),0)</f>
        <v>0</v>
      </c>
      <c r="P152" s="222">
        <f>IF(SUM(P160:$AB$160)&lt;&gt;0,IF('Basic input'!$F$78&gt;=M147,$G$146,IF(SUM(P160:$AB$160)&lt;&gt;0,$G$146,0)),0)</f>
        <v>0</v>
      </c>
      <c r="Q152" s="222">
        <f>IF(SUM(Q160:$AB$160)&lt;&gt;0,IF('Basic input'!$F$78&gt;=N147,$G$146,IF(SUM(Q160:$AB$160)&lt;&gt;0,$G$146,0)),0)</f>
        <v>0</v>
      </c>
      <c r="R152" s="222">
        <f>IF(SUM(R160:$AB$160)&lt;&gt;0,IF('Basic input'!$F$78&gt;=O147,$G$146,IF(SUM(R160:$AB$160)&lt;&gt;0,$G$146,0)),0)</f>
        <v>0</v>
      </c>
      <c r="S152" s="222">
        <f>IF(SUM(S160:$AB$160)&lt;&gt;0,IF('Basic input'!$F$78&gt;=P147,$G$146,IF(SUM(S160:$AB$160)&lt;&gt;0,$G$146,0)),0)</f>
        <v>0</v>
      </c>
      <c r="T152" s="222">
        <f>IF(SUM(T160:$AB$160)&lt;&gt;0,IF('Basic input'!$F$78&gt;=Q147,$G$146,IF(SUM(T160:$AB$160)&lt;&gt;0,$G$146,0)),0)</f>
        <v>0</v>
      </c>
      <c r="U152" s="222">
        <f>IF(SUM(U160:$AB$160)&lt;&gt;0,IF('Basic input'!$F$78&gt;=R147,$G$146,IF(SUM(U160:$AB$160)&lt;&gt;0,$G$146,0)),0)</f>
        <v>0</v>
      </c>
      <c r="V152" s="222">
        <f>IF(SUM(V160:$AB$160)&lt;&gt;0,IF('Basic input'!$F$78&gt;=S147,$G$146,IF(SUM(V160:$AB$160)&lt;&gt;0,$G$146,0)),0)</f>
        <v>0</v>
      </c>
      <c r="W152" s="222">
        <f>IF(SUM(W160:$AB$160)&lt;&gt;0,IF('Basic input'!$F$78&gt;=T147,$G$146,IF(SUM(W160:$AB$160)&lt;&gt;0,$G$146,0)),0)</f>
        <v>0</v>
      </c>
      <c r="X152" s="222">
        <f>IF(SUM(X160:$AB$160)&lt;&gt;0,IF('Basic input'!$F$78&gt;=U147,$G$146,IF(SUM(X160:$AB$160)&lt;&gt;0,$G$146,0)),0)</f>
        <v>0</v>
      </c>
      <c r="Y152" s="222">
        <f>IF(SUM(Y160:$AB$160)&lt;&gt;0,IF('Basic input'!$F$78&gt;=V147,$G$146,IF(SUM(Y160:$AB$160)&lt;&gt;0,$G$146,0)),0)</f>
        <v>0</v>
      </c>
      <c r="Z152" s="222">
        <f>IF(SUM(Z160:$AB$160)&lt;&gt;0,IF('Basic input'!$F$78&gt;=W147,$G$146,IF(SUM(Z160:$AB$160)&lt;&gt;0,$G$146,0)),0)</f>
        <v>0</v>
      </c>
      <c r="AA152" s="222">
        <f>IF(SUM(AA160:$AB$160)&lt;&gt;0,IF('Basic input'!$F$78&gt;=X147,$G$146,IF(SUM(AA160:$AB$160)&lt;&gt;0,$G$146,0)),0)</f>
        <v>0</v>
      </c>
      <c r="AB152" s="222">
        <f>IF(SUM(AB160:$AB$160)&lt;&gt;0,IF('Basic input'!$F$78&gt;=Y147,$G$146,IF(SUM(AB160:$AB$160)&lt;&gt;0,$G$146,0)),0)</f>
        <v>0</v>
      </c>
    </row>
    <row r="153" spans="1:29" s="222" customFormat="1" ht="16.5" customHeight="1" outlineLevel="1" x14ac:dyDescent="0.3">
      <c r="A153" s="221"/>
      <c r="C153" s="228">
        <v>2022</v>
      </c>
      <c r="H153" s="222">
        <f>IF(SUM(H160:$AB$160)&lt;&gt;0,IF('Basic input'!$F$78&gt;=D147,$H$146,IF(SUM(H160:$AB$160)&lt;&gt;0,$H$146,0)),0)</f>
        <v>0</v>
      </c>
      <c r="I153" s="222">
        <f>IF(SUM(I160:$AB$160)&lt;&gt;0,IF('Basic input'!$F$78&gt;=E147,$H$146,IF(SUM(I160:$AB$160)&lt;&gt;0,$H$146,0)),0)</f>
        <v>0</v>
      </c>
      <c r="J153" s="222">
        <f>IF(SUM(J160:$AB$160)&lt;&gt;0,IF('Basic input'!$F$78&gt;=F147,$H$146,IF(SUM(J160:$AB$160)&lt;&gt;0,$H$146,0)),0)</f>
        <v>0</v>
      </c>
      <c r="K153" s="222">
        <f>IF(SUM(K160:$AB$160)&lt;&gt;0,IF('Basic input'!$F$78&gt;=G147,$H$146,IF(SUM(K160:$AB$160)&lt;&gt;0,$H$146,0)),0)</f>
        <v>0</v>
      </c>
      <c r="L153" s="222">
        <f>IF(SUM(L160:$AB$160)&lt;&gt;0,IF('Basic input'!$F$78&gt;=H147,$H$146,IF(SUM(L160:$AB$160)&lt;&gt;0,$H$146,0)),0)</f>
        <v>0</v>
      </c>
      <c r="M153" s="222">
        <f>IF(SUM(M160:$AB$160)&lt;&gt;0,IF('Basic input'!$F$78&gt;=I147,$H$146,IF(SUM(M160:$AB$160)&lt;&gt;0,$H$146,0)),0)</f>
        <v>0</v>
      </c>
      <c r="N153" s="222">
        <f>IF(SUM(N160:$AB$160)&lt;&gt;0,IF('Basic input'!$F$78&gt;=J147,$H$146,IF(SUM(N160:$AB$160)&lt;&gt;0,$H$146,0)),0)</f>
        <v>0</v>
      </c>
      <c r="O153" s="222">
        <f>IF(SUM(O160:$AB$160)&lt;&gt;0,IF('Basic input'!$F$78&gt;=K147,$H$146,IF(SUM(O160:$AB$160)&lt;&gt;0,$H$146,0)),0)</f>
        <v>0</v>
      </c>
      <c r="P153" s="222">
        <f>IF(SUM(P160:$AB$160)&lt;&gt;0,IF('Basic input'!$F$78&gt;=L147,$H$146,IF(SUM(P160:$AB$160)&lt;&gt;0,$H$146,0)),0)</f>
        <v>0</v>
      </c>
      <c r="Q153" s="222">
        <f>IF(SUM(Q160:$AB$160)&lt;&gt;0,IF('Basic input'!$F$78&gt;=M147,$H$146,IF(SUM(Q160:$AB$160)&lt;&gt;0,$H$146,0)),0)</f>
        <v>0</v>
      </c>
      <c r="R153" s="222">
        <f>IF(SUM(R160:$AB$160)&lt;&gt;0,IF('Basic input'!$F$78&gt;=N147,$H$146,IF(SUM(R160:$AB$160)&lt;&gt;0,$H$146,0)),0)</f>
        <v>0</v>
      </c>
      <c r="S153" s="222">
        <f>IF(SUM(S160:$AB$160)&lt;&gt;0,IF('Basic input'!$F$78&gt;=O147,$H$146,IF(SUM(S160:$AB$160)&lt;&gt;0,$H$146,0)),0)</f>
        <v>0</v>
      </c>
      <c r="T153" s="222">
        <f>IF(SUM(T160:$AB$160)&lt;&gt;0,IF('Basic input'!$F$78&gt;=P147,$H$146,IF(SUM(T160:$AB$160)&lt;&gt;0,$H$146,0)),0)</f>
        <v>0</v>
      </c>
      <c r="U153" s="222">
        <f>IF(SUM(U160:$AB$160)&lt;&gt;0,IF('Basic input'!$F$78&gt;=Q147,$H$146,IF(SUM(U160:$AB$160)&lt;&gt;0,$H$146,0)),0)</f>
        <v>0</v>
      </c>
      <c r="V153" s="222">
        <f>IF(SUM(V160:$AB$160)&lt;&gt;0,IF('Basic input'!$F$78&gt;=R147,$H$146,IF(SUM(V160:$AB$160)&lt;&gt;0,$H$146,0)),0)</f>
        <v>0</v>
      </c>
      <c r="W153" s="222">
        <f>IF(SUM(W160:$AB$160)&lt;&gt;0,IF('Basic input'!$F$78&gt;=S147,$H$146,IF(SUM(W160:$AB$160)&lt;&gt;0,$H$146,0)),0)</f>
        <v>0</v>
      </c>
      <c r="X153" s="222">
        <f>IF(SUM(X160:$AB$160)&lt;&gt;0,IF('Basic input'!$F$78&gt;=T147,$H$146,IF(SUM(X160:$AB$160)&lt;&gt;0,$H$146,0)),0)</f>
        <v>0</v>
      </c>
      <c r="Y153" s="222">
        <f>IF(SUM(Y160:$AB$160)&lt;&gt;0,IF('Basic input'!$F$78&gt;=U147,$H$146,IF(SUM(Y160:$AB$160)&lt;&gt;0,$H$146,0)),0)</f>
        <v>0</v>
      </c>
      <c r="Z153" s="222">
        <f>IF(SUM(Z160:$AB$160)&lt;&gt;0,IF('Basic input'!$F$78&gt;=V147,$H$146,IF(SUM(Z160:$AB$160)&lt;&gt;0,$H$146,0)),0)</f>
        <v>0</v>
      </c>
      <c r="AA153" s="222">
        <f>IF(SUM(AA160:$AB$160)&lt;&gt;0,IF('Basic input'!$F$78&gt;=W147,$H$146,IF(SUM(AA160:$AB$160)&lt;&gt;0,$H$146,0)),0)</f>
        <v>0</v>
      </c>
      <c r="AB153" s="222">
        <f>IF(SUM(AB160:$AB$160)&lt;&gt;0,IF('Basic input'!$F$78&gt;=X147,$H$146,IF(SUM(AB160:$AB$160)&lt;&gt;0,$H$146,0)),0)</f>
        <v>0</v>
      </c>
    </row>
    <row r="154" spans="1:29" s="222" customFormat="1" ht="16.5" customHeight="1" outlineLevel="1" x14ac:dyDescent="0.3">
      <c r="A154" s="221"/>
      <c r="C154" s="228">
        <v>2023</v>
      </c>
      <c r="I154" s="222">
        <f>IF(SUM(I160:$AB$160)&lt;&gt;0,IF('Basic input'!$F$78&gt;=D147,$I$146,IF(SUM(I160:$AB$160)&lt;&gt;0,$I$146,0)),0)</f>
        <v>0</v>
      </c>
      <c r="J154" s="222">
        <f>IF(SUM(J160:$AB$160)&lt;&gt;0,IF('Basic input'!$F$78&gt;=E147,$I$146,IF(SUM(J160:$AB$160)&lt;&gt;0,$I$146,0)),0)</f>
        <v>0</v>
      </c>
      <c r="K154" s="222">
        <f>IF(SUM(K160:$AB$160)&lt;&gt;0,IF('Basic input'!$F$78&gt;=F147,$I$146,IF(SUM(K160:$AB$160)&lt;&gt;0,$I$146,0)),0)</f>
        <v>0</v>
      </c>
      <c r="L154" s="222">
        <f>IF(SUM(L160:$AB$160)&lt;&gt;0,IF('Basic input'!$F$78&gt;=G147,$I$146,IF(SUM(L160:$AB$160)&lt;&gt;0,$I$146,0)),0)</f>
        <v>0</v>
      </c>
      <c r="M154" s="222">
        <f>IF(SUM(M160:$AB$160)&lt;&gt;0,IF('Basic input'!$F$78&gt;=H147,$I$146,IF(SUM(M160:$AB$160)&lt;&gt;0,$I$146,0)),0)</f>
        <v>0</v>
      </c>
      <c r="N154" s="222">
        <f>IF(SUM(N160:$AB$160)&lt;&gt;0,IF('Basic input'!$F$78&gt;=I147,$I$146,IF(SUM(N160:$AB$160)&lt;&gt;0,$I$146,0)),0)</f>
        <v>0</v>
      </c>
      <c r="O154" s="222">
        <f>IF(SUM(O160:$AB$160)&lt;&gt;0,IF('Basic input'!$F$78&gt;=J147,$I$146,IF(SUM(O160:$AB$160)&lt;&gt;0,$I$146,0)),0)</f>
        <v>0</v>
      </c>
      <c r="P154" s="222">
        <f>IF(SUM(P160:$AB$160)&lt;&gt;0,IF('Basic input'!$F$78&gt;=K147,$I$146,IF(SUM(P160:$AB$160)&lt;&gt;0,$I$146,0)),0)</f>
        <v>0</v>
      </c>
      <c r="Q154" s="222">
        <f>IF(SUM(Q160:$AB$160)&lt;&gt;0,IF('Basic input'!$F$78&gt;=L147,$I$146,IF(SUM(Q160:$AB$160)&lt;&gt;0,$I$146,0)),0)</f>
        <v>0</v>
      </c>
      <c r="R154" s="222">
        <f>IF(SUM(R160:$AB$160)&lt;&gt;0,IF('Basic input'!$F$78&gt;=M147,$I$146,IF(SUM(R160:$AB$160)&lt;&gt;0,$I$146,0)),0)</f>
        <v>0</v>
      </c>
      <c r="S154" s="222">
        <f>IF(SUM(S160:$AB$160)&lt;&gt;0,IF('Basic input'!$F$78&gt;=N147,$I$146,IF(SUM(S160:$AB$160)&lt;&gt;0,$I$146,0)),0)</f>
        <v>0</v>
      </c>
      <c r="T154" s="222">
        <f>IF(SUM(T160:$AB$160)&lt;&gt;0,IF('Basic input'!$F$78&gt;=O147,$I$146,IF(SUM(T160:$AB$160)&lt;&gt;0,$I$146,0)),0)</f>
        <v>0</v>
      </c>
      <c r="U154" s="222">
        <f>IF(SUM(U160:$AB$160)&lt;&gt;0,IF('Basic input'!$F$78&gt;=P147,$I$146,IF(SUM(U160:$AB$160)&lt;&gt;0,$I$146,0)),0)</f>
        <v>0</v>
      </c>
      <c r="V154" s="222">
        <f>IF(SUM(V160:$AB$160)&lt;&gt;0,IF('Basic input'!$F$78&gt;=Q147,$I$146,IF(SUM(V160:$AB$160)&lt;&gt;0,$I$146,0)),0)</f>
        <v>0</v>
      </c>
      <c r="W154" s="222">
        <f>IF(SUM(W160:$AB$160)&lt;&gt;0,IF('Basic input'!$F$78&gt;=R147,$I$146,IF(SUM(W160:$AB$160)&lt;&gt;0,$I$146,0)),0)</f>
        <v>0</v>
      </c>
      <c r="X154" s="222">
        <f>IF(SUM(X160:$AB$160)&lt;&gt;0,IF('Basic input'!$F$78&gt;=S147,$I$146,IF(SUM(X160:$AB$160)&lt;&gt;0,$I$146,0)),0)</f>
        <v>0</v>
      </c>
      <c r="Y154" s="222">
        <f>IF(SUM(Y160:$AB$160)&lt;&gt;0,IF('Basic input'!$F$78&gt;=T147,$I$146,IF(SUM(Y160:$AB$160)&lt;&gt;0,$I$146,0)),0)</f>
        <v>0</v>
      </c>
      <c r="Z154" s="222">
        <f>IF(SUM(Z160:$AB$160)&lt;&gt;0,IF('Basic input'!$F$78&gt;=U147,$I$146,IF(SUM(Z160:$AB$160)&lt;&gt;0,$I$146,0)),0)</f>
        <v>0</v>
      </c>
      <c r="AA154" s="222">
        <f>IF(SUM(AA160:$AB$160)&lt;&gt;0,IF('Basic input'!$F$78&gt;=V147,$I$146,IF(SUM(AA160:$AB$160)&lt;&gt;0,$I$146,0)),0)</f>
        <v>0</v>
      </c>
      <c r="AB154" s="222">
        <f>IF(SUM(AB160:$AB$160)&lt;&gt;0,IF('Basic input'!$F$78&gt;=W147,$I$146,IF(SUM(AB160:$AB$160)&lt;&gt;0,$I$146,0)),0)</f>
        <v>0</v>
      </c>
    </row>
    <row r="155" spans="1:29" s="222" customFormat="1" ht="16.5" customHeight="1" outlineLevel="1" x14ac:dyDescent="0.3">
      <c r="A155" s="221"/>
      <c r="C155" s="228">
        <v>2024</v>
      </c>
      <c r="J155" s="222">
        <f>IF(SUM(J160:$AB$160)&lt;&gt;0,IF('Basic input'!$F$78&gt;=D147,$J$146,IF(SUM(J160:$AB$160)&lt;&gt;0,$J$146,0)),0)</f>
        <v>0</v>
      </c>
      <c r="K155" s="222">
        <f>IF(SUM(K160:$AB$160)&lt;&gt;0,IF('Basic input'!$F$78&gt;=E147,$J$146,IF(SUM(K160:$AB$160)&lt;&gt;0,$J$146,0)),0)</f>
        <v>0</v>
      </c>
      <c r="L155" s="222">
        <f>IF(SUM(L160:$AB$160)&lt;&gt;0,IF('Basic input'!$F$78&gt;=F147,$J$146,IF(SUM(L160:$AB$160)&lt;&gt;0,$J$146,0)),0)</f>
        <v>0</v>
      </c>
      <c r="M155" s="222">
        <f>IF(SUM(M160:$AB$160)&lt;&gt;0,IF('Basic input'!$F$78&gt;=G147,$J$146,IF(SUM(M160:$AB$160)&lt;&gt;0,$J$146,0)),0)</f>
        <v>0</v>
      </c>
      <c r="N155" s="222">
        <f>IF(SUM(N160:$AB$160)&lt;&gt;0,IF('Basic input'!$F$78&gt;=H147,$J$146,IF(SUM(N160:$AB$160)&lt;&gt;0,$J$146,0)),0)</f>
        <v>0</v>
      </c>
      <c r="O155" s="222">
        <f>IF(SUM(O160:$AB$160)&lt;&gt;0,IF('Basic input'!$F$78&gt;=I147,$J$146,IF(SUM(O160:$AB$160)&lt;&gt;0,$J$146,0)),0)</f>
        <v>0</v>
      </c>
      <c r="P155" s="222">
        <f>IF(SUM(P160:$AB$160)&lt;&gt;0,IF('Basic input'!$F$78&gt;=J147,$J$146,IF(SUM(P160:$AB$160)&lt;&gt;0,$J$146,0)),0)</f>
        <v>0</v>
      </c>
      <c r="Q155" s="222">
        <f>IF(SUM(Q160:$AB$160)&lt;&gt;0,IF('Basic input'!$F$78&gt;=K147,$J$146,IF(SUM(Q160:$AB$160)&lt;&gt;0,$J$146,0)),0)</f>
        <v>0</v>
      </c>
      <c r="R155" s="222">
        <f>IF(SUM(R160:$AB$160)&lt;&gt;0,IF('Basic input'!$F$78&gt;=L147,$J$146,IF(SUM(R160:$AB$160)&lt;&gt;0,$J$146,0)),0)</f>
        <v>0</v>
      </c>
      <c r="S155" s="222">
        <f>IF(SUM(S160:$AB$160)&lt;&gt;0,IF('Basic input'!$F$78&gt;=M147,$J$146,IF(SUM(S160:$AB$160)&lt;&gt;0,$J$146,0)),0)</f>
        <v>0</v>
      </c>
      <c r="T155" s="222">
        <f>IF(SUM(T160:$AB$160)&lt;&gt;0,IF('Basic input'!$F$78&gt;=N147,$J$146,IF(SUM(T160:$AB$160)&lt;&gt;0,$J$146,0)),0)</f>
        <v>0</v>
      </c>
      <c r="U155" s="222">
        <f>IF(SUM(U160:$AB$160)&lt;&gt;0,IF('Basic input'!$F$78&gt;=O147,$J$146,IF(SUM(U160:$AB$160)&lt;&gt;0,$J$146,0)),0)</f>
        <v>0</v>
      </c>
      <c r="V155" s="222">
        <f>IF(SUM(V160:$AB$160)&lt;&gt;0,IF('Basic input'!$F$78&gt;=P147,$J$146,IF(SUM(V160:$AB$160)&lt;&gt;0,$J$146,0)),0)</f>
        <v>0</v>
      </c>
      <c r="W155" s="222">
        <f>IF(SUM(W160:$AB$160)&lt;&gt;0,IF('Basic input'!$F$78&gt;=Q147,$J$146,IF(SUM(W160:$AB$160)&lt;&gt;0,$J$146,0)),0)</f>
        <v>0</v>
      </c>
      <c r="X155" s="222">
        <f>IF(SUM(X160:$AB$160)&lt;&gt;0,IF('Basic input'!$F$78&gt;=R147,$J$146,IF(SUM(X160:$AB$160)&lt;&gt;0,$J$146,0)),0)</f>
        <v>0</v>
      </c>
      <c r="Y155" s="222">
        <f>IF(SUM(Y160:$AB$160)&lt;&gt;0,IF('Basic input'!$F$78&gt;=S147,$J$146,IF(SUM(Y160:$AB$160)&lt;&gt;0,$J$146,0)),0)</f>
        <v>0</v>
      </c>
      <c r="Z155" s="222">
        <f>IF(SUM(Z160:$AB$160)&lt;&gt;0,IF('Basic input'!$F$78&gt;=T147,$J$146,IF(SUM(Z160:$AB$160)&lt;&gt;0,$J$146,0)),0)</f>
        <v>0</v>
      </c>
      <c r="AA155" s="222">
        <f>IF(SUM(AA160:$AB$160)&lt;&gt;0,IF('Basic input'!$F$78&gt;=U147,$J$146,IF(SUM(AA160:$AB$160)&lt;&gt;0,$J$146,0)),0)</f>
        <v>0</v>
      </c>
      <c r="AB155" s="222">
        <f>IF(SUM(AB160:$AB$160)&lt;&gt;0,IF('Basic input'!$F$78&gt;=V147,$J$146,IF(SUM(AB160:$AB$160)&lt;&gt;0,$J$146,0)),0)</f>
        <v>0</v>
      </c>
    </row>
    <row r="156" spans="1:29" s="222" customFormat="1" ht="16.5" customHeight="1" outlineLevel="1" x14ac:dyDescent="0.3">
      <c r="A156" s="221"/>
      <c r="C156" s="228">
        <v>2025</v>
      </c>
      <c r="K156" s="222">
        <f>IF(SUM(K160:$AB$160)&lt;&gt;0,IF('Basic input'!$F$78&gt;=D147,$K$146,IF(SUM(K160:$AB$160)&lt;&gt;0,$K$146,0)),0)</f>
        <v>0</v>
      </c>
      <c r="L156" s="222">
        <f>IF(SUM(L160:$AB$160)&lt;&gt;0,IF('Basic input'!$F$78&gt;=E147,$K$146,IF(SUM(L160:$AB$160)&lt;&gt;0,$K$146,0)),0)</f>
        <v>0</v>
      </c>
      <c r="M156" s="222">
        <f>IF(SUM(M160:$AB$160)&lt;&gt;0,IF('Basic input'!$F$78&gt;=F147,$K$146,IF(SUM(M160:$AB$160)&lt;&gt;0,$K$146,0)),0)</f>
        <v>0</v>
      </c>
      <c r="N156" s="222">
        <f>IF(SUM(N160:$AB$160)&lt;&gt;0,IF('Basic input'!$F$78&gt;=G147,$K$146,IF(SUM(N160:$AB$160)&lt;&gt;0,$K$146,0)),0)</f>
        <v>0</v>
      </c>
      <c r="O156" s="222">
        <f>IF(SUM(O160:$AB$160)&lt;&gt;0,IF('Basic input'!$F$78&gt;=H147,$K$146,IF(SUM(O160:$AB$160)&lt;&gt;0,$K$146,0)),0)</f>
        <v>0</v>
      </c>
      <c r="P156" s="222">
        <f>IF(SUM(P160:$AB$160)&lt;&gt;0,IF('Basic input'!$F$78&gt;=I147,$K$146,IF(SUM(P160:$AB$160)&lt;&gt;0,$K$146,0)),0)</f>
        <v>0</v>
      </c>
      <c r="Q156" s="222">
        <f>IF(SUM(Q160:$AB$160)&lt;&gt;0,IF('Basic input'!$F$78&gt;=J147,$K$146,IF(SUM(Q160:$AB$160)&lt;&gt;0,$K$146,0)),0)</f>
        <v>0</v>
      </c>
      <c r="R156" s="222">
        <f>IF(SUM(R160:$AB$160)&lt;&gt;0,IF('Basic input'!$F$78&gt;=K147,$K$146,IF(SUM(R160:$AB$160)&lt;&gt;0,$K$146,0)),0)</f>
        <v>0</v>
      </c>
      <c r="S156" s="222">
        <f>IF(SUM(S160:$AB$160)&lt;&gt;0,IF('Basic input'!$F$78&gt;=L147,$K$146,IF(SUM(S160:$AB$160)&lt;&gt;0,$K$146,0)),0)</f>
        <v>0</v>
      </c>
      <c r="T156" s="222">
        <f>IF(SUM(T160:$AB$160)&lt;&gt;0,IF('Basic input'!$F$78&gt;=M147,$K$146,IF(SUM(T160:$AB$160)&lt;&gt;0,$K$146,0)),0)</f>
        <v>0</v>
      </c>
      <c r="U156" s="222">
        <f>IF(SUM(U160:$AB$160)&lt;&gt;0,IF('Basic input'!$F$78&gt;=N147,$K$146,IF(SUM(U160:$AB$160)&lt;&gt;0,$K$146,0)),0)</f>
        <v>0</v>
      </c>
      <c r="V156" s="222">
        <f>IF(SUM(V160:$AB$160)&lt;&gt;0,IF('Basic input'!$F$78&gt;=O147,$K$146,IF(SUM(V160:$AB$160)&lt;&gt;0,$K$146,0)),0)</f>
        <v>0</v>
      </c>
      <c r="W156" s="222">
        <f>IF(SUM(W160:$AB$160)&lt;&gt;0,IF('Basic input'!$F$78&gt;=P147,$K$146,IF(SUM(W160:$AB$160)&lt;&gt;0,$K$146,0)),0)</f>
        <v>0</v>
      </c>
      <c r="X156" s="222">
        <f>IF(SUM(X160:$AB$160)&lt;&gt;0,IF('Basic input'!$F$78&gt;=Q147,$K$146,IF(SUM(X160:$AB$160)&lt;&gt;0,$K$146,0)),0)</f>
        <v>0</v>
      </c>
      <c r="Y156" s="222">
        <f>IF(SUM(Y160:$AB$160)&lt;&gt;0,IF('Basic input'!$F$78&gt;=R147,$K$146,IF(SUM(Y160:$AB$160)&lt;&gt;0,$K$146,0)),0)</f>
        <v>0</v>
      </c>
      <c r="Z156" s="222">
        <f>IF(SUM(Z160:$AB$160)&lt;&gt;0,IF('Basic input'!$F$78&gt;=S147,$K$146,IF(SUM(Z160:$AB$160)&lt;&gt;0,$K$146,0)),0)</f>
        <v>0</v>
      </c>
      <c r="AA156" s="222">
        <f>IF(SUM(AA160:$AB$160)&lt;&gt;0,IF('Basic input'!$F$78&gt;=T147,$K$146,IF(SUM(AA160:$AB$160)&lt;&gt;0,$K$146,0)),0)</f>
        <v>0</v>
      </c>
      <c r="AB156" s="222">
        <f>IF(SUM(AB160:$AB$160)&lt;&gt;0,IF('Basic input'!$F$78&gt;=U147,$K$146,IF(SUM(AB160:$AB$160)&lt;&gt;0,$K$146,0)),0)</f>
        <v>0</v>
      </c>
    </row>
    <row r="157" spans="1:29" s="222" customFormat="1" ht="16.5" customHeight="1" outlineLevel="1" x14ac:dyDescent="0.3">
      <c r="A157" s="221"/>
      <c r="C157" s="228">
        <v>2026</v>
      </c>
      <c r="L157" s="222">
        <f>IF(SUM(L160:$AB$160)&lt;&gt;0,IF('Basic input'!$F$78&gt;=D147,$L$146,IF(SUM(L160:$AB$160)&lt;&gt;0,$L$146,0)),0)</f>
        <v>0</v>
      </c>
      <c r="M157" s="222">
        <f>IF(SUM(M160:$AB$160)&lt;&gt;0,IF('Basic input'!$F$78&gt;=E147,$L$146,IF(SUM(M160:$AB$160)&lt;&gt;0,$L$146,0)),0)</f>
        <v>0</v>
      </c>
      <c r="N157" s="222">
        <f>IF(SUM(N160:$AB$160)&lt;&gt;0,IF('Basic input'!$F$78&gt;=F147,$L$146,IF(SUM(N160:$AB$160)&lt;&gt;0,$L$146,0)),0)</f>
        <v>0</v>
      </c>
      <c r="O157" s="222">
        <f>IF(SUM(O160:$AB$160)&lt;&gt;0,IF('Basic input'!$F$78&gt;=G147,$L$146,IF(SUM(O160:$AB$160)&lt;&gt;0,$L$146,0)),0)</f>
        <v>0</v>
      </c>
      <c r="P157" s="222">
        <f>IF(SUM(P160:$AB$160)&lt;&gt;0,IF('Basic input'!$F$78&gt;=H147,$L$146,IF(SUM(P160:$AB$160)&lt;&gt;0,$L$146,0)),0)</f>
        <v>0</v>
      </c>
      <c r="Q157" s="222">
        <f>IF(SUM(Q160:$AB$160)&lt;&gt;0,IF('Basic input'!$F$78&gt;=I147,$L$146,IF(SUM(Q160:$AB$160)&lt;&gt;0,$L$146,0)),0)</f>
        <v>0</v>
      </c>
      <c r="R157" s="222">
        <f>IF(SUM(R160:$AB$160)&lt;&gt;0,IF('Basic input'!$F$78&gt;=J147,$L$146,IF(SUM(R160:$AB$160)&lt;&gt;0,$L$146,0)),0)</f>
        <v>0</v>
      </c>
      <c r="S157" s="222">
        <f>IF(SUM(S160:$AB$160)&lt;&gt;0,IF('Basic input'!$F$78&gt;=K147,$L$146,IF(SUM(S160:$AB$160)&lt;&gt;0,$L$146,0)),0)</f>
        <v>0</v>
      </c>
      <c r="T157" s="222">
        <f>IF(SUM(T160:$AB$160)&lt;&gt;0,IF('Basic input'!$F$78&gt;=L147,$L$146,IF(SUM(T160:$AB$160)&lt;&gt;0,$L$146,0)),0)</f>
        <v>0</v>
      </c>
      <c r="U157" s="222">
        <f>IF(SUM(U160:$AB$160)&lt;&gt;0,IF('Basic input'!$F$78&gt;=M147,$L$146,IF(SUM(U160:$AB$160)&lt;&gt;0,$L$146,0)),0)</f>
        <v>0</v>
      </c>
      <c r="V157" s="222">
        <f>IF(SUM(V160:$AB$160)&lt;&gt;0,IF('Basic input'!$F$78&gt;=N147,$L$146,IF(SUM(V160:$AB$160)&lt;&gt;0,$L$146,0)),0)</f>
        <v>0</v>
      </c>
      <c r="W157" s="222">
        <f>IF(SUM(W160:$AB$160)&lt;&gt;0,IF('Basic input'!$F$78&gt;=O147,$L$146,IF(SUM(W160:$AB$160)&lt;&gt;0,$L$146,0)),0)</f>
        <v>0</v>
      </c>
      <c r="X157" s="222">
        <f>IF(SUM(X160:$AB$160)&lt;&gt;0,IF('Basic input'!$F$78&gt;=P147,$L$146,IF(SUM(X160:$AB$160)&lt;&gt;0,$L$146,0)),0)</f>
        <v>0</v>
      </c>
      <c r="Y157" s="222">
        <f>IF(SUM(Y160:$AB$160)&lt;&gt;0,IF('Basic input'!$F$78&gt;=Q147,$L$146,IF(SUM(Y160:$AB$160)&lt;&gt;0,$L$146,0)),0)</f>
        <v>0</v>
      </c>
      <c r="Z157" s="222">
        <f>IF(SUM(Z160:$AB$160)&lt;&gt;0,IF('Basic input'!$F$78&gt;=R147,$L$146,IF(SUM(Z160:$AB$160)&lt;&gt;0,$L$146,0)),0)</f>
        <v>0</v>
      </c>
      <c r="AA157" s="222">
        <f>IF(SUM(AA160:$AB$160)&lt;&gt;0,IF('Basic input'!$F$78&gt;=S147,$L$146,IF(SUM(AA160:$AB$160)&lt;&gt;0,$L$146,0)),0)</f>
        <v>0</v>
      </c>
      <c r="AB157" s="222">
        <f>IF(SUM(AB160:$AB$160)&lt;&gt;0,IF('Basic input'!$F$78&gt;=T147,$L$146,IF(SUM(AB160:$AB$160)&lt;&gt;0,$L$146,0)),0)</f>
        <v>0</v>
      </c>
    </row>
    <row r="158" spans="1:29" s="222" customFormat="1" ht="16.5" customHeight="1" outlineLevel="1" x14ac:dyDescent="0.3">
      <c r="A158" s="221"/>
      <c r="C158" s="228">
        <v>2027</v>
      </c>
      <c r="M158" s="222">
        <f>IF(SUM(M160:$AB$160)&lt;&gt;0,IF('Basic input'!$F$78&gt;=D147,$M$146,IF(SUM(M160:$AB$160)&lt;&gt;0,$M$146,0)),0)</f>
        <v>0</v>
      </c>
      <c r="N158" s="222">
        <f>IF(SUM(N160:$AB$160)&lt;&gt;0,IF('Basic input'!$F$78&gt;=E147,$M$146,IF(SUM(N160:$AB$160)&lt;&gt;0,$M$146,0)),0)</f>
        <v>0</v>
      </c>
      <c r="O158" s="222">
        <f>IF(SUM(O160:$AB$160)&lt;&gt;0,IF('Basic input'!$F$78&gt;=F147,$M$146,IF(SUM(O160:$AB$160)&lt;&gt;0,$M$146,0)),0)</f>
        <v>0</v>
      </c>
      <c r="P158" s="222">
        <f>IF(SUM(P160:$AB$160)&lt;&gt;0,IF('Basic input'!$F$78&gt;=G147,$M$146,IF(SUM(P160:$AB$160)&lt;&gt;0,$M$146,0)),0)</f>
        <v>0</v>
      </c>
      <c r="Q158" s="222">
        <f>IF(SUM(Q160:$AB$160)&lt;&gt;0,IF('Basic input'!$F$78&gt;=H147,$M$146,IF(SUM(Q160:$AB$160)&lt;&gt;0,$M$146,0)),0)</f>
        <v>0</v>
      </c>
      <c r="R158" s="222">
        <f>IF(SUM(R160:$AB$160)&lt;&gt;0,IF('Basic input'!$F$78&gt;=I147,$M$146,IF(SUM(R160:$AB$160)&lt;&gt;0,$M$146,0)),0)</f>
        <v>0</v>
      </c>
      <c r="S158" s="222">
        <f>IF(SUM(S160:$AB$160)&lt;&gt;0,IF('Basic input'!$F$78&gt;=J147,$M$146,IF(SUM(S160:$AB$160)&lt;&gt;0,$M$146,0)),0)</f>
        <v>0</v>
      </c>
      <c r="T158" s="222">
        <f>IF(SUM(T160:$AB$160)&lt;&gt;0,IF('Basic input'!$F$78&gt;=K147,$M$146,IF(SUM(T160:$AB$160)&lt;&gt;0,$M$146,0)),0)</f>
        <v>0</v>
      </c>
      <c r="U158" s="222">
        <f>IF(SUM(U160:$AB$160)&lt;&gt;0,IF('Basic input'!$F$78&gt;=L147,$M$146,IF(SUM(U160:$AB$160)&lt;&gt;0,$M$146,0)),0)</f>
        <v>0</v>
      </c>
      <c r="V158" s="222">
        <f>IF(SUM(V160:$AB$160)&lt;&gt;0,IF('Basic input'!$F$78&gt;=M147,$M$146,IF(SUM(V160:$AB$160)&lt;&gt;0,$M$146,0)),0)</f>
        <v>0</v>
      </c>
      <c r="W158" s="222">
        <f>IF(SUM(W160:$AB$160)&lt;&gt;0,IF('Basic input'!$F$78&gt;=N147,$M$146,IF(SUM(W160:$AB$160)&lt;&gt;0,$M$146,0)),0)</f>
        <v>0</v>
      </c>
      <c r="X158" s="222">
        <f>IF(SUM(X160:$AB$160)&lt;&gt;0,IF('Basic input'!$F$78&gt;=O147,$M$146,IF(SUM(X160:$AB$160)&lt;&gt;0,$M$146,0)),0)</f>
        <v>0</v>
      </c>
      <c r="Y158" s="222">
        <f>IF(SUM(Y160:$AB$160)&lt;&gt;0,IF('Basic input'!$F$78&gt;=P147,$M$146,IF(SUM(Y160:$AB$160)&lt;&gt;0,$M$146,0)),0)</f>
        <v>0</v>
      </c>
      <c r="Z158" s="222">
        <f>IF(SUM(Z160:$AB$160)&lt;&gt;0,IF('Basic input'!$F$78&gt;=Q147,$M$146,IF(SUM(Z160:$AB$160)&lt;&gt;0,$M$146,0)),0)</f>
        <v>0</v>
      </c>
      <c r="AA158" s="222">
        <f>IF(SUM(AA160:$AB$160)&lt;&gt;0,IF('Basic input'!$F$78&gt;=R147,$M$146,IF(SUM(AA160:$AB$160)&lt;&gt;0,$M$146,0)),0)</f>
        <v>0</v>
      </c>
      <c r="AB158" s="222">
        <f>IF(SUM(AB160:$AB$160)&lt;&gt;0,IF('Basic input'!$F$78&gt;=S147,$M$146,IF(SUM(AB160:$AB$160)&lt;&gt;0,$M$146,0)),0)</f>
        <v>0</v>
      </c>
    </row>
    <row r="159" spans="1:29" s="222" customFormat="1" ht="16.5" customHeight="1" outlineLevel="1" x14ac:dyDescent="0.3">
      <c r="A159" s="221"/>
      <c r="C159" s="228">
        <v>2028</v>
      </c>
      <c r="N159" s="222">
        <f>IF(SUM(N160:$AB$160)&lt;&gt;0,IF('Basic input'!$F$78&gt;=D147,$N$146,IF(SUM(N160:$AB$160)&lt;&gt;0,$N$146,0)),0)</f>
        <v>0</v>
      </c>
      <c r="O159" s="222">
        <f>IF(SUM(O160:$AB$160)&lt;&gt;0,IF('Basic input'!$F$78&gt;=E147,$N$146,IF(SUM(O160:$AB$160)&lt;&gt;0,$N$146,0)),0)</f>
        <v>0</v>
      </c>
      <c r="P159" s="222">
        <f>IF(SUM(P160:$AB$160)&lt;&gt;0,IF('Basic input'!$F$78&gt;=F147,$N$146,IF(SUM(P160:$AB$160)&lt;&gt;0,$N$146,0)),0)</f>
        <v>0</v>
      </c>
      <c r="Q159" s="222">
        <f>IF(SUM(Q160:$AB$160)&lt;&gt;0,IF('Basic input'!$F$78&gt;=G147,$N$146,IF(SUM(Q160:$AB$160)&lt;&gt;0,$N$146,0)),0)</f>
        <v>0</v>
      </c>
      <c r="R159" s="222">
        <f>IF(SUM(R160:$AB$160)&lt;&gt;0,IF('Basic input'!$F$78&gt;=H147,$N$146,IF(SUM(R160:$AB$160)&lt;&gt;0,$N$146,0)),0)</f>
        <v>0</v>
      </c>
      <c r="S159" s="222">
        <f>IF(SUM(S160:$AB$160)&lt;&gt;0,IF('Basic input'!$F$78&gt;=I147,$N$146,IF(SUM(S160:$AB$160)&lt;&gt;0,$N$146,0)),0)</f>
        <v>0</v>
      </c>
      <c r="T159" s="222">
        <f>IF(SUM(T160:$AB$160)&lt;&gt;0,IF('Basic input'!$F$78&gt;=J147,$N$146,IF(SUM(T160:$AB$160)&lt;&gt;0,$N$146,0)),0)</f>
        <v>0</v>
      </c>
      <c r="U159" s="222">
        <f>IF(SUM(U160:$AB$160)&lt;&gt;0,IF('Basic input'!$F$78&gt;=K147,$N$146,IF(SUM(U160:$AB$160)&lt;&gt;0,$N$146,0)),0)</f>
        <v>0</v>
      </c>
      <c r="V159" s="222">
        <f>IF(SUM(V160:$AB$160)&lt;&gt;0,IF('Basic input'!$F$78&gt;=L147,$N$146,IF(SUM(V160:$AB$160)&lt;&gt;0,$N$146,0)),0)</f>
        <v>0</v>
      </c>
      <c r="W159" s="222">
        <f>IF(SUM(W160:$AB$160)&lt;&gt;0,IF('Basic input'!$F$78&gt;=M147,$N$146,IF(SUM(W160:$AB$160)&lt;&gt;0,$N$146,0)),0)</f>
        <v>0</v>
      </c>
      <c r="X159" s="222">
        <f>IF(SUM(X160:$AB$160)&lt;&gt;0,IF('Basic input'!$F$78&gt;=N147,$N$146,IF(SUM(X160:$AB$160)&lt;&gt;0,$N$146,0)),0)</f>
        <v>0</v>
      </c>
      <c r="Y159" s="222">
        <f>IF(SUM(Y160:$AB$160)&lt;&gt;0,IF('Basic input'!$F$78&gt;=O147,$N$146,IF(SUM(Y160:$AB$160)&lt;&gt;0,$N$146,0)),0)</f>
        <v>0</v>
      </c>
      <c r="Z159" s="222">
        <f>IF(SUM(Z160:$AB$160)&lt;&gt;0,IF('Basic input'!$F$78&gt;=P147,$N$146,IF(SUM(Z160:$AB$160)&lt;&gt;0,$N$146,0)),0)</f>
        <v>0</v>
      </c>
      <c r="AA159" s="222">
        <f>IF(SUM(AA160:$AB$160)&lt;&gt;0,IF('Basic input'!$F$78&gt;=Q147,$N$146,IF(SUM(AA160:$AB$160)&lt;&gt;0,$N$146,0)),0)</f>
        <v>0</v>
      </c>
      <c r="AB159" s="222">
        <f>IF(SUM(AB160:$AB$160)&lt;&gt;0,IF('Basic input'!$F$78&gt;=R147,$N$146,IF(SUM(AB160:$AB$160)&lt;&gt;0,$N$146,0)),0)</f>
        <v>0</v>
      </c>
    </row>
    <row r="160" spans="1:29" s="55" customFormat="1" ht="16.5" customHeight="1" x14ac:dyDescent="0.3">
      <c r="B160" s="93" t="s">
        <v>585</v>
      </c>
      <c r="C160" s="634" t="s">
        <v>9</v>
      </c>
      <c r="D160" s="93">
        <f>+Trains!D12+'GB trucks'!D12+'DV large'!D12+'DV small'!D12+Cars!D12+'B 18m'!D12+'B 12m'!D12</f>
        <v>0</v>
      </c>
      <c r="E160" s="93">
        <f>+Trains!E12+'GB trucks'!E12+'DV large'!E12+'DV small'!E12+Cars!E12+'B 18m'!E12+'B 12m'!E12</f>
        <v>0</v>
      </c>
      <c r="F160" s="93">
        <f>+Trains!F12+'GB trucks'!F12+'DV large'!F12+'DV small'!F12+Cars!F12+'B 18m'!F12+'B 12m'!F12</f>
        <v>0</v>
      </c>
      <c r="G160" s="93">
        <f>+Trains!G12+'GB trucks'!G12+'DV large'!G12+'DV small'!G12+Cars!G12+'B 18m'!G12+'B 12m'!G12</f>
        <v>0</v>
      </c>
      <c r="H160" s="93">
        <f>+Trains!H12+'GB trucks'!H12+'DV large'!H12+'DV small'!H12+Cars!H12+'B 18m'!H12+'B 12m'!H12</f>
        <v>0</v>
      </c>
      <c r="I160" s="93">
        <f>+Trains!I12+'GB trucks'!I12+'DV large'!I12+'DV small'!I12+Cars!I12+'B 18m'!I12+'B 12m'!I12</f>
        <v>0</v>
      </c>
      <c r="J160" s="93">
        <f>+Trains!J12+'GB trucks'!J12+'DV large'!J12+'DV small'!J12+Cars!J12+'B 18m'!J12+'B 12m'!J12</f>
        <v>0</v>
      </c>
      <c r="K160" s="93">
        <f>+Trains!K12+'GB trucks'!K12+'DV large'!K12+'DV small'!K12+Cars!K12+'B 18m'!K12+'B 12m'!K12</f>
        <v>0</v>
      </c>
      <c r="L160" s="93">
        <f>+Trains!L12+'GB trucks'!L12+'DV large'!L12+'DV small'!L12+Cars!L12+'B 18m'!L12+'B 12m'!L12</f>
        <v>0</v>
      </c>
      <c r="M160" s="93">
        <f>+Trains!M12+'GB trucks'!M12+'DV large'!M12+'DV small'!M12+Cars!M12+'B 18m'!M12+'B 12m'!M12</f>
        <v>0</v>
      </c>
      <c r="N160" s="93">
        <f>+Trains!N12+'GB trucks'!N12+'DV large'!N12+'DV small'!N12+Cars!N12+'B 18m'!N12+'B 12m'!N12</f>
        <v>0</v>
      </c>
      <c r="O160" s="93">
        <f>+Trains!O12+'GB trucks'!O12+'DV large'!O12+'DV small'!O12+Cars!O12+'B 18m'!O12+'B 12m'!O12</f>
        <v>0</v>
      </c>
      <c r="P160" s="93">
        <f>+Trains!P12+'GB trucks'!P12+'DV large'!P12+'DV small'!P12+Cars!P12+'B 18m'!P12+'B 12m'!P12</f>
        <v>0</v>
      </c>
      <c r="Q160" s="93">
        <f>+Trains!Q12+'GB trucks'!Q12+'DV large'!Q12+'DV small'!Q12+Cars!Q12+'B 18m'!Q12+'B 12m'!Q12</f>
        <v>0</v>
      </c>
      <c r="R160" s="93">
        <f>+Trains!R12+'GB trucks'!R12+'DV large'!R12+'DV small'!R12+Cars!R12+'B 18m'!R12+'B 12m'!R12</f>
        <v>0</v>
      </c>
      <c r="S160" s="93">
        <f>+Trains!S12+'GB trucks'!S12+'DV large'!S12+'DV small'!S12+Cars!S12+'B 18m'!S12+'B 12m'!S12</f>
        <v>0</v>
      </c>
      <c r="T160" s="93">
        <f>+Trains!T12+'GB trucks'!T12+'DV large'!T12+'DV small'!T12+Cars!T12+'B 18m'!T12+'B 12m'!T12</f>
        <v>0</v>
      </c>
      <c r="U160" s="93">
        <f>+Trains!U12+'GB trucks'!U12+'DV large'!U12+'DV small'!U12+Cars!U12+'B 18m'!U12+'B 12m'!U12</f>
        <v>0</v>
      </c>
      <c r="V160" s="93">
        <f>+Trains!V12+'GB trucks'!V12+'DV large'!V12+'DV small'!V12+Cars!V12+'B 18m'!V12+'B 12m'!V12</f>
        <v>0</v>
      </c>
      <c r="W160" s="93">
        <f>+Trains!W12+'GB trucks'!W12+'DV large'!W12+'DV small'!W12+Cars!W12+'B 18m'!W12+'B 12m'!W12</f>
        <v>0</v>
      </c>
      <c r="X160" s="93">
        <f>+Trains!X12+'GB trucks'!X12+'DV large'!X12+'DV small'!X12+Cars!X12+'B 18m'!X12+'B 12m'!X12</f>
        <v>0</v>
      </c>
      <c r="Y160" s="93">
        <f>+Trains!Y12+'GB trucks'!Y12+'DV large'!Y12+'DV small'!Y12+Cars!Y12+'B 18m'!Y12+'B 12m'!Y12</f>
        <v>0</v>
      </c>
      <c r="Z160" s="93">
        <f>+Trains!Z12+'GB trucks'!Z12+'DV large'!Z12+'DV small'!Z12+Cars!Z12+'B 18m'!Z12+'B 12m'!Z12</f>
        <v>0</v>
      </c>
      <c r="AA160" s="93">
        <f>+Trains!AA12+'GB trucks'!AA12+'DV large'!AA12+'DV small'!AA12+Cars!AA12+'B 18m'!AA12+'B 12m'!AA12</f>
        <v>0</v>
      </c>
      <c r="AB160" s="93">
        <f>+Trains!AB12+'GB trucks'!AB12+'DV large'!AB12+'DV small'!AB12+Cars!AB12+'B 18m'!AB12+'B 12m'!AB12</f>
        <v>0</v>
      </c>
      <c r="AC160" s="93"/>
    </row>
    <row r="161" spans="1:31" s="55" customFormat="1" ht="16.5" customHeight="1" x14ac:dyDescent="0.3">
      <c r="B161" s="638" t="s">
        <v>588</v>
      </c>
      <c r="C161" s="245" t="s">
        <v>16</v>
      </c>
      <c r="D161" s="129">
        <f>+D148</f>
        <v>0</v>
      </c>
      <c r="E161" s="129">
        <f>+IF(E160=0,0,+IF(E148&lt;&gt;D148,IF(E148=0,D148,E148),D161))</f>
        <v>0</v>
      </c>
      <c r="F161" s="129">
        <f t="shared" ref="F161:AB161" si="38">+IF(F160=0,0,+IF(F148&lt;&gt;E148,IF(F148=0,E148,F148),E161))</f>
        <v>0</v>
      </c>
      <c r="G161" s="129">
        <f t="shared" si="38"/>
        <v>0</v>
      </c>
      <c r="H161" s="129">
        <f t="shared" si="38"/>
        <v>0</v>
      </c>
      <c r="I161" s="129">
        <f t="shared" si="38"/>
        <v>0</v>
      </c>
      <c r="J161" s="129">
        <f t="shared" si="38"/>
        <v>0</v>
      </c>
      <c r="K161" s="129">
        <f t="shared" si="38"/>
        <v>0</v>
      </c>
      <c r="L161" s="129">
        <f t="shared" si="38"/>
        <v>0</v>
      </c>
      <c r="M161" s="129">
        <f t="shared" si="38"/>
        <v>0</v>
      </c>
      <c r="N161" s="129">
        <f t="shared" si="38"/>
        <v>0</v>
      </c>
      <c r="O161" s="129">
        <f t="shared" si="38"/>
        <v>0</v>
      </c>
      <c r="P161" s="129">
        <f t="shared" si="38"/>
        <v>0</v>
      </c>
      <c r="Q161" s="129">
        <f t="shared" si="38"/>
        <v>0</v>
      </c>
      <c r="R161" s="129">
        <f t="shared" si="38"/>
        <v>0</v>
      </c>
      <c r="S161" s="129">
        <f t="shared" si="38"/>
        <v>0</v>
      </c>
      <c r="T161" s="129">
        <f t="shared" si="38"/>
        <v>0</v>
      </c>
      <c r="U161" s="129">
        <f t="shared" si="38"/>
        <v>0</v>
      </c>
      <c r="V161" s="129">
        <f t="shared" si="38"/>
        <v>0</v>
      </c>
      <c r="W161" s="129">
        <f t="shared" si="38"/>
        <v>0</v>
      </c>
      <c r="X161" s="129">
        <f t="shared" si="38"/>
        <v>0</v>
      </c>
      <c r="Y161" s="129">
        <f t="shared" si="38"/>
        <v>0</v>
      </c>
      <c r="Z161" s="129">
        <f t="shared" si="38"/>
        <v>0</v>
      </c>
      <c r="AA161" s="129">
        <f t="shared" si="38"/>
        <v>0</v>
      </c>
      <c r="AB161" s="129">
        <f t="shared" si="38"/>
        <v>0</v>
      </c>
      <c r="AC161" s="129"/>
    </row>
    <row r="162" spans="1:31" s="211" customFormat="1" ht="20.25" customHeight="1" x14ac:dyDescent="0.3">
      <c r="A162" s="85"/>
      <c r="B162" s="133" t="s">
        <v>559</v>
      </c>
      <c r="C162" s="190"/>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c r="AA162" s="134"/>
      <c r="AB162" s="134"/>
      <c r="AC162" s="134"/>
    </row>
    <row r="163" spans="1:31" s="55" customFormat="1" ht="16.5" customHeight="1" thickBot="1" x14ac:dyDescent="0.35">
      <c r="B163" s="129"/>
      <c r="C163" s="124"/>
      <c r="D163" s="615">
        <v>1</v>
      </c>
      <c r="E163" s="615">
        <v>2</v>
      </c>
      <c r="F163" s="615">
        <v>3</v>
      </c>
      <c r="G163" s="615">
        <v>4</v>
      </c>
      <c r="H163" s="615">
        <v>5</v>
      </c>
      <c r="I163" s="615">
        <v>6</v>
      </c>
      <c r="J163" s="615">
        <v>7</v>
      </c>
      <c r="K163" s="615">
        <v>8</v>
      </c>
      <c r="L163" s="615">
        <v>9</v>
      </c>
      <c r="M163" s="615">
        <v>10</v>
      </c>
      <c r="N163" s="615">
        <v>11</v>
      </c>
      <c r="O163" s="615">
        <v>12</v>
      </c>
      <c r="P163" s="615">
        <v>13</v>
      </c>
      <c r="Q163" s="615">
        <v>14</v>
      </c>
      <c r="R163" s="615">
        <v>15</v>
      </c>
      <c r="S163" s="615">
        <v>16</v>
      </c>
      <c r="T163" s="615">
        <v>17</v>
      </c>
      <c r="U163" s="615">
        <v>18</v>
      </c>
      <c r="V163" s="615">
        <v>19</v>
      </c>
      <c r="W163" s="615">
        <v>20</v>
      </c>
      <c r="X163" s="615">
        <v>21</v>
      </c>
      <c r="Y163" s="615">
        <v>22</v>
      </c>
      <c r="Z163" s="615">
        <v>23</v>
      </c>
      <c r="AA163" s="615">
        <v>24</v>
      </c>
      <c r="AB163" s="615">
        <v>25</v>
      </c>
      <c r="AC163" s="615"/>
    </row>
    <row r="164" spans="1:31" s="34" customFormat="1" ht="16.5" customHeight="1" thickBot="1" x14ac:dyDescent="0.35">
      <c r="B164" s="600" t="s">
        <v>557</v>
      </c>
      <c r="C164" s="601" t="s">
        <v>16</v>
      </c>
      <c r="D164" s="619">
        <f>SUM(D165:D175)</f>
        <v>0</v>
      </c>
      <c r="E164" s="619">
        <f t="shared" ref="E164:AB164" si="39">SUM(E165:E175)</f>
        <v>0</v>
      </c>
      <c r="F164" s="619">
        <f t="shared" si="39"/>
        <v>0</v>
      </c>
      <c r="G164" s="619">
        <f t="shared" si="39"/>
        <v>0</v>
      </c>
      <c r="H164" s="619">
        <f t="shared" si="39"/>
        <v>0</v>
      </c>
      <c r="I164" s="619">
        <f t="shared" si="39"/>
        <v>0</v>
      </c>
      <c r="J164" s="619">
        <f t="shared" si="39"/>
        <v>0</v>
      </c>
      <c r="K164" s="619">
        <f t="shared" si="39"/>
        <v>0</v>
      </c>
      <c r="L164" s="619">
        <f t="shared" si="39"/>
        <v>0</v>
      </c>
      <c r="M164" s="619">
        <f t="shared" si="39"/>
        <v>0</v>
      </c>
      <c r="N164" s="619">
        <f t="shared" si="39"/>
        <v>0</v>
      </c>
      <c r="O164" s="619">
        <f t="shared" si="39"/>
        <v>0</v>
      </c>
      <c r="P164" s="619">
        <f t="shared" si="39"/>
        <v>0</v>
      </c>
      <c r="Q164" s="619">
        <f t="shared" si="39"/>
        <v>0</v>
      </c>
      <c r="R164" s="619">
        <f t="shared" si="39"/>
        <v>0</v>
      </c>
      <c r="S164" s="619">
        <f t="shared" si="39"/>
        <v>0</v>
      </c>
      <c r="T164" s="619">
        <f t="shared" si="39"/>
        <v>0</v>
      </c>
      <c r="U164" s="619">
        <f t="shared" si="39"/>
        <v>0</v>
      </c>
      <c r="V164" s="619">
        <f t="shared" si="39"/>
        <v>0</v>
      </c>
      <c r="W164" s="619">
        <f t="shared" si="39"/>
        <v>0</v>
      </c>
      <c r="X164" s="619">
        <f t="shared" si="39"/>
        <v>0</v>
      </c>
      <c r="Y164" s="619">
        <f t="shared" si="39"/>
        <v>0</v>
      </c>
      <c r="Z164" s="619">
        <f t="shared" si="39"/>
        <v>0</v>
      </c>
      <c r="AA164" s="619">
        <f t="shared" si="39"/>
        <v>0</v>
      </c>
      <c r="AB164" s="619">
        <f t="shared" si="39"/>
        <v>0</v>
      </c>
      <c r="AC164" s="619"/>
    </row>
    <row r="165" spans="1:31" ht="16.5" customHeight="1" x14ac:dyDescent="0.3">
      <c r="B165" s="56"/>
      <c r="C165" s="191" t="s">
        <v>202</v>
      </c>
      <c r="D165" s="154">
        <f>IF(SUM(D160:$AC$160)&lt;&gt;0,IF('Basic input'!$F$78&gt;=D163,$D$8/'Basic input'!$F$78,0),0)</f>
        <v>0</v>
      </c>
      <c r="E165" s="154">
        <f>IF(SUM(E160:$AC$160)&lt;&gt;0,IF('Basic input'!$F$78&gt;=E163,$D$8/'Basic input'!$F$78,0),0)</f>
        <v>0</v>
      </c>
      <c r="F165" s="154">
        <f>IF(SUM(F160:$AC$160)&lt;&gt;0,IF('Basic input'!$F$78&gt;=F163,$D$8/'Basic input'!$F$78,0),0)</f>
        <v>0</v>
      </c>
      <c r="G165" s="154">
        <f>IF(SUM(G160:$AC$160)&lt;&gt;0,IF('Basic input'!$F$78&gt;=G163,$D$8/'Basic input'!$F$78,0),0)</f>
        <v>0</v>
      </c>
      <c r="H165" s="154">
        <f>IF(SUM(H160:$AC$160)&lt;&gt;0,IF('Basic input'!$F$78&gt;=H163,$D$8/'Basic input'!$F$78,0),0)</f>
        <v>0</v>
      </c>
      <c r="I165" s="154">
        <f>IF(SUM(I160:$AC$160)&lt;&gt;0,IF('Basic input'!$F$78&gt;=I163,$D$8/'Basic input'!$F$78,0),0)</f>
        <v>0</v>
      </c>
      <c r="J165" s="154">
        <f>IF(SUM(J160:$AC$160)&lt;&gt;0,IF('Basic input'!$F$78&gt;=J163,$D$8/'Basic input'!$F$78,0),0)</f>
        <v>0</v>
      </c>
      <c r="K165" s="154">
        <f>IF(SUM(K160:$AC$160)&lt;&gt;0,IF('Basic input'!$F$78&gt;=K163,$D$8/'Basic input'!$F$78,0),0)</f>
        <v>0</v>
      </c>
      <c r="L165" s="154">
        <f>IF(SUM(L160:$AC$160)&lt;&gt;0,IF('Basic input'!$F$78&gt;=L163,$D$8/'Basic input'!$F$78,0),0)</f>
        <v>0</v>
      </c>
      <c r="M165" s="154">
        <f>IF(SUM(M160:$AC$160)&lt;&gt;0,IF('Basic input'!$F$78&gt;=M163,$D$8/'Basic input'!$F$78,0),0)</f>
        <v>0</v>
      </c>
      <c r="N165" s="154">
        <f>IF(SUM(N160:$AC$160)&lt;&gt;0,IF('Basic input'!$F$78&gt;=N163,$D$8/'Basic input'!$F$78,0),0)</f>
        <v>0</v>
      </c>
      <c r="O165" s="154">
        <f>IF(SUM(O160:$AC$160)&lt;&gt;0,IF('Basic input'!$F$78&gt;=O163,$D$8/'Basic input'!$F$78,0),0)</f>
        <v>0</v>
      </c>
      <c r="P165" s="154">
        <f>IF(SUM(P160:$AC$160)&lt;&gt;0,IF('Basic input'!$F$78&gt;=P163,$D$8/'Basic input'!$F$78,0),0)</f>
        <v>0</v>
      </c>
      <c r="Q165" s="154">
        <f>IF(SUM(Q160:$AC$160)&lt;&gt;0,IF('Basic input'!$F$78&gt;=Q163,$D$8/'Basic input'!$F$78,0),0)</f>
        <v>0</v>
      </c>
      <c r="R165" s="154">
        <f>IF(SUM(R160:$AC$160)&lt;&gt;0,IF('Basic input'!$F$78&gt;=R163,$D$8/'Basic input'!$F$78,0),0)</f>
        <v>0</v>
      </c>
      <c r="S165" s="154">
        <f>IF(SUM(S160:$AC$160)&lt;&gt;0,IF('Basic input'!$F$78&gt;=S163,$D$8/'Basic input'!$F$78,0),0)</f>
        <v>0</v>
      </c>
      <c r="T165" s="154">
        <f>IF(SUM(T160:$AC$160)&lt;&gt;0,IF('Basic input'!$F$78&gt;=T163,$D$8/'Basic input'!$F$78,0),0)</f>
        <v>0</v>
      </c>
      <c r="U165" s="154">
        <f>IF(SUM(U160:$AC$160)&lt;&gt;0,IF('Basic input'!$F$78&gt;=U163,$D$8/'Basic input'!$F$78,0),0)</f>
        <v>0</v>
      </c>
      <c r="V165" s="154">
        <f>IF(SUM(V160:$AC$160)&lt;&gt;0,IF('Basic input'!$F$78&gt;=V163,$D$8/'Basic input'!$F$78,0),0)</f>
        <v>0</v>
      </c>
      <c r="W165" s="154">
        <f>IF(SUM(W160:$AC$160)&lt;&gt;0,IF('Basic input'!$F$78&gt;=W163,$D$8/'Basic input'!$F$78,0),0)</f>
        <v>0</v>
      </c>
      <c r="X165" s="154">
        <f>IF(SUM(X160:$AC$160)&lt;&gt;0,IF('Basic input'!$F$78&gt;=X163,$D$8/'Basic input'!$F$78,0),0)</f>
        <v>0</v>
      </c>
      <c r="Y165" s="154">
        <f>IF(SUM(Y160:$AC$160)&lt;&gt;0,IF('Basic input'!$F$78&gt;=Y163,$D$8/'Basic input'!$F$78,0),0)</f>
        <v>0</v>
      </c>
      <c r="Z165" s="154">
        <f>IF(SUM(Z160:$AC$160)&lt;&gt;0,IF('Basic input'!$F$78&gt;=Z163,$D$8/'Basic input'!$F$78,0),0)</f>
        <v>0</v>
      </c>
      <c r="AA165" s="154">
        <f>IF(SUM(AA160:$AC$160)&lt;&gt;0,IF('Basic input'!$F$78&gt;=AA163,$D$8/'Basic input'!$F$78,0),0)</f>
        <v>0</v>
      </c>
      <c r="AB165" s="154">
        <f>IF(SUM(AB160:$AC$160)&lt;&gt;0,IF('Basic input'!$F$78&gt;=AB163,$D$8/'Basic input'!$F$78,0),0)</f>
        <v>0</v>
      </c>
      <c r="AC165" s="154"/>
      <c r="AD165" s="623">
        <f>SUM(D165:AC165)-$D$8</f>
        <v>0</v>
      </c>
    </row>
    <row r="166" spans="1:31" s="34" customFormat="1" ht="16.5" customHeight="1" x14ac:dyDescent="0.3">
      <c r="B166" s="225"/>
      <c r="C166" s="191" t="s">
        <v>234</v>
      </c>
      <c r="D166" s="155"/>
      <c r="E166" s="154">
        <f>IF(SUM(E160:$AC$160)&lt;&gt;0,IF('Basic input'!$F$78&gt;=D163,$E$8/'Basic input'!$F$78,0),0)</f>
        <v>0</v>
      </c>
      <c r="F166" s="154">
        <f>IF(SUM(F160:$AC$160)&lt;&gt;0,IF('Basic input'!$F$78&gt;=E163,$E$8/'Basic input'!$F$78,0),0)</f>
        <v>0</v>
      </c>
      <c r="G166" s="154">
        <f>IF(SUM(G160:$AC$160)&lt;&gt;0,IF('Basic input'!$F$78&gt;=F163,$E$8/'Basic input'!$F$78,0),0)</f>
        <v>0</v>
      </c>
      <c r="H166" s="154">
        <f>IF(SUM(H160:$AC$160)&lt;&gt;0,IF('Basic input'!$F$78&gt;=G163,$E$8/'Basic input'!$F$78,0),0)</f>
        <v>0</v>
      </c>
      <c r="I166" s="154">
        <f>IF(SUM(I160:$AC$160)&lt;&gt;0,IF('Basic input'!$F$78&gt;=H163,$E$8/'Basic input'!$F$78,0),0)</f>
        <v>0</v>
      </c>
      <c r="J166" s="154">
        <f>IF(SUM(J160:$AC$160)&lt;&gt;0,IF('Basic input'!$F$78&gt;=I163,$E$8/'Basic input'!$F$78,0),0)</f>
        <v>0</v>
      </c>
      <c r="K166" s="154">
        <f>IF(SUM(K160:$AC$160)&lt;&gt;0,IF('Basic input'!$F$78&gt;=J163,$E$8/'Basic input'!$F$78,0),0)</f>
        <v>0</v>
      </c>
      <c r="L166" s="154">
        <f>IF(SUM(L160:$AC$160)&lt;&gt;0,IF('Basic input'!$F$78&gt;=K163,$E$8/'Basic input'!$F$78,0),0)</f>
        <v>0</v>
      </c>
      <c r="M166" s="154">
        <f>IF(SUM(M160:$AC$160)&lt;&gt;0,IF('Basic input'!$F$78&gt;=L163,$E$8/'Basic input'!$F$78,0),0)</f>
        <v>0</v>
      </c>
      <c r="N166" s="154">
        <f>IF(SUM(N160:$AC$160)&lt;&gt;0,IF('Basic input'!$F$78&gt;=M163,$E$8/'Basic input'!$F$78,0),0)</f>
        <v>0</v>
      </c>
      <c r="O166" s="154">
        <f>IF(SUM(O160:$AC$160)&lt;&gt;0,IF('Basic input'!$F$78&gt;=N163,$E$8/'Basic input'!$F$78,0),0)</f>
        <v>0</v>
      </c>
      <c r="P166" s="154">
        <f>IF(SUM(P160:$AC$160)&lt;&gt;0,IF('Basic input'!$F$78&gt;=O163,$E$8/'Basic input'!$F$78,0),0)</f>
        <v>0</v>
      </c>
      <c r="Q166" s="154">
        <f>IF(SUM(Q160:$AC$160)&lt;&gt;0,IF('Basic input'!$F$78&gt;=P163,$E$8/'Basic input'!$F$78,0),0)</f>
        <v>0</v>
      </c>
      <c r="R166" s="154">
        <f>IF(SUM(R160:$AC$160)&lt;&gt;0,IF('Basic input'!$F$78&gt;=Q163,$E$8/'Basic input'!$F$78,0),0)</f>
        <v>0</v>
      </c>
      <c r="S166" s="154">
        <f>IF(SUM(S160:$AC$160)&lt;&gt;0,IF('Basic input'!$F$78&gt;=R163,$E$8/'Basic input'!$F$78,0),0)</f>
        <v>0</v>
      </c>
      <c r="T166" s="154">
        <f>IF(SUM(T160:$AC$160)&lt;&gt;0,IF('Basic input'!$F$78&gt;=S163,$E$8/'Basic input'!$F$78,0),0)</f>
        <v>0</v>
      </c>
      <c r="U166" s="154">
        <f>IF(SUM(U160:$AC$160)&lt;&gt;0,IF('Basic input'!$F$78&gt;=T163,$E$8/'Basic input'!$F$78,0),0)</f>
        <v>0</v>
      </c>
      <c r="V166" s="154">
        <f>IF(SUM(V160:$AC$160)&lt;&gt;0,IF('Basic input'!$F$78&gt;=U163,$E$8/'Basic input'!$F$78,0),0)</f>
        <v>0</v>
      </c>
      <c r="W166" s="154">
        <f>IF(SUM(W160:$AC$160)&lt;&gt;0,IF('Basic input'!$F$78&gt;=V163,$E$8/'Basic input'!$F$78,0),0)</f>
        <v>0</v>
      </c>
      <c r="X166" s="154">
        <f>IF(SUM(X160:$AC$160)&lt;&gt;0,IF('Basic input'!$F$78&gt;=W163,$E$8/'Basic input'!$F$78,0),0)</f>
        <v>0</v>
      </c>
      <c r="Y166" s="154">
        <f>IF(SUM(Y160:$AC$160)&lt;&gt;0,IF('Basic input'!$F$78&gt;=X163,$E$8/'Basic input'!$F$78,0),0)</f>
        <v>0</v>
      </c>
      <c r="Z166" s="154">
        <f>IF(SUM(Z160:$AC$160)&lt;&gt;0,IF('Basic input'!$F$78&gt;=Y163,$E$8/'Basic input'!$F$78,0),0)</f>
        <v>0</v>
      </c>
      <c r="AA166" s="154">
        <f>IF(SUM(AA160:$AC$160)&lt;&gt;0,IF('Basic input'!$F$78&gt;=Z163,$E$8/'Basic input'!$F$78,0),0)</f>
        <v>0</v>
      </c>
      <c r="AB166" s="154">
        <f>IF(SUM(AB160:$AC$160)&lt;&gt;0,IF('Basic input'!$F$78&gt;=AA163,$E$8/'Basic input'!$F$78,0),0)</f>
        <v>0</v>
      </c>
      <c r="AC166" s="154"/>
      <c r="AD166" s="623">
        <f>SUM(D166:AC166)-$E$8</f>
        <v>0</v>
      </c>
    </row>
    <row r="167" spans="1:31" s="34" customFormat="1" ht="16.5" customHeight="1" x14ac:dyDescent="0.3">
      <c r="B167" s="226"/>
      <c r="C167" s="191" t="s">
        <v>235</v>
      </c>
      <c r="D167" s="154"/>
      <c r="E167" s="154"/>
      <c r="F167" s="154">
        <f>IF(SUM(F160:$AC$160)&lt;&gt;0,IF('Basic input'!$F$78&gt;=D163,$F$8/'Basic input'!$F$78,0),0)</f>
        <v>0</v>
      </c>
      <c r="G167" s="154">
        <f>IF(SUM(G160:$AC$160)&lt;&gt;0,IF('Basic input'!$F$78&gt;=E163,$F$8/'Basic input'!$F$78,0),0)</f>
        <v>0</v>
      </c>
      <c r="H167" s="154">
        <f>IF(SUM(H160:$AC$160)&lt;&gt;0,IF('Basic input'!$F$78&gt;=F163,$F$8/'Basic input'!$F$78,0),0)</f>
        <v>0</v>
      </c>
      <c r="I167" s="154">
        <f>IF(SUM(I160:$AC$160)&lt;&gt;0,IF('Basic input'!$F$78&gt;=G163,$F$8/'Basic input'!$F$78,0),0)</f>
        <v>0</v>
      </c>
      <c r="J167" s="154">
        <f>IF(SUM(J160:$AC$160)&lt;&gt;0,IF('Basic input'!$F$78&gt;=H163,$F$8/'Basic input'!$F$78,0),0)</f>
        <v>0</v>
      </c>
      <c r="K167" s="154">
        <f>IF(SUM(K160:$AC$160)&lt;&gt;0,IF('Basic input'!$F$78&gt;=I163,$F$8/'Basic input'!$F$78,0),0)</f>
        <v>0</v>
      </c>
      <c r="L167" s="154">
        <f>IF(SUM(L160:$AC$160)&lt;&gt;0,IF('Basic input'!$F$78&gt;=J163,$F$8/'Basic input'!$F$78,0),0)</f>
        <v>0</v>
      </c>
      <c r="M167" s="154">
        <f>IF(SUM(M160:$AC$160)&lt;&gt;0,IF('Basic input'!$F$78&gt;=K163,$F$8/'Basic input'!$F$78,0),0)</f>
        <v>0</v>
      </c>
      <c r="N167" s="154">
        <f>IF(SUM(N160:$AC$160)&lt;&gt;0,IF('Basic input'!$F$78&gt;=L163,$F$8/'Basic input'!$F$78,0),0)</f>
        <v>0</v>
      </c>
      <c r="O167" s="154">
        <f>IF(SUM(O160:$AC$160)&lt;&gt;0,IF('Basic input'!$F$78&gt;=M163,$F$8/'Basic input'!$F$78,0),0)</f>
        <v>0</v>
      </c>
      <c r="P167" s="154">
        <f>IF(SUM(P160:$AC$160)&lt;&gt;0,IF('Basic input'!$F$78&gt;=N163,$F$8/'Basic input'!$F$78,0),0)</f>
        <v>0</v>
      </c>
      <c r="Q167" s="154">
        <f>IF(SUM(Q160:$AC$160)&lt;&gt;0,IF('Basic input'!$F$78&gt;=O163,$F$8/'Basic input'!$F$78,0),0)</f>
        <v>0</v>
      </c>
      <c r="R167" s="154">
        <f>IF(SUM(R160:$AC$160)&lt;&gt;0,IF('Basic input'!$F$78&gt;=P163,$F$8/'Basic input'!$F$78,0),0)</f>
        <v>0</v>
      </c>
      <c r="S167" s="154">
        <f>IF(SUM(S160:$AC$160)&lt;&gt;0,IF('Basic input'!$F$78&gt;=Q163,$F$8/'Basic input'!$F$78,0),0)</f>
        <v>0</v>
      </c>
      <c r="T167" s="154">
        <f>IF(SUM(T160:$AC$160)&lt;&gt;0,IF('Basic input'!$F$78&gt;=R163,$F$8/'Basic input'!$F$78,0),0)</f>
        <v>0</v>
      </c>
      <c r="U167" s="154">
        <f>IF(SUM(U160:$AC$160)&lt;&gt;0,IF('Basic input'!$F$78&gt;=S163,$F$8/'Basic input'!$F$78,0),0)</f>
        <v>0</v>
      </c>
      <c r="V167" s="154">
        <f>IF(SUM(V160:$AC$160)&lt;&gt;0,IF('Basic input'!$F$78&gt;=T163,$F$8/'Basic input'!$F$78,0),0)</f>
        <v>0</v>
      </c>
      <c r="W167" s="154">
        <f>IF(SUM(W160:$AC$160)&lt;&gt;0,IF('Basic input'!$F$78&gt;=U163,$F$8/'Basic input'!$F$78,0),0)</f>
        <v>0</v>
      </c>
      <c r="X167" s="154">
        <f>IF(SUM(X160:$AC$160)&lt;&gt;0,IF('Basic input'!$F$78&gt;=V163,$F$8/'Basic input'!$F$78,0),0)</f>
        <v>0</v>
      </c>
      <c r="Y167" s="154">
        <f>IF(SUM(Y160:$AC$160)&lt;&gt;0,IF('Basic input'!$F$78&gt;=W163,$F$8/'Basic input'!$F$78,0),0)</f>
        <v>0</v>
      </c>
      <c r="Z167" s="154">
        <f>IF(SUM(Z160:$AC$160)&lt;&gt;0,IF('Basic input'!$F$78&gt;=X163,$F$8/'Basic input'!$F$78,0),0)</f>
        <v>0</v>
      </c>
      <c r="AA167" s="154">
        <f>IF(SUM(AA160:$AC$160)&lt;&gt;0,IF('Basic input'!$F$78&gt;=Y163,$F$8/'Basic input'!$F$78,0),0)</f>
        <v>0</v>
      </c>
      <c r="AB167" s="154">
        <f>IF(SUM(AB160:$AC$160)&lt;&gt;0,IF('Basic input'!$F$78&gt;=Z163,$F$8/'Basic input'!$F$78,0),0)</f>
        <v>0</v>
      </c>
      <c r="AC167" s="154"/>
      <c r="AD167" s="623">
        <f>SUM(D167:AC167)-$F$8</f>
        <v>0</v>
      </c>
    </row>
    <row r="168" spans="1:31" s="34" customFormat="1" ht="16.5" customHeight="1" x14ac:dyDescent="0.3">
      <c r="B168" s="226"/>
      <c r="C168" s="191" t="s">
        <v>236</v>
      </c>
      <c r="D168" s="154"/>
      <c r="E168" s="154"/>
      <c r="F168" s="154"/>
      <c r="G168" s="154">
        <f>IF(SUM(G160:$AC$160)&lt;&gt;0,IF('Basic input'!$F$78&gt;=D163,$G$8/'Basic input'!$F$78,0),0)</f>
        <v>0</v>
      </c>
      <c r="H168" s="154">
        <f>IF(SUM(H160:$AC$160)&lt;&gt;0,IF('Basic input'!$F$78&gt;=E163,$G$8/'Basic input'!$F$78,0),0)</f>
        <v>0</v>
      </c>
      <c r="I168" s="154">
        <f>IF(SUM(I160:$AC$160)&lt;&gt;0,IF('Basic input'!$F$78&gt;=F163,$G$8/'Basic input'!$F$78,0),0)</f>
        <v>0</v>
      </c>
      <c r="J168" s="154">
        <f>IF(SUM(J160:$AC$160)&lt;&gt;0,IF('Basic input'!$F$78&gt;=G163,$G$8/'Basic input'!$F$78,0),0)</f>
        <v>0</v>
      </c>
      <c r="K168" s="154">
        <f>IF(SUM(K160:$AC$160)&lt;&gt;0,IF('Basic input'!$F$78&gt;=H163,$G$8/'Basic input'!$F$78,0),0)</f>
        <v>0</v>
      </c>
      <c r="L168" s="154">
        <f>IF(SUM(L160:$AC$160)&lt;&gt;0,IF('Basic input'!$F$78&gt;=I163,$G$8/'Basic input'!$F$78,0),0)</f>
        <v>0</v>
      </c>
      <c r="M168" s="154">
        <f>IF(SUM(M160:$AC$160)&lt;&gt;0,IF('Basic input'!$F$78&gt;=J163,$G$8/'Basic input'!$F$78,0),0)</f>
        <v>0</v>
      </c>
      <c r="N168" s="154">
        <f>IF(SUM(N160:$AC$160)&lt;&gt;0,IF('Basic input'!$F$78&gt;=K163,$G$8/'Basic input'!$F$78,0),0)</f>
        <v>0</v>
      </c>
      <c r="O168" s="154">
        <f>IF(SUM(O160:$AC$160)&lt;&gt;0,IF('Basic input'!$F$78&gt;=L163,$G$8/'Basic input'!$F$78,0),0)</f>
        <v>0</v>
      </c>
      <c r="P168" s="154">
        <f>IF(SUM(P160:$AC$160)&lt;&gt;0,IF('Basic input'!$F$78&gt;=M163,$G$8/'Basic input'!$F$78,0),0)</f>
        <v>0</v>
      </c>
      <c r="Q168" s="154">
        <f>IF(SUM(Q160:$AC$160)&lt;&gt;0,IF('Basic input'!$F$78&gt;=N163,$G$8/'Basic input'!$F$78,0),0)</f>
        <v>0</v>
      </c>
      <c r="R168" s="154">
        <f>IF(SUM(R160:$AC$160)&lt;&gt;0,IF('Basic input'!$F$78&gt;=O163,$G$8/'Basic input'!$F$78,0),0)</f>
        <v>0</v>
      </c>
      <c r="S168" s="154">
        <f>IF(SUM(S160:$AC$160)&lt;&gt;0,IF('Basic input'!$F$78&gt;=P163,$G$8/'Basic input'!$F$78,0),0)</f>
        <v>0</v>
      </c>
      <c r="T168" s="154">
        <f>IF(SUM(T160:$AC$160)&lt;&gt;0,IF('Basic input'!$F$78&gt;=Q163,$G$8/'Basic input'!$F$78,0),0)</f>
        <v>0</v>
      </c>
      <c r="U168" s="154">
        <f>IF(SUM(U160:$AC$160)&lt;&gt;0,IF('Basic input'!$F$78&gt;=R163,$G$8/'Basic input'!$F$78,0),0)</f>
        <v>0</v>
      </c>
      <c r="V168" s="154">
        <f>IF(SUM(V160:$AC$160)&lt;&gt;0,IF('Basic input'!$F$78&gt;=S163,$G$8/'Basic input'!$F$78,0),0)</f>
        <v>0</v>
      </c>
      <c r="W168" s="154">
        <f>IF(SUM(W160:$AC$160)&lt;&gt;0,IF('Basic input'!$F$78&gt;=T163,$G$8/'Basic input'!$F$78,0),0)</f>
        <v>0</v>
      </c>
      <c r="X168" s="154">
        <f>IF(SUM(X160:$AC$160)&lt;&gt;0,IF('Basic input'!$F$78&gt;=U163,$G$8/'Basic input'!$F$78,0),0)</f>
        <v>0</v>
      </c>
      <c r="Y168" s="154">
        <f>IF(SUM(Y160:$AC$160)&lt;&gt;0,IF('Basic input'!$F$78&gt;=V163,$G$8/'Basic input'!$F$78,0),0)</f>
        <v>0</v>
      </c>
      <c r="Z168" s="154">
        <f>IF(SUM(Z160:$AC$160)&lt;&gt;0,IF('Basic input'!$F$78&gt;=W163,$G$8/'Basic input'!$F$78,0),0)</f>
        <v>0</v>
      </c>
      <c r="AA168" s="154">
        <f>IF(SUM(AA160:$AC$160)&lt;&gt;0,IF('Basic input'!$F$78&gt;=X163,$G$8/'Basic input'!$F$78,0),0)</f>
        <v>0</v>
      </c>
      <c r="AB168" s="154">
        <f>IF(SUM(AB160:$AC$160)&lt;&gt;0,IF('Basic input'!$F$78&gt;=Y163,$G$8/'Basic input'!$F$78,0),0)</f>
        <v>0</v>
      </c>
      <c r="AC168" s="154"/>
      <c r="AD168" s="623">
        <f>SUM(D168:AC168)-$G$8</f>
        <v>0</v>
      </c>
    </row>
    <row r="169" spans="1:31" s="34" customFormat="1" ht="16.5" customHeight="1" x14ac:dyDescent="0.3">
      <c r="B169" s="226"/>
      <c r="C169" s="191" t="s">
        <v>237</v>
      </c>
      <c r="D169" s="154"/>
      <c r="E169" s="154"/>
      <c r="F169" s="154"/>
      <c r="G169" s="154"/>
      <c r="H169" s="154">
        <f>IF(SUM(H160:$AC$160)&lt;&gt;0,IF('Basic input'!$F$78&gt;=D163,$H$8/'Basic input'!$F$78,0),0)</f>
        <v>0</v>
      </c>
      <c r="I169" s="154">
        <f>IF(SUM(I160:$AC$160)&lt;&gt;0,IF('Basic input'!$F$78&gt;=E163,$H$8/'Basic input'!$F$78,0),0)</f>
        <v>0</v>
      </c>
      <c r="J169" s="154">
        <f>IF(SUM(J160:$AC$160)&lt;&gt;0,IF('Basic input'!$F$78&gt;=F163,$H$8/'Basic input'!$F$78,0),0)</f>
        <v>0</v>
      </c>
      <c r="K169" s="154">
        <f>IF(SUM(K160:$AC$160)&lt;&gt;0,IF('Basic input'!$F$78&gt;=G163,$H$8/'Basic input'!$F$78,0),0)</f>
        <v>0</v>
      </c>
      <c r="L169" s="154">
        <f>IF(SUM(L160:$AC$160)&lt;&gt;0,IF('Basic input'!$F$78&gt;=H163,$H$8/'Basic input'!$F$78,0),0)</f>
        <v>0</v>
      </c>
      <c r="M169" s="154">
        <f>IF(SUM(M160:$AC$160)&lt;&gt;0,IF('Basic input'!$F$78&gt;=I163,$H$8/'Basic input'!$F$78,0),0)</f>
        <v>0</v>
      </c>
      <c r="N169" s="154">
        <f>IF(SUM(N160:$AC$160)&lt;&gt;0,IF('Basic input'!$F$78&gt;=J163,$H$8/'Basic input'!$F$78,0),0)</f>
        <v>0</v>
      </c>
      <c r="O169" s="154">
        <f>IF(SUM(O160:$AC$160)&lt;&gt;0,IF('Basic input'!$F$78&gt;=K163,$H$8/'Basic input'!$F$78,0),0)</f>
        <v>0</v>
      </c>
      <c r="P169" s="154">
        <f>IF(SUM(P160:$AC$160)&lt;&gt;0,IF('Basic input'!$F$78&gt;=L163,$H$8/'Basic input'!$F$78,0),0)</f>
        <v>0</v>
      </c>
      <c r="Q169" s="154">
        <f>IF(SUM(Q160:$AC$160)&lt;&gt;0,IF('Basic input'!$F$78&gt;=M163,$H$8/'Basic input'!$F$78,0),0)</f>
        <v>0</v>
      </c>
      <c r="R169" s="154">
        <f>IF(SUM(R160:$AC$160)&lt;&gt;0,IF('Basic input'!$F$78&gt;=N163,$H$8/'Basic input'!$F$78,0),0)</f>
        <v>0</v>
      </c>
      <c r="S169" s="154">
        <f>IF(SUM(S160:$AC$160)&lt;&gt;0,IF('Basic input'!$F$78&gt;=O163,$H$8/'Basic input'!$F$78,0),0)</f>
        <v>0</v>
      </c>
      <c r="T169" s="154">
        <f>IF(SUM(T160:$AC$160)&lt;&gt;0,IF('Basic input'!$F$78&gt;=P163,$H$8/'Basic input'!$F$78,0),0)</f>
        <v>0</v>
      </c>
      <c r="U169" s="154">
        <f>IF(SUM(U160:$AC$160)&lt;&gt;0,IF('Basic input'!$F$78&gt;=Q163,$H$8/'Basic input'!$F$78,0),0)</f>
        <v>0</v>
      </c>
      <c r="V169" s="154">
        <f>IF(SUM(V160:$AC$160)&lt;&gt;0,IF('Basic input'!$F$78&gt;=R163,$H$8/'Basic input'!$F$78,0),0)</f>
        <v>0</v>
      </c>
      <c r="W169" s="154">
        <f>IF(SUM(W160:$AC$160)&lt;&gt;0,IF('Basic input'!$F$78&gt;=S163,$H$8/'Basic input'!$F$78,0),0)</f>
        <v>0</v>
      </c>
      <c r="X169" s="154">
        <f>IF(SUM(X160:$AC$160)&lt;&gt;0,IF('Basic input'!$F$78&gt;=T163,$H$8/'Basic input'!$F$78,0),0)</f>
        <v>0</v>
      </c>
      <c r="Y169" s="154">
        <f>IF(SUM(Y160:$AC$160)&lt;&gt;0,IF('Basic input'!$F$78&gt;=U163,$H$8/'Basic input'!$F$78,0),0)</f>
        <v>0</v>
      </c>
      <c r="Z169" s="154">
        <f>IF(SUM(Z160:$AC$160)&lt;&gt;0,IF('Basic input'!$F$78&gt;=V163,$H$8/'Basic input'!$F$78,0),0)</f>
        <v>0</v>
      </c>
      <c r="AA169" s="154">
        <f>IF(SUM(AA160:$AC$160)&lt;&gt;0,IF('Basic input'!$F$78&gt;=W163,$H$8/'Basic input'!$F$78,0),0)</f>
        <v>0</v>
      </c>
      <c r="AB169" s="154">
        <f>IF(SUM(AB160:$AC$160)&lt;&gt;0,IF('Basic input'!$F$78&gt;=X163,$H$8/'Basic input'!$F$78,0),0)</f>
        <v>0</v>
      </c>
      <c r="AC169" s="154"/>
      <c r="AD169" s="623">
        <f>SUM(D169:AC169)-$H$8</f>
        <v>0</v>
      </c>
    </row>
    <row r="170" spans="1:31" s="34" customFormat="1" ht="16.5" customHeight="1" x14ac:dyDescent="0.3">
      <c r="B170" s="226"/>
      <c r="C170" s="191" t="s">
        <v>238</v>
      </c>
      <c r="D170" s="154"/>
      <c r="E170" s="154"/>
      <c r="F170" s="154"/>
      <c r="G170" s="154"/>
      <c r="H170" s="154"/>
      <c r="I170" s="154">
        <f>IF(SUM(I160:$AC$160)&lt;&gt;0,IF('Basic input'!$F$78&gt;=D163,$I$8/'Basic input'!$F$78,0),0)</f>
        <v>0</v>
      </c>
      <c r="J170" s="154">
        <f>IF(SUM(J160:$AC$160)&lt;&gt;0,IF('Basic input'!$F$78&gt;=E163,$I$8/'Basic input'!$F$78,0),0)</f>
        <v>0</v>
      </c>
      <c r="K170" s="154">
        <f>IF(SUM(K160:$AC$160)&lt;&gt;0,IF('Basic input'!$F$78&gt;=F163,$I$8/'Basic input'!$F$78,0),0)</f>
        <v>0</v>
      </c>
      <c r="L170" s="154">
        <f>IF(SUM(L160:$AC$160)&lt;&gt;0,IF('Basic input'!$F$78&gt;=G163,$I$8/'Basic input'!$F$78,0),0)</f>
        <v>0</v>
      </c>
      <c r="M170" s="154">
        <f>IF(SUM(M160:$AC$160)&lt;&gt;0,IF('Basic input'!$F$78&gt;=H163,$I$8/'Basic input'!$F$78,0),0)</f>
        <v>0</v>
      </c>
      <c r="N170" s="154">
        <f>IF(SUM(N160:$AC$160)&lt;&gt;0,IF('Basic input'!$F$78&gt;=I163,$I$8/'Basic input'!$F$78,0),0)</f>
        <v>0</v>
      </c>
      <c r="O170" s="154">
        <f>IF(SUM(O160:$AC$160)&lt;&gt;0,IF('Basic input'!$F$78&gt;=J163,$I$8/'Basic input'!$F$78,0),0)</f>
        <v>0</v>
      </c>
      <c r="P170" s="154">
        <f>IF(SUM(P160:$AC$160)&lt;&gt;0,IF('Basic input'!$F$78&gt;=K163,$I$8/'Basic input'!$F$78,0),0)</f>
        <v>0</v>
      </c>
      <c r="Q170" s="154">
        <f>IF(SUM(Q160:$AC$160)&lt;&gt;0,IF('Basic input'!$F$78&gt;=L163,$I$8/'Basic input'!$F$78,0),0)</f>
        <v>0</v>
      </c>
      <c r="R170" s="154">
        <f>IF(SUM(R160:$AC$160)&lt;&gt;0,IF('Basic input'!$F$78&gt;=M163,$I$8/'Basic input'!$F$78,0),0)</f>
        <v>0</v>
      </c>
      <c r="S170" s="154">
        <f>IF(SUM(S160:$AC$160)&lt;&gt;0,IF('Basic input'!$F$78&gt;=N163,$I$8/'Basic input'!$F$78,0),0)</f>
        <v>0</v>
      </c>
      <c r="T170" s="154">
        <f>IF(SUM(T160:$AC$160)&lt;&gt;0,IF('Basic input'!$F$78&gt;=O163,$I$8/'Basic input'!$F$78,0),0)</f>
        <v>0</v>
      </c>
      <c r="U170" s="154">
        <f>IF(SUM(U160:$AC$160)&lt;&gt;0,IF('Basic input'!$F$78&gt;=P163,$I$8/'Basic input'!$F$78,0),0)</f>
        <v>0</v>
      </c>
      <c r="V170" s="154">
        <f>IF(SUM(V160:$AC$160)&lt;&gt;0,IF('Basic input'!$F$78&gt;=Q163,$I$8/'Basic input'!$F$78,0),0)</f>
        <v>0</v>
      </c>
      <c r="W170" s="154">
        <f>IF(SUM(W160:$AC$160)&lt;&gt;0,IF('Basic input'!$F$78&gt;=R163,$I$8/'Basic input'!$F$78,0),0)</f>
        <v>0</v>
      </c>
      <c r="X170" s="154">
        <f>IF(SUM(X160:$AC$160)&lt;&gt;0,IF('Basic input'!$F$78&gt;=S163,$I$8/'Basic input'!$F$78,0),0)</f>
        <v>0</v>
      </c>
      <c r="Y170" s="154">
        <f>IF(SUM(Y160:$AC$160)&lt;&gt;0,IF('Basic input'!$F$78&gt;=T163,$I$8/'Basic input'!$F$78,0),0)</f>
        <v>0</v>
      </c>
      <c r="Z170" s="154">
        <f>IF(SUM(Z160:$AC$160)&lt;&gt;0,IF('Basic input'!$F$78&gt;=U163,$I$8/'Basic input'!$F$78,0),0)</f>
        <v>0</v>
      </c>
      <c r="AA170" s="154">
        <f>IF(SUM(AA160:$AC$160)&lt;&gt;0,IF('Basic input'!$F$78&gt;=V163,$I$8/'Basic input'!$F$78,0),0)</f>
        <v>0</v>
      </c>
      <c r="AB170" s="154">
        <f>IF(SUM(AB160:$AC$160)&lt;&gt;0,IF('Basic input'!$F$78&gt;=W163,$I$8/'Basic input'!$F$78,0),0)</f>
        <v>0</v>
      </c>
      <c r="AC170" s="154"/>
      <c r="AD170" s="623">
        <f>SUM(D170:AC170)-$I$8</f>
        <v>0</v>
      </c>
    </row>
    <row r="171" spans="1:31" s="34" customFormat="1" ht="16.5" customHeight="1" x14ac:dyDescent="0.3">
      <c r="B171" s="226"/>
      <c r="C171" s="191" t="s">
        <v>239</v>
      </c>
      <c r="D171" s="154"/>
      <c r="E171" s="154"/>
      <c r="F171" s="154"/>
      <c r="G171" s="154"/>
      <c r="H171" s="154"/>
      <c r="I171" s="154"/>
      <c r="J171" s="154">
        <f>IF(SUM(J160:$AC$160)&lt;&gt;0,IF('Basic input'!$F$78&gt;=D163,$J$8/'Basic input'!$F$78,0),0)</f>
        <v>0</v>
      </c>
      <c r="K171" s="154">
        <f>IF(SUM(K160:$AC$160)&lt;&gt;0,IF('Basic input'!$F$78&gt;=E163,$J$8/'Basic input'!$F$78,0),0)</f>
        <v>0</v>
      </c>
      <c r="L171" s="154">
        <f>IF(SUM(L160:$AC$160)&lt;&gt;0,IF('Basic input'!$F$78&gt;=F163,$J$8/'Basic input'!$F$78,0),0)</f>
        <v>0</v>
      </c>
      <c r="M171" s="154">
        <f>IF(SUM(M160:$AC$160)&lt;&gt;0,IF('Basic input'!$F$78&gt;=G163,$J$8/'Basic input'!$F$78,0),0)</f>
        <v>0</v>
      </c>
      <c r="N171" s="154">
        <f>IF(SUM(N160:$AC$160)&lt;&gt;0,IF('Basic input'!$F$78&gt;=H163,$J$8/'Basic input'!$F$78,0),0)</f>
        <v>0</v>
      </c>
      <c r="O171" s="154">
        <f>IF(SUM(O160:$AC$160)&lt;&gt;0,IF('Basic input'!$F$78&gt;=I163,$J$8/'Basic input'!$F$78,0),0)</f>
        <v>0</v>
      </c>
      <c r="P171" s="154">
        <f>IF(SUM(P160:$AC$160)&lt;&gt;0,IF('Basic input'!$F$78&gt;=J163,$J$8/'Basic input'!$F$78,0),0)</f>
        <v>0</v>
      </c>
      <c r="Q171" s="154">
        <f>IF(SUM(Q160:$AC$160)&lt;&gt;0,IF('Basic input'!$F$78&gt;=K163,$J$8/'Basic input'!$F$78,0),0)</f>
        <v>0</v>
      </c>
      <c r="R171" s="154">
        <f>IF(SUM(R160:$AC$160)&lt;&gt;0,IF('Basic input'!$F$78&gt;=L163,$J$8/'Basic input'!$F$78,0),0)</f>
        <v>0</v>
      </c>
      <c r="S171" s="154">
        <f>IF(SUM(S160:$AC$160)&lt;&gt;0,IF('Basic input'!$F$78&gt;=M163,$J$8/'Basic input'!$F$78,0),0)</f>
        <v>0</v>
      </c>
      <c r="T171" s="154">
        <f>IF(SUM(T160:$AC$160)&lt;&gt;0,IF('Basic input'!$F$78&gt;=N163,$J$8/'Basic input'!$F$78,0),0)</f>
        <v>0</v>
      </c>
      <c r="U171" s="154">
        <f>IF(SUM(U160:$AC$160)&lt;&gt;0,IF('Basic input'!$F$78&gt;=O163,$J$8/'Basic input'!$F$78,0),0)</f>
        <v>0</v>
      </c>
      <c r="V171" s="154">
        <f>IF(SUM(V160:$AC$160)&lt;&gt;0,IF('Basic input'!$F$78&gt;=P163,$J$8/'Basic input'!$F$78,0),0)</f>
        <v>0</v>
      </c>
      <c r="W171" s="154">
        <f>IF(SUM(W160:$AC$160)&lt;&gt;0,IF('Basic input'!$F$78&gt;=Q163,$J$8/'Basic input'!$F$78,0),0)</f>
        <v>0</v>
      </c>
      <c r="X171" s="154">
        <f>IF(SUM(X160:$AC$160)&lt;&gt;0,IF('Basic input'!$F$78&gt;=R163,$J$8/'Basic input'!$F$78,0),0)</f>
        <v>0</v>
      </c>
      <c r="Y171" s="154">
        <f>IF(SUM(Y160:$AC$160)&lt;&gt;0,IF('Basic input'!$F$78&gt;=S163,$J$8/'Basic input'!$F$78,0),0)</f>
        <v>0</v>
      </c>
      <c r="Z171" s="154">
        <f>IF(SUM(Z160:$AC$160)&lt;&gt;0,IF('Basic input'!$F$78&gt;=T163,$J$8/'Basic input'!$F$78,0),0)</f>
        <v>0</v>
      </c>
      <c r="AA171" s="154">
        <f>IF(SUM(AA160:$AC$160)&lt;&gt;0,IF('Basic input'!$F$78&gt;=U163,$J$8/'Basic input'!$F$78,0),0)</f>
        <v>0</v>
      </c>
      <c r="AB171" s="154">
        <f>IF(SUM(AB160:$AC$160)&lt;&gt;0,IF('Basic input'!$F$78&gt;=V163,$J$8/'Basic input'!$F$78,0),0)</f>
        <v>0</v>
      </c>
      <c r="AC171" s="154"/>
      <c r="AD171" s="623">
        <f>SUM(D171:AC171)-$J$8</f>
        <v>0</v>
      </c>
    </row>
    <row r="172" spans="1:31" s="34" customFormat="1" ht="16.5" customHeight="1" x14ac:dyDescent="0.3">
      <c r="B172" s="226"/>
      <c r="C172" s="191" t="s">
        <v>240</v>
      </c>
      <c r="D172" s="154"/>
      <c r="E172" s="154"/>
      <c r="F172" s="154"/>
      <c r="G172" s="154"/>
      <c r="H172" s="154"/>
      <c r="I172" s="154"/>
      <c r="J172" s="154"/>
      <c r="K172" s="154">
        <f>IF(SUM(K160:$AC$160)&lt;&gt;0,IF('Basic input'!$F$78&gt;=D163,$K$8/'Basic input'!$F$78,0),0)</f>
        <v>0</v>
      </c>
      <c r="L172" s="154">
        <f>IF(SUM(L160:$AC$160)&lt;&gt;0,IF('Basic input'!$F$78&gt;=E163,$K$8/'Basic input'!$F$78,0),0)</f>
        <v>0</v>
      </c>
      <c r="M172" s="154">
        <f>IF(SUM(M160:$AC$160)&lt;&gt;0,IF('Basic input'!$F$78&gt;=F163,$K$8/'Basic input'!$F$78,0),0)</f>
        <v>0</v>
      </c>
      <c r="N172" s="154">
        <f>IF(SUM(N160:$AC$160)&lt;&gt;0,IF('Basic input'!$F$78&gt;=G163,$K$8/'Basic input'!$F$78,0),0)</f>
        <v>0</v>
      </c>
      <c r="O172" s="154">
        <f>IF(SUM(O160:$AC$160)&lt;&gt;0,IF('Basic input'!$F$78&gt;=H163,$K$8/'Basic input'!$F$78,0),0)</f>
        <v>0</v>
      </c>
      <c r="P172" s="154">
        <f>IF(SUM(P160:$AC$160)&lt;&gt;0,IF('Basic input'!$F$78&gt;=I163,$K$8/'Basic input'!$F$78,0),0)</f>
        <v>0</v>
      </c>
      <c r="Q172" s="154">
        <f>IF(SUM(Q160:$AC$160)&lt;&gt;0,IF('Basic input'!$F$78&gt;=J163,$K$8/'Basic input'!$F$78,0),0)</f>
        <v>0</v>
      </c>
      <c r="R172" s="154">
        <f>IF(SUM(R160:$AC$160)&lt;&gt;0,IF('Basic input'!$F$78&gt;=K163,$K$8/'Basic input'!$F$78,0),0)</f>
        <v>0</v>
      </c>
      <c r="S172" s="154">
        <f>IF(SUM(S160:$AC$160)&lt;&gt;0,IF('Basic input'!$F$78&gt;=L163,$K$8/'Basic input'!$F$78,0),0)</f>
        <v>0</v>
      </c>
      <c r="T172" s="154">
        <f>IF(SUM(T160:$AC$160)&lt;&gt;0,IF('Basic input'!$F$78&gt;=M163,$K$8/'Basic input'!$F$78,0),0)</f>
        <v>0</v>
      </c>
      <c r="U172" s="154">
        <f>IF(SUM(U160:$AC$160)&lt;&gt;0,IF('Basic input'!$F$78&gt;=N163,$K$8/'Basic input'!$F$78,0),0)</f>
        <v>0</v>
      </c>
      <c r="V172" s="154">
        <f>IF(SUM(V160:$AC$160)&lt;&gt;0,IF('Basic input'!$F$78&gt;=O163,$K$8/'Basic input'!$F$78,0),0)</f>
        <v>0</v>
      </c>
      <c r="W172" s="154">
        <f>IF(SUM(W160:$AC$160)&lt;&gt;0,IF('Basic input'!$F$78&gt;=P163,$K$8/'Basic input'!$F$78,0),0)</f>
        <v>0</v>
      </c>
      <c r="X172" s="154">
        <f>IF(SUM(X160:$AC$160)&lt;&gt;0,IF('Basic input'!$F$78&gt;=Q163,$K$8/'Basic input'!$F$78,0),0)</f>
        <v>0</v>
      </c>
      <c r="Y172" s="154">
        <f>IF(SUM(Y160:$AC$160)&lt;&gt;0,IF('Basic input'!$F$78&gt;=R163,$K$8/'Basic input'!$F$78,0),0)</f>
        <v>0</v>
      </c>
      <c r="Z172" s="154">
        <f>IF(SUM(Z160:$AC$160)&lt;&gt;0,IF('Basic input'!$F$78&gt;=S163,$K$8/'Basic input'!$F$78,0),0)</f>
        <v>0</v>
      </c>
      <c r="AA172" s="154">
        <f>IF(SUM(AA160:$AC$160)&lt;&gt;0,IF('Basic input'!$F$78&gt;=T163,$K$8/'Basic input'!$F$78,0),0)</f>
        <v>0</v>
      </c>
      <c r="AB172" s="154">
        <f>IF(SUM(AB160:$AC$160)&lt;&gt;0,IF('Basic input'!$F$78&gt;=U163,$K$8/'Basic input'!$F$78,0),0)</f>
        <v>0</v>
      </c>
      <c r="AC172" s="154"/>
      <c r="AD172" s="623">
        <f>SUM(D172:AC172)-$K$8</f>
        <v>0</v>
      </c>
    </row>
    <row r="173" spans="1:31" s="34" customFormat="1" ht="16.5" customHeight="1" x14ac:dyDescent="0.3">
      <c r="B173" s="226"/>
      <c r="C173" s="191" t="s">
        <v>241</v>
      </c>
      <c r="D173" s="154"/>
      <c r="E173" s="154"/>
      <c r="F173" s="154"/>
      <c r="G173" s="154"/>
      <c r="H173" s="154"/>
      <c r="I173" s="154"/>
      <c r="J173" s="154"/>
      <c r="K173" s="154"/>
      <c r="L173" s="154">
        <f>IF(SUM(L160:$AC$160)&lt;&gt;0,IF('Basic input'!$F$78&gt;=D163,$L$8/'Basic input'!$F$78,0),0)</f>
        <v>0</v>
      </c>
      <c r="M173" s="154">
        <f>IF(SUM(M160:$AC$160)&lt;&gt;0,IF('Basic input'!$F$78&gt;=E163,$L$8/'Basic input'!$F$78,0),0)</f>
        <v>0</v>
      </c>
      <c r="N173" s="154">
        <f>IF(SUM(N160:$AC$160)&lt;&gt;0,IF('Basic input'!$F$78&gt;=F163,$L$8/'Basic input'!$F$78,0),0)</f>
        <v>0</v>
      </c>
      <c r="O173" s="154">
        <f>IF(SUM(O160:$AC$160)&lt;&gt;0,IF('Basic input'!$F$78&gt;=G163,$L$8/'Basic input'!$F$78,0),0)</f>
        <v>0</v>
      </c>
      <c r="P173" s="154">
        <f>IF(SUM(P160:$AC$160)&lt;&gt;0,IF('Basic input'!$F$78&gt;=H163,$L$8/'Basic input'!$F$78,0),0)</f>
        <v>0</v>
      </c>
      <c r="Q173" s="154">
        <f>IF(SUM(Q160:$AC$160)&lt;&gt;0,IF('Basic input'!$F$78&gt;=I163,$L$8/'Basic input'!$F$78,0),0)</f>
        <v>0</v>
      </c>
      <c r="R173" s="154">
        <f>IF(SUM(R160:$AC$160)&lt;&gt;0,IF('Basic input'!$F$78&gt;=J163,$L$8/'Basic input'!$F$78,0),0)</f>
        <v>0</v>
      </c>
      <c r="S173" s="154">
        <f>IF(SUM(S160:$AC$160)&lt;&gt;0,IF('Basic input'!$F$78&gt;=K163,$L$8/'Basic input'!$F$78,0),0)</f>
        <v>0</v>
      </c>
      <c r="T173" s="154">
        <f>IF(SUM(T160:$AC$160)&lt;&gt;0,IF('Basic input'!$F$78&gt;=L163,$L$8/'Basic input'!$F$78,0),0)</f>
        <v>0</v>
      </c>
      <c r="U173" s="154">
        <f>IF(SUM(U160:$AC$160)&lt;&gt;0,IF('Basic input'!$F$78&gt;=M163,$L$8/'Basic input'!$F$78,0),0)</f>
        <v>0</v>
      </c>
      <c r="V173" s="154">
        <f>IF(SUM(V160:$AC$160)&lt;&gt;0,IF('Basic input'!$F$78&gt;=N163,$L$8/'Basic input'!$F$78,0),0)</f>
        <v>0</v>
      </c>
      <c r="W173" s="154">
        <f>IF(SUM(W160:$AC$160)&lt;&gt;0,IF('Basic input'!$F$78&gt;=O163,$L$8/'Basic input'!$F$78,0),0)</f>
        <v>0</v>
      </c>
      <c r="X173" s="154">
        <f>IF(SUM(X160:$AC$160)&lt;&gt;0,IF('Basic input'!$F$78&gt;=P163,$L$8/'Basic input'!$F$78,0),0)</f>
        <v>0</v>
      </c>
      <c r="Y173" s="154">
        <f>IF(SUM(Y160:$AC$160)&lt;&gt;0,IF('Basic input'!$F$78&gt;=Q163,$L$8/'Basic input'!$F$78,0),0)</f>
        <v>0</v>
      </c>
      <c r="Z173" s="154">
        <f>IF(SUM(Z160:$AC$160)&lt;&gt;0,IF('Basic input'!$F$78&gt;=R163,$L$8/'Basic input'!$F$78,0),0)</f>
        <v>0</v>
      </c>
      <c r="AA173" s="154">
        <f>IF(SUM(AA160:$AC$160)&lt;&gt;0,IF('Basic input'!$F$78&gt;=S163,$L$8/'Basic input'!$F$78,0),0)</f>
        <v>0</v>
      </c>
      <c r="AB173" s="154">
        <f>IF(SUM(AB160:$AC$160)&lt;&gt;0,IF('Basic input'!$F$78&gt;=T163,$L$8/'Basic input'!$F$78,0),0)</f>
        <v>0</v>
      </c>
      <c r="AC173" s="154"/>
      <c r="AD173" s="623">
        <f>SUM(D173:AC173)-$L$8</f>
        <v>0</v>
      </c>
    </row>
    <row r="174" spans="1:31" s="34" customFormat="1" ht="16.5" customHeight="1" x14ac:dyDescent="0.3">
      <c r="B174" s="226"/>
      <c r="C174" s="191" t="s">
        <v>242</v>
      </c>
      <c r="D174" s="154"/>
      <c r="E174" s="154"/>
      <c r="F174" s="154"/>
      <c r="G174" s="154"/>
      <c r="H174" s="154"/>
      <c r="I174" s="154"/>
      <c r="J174" s="154"/>
      <c r="K174" s="154"/>
      <c r="L174" s="154"/>
      <c r="M174" s="154">
        <f>IF(SUM(M160:$AC$160)&lt;&gt;0,IF('Basic input'!$F$78&gt;=D163,$M$8/'Basic input'!$F$78,0),0)</f>
        <v>0</v>
      </c>
      <c r="N174" s="154">
        <f>IF(SUM(N160:$AC$160)&lt;&gt;0,IF('Basic input'!$F$78&gt;=E163,$M$8/'Basic input'!$F$78,0),0)</f>
        <v>0</v>
      </c>
      <c r="O174" s="154">
        <f>IF(SUM(O160:$AC$160)&lt;&gt;0,IF('Basic input'!$F$78&gt;=F163,$M$8/'Basic input'!$F$78,0),0)</f>
        <v>0</v>
      </c>
      <c r="P174" s="154">
        <f>IF(SUM(P160:$AC$160)&lt;&gt;0,IF('Basic input'!$F$78&gt;=G163,$M$8/'Basic input'!$F$78,0),0)</f>
        <v>0</v>
      </c>
      <c r="Q174" s="154">
        <f>IF(SUM(Q160:$AC$160)&lt;&gt;0,IF('Basic input'!$F$78&gt;=H163,$M$8/'Basic input'!$F$78,0),0)</f>
        <v>0</v>
      </c>
      <c r="R174" s="154">
        <f>IF(SUM(R160:$AC$160)&lt;&gt;0,IF('Basic input'!$F$78&gt;=I163,$M$8/'Basic input'!$F$78,0),0)</f>
        <v>0</v>
      </c>
      <c r="S174" s="154">
        <f>IF(SUM(S160:$AC$160)&lt;&gt;0,IF('Basic input'!$F$78&gt;=J163,$M$8/'Basic input'!$F$78,0),0)</f>
        <v>0</v>
      </c>
      <c r="T174" s="154">
        <f>IF(SUM(T160:$AC$160)&lt;&gt;0,IF('Basic input'!$F$78&gt;=K163,$M$8/'Basic input'!$F$78,0),0)</f>
        <v>0</v>
      </c>
      <c r="U174" s="154">
        <f>IF(SUM(U160:$AC$160)&lt;&gt;0,IF('Basic input'!$F$78&gt;=L163,$M$8/'Basic input'!$F$78,0),0)</f>
        <v>0</v>
      </c>
      <c r="V174" s="154">
        <f>IF(SUM(V160:$AC$160)&lt;&gt;0,IF('Basic input'!$F$78&gt;=M163,$M$8/'Basic input'!$F$78,0),0)</f>
        <v>0</v>
      </c>
      <c r="W174" s="154">
        <f>IF(SUM(W160:$AC$160)&lt;&gt;0,IF('Basic input'!$F$78&gt;=N163,$M$8/'Basic input'!$F$78,0),0)</f>
        <v>0</v>
      </c>
      <c r="X174" s="154">
        <f>IF(SUM(X160:$AC$160)&lt;&gt;0,IF('Basic input'!$F$78&gt;=O163,$M$8/'Basic input'!$F$78,0),0)</f>
        <v>0</v>
      </c>
      <c r="Y174" s="154">
        <f>IF(SUM(Y160:$AC$160)&lt;&gt;0,IF('Basic input'!$F$78&gt;=P163,$M$8/'Basic input'!$F$78,0),0)</f>
        <v>0</v>
      </c>
      <c r="Z174" s="154">
        <f>IF(SUM(Z160:$AC$160)&lt;&gt;0,IF('Basic input'!$F$78&gt;=Q163,$M$8/'Basic input'!$F$78,0),0)</f>
        <v>0</v>
      </c>
      <c r="AA174" s="154">
        <f>IF(SUM(AA160:$AC$160)&lt;&gt;0,IF('Basic input'!$F$78&gt;=R163,$M$8/'Basic input'!$F$78,0),0)</f>
        <v>0</v>
      </c>
      <c r="AB174" s="154">
        <f>IF(SUM(AB160:$AC$160)&lt;&gt;0,IF('Basic input'!$F$78&gt;=S163,$M$8/'Basic input'!$F$78,0),0)</f>
        <v>0</v>
      </c>
      <c r="AC174" s="154"/>
      <c r="AD174" s="623">
        <f>SUM(D174:AC174)-$M$8</f>
        <v>0</v>
      </c>
    </row>
    <row r="175" spans="1:31" s="34" customFormat="1" ht="16.5" customHeight="1" x14ac:dyDescent="0.3">
      <c r="B175" s="226"/>
      <c r="C175" s="191" t="s">
        <v>243</v>
      </c>
      <c r="D175" s="154"/>
      <c r="E175" s="154"/>
      <c r="F175" s="154"/>
      <c r="G175" s="154"/>
      <c r="H175" s="154"/>
      <c r="I175" s="154"/>
      <c r="J175" s="154"/>
      <c r="K175" s="154"/>
      <c r="L175" s="154"/>
      <c r="M175" s="154"/>
      <c r="N175" s="154">
        <f>IF(SUM(N160:$AC$160)&lt;&gt;0,IF('Basic input'!$F$78&gt;=D163,$N$8/'Basic input'!$F$78,0),0)</f>
        <v>0</v>
      </c>
      <c r="O175" s="154">
        <f>IF(SUM(O160:$AC$160)&lt;&gt;0,IF('Basic input'!$F$78&gt;=E163,$N$8/'Basic input'!$F$78,0),0)</f>
        <v>0</v>
      </c>
      <c r="P175" s="154">
        <f>IF(SUM(P160:$AC$160)&lt;&gt;0,IF('Basic input'!$F$78&gt;=F163,$N$8/'Basic input'!$F$78,0),0)</f>
        <v>0</v>
      </c>
      <c r="Q175" s="154">
        <f>IF(SUM(Q160:$AC$160)&lt;&gt;0,IF('Basic input'!$F$78&gt;=G163,$N$8/'Basic input'!$F$78,0),0)</f>
        <v>0</v>
      </c>
      <c r="R175" s="154">
        <f>IF(SUM(R160:$AC$160)&lt;&gt;0,IF('Basic input'!$F$78&gt;=H163,$N$8/'Basic input'!$F$78,0),0)</f>
        <v>0</v>
      </c>
      <c r="S175" s="154">
        <f>IF(SUM(S160:$AC$160)&lt;&gt;0,IF('Basic input'!$F$78&gt;=I163,$N$8/'Basic input'!$F$78,0),0)</f>
        <v>0</v>
      </c>
      <c r="T175" s="154">
        <f>IF(SUM(T160:$AC$160)&lt;&gt;0,IF('Basic input'!$F$78&gt;=J163,$N$8/'Basic input'!$F$78,0),0)</f>
        <v>0</v>
      </c>
      <c r="U175" s="154">
        <f>IF(SUM(U160:$AC$160)&lt;&gt;0,IF('Basic input'!$F$78&gt;=K163,$N$8/'Basic input'!$F$78,0),0)</f>
        <v>0</v>
      </c>
      <c r="V175" s="154">
        <f>IF(SUM(V160:$AC$160)&lt;&gt;0,IF('Basic input'!$F$78&gt;=L163,$N$8/'Basic input'!$F$78,0),0)</f>
        <v>0</v>
      </c>
      <c r="W175" s="154">
        <f>IF(SUM(W160:$AC$160)&lt;&gt;0,IF('Basic input'!$F$78&gt;=M163,$N$8/'Basic input'!$F$78,0),0)</f>
        <v>0</v>
      </c>
      <c r="X175" s="154">
        <f>IF(SUM(X160:$AC$160)&lt;&gt;0,IF('Basic input'!$F$78&gt;=N163,$N$8/'Basic input'!$F$78,0),0)</f>
        <v>0</v>
      </c>
      <c r="Y175" s="154">
        <f>IF(SUM(Y160:$AC$160)&lt;&gt;0,IF('Basic input'!$F$78&gt;=O163,$N$8/'Basic input'!$F$78,0),0)</f>
        <v>0</v>
      </c>
      <c r="Z175" s="154">
        <f>IF(SUM(Z160:$AC$160)&lt;&gt;0,IF('Basic input'!$F$78&gt;=P163,$N$8/'Basic input'!$F$78,0),0)</f>
        <v>0</v>
      </c>
      <c r="AA175" s="154">
        <f>IF(SUM(AA160:$AC$160)&lt;&gt;0,IF('Basic input'!$F$78&gt;=Q163,$N$8/'Basic input'!$F$78,0),0)</f>
        <v>0</v>
      </c>
      <c r="AB175" s="154">
        <f>IF(SUM(AB160:$AC$160)&lt;&gt;0,IF('Basic input'!$F$78&gt;=R163,$N$8/'Basic input'!$F$78,0),0)</f>
        <v>0</v>
      </c>
      <c r="AC175" s="154"/>
      <c r="AD175" s="623">
        <f>SUM(D175:AC175)-$N$8-AC175+AB197</f>
        <v>0</v>
      </c>
      <c r="AE175" s="64"/>
    </row>
    <row r="176" spans="1:31" s="34" customFormat="1" ht="16.5" customHeight="1" x14ac:dyDescent="0.3">
      <c r="C176" s="72"/>
    </row>
    <row r="177" spans="2:30" s="34" customFormat="1" ht="16.5" customHeight="1" x14ac:dyDescent="0.3">
      <c r="B177" s="133" t="s">
        <v>581</v>
      </c>
      <c r="C177" s="190"/>
      <c r="D177" s="134"/>
      <c r="E177" s="134"/>
      <c r="F177" s="134"/>
      <c r="G177" s="134"/>
      <c r="H177" s="134"/>
      <c r="I177" s="134"/>
      <c r="J177" s="134"/>
      <c r="K177" s="134"/>
      <c r="L177" s="134"/>
      <c r="M177" s="134"/>
      <c r="N177" s="134"/>
      <c r="O177" s="134"/>
      <c r="P177" s="134"/>
      <c r="Q177" s="134"/>
      <c r="R177" s="134"/>
      <c r="S177" s="134"/>
      <c r="T177" s="134"/>
      <c r="U177" s="134"/>
      <c r="V177" s="134"/>
      <c r="W177" s="134"/>
      <c r="X177" s="134"/>
      <c r="Y177" s="134"/>
      <c r="Z177" s="134"/>
      <c r="AA177" s="134"/>
      <c r="AB177" s="134"/>
      <c r="AC177" s="134"/>
      <c r="AD177" s="211"/>
    </row>
    <row r="178" spans="2:30" s="34" customFormat="1" ht="16.5" customHeight="1" thickBot="1" x14ac:dyDescent="0.35">
      <c r="B178" s="129"/>
      <c r="C178" s="124"/>
      <c r="D178" s="615">
        <v>1</v>
      </c>
      <c r="E178" s="615">
        <v>2</v>
      </c>
      <c r="F178" s="615">
        <v>3</v>
      </c>
      <c r="G178" s="615">
        <v>4</v>
      </c>
      <c r="H178" s="615">
        <v>5</v>
      </c>
      <c r="I178" s="615">
        <v>6</v>
      </c>
      <c r="J178" s="615">
        <v>7</v>
      </c>
      <c r="K178" s="615">
        <v>8</v>
      </c>
      <c r="L178" s="615">
        <v>9</v>
      </c>
      <c r="M178" s="615">
        <v>10</v>
      </c>
      <c r="N178" s="615">
        <v>11</v>
      </c>
      <c r="O178" s="615">
        <v>12</v>
      </c>
      <c r="P178" s="615">
        <v>13</v>
      </c>
      <c r="Q178" s="615">
        <v>14</v>
      </c>
      <c r="R178" s="615">
        <v>15</v>
      </c>
      <c r="S178" s="615">
        <v>16</v>
      </c>
      <c r="T178" s="615">
        <v>17</v>
      </c>
      <c r="U178" s="615">
        <v>18</v>
      </c>
      <c r="V178" s="615">
        <v>19</v>
      </c>
      <c r="W178" s="615">
        <v>20</v>
      </c>
      <c r="X178" s="615">
        <v>21</v>
      </c>
      <c r="Y178" s="615">
        <v>22</v>
      </c>
      <c r="Z178" s="615">
        <v>23</v>
      </c>
      <c r="AA178" s="615">
        <v>24</v>
      </c>
      <c r="AB178" s="615">
        <v>25</v>
      </c>
      <c r="AC178" s="615"/>
      <c r="AD178" s="55"/>
    </row>
    <row r="179" spans="2:30" s="34" customFormat="1" ht="16.5" customHeight="1" thickBot="1" x14ac:dyDescent="0.35">
      <c r="B179" s="600" t="s">
        <v>582</v>
      </c>
      <c r="C179" s="601" t="s">
        <v>16</v>
      </c>
      <c r="D179" s="619">
        <f>SUM(D180:D190)</f>
        <v>0</v>
      </c>
      <c r="E179" s="619">
        <f t="shared" ref="E179:AB179" si="40">SUM(E180:E190)</f>
        <v>0</v>
      </c>
      <c r="F179" s="619">
        <f t="shared" si="40"/>
        <v>0</v>
      </c>
      <c r="G179" s="619">
        <f t="shared" si="40"/>
        <v>0</v>
      </c>
      <c r="H179" s="619">
        <f t="shared" si="40"/>
        <v>0</v>
      </c>
      <c r="I179" s="619">
        <f t="shared" si="40"/>
        <v>0</v>
      </c>
      <c r="J179" s="619">
        <f t="shared" si="40"/>
        <v>0</v>
      </c>
      <c r="K179" s="619">
        <f t="shared" si="40"/>
        <v>0</v>
      </c>
      <c r="L179" s="619">
        <f t="shared" si="40"/>
        <v>0</v>
      </c>
      <c r="M179" s="619">
        <f t="shared" si="40"/>
        <v>0</v>
      </c>
      <c r="N179" s="619">
        <f t="shared" si="40"/>
        <v>0</v>
      </c>
      <c r="O179" s="619">
        <f t="shared" si="40"/>
        <v>0</v>
      </c>
      <c r="P179" s="619">
        <f t="shared" si="40"/>
        <v>0</v>
      </c>
      <c r="Q179" s="619">
        <f t="shared" si="40"/>
        <v>0</v>
      </c>
      <c r="R179" s="619">
        <f t="shared" si="40"/>
        <v>0</v>
      </c>
      <c r="S179" s="619">
        <f t="shared" si="40"/>
        <v>0</v>
      </c>
      <c r="T179" s="619">
        <f t="shared" si="40"/>
        <v>0</v>
      </c>
      <c r="U179" s="619">
        <f t="shared" si="40"/>
        <v>0</v>
      </c>
      <c r="V179" s="619">
        <f t="shared" si="40"/>
        <v>0</v>
      </c>
      <c r="W179" s="619">
        <f t="shared" si="40"/>
        <v>0</v>
      </c>
      <c r="X179" s="619">
        <f t="shared" si="40"/>
        <v>0</v>
      </c>
      <c r="Y179" s="619">
        <f t="shared" si="40"/>
        <v>0</v>
      </c>
      <c r="Z179" s="619">
        <f t="shared" si="40"/>
        <v>0</v>
      </c>
      <c r="AA179" s="619">
        <f t="shared" si="40"/>
        <v>0</v>
      </c>
      <c r="AB179" s="619">
        <f t="shared" si="40"/>
        <v>0</v>
      </c>
      <c r="AC179" s="619"/>
    </row>
    <row r="180" spans="2:30" s="34" customFormat="1" ht="16.5" customHeight="1" x14ac:dyDescent="0.3">
      <c r="B180" s="56"/>
      <c r="C180" s="191" t="s">
        <v>202</v>
      </c>
      <c r="D180" s="154">
        <f>IF(SUM(D160:$AC$160)&lt;&gt;0,IF('Basic input'!$F$78=D178,$D$10,0),0)</f>
        <v>0</v>
      </c>
      <c r="E180" s="154">
        <f>IF(SUM(E160:$AC$160)&lt;&gt;0,IF('Basic input'!$F$78=E178,$D$10,0),0)</f>
        <v>0</v>
      </c>
      <c r="F180" s="154">
        <f>IF(SUM(F160:$AC$160)&lt;&gt;0,IF('Basic input'!$F$78=F178,$D$10,0),0)</f>
        <v>0</v>
      </c>
      <c r="G180" s="154">
        <f>IF(SUM(G160:$AC$160)&lt;&gt;0,IF('Basic input'!$F$78=G178,$D$10,0),0)</f>
        <v>0</v>
      </c>
      <c r="H180" s="154">
        <f>IF(SUM(H160:$AC$160)&lt;&gt;0,IF('Basic input'!$F$78=H178,$D$10,0),0)</f>
        <v>0</v>
      </c>
      <c r="I180" s="154">
        <f>IF(SUM(I160:$AC$160)&lt;&gt;0,IF('Basic input'!$F$78=I178,$D$10,0),0)</f>
        <v>0</v>
      </c>
      <c r="J180" s="154">
        <f>IF(SUM(J160:$AC$160)&lt;&gt;0,IF('Basic input'!$F$78=J178,$D$10,0),0)</f>
        <v>0</v>
      </c>
      <c r="K180" s="154">
        <f>IF(SUM(K160:$AC$160)&lt;&gt;0,IF('Basic input'!$F$78=K178,$D$10,0),0)</f>
        <v>0</v>
      </c>
      <c r="L180" s="154">
        <f>IF(SUM(L160:$AC$160)&lt;&gt;0,IF('Basic input'!$F$78=L178,$D$10,0),0)</f>
        <v>0</v>
      </c>
      <c r="M180" s="154">
        <f>IF(SUM(M160:$AC$160)&lt;&gt;0,IF('Basic input'!$F$78=M178,$D$10,0),0)</f>
        <v>0</v>
      </c>
      <c r="N180" s="154">
        <f>IF(SUM(N160:$AC$160)&lt;&gt;0,IF('Basic input'!$F$78=N178,$D$10,0),0)</f>
        <v>0</v>
      </c>
      <c r="O180" s="154">
        <f>IF(SUM(O160:$AC$160)&lt;&gt;0,IF('Basic input'!$F$78=O178,$D$10,0),0)</f>
        <v>0</v>
      </c>
      <c r="P180" s="154">
        <f>IF(SUM(P160:$AC$160)&lt;&gt;0,IF('Basic input'!$F$78=P178,$D$10,0),0)</f>
        <v>0</v>
      </c>
      <c r="Q180" s="154">
        <f>IF(SUM(Q160:$AC$160)&lt;&gt;0,IF('Basic input'!$F$78=Q178,$D$10,0),0)</f>
        <v>0</v>
      </c>
      <c r="R180" s="154">
        <f>IF(SUM(R160:$AC$160)&lt;&gt;0,IF('Basic input'!$F$78=R178,$D$10,0),0)</f>
        <v>0</v>
      </c>
      <c r="S180" s="154">
        <f>IF(SUM(S160:$AC$160)&lt;&gt;0,IF('Basic input'!$F$78=S178,$D$10,0),0)</f>
        <v>0</v>
      </c>
      <c r="T180" s="154">
        <f>IF(SUM(T160:$AC$160)&lt;&gt;0,IF('Basic input'!$F$78=T178,$D$10,0),0)</f>
        <v>0</v>
      </c>
      <c r="U180" s="154">
        <f>IF(SUM(U160:$AC$160)&lt;&gt;0,IF('Basic input'!$F$78=U178,$D$10,0),0)</f>
        <v>0</v>
      </c>
      <c r="V180" s="154">
        <f>IF(SUM(V160:$AC$160)&lt;&gt;0,IF('Basic input'!$F$78=V178,$D$10,0),0)</f>
        <v>0</v>
      </c>
      <c r="W180" s="154">
        <f>IF(SUM(W160:$AC$160)&lt;&gt;0,IF('Basic input'!$F$78=W178,$D$10,0),0)</f>
        <v>0</v>
      </c>
      <c r="X180" s="154">
        <f>IF(SUM(X160:$AC$160)&lt;&gt;0,IF('Basic input'!$F$78=X178,$D$10,0),0)</f>
        <v>0</v>
      </c>
      <c r="Y180" s="154">
        <f>IF(SUM(Y160:$AC$160)&lt;&gt;0,IF('Basic input'!$F$78=Y178,$D$10,0),0)</f>
        <v>0</v>
      </c>
      <c r="Z180" s="154">
        <f>IF(SUM(Z160:$AC$160)&lt;&gt;0,IF('Basic input'!$F$78=Z178,$D$10,0),0)</f>
        <v>0</v>
      </c>
      <c r="AA180" s="154">
        <f>IF(SUM(AA160:$AC$160)&lt;&gt;0,IF('Basic input'!$F$78=AA178,$D$10,0),0)</f>
        <v>0</v>
      </c>
      <c r="AB180" s="154">
        <f>IF(SUM(AB160:$AC$160)&lt;&gt;0,IF('Basic input'!$F$78=AB178,$D$10,0),0)</f>
        <v>0</v>
      </c>
      <c r="AC180" s="154"/>
      <c r="AD180" s="623">
        <f>SUM(D180:AC180)-$D$10</f>
        <v>0</v>
      </c>
    </row>
    <row r="181" spans="2:30" s="34" customFormat="1" ht="16.5" customHeight="1" x14ac:dyDescent="0.3">
      <c r="B181" s="225"/>
      <c r="C181" s="191" t="s">
        <v>234</v>
      </c>
      <c r="D181" s="155"/>
      <c r="E181" s="154">
        <f>IF(SUM(E160:$AC$160)&lt;&gt;0,IF('Basic input'!$F$78=D178,$E$10,0),0)</f>
        <v>0</v>
      </c>
      <c r="F181" s="154">
        <f>IF(SUM(F160:$AC$160)&lt;&gt;0,IF('Basic input'!$F$78=E178,$E$10,0),0)</f>
        <v>0</v>
      </c>
      <c r="G181" s="154">
        <f>IF(SUM(G160:$AC$160)&lt;&gt;0,IF('Basic input'!$F$78=F178,$E$10,0),0)</f>
        <v>0</v>
      </c>
      <c r="H181" s="154">
        <f>IF(SUM(H160:$AC$160)&lt;&gt;0,IF('Basic input'!$F$78=G178,$E$10,0),0)</f>
        <v>0</v>
      </c>
      <c r="I181" s="154">
        <f>IF(SUM(I160:$AC$160)&lt;&gt;0,IF('Basic input'!$F$78=H178,$E$10,0),0)</f>
        <v>0</v>
      </c>
      <c r="J181" s="154">
        <f>IF(SUM(J160:$AC$160)&lt;&gt;0,IF('Basic input'!$F$78=I178,$E$10,0),0)</f>
        <v>0</v>
      </c>
      <c r="K181" s="154">
        <f>IF(SUM(K160:$AC$160)&lt;&gt;0,IF('Basic input'!$F$78=J178,$E$10,0),0)</f>
        <v>0</v>
      </c>
      <c r="L181" s="154">
        <f>IF(SUM(L160:$AC$160)&lt;&gt;0,IF('Basic input'!$F$78=K178,$E$10,0),0)</f>
        <v>0</v>
      </c>
      <c r="M181" s="154">
        <f>IF(SUM(M160:$AC$160)&lt;&gt;0,IF('Basic input'!$F$78=L178,$E$10,0),0)</f>
        <v>0</v>
      </c>
      <c r="N181" s="154">
        <f>IF(SUM(N160:$AC$160)&lt;&gt;0,IF('Basic input'!$F$78=M178,$E$10,0),0)</f>
        <v>0</v>
      </c>
      <c r="O181" s="154">
        <f>IF(SUM(O160:$AC$160)&lt;&gt;0,IF('Basic input'!$F$78=N178,$E$10,0),0)</f>
        <v>0</v>
      </c>
      <c r="P181" s="154">
        <f>IF(SUM(P160:$AC$160)&lt;&gt;0,IF('Basic input'!$F$78=O178,$E$10,0),0)</f>
        <v>0</v>
      </c>
      <c r="Q181" s="154">
        <f>IF(SUM(Q160:$AC$160)&lt;&gt;0,IF('Basic input'!$F$78=P178,$E$10,0),0)</f>
        <v>0</v>
      </c>
      <c r="R181" s="154">
        <f>IF(SUM(R160:$AC$160)&lt;&gt;0,IF('Basic input'!$F$78=Q178,$E$10,0),0)</f>
        <v>0</v>
      </c>
      <c r="S181" s="154">
        <f>IF(SUM(S160:$AC$160)&lt;&gt;0,IF('Basic input'!$F$78=R178,$E$10,0),0)</f>
        <v>0</v>
      </c>
      <c r="T181" s="154">
        <f>IF(SUM(T160:$AC$160)&lt;&gt;0,IF('Basic input'!$F$78=S178,$E$10,0),0)</f>
        <v>0</v>
      </c>
      <c r="U181" s="154">
        <f>IF(SUM(U160:$AC$160)&lt;&gt;0,IF('Basic input'!$F$78=T178,$E$10,0),0)</f>
        <v>0</v>
      </c>
      <c r="V181" s="154">
        <f>IF(SUM(V160:$AC$160)&lt;&gt;0,IF('Basic input'!$F$78=U178,$E$10,0),0)</f>
        <v>0</v>
      </c>
      <c r="W181" s="154">
        <f>IF(SUM(W160:$AC$160)&lt;&gt;0,IF('Basic input'!$F$78=V178,$E$10,0),0)</f>
        <v>0</v>
      </c>
      <c r="X181" s="154">
        <f>IF(SUM(X160:$AC$160)&lt;&gt;0,IF('Basic input'!$F$78=W178,$E$10,0),0)</f>
        <v>0</v>
      </c>
      <c r="Y181" s="154">
        <f>IF(SUM(Y160:$AC$160)&lt;&gt;0,IF('Basic input'!$F$78=X178,$E$10,0),0)</f>
        <v>0</v>
      </c>
      <c r="Z181" s="154">
        <f>IF(SUM(Z160:$AC$160)&lt;&gt;0,IF('Basic input'!$F$78=Y178,$E$10,0),0)</f>
        <v>0</v>
      </c>
      <c r="AA181" s="154">
        <f>IF(SUM(AA160:$AC$160)&lt;&gt;0,IF('Basic input'!$F$78=Z178,$E$10,0),0)</f>
        <v>0</v>
      </c>
      <c r="AB181" s="154">
        <f>IF(SUM(AB160:$AC$160)&lt;&gt;0,IF('Basic input'!$F$78=AA178,$E$10,0),0)</f>
        <v>0</v>
      </c>
      <c r="AC181" s="154"/>
      <c r="AD181" s="623">
        <f>SUM(D181:AC181)-$E$10</f>
        <v>0</v>
      </c>
    </row>
    <row r="182" spans="2:30" s="34" customFormat="1" ht="16.5" customHeight="1" x14ac:dyDescent="0.3">
      <c r="B182" s="226"/>
      <c r="C182" s="191" t="s">
        <v>235</v>
      </c>
      <c r="D182" s="154"/>
      <c r="E182" s="154"/>
      <c r="F182" s="154">
        <f>IF(SUM(F160:$AC$160)&lt;&gt;0,IF('Basic input'!$F$78=D178,$F$10,0),0)</f>
        <v>0</v>
      </c>
      <c r="G182" s="154">
        <f>IF(SUM(G160:$AC$160)&lt;&gt;0,IF('Basic input'!$F$78=E178,$F$10,0),0)</f>
        <v>0</v>
      </c>
      <c r="H182" s="154">
        <f>IF(SUM(H160:$AC$160)&lt;&gt;0,IF('Basic input'!$F$78=F178,$F$10,0),0)</f>
        <v>0</v>
      </c>
      <c r="I182" s="154">
        <f>IF(SUM(I160:$AC$160)&lt;&gt;0,IF('Basic input'!$F$78=G178,$F$10,0),0)</f>
        <v>0</v>
      </c>
      <c r="J182" s="154">
        <f>IF(SUM(J160:$AC$160)&lt;&gt;0,IF('Basic input'!$F$78=H178,$F$10,0),0)</f>
        <v>0</v>
      </c>
      <c r="K182" s="154">
        <f>IF(SUM(K160:$AC$160)&lt;&gt;0,IF('Basic input'!$F$78=I178,$F$10,0),0)</f>
        <v>0</v>
      </c>
      <c r="L182" s="154">
        <f>IF(SUM(L160:$AC$160)&lt;&gt;0,IF('Basic input'!$F$78=J178,$F$10,0),0)</f>
        <v>0</v>
      </c>
      <c r="M182" s="154">
        <f>IF(SUM(M160:$AC$160)&lt;&gt;0,IF('Basic input'!$F$78=K178,$F$10,0),0)</f>
        <v>0</v>
      </c>
      <c r="N182" s="154">
        <f>IF(SUM(N160:$AC$160)&lt;&gt;0,IF('Basic input'!$F$78=L178,$F$10,0),0)</f>
        <v>0</v>
      </c>
      <c r="O182" s="154">
        <f>IF(SUM(O160:$AC$160)&lt;&gt;0,IF('Basic input'!$F$78=M178,$F$10,0),0)</f>
        <v>0</v>
      </c>
      <c r="P182" s="154">
        <f>IF(SUM(P160:$AC$160)&lt;&gt;0,IF('Basic input'!$F$78=N178,$F$10,0),0)</f>
        <v>0</v>
      </c>
      <c r="Q182" s="154">
        <f>IF(SUM(Q160:$AC$160)&lt;&gt;0,IF('Basic input'!$F$78=O178,$F$10,0),0)</f>
        <v>0</v>
      </c>
      <c r="R182" s="154">
        <f>IF(SUM(R160:$AC$160)&lt;&gt;0,IF('Basic input'!$F$78=P178,$F$10,0),0)</f>
        <v>0</v>
      </c>
      <c r="S182" s="154">
        <f>IF(SUM(S160:$AC$160)&lt;&gt;0,IF('Basic input'!$F$78=Q178,$F$10,0),0)</f>
        <v>0</v>
      </c>
      <c r="T182" s="154">
        <f>IF(SUM(T160:$AC$160)&lt;&gt;0,IF('Basic input'!$F$78=R178,$F$10,0),0)</f>
        <v>0</v>
      </c>
      <c r="U182" s="154">
        <f>IF(SUM(U160:$AC$160)&lt;&gt;0,IF('Basic input'!$F$78=S178,$F$10,0),0)</f>
        <v>0</v>
      </c>
      <c r="V182" s="154">
        <f>IF(SUM(V160:$AC$160)&lt;&gt;0,IF('Basic input'!$F$78=T178,$F$10,0),0)</f>
        <v>0</v>
      </c>
      <c r="W182" s="154">
        <f>IF(SUM(W160:$AC$160)&lt;&gt;0,IF('Basic input'!$F$78=U178,$F$10,0),0)</f>
        <v>0</v>
      </c>
      <c r="X182" s="154">
        <f>IF(SUM(X160:$AC$160)&lt;&gt;0,IF('Basic input'!$F$78=V178,$F$10,0),0)</f>
        <v>0</v>
      </c>
      <c r="Y182" s="154">
        <f>IF(SUM(Y160:$AC$160)&lt;&gt;0,IF('Basic input'!$F$78=W178,$F$10,0),0)</f>
        <v>0</v>
      </c>
      <c r="Z182" s="154">
        <f>IF(SUM(Z160:$AC$160)&lt;&gt;0,IF('Basic input'!$F$78=X178,$F$10,0),0)</f>
        <v>0</v>
      </c>
      <c r="AA182" s="154">
        <f>IF(SUM(AA160:$AC$160)&lt;&gt;0,IF('Basic input'!$F$78=Y178,$F$10,0),0)</f>
        <v>0</v>
      </c>
      <c r="AB182" s="154">
        <f>IF(SUM(AB160:$AC$160)&lt;&gt;0,IF('Basic input'!$F$78=Z178,$F$10,0),0)</f>
        <v>0</v>
      </c>
      <c r="AC182" s="154"/>
      <c r="AD182" s="623">
        <f>SUM(D182:AC182)-$F$10</f>
        <v>0</v>
      </c>
    </row>
    <row r="183" spans="2:30" s="34" customFormat="1" ht="16.5" customHeight="1" x14ac:dyDescent="0.3">
      <c r="B183" s="226"/>
      <c r="C183" s="191" t="s">
        <v>236</v>
      </c>
      <c r="D183" s="154"/>
      <c r="E183" s="154"/>
      <c r="F183" s="154"/>
      <c r="G183" s="154">
        <f>IF(SUM(G160:$AC$160)&lt;&gt;0,IF('Basic input'!$F$78=D178,$G$10,0),0)</f>
        <v>0</v>
      </c>
      <c r="H183" s="154">
        <f>IF(SUM(H160:$AC$160)&lt;&gt;0,IF('Basic input'!$F$78=E178,$G$10,0),0)</f>
        <v>0</v>
      </c>
      <c r="I183" s="154">
        <f>IF(SUM(I160:$AC$160)&lt;&gt;0,IF('Basic input'!$F$78=F178,$G$10,0),0)</f>
        <v>0</v>
      </c>
      <c r="J183" s="154">
        <f>IF(SUM(J160:$AC$160)&lt;&gt;0,IF('Basic input'!$F$78=G178,$G$10,0),0)</f>
        <v>0</v>
      </c>
      <c r="K183" s="154">
        <f>IF(SUM(K160:$AC$160)&lt;&gt;0,IF('Basic input'!$F$78=H178,$G$10,0),0)</f>
        <v>0</v>
      </c>
      <c r="L183" s="154">
        <f>IF(SUM(L160:$AC$160)&lt;&gt;0,IF('Basic input'!$F$78=I178,$G$10,0),0)</f>
        <v>0</v>
      </c>
      <c r="M183" s="154">
        <f>IF(SUM(M160:$AC$160)&lt;&gt;0,IF('Basic input'!$F$78=J178,$G$10,0),0)</f>
        <v>0</v>
      </c>
      <c r="N183" s="154">
        <f>IF(SUM(N160:$AC$160)&lt;&gt;0,IF('Basic input'!$F$78=K178,$G$10,0),0)</f>
        <v>0</v>
      </c>
      <c r="O183" s="154">
        <f>IF(SUM(O160:$AC$160)&lt;&gt;0,IF('Basic input'!$F$78=L178,$G$10,0),0)</f>
        <v>0</v>
      </c>
      <c r="P183" s="154">
        <f>IF(SUM(P160:$AC$160)&lt;&gt;0,IF('Basic input'!$F$78=M178,$G$10,0),0)</f>
        <v>0</v>
      </c>
      <c r="Q183" s="154">
        <f>IF(SUM(Q160:$AC$160)&lt;&gt;0,IF('Basic input'!$F$78=N178,$G$10,0),0)</f>
        <v>0</v>
      </c>
      <c r="R183" s="154">
        <f>IF(SUM(R160:$AC$160)&lt;&gt;0,IF('Basic input'!$F$78=O178,$G$10,0),0)</f>
        <v>0</v>
      </c>
      <c r="S183" s="154">
        <f>IF(SUM(S160:$AC$160)&lt;&gt;0,IF('Basic input'!$F$78=P178,$G$10,0),0)</f>
        <v>0</v>
      </c>
      <c r="T183" s="154">
        <f>IF(SUM(T160:$AC$160)&lt;&gt;0,IF('Basic input'!$F$78=Q178,$G$10,0),0)</f>
        <v>0</v>
      </c>
      <c r="U183" s="154">
        <f>IF(SUM(U160:$AC$160)&lt;&gt;0,IF('Basic input'!$F$78=R178,$G$10,0),0)</f>
        <v>0</v>
      </c>
      <c r="V183" s="154">
        <f>IF(SUM(V160:$AC$160)&lt;&gt;0,IF('Basic input'!$F$78=S178,$G$10,0),0)</f>
        <v>0</v>
      </c>
      <c r="W183" s="154">
        <f>IF(SUM(W160:$AC$160)&lt;&gt;0,IF('Basic input'!$F$78=T178,$G$10,0),0)</f>
        <v>0</v>
      </c>
      <c r="X183" s="154">
        <f>IF(SUM(X160:$AC$160)&lt;&gt;0,IF('Basic input'!$F$78=U178,$G$10,0),0)</f>
        <v>0</v>
      </c>
      <c r="Y183" s="154">
        <f>IF(SUM(Y160:$AC$160)&lt;&gt;0,IF('Basic input'!$F$78=V178,$G$10,0),0)</f>
        <v>0</v>
      </c>
      <c r="Z183" s="154">
        <f>IF(SUM(Z160:$AC$160)&lt;&gt;0,IF('Basic input'!$F$78=W178,$G$10,0),0)</f>
        <v>0</v>
      </c>
      <c r="AA183" s="154">
        <f>IF(SUM(AA160:$AC$160)&lt;&gt;0,IF('Basic input'!$F$78=X178,$G$10,0),0)</f>
        <v>0</v>
      </c>
      <c r="AB183" s="154">
        <f>IF(SUM(AB160:$AC$160)&lt;&gt;0,IF('Basic input'!$F$78=Y178,$G$10,0),0)</f>
        <v>0</v>
      </c>
      <c r="AC183" s="154"/>
      <c r="AD183" s="623">
        <f>SUM(D183:AC183)-$G$10</f>
        <v>0</v>
      </c>
    </row>
    <row r="184" spans="2:30" s="34" customFormat="1" ht="16.5" customHeight="1" x14ac:dyDescent="0.3">
      <c r="B184" s="226"/>
      <c r="C184" s="191" t="s">
        <v>237</v>
      </c>
      <c r="D184" s="154"/>
      <c r="E184" s="154"/>
      <c r="F184" s="154"/>
      <c r="G184" s="154"/>
      <c r="H184" s="154">
        <f>IF(SUM(H160:$AC$160)&lt;&gt;0,IF('Basic input'!$F$78=D178,$H$10,0),0)</f>
        <v>0</v>
      </c>
      <c r="I184" s="154">
        <f>IF(SUM(I160:$AC$160)&lt;&gt;0,IF('Basic input'!$F$78=E178,$H$10,0),0)</f>
        <v>0</v>
      </c>
      <c r="J184" s="154">
        <f>IF(SUM(J160:$AC$160)&lt;&gt;0,IF('Basic input'!$F$78=F178,$H$10,0),0)</f>
        <v>0</v>
      </c>
      <c r="K184" s="154">
        <f>IF(SUM(K160:$AC$160)&lt;&gt;0,IF('Basic input'!$F$78=G178,$H$10,0),0)</f>
        <v>0</v>
      </c>
      <c r="L184" s="154">
        <f>IF(SUM(L160:$AC$160)&lt;&gt;0,IF('Basic input'!$F$78=H178,$H$10,0),0)</f>
        <v>0</v>
      </c>
      <c r="M184" s="154">
        <f>IF(SUM(M160:$AC$160)&lt;&gt;0,IF('Basic input'!$F$78=I178,$H$10,0),0)</f>
        <v>0</v>
      </c>
      <c r="N184" s="154">
        <f>IF(SUM(N160:$AC$160)&lt;&gt;0,IF('Basic input'!$F$78=J178,$H$10,0),0)</f>
        <v>0</v>
      </c>
      <c r="O184" s="154">
        <f>IF(SUM(O160:$AC$160)&lt;&gt;0,IF('Basic input'!$F$78=K178,$H$10,0),0)</f>
        <v>0</v>
      </c>
      <c r="P184" s="154">
        <f>IF(SUM(P160:$AC$160)&lt;&gt;0,IF('Basic input'!$F$78=L178,$H$10,0),0)</f>
        <v>0</v>
      </c>
      <c r="Q184" s="154">
        <f>IF(SUM(Q160:$AC$160)&lt;&gt;0,IF('Basic input'!$F$78=M178,$H$10,0),0)</f>
        <v>0</v>
      </c>
      <c r="R184" s="154">
        <f>IF(SUM(R160:$AC$160)&lt;&gt;0,IF('Basic input'!$F$78=N178,$H$10,0),0)</f>
        <v>0</v>
      </c>
      <c r="S184" s="154">
        <f>IF(SUM(S160:$AC$160)&lt;&gt;0,IF('Basic input'!$F$78=O178,$H$10,0),0)</f>
        <v>0</v>
      </c>
      <c r="T184" s="154">
        <f>IF(SUM(T160:$AC$160)&lt;&gt;0,IF('Basic input'!$F$78=P178,$H$10,0),0)</f>
        <v>0</v>
      </c>
      <c r="U184" s="154">
        <f>IF(SUM(U160:$AC$160)&lt;&gt;0,IF('Basic input'!$F$78=Q178,$H$10,0),0)</f>
        <v>0</v>
      </c>
      <c r="V184" s="154">
        <f>IF(SUM(V160:$AC$160)&lt;&gt;0,IF('Basic input'!$F$78=R178,$H$10,0),0)</f>
        <v>0</v>
      </c>
      <c r="W184" s="154">
        <f>IF(SUM(W160:$AC$160)&lt;&gt;0,IF('Basic input'!$F$78=S178,$H$10,0),0)</f>
        <v>0</v>
      </c>
      <c r="X184" s="154">
        <f>IF(SUM(X160:$AC$160)&lt;&gt;0,IF('Basic input'!$F$78=T178,$H$10,0),0)</f>
        <v>0</v>
      </c>
      <c r="Y184" s="154">
        <f>IF(SUM(Y160:$AC$160)&lt;&gt;0,IF('Basic input'!$F$78=U178,$H$10,0),0)</f>
        <v>0</v>
      </c>
      <c r="Z184" s="154">
        <f>IF(SUM(Z160:$AC$160)&lt;&gt;0,IF('Basic input'!$F$78=V178,$H$10,0),0)</f>
        <v>0</v>
      </c>
      <c r="AA184" s="154">
        <f>IF(SUM(AA160:$AC$160)&lt;&gt;0,IF('Basic input'!$F$78=W178,$H$10,0),0)</f>
        <v>0</v>
      </c>
      <c r="AB184" s="154">
        <f>IF(SUM(AB160:$AC$160)&lt;&gt;0,IF('Basic input'!$F$78=X178,$H$10,0),0)</f>
        <v>0</v>
      </c>
      <c r="AC184" s="154"/>
      <c r="AD184" s="623">
        <f>SUM(D184:AC184)-$H$10</f>
        <v>0</v>
      </c>
    </row>
    <row r="185" spans="2:30" s="34" customFormat="1" ht="16.5" customHeight="1" x14ac:dyDescent="0.3">
      <c r="B185" s="226"/>
      <c r="C185" s="191" t="s">
        <v>238</v>
      </c>
      <c r="D185" s="154"/>
      <c r="E185" s="154"/>
      <c r="F185" s="154"/>
      <c r="G185" s="154"/>
      <c r="H185" s="154"/>
      <c r="I185" s="154">
        <f>IF(SUM(I160:$AC$160)&lt;&gt;0,IF('Basic input'!$F$78=D178,$I$10,0),0)</f>
        <v>0</v>
      </c>
      <c r="J185" s="154">
        <f>IF(SUM(J160:$AC$160)&lt;&gt;0,IF('Basic input'!$F$78=E178,$I$10,0),0)</f>
        <v>0</v>
      </c>
      <c r="K185" s="154">
        <f>IF(SUM(K160:$AC$160)&lt;&gt;0,IF('Basic input'!$F$78=F178,$I$10,0),0)</f>
        <v>0</v>
      </c>
      <c r="L185" s="154">
        <f>IF(SUM(L160:$AC$160)&lt;&gt;0,IF('Basic input'!$F$78=G178,$I$10,0),0)</f>
        <v>0</v>
      </c>
      <c r="M185" s="154">
        <f>IF(SUM(M160:$AC$160)&lt;&gt;0,IF('Basic input'!$F$78=H178,$I$10,0),0)</f>
        <v>0</v>
      </c>
      <c r="N185" s="154">
        <f>IF(SUM(N160:$AC$160)&lt;&gt;0,IF('Basic input'!$F$78=I178,$I$10,0),0)</f>
        <v>0</v>
      </c>
      <c r="O185" s="154">
        <f>IF(SUM(O160:$AC$160)&lt;&gt;0,IF('Basic input'!$F$78=J178,$I$10,0),0)</f>
        <v>0</v>
      </c>
      <c r="P185" s="154">
        <f>IF(SUM(P160:$AC$160)&lt;&gt;0,IF('Basic input'!$F$78=K178,$I$10,0),0)</f>
        <v>0</v>
      </c>
      <c r="Q185" s="154">
        <f>IF(SUM(Q160:$AC$160)&lt;&gt;0,IF('Basic input'!$F$78=L178,$I$10,0),0)</f>
        <v>0</v>
      </c>
      <c r="R185" s="154">
        <f>IF(SUM(R160:$AC$160)&lt;&gt;0,IF('Basic input'!$F$78=M178,$I$10,0),0)</f>
        <v>0</v>
      </c>
      <c r="S185" s="154">
        <f>IF(SUM(S160:$AC$160)&lt;&gt;0,IF('Basic input'!$F$78=N178,$I$10,0),0)</f>
        <v>0</v>
      </c>
      <c r="T185" s="154">
        <f>IF(SUM(T160:$AC$160)&lt;&gt;0,IF('Basic input'!$F$78=O178,$I$10,0),0)</f>
        <v>0</v>
      </c>
      <c r="U185" s="154">
        <f>IF(SUM(U160:$AC$160)&lt;&gt;0,IF('Basic input'!$F$78=P178,$I$10,0),0)</f>
        <v>0</v>
      </c>
      <c r="V185" s="154">
        <f>IF(SUM(V160:$AC$160)&lt;&gt;0,IF('Basic input'!$F$78=Q178,$I$10,0),0)</f>
        <v>0</v>
      </c>
      <c r="W185" s="154">
        <f>IF(SUM(W160:$AC$160)&lt;&gt;0,IF('Basic input'!$F$78=R178,$I$10,0),0)</f>
        <v>0</v>
      </c>
      <c r="X185" s="154">
        <f>IF(SUM(X160:$AC$160)&lt;&gt;0,IF('Basic input'!$F$78=S178,$I$10,0),0)</f>
        <v>0</v>
      </c>
      <c r="Y185" s="154">
        <f>IF(SUM(Y160:$AC$160)&lt;&gt;0,IF('Basic input'!$F$78=T178,$I$10,0),0)</f>
        <v>0</v>
      </c>
      <c r="Z185" s="154">
        <f>IF(SUM(Z160:$AC$160)&lt;&gt;0,IF('Basic input'!$F$78=U178,$I$10,0),0)</f>
        <v>0</v>
      </c>
      <c r="AA185" s="154">
        <f>IF(SUM(AA160:$AC$160)&lt;&gt;0,IF('Basic input'!$F$78=V178,$I$10,0),0)</f>
        <v>0</v>
      </c>
      <c r="AB185" s="154">
        <f>IF(SUM(AB160:$AC$160)&lt;&gt;0,IF('Basic input'!$F$78=W178,$I$10,0),0)</f>
        <v>0</v>
      </c>
      <c r="AC185" s="154"/>
      <c r="AD185" s="623">
        <f>SUM(D185:AC185)-$I$10</f>
        <v>0</v>
      </c>
    </row>
    <row r="186" spans="2:30" s="34" customFormat="1" ht="16.5" customHeight="1" x14ac:dyDescent="0.3">
      <c r="B186" s="226"/>
      <c r="C186" s="191" t="s">
        <v>239</v>
      </c>
      <c r="D186" s="154"/>
      <c r="E186" s="154"/>
      <c r="F186" s="154"/>
      <c r="G186" s="154"/>
      <c r="H186" s="154"/>
      <c r="I186" s="154"/>
      <c r="J186" s="154">
        <f>IF(SUM(J160:$AC$160)&lt;&gt;0,IF('Basic input'!$F$78=D178,$J$10,0),0)</f>
        <v>0</v>
      </c>
      <c r="K186" s="154">
        <f>IF(SUM(K160:$AC$160)&lt;&gt;0,IF('Basic input'!$F$78=E178,$J$10,0),0)</f>
        <v>0</v>
      </c>
      <c r="L186" s="154">
        <f>IF(SUM(L160:$AC$160)&lt;&gt;0,IF('Basic input'!$F$78=F178,$J$10,0),0)</f>
        <v>0</v>
      </c>
      <c r="M186" s="154">
        <f>IF(SUM(M160:$AC$160)&lt;&gt;0,IF('Basic input'!$F$78=G178,$J$10,0),0)</f>
        <v>0</v>
      </c>
      <c r="N186" s="154">
        <f>IF(SUM(N160:$AC$160)&lt;&gt;0,IF('Basic input'!$F$78=H178,$J$10,0),0)</f>
        <v>0</v>
      </c>
      <c r="O186" s="154">
        <f>IF(SUM(O160:$AC$160)&lt;&gt;0,IF('Basic input'!$F$78=I178,$J$10,0),0)</f>
        <v>0</v>
      </c>
      <c r="P186" s="154">
        <f>IF(SUM(P160:$AC$160)&lt;&gt;0,IF('Basic input'!$F$78=J178,$J$10,0),0)</f>
        <v>0</v>
      </c>
      <c r="Q186" s="154">
        <f>IF(SUM(Q160:$AC$160)&lt;&gt;0,IF('Basic input'!$F$78=K178,$J$10,0),0)</f>
        <v>0</v>
      </c>
      <c r="R186" s="154">
        <f>IF(SUM(R160:$AC$160)&lt;&gt;0,IF('Basic input'!$F$78=L178,$J$10,0),0)</f>
        <v>0</v>
      </c>
      <c r="S186" s="154">
        <f>IF(SUM(S160:$AC$160)&lt;&gt;0,IF('Basic input'!$F$78=M178,$J$10,0),0)</f>
        <v>0</v>
      </c>
      <c r="T186" s="154">
        <f>IF(SUM(T160:$AC$160)&lt;&gt;0,IF('Basic input'!$F$78=N178,$J$10,0),0)</f>
        <v>0</v>
      </c>
      <c r="U186" s="154">
        <f>IF(SUM(U160:$AC$160)&lt;&gt;0,IF('Basic input'!$F$78=O178,$J$10,0),0)</f>
        <v>0</v>
      </c>
      <c r="V186" s="154">
        <f>IF(SUM(V160:$AC$160)&lt;&gt;0,IF('Basic input'!$F$78=P178,$J$10,0),0)</f>
        <v>0</v>
      </c>
      <c r="W186" s="154">
        <f>IF(SUM(W160:$AC$160)&lt;&gt;0,IF('Basic input'!$F$78=Q178,$J$10,0),0)</f>
        <v>0</v>
      </c>
      <c r="X186" s="154">
        <f>IF(SUM(X160:$AC$160)&lt;&gt;0,IF('Basic input'!$F$78=R178,$J$10,0),0)</f>
        <v>0</v>
      </c>
      <c r="Y186" s="154">
        <f>IF(SUM(Y160:$AC$160)&lt;&gt;0,IF('Basic input'!$F$78=S178,$J$10,0),0)</f>
        <v>0</v>
      </c>
      <c r="Z186" s="154">
        <f>IF(SUM(Z160:$AC$160)&lt;&gt;0,IF('Basic input'!$F$78=T178,$J$10,0),0)</f>
        <v>0</v>
      </c>
      <c r="AA186" s="154">
        <f>IF(SUM(AA160:$AC$160)&lt;&gt;0,IF('Basic input'!$F$78=U178,$J$10,0),0)</f>
        <v>0</v>
      </c>
      <c r="AB186" s="154">
        <f>IF(SUM(AB160:$AC$160)&lt;&gt;0,IF('Basic input'!$F$78=V178,$J$10,0),0)</f>
        <v>0</v>
      </c>
      <c r="AC186" s="154"/>
      <c r="AD186" s="623">
        <f>SUM(D186:AC186)-$J$10</f>
        <v>0</v>
      </c>
    </row>
    <row r="187" spans="2:30" s="34" customFormat="1" ht="16.5" customHeight="1" x14ac:dyDescent="0.3">
      <c r="B187" s="226"/>
      <c r="C187" s="191" t="s">
        <v>240</v>
      </c>
      <c r="D187" s="154"/>
      <c r="E187" s="154"/>
      <c r="F187" s="154"/>
      <c r="G187" s="154"/>
      <c r="H187" s="154"/>
      <c r="I187" s="154"/>
      <c r="J187" s="154"/>
      <c r="K187" s="154">
        <f>IF(SUM(K160:$AC$160)&lt;&gt;0,IF('Basic input'!$F$78=D178,$K$10,0),0)</f>
        <v>0</v>
      </c>
      <c r="L187" s="154">
        <f>IF(SUM(L160:$AC$160)&lt;&gt;0,IF('Basic input'!$F$78=E178,$K$10,0),0)</f>
        <v>0</v>
      </c>
      <c r="M187" s="154">
        <f>IF(SUM(M160:$AC$160)&lt;&gt;0,IF('Basic input'!$F$78=F178,$K$10,0),0)</f>
        <v>0</v>
      </c>
      <c r="N187" s="154">
        <f>IF(SUM(N160:$AC$160)&lt;&gt;0,IF('Basic input'!$F$78=G178,$K$10,0),0)</f>
        <v>0</v>
      </c>
      <c r="O187" s="154">
        <f>IF(SUM(O160:$AC$160)&lt;&gt;0,IF('Basic input'!$F$78=H178,$K$10,0),0)</f>
        <v>0</v>
      </c>
      <c r="P187" s="154">
        <f>IF(SUM(P160:$AC$160)&lt;&gt;0,IF('Basic input'!$F$78=I178,$K$10,0),0)</f>
        <v>0</v>
      </c>
      <c r="Q187" s="154">
        <f>IF(SUM(Q160:$AC$160)&lt;&gt;0,IF('Basic input'!$F$78=J178,$K$10,0),0)</f>
        <v>0</v>
      </c>
      <c r="R187" s="154">
        <f>IF(SUM(R160:$AC$160)&lt;&gt;0,IF('Basic input'!$F$78=K178,$K$10,0),0)</f>
        <v>0</v>
      </c>
      <c r="S187" s="154">
        <f>IF(SUM(S160:$AC$160)&lt;&gt;0,IF('Basic input'!$F$78=L178,$K$10,0),0)</f>
        <v>0</v>
      </c>
      <c r="T187" s="154">
        <f>IF(SUM(T160:$AC$160)&lt;&gt;0,IF('Basic input'!$F$78=M178,$K$10,0),0)</f>
        <v>0</v>
      </c>
      <c r="U187" s="154">
        <f>IF(SUM(U160:$AC$160)&lt;&gt;0,IF('Basic input'!$F$78=N178,$K$10,0),0)</f>
        <v>0</v>
      </c>
      <c r="V187" s="154">
        <f>IF(SUM(V160:$AC$160)&lt;&gt;0,IF('Basic input'!$F$78=O178,$K$10,0),0)</f>
        <v>0</v>
      </c>
      <c r="W187" s="154">
        <f>IF(SUM(W160:$AC$160)&lt;&gt;0,IF('Basic input'!$F$78=P178,$K$10,0),0)</f>
        <v>0</v>
      </c>
      <c r="X187" s="154">
        <f>IF(SUM(X160:$AC$160)&lt;&gt;0,IF('Basic input'!$F$78=Q178,$K$10,0),0)</f>
        <v>0</v>
      </c>
      <c r="Y187" s="154">
        <f>IF(SUM(Y160:$AC$160)&lt;&gt;0,IF('Basic input'!$F$78=R178,$K$10,0),0)</f>
        <v>0</v>
      </c>
      <c r="Z187" s="154">
        <f>IF(SUM(Z160:$AC$160)&lt;&gt;0,IF('Basic input'!$F$78=S178,$K$10,0),0)</f>
        <v>0</v>
      </c>
      <c r="AA187" s="154">
        <f>IF(SUM(AA160:$AC$160)&lt;&gt;0,IF('Basic input'!$F$78=T178,$K$10,0),0)</f>
        <v>0</v>
      </c>
      <c r="AB187" s="154">
        <f>IF(SUM(AB160:$AC$160)&lt;&gt;0,IF('Basic input'!$F$78=U178,$K$10,0),0)</f>
        <v>0</v>
      </c>
      <c r="AC187" s="154"/>
      <c r="AD187" s="623">
        <f>SUM(D187:AC187)-$K$10</f>
        <v>0</v>
      </c>
    </row>
    <row r="188" spans="2:30" s="34" customFormat="1" ht="16.5" customHeight="1" x14ac:dyDescent="0.3">
      <c r="B188" s="226"/>
      <c r="C188" s="191" t="s">
        <v>241</v>
      </c>
      <c r="D188" s="154"/>
      <c r="E188" s="154"/>
      <c r="F188" s="154"/>
      <c r="G188" s="154"/>
      <c r="H188" s="154"/>
      <c r="I188" s="154"/>
      <c r="J188" s="154"/>
      <c r="K188" s="154"/>
      <c r="L188" s="154">
        <f>IF(SUM(L160:$AC$160)&lt;&gt;0,IF('Basic input'!$F$78=D178,$L$10,0),0)</f>
        <v>0</v>
      </c>
      <c r="M188" s="154">
        <f>IF(SUM(M160:$AC$160)&lt;&gt;0,IF('Basic input'!$F$78=E178,$L$10,0),0)</f>
        <v>0</v>
      </c>
      <c r="N188" s="154">
        <f>IF(SUM(N160:$AC$160)&lt;&gt;0,IF('Basic input'!$F$78=F178,$L$10,0),0)</f>
        <v>0</v>
      </c>
      <c r="O188" s="154">
        <f>IF(SUM(O160:$AC$160)&lt;&gt;0,IF('Basic input'!$F$78=G178,$L$10,0),0)</f>
        <v>0</v>
      </c>
      <c r="P188" s="154">
        <f>IF(SUM(P160:$AC$160)&lt;&gt;0,IF('Basic input'!$F$78=H178,$L$10,0),0)</f>
        <v>0</v>
      </c>
      <c r="Q188" s="154">
        <f>IF(SUM(Q160:$AC$160)&lt;&gt;0,IF('Basic input'!$F$78=I178,$L$10,0),0)</f>
        <v>0</v>
      </c>
      <c r="R188" s="154">
        <f>IF(SUM(R160:$AC$160)&lt;&gt;0,IF('Basic input'!$F$78=J178,$L$10,0),0)</f>
        <v>0</v>
      </c>
      <c r="S188" s="154">
        <f>IF(SUM(S160:$AC$160)&lt;&gt;0,IF('Basic input'!$F$78=K178,$L$10,0),0)</f>
        <v>0</v>
      </c>
      <c r="T188" s="154">
        <f>IF(SUM(T160:$AC$160)&lt;&gt;0,IF('Basic input'!$F$78=L178,$L$10,0),0)</f>
        <v>0</v>
      </c>
      <c r="U188" s="154">
        <f>IF(SUM(U160:$AC$160)&lt;&gt;0,IF('Basic input'!$F$78=M178,$L$10,0),0)</f>
        <v>0</v>
      </c>
      <c r="V188" s="154">
        <f>IF(SUM(V160:$AC$160)&lt;&gt;0,IF('Basic input'!$F$78=N178,$L$10,0),0)</f>
        <v>0</v>
      </c>
      <c r="W188" s="154">
        <f>IF(SUM(W160:$AC$160)&lt;&gt;0,IF('Basic input'!$F$78=O178,$L$10,0),0)</f>
        <v>0</v>
      </c>
      <c r="X188" s="154">
        <f>IF(SUM(X160:$AC$160)&lt;&gt;0,IF('Basic input'!$F$78=P178,$L$10,0),0)</f>
        <v>0</v>
      </c>
      <c r="Y188" s="154">
        <f>IF(SUM(Y160:$AC$160)&lt;&gt;0,IF('Basic input'!$F$78=Q178,$L$10,0),0)</f>
        <v>0</v>
      </c>
      <c r="Z188" s="154">
        <f>IF(SUM(Z160:$AC$160)&lt;&gt;0,IF('Basic input'!$F$78=R178,$L$10,0),0)</f>
        <v>0</v>
      </c>
      <c r="AA188" s="154">
        <f>IF(SUM(AA160:$AC$160)&lt;&gt;0,IF('Basic input'!$F$78=S178,$L$10,0),0)</f>
        <v>0</v>
      </c>
      <c r="AB188" s="154">
        <f>IF(SUM(AB160:$AC$160)&lt;&gt;0,IF('Basic input'!$F$78=T178,$L$10,0),0)</f>
        <v>0</v>
      </c>
      <c r="AC188" s="154"/>
      <c r="AD188" s="623">
        <f>SUM(D188:AC188)-$L$10</f>
        <v>0</v>
      </c>
    </row>
    <row r="189" spans="2:30" s="34" customFormat="1" ht="16.5" customHeight="1" x14ac:dyDescent="0.3">
      <c r="B189" s="226"/>
      <c r="C189" s="191" t="s">
        <v>242</v>
      </c>
      <c r="D189" s="154"/>
      <c r="E189" s="154"/>
      <c r="F189" s="154"/>
      <c r="G189" s="154"/>
      <c r="H189" s="154"/>
      <c r="I189" s="154"/>
      <c r="J189" s="154"/>
      <c r="K189" s="154"/>
      <c r="L189" s="154"/>
      <c r="M189" s="154">
        <f>IF(SUM(M160:$AC$160)&lt;&gt;0,IF('Basic input'!$F$78=D178,$M$10,0),0)</f>
        <v>0</v>
      </c>
      <c r="N189" s="154">
        <f>IF(SUM(N160:$AC$160)&lt;&gt;0,IF('Basic input'!$F$78=E178,$M$10,0),0)</f>
        <v>0</v>
      </c>
      <c r="O189" s="154">
        <f>IF(SUM(O160:$AC$160)&lt;&gt;0,IF('Basic input'!$F$78=F178,$M$10,0),0)</f>
        <v>0</v>
      </c>
      <c r="P189" s="154">
        <f>IF(SUM(P160:$AC$160)&lt;&gt;0,IF('Basic input'!$F$78=G178,$M$10,0),0)</f>
        <v>0</v>
      </c>
      <c r="Q189" s="154">
        <f>IF(SUM(Q160:$AC$160)&lt;&gt;0,IF('Basic input'!$F$78=H178,$M$10,0),0)</f>
        <v>0</v>
      </c>
      <c r="R189" s="154">
        <f>IF(SUM(R160:$AC$160)&lt;&gt;0,IF('Basic input'!$F$78=I178,$M$10,0),0)</f>
        <v>0</v>
      </c>
      <c r="S189" s="154">
        <f>IF(SUM(S160:$AC$160)&lt;&gt;0,IF('Basic input'!$F$78=J178,$M$10,0),0)</f>
        <v>0</v>
      </c>
      <c r="T189" s="154">
        <f>IF(SUM(T160:$AC$160)&lt;&gt;0,IF('Basic input'!$F$78=K178,$M$10,0),0)</f>
        <v>0</v>
      </c>
      <c r="U189" s="154">
        <f>IF(SUM(U160:$AC$160)&lt;&gt;0,IF('Basic input'!$F$78=L178,$M$10,0),0)</f>
        <v>0</v>
      </c>
      <c r="V189" s="154">
        <f>IF(SUM(V160:$AC$160)&lt;&gt;0,IF('Basic input'!$F$78=M178,$M$10,0),0)</f>
        <v>0</v>
      </c>
      <c r="W189" s="154">
        <f>IF(SUM(W160:$AC$160)&lt;&gt;0,IF('Basic input'!$F$78=N178,$M$10,0),0)</f>
        <v>0</v>
      </c>
      <c r="X189" s="154">
        <f>IF(SUM(X160:$AC$160)&lt;&gt;0,IF('Basic input'!$F$78=O178,$M$10,0),0)</f>
        <v>0</v>
      </c>
      <c r="Y189" s="154">
        <f>IF(SUM(Y160:$AC$160)&lt;&gt;0,IF('Basic input'!$F$78=P178,$M$10,0),0)</f>
        <v>0</v>
      </c>
      <c r="Z189" s="154">
        <f>IF(SUM(Z160:$AC$160)&lt;&gt;0,IF('Basic input'!$F$78=Q178,$M$10,0),0)</f>
        <v>0</v>
      </c>
      <c r="AA189" s="154">
        <f>IF(SUM(AA160:$AC$160)&lt;&gt;0,IF('Basic input'!$F$78=R178,$M$10,0),0)</f>
        <v>0</v>
      </c>
      <c r="AB189" s="154">
        <f>IF(SUM(AB160:$AC$160)&lt;&gt;0,IF('Basic input'!$F$78=S178,$M$10,0),0)</f>
        <v>0</v>
      </c>
      <c r="AC189" s="154"/>
      <c r="AD189" s="623">
        <f>SUM(D189:AC189)-$M$10</f>
        <v>0</v>
      </c>
    </row>
    <row r="190" spans="2:30" s="34" customFormat="1" ht="16.5" customHeight="1" x14ac:dyDescent="0.3">
      <c r="B190" s="226"/>
      <c r="C190" s="191" t="s">
        <v>243</v>
      </c>
      <c r="D190" s="154"/>
      <c r="E190" s="154"/>
      <c r="F190" s="154"/>
      <c r="G190" s="154"/>
      <c r="H190" s="154"/>
      <c r="I190" s="154"/>
      <c r="J190" s="154"/>
      <c r="K190" s="154"/>
      <c r="L190" s="154"/>
      <c r="M190" s="154"/>
      <c r="N190" s="154">
        <f>IF(SUM(N160:$AC$160)&lt;&gt;0,IF('Basic input'!$F$78=D178,$N$10,0),0)</f>
        <v>0</v>
      </c>
      <c r="O190" s="154">
        <f>IF(SUM(O160:$AC$160)&lt;&gt;0,IF('Basic input'!$F$78=E178,$N$10,0),0)</f>
        <v>0</v>
      </c>
      <c r="P190" s="154">
        <f>IF(SUM(P160:$AC$160)&lt;&gt;0,IF('Basic input'!$F$78=F178,$N$10,0),0)</f>
        <v>0</v>
      </c>
      <c r="Q190" s="154">
        <f>IF(SUM(Q160:$AC$160)&lt;&gt;0,IF('Basic input'!$F$78=G178,$N$10,0),0)</f>
        <v>0</v>
      </c>
      <c r="R190" s="154">
        <f>IF(SUM(R160:$AC$160)&lt;&gt;0,IF('Basic input'!$F$78=H178,$N$10,0),0)</f>
        <v>0</v>
      </c>
      <c r="S190" s="154">
        <f>IF(SUM(S160:$AC$160)&lt;&gt;0,IF('Basic input'!$F$78=I178,$N$10,0),0)</f>
        <v>0</v>
      </c>
      <c r="T190" s="154">
        <f>IF(SUM(T160:$AC$160)&lt;&gt;0,IF('Basic input'!$F$78=J178,$N$10,0),0)</f>
        <v>0</v>
      </c>
      <c r="U190" s="154">
        <f>IF(SUM(U160:$AC$160)&lt;&gt;0,IF('Basic input'!$F$78=K178,$N$10,0),0)</f>
        <v>0</v>
      </c>
      <c r="V190" s="154">
        <f>IF(SUM(V160:$AC$160)&lt;&gt;0,IF('Basic input'!$F$78=L178,$N$10,0),0)</f>
        <v>0</v>
      </c>
      <c r="W190" s="154">
        <f>IF(SUM(W160:$AC$160)&lt;&gt;0,IF('Basic input'!$F$78=M178,$N$10,0),0)</f>
        <v>0</v>
      </c>
      <c r="X190" s="154">
        <f>IF(SUM(X160:$AC$160)&lt;&gt;0,IF('Basic input'!$F$78=N178,$N$10,0),0)</f>
        <v>0</v>
      </c>
      <c r="Y190" s="154">
        <f>IF(SUM(Y160:$AC$160)&lt;&gt;0,IF('Basic input'!$F$78=O178,$N$10,0),0)</f>
        <v>0</v>
      </c>
      <c r="Z190" s="154">
        <f>IF(SUM(Z160:$AC$160)&lt;&gt;0,IF('Basic input'!$F$78=P178,$N$10,0),0)</f>
        <v>0</v>
      </c>
      <c r="AA190" s="154">
        <f>IF(SUM(AA160:$AC$160)&lt;&gt;0,IF('Basic input'!$F$78=Q178,$N$10,0),0)</f>
        <v>0</v>
      </c>
      <c r="AB190" s="154">
        <f>IF(SUM(AB160:$AC$160)&lt;&gt;0,IF('Basic input'!$F$78=R178,$N$10,0),0)</f>
        <v>0</v>
      </c>
      <c r="AC190" s="154"/>
      <c r="AD190" s="623">
        <f>SUM(D190:AC190)-$N$10+AB199</f>
        <v>0</v>
      </c>
    </row>
    <row r="191" spans="2:30" s="34" customFormat="1" ht="16.5" customHeight="1" x14ac:dyDescent="0.3">
      <c r="C191" s="72"/>
    </row>
    <row r="192" spans="2:30" s="34" customFormat="1" ht="16.5" customHeight="1" thickBot="1" x14ac:dyDescent="0.35">
      <c r="C192" s="72"/>
    </row>
    <row r="193" spans="2:31" s="34" customFormat="1" ht="16.5" customHeight="1" thickBot="1" x14ac:dyDescent="0.35">
      <c r="B193" s="600" t="s">
        <v>144</v>
      </c>
      <c r="C193" s="601" t="s">
        <v>16</v>
      </c>
      <c r="D193" s="619">
        <f>+D8</f>
        <v>0</v>
      </c>
      <c r="E193" s="619">
        <f t="shared" ref="E193:AB193" si="41">+E8</f>
        <v>0</v>
      </c>
      <c r="F193" s="619">
        <f t="shared" si="41"/>
        <v>0</v>
      </c>
      <c r="G193" s="619">
        <f t="shared" si="41"/>
        <v>0</v>
      </c>
      <c r="H193" s="619">
        <f t="shared" si="41"/>
        <v>0</v>
      </c>
      <c r="I193" s="619">
        <f t="shared" si="41"/>
        <v>0</v>
      </c>
      <c r="J193" s="619">
        <f t="shared" si="41"/>
        <v>0</v>
      </c>
      <c r="K193" s="619">
        <f t="shared" si="41"/>
        <v>0</v>
      </c>
      <c r="L193" s="619">
        <f t="shared" si="41"/>
        <v>0</v>
      </c>
      <c r="M193" s="619">
        <f t="shared" si="41"/>
        <v>0</v>
      </c>
      <c r="N193" s="619">
        <f t="shared" si="41"/>
        <v>0</v>
      </c>
      <c r="O193" s="619">
        <f t="shared" si="41"/>
        <v>0</v>
      </c>
      <c r="P193" s="619">
        <f t="shared" si="41"/>
        <v>0</v>
      </c>
      <c r="Q193" s="619">
        <f t="shared" si="41"/>
        <v>0</v>
      </c>
      <c r="R193" s="619">
        <f t="shared" si="41"/>
        <v>0</v>
      </c>
      <c r="S193" s="619">
        <f t="shared" si="41"/>
        <v>0</v>
      </c>
      <c r="T193" s="619">
        <f t="shared" si="41"/>
        <v>0</v>
      </c>
      <c r="U193" s="619">
        <f t="shared" si="41"/>
        <v>0</v>
      </c>
      <c r="V193" s="619">
        <f t="shared" si="41"/>
        <v>0</v>
      </c>
      <c r="W193" s="619">
        <f t="shared" si="41"/>
        <v>0</v>
      </c>
      <c r="X193" s="619">
        <f t="shared" si="41"/>
        <v>0</v>
      </c>
      <c r="Y193" s="619">
        <f t="shared" si="41"/>
        <v>0</v>
      </c>
      <c r="Z193" s="619">
        <f t="shared" si="41"/>
        <v>0</v>
      </c>
      <c r="AA193" s="619">
        <f t="shared" si="41"/>
        <v>0</v>
      </c>
      <c r="AB193" s="619">
        <f t="shared" si="41"/>
        <v>0</v>
      </c>
      <c r="AC193" s="619"/>
    </row>
    <row r="194" spans="2:31" s="34" customFormat="1" ht="16.5" customHeight="1" thickBot="1" x14ac:dyDescent="0.35">
      <c r="B194" s="32" t="s">
        <v>587</v>
      </c>
      <c r="C194" s="35"/>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f>SUM(D193:AB193)</f>
        <v>0</v>
      </c>
      <c r="AC194" s="33"/>
    </row>
    <row r="195" spans="2:31" s="34" customFormat="1" ht="16.5" customHeight="1" thickBot="1" x14ac:dyDescent="0.35">
      <c r="B195" s="600" t="s">
        <v>560</v>
      </c>
      <c r="C195" s="601" t="s">
        <v>16</v>
      </c>
      <c r="D195" s="619">
        <f>SUM(D165:D175)</f>
        <v>0</v>
      </c>
      <c r="E195" s="619">
        <f t="shared" ref="E195:AB195" si="42">SUM(E165:E175)</f>
        <v>0</v>
      </c>
      <c r="F195" s="619">
        <f t="shared" si="42"/>
        <v>0</v>
      </c>
      <c r="G195" s="619">
        <f t="shared" si="42"/>
        <v>0</v>
      </c>
      <c r="H195" s="619">
        <f t="shared" si="42"/>
        <v>0</v>
      </c>
      <c r="I195" s="619">
        <f t="shared" si="42"/>
        <v>0</v>
      </c>
      <c r="J195" s="619">
        <f t="shared" si="42"/>
        <v>0</v>
      </c>
      <c r="K195" s="619">
        <f t="shared" si="42"/>
        <v>0</v>
      </c>
      <c r="L195" s="619">
        <f t="shared" si="42"/>
        <v>0</v>
      </c>
      <c r="M195" s="619">
        <f t="shared" si="42"/>
        <v>0</v>
      </c>
      <c r="N195" s="619">
        <f t="shared" si="42"/>
        <v>0</v>
      </c>
      <c r="O195" s="619">
        <f t="shared" si="42"/>
        <v>0</v>
      </c>
      <c r="P195" s="619">
        <f t="shared" si="42"/>
        <v>0</v>
      </c>
      <c r="Q195" s="619">
        <f t="shared" si="42"/>
        <v>0</v>
      </c>
      <c r="R195" s="619">
        <f t="shared" si="42"/>
        <v>0</v>
      </c>
      <c r="S195" s="619">
        <f t="shared" si="42"/>
        <v>0</v>
      </c>
      <c r="T195" s="619">
        <f t="shared" si="42"/>
        <v>0</v>
      </c>
      <c r="U195" s="619">
        <f t="shared" si="42"/>
        <v>0</v>
      </c>
      <c r="V195" s="619">
        <f t="shared" si="42"/>
        <v>0</v>
      </c>
      <c r="W195" s="619">
        <f t="shared" si="42"/>
        <v>0</v>
      </c>
      <c r="X195" s="619">
        <f t="shared" si="42"/>
        <v>0</v>
      </c>
      <c r="Y195" s="619">
        <f t="shared" si="42"/>
        <v>0</v>
      </c>
      <c r="Z195" s="619">
        <f t="shared" si="42"/>
        <v>0</v>
      </c>
      <c r="AA195" s="619">
        <f t="shared" si="42"/>
        <v>0</v>
      </c>
      <c r="AB195" s="619">
        <f t="shared" si="42"/>
        <v>0</v>
      </c>
      <c r="AC195" s="619"/>
    </row>
    <row r="196" spans="2:31" s="34" customFormat="1" ht="16.5" customHeight="1" thickBot="1" x14ac:dyDescent="0.35">
      <c r="B196" s="32" t="s">
        <v>586</v>
      </c>
      <c r="C196" s="35"/>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f>SUM(D195:AB195)</f>
        <v>0</v>
      </c>
      <c r="AC196" s="33"/>
    </row>
    <row r="197" spans="2:31" s="34" customFormat="1" ht="16.5" customHeight="1" thickBot="1" x14ac:dyDescent="0.35">
      <c r="B197" s="600" t="s">
        <v>599</v>
      </c>
      <c r="C197" s="601" t="s">
        <v>16</v>
      </c>
      <c r="D197" s="619">
        <f>+IF(SUM(D160:$AB$160)&lt;&gt;0,(IF(SUM(E160:AC160)&lt;&gt;0,0,SUM($D$193:$AB$193)-SUM($D$195:$AB$195))),0)</f>
        <v>0</v>
      </c>
      <c r="E197" s="619">
        <f>+IF(SUM(E160:$AB$160)&lt;&gt;0,(IF(SUM(F160:AC160)&lt;&gt;0,0,SUM($D$193:$AB$193)-SUM($D$195:$AB$195))),0)</f>
        <v>0</v>
      </c>
      <c r="F197" s="619">
        <f>+IF(SUM(F160:$AB$160)&lt;&gt;0,(IF(SUM(G160:AC160)&lt;&gt;0,0,SUM($D$193:$AB$193)-SUM($D$195:$AB$195))),0)</f>
        <v>0</v>
      </c>
      <c r="G197" s="619">
        <f>+IF(SUM(G160:$AB$160)&lt;&gt;0,(IF(SUM(H160:AC160)&lt;&gt;0,0,SUM($D$193:$AB$193)-SUM($D$195:$AB$195))),0)</f>
        <v>0</v>
      </c>
      <c r="H197" s="619">
        <f>+IF(SUM(H160:$AB$160)&lt;&gt;0,(IF(SUM(I160:AC160)&lt;&gt;0,0,SUM($D$193:$AB$193)-SUM($D$195:$AB$195))),0)</f>
        <v>0</v>
      </c>
      <c r="I197" s="619">
        <f>+IF(SUM(I160:$AB$160)&lt;&gt;0,(IF(SUM(J160:AC160)&lt;&gt;0,0,SUM($D$193:$AB$193)-SUM($D$195:$AB$195))),0)</f>
        <v>0</v>
      </c>
      <c r="J197" s="619">
        <f>+IF(SUM(J160:$AB$160)&lt;&gt;0,(IF(SUM(K160:AC160)&lt;&gt;0,0,SUM($D$193:$AB$193)-SUM($D$195:$AB$195))),0)</f>
        <v>0</v>
      </c>
      <c r="K197" s="619">
        <f>+IF(SUM(K160:$AB$160)&lt;&gt;0,(IF(SUM(L160:AC160)&lt;&gt;0,0,SUM($D$193:$AB$193)-SUM($D$195:$AB$195))),0)</f>
        <v>0</v>
      </c>
      <c r="L197" s="619">
        <f>+IF(SUM(L160:$AB$160)&lt;&gt;0,(IF(SUM(M160:AC160)&lt;&gt;0,0,SUM($D$193:$AB$193)-SUM($D$195:$AB$195))),0)</f>
        <v>0</v>
      </c>
      <c r="M197" s="619">
        <f>+IF(SUM(M160:$AB$160)&lt;&gt;0,(IF(SUM(N160:AC160)&lt;&gt;0,0,SUM($D$193:$AB$193)-SUM($D$195:$AB$195))),0)</f>
        <v>0</v>
      </c>
      <c r="N197" s="619">
        <f>+IF(SUM(N160:$AB$160)&lt;&gt;0,(IF(SUM(O160:AC160)&lt;&gt;0,0,SUM($D$193:$AB$193)-SUM($D$195:$AB$195))),0)</f>
        <v>0</v>
      </c>
      <c r="O197" s="619">
        <f>+IF(SUM(O160:$AB$160)&lt;&gt;0,(IF(SUM(P160:AC160)&lt;&gt;0,0,SUM($D$193:$AB$193)-SUM($D$195:$AB$195))),0)</f>
        <v>0</v>
      </c>
      <c r="P197" s="619">
        <f>+IF(SUM(P160:$AB$160)&lt;&gt;0,(IF(SUM(Q160:AC160)&lt;&gt;0,0,SUM($D$193:$AB$193)-SUM($D$195:$AB$195))),0)</f>
        <v>0</v>
      </c>
      <c r="Q197" s="619">
        <f>+IF(SUM(Q160:$AB$160)&lt;&gt;0,(IF(SUM(R160:AC160)&lt;&gt;0,0,SUM($D$193:$AB$193)-SUM($D$195:$AB$195))),0)</f>
        <v>0</v>
      </c>
      <c r="R197" s="619">
        <f>+IF(SUM(R160:$AB$160)&lt;&gt;0,(IF(SUM(S160:AC160)&lt;&gt;0,0,SUM($D$193:$AB$193)-SUM($D$195:$AB$195))),0)</f>
        <v>0</v>
      </c>
      <c r="S197" s="619">
        <f>+IF(SUM(S160:$AB$160)&lt;&gt;0,(IF(SUM(T160:AC160)&lt;&gt;0,0,SUM($D$193:$AB$193)-SUM($D$195:$AB$195))),0)</f>
        <v>0</v>
      </c>
      <c r="T197" s="619">
        <f>+IF(SUM(T160:$AB$160)&lt;&gt;0,(IF(SUM(U160:AC160)&lt;&gt;0,0,SUM($D$193:$AB$193)-SUM($D$195:$AB$195))),0)</f>
        <v>0</v>
      </c>
      <c r="U197" s="619">
        <f>+IF(SUM(U160:$AB$160)&lt;&gt;0,(IF(SUM(V160:AC160)&lt;&gt;0,0,SUM($D$193:$AB$193)-SUM($D$195:$AB$195))),0)</f>
        <v>0</v>
      </c>
      <c r="V197" s="619">
        <f>+IF(SUM(V160:$AB$160)&lt;&gt;0,(IF(SUM(W160:AC160)&lt;&gt;0,0,SUM($D$193:$AB$193)-SUM($D$195:$AB$195))),0)</f>
        <v>0</v>
      </c>
      <c r="W197" s="619">
        <f>+IF(SUM(W160:$AB$160)&lt;&gt;0,(IF(SUM(X160:AC160)&lt;&gt;0,0,SUM($D$193:$AB$193)-SUM($D$195:$AB$195))),0)</f>
        <v>0</v>
      </c>
      <c r="X197" s="619">
        <f>+IF(SUM(X160:$AB$160)&lt;&gt;0,(IF(SUM(Y160:AC160)&lt;&gt;0,0,SUM($D$193:$AB$193)-SUM($D$195:$AB$195))),0)</f>
        <v>0</v>
      </c>
      <c r="Y197" s="619">
        <f>+IF(SUM(Y160:$AB$160)&lt;&gt;0,(IF(SUM(Z160:AC160)&lt;&gt;0,0,SUM($D$193:$AB$193)-SUM($D$195:$AB$195))),0)</f>
        <v>0</v>
      </c>
      <c r="Z197" s="619">
        <f>+IF(SUM(Z160:$AB$160)&lt;&gt;0,(IF(SUM(AA160:AC160)&lt;&gt;0,0,SUM($D$193:$AB$193)-SUM($D$195:$AB$195))),0)</f>
        <v>0</v>
      </c>
      <c r="AA197" s="619">
        <f>+IF(SUM(AA160:$AB$160)&lt;&gt;0,(IF(SUM(AB160:AC160)&lt;&gt;0,0,SUM($D$193:$AB$193)-SUM($D$195:$AB$195))),0)</f>
        <v>0</v>
      </c>
      <c r="AB197" s="619">
        <f>+IF(SUM(AB160:$AB$160)&lt;&gt;0,(IF(AC160&lt;&gt;0,0,SUM($D$193:$AB$193)-SUM($D$195:$AB$195))),0)</f>
        <v>0</v>
      </c>
      <c r="AC197" s="619"/>
    </row>
    <row r="198" spans="2:31" s="34" customFormat="1" ht="16.5" customHeight="1" thickBot="1" x14ac:dyDescent="0.35">
      <c r="B198" s="32"/>
      <c r="C198" s="35"/>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row>
    <row r="199" spans="2:31" s="34" customFormat="1" ht="16.5" customHeight="1" thickBot="1" x14ac:dyDescent="0.35">
      <c r="B199" s="600" t="s">
        <v>594</v>
      </c>
      <c r="C199" s="601" t="s">
        <v>16</v>
      </c>
      <c r="D199" s="619"/>
      <c r="E199" s="619"/>
      <c r="F199" s="619"/>
      <c r="G199" s="619"/>
      <c r="H199" s="619"/>
      <c r="I199" s="619"/>
      <c r="J199" s="619"/>
      <c r="K199" s="619"/>
      <c r="L199" s="619"/>
      <c r="M199" s="619"/>
      <c r="N199" s="619"/>
      <c r="O199" s="619"/>
      <c r="P199" s="619"/>
      <c r="Q199" s="619"/>
      <c r="R199" s="619"/>
      <c r="S199" s="619"/>
      <c r="T199" s="619"/>
      <c r="U199" s="619"/>
      <c r="V199" s="619"/>
      <c r="W199" s="619"/>
      <c r="X199" s="619"/>
      <c r="Y199" s="619"/>
      <c r="Z199" s="619"/>
      <c r="AA199" s="619"/>
      <c r="AB199" s="619">
        <f>+SUM(D105:AB105)-SUM(D9:N9)</f>
        <v>0</v>
      </c>
      <c r="AC199" s="619"/>
    </row>
    <row r="200" spans="2:31" s="34" customFormat="1" ht="16.5" customHeight="1" thickBot="1" x14ac:dyDescent="0.35">
      <c r="B200" s="600"/>
      <c r="C200" s="601"/>
      <c r="D200" s="619"/>
      <c r="E200" s="619"/>
      <c r="F200" s="619"/>
      <c r="G200" s="619"/>
      <c r="H200" s="619"/>
      <c r="I200" s="619"/>
      <c r="J200" s="619"/>
      <c r="K200" s="619"/>
      <c r="L200" s="619"/>
      <c r="M200" s="619"/>
      <c r="N200" s="619"/>
      <c r="O200" s="619"/>
      <c r="P200" s="619"/>
      <c r="Q200" s="619"/>
      <c r="R200" s="619"/>
      <c r="S200" s="619"/>
      <c r="T200" s="619"/>
      <c r="U200" s="619"/>
      <c r="V200" s="619"/>
      <c r="W200" s="619"/>
      <c r="X200" s="619"/>
      <c r="Y200" s="619"/>
      <c r="Z200" s="619"/>
      <c r="AA200" s="619"/>
      <c r="AB200" s="619"/>
      <c r="AC200" s="619"/>
    </row>
    <row r="201" spans="2:31" s="34" customFormat="1" ht="16.5" customHeight="1" thickBot="1" x14ac:dyDescent="0.35">
      <c r="B201" s="600" t="s">
        <v>570</v>
      </c>
      <c r="C201" s="601" t="s">
        <v>16</v>
      </c>
      <c r="D201" s="619">
        <f>+D10</f>
        <v>0</v>
      </c>
      <c r="E201" s="619">
        <f t="shared" ref="E201:AB201" si="43">+E10</f>
        <v>0</v>
      </c>
      <c r="F201" s="619">
        <f t="shared" si="43"/>
        <v>0</v>
      </c>
      <c r="G201" s="619">
        <f t="shared" si="43"/>
        <v>0</v>
      </c>
      <c r="H201" s="619">
        <f t="shared" si="43"/>
        <v>0</v>
      </c>
      <c r="I201" s="619">
        <f t="shared" si="43"/>
        <v>0</v>
      </c>
      <c r="J201" s="619">
        <f t="shared" si="43"/>
        <v>0</v>
      </c>
      <c r="K201" s="619">
        <f t="shared" si="43"/>
        <v>0</v>
      </c>
      <c r="L201" s="619">
        <f t="shared" si="43"/>
        <v>0</v>
      </c>
      <c r="M201" s="619">
        <f t="shared" si="43"/>
        <v>0</v>
      </c>
      <c r="N201" s="619">
        <f t="shared" si="43"/>
        <v>0</v>
      </c>
      <c r="O201" s="619">
        <f t="shared" si="43"/>
        <v>0</v>
      </c>
      <c r="P201" s="619">
        <f t="shared" si="43"/>
        <v>0</v>
      </c>
      <c r="Q201" s="619">
        <f t="shared" si="43"/>
        <v>0</v>
      </c>
      <c r="R201" s="619">
        <f t="shared" si="43"/>
        <v>0</v>
      </c>
      <c r="S201" s="619">
        <f t="shared" si="43"/>
        <v>0</v>
      </c>
      <c r="T201" s="619">
        <f t="shared" si="43"/>
        <v>0</v>
      </c>
      <c r="U201" s="619">
        <f t="shared" si="43"/>
        <v>0</v>
      </c>
      <c r="V201" s="619">
        <f t="shared" si="43"/>
        <v>0</v>
      </c>
      <c r="W201" s="619">
        <f t="shared" si="43"/>
        <v>0</v>
      </c>
      <c r="X201" s="619">
        <f t="shared" si="43"/>
        <v>0</v>
      </c>
      <c r="Y201" s="619">
        <f t="shared" si="43"/>
        <v>0</v>
      </c>
      <c r="Z201" s="619">
        <f t="shared" si="43"/>
        <v>0</v>
      </c>
      <c r="AA201" s="619">
        <f t="shared" si="43"/>
        <v>0</v>
      </c>
      <c r="AB201" s="619">
        <f t="shared" si="43"/>
        <v>0</v>
      </c>
      <c r="AC201" s="619"/>
    </row>
    <row r="202" spans="2:31" s="34" customFormat="1" ht="16.5" customHeight="1" thickBot="1" x14ac:dyDescent="0.35">
      <c r="B202" s="600" t="s">
        <v>600</v>
      </c>
      <c r="C202" s="601" t="s">
        <v>16</v>
      </c>
      <c r="D202" s="619">
        <f>+IF(SUM(D160:$AB$160)&lt;&gt;0,(IF(E160&lt;&gt;0,0,SUM($D$201:D201)-SUM($D$179:D179))),0)</f>
        <v>0</v>
      </c>
      <c r="E202" s="619">
        <f>+IF(SUM(E160:$AB$160)&lt;&gt;0,(IF(F160&lt;&gt;0,0,SUM($D$201:E201)-SUM($D$179:E179))),0)</f>
        <v>0</v>
      </c>
      <c r="F202" s="619">
        <f>+IF(SUM(F160:$AB$160)&lt;&gt;0,(IF(G160&lt;&gt;0,0,SUM($D$201:F201)-SUM($D$179:F179))),0)</f>
        <v>0</v>
      </c>
      <c r="G202" s="619">
        <f>+IF(SUM(G160:$AB$160)&lt;&gt;0,(IF(H160&lt;&gt;0,0,SUM($D$201:G201)-SUM($D$179:G179))),0)</f>
        <v>0</v>
      </c>
      <c r="H202" s="619">
        <f>+IF(SUM(H160:$AB$160)&lt;&gt;0,(IF(I160&lt;&gt;0,0,SUM($D$201:H201)-SUM($D$179:H179))),0)</f>
        <v>0</v>
      </c>
      <c r="I202" s="619">
        <f>+IF(SUM(I160:$AB$160)&lt;&gt;0,(IF(J160&lt;&gt;0,0,SUM($D$201:I201)-SUM($D$179:I179))),0)</f>
        <v>0</v>
      </c>
      <c r="J202" s="619">
        <f>+IF(SUM(J160:$AB$160)&lt;&gt;0,(IF(K160&lt;&gt;0,0,SUM($D$201:J201)-SUM($D$179:J179))),0)</f>
        <v>0</v>
      </c>
      <c r="K202" s="619">
        <f>+IF(SUM(K160:$AB$160)&lt;&gt;0,(IF(L160&lt;&gt;0,0,SUM($D$201:K201)-SUM($D$179:K179))),0)</f>
        <v>0</v>
      </c>
      <c r="L202" s="619">
        <f>+IF(SUM(L160:$AB$160)&lt;&gt;0,(IF(M160&lt;&gt;0,0,SUM($D$201:L201)-SUM($D$179:L179))),0)</f>
        <v>0</v>
      </c>
      <c r="M202" s="619">
        <f>+IF(SUM(M160:$AB$160)&lt;&gt;0,(IF(N160&lt;&gt;0,0,SUM($D$201:M201)-SUM($D$179:M179))),0)</f>
        <v>0</v>
      </c>
      <c r="N202" s="619">
        <f>+IF(SUM(N160:$AB$160)&lt;&gt;0,(IF(O160&lt;&gt;0,0,SUM($D$201:N201)-SUM($D$179:N179))),0)</f>
        <v>0</v>
      </c>
      <c r="O202" s="619">
        <f>+IF(SUM(O160:$AB$160)&lt;&gt;0,(IF(P160&lt;&gt;0,0,SUM($D$201:O201)-SUM($D$179:O179))),0)</f>
        <v>0</v>
      </c>
      <c r="P202" s="619">
        <f>+IF(SUM(P160:$AB$160)&lt;&gt;0,(IF(Q160&lt;&gt;0,0,SUM($D$201:P201)-SUM($D$179:P179))),0)</f>
        <v>0</v>
      </c>
      <c r="Q202" s="619">
        <f>+IF(SUM(Q160:$AB$160)&lt;&gt;0,(IF(R160&lt;&gt;0,0,SUM($D$201:Q201)-SUM($D$179:Q179))),0)</f>
        <v>0</v>
      </c>
      <c r="R202" s="619">
        <f>+IF(SUM(R160:$AB$160)&lt;&gt;0,(IF(S160&lt;&gt;0,0,SUM($D$201:R201)-SUM($D$179:R179))),0)</f>
        <v>0</v>
      </c>
      <c r="S202" s="619">
        <f>+IF(SUM(S160:$AB$160)&lt;&gt;0,(IF(T160&lt;&gt;0,0,SUM($D$201:S201)-SUM($D$179:S179))),0)</f>
        <v>0</v>
      </c>
      <c r="T202" s="619">
        <f>+IF(SUM(T160:$AB$160)&lt;&gt;0,(IF(U160&lt;&gt;0,0,SUM($D$201:T201)-SUM($D$179:T179))),0)</f>
        <v>0</v>
      </c>
      <c r="U202" s="619">
        <f>+IF(SUM(U160:$AB$160)&lt;&gt;0,(IF(V160&lt;&gt;0,0,SUM($D$201:U201)-SUM($D$179:U179))),0)</f>
        <v>0</v>
      </c>
      <c r="V202" s="619">
        <f>+IF(SUM(V160:$AB$160)&lt;&gt;0,(IF(W160&lt;&gt;0,0,SUM($D$201:V201)-SUM($D$179:V179))),0)</f>
        <v>0</v>
      </c>
      <c r="W202" s="619">
        <f>+IF(SUM(W160:$AB$160)&lt;&gt;0,(IF(X160&lt;&gt;0,0,SUM($D$201:W201)-SUM($D$179:W179))),0)</f>
        <v>0</v>
      </c>
      <c r="X202" s="619">
        <f>+IF(SUM(X160:$AB$160)&lt;&gt;0,(IF(Y160&lt;&gt;0,0,SUM($D$201:X201)-SUM($D$179:X179))),0)</f>
        <v>0</v>
      </c>
      <c r="Y202" s="619">
        <f>+IF(SUM(Y160:$AB$160)&lt;&gt;0,(IF(Z160&lt;&gt;0,0,SUM($D$201:Y201)-SUM($D$179:Y179))),0)</f>
        <v>0</v>
      </c>
      <c r="Z202" s="619">
        <f>+IF(SUM(Z160:$AB$160)&lt;&gt;0,(IF(AA160&lt;&gt;0,0,SUM($D$201:Z201)-SUM($D$179:Z179))),0)</f>
        <v>0</v>
      </c>
      <c r="AA202" s="619">
        <f>+IF(SUM(AA160:$AB$160)&lt;&gt;0,(IF(AB160&lt;&gt;0,0,SUM($D$201:AA201)-SUM($D$179:AA179))),0)</f>
        <v>0</v>
      </c>
      <c r="AB202" s="619">
        <f>+IF(SUM(AB160:$AB$160)&lt;&gt;0,(IF(AC160&lt;&gt;0,0,SUM($D$201:AB201)-SUM($D$179:AB179))),0)</f>
        <v>0</v>
      </c>
      <c r="AC202" s="619"/>
    </row>
    <row r="203" spans="2:31" s="34" customFormat="1" ht="16.5" customHeight="1" x14ac:dyDescent="0.3">
      <c r="C203" s="72"/>
    </row>
    <row r="204" spans="2:31" s="34" customFormat="1" ht="16.5" customHeight="1" x14ac:dyDescent="0.3">
      <c r="C204" s="72"/>
    </row>
    <row r="205" spans="2:31" s="34" customFormat="1" ht="16.5" customHeight="1" x14ac:dyDescent="0.3">
      <c r="B205" s="616" t="s">
        <v>542</v>
      </c>
      <c r="C205" s="72"/>
      <c r="D205" s="64">
        <f>+D8</f>
        <v>0</v>
      </c>
      <c r="E205" s="64">
        <f t="shared" ref="E205:AB205" si="44">+E8</f>
        <v>0</v>
      </c>
      <c r="F205" s="64">
        <f t="shared" si="44"/>
        <v>0</v>
      </c>
      <c r="G205" s="64">
        <f t="shared" si="44"/>
        <v>0</v>
      </c>
      <c r="H205" s="64">
        <f t="shared" si="44"/>
        <v>0</v>
      </c>
      <c r="I205" s="64">
        <f t="shared" si="44"/>
        <v>0</v>
      </c>
      <c r="J205" s="64">
        <f t="shared" si="44"/>
        <v>0</v>
      </c>
      <c r="K205" s="64">
        <f t="shared" si="44"/>
        <v>0</v>
      </c>
      <c r="L205" s="64">
        <f t="shared" si="44"/>
        <v>0</v>
      </c>
      <c r="M205" s="64">
        <f t="shared" si="44"/>
        <v>0</v>
      </c>
      <c r="N205" s="64">
        <f t="shared" si="44"/>
        <v>0</v>
      </c>
      <c r="O205" s="64">
        <f t="shared" si="44"/>
        <v>0</v>
      </c>
      <c r="P205" s="64">
        <f t="shared" si="44"/>
        <v>0</v>
      </c>
      <c r="Q205" s="64">
        <f t="shared" si="44"/>
        <v>0</v>
      </c>
      <c r="R205" s="64">
        <f t="shared" si="44"/>
        <v>0</v>
      </c>
      <c r="S205" s="64">
        <f t="shared" si="44"/>
        <v>0</v>
      </c>
      <c r="T205" s="64">
        <f t="shared" si="44"/>
        <v>0</v>
      </c>
      <c r="U205" s="64">
        <f t="shared" si="44"/>
        <v>0</v>
      </c>
      <c r="V205" s="64">
        <f t="shared" si="44"/>
        <v>0</v>
      </c>
      <c r="W205" s="64">
        <f t="shared" si="44"/>
        <v>0</v>
      </c>
      <c r="X205" s="64">
        <f t="shared" si="44"/>
        <v>0</v>
      </c>
      <c r="Y205" s="64">
        <f t="shared" si="44"/>
        <v>0</v>
      </c>
      <c r="Z205" s="64">
        <f t="shared" si="44"/>
        <v>0</v>
      </c>
      <c r="AA205" s="64">
        <f t="shared" si="44"/>
        <v>0</v>
      </c>
      <c r="AB205" s="64">
        <f t="shared" si="44"/>
        <v>0</v>
      </c>
      <c r="AD205" s="64">
        <f>SUM(D205:AB205)</f>
        <v>0</v>
      </c>
      <c r="AE205" s="64">
        <f>+AD205-AD206</f>
        <v>0</v>
      </c>
    </row>
    <row r="206" spans="2:31" s="34" customFormat="1" ht="16.5" customHeight="1" x14ac:dyDescent="0.3">
      <c r="B206" s="34" t="s">
        <v>591</v>
      </c>
      <c r="C206" s="72"/>
      <c r="D206" s="64">
        <f>+D164</f>
        <v>0</v>
      </c>
      <c r="E206" s="64">
        <f t="shared" ref="E206:AB206" si="45">+E164</f>
        <v>0</v>
      </c>
      <c r="F206" s="64">
        <f t="shared" si="45"/>
        <v>0</v>
      </c>
      <c r="G206" s="64">
        <f t="shared" si="45"/>
        <v>0</v>
      </c>
      <c r="H206" s="64">
        <f t="shared" si="45"/>
        <v>0</v>
      </c>
      <c r="I206" s="64">
        <f t="shared" si="45"/>
        <v>0</v>
      </c>
      <c r="J206" s="64">
        <f t="shared" si="45"/>
        <v>0</v>
      </c>
      <c r="K206" s="64">
        <f t="shared" si="45"/>
        <v>0</v>
      </c>
      <c r="L206" s="64">
        <f t="shared" si="45"/>
        <v>0</v>
      </c>
      <c r="M206" s="64">
        <f t="shared" si="45"/>
        <v>0</v>
      </c>
      <c r="N206" s="64">
        <f t="shared" si="45"/>
        <v>0</v>
      </c>
      <c r="O206" s="64">
        <f t="shared" si="45"/>
        <v>0</v>
      </c>
      <c r="P206" s="64">
        <f t="shared" si="45"/>
        <v>0</v>
      </c>
      <c r="Q206" s="64">
        <f t="shared" si="45"/>
        <v>0</v>
      </c>
      <c r="R206" s="64">
        <f t="shared" si="45"/>
        <v>0</v>
      </c>
      <c r="S206" s="64">
        <f t="shared" si="45"/>
        <v>0</v>
      </c>
      <c r="T206" s="64">
        <f t="shared" si="45"/>
        <v>0</v>
      </c>
      <c r="U206" s="64">
        <f t="shared" si="45"/>
        <v>0</v>
      </c>
      <c r="V206" s="64">
        <f t="shared" si="45"/>
        <v>0</v>
      </c>
      <c r="W206" s="64">
        <f t="shared" si="45"/>
        <v>0</v>
      </c>
      <c r="X206" s="64">
        <f t="shared" si="45"/>
        <v>0</v>
      </c>
      <c r="Y206" s="64">
        <f t="shared" si="45"/>
        <v>0</v>
      </c>
      <c r="Z206" s="64">
        <f t="shared" si="45"/>
        <v>0</v>
      </c>
      <c r="AA206" s="64">
        <f t="shared" si="45"/>
        <v>0</v>
      </c>
      <c r="AB206" s="64">
        <f t="shared" si="45"/>
        <v>0</v>
      </c>
      <c r="AD206" s="64">
        <f>SUM(D206:AB206)</f>
        <v>0</v>
      </c>
    </row>
    <row r="207" spans="2:31" s="34" customFormat="1" ht="16.5" customHeight="1" x14ac:dyDescent="0.3">
      <c r="B207" s="616" t="s">
        <v>592</v>
      </c>
      <c r="C207" s="72"/>
      <c r="D207" s="64">
        <f>+D10</f>
        <v>0</v>
      </c>
      <c r="E207" s="64">
        <f t="shared" ref="E207:AB207" si="46">+E10</f>
        <v>0</v>
      </c>
      <c r="F207" s="64">
        <f t="shared" si="46"/>
        <v>0</v>
      </c>
      <c r="G207" s="64">
        <f t="shared" si="46"/>
        <v>0</v>
      </c>
      <c r="H207" s="64">
        <f t="shared" si="46"/>
        <v>0</v>
      </c>
      <c r="I207" s="64">
        <f t="shared" si="46"/>
        <v>0</v>
      </c>
      <c r="J207" s="64">
        <f t="shared" si="46"/>
        <v>0</v>
      </c>
      <c r="K207" s="64">
        <f t="shared" si="46"/>
        <v>0</v>
      </c>
      <c r="L207" s="64">
        <f t="shared" si="46"/>
        <v>0</v>
      </c>
      <c r="M207" s="64">
        <f t="shared" si="46"/>
        <v>0</v>
      </c>
      <c r="N207" s="64">
        <f t="shared" si="46"/>
        <v>0</v>
      </c>
      <c r="O207" s="64">
        <f t="shared" si="46"/>
        <v>0</v>
      </c>
      <c r="P207" s="64">
        <f t="shared" si="46"/>
        <v>0</v>
      </c>
      <c r="Q207" s="64">
        <f t="shared" si="46"/>
        <v>0</v>
      </c>
      <c r="R207" s="64">
        <f t="shared" si="46"/>
        <v>0</v>
      </c>
      <c r="S207" s="64">
        <f t="shared" si="46"/>
        <v>0</v>
      </c>
      <c r="T207" s="64">
        <f t="shared" si="46"/>
        <v>0</v>
      </c>
      <c r="U207" s="64">
        <f t="shared" si="46"/>
        <v>0</v>
      </c>
      <c r="V207" s="64">
        <f t="shared" si="46"/>
        <v>0</v>
      </c>
      <c r="W207" s="64">
        <f t="shared" si="46"/>
        <v>0</v>
      </c>
      <c r="X207" s="64">
        <f t="shared" si="46"/>
        <v>0</v>
      </c>
      <c r="Y207" s="64">
        <f t="shared" si="46"/>
        <v>0</v>
      </c>
      <c r="Z207" s="64">
        <f t="shared" si="46"/>
        <v>0</v>
      </c>
      <c r="AA207" s="64">
        <f t="shared" si="46"/>
        <v>0</v>
      </c>
      <c r="AB207" s="64">
        <f t="shared" si="46"/>
        <v>0</v>
      </c>
      <c r="AD207" s="64">
        <f>SUM(D207:AB207)</f>
        <v>0</v>
      </c>
    </row>
    <row r="208" spans="2:31" s="34" customFormat="1" ht="16.5" customHeight="1" x14ac:dyDescent="0.3">
      <c r="B208" s="34" t="s">
        <v>593</v>
      </c>
      <c r="C208" s="72"/>
      <c r="D208" s="64">
        <f>+D105</f>
        <v>0</v>
      </c>
      <c r="E208" s="64">
        <f t="shared" ref="E208:AB208" si="47">+E105</f>
        <v>0</v>
      </c>
      <c r="F208" s="64">
        <f t="shared" si="47"/>
        <v>0</v>
      </c>
      <c r="G208" s="64">
        <f t="shared" si="47"/>
        <v>0</v>
      </c>
      <c r="H208" s="64">
        <f t="shared" si="47"/>
        <v>0</v>
      </c>
      <c r="I208" s="64">
        <f t="shared" si="47"/>
        <v>0</v>
      </c>
      <c r="J208" s="64">
        <f t="shared" si="47"/>
        <v>0</v>
      </c>
      <c r="K208" s="64">
        <f t="shared" si="47"/>
        <v>0</v>
      </c>
      <c r="L208" s="64">
        <f t="shared" si="47"/>
        <v>0</v>
      </c>
      <c r="M208" s="64">
        <f t="shared" si="47"/>
        <v>0</v>
      </c>
      <c r="N208" s="64">
        <f t="shared" si="47"/>
        <v>0</v>
      </c>
      <c r="O208" s="64">
        <f t="shared" si="47"/>
        <v>0</v>
      </c>
      <c r="P208" s="64">
        <f t="shared" si="47"/>
        <v>0</v>
      </c>
      <c r="Q208" s="64">
        <f t="shared" si="47"/>
        <v>0</v>
      </c>
      <c r="R208" s="64">
        <f t="shared" si="47"/>
        <v>0</v>
      </c>
      <c r="S208" s="64">
        <f t="shared" si="47"/>
        <v>0</v>
      </c>
      <c r="T208" s="64">
        <f t="shared" si="47"/>
        <v>0</v>
      </c>
      <c r="U208" s="64">
        <f t="shared" si="47"/>
        <v>0</v>
      </c>
      <c r="V208" s="64">
        <f t="shared" si="47"/>
        <v>0</v>
      </c>
      <c r="W208" s="64">
        <f t="shared" si="47"/>
        <v>0</v>
      </c>
      <c r="X208" s="64">
        <f t="shared" si="47"/>
        <v>0</v>
      </c>
      <c r="Y208" s="64">
        <f t="shared" si="47"/>
        <v>0</v>
      </c>
      <c r="Z208" s="64">
        <f t="shared" si="47"/>
        <v>0</v>
      </c>
      <c r="AA208" s="64">
        <f t="shared" si="47"/>
        <v>0</v>
      </c>
      <c r="AB208" s="64">
        <f t="shared" si="47"/>
        <v>0</v>
      </c>
      <c r="AD208" s="64">
        <f>SUM(D208:AB208)</f>
        <v>0</v>
      </c>
      <c r="AE208" s="64">
        <f>+AD208-AD207</f>
        <v>0</v>
      </c>
    </row>
    <row r="209" spans="2:31" s="34" customFormat="1" ht="16.5" customHeight="1" x14ac:dyDescent="0.3">
      <c r="C209" s="72"/>
      <c r="AE209" s="64">
        <f>+AE208-AD208</f>
        <v>0</v>
      </c>
    </row>
    <row r="210" spans="2:31" ht="16.5" customHeight="1" x14ac:dyDescent="0.3">
      <c r="B210" s="77"/>
      <c r="C210" s="229"/>
      <c r="D210" s="77"/>
      <c r="E210" s="77"/>
      <c r="F210" s="77"/>
      <c r="G210" s="77"/>
      <c r="H210" s="77"/>
      <c r="I210" s="77"/>
      <c r="J210" s="77"/>
      <c r="K210" s="77"/>
      <c r="L210" s="77"/>
      <c r="M210" s="77"/>
      <c r="N210" s="77"/>
      <c r="O210" s="270"/>
      <c r="P210" s="270"/>
      <c r="Q210" s="270"/>
      <c r="R210" s="270"/>
      <c r="S210" s="270"/>
      <c r="T210" s="270"/>
      <c r="U210" s="270"/>
      <c r="V210" s="270"/>
      <c r="W210" s="270"/>
      <c r="X210" s="270"/>
      <c r="Y210" s="270"/>
      <c r="Z210" s="270"/>
      <c r="AA210" s="270"/>
      <c r="AB210" s="270"/>
      <c r="AC210" s="270"/>
      <c r="AD210" s="623">
        <f>+AD208-AD207-AB199</f>
        <v>0</v>
      </c>
      <c r="AE210" s="623">
        <f>+AD208-AD207</f>
        <v>0</v>
      </c>
    </row>
    <row r="211" spans="2:31" ht="16.5" customHeight="1" x14ac:dyDescent="0.3">
      <c r="B211" s="77"/>
      <c r="C211" s="229"/>
      <c r="D211" s="77"/>
      <c r="E211" s="77"/>
      <c r="F211" s="77"/>
      <c r="G211" s="77"/>
      <c r="H211" s="77"/>
      <c r="I211" s="77"/>
      <c r="J211" s="77"/>
      <c r="K211" s="77"/>
      <c r="L211" s="77"/>
      <c r="M211" s="77"/>
      <c r="N211" s="77"/>
      <c r="O211" s="270"/>
      <c r="P211" s="270"/>
      <c r="Q211" s="270"/>
      <c r="R211" s="270"/>
      <c r="S211" s="270"/>
      <c r="T211" s="270"/>
      <c r="U211" s="270"/>
      <c r="V211" s="270"/>
      <c r="W211" s="270"/>
      <c r="X211" s="270"/>
      <c r="Y211" s="270"/>
      <c r="Z211" s="270"/>
      <c r="AA211" s="270"/>
      <c r="AB211" s="270"/>
      <c r="AC211" s="270"/>
      <c r="AE211" s="623">
        <f>+AE210-AD205</f>
        <v>0</v>
      </c>
    </row>
    <row r="212" spans="2:31" ht="16.5" customHeight="1" x14ac:dyDescent="0.3">
      <c r="B212" s="77"/>
      <c r="C212" s="229"/>
      <c r="D212" s="77"/>
      <c r="E212" s="77"/>
      <c r="F212" s="77"/>
      <c r="G212" s="77"/>
      <c r="H212" s="77"/>
      <c r="I212" s="77"/>
      <c r="J212" s="77"/>
      <c r="K212" s="77"/>
      <c r="L212" s="77"/>
      <c r="M212" s="77"/>
      <c r="N212" s="77"/>
      <c r="O212" s="270"/>
      <c r="P212" s="270"/>
      <c r="Q212" s="270"/>
      <c r="R212" s="270"/>
      <c r="S212" s="270"/>
      <c r="T212" s="270"/>
      <c r="U212" s="270"/>
      <c r="V212" s="270"/>
      <c r="W212" s="270"/>
      <c r="X212" s="270"/>
      <c r="Y212" s="270"/>
      <c r="Z212" s="270"/>
      <c r="AA212" s="270"/>
      <c r="AB212" s="270"/>
      <c r="AC212" s="270"/>
    </row>
    <row r="213" spans="2:31" ht="16.5" customHeight="1" x14ac:dyDescent="0.3">
      <c r="B213" s="77"/>
      <c r="C213" s="229"/>
      <c r="D213" s="77"/>
      <c r="E213" s="77"/>
      <c r="F213" s="77"/>
      <c r="G213" s="77"/>
      <c r="H213" s="77"/>
      <c r="I213" s="77"/>
      <c r="J213" s="77"/>
      <c r="K213" s="77"/>
      <c r="L213" s="77"/>
      <c r="M213" s="77"/>
      <c r="N213" s="77"/>
      <c r="O213" s="270"/>
      <c r="P213" s="270"/>
      <c r="Q213" s="270"/>
      <c r="R213" s="270"/>
      <c r="S213" s="270"/>
      <c r="T213" s="270"/>
      <c r="U213" s="270"/>
      <c r="V213" s="270"/>
      <c r="W213" s="270"/>
      <c r="X213" s="270"/>
      <c r="Y213" s="270"/>
      <c r="Z213" s="270"/>
      <c r="AA213" s="270"/>
      <c r="AB213" s="270"/>
      <c r="AC213" s="270"/>
    </row>
    <row r="214" spans="2:31" ht="16.5" customHeight="1" x14ac:dyDescent="0.3">
      <c r="B214" s="77"/>
      <c r="C214" s="229"/>
      <c r="D214" s="77"/>
      <c r="E214" s="77"/>
      <c r="F214" s="77"/>
      <c r="G214" s="77"/>
      <c r="H214" s="77"/>
      <c r="I214" s="77"/>
      <c r="J214" s="77"/>
      <c r="K214" s="77"/>
      <c r="L214" s="77"/>
      <c r="M214" s="77"/>
      <c r="N214" s="77"/>
      <c r="O214" s="270"/>
      <c r="P214" s="270"/>
      <c r="Q214" s="270"/>
      <c r="R214" s="270"/>
      <c r="S214" s="270"/>
      <c r="T214" s="270"/>
      <c r="U214" s="270"/>
      <c r="V214" s="270"/>
      <c r="W214" s="270"/>
      <c r="X214" s="270"/>
      <c r="Y214" s="270"/>
      <c r="Z214" s="270"/>
      <c r="AA214" s="270"/>
      <c r="AB214" s="270"/>
      <c r="AC214" s="270"/>
    </row>
    <row r="215" spans="2:31" ht="16.5" customHeight="1" x14ac:dyDescent="0.3">
      <c r="B215" s="77"/>
      <c r="C215" s="229"/>
      <c r="D215" s="77"/>
      <c r="E215" s="77"/>
      <c r="F215" s="77"/>
      <c r="G215" s="77"/>
      <c r="H215" s="77"/>
      <c r="I215" s="77"/>
      <c r="J215" s="77"/>
      <c r="K215" s="77"/>
      <c r="L215" s="77"/>
      <c r="M215" s="77"/>
      <c r="N215" s="77"/>
      <c r="O215" s="270"/>
      <c r="P215" s="270"/>
      <c r="Q215" s="270"/>
      <c r="R215" s="270"/>
      <c r="S215" s="270"/>
      <c r="T215" s="270"/>
      <c r="U215" s="270"/>
      <c r="V215" s="270"/>
      <c r="W215" s="270"/>
      <c r="X215" s="270"/>
      <c r="Y215" s="270"/>
      <c r="Z215" s="270"/>
      <c r="AA215" s="270"/>
      <c r="AB215" s="270"/>
      <c r="AC215" s="270"/>
    </row>
    <row r="216" spans="2:31" ht="16.5" customHeight="1" x14ac:dyDescent="0.3">
      <c r="B216" s="77"/>
      <c r="C216" s="229"/>
      <c r="D216" s="77"/>
      <c r="E216" s="77"/>
      <c r="F216" s="77"/>
      <c r="G216" s="77"/>
      <c r="H216" s="77"/>
      <c r="I216" s="77"/>
      <c r="J216" s="77"/>
      <c r="K216" s="77"/>
      <c r="L216" s="77"/>
      <c r="M216" s="77"/>
      <c r="N216" s="77"/>
      <c r="O216" s="270"/>
      <c r="P216" s="270"/>
      <c r="Q216" s="270"/>
      <c r="R216" s="270"/>
      <c r="S216" s="270"/>
      <c r="T216" s="270"/>
      <c r="U216" s="270"/>
      <c r="V216" s="270"/>
      <c r="W216" s="270"/>
      <c r="X216" s="270"/>
      <c r="Y216" s="270"/>
      <c r="Z216" s="270"/>
      <c r="AA216" s="270"/>
      <c r="AB216" s="270"/>
      <c r="AC216" s="270"/>
    </row>
    <row r="217" spans="2:31" ht="16.5" customHeight="1" x14ac:dyDescent="0.3">
      <c r="B217" s="77"/>
      <c r="C217" s="229"/>
      <c r="D217" s="77"/>
      <c r="E217" s="77"/>
      <c r="F217" s="77"/>
      <c r="G217" s="77"/>
      <c r="H217" s="77"/>
      <c r="I217" s="77"/>
      <c r="J217" s="77"/>
      <c r="K217" s="77"/>
      <c r="L217" s="77"/>
      <c r="M217" s="77"/>
      <c r="N217" s="77"/>
      <c r="O217" s="270"/>
      <c r="P217" s="270"/>
      <c r="Q217" s="270"/>
      <c r="R217" s="270"/>
      <c r="S217" s="270"/>
      <c r="T217" s="270"/>
      <c r="U217" s="270"/>
      <c r="V217" s="270"/>
      <c r="W217" s="270"/>
      <c r="X217" s="270"/>
      <c r="Y217" s="270"/>
      <c r="Z217" s="270"/>
      <c r="AA217" s="270"/>
      <c r="AB217" s="270"/>
      <c r="AC217" s="270"/>
    </row>
    <row r="218" spans="2:31" ht="16.5" customHeight="1" x14ac:dyDescent="0.3">
      <c r="B218" s="77"/>
      <c r="C218" s="229"/>
      <c r="D218" s="77"/>
      <c r="E218" s="77"/>
      <c r="F218" s="77"/>
      <c r="G218" s="77"/>
      <c r="H218" s="77"/>
      <c r="I218" s="77"/>
      <c r="J218" s="77"/>
      <c r="K218" s="77"/>
      <c r="L218" s="77"/>
      <c r="M218" s="77"/>
      <c r="N218" s="77"/>
      <c r="O218" s="270"/>
      <c r="P218" s="270"/>
      <c r="Q218" s="270"/>
      <c r="R218" s="270"/>
      <c r="S218" s="270"/>
      <c r="T218" s="270"/>
      <c r="U218" s="270"/>
      <c r="V218" s="270"/>
      <c r="W218" s="270"/>
      <c r="X218" s="270"/>
      <c r="Y218" s="270"/>
      <c r="Z218" s="270"/>
      <c r="AA218" s="270"/>
      <c r="AB218" s="270"/>
      <c r="AC218" s="270"/>
    </row>
    <row r="219" spans="2:31" ht="16.5" customHeight="1" x14ac:dyDescent="0.3">
      <c r="B219" s="77"/>
      <c r="C219" s="229"/>
      <c r="D219" s="77"/>
      <c r="E219" s="77"/>
      <c r="F219" s="77"/>
      <c r="G219" s="77"/>
      <c r="H219" s="77"/>
      <c r="I219" s="77"/>
      <c r="J219" s="77"/>
      <c r="K219" s="77"/>
      <c r="L219" s="77"/>
      <c r="M219" s="77"/>
      <c r="N219" s="77"/>
      <c r="O219" s="270"/>
      <c r="P219" s="270"/>
      <c r="Q219" s="270"/>
      <c r="R219" s="270"/>
      <c r="S219" s="270"/>
      <c r="T219" s="270"/>
      <c r="U219" s="270"/>
      <c r="V219" s="270"/>
      <c r="W219" s="270"/>
      <c r="X219" s="270"/>
      <c r="Y219" s="270"/>
      <c r="Z219" s="270"/>
      <c r="AA219" s="270"/>
      <c r="AB219" s="270"/>
      <c r="AC219" s="270"/>
    </row>
    <row r="220" spans="2:31" ht="16.5" customHeight="1" x14ac:dyDescent="0.3">
      <c r="B220" s="77"/>
      <c r="C220" s="229"/>
      <c r="D220" s="77"/>
      <c r="E220" s="77"/>
      <c r="F220" s="77"/>
      <c r="G220" s="77"/>
      <c r="H220" s="77"/>
      <c r="I220" s="77"/>
      <c r="J220" s="77"/>
      <c r="K220" s="77"/>
      <c r="L220" s="77"/>
      <c r="M220" s="77"/>
      <c r="N220" s="77"/>
      <c r="O220" s="270"/>
      <c r="P220" s="270"/>
      <c r="Q220" s="270"/>
      <c r="R220" s="270"/>
      <c r="S220" s="270"/>
      <c r="T220" s="270"/>
      <c r="U220" s="270"/>
      <c r="V220" s="270"/>
      <c r="W220" s="270"/>
      <c r="X220" s="270"/>
      <c r="Y220" s="270"/>
      <c r="Z220" s="270"/>
      <c r="AA220" s="270"/>
      <c r="AB220" s="270"/>
      <c r="AC220" s="270"/>
    </row>
    <row r="221" spans="2:31" ht="16.5" customHeight="1" x14ac:dyDescent="0.3">
      <c r="B221" s="77"/>
      <c r="C221" s="229"/>
      <c r="D221" s="77"/>
      <c r="E221" s="77"/>
      <c r="F221" s="77"/>
      <c r="G221" s="77"/>
      <c r="H221" s="77"/>
      <c r="I221" s="77"/>
      <c r="J221" s="77"/>
      <c r="K221" s="77"/>
      <c r="L221" s="77"/>
      <c r="M221" s="77"/>
      <c r="N221" s="77"/>
      <c r="O221" s="270"/>
      <c r="P221" s="270"/>
      <c r="Q221" s="270"/>
      <c r="R221" s="270"/>
      <c r="S221" s="270"/>
      <c r="T221" s="270"/>
      <c r="U221" s="270"/>
      <c r="V221" s="270"/>
      <c r="W221" s="270"/>
      <c r="X221" s="270"/>
      <c r="Y221" s="270"/>
      <c r="Z221" s="270"/>
      <c r="AA221" s="270"/>
      <c r="AB221" s="270"/>
      <c r="AC221" s="270"/>
    </row>
    <row r="222" spans="2:31" ht="16.5" customHeight="1" x14ac:dyDescent="0.3">
      <c r="B222" s="77"/>
      <c r="C222" s="229"/>
      <c r="D222" s="77"/>
      <c r="E222" s="77"/>
      <c r="F222" s="77"/>
      <c r="G222" s="77"/>
      <c r="H222" s="77"/>
      <c r="I222" s="77"/>
      <c r="J222" s="77"/>
      <c r="K222" s="77"/>
      <c r="L222" s="77"/>
      <c r="M222" s="77"/>
      <c r="N222" s="77"/>
      <c r="O222" s="270"/>
      <c r="P222" s="270"/>
      <c r="Q222" s="270"/>
      <c r="R222" s="270"/>
      <c r="S222" s="270"/>
      <c r="T222" s="270"/>
      <c r="U222" s="270"/>
      <c r="V222" s="270"/>
      <c r="W222" s="270"/>
      <c r="X222" s="270"/>
      <c r="Y222" s="270"/>
      <c r="Z222" s="270"/>
      <c r="AA222" s="270"/>
      <c r="AB222" s="270"/>
      <c r="AC222" s="270"/>
    </row>
    <row r="223" spans="2:31" ht="16.5" customHeight="1" x14ac:dyDescent="0.3">
      <c r="B223" s="77"/>
      <c r="C223" s="229"/>
      <c r="D223" s="77"/>
      <c r="E223" s="77"/>
      <c r="F223" s="77"/>
      <c r="G223" s="77"/>
      <c r="H223" s="77"/>
      <c r="I223" s="77"/>
      <c r="J223" s="77"/>
      <c r="K223" s="77"/>
      <c r="L223" s="77"/>
      <c r="M223" s="77"/>
      <c r="N223" s="77"/>
      <c r="O223" s="270"/>
      <c r="P223" s="270"/>
      <c r="Q223" s="270"/>
      <c r="R223" s="270"/>
      <c r="S223" s="270"/>
      <c r="T223" s="270"/>
      <c r="U223" s="270"/>
      <c r="V223" s="270"/>
      <c r="W223" s="270"/>
      <c r="X223" s="270"/>
      <c r="Y223" s="270"/>
      <c r="Z223" s="270"/>
      <c r="AA223" s="270"/>
      <c r="AB223" s="270"/>
      <c r="AC223" s="270"/>
    </row>
    <row r="224" spans="2:31" ht="16.5" customHeight="1" x14ac:dyDescent="0.3">
      <c r="B224" s="77"/>
      <c r="C224" s="229"/>
      <c r="D224" s="77"/>
      <c r="E224" s="77"/>
      <c r="F224" s="77"/>
      <c r="G224" s="77"/>
      <c r="H224" s="77"/>
      <c r="I224" s="77"/>
      <c r="J224" s="77"/>
      <c r="K224" s="77"/>
      <c r="L224" s="77"/>
      <c r="M224" s="77"/>
      <c r="N224" s="77"/>
      <c r="O224" s="270"/>
      <c r="P224" s="270"/>
      <c r="Q224" s="270"/>
      <c r="R224" s="270"/>
      <c r="S224" s="270"/>
      <c r="T224" s="270"/>
      <c r="U224" s="270"/>
      <c r="V224" s="270"/>
      <c r="W224" s="270"/>
      <c r="X224" s="270"/>
      <c r="Y224" s="270"/>
      <c r="Z224" s="270"/>
      <c r="AA224" s="270"/>
      <c r="AB224" s="270"/>
      <c r="AC224" s="270"/>
    </row>
    <row r="225" spans="2:29" ht="16.5" customHeight="1" x14ac:dyDescent="0.3">
      <c r="B225" s="77"/>
      <c r="C225" s="229"/>
      <c r="D225" s="77"/>
      <c r="E225" s="77"/>
      <c r="F225" s="77"/>
      <c r="G225" s="77"/>
      <c r="H225" s="77"/>
      <c r="I225" s="77"/>
      <c r="J225" s="77"/>
      <c r="K225" s="77"/>
      <c r="L225" s="77"/>
      <c r="M225" s="77"/>
      <c r="N225" s="77"/>
      <c r="O225" s="270"/>
      <c r="P225" s="270"/>
      <c r="Q225" s="270"/>
      <c r="R225" s="270"/>
      <c r="S225" s="270"/>
      <c r="T225" s="270"/>
      <c r="U225" s="270"/>
      <c r="V225" s="270"/>
      <c r="W225" s="270"/>
      <c r="X225" s="270"/>
      <c r="Y225" s="270"/>
      <c r="Z225" s="270"/>
      <c r="AA225" s="270"/>
      <c r="AB225" s="270"/>
      <c r="AC225" s="270"/>
    </row>
    <row r="226" spans="2:29" ht="16.5" customHeight="1" x14ac:dyDescent="0.3">
      <c r="B226" s="77"/>
      <c r="C226" s="229"/>
      <c r="D226" s="77"/>
      <c r="E226" s="77"/>
      <c r="F226" s="77"/>
      <c r="G226" s="77"/>
      <c r="H226" s="77"/>
      <c r="I226" s="77"/>
      <c r="J226" s="77"/>
      <c r="K226" s="77"/>
      <c r="L226" s="77"/>
      <c r="M226" s="77"/>
      <c r="N226" s="77"/>
      <c r="O226" s="270"/>
      <c r="P226" s="270"/>
      <c r="Q226" s="270"/>
      <c r="R226" s="270"/>
      <c r="S226" s="270"/>
      <c r="T226" s="270"/>
      <c r="U226" s="270"/>
      <c r="V226" s="270"/>
      <c r="W226" s="270"/>
      <c r="X226" s="270"/>
      <c r="Y226" s="270"/>
      <c r="Z226" s="270"/>
      <c r="AA226" s="270"/>
      <c r="AB226" s="270"/>
      <c r="AC226" s="270"/>
    </row>
    <row r="227" spans="2:29" ht="16.5" customHeight="1" x14ac:dyDescent="0.3">
      <c r="B227" s="77"/>
      <c r="C227" s="229"/>
      <c r="D227" s="77"/>
      <c r="E227" s="77"/>
      <c r="F227" s="77"/>
      <c r="G227" s="77"/>
      <c r="H227" s="77"/>
      <c r="I227" s="77"/>
      <c r="J227" s="77"/>
      <c r="K227" s="77"/>
      <c r="L227" s="77"/>
      <c r="M227" s="77"/>
      <c r="N227" s="77"/>
      <c r="O227" s="270"/>
      <c r="P227" s="270"/>
      <c r="Q227" s="270"/>
      <c r="R227" s="270"/>
      <c r="S227" s="270"/>
      <c r="T227" s="270"/>
      <c r="U227" s="270"/>
      <c r="V227" s="270"/>
      <c r="W227" s="270"/>
      <c r="X227" s="270"/>
      <c r="Y227" s="270"/>
      <c r="Z227" s="270"/>
      <c r="AA227" s="270"/>
      <c r="AB227" s="270"/>
      <c r="AC227" s="270"/>
    </row>
    <row r="228" spans="2:29" ht="16.5" customHeight="1" x14ac:dyDescent="0.3">
      <c r="B228" s="77"/>
      <c r="C228" s="229"/>
      <c r="D228" s="77"/>
      <c r="E228" s="77"/>
      <c r="F228" s="77"/>
      <c r="G228" s="77"/>
      <c r="H228" s="77"/>
      <c r="I228" s="77"/>
      <c r="J228" s="77"/>
      <c r="K228" s="77"/>
      <c r="L228" s="77"/>
      <c r="M228" s="77"/>
      <c r="N228" s="77"/>
      <c r="O228" s="270"/>
      <c r="P228" s="270"/>
      <c r="Q228" s="270"/>
      <c r="R228" s="270"/>
      <c r="S228" s="270"/>
      <c r="T228" s="270"/>
      <c r="U228" s="270"/>
      <c r="V228" s="270"/>
      <c r="W228" s="270"/>
      <c r="X228" s="270"/>
      <c r="Y228" s="270"/>
      <c r="Z228" s="270"/>
      <c r="AA228" s="270"/>
      <c r="AB228" s="270"/>
      <c r="AC228" s="270"/>
    </row>
    <row r="229" spans="2:29" ht="16.5" customHeight="1" x14ac:dyDescent="0.3">
      <c r="B229" s="77"/>
      <c r="C229" s="229"/>
      <c r="D229" s="77"/>
      <c r="E229" s="77"/>
      <c r="F229" s="77"/>
      <c r="G229" s="77"/>
      <c r="H229" s="77"/>
      <c r="I229" s="77"/>
      <c r="J229" s="77"/>
      <c r="K229" s="77"/>
      <c r="L229" s="77"/>
      <c r="M229" s="77"/>
      <c r="N229" s="77"/>
      <c r="O229" s="270"/>
      <c r="P229" s="270"/>
      <c r="Q229" s="270"/>
      <c r="R229" s="270"/>
      <c r="S229" s="270"/>
      <c r="T229" s="270"/>
      <c r="U229" s="270"/>
      <c r="V229" s="270"/>
      <c r="W229" s="270"/>
      <c r="X229" s="270"/>
      <c r="Y229" s="270"/>
      <c r="Z229" s="270"/>
      <c r="AA229" s="270"/>
      <c r="AB229" s="270"/>
      <c r="AC229" s="270"/>
    </row>
    <row r="230" spans="2:29" ht="16.5" customHeight="1" x14ac:dyDescent="0.3">
      <c r="B230" s="77"/>
      <c r="C230" s="229"/>
      <c r="D230" s="77"/>
      <c r="E230" s="77"/>
      <c r="F230" s="77"/>
      <c r="G230" s="77"/>
      <c r="H230" s="77"/>
      <c r="I230" s="77"/>
      <c r="J230" s="77"/>
      <c r="K230" s="77"/>
      <c r="L230" s="77"/>
      <c r="M230" s="77"/>
      <c r="N230" s="77"/>
      <c r="O230" s="270"/>
      <c r="P230" s="270"/>
      <c r="Q230" s="270"/>
      <c r="R230" s="270"/>
      <c r="S230" s="270"/>
      <c r="T230" s="270"/>
      <c r="U230" s="270"/>
      <c r="V230" s="270"/>
      <c r="W230" s="270"/>
      <c r="X230" s="270"/>
      <c r="Y230" s="270"/>
      <c r="Z230" s="270"/>
      <c r="AA230" s="270"/>
      <c r="AB230" s="270"/>
      <c r="AC230" s="270"/>
    </row>
    <row r="231" spans="2:29" ht="16.5" customHeight="1" x14ac:dyDescent="0.3">
      <c r="B231" s="77"/>
      <c r="C231" s="229"/>
      <c r="D231" s="77"/>
      <c r="E231" s="77"/>
      <c r="F231" s="77"/>
      <c r="G231" s="77"/>
      <c r="H231" s="77"/>
      <c r="I231" s="77"/>
      <c r="J231" s="77"/>
      <c r="K231" s="77"/>
      <c r="L231" s="77"/>
      <c r="M231" s="77"/>
      <c r="N231" s="77"/>
      <c r="O231" s="270"/>
      <c r="P231" s="270"/>
      <c r="Q231" s="270"/>
      <c r="R231" s="270"/>
      <c r="S231" s="270"/>
      <c r="T231" s="270"/>
      <c r="U231" s="270"/>
      <c r="V231" s="270"/>
      <c r="W231" s="270"/>
      <c r="X231" s="270"/>
      <c r="Y231" s="270"/>
      <c r="Z231" s="270"/>
      <c r="AA231" s="270"/>
      <c r="AB231" s="270"/>
      <c r="AC231" s="270"/>
    </row>
    <row r="232" spans="2:29" ht="16.5" customHeight="1" x14ac:dyDescent="0.3">
      <c r="B232" s="77"/>
      <c r="C232" s="229"/>
      <c r="D232" s="77"/>
      <c r="E232" s="77"/>
      <c r="F232" s="77"/>
      <c r="G232" s="77"/>
      <c r="H232" s="77"/>
      <c r="I232" s="77"/>
      <c r="J232" s="77"/>
      <c r="K232" s="77"/>
      <c r="L232" s="77"/>
      <c r="M232" s="77"/>
      <c r="N232" s="77"/>
      <c r="O232" s="270"/>
      <c r="P232" s="270"/>
      <c r="Q232" s="270"/>
      <c r="R232" s="270"/>
      <c r="S232" s="270"/>
      <c r="T232" s="270"/>
      <c r="U232" s="270"/>
      <c r="V232" s="270"/>
      <c r="W232" s="270"/>
      <c r="X232" s="270"/>
      <c r="Y232" s="270"/>
      <c r="Z232" s="270"/>
      <c r="AA232" s="270"/>
      <c r="AB232" s="270"/>
      <c r="AC232" s="270"/>
    </row>
    <row r="233" spans="2:29" ht="16.5" customHeight="1" x14ac:dyDescent="0.3">
      <c r="B233" s="77"/>
      <c r="C233" s="229"/>
      <c r="D233" s="77"/>
      <c r="E233" s="77"/>
      <c r="F233" s="77"/>
      <c r="G233" s="77"/>
      <c r="H233" s="77"/>
      <c r="I233" s="77"/>
      <c r="J233" s="77"/>
      <c r="K233" s="77"/>
      <c r="L233" s="77"/>
      <c r="M233" s="77"/>
      <c r="N233" s="77"/>
      <c r="O233" s="270"/>
      <c r="P233" s="270"/>
      <c r="Q233" s="270"/>
      <c r="R233" s="270"/>
      <c r="S233" s="270"/>
      <c r="T233" s="270"/>
      <c r="U233" s="270"/>
      <c r="V233" s="270"/>
      <c r="W233" s="270"/>
      <c r="X233" s="270"/>
      <c r="Y233" s="270"/>
      <c r="Z233" s="270"/>
      <c r="AA233" s="270"/>
      <c r="AB233" s="270"/>
      <c r="AC233" s="270"/>
    </row>
    <row r="234" spans="2:29" ht="16.5" customHeight="1" x14ac:dyDescent="0.3">
      <c r="B234" s="77"/>
      <c r="C234" s="229"/>
      <c r="D234" s="77"/>
      <c r="E234" s="77"/>
      <c r="F234" s="77"/>
      <c r="G234" s="77"/>
      <c r="H234" s="77"/>
      <c r="I234" s="77"/>
      <c r="J234" s="77"/>
      <c r="K234" s="77"/>
      <c r="L234" s="77"/>
      <c r="M234" s="77"/>
      <c r="N234" s="77"/>
      <c r="O234" s="270"/>
      <c r="P234" s="270"/>
      <c r="Q234" s="270"/>
      <c r="R234" s="270"/>
      <c r="S234" s="270"/>
      <c r="T234" s="270"/>
      <c r="U234" s="270"/>
      <c r="V234" s="270"/>
      <c r="W234" s="270"/>
      <c r="X234" s="270"/>
      <c r="Y234" s="270"/>
      <c r="Z234" s="270"/>
      <c r="AA234" s="270"/>
      <c r="AB234" s="270"/>
      <c r="AC234" s="270"/>
    </row>
    <row r="235" spans="2:29" ht="16.5" customHeight="1" x14ac:dyDescent="0.3">
      <c r="B235" s="77"/>
      <c r="C235" s="229"/>
      <c r="D235" s="77"/>
      <c r="E235" s="77"/>
      <c r="F235" s="77"/>
      <c r="G235" s="77"/>
      <c r="H235" s="77"/>
      <c r="I235" s="77"/>
      <c r="J235" s="77"/>
      <c r="K235" s="77"/>
      <c r="L235" s="77"/>
      <c r="M235" s="77"/>
      <c r="N235" s="77"/>
      <c r="O235" s="270"/>
      <c r="P235" s="270"/>
      <c r="Q235" s="270"/>
      <c r="R235" s="270"/>
      <c r="S235" s="270"/>
      <c r="T235" s="270"/>
      <c r="U235" s="270"/>
      <c r="V235" s="270"/>
      <c r="W235" s="270"/>
      <c r="X235" s="270"/>
      <c r="Y235" s="270"/>
      <c r="Z235" s="270"/>
      <c r="AA235" s="270"/>
      <c r="AB235" s="270"/>
      <c r="AC235" s="270"/>
    </row>
  </sheetData>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5"/>
    <pageSetUpPr fitToPage="1"/>
  </sheetPr>
  <dimension ref="A1:T36"/>
  <sheetViews>
    <sheetView showGridLines="0" zoomScale="90" zoomScaleNormal="90" workbookViewId="0">
      <pane ySplit="6" topLeftCell="A7" activePane="bottomLeft" state="frozen"/>
      <selection activeCell="I61" sqref="I61"/>
      <selection pane="bottomLeft" activeCell="I61" sqref="I61"/>
    </sheetView>
  </sheetViews>
  <sheetFormatPr defaultColWidth="10.5703125" defaultRowHeight="16.5" customHeight="1" outlineLevelRow="1" x14ac:dyDescent="0.3"/>
  <cols>
    <col min="1" max="1" width="1.85546875" style="41" customWidth="1"/>
    <col min="2" max="2" width="49" style="41" customWidth="1"/>
    <col min="3" max="3" width="13.140625" style="41" bestFit="1" customWidth="1"/>
    <col min="4" max="4" width="10.5703125" style="41"/>
    <col min="5" max="5" width="11.5703125" style="41" customWidth="1"/>
    <col min="6" max="13" width="11.5703125" style="41" bestFit="1" customWidth="1"/>
    <col min="14" max="14" width="11.5703125" style="41" customWidth="1"/>
    <col min="15" max="15" width="11.5703125" style="41" bestFit="1" customWidth="1"/>
    <col min="16" max="16" width="3.85546875" style="41" customWidth="1"/>
    <col min="17" max="17" width="12.7109375" style="41" bestFit="1" customWidth="1"/>
    <col min="18" max="16384" width="10.5703125" style="41"/>
  </cols>
  <sheetData>
    <row r="1" spans="1:19" s="271" customFormat="1" ht="8.25" customHeight="1" x14ac:dyDescent="0.3">
      <c r="A1" s="270"/>
      <c r="C1" s="145"/>
    </row>
    <row r="2" spans="1:19" s="211" customFormat="1" ht="15" customHeight="1" x14ac:dyDescent="0.3">
      <c r="A2" s="78"/>
      <c r="B2" s="78"/>
      <c r="C2" s="78"/>
      <c r="D2" s="78"/>
      <c r="E2" s="78"/>
      <c r="F2" s="78"/>
      <c r="G2" s="78"/>
      <c r="H2" s="78"/>
      <c r="I2" s="78"/>
      <c r="J2" s="78"/>
      <c r="K2" s="78"/>
      <c r="L2" s="78"/>
      <c r="M2" s="78"/>
      <c r="N2" s="78"/>
      <c r="O2" s="79"/>
    </row>
    <row r="3" spans="1:19" s="220" customFormat="1" ht="65.25" customHeight="1" x14ac:dyDescent="0.3">
      <c r="A3" s="216"/>
      <c r="B3" s="215" t="s">
        <v>398</v>
      </c>
      <c r="C3" s="215"/>
      <c r="D3" s="82"/>
      <c r="E3" s="82"/>
      <c r="F3" s="82"/>
      <c r="G3" s="83"/>
      <c r="H3" s="82"/>
      <c r="I3" s="82"/>
      <c r="J3" s="82"/>
      <c r="K3" s="82"/>
      <c r="L3" s="82"/>
      <c r="M3" s="82"/>
      <c r="N3" s="82"/>
      <c r="O3" s="217"/>
    </row>
    <row r="4" spans="1:19" ht="23.25" customHeight="1" x14ac:dyDescent="0.3">
      <c r="B4" s="73" t="s">
        <v>54</v>
      </c>
      <c r="C4" s="233" t="str">
        <f>'Basic input'!C16</f>
        <v>Base case</v>
      </c>
      <c r="D4" s="59"/>
    </row>
    <row r="5" spans="1:19" ht="24" customHeight="1" x14ac:dyDescent="0.3">
      <c r="D5" s="38"/>
      <c r="E5" s="60"/>
      <c r="F5" s="60"/>
      <c r="G5" s="60"/>
      <c r="H5" s="60"/>
      <c r="I5" s="60"/>
      <c r="J5" s="60"/>
      <c r="K5" s="60"/>
      <c r="L5" s="60"/>
      <c r="M5" s="60"/>
      <c r="N5" s="60"/>
      <c r="O5" s="60"/>
    </row>
    <row r="6" spans="1:19" ht="24" customHeight="1" x14ac:dyDescent="0.3">
      <c r="B6" s="62"/>
      <c r="C6" s="90" t="s">
        <v>32</v>
      </c>
      <c r="D6" s="62">
        <v>2018</v>
      </c>
      <c r="E6" s="62">
        <v>2019</v>
      </c>
      <c r="F6" s="62">
        <v>2020</v>
      </c>
      <c r="G6" s="62">
        <v>2021</v>
      </c>
      <c r="H6" s="62">
        <v>2022</v>
      </c>
      <c r="I6" s="62">
        <v>2023</v>
      </c>
      <c r="J6" s="62">
        <v>2024</v>
      </c>
      <c r="K6" s="62">
        <v>2025</v>
      </c>
      <c r="L6" s="62">
        <v>2026</v>
      </c>
      <c r="M6" s="62">
        <v>2027</v>
      </c>
      <c r="N6" s="62">
        <v>2028</v>
      </c>
    </row>
    <row r="7" spans="1:19" s="211" customFormat="1" ht="39.950000000000003" customHeight="1" x14ac:dyDescent="0.3">
      <c r="A7" s="85"/>
      <c r="B7" s="163" t="s">
        <v>308</v>
      </c>
      <c r="C7" s="162"/>
      <c r="D7" s="162"/>
      <c r="E7" s="162"/>
      <c r="F7" s="162"/>
      <c r="G7" s="162"/>
      <c r="H7" s="162"/>
      <c r="I7" s="162"/>
      <c r="J7" s="162"/>
      <c r="K7" s="162"/>
      <c r="L7" s="162"/>
      <c r="M7" s="162"/>
      <c r="N7" s="162"/>
    </row>
    <row r="8" spans="1:19" ht="16.5" customHeight="1" x14ac:dyDescent="0.3">
      <c r="C8" s="49"/>
    </row>
    <row r="9" spans="1:19" s="211" customFormat="1" ht="20.25" customHeight="1" x14ac:dyDescent="0.3">
      <c r="A9" s="85"/>
      <c r="B9" s="133" t="s">
        <v>309</v>
      </c>
      <c r="C9" s="134"/>
      <c r="D9" s="134"/>
      <c r="E9" s="134"/>
      <c r="F9" s="134"/>
      <c r="G9" s="134"/>
      <c r="H9" s="134"/>
      <c r="I9" s="134"/>
      <c r="J9" s="134"/>
      <c r="K9" s="134"/>
      <c r="L9" s="134"/>
      <c r="M9" s="134"/>
      <c r="N9" s="134"/>
    </row>
    <row r="10" spans="1:19" ht="16.5" customHeight="1" x14ac:dyDescent="0.3">
      <c r="B10" s="41" t="s">
        <v>310</v>
      </c>
      <c r="C10" s="107" t="s">
        <v>115</v>
      </c>
      <c r="D10" s="35">
        <f>IF(OR('Basic input'!F74&lt;&gt;0,'Basic input'!F67&lt;&gt;0),'Detailed input - Production'!E37,IF(OR('Basic input'!F73&lt;&gt;0,'Basic input'!F72&lt;&gt;0,'Basic input'!F66&lt;&gt;0,'Basic input'!F65&lt;&gt;0),'Detailed input - Production'!E36,IF(OR('Basic input'!F71&lt;&gt;0,'Basic input'!F70&lt;&gt;0,'Basic input'!F69&lt;&gt;0,'Basic input'!F64&lt;&gt;0,'Basic input'!F64&lt;&gt;0,'Basic input'!F63&lt;&gt;0,'Basic input'!F62&lt;&gt;0,'Basic input'!F61&lt;&gt;0,'Basic input'!F60&lt;&gt;0),'Detailed input - Production'!E35,0)))</f>
        <v>0</v>
      </c>
      <c r="E10" s="35">
        <f>IF(OR('Basic input'!G74&lt;&gt;0,'Basic input'!G67&lt;&gt;0),'Detailed input - Production'!F37,IF(OR('Basic input'!G73&lt;&gt;0,'Basic input'!G72&lt;&gt;0,'Basic input'!G66&lt;&gt;0,'Basic input'!G65&lt;&gt;0),'Detailed input - Production'!F36,IF(OR('Basic input'!G71&lt;&gt;0,'Basic input'!G70&lt;&gt;0,'Basic input'!G69&lt;&gt;0,'Basic input'!G64&lt;&gt;0,'Basic input'!G64&lt;&gt;0,'Basic input'!G63&lt;&gt;0,'Basic input'!G62&lt;&gt;0,'Basic input'!G61&lt;&gt;0,'Basic input'!G60&lt;&gt;0),'Detailed input - Production'!F35,0)))</f>
        <v>0</v>
      </c>
      <c r="F10" s="35">
        <f>IF(OR('Basic input'!H74&lt;&gt;0,'Basic input'!H67&lt;&gt;0),'Detailed input - Production'!G37,IF(OR('Basic input'!H73&lt;&gt;0,'Basic input'!H72&lt;&gt;0,'Basic input'!H66&lt;&gt;0,'Basic input'!H65&lt;&gt;0),'Detailed input - Production'!G36,IF(OR('Basic input'!H71&lt;&gt;0,'Basic input'!H70&lt;&gt;0,'Basic input'!H69&lt;&gt;0,'Basic input'!H64&lt;&gt;0,'Basic input'!H64&lt;&gt;0,'Basic input'!H63&lt;&gt;0,'Basic input'!H62&lt;&gt;0,'Basic input'!H61&lt;&gt;0,'Basic input'!H60&lt;&gt;0),'Detailed input - Production'!G35,0)))</f>
        <v>0</v>
      </c>
      <c r="G10" s="35">
        <f>IF(OR('Basic input'!I74&lt;&gt;0,'Basic input'!I67&lt;&gt;0),'Detailed input - Production'!H37,IF(OR('Basic input'!I73&lt;&gt;0,'Basic input'!I72&lt;&gt;0,'Basic input'!I66&lt;&gt;0,'Basic input'!I65&lt;&gt;0),'Detailed input - Production'!H36,IF(OR('Basic input'!I71&lt;&gt;0,'Basic input'!I70&lt;&gt;0,'Basic input'!I69&lt;&gt;0,'Basic input'!I64&lt;&gt;0,'Basic input'!I64&lt;&gt;0,'Basic input'!I63&lt;&gt;0,'Basic input'!I62&lt;&gt;0,'Basic input'!I61&lt;&gt;0,'Basic input'!I60&lt;&gt;0),'Detailed input - Production'!H35,0)))</f>
        <v>0</v>
      </c>
      <c r="H10" s="35">
        <f>IF(OR('Basic input'!J74&lt;&gt;0,'Basic input'!J67&lt;&gt;0),'Detailed input - Production'!I37,IF(OR('Basic input'!J73&lt;&gt;0,'Basic input'!J72&lt;&gt;0,'Basic input'!J66&lt;&gt;0,'Basic input'!J65&lt;&gt;0),'Detailed input - Production'!I36,IF(OR('Basic input'!J71&lt;&gt;0,'Basic input'!J70&lt;&gt;0,'Basic input'!J69&lt;&gt;0,'Basic input'!J64&lt;&gt;0,'Basic input'!J64&lt;&gt;0,'Basic input'!J63&lt;&gt;0,'Basic input'!J62&lt;&gt;0,'Basic input'!J61&lt;&gt;0,'Basic input'!J60&lt;&gt;0),'Detailed input - Production'!I35,0)))</f>
        <v>0</v>
      </c>
      <c r="I10" s="35">
        <f>IF(OR('Basic input'!K74&lt;&gt;0,'Basic input'!K67&lt;&gt;0),'Detailed input - Production'!J37,IF(OR('Basic input'!K73&lt;&gt;0,'Basic input'!K72&lt;&gt;0,'Basic input'!K66&lt;&gt;0,'Basic input'!K65&lt;&gt;0),'Detailed input - Production'!J36,IF(OR('Basic input'!K71&lt;&gt;0,'Basic input'!K70&lt;&gt;0,'Basic input'!K69&lt;&gt;0,'Basic input'!K64&lt;&gt;0,'Basic input'!K64&lt;&gt;0,'Basic input'!K63&lt;&gt;0,'Basic input'!K62&lt;&gt;0,'Basic input'!K61&lt;&gt;0,'Basic input'!K60&lt;&gt;0),'Detailed input - Production'!J35,0)))</f>
        <v>0</v>
      </c>
      <c r="J10" s="35">
        <f>IF(OR('Basic input'!L74&lt;&gt;0,'Basic input'!L67&lt;&gt;0),'Detailed input - Production'!K37,IF(OR('Basic input'!L73&lt;&gt;0,'Basic input'!L72&lt;&gt;0,'Basic input'!L66&lt;&gt;0,'Basic input'!L65&lt;&gt;0),'Detailed input - Production'!K36,IF(OR('Basic input'!L71&lt;&gt;0,'Basic input'!L70&lt;&gt;0,'Basic input'!L69&lt;&gt;0,'Basic input'!L64&lt;&gt;0,'Basic input'!L64&lt;&gt;0,'Basic input'!L63&lt;&gt;0,'Basic input'!L62&lt;&gt;0,'Basic input'!L61&lt;&gt;0,'Basic input'!L60&lt;&gt;0),'Detailed input - Production'!K35,0)))</f>
        <v>0</v>
      </c>
      <c r="K10" s="35">
        <f>IF(OR('Basic input'!M74&lt;&gt;0,'Basic input'!M67&lt;&gt;0),'Detailed input - Production'!L37,IF(OR('Basic input'!M73&lt;&gt;0,'Basic input'!M72&lt;&gt;0,'Basic input'!M66&lt;&gt;0,'Basic input'!M65&lt;&gt;0),'Detailed input - Production'!L36,IF(OR('Basic input'!M71&lt;&gt;0,'Basic input'!M70&lt;&gt;0,'Basic input'!M69&lt;&gt;0,'Basic input'!M64&lt;&gt;0,'Basic input'!M64&lt;&gt;0,'Basic input'!M63&lt;&gt;0,'Basic input'!M62&lt;&gt;0,'Basic input'!M61&lt;&gt;0,'Basic input'!M60&lt;&gt;0),'Detailed input - Production'!L35,0)))</f>
        <v>0</v>
      </c>
      <c r="L10" s="35">
        <f>IF(OR('Basic input'!N74&lt;&gt;0,'Basic input'!N67&lt;&gt;0),'Detailed input - Production'!M37,IF(OR('Basic input'!N73&lt;&gt;0,'Basic input'!N72&lt;&gt;0,'Basic input'!N66&lt;&gt;0,'Basic input'!N65&lt;&gt;0),'Detailed input - Production'!M36,IF(OR('Basic input'!N71&lt;&gt;0,'Basic input'!N70&lt;&gt;0,'Basic input'!N69&lt;&gt;0,'Basic input'!N64&lt;&gt;0,'Basic input'!N64&lt;&gt;0,'Basic input'!N63&lt;&gt;0,'Basic input'!N62&lt;&gt;0,'Basic input'!N61&lt;&gt;0,'Basic input'!N60&lt;&gt;0),'Detailed input - Production'!M35,0)))</f>
        <v>0</v>
      </c>
      <c r="M10" s="35">
        <f>IF(OR('Basic input'!O74&lt;&gt;0,'Basic input'!O67&lt;&gt;0),'Detailed input - Production'!N37,IF(OR('Basic input'!O73&lt;&gt;0,'Basic input'!O72&lt;&gt;0,'Basic input'!O66&lt;&gt;0,'Basic input'!O65&lt;&gt;0),'Detailed input - Production'!N36,IF(OR('Basic input'!O71&lt;&gt;0,'Basic input'!O70&lt;&gt;0,'Basic input'!O69&lt;&gt;0,'Basic input'!O64&lt;&gt;0,'Basic input'!O64&lt;&gt;0,'Basic input'!O63&lt;&gt;0,'Basic input'!O62&lt;&gt;0,'Basic input'!O61&lt;&gt;0,'Basic input'!O60&lt;&gt;0),'Detailed input - Production'!N35,0)))</f>
        <v>0</v>
      </c>
      <c r="N10" s="35">
        <f>IF(OR('Basic input'!P74&lt;&gt;0,'Basic input'!P67&lt;&gt;0),'Detailed input - Production'!O37,IF(OR('Basic input'!P73&lt;&gt;0,'Basic input'!P72&lt;&gt;0,'Basic input'!P66&lt;&gt;0,'Basic input'!P65&lt;&gt;0),'Detailed input - Production'!O36,IF(OR('Basic input'!P71&lt;&gt;0,'Basic input'!P70&lt;&gt;0,'Basic input'!P69&lt;&gt;0,'Basic input'!P64&lt;&gt;0,'Basic input'!P64&lt;&gt;0,'Basic input'!P63&lt;&gt;0,'Basic input'!P62&lt;&gt;0,'Basic input'!P61&lt;&gt;0,'Basic input'!P60&lt;&gt;0),'Detailed input - Production'!O35,0)))</f>
        <v>0</v>
      </c>
    </row>
    <row r="11" spans="1:19" ht="16.5" customHeight="1" x14ac:dyDescent="0.3">
      <c r="B11" s="41" t="s">
        <v>311</v>
      </c>
      <c r="C11" s="107" t="s">
        <v>115</v>
      </c>
      <c r="D11" s="41">
        <f>IF(D10&lt;&gt;0,D10,0)</f>
        <v>0</v>
      </c>
      <c r="E11" s="41">
        <f>IF(D11&lt;&gt;0,0,IF(E10&lt;&gt;0,E10,0))</f>
        <v>0</v>
      </c>
      <c r="F11" s="41">
        <f>IF(OR(D11&lt;&gt;0,E11&lt;&gt;0),0,IF(F10&lt;&gt;0,F10,0))</f>
        <v>0</v>
      </c>
      <c r="G11" s="41">
        <f>IF(OR(D11&lt;&gt;0,E11&lt;&gt;0,F11&lt;&gt;0),0,IF(G10&lt;&gt;0,G10,0))</f>
        <v>0</v>
      </c>
      <c r="H11" s="41">
        <f>IF(OR(D11&lt;&gt;0,E11&lt;&gt;0,F11&lt;&gt;0,G11&lt;&gt;0),0,IF(H10&lt;&gt;0,H10,0))</f>
        <v>0</v>
      </c>
      <c r="I11" s="41">
        <f>IF(OR(D11&lt;&gt;0,E11&lt;&gt;0,F11&lt;&gt;0,G11&lt;&gt;0,H11&lt;&gt;0),0,IF(I10&lt;&gt;0,I10,0))</f>
        <v>0</v>
      </c>
      <c r="J11" s="41">
        <f>IF(OR(D11&lt;&gt;0,E11&lt;&gt;0,F11&lt;&gt;0,G11&lt;&gt;0,H11&lt;&gt;0,I11&lt;&gt;0),0,IF(J10&lt;&gt;0,J10,0))</f>
        <v>0</v>
      </c>
      <c r="K11" s="41">
        <f>IF(OR(D11&lt;&gt;0,E11&lt;&gt;0,F11&lt;&gt;0,G11&lt;&gt;0,H11&lt;&gt;0,I11&lt;&gt;0,J11&lt;&gt;0),0,IF(K10&lt;&gt;0,K10,0))</f>
        <v>0</v>
      </c>
      <c r="L11" s="41">
        <f>IF(OR(D11&lt;&gt;0,E11&lt;&gt;0,F11&lt;&gt;0,G11&lt;&gt;0,H11&lt;&gt;0,I11&lt;&gt;0,J11&lt;&gt;0,K11&lt;&gt;0),0,IF(L10&lt;&gt;0,L10,0))</f>
        <v>0</v>
      </c>
      <c r="M11" s="41">
        <f>IF(OR(D11&lt;&gt;0,E11&lt;&gt;0,F11&lt;&gt;0,G11&lt;&gt;0,H11&lt;&gt;0,I11&lt;&gt;0,J11&lt;&gt;0,K11&lt;&gt;0,L11&lt;&gt;0),0,IF(M10&lt;&gt;0,M10,0))</f>
        <v>0</v>
      </c>
      <c r="N11" s="41">
        <f>IF(OR(D11&lt;&gt;0,E11&lt;&gt;0,F11&lt;&gt;0,G11&lt;&gt;0,H11&lt;&gt;0,I11&lt;&gt;0,J11&lt;&gt;0,K11&lt;&gt;0,L11&lt;&gt;0,M11&lt;&gt;0),0,IF(N10&lt;&gt;0,N10,0))</f>
        <v>0</v>
      </c>
      <c r="O11" s="70" t="s">
        <v>312</v>
      </c>
      <c r="P11" s="70"/>
      <c r="Q11" s="70"/>
      <c r="R11" s="70"/>
      <c r="S11" s="70"/>
    </row>
    <row r="12" spans="1:19" ht="16.5" customHeight="1" x14ac:dyDescent="0.3">
      <c r="C12" s="49"/>
    </row>
    <row r="13" spans="1:19" s="211" customFormat="1" ht="20.25" customHeight="1" x14ac:dyDescent="0.3">
      <c r="A13" s="85"/>
      <c r="B13" s="133" t="s">
        <v>313</v>
      </c>
      <c r="C13" s="134"/>
      <c r="D13" s="134"/>
      <c r="E13" s="134"/>
      <c r="F13" s="134"/>
      <c r="G13" s="134"/>
      <c r="H13" s="134"/>
      <c r="I13" s="134"/>
      <c r="J13" s="134"/>
      <c r="K13" s="134"/>
      <c r="L13" s="134"/>
      <c r="M13" s="134"/>
      <c r="N13" s="134"/>
    </row>
    <row r="14" spans="1:19" ht="16.5" customHeight="1" x14ac:dyDescent="0.3">
      <c r="B14" s="42" t="str">
        <f>Dropdowns!J2</f>
        <v>On-site electrolysis (own production)</v>
      </c>
      <c r="C14" s="66" t="s">
        <v>72</v>
      </c>
      <c r="D14" s="104">
        <f>IF(D15=0,0,SUM(D15:D16))</f>
        <v>0</v>
      </c>
      <c r="E14" s="104">
        <f t="shared" ref="E14:N14" si="0">IF(E15=0,0,SUM(E15:E16))</f>
        <v>0</v>
      </c>
      <c r="F14" s="104">
        <f t="shared" si="0"/>
        <v>0</v>
      </c>
      <c r="G14" s="104">
        <f t="shared" si="0"/>
        <v>0</v>
      </c>
      <c r="H14" s="104">
        <f t="shared" si="0"/>
        <v>0</v>
      </c>
      <c r="I14" s="104">
        <f t="shared" si="0"/>
        <v>0</v>
      </c>
      <c r="J14" s="104">
        <f t="shared" si="0"/>
        <v>0</v>
      </c>
      <c r="K14" s="104">
        <f t="shared" si="0"/>
        <v>0</v>
      </c>
      <c r="L14" s="104">
        <f t="shared" si="0"/>
        <v>0</v>
      </c>
      <c r="M14" s="104">
        <f t="shared" si="0"/>
        <v>0</v>
      </c>
      <c r="N14" s="104">
        <f t="shared" si="0"/>
        <v>0</v>
      </c>
    </row>
    <row r="15" spans="1:19" ht="16.5" customHeight="1" outlineLevel="1" x14ac:dyDescent="0.3">
      <c r="B15" s="41" t="s">
        <v>73</v>
      </c>
      <c r="C15" s="98" t="s">
        <v>72</v>
      </c>
      <c r="D15" s="105">
        <f>IF(SUM($D$11:$N$11)=0,0,IF(SUM('Basic input'!$F$60:F67)=0,0,((MAX($D$11:$N$11)+'Detailed input - Production'!$E$39)*'Basic input'!F97)))</f>
        <v>0</v>
      </c>
      <c r="E15" s="105">
        <f>IF(SUM($D$11:$N$11)=0,0,IF(SUM('Basic input'!$F$60:G67)=0,0,((MAX($D$11:$N$11)+'Detailed input - Production'!$E$39)*'Basic input'!G97)))</f>
        <v>0</v>
      </c>
      <c r="F15" s="105">
        <f>IF(SUM($D$11:$N$11)=0,0,IF(SUM('Basic input'!$F$60:H67)=0,0,((MAX($D$11:$N$11)+'Detailed input - Production'!$E$39)*'Basic input'!H97)))</f>
        <v>0</v>
      </c>
      <c r="G15" s="105">
        <f>IF(SUM($D$11:$N$11)=0,0,IF(SUM('Basic input'!$F$60:I67)=0,0,((MAX($D$11:$N$11)+'Detailed input - Production'!$E$39)*'Basic input'!I97)))</f>
        <v>0</v>
      </c>
      <c r="H15" s="105">
        <f>IF(SUM($D$11:$N$11)=0,0,IF(SUM('Basic input'!$F$60:J67)=0,0,((MAX($D$11:$N$11)+'Detailed input - Production'!$E$39)*'Basic input'!J97)))</f>
        <v>0</v>
      </c>
      <c r="I15" s="105">
        <f>IF(SUM($D$11:$N$11)=0,0,IF(SUM('Basic input'!$F$60:K67)=0,0,((MAX($D$11:$N$11)+'Detailed input - Production'!$E$39)*'Basic input'!K97)))</f>
        <v>0</v>
      </c>
      <c r="J15" s="105">
        <f>IF(SUM($D$11:$N$11)=0,0,IF(SUM('Basic input'!$F$60:L67)=0,0,((MAX($D$11:$N$11)+'Detailed input - Production'!$E$39)*'Basic input'!L97)))</f>
        <v>0</v>
      </c>
      <c r="K15" s="105">
        <f>IF(SUM($D$11:$N$11)=0,0,IF(SUM('Basic input'!$F$60:M67)=0,0,((MAX($D$11:$N$11)+'Detailed input - Production'!$E$39)*'Basic input'!M97)))</f>
        <v>0</v>
      </c>
      <c r="L15" s="105">
        <f>IF(SUM($D$11:$N$11)=0,0,IF(SUM('Basic input'!$F$60:N67)=0,0,((MAX($D$11:$N$11)+'Detailed input - Production'!$E$39)*'Basic input'!N97)))</f>
        <v>0</v>
      </c>
      <c r="M15" s="105">
        <f>IF(SUM($D$11:$N$11)=0,0,IF(SUM('Basic input'!$F$60:O67)=0,0,((MAX($D$11:$N$11)+'Detailed input - Production'!$E$39)*'Basic input'!O97)))</f>
        <v>0</v>
      </c>
      <c r="N15" s="105">
        <f>IF(SUM($D$11:$N$11)=0,0,IF(SUM('Basic input'!$F$60:P67)=0,0,((MAX($D$11:$N$11)+'Detailed input - Production'!$E$39)*'Basic input'!P97)))</f>
        <v>0</v>
      </c>
      <c r="O15" s="41" t="s">
        <v>395</v>
      </c>
    </row>
    <row r="16" spans="1:19" ht="16.5" customHeight="1" outlineLevel="1" x14ac:dyDescent="0.3">
      <c r="B16" s="41" t="s">
        <v>74</v>
      </c>
      <c r="C16" s="49" t="s">
        <v>72</v>
      </c>
      <c r="D16" s="105">
        <f>'Detailed input - Production'!$E$32*'Basic input'!F100</f>
        <v>0.03</v>
      </c>
      <c r="E16" s="105">
        <f>'Detailed input - Production'!$E$32*'Basic input'!G100</f>
        <v>3.0300000000000001E-2</v>
      </c>
      <c r="F16" s="105">
        <f>'Detailed input - Production'!$E$32*'Basic input'!H100</f>
        <v>3.0603000000000005E-2</v>
      </c>
      <c r="G16" s="105">
        <f>'Detailed input - Production'!$E$32*'Basic input'!I100</f>
        <v>3.0909030000000004E-2</v>
      </c>
      <c r="H16" s="105">
        <f>'Detailed input - Production'!$E$32*'Basic input'!J100</f>
        <v>3.1218120300000009E-2</v>
      </c>
      <c r="I16" s="105">
        <f>'Detailed input - Production'!$E$32*'Basic input'!K100</f>
        <v>3.1530301503000013E-2</v>
      </c>
      <c r="J16" s="105">
        <f>'Detailed input - Production'!$E$32*'Basic input'!L100</f>
        <v>3.1845604518030007E-2</v>
      </c>
      <c r="K16" s="105">
        <f>'Detailed input - Production'!$E$32*'Basic input'!M100</f>
        <v>3.2164060563210306E-2</v>
      </c>
      <c r="L16" s="105">
        <f>'Detailed input - Production'!$E$32*'Basic input'!N100</f>
        <v>3.2485701168842411E-2</v>
      </c>
      <c r="M16" s="105">
        <f>'Detailed input - Production'!$E$32*'Basic input'!O100</f>
        <v>3.2810558180530837E-2</v>
      </c>
      <c r="N16" s="105">
        <f>'Detailed input - Production'!$E$32*'Basic input'!P100</f>
        <v>3.3138663762336144E-2</v>
      </c>
    </row>
    <row r="17" spans="1:20" ht="16.5" customHeight="1" x14ac:dyDescent="0.3">
      <c r="D17" s="105"/>
      <c r="E17" s="105"/>
      <c r="F17" s="105"/>
      <c r="G17" s="105"/>
      <c r="H17" s="105"/>
      <c r="I17" s="105"/>
      <c r="J17" s="105"/>
      <c r="K17" s="105"/>
      <c r="L17" s="105"/>
      <c r="M17" s="105"/>
      <c r="N17" s="105"/>
    </row>
    <row r="18" spans="1:20" ht="16.5" customHeight="1" x14ac:dyDescent="0.3">
      <c r="B18" s="42" t="str">
        <f>Dropdowns!J3</f>
        <v>Off-site electrolysis (own production - incl. delivery)</v>
      </c>
      <c r="C18" s="66" t="s">
        <v>72</v>
      </c>
      <c r="D18" s="104">
        <f>IF(D19=0,0,SUM(D19:D21))</f>
        <v>0</v>
      </c>
      <c r="E18" s="104">
        <f t="shared" ref="E18:N18" si="1">IF(E19=0,0,SUM(E19:E21))</f>
        <v>0</v>
      </c>
      <c r="F18" s="104">
        <f t="shared" si="1"/>
        <v>0</v>
      </c>
      <c r="G18" s="104">
        <f t="shared" si="1"/>
        <v>0</v>
      </c>
      <c r="H18" s="104">
        <f t="shared" si="1"/>
        <v>0</v>
      </c>
      <c r="I18" s="104">
        <f t="shared" si="1"/>
        <v>0</v>
      </c>
      <c r="J18" s="104">
        <f t="shared" si="1"/>
        <v>0</v>
      </c>
      <c r="K18" s="104">
        <f t="shared" si="1"/>
        <v>0</v>
      </c>
      <c r="L18" s="104">
        <f t="shared" si="1"/>
        <v>0</v>
      </c>
      <c r="M18" s="104">
        <f t="shared" si="1"/>
        <v>0</v>
      </c>
      <c r="N18" s="104">
        <f t="shared" si="1"/>
        <v>0</v>
      </c>
    </row>
    <row r="19" spans="1:20" ht="16.5" customHeight="1" outlineLevel="1" x14ac:dyDescent="0.3">
      <c r="B19" s="41" t="s">
        <v>73</v>
      </c>
      <c r="C19" s="98" t="s">
        <v>72</v>
      </c>
      <c r="D19" s="105">
        <f>IF(SUM($D$11:$N$11)=0,0,IF(SUM('Basic input'!$F$69:F74)=0,0,((MAX($D$11:$N$11)+'Detailed input - Production'!$E$39)*'Basic input'!F97)))</f>
        <v>0</v>
      </c>
      <c r="E19" s="105">
        <f>IF(SUM($D$11:$N$11)=0,0,IF(SUM('Basic input'!$F$69:G74)=0,0,((MAX($D$11:$N$11)+'Detailed input - Production'!$E$39)*'Basic input'!G97)))</f>
        <v>0</v>
      </c>
      <c r="F19" s="105">
        <f>IF(SUM($D$11:$N$11)=0,0,IF(SUM('Basic input'!$F$69:H74)=0,0,((MAX($D$11:$N$11)+'Detailed input - Production'!$E$39)*'Basic input'!H97)))</f>
        <v>0</v>
      </c>
      <c r="G19" s="105">
        <f>IF(SUM($D$11:$N$11)=0,0,IF(SUM('Basic input'!$F$69:I74)=0,0,((MAX($D$11:$N$11)+'Detailed input - Production'!$E$39)*'Basic input'!I97)))</f>
        <v>0</v>
      </c>
      <c r="H19" s="105">
        <f>IF(SUM($D$11:$N$11)=0,0,IF(SUM('Basic input'!$F$69:J74)=0,0,((MAX($D$11:$N$11)+'Detailed input - Production'!$E$39)*'Basic input'!J97)))</f>
        <v>0</v>
      </c>
      <c r="I19" s="105">
        <f>IF(SUM($D$11:$N$11)=0,0,IF(SUM('Basic input'!$F$69:K74)=0,0,((MAX($D$11:$N$11)+'Detailed input - Production'!$E$39)*'Basic input'!K97)))</f>
        <v>0</v>
      </c>
      <c r="J19" s="105">
        <f>IF(SUM($D$11:$N$11)=0,0,IF(SUM('Basic input'!$F$69:L74)=0,0,((MAX($D$11:$N$11)+'Detailed input - Production'!$E$39)*'Basic input'!L97)))</f>
        <v>0</v>
      </c>
      <c r="K19" s="105">
        <f>IF(SUM($D$11:$N$11)=0,0,IF(SUM('Basic input'!$F$69:M74)=0,0,((MAX($D$11:$N$11)+'Detailed input - Production'!$E$39)*'Basic input'!M97)))</f>
        <v>0</v>
      </c>
      <c r="L19" s="105">
        <f>IF(SUM($D$11:$N$11)=0,0,IF(SUM('Basic input'!$F$69:N74)=0,0,((MAX($D$11:$N$11)+'Detailed input - Production'!$E$39)*'Basic input'!N97)))</f>
        <v>0</v>
      </c>
      <c r="M19" s="105">
        <f>IF(SUM($D$11:$N$11)=0,0,IF(SUM('Basic input'!$F$69:O74)=0,0,((MAX($D$11:$N$11)+'Detailed input - Production'!$E$39)*'Basic input'!O97)))</f>
        <v>0</v>
      </c>
      <c r="N19" s="105">
        <f>IF(SUM($D$11:$N$11)=0,0,IF(SUM('Basic input'!$F$69:P74)=0,0,((MAX($D$11:$N$11)+'Detailed input - Production'!$E$39)*'Basic input'!P97)))</f>
        <v>0</v>
      </c>
      <c r="O19" s="41" t="s">
        <v>395</v>
      </c>
    </row>
    <row r="20" spans="1:20" ht="16.5" customHeight="1" outlineLevel="1" x14ac:dyDescent="0.3">
      <c r="B20" s="41" t="s">
        <v>74</v>
      </c>
      <c r="C20" s="49" t="s">
        <v>72</v>
      </c>
      <c r="D20" s="105">
        <f>'Detailed input - Production'!$E$32*'Basic input'!F100</f>
        <v>0.03</v>
      </c>
      <c r="E20" s="105">
        <f>'Detailed input - Production'!$E$32*'Basic input'!G100</f>
        <v>3.0300000000000001E-2</v>
      </c>
      <c r="F20" s="105">
        <f>'Detailed input - Production'!$E$32*'Basic input'!H100</f>
        <v>3.0603000000000005E-2</v>
      </c>
      <c r="G20" s="105">
        <f>'Detailed input - Production'!$E$32*'Basic input'!I100</f>
        <v>3.0909030000000004E-2</v>
      </c>
      <c r="H20" s="105">
        <f>'Detailed input - Production'!$E$32*'Basic input'!J100</f>
        <v>3.1218120300000009E-2</v>
      </c>
      <c r="I20" s="105">
        <f>'Detailed input - Production'!$E$32*'Basic input'!K100</f>
        <v>3.1530301503000013E-2</v>
      </c>
      <c r="J20" s="105">
        <f>'Detailed input - Production'!$E$32*'Basic input'!L100</f>
        <v>3.1845604518030007E-2</v>
      </c>
      <c r="K20" s="105">
        <f>'Detailed input - Production'!$E$32*'Basic input'!M100</f>
        <v>3.2164060563210306E-2</v>
      </c>
      <c r="L20" s="105">
        <f>'Detailed input - Production'!$E$32*'Basic input'!N100</f>
        <v>3.2485701168842411E-2</v>
      </c>
      <c r="M20" s="105">
        <f>'Detailed input - Production'!$E$32*'Basic input'!O100</f>
        <v>3.2810558180530837E-2</v>
      </c>
      <c r="N20" s="105">
        <f>'Detailed input - Production'!$E$32*'Basic input'!P100</f>
        <v>3.3138663762336144E-2</v>
      </c>
    </row>
    <row r="21" spans="1:20" ht="16.5" customHeight="1" outlineLevel="1" x14ac:dyDescent="0.3">
      <c r="B21" s="41" t="s">
        <v>75</v>
      </c>
      <c r="C21" s="49" t="s">
        <v>72</v>
      </c>
      <c r="D21" s="105">
        <f>'Detailed input - HRS'!$E$10</f>
        <v>0.41499999999999998</v>
      </c>
      <c r="E21" s="105">
        <f>'Detailed input - HRS'!$E$10</f>
        <v>0.41499999999999998</v>
      </c>
      <c r="F21" s="105">
        <f>'Detailed input - HRS'!$E$10</f>
        <v>0.41499999999999998</v>
      </c>
      <c r="G21" s="105">
        <f>'Detailed input - HRS'!$E$10</f>
        <v>0.41499999999999998</v>
      </c>
      <c r="H21" s="105">
        <f>'Detailed input - HRS'!$E$10</f>
        <v>0.41499999999999998</v>
      </c>
      <c r="I21" s="105">
        <f>'Detailed input - HRS'!$E$10</f>
        <v>0.41499999999999998</v>
      </c>
      <c r="J21" s="105">
        <f>'Detailed input - HRS'!$E$10</f>
        <v>0.41499999999999998</v>
      </c>
      <c r="K21" s="105">
        <f>'Detailed input - HRS'!$E$10</f>
        <v>0.41499999999999998</v>
      </c>
      <c r="L21" s="105">
        <f>'Detailed input - HRS'!$E$10</f>
        <v>0.41499999999999998</v>
      </c>
      <c r="M21" s="105">
        <f>'Detailed input - HRS'!$E$10</f>
        <v>0.41499999999999998</v>
      </c>
      <c r="N21" s="105">
        <f>'Detailed input - HRS'!$E$10</f>
        <v>0.41499999999999998</v>
      </c>
      <c r="P21" s="105"/>
      <c r="Q21" s="105"/>
      <c r="R21" s="105"/>
      <c r="S21" s="105"/>
      <c r="T21" s="105"/>
    </row>
    <row r="23" spans="1:20" ht="16.5" customHeight="1" x14ac:dyDescent="0.3">
      <c r="A23" s="144"/>
      <c r="B23" s="42" t="str">
        <f>Dropdowns!J4</f>
        <v>Off-site SMR (external production - incl. delivery)</v>
      </c>
      <c r="C23" s="66" t="s">
        <v>72</v>
      </c>
      <c r="D23" s="249">
        <f>SUM(D24:D25)</f>
        <v>3.6791617647058823</v>
      </c>
      <c r="E23" s="249">
        <f t="shared" ref="E23:N23" si="2">SUM(E24:E25)</f>
        <v>3.707653382352941</v>
      </c>
      <c r="F23" s="249">
        <f t="shared" si="2"/>
        <v>3.7364299161764705</v>
      </c>
      <c r="G23" s="249">
        <f t="shared" si="2"/>
        <v>3.7654942153382351</v>
      </c>
      <c r="H23" s="249">
        <f t="shared" si="2"/>
        <v>3.7948491574916172</v>
      </c>
      <c r="I23" s="249">
        <f t="shared" si="2"/>
        <v>3.8244976490665334</v>
      </c>
      <c r="J23" s="249">
        <f t="shared" si="2"/>
        <v>3.8544426255571991</v>
      </c>
      <c r="K23" s="249">
        <f t="shared" si="2"/>
        <v>3.8846870518127714</v>
      </c>
      <c r="L23" s="249">
        <f t="shared" si="2"/>
        <v>3.9152339223308994</v>
      </c>
      <c r="M23" s="249">
        <f t="shared" si="2"/>
        <v>3.9460862615542078</v>
      </c>
      <c r="N23" s="249">
        <f t="shared" si="2"/>
        <v>3.9772471241697502</v>
      </c>
    </row>
    <row r="24" spans="1:20" ht="16.5" customHeight="1" outlineLevel="1" x14ac:dyDescent="0.3">
      <c r="A24" s="258"/>
      <c r="B24" s="22" t="s">
        <v>244</v>
      </c>
      <c r="C24" s="98" t="s">
        <v>72</v>
      </c>
      <c r="D24" s="250">
        <f>95.9313725490196*'Basic input'!F103</f>
        <v>2.8491617647058822</v>
      </c>
      <c r="E24" s="250">
        <f>95.9313725490196*'Basic input'!G103</f>
        <v>2.8776533823529409</v>
      </c>
      <c r="F24" s="250">
        <f>95.9313725490196*'Basic input'!H103</f>
        <v>2.9064299161764704</v>
      </c>
      <c r="G24" s="250">
        <f>95.9313725490196*'Basic input'!I103</f>
        <v>2.9354942153382351</v>
      </c>
      <c r="H24" s="250">
        <f>95.9313725490196*'Basic input'!J103</f>
        <v>2.9648491574916171</v>
      </c>
      <c r="I24" s="250">
        <f>95.9313725490196*'Basic input'!K103</f>
        <v>2.9944976490665334</v>
      </c>
      <c r="J24" s="250">
        <f>95.9313725490196*'Basic input'!L103</f>
        <v>3.024442625557199</v>
      </c>
      <c r="K24" s="250">
        <f>95.9313725490196*'Basic input'!M103</f>
        <v>3.0546870518127713</v>
      </c>
      <c r="L24" s="250">
        <f>95.9313725490196*'Basic input'!N103</f>
        <v>3.0852339223308993</v>
      </c>
      <c r="M24" s="250">
        <f>95.9313725490196*'Basic input'!O103</f>
        <v>3.1160862615542078</v>
      </c>
      <c r="N24" s="250">
        <f>95.9313725490196*'Basic input'!P103</f>
        <v>3.1472471241697502</v>
      </c>
    </row>
    <row r="25" spans="1:20" ht="16.5" customHeight="1" outlineLevel="1" x14ac:dyDescent="0.3">
      <c r="A25" s="258"/>
      <c r="B25" s="22" t="s">
        <v>75</v>
      </c>
      <c r="C25" s="98" t="s">
        <v>72</v>
      </c>
      <c r="D25" s="250">
        <f>'Detailed input - HRS'!$E$11</f>
        <v>0.83</v>
      </c>
      <c r="E25" s="250">
        <f>'Detailed input - HRS'!$E$11</f>
        <v>0.83</v>
      </c>
      <c r="F25" s="250">
        <f>'Detailed input - HRS'!$E$11</f>
        <v>0.83</v>
      </c>
      <c r="G25" s="250">
        <f>'Detailed input - HRS'!$E$11</f>
        <v>0.83</v>
      </c>
      <c r="H25" s="250">
        <f>'Detailed input - HRS'!$E$11</f>
        <v>0.83</v>
      </c>
      <c r="I25" s="250">
        <f>'Detailed input - HRS'!$E$11</f>
        <v>0.83</v>
      </c>
      <c r="J25" s="250">
        <f>'Detailed input - HRS'!$E$11</f>
        <v>0.83</v>
      </c>
      <c r="K25" s="250">
        <f>'Detailed input - HRS'!$E$11</f>
        <v>0.83</v>
      </c>
      <c r="L25" s="250">
        <f>'Detailed input - HRS'!$E$11</f>
        <v>0.83</v>
      </c>
      <c r="M25" s="250">
        <f>'Detailed input - HRS'!$E$11</f>
        <v>0.83</v>
      </c>
      <c r="N25" s="250">
        <f>'Detailed input - HRS'!$E$11</f>
        <v>0.83</v>
      </c>
      <c r="O25" s="70" t="s">
        <v>245</v>
      </c>
    </row>
    <row r="27" spans="1:20" ht="16.5" customHeight="1" x14ac:dyDescent="0.3">
      <c r="C27" s="49"/>
    </row>
    <row r="28" spans="1:20" ht="16.5" customHeight="1" x14ac:dyDescent="0.3">
      <c r="C28" s="49"/>
    </row>
    <row r="29" spans="1:20" ht="16.5" customHeight="1" x14ac:dyDescent="0.3">
      <c r="C29" s="49"/>
    </row>
    <row r="36" spans="11:11" ht="16.5" customHeight="1" x14ac:dyDescent="0.3">
      <c r="K36" s="41" t="s">
        <v>0</v>
      </c>
    </row>
  </sheetData>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5"/>
    <pageSetUpPr fitToPage="1"/>
  </sheetPr>
  <dimension ref="A1:AC121"/>
  <sheetViews>
    <sheetView showGridLines="0" zoomScale="85" zoomScaleNormal="85" workbookViewId="0">
      <pane xSplit="3" ySplit="8" topLeftCell="D96" activePane="bottomRight" state="frozen"/>
      <selection activeCell="I61" sqref="I61"/>
      <selection pane="topRight" activeCell="I61" sqref="I61"/>
      <selection pane="bottomLeft" activeCell="I61" sqref="I61"/>
      <selection pane="bottomRight" activeCell="I61" sqref="I61"/>
    </sheetView>
  </sheetViews>
  <sheetFormatPr defaultColWidth="10.5703125" defaultRowHeight="16.5" customHeight="1" outlineLevelRow="2" x14ac:dyDescent="0.3"/>
  <cols>
    <col min="1" max="1" width="1.85546875" style="41" customWidth="1"/>
    <col min="2" max="2" width="51.140625" style="41" bestFit="1" customWidth="1"/>
    <col min="3" max="3" width="19.28515625" style="41" bestFit="1" customWidth="1"/>
    <col min="4" max="4" width="14" style="41" bestFit="1" customWidth="1"/>
    <col min="5" max="6" width="15" style="41" bestFit="1" customWidth="1"/>
    <col min="7" max="8" width="15.42578125" style="41" bestFit="1" customWidth="1"/>
    <col min="9" max="10" width="15.7109375" style="41" bestFit="1" customWidth="1"/>
    <col min="11" max="11" width="16.7109375" style="41" bestFit="1" customWidth="1"/>
    <col min="12" max="12" width="17.140625" style="41" bestFit="1" customWidth="1"/>
    <col min="13" max="13" width="16" style="41" bestFit="1" customWidth="1"/>
    <col min="14" max="14" width="17.140625" style="41" bestFit="1" customWidth="1"/>
    <col min="15" max="29" width="17.140625" style="269" customWidth="1"/>
    <col min="30" max="16384" width="10.5703125" style="41"/>
  </cols>
  <sheetData>
    <row r="1" spans="1:29" s="271" customFormat="1" ht="8.25" customHeight="1" x14ac:dyDescent="0.3">
      <c r="A1" s="270"/>
      <c r="C1" s="145"/>
    </row>
    <row r="2" spans="1:29" s="211" customFormat="1" ht="15" customHeight="1" x14ac:dyDescent="0.3">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row>
    <row r="3" spans="1:29" s="220" customFormat="1" ht="65.25" customHeight="1" x14ac:dyDescent="0.3">
      <c r="A3" s="216"/>
      <c r="B3" s="215" t="s">
        <v>399</v>
      </c>
      <c r="C3" s="215"/>
      <c r="D3" s="82"/>
      <c r="E3" s="82"/>
      <c r="F3" s="82"/>
      <c r="G3" s="83"/>
      <c r="H3" s="82"/>
      <c r="I3" s="82"/>
      <c r="J3" s="82"/>
      <c r="K3" s="82"/>
      <c r="L3" s="82"/>
      <c r="M3" s="82"/>
      <c r="N3" s="82"/>
      <c r="O3" s="82"/>
      <c r="P3" s="82"/>
      <c r="Q3" s="82"/>
      <c r="R3" s="82"/>
      <c r="S3" s="82"/>
      <c r="T3" s="82"/>
      <c r="U3" s="82"/>
      <c r="V3" s="82"/>
      <c r="W3" s="82"/>
      <c r="X3" s="82"/>
      <c r="Y3" s="82"/>
      <c r="Z3" s="82"/>
      <c r="AA3" s="82"/>
      <c r="AB3" s="82"/>
      <c r="AC3" s="82"/>
    </row>
    <row r="4" spans="1:29" ht="23.25" customHeight="1" x14ac:dyDescent="0.3">
      <c r="B4" s="73" t="s">
        <v>54</v>
      </c>
      <c r="C4" s="233" t="str">
        <f>'Basic input'!C16</f>
        <v>Base case</v>
      </c>
      <c r="D4" s="59"/>
    </row>
    <row r="5" spans="1:29" ht="24" customHeight="1" x14ac:dyDescent="0.3">
      <c r="D5" s="38"/>
      <c r="E5" s="60"/>
      <c r="F5" s="60"/>
      <c r="G5" s="60"/>
      <c r="H5" s="60"/>
      <c r="I5" s="60"/>
      <c r="J5" s="60"/>
      <c r="K5" s="60"/>
      <c r="L5" s="60"/>
      <c r="M5" s="60"/>
      <c r="N5" s="60"/>
      <c r="O5" s="60"/>
      <c r="P5" s="60"/>
      <c r="Q5" s="60"/>
      <c r="R5" s="60"/>
      <c r="S5" s="60"/>
      <c r="T5" s="60"/>
      <c r="U5" s="60"/>
      <c r="V5" s="60"/>
      <c r="W5" s="60"/>
      <c r="X5" s="60"/>
      <c r="Y5" s="60"/>
      <c r="Z5" s="60"/>
      <c r="AA5" s="60"/>
      <c r="AB5" s="60"/>
      <c r="AC5" s="60"/>
    </row>
    <row r="6" spans="1:29" ht="24" customHeight="1" x14ac:dyDescent="0.3">
      <c r="C6" s="90" t="s">
        <v>32</v>
      </c>
      <c r="D6" s="62">
        <v>2018</v>
      </c>
      <c r="E6" s="62">
        <v>2019</v>
      </c>
      <c r="F6" s="62">
        <v>2020</v>
      </c>
      <c r="G6" s="62">
        <v>2021</v>
      </c>
      <c r="H6" s="62">
        <v>2022</v>
      </c>
      <c r="I6" s="62">
        <v>2023</v>
      </c>
      <c r="J6" s="62">
        <v>2024</v>
      </c>
      <c r="K6" s="62">
        <v>2025</v>
      </c>
      <c r="L6" s="62">
        <v>2026</v>
      </c>
      <c r="M6" s="62">
        <v>2027</v>
      </c>
      <c r="N6" s="62">
        <v>2028</v>
      </c>
      <c r="O6" s="62">
        <v>2029</v>
      </c>
      <c r="P6" s="62">
        <v>2030</v>
      </c>
      <c r="Q6" s="62">
        <v>2031</v>
      </c>
      <c r="R6" s="62">
        <v>2032</v>
      </c>
      <c r="S6" s="62">
        <v>2033</v>
      </c>
      <c r="T6" s="62">
        <v>2034</v>
      </c>
      <c r="U6" s="62">
        <v>2035</v>
      </c>
      <c r="V6" s="62">
        <v>2036</v>
      </c>
      <c r="W6" s="62">
        <v>2037</v>
      </c>
      <c r="X6" s="62">
        <v>2038</v>
      </c>
      <c r="Y6" s="62">
        <v>2039</v>
      </c>
      <c r="Z6" s="62">
        <v>2040</v>
      </c>
      <c r="AA6" s="62">
        <v>2041</v>
      </c>
      <c r="AB6" s="62">
        <v>2042</v>
      </c>
      <c r="AC6" s="62">
        <v>2043</v>
      </c>
    </row>
    <row r="8" spans="1:29" s="211" customFormat="1" ht="39.950000000000003" customHeight="1" x14ac:dyDescent="0.3">
      <c r="A8" s="85"/>
      <c r="B8" s="163" t="s">
        <v>17</v>
      </c>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row>
    <row r="9" spans="1:29" ht="16.5" customHeight="1" x14ac:dyDescent="0.3">
      <c r="B9" s="19" t="s">
        <v>192</v>
      </c>
      <c r="C9" s="19"/>
      <c r="D9" s="19"/>
      <c r="E9" s="19"/>
      <c r="F9" s="19"/>
      <c r="G9" s="19"/>
      <c r="H9" s="19"/>
      <c r="I9" s="19"/>
      <c r="J9" s="19"/>
      <c r="K9" s="19"/>
      <c r="L9" s="19"/>
      <c r="M9" s="19"/>
      <c r="N9" s="19"/>
      <c r="O9" s="19"/>
      <c r="P9" s="19"/>
      <c r="Q9" s="19"/>
      <c r="R9" s="19"/>
      <c r="S9" s="19"/>
      <c r="T9" s="19"/>
      <c r="U9" s="19"/>
      <c r="V9" s="19"/>
      <c r="W9" s="19"/>
      <c r="X9" s="19"/>
      <c r="Y9" s="19"/>
      <c r="Z9" s="19"/>
      <c r="AA9" s="19"/>
      <c r="AB9" s="19"/>
      <c r="AC9" s="19"/>
    </row>
    <row r="10" spans="1:29" ht="16.5" customHeight="1" outlineLevel="1" x14ac:dyDescent="0.3">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row>
    <row r="11" spans="1:29" ht="16.5" customHeight="1" outlineLevel="1" x14ac:dyDescent="0.3">
      <c r="B11" s="100" t="s">
        <v>284</v>
      </c>
      <c r="C11" s="234" t="s">
        <v>78</v>
      </c>
      <c r="D11" s="235">
        <f>SUM(Trains!D30,Cars!D30,'B 12m'!D30,'B 18m'!D30,'DV small'!D30,'DV large'!D30,'GB trucks'!D30)</f>
        <v>0</v>
      </c>
      <c r="E11" s="235">
        <f>SUM(Trains!E30,Cars!E30,'B 12m'!E30,'B 18m'!E30,'DV small'!E30,'DV large'!E30,'GB trucks'!E30)</f>
        <v>0</v>
      </c>
      <c r="F11" s="235">
        <f>SUM(Trains!F30,Cars!F30,'B 12m'!F30,'B 18m'!F30,'DV small'!F30,'DV large'!F30,'GB trucks'!F30)</f>
        <v>0</v>
      </c>
      <c r="G11" s="235">
        <f>SUM(Trains!G30,Cars!G30,'B 12m'!G30,'B 18m'!G30,'DV small'!G30,'DV large'!G30,'GB trucks'!G30)</f>
        <v>0</v>
      </c>
      <c r="H11" s="235">
        <f>SUM(Trains!H30,Cars!H30,'B 12m'!H30,'B 18m'!H30,'DV small'!H30,'DV large'!H30,'GB trucks'!H30)</f>
        <v>0</v>
      </c>
      <c r="I11" s="235">
        <f>SUM(Trains!I30,Cars!I30,'B 12m'!I30,'B 18m'!I30,'DV small'!I30,'DV large'!I30,'GB trucks'!I30)</f>
        <v>0</v>
      </c>
      <c r="J11" s="235">
        <f>SUM(Trains!J30,Cars!J30,'B 12m'!J30,'B 18m'!J30,'DV small'!J30,'DV large'!J30,'GB trucks'!J30)</f>
        <v>0</v>
      </c>
      <c r="K11" s="235">
        <f>SUM(Trains!K30,Cars!K30,'B 12m'!K30,'B 18m'!K30,'DV small'!K30,'DV large'!K30,'GB trucks'!K30)</f>
        <v>0</v>
      </c>
      <c r="L11" s="235">
        <f>SUM(Trains!L30,Cars!L30,'B 12m'!L30,'B 18m'!L30,'DV small'!L30,'DV large'!L30,'GB trucks'!L30)</f>
        <v>0</v>
      </c>
      <c r="M11" s="235">
        <f>SUM(Trains!M30,Cars!M30,'B 12m'!M30,'B 18m'!M30,'DV small'!M30,'DV large'!M30,'GB trucks'!M30)</f>
        <v>0</v>
      </c>
      <c r="N11" s="235">
        <f>SUM(Trains!N30,Cars!N30,'B 12m'!N30,'B 18m'!N30,'DV small'!N30,'DV large'!N30,'GB trucks'!N30)</f>
        <v>0</v>
      </c>
      <c r="O11" s="235">
        <f>SUM(Trains!O30,Cars!O30,'B 12m'!O30,'B 18m'!O30,'DV small'!O30,'DV large'!O30,'GB trucks'!O30)</f>
        <v>0</v>
      </c>
      <c r="P11" s="235">
        <f>SUM(Trains!P30,Cars!P30,'B 12m'!P30,'B 18m'!P30,'DV small'!P30,'DV large'!P30,'GB trucks'!P30)</f>
        <v>0</v>
      </c>
      <c r="Q11" s="235">
        <f>SUM(Trains!Q30,Cars!Q30,'B 12m'!Q30,'B 18m'!Q30,'DV small'!Q30,'DV large'!Q30,'GB trucks'!Q30)</f>
        <v>0</v>
      </c>
      <c r="R11" s="235">
        <f>SUM(Trains!R30,Cars!R30,'B 12m'!R30,'B 18m'!R30,'DV small'!R30,'DV large'!R30,'GB trucks'!R30)</f>
        <v>0</v>
      </c>
      <c r="S11" s="235">
        <f>SUM(Trains!S30,Cars!S30,'B 12m'!S30,'B 18m'!S30,'DV small'!S30,'DV large'!S30,'GB trucks'!S30)</f>
        <v>0</v>
      </c>
      <c r="T11" s="235">
        <f>SUM(Trains!T30,Cars!T30,'B 12m'!T30,'B 18m'!T30,'DV small'!T30,'DV large'!T30,'GB trucks'!T30)</f>
        <v>0</v>
      </c>
      <c r="U11" s="235">
        <f>SUM(Trains!U30,Cars!U30,'B 12m'!U30,'B 18m'!U30,'DV small'!U30,'DV large'!U30,'GB trucks'!U30)</f>
        <v>0</v>
      </c>
      <c r="V11" s="235">
        <f>SUM(Trains!V30,Cars!V30,'B 12m'!V30,'B 18m'!V30,'DV small'!V30,'DV large'!V30,'GB trucks'!V30)</f>
        <v>0</v>
      </c>
      <c r="W11" s="235">
        <f>SUM(Trains!W30,Cars!W30,'B 12m'!W30,'B 18m'!W30,'DV small'!W30,'DV large'!W30,'GB trucks'!W30)</f>
        <v>0</v>
      </c>
      <c r="X11" s="235">
        <f>SUM(Trains!X30,Cars!X30,'B 12m'!X30,'B 18m'!X30,'DV small'!X30,'DV large'!X30,'GB trucks'!X30)</f>
        <v>0</v>
      </c>
      <c r="Y11" s="235">
        <f>SUM(Trains!Y30,Cars!Y30,'B 12m'!Y30,'B 18m'!Y30,'DV small'!Y30,'DV large'!Y30,'GB trucks'!Y30)</f>
        <v>0</v>
      </c>
      <c r="Z11" s="235">
        <f>SUM(Trains!Z30,Cars!Z30,'B 12m'!Z30,'B 18m'!Z30,'DV small'!Z30,'DV large'!Z30,'GB trucks'!Z30)</f>
        <v>0</v>
      </c>
      <c r="AA11" s="235">
        <f>SUM(Trains!AA30,Cars!AA30,'B 12m'!AA30,'B 18m'!AA30,'DV small'!AA30,'DV large'!AA30,'GB trucks'!AA30)</f>
        <v>0</v>
      </c>
      <c r="AB11" s="235">
        <f>SUM(Trains!AB30,Cars!AB30,'B 12m'!AB30,'B 18m'!AB30,'DV small'!AB30,'DV large'!AB30,'GB trucks'!AB30)</f>
        <v>0</v>
      </c>
      <c r="AC11" s="235">
        <f>SUM(Trains!AC30,Cars!AC30,'B 12m'!AC30,'B 18m'!AC30,'DV small'!AC30,'DV large'!AC30,'GB trucks'!AC30)</f>
        <v>0</v>
      </c>
    </row>
    <row r="12" spans="1:29" ht="16.5" customHeight="1" outlineLevel="1" x14ac:dyDescent="0.3">
      <c r="B12" s="100" t="s">
        <v>373</v>
      </c>
      <c r="C12" s="234" t="s">
        <v>366</v>
      </c>
      <c r="D12" s="235">
        <f>SUM('DV small'!D43,'DV large'!D43,'GB trucks'!D43)</f>
        <v>0</v>
      </c>
      <c r="E12" s="235">
        <f>SUM('DV small'!E43,'DV large'!E43,'GB trucks'!E43)</f>
        <v>0</v>
      </c>
      <c r="F12" s="235">
        <f>SUM('DV small'!F43,'DV large'!F43,'GB trucks'!F43)</f>
        <v>0</v>
      </c>
      <c r="G12" s="235">
        <f>SUM('DV small'!G43,'DV large'!G43,'GB trucks'!G43)</f>
        <v>0</v>
      </c>
      <c r="H12" s="235">
        <f>SUM('DV small'!H43,'DV large'!H43,'GB trucks'!H43)</f>
        <v>0</v>
      </c>
      <c r="I12" s="235">
        <f>SUM('DV small'!I43,'DV large'!I43,'GB trucks'!I43)</f>
        <v>0</v>
      </c>
      <c r="J12" s="235">
        <f>SUM('DV small'!J43,'DV large'!J43,'GB trucks'!J43)</f>
        <v>0</v>
      </c>
      <c r="K12" s="235">
        <f>SUM('DV small'!K43,'DV large'!K43,'GB trucks'!K43)</f>
        <v>0</v>
      </c>
      <c r="L12" s="235">
        <f>SUM('DV small'!L43,'DV large'!L43,'GB trucks'!L43)</f>
        <v>0</v>
      </c>
      <c r="M12" s="235">
        <f>SUM('DV small'!M43,'DV large'!M43,'GB trucks'!M43)</f>
        <v>0</v>
      </c>
      <c r="N12" s="235">
        <f>SUM('DV small'!N43,'DV large'!N43,'GB trucks'!N43)</f>
        <v>0</v>
      </c>
      <c r="O12" s="235">
        <f>SUM('DV small'!O43,'DV large'!O43,'GB trucks'!O43)</f>
        <v>0</v>
      </c>
      <c r="P12" s="235">
        <f>SUM('DV small'!P43,'DV large'!P43,'GB trucks'!P43)</f>
        <v>0</v>
      </c>
      <c r="Q12" s="235">
        <f>SUM('DV small'!Q43,'DV large'!Q43,'GB trucks'!Q43)</f>
        <v>0</v>
      </c>
      <c r="R12" s="235">
        <f>SUM('DV small'!R43,'DV large'!R43,'GB trucks'!R43)</f>
        <v>0</v>
      </c>
      <c r="S12" s="235">
        <f>SUM('DV small'!S43,'DV large'!S43,'GB trucks'!S43)</f>
        <v>0</v>
      </c>
      <c r="T12" s="235">
        <f>SUM('DV small'!T43,'DV large'!T43,'GB trucks'!T43)</f>
        <v>0</v>
      </c>
      <c r="U12" s="235">
        <f>SUM('DV small'!U43,'DV large'!U43,'GB trucks'!U43)</f>
        <v>0</v>
      </c>
      <c r="V12" s="235">
        <f>SUM('DV small'!V43,'DV large'!V43,'GB trucks'!V43)</f>
        <v>0</v>
      </c>
      <c r="W12" s="235">
        <f>SUM('DV small'!W43,'DV large'!W43,'GB trucks'!W43)</f>
        <v>0</v>
      </c>
      <c r="X12" s="235">
        <f>SUM('DV small'!X43,'DV large'!X43,'GB trucks'!X43)</f>
        <v>0</v>
      </c>
      <c r="Y12" s="235">
        <f>SUM('DV small'!Y43,'DV large'!Y43,'GB trucks'!Y43)</f>
        <v>0</v>
      </c>
      <c r="Z12" s="235">
        <f>SUM('DV small'!Z43,'DV large'!Z43,'GB trucks'!Z43)</f>
        <v>0</v>
      </c>
      <c r="AA12" s="235">
        <f>SUM('DV small'!AA43,'DV large'!AA43,'GB trucks'!AA43)</f>
        <v>0</v>
      </c>
      <c r="AB12" s="235">
        <f>SUM('DV small'!AB43,'DV large'!AB43,'GB trucks'!AB43)</f>
        <v>0</v>
      </c>
      <c r="AC12" s="235">
        <f>SUM('DV small'!AC43,'DV large'!AC43,'GB trucks'!AC43)</f>
        <v>0</v>
      </c>
    </row>
    <row r="13" spans="1:29" ht="16.5" customHeight="1" outlineLevel="1" x14ac:dyDescent="0.3">
      <c r="B13" s="100"/>
      <c r="C13" s="234"/>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row>
    <row r="14" spans="1:29" s="236" customFormat="1" ht="16.5" customHeight="1" outlineLevel="1" x14ac:dyDescent="0.3">
      <c r="B14" s="236" t="s">
        <v>285</v>
      </c>
      <c r="C14" s="234" t="s">
        <v>246</v>
      </c>
      <c r="D14" s="237">
        <f>IF('Basic input'!F137&lt;&gt;0,'Basic input'!F137,'Basic input'!F135)*IF(MAX('Fuel Price'!$D$11:$N$11)=0,'Detailed input - Production'!$E$36+'Detailed input - Production'!$E$39,MAX('Fuel Price'!$D$11:$N$11)+'Detailed input - Production'!$E$39)</f>
        <v>29.031227711555882</v>
      </c>
      <c r="E14" s="237">
        <f>IF('Basic input'!G137&lt;&gt;0,'Basic input'!G137,'Basic input'!G135)*IF(MAX('Fuel Price'!$D$11:$N$11)=0,'Detailed input - Production'!$E$36+'Detailed input - Production'!$E$39,MAX('Fuel Price'!$D$11:$N$11)+'Detailed input - Production'!$E$39)</f>
        <v>28.450603157324768</v>
      </c>
      <c r="F14" s="237">
        <f>IF('Basic input'!H137&lt;&gt;0,'Basic input'!H137,'Basic input'!H135)*IF(MAX('Fuel Price'!$D$11:$N$11)=0,'Detailed input - Production'!$E$36+'Detailed input - Production'!$E$39,MAX('Fuel Price'!$D$11:$N$11)+'Detailed input - Production'!$E$39)</f>
        <v>27.881591094178273</v>
      </c>
      <c r="G14" s="237">
        <f>IF('Basic input'!I137&lt;&gt;0,'Basic input'!I137,'Basic input'!I135)*IF(MAX('Fuel Price'!$D$11:$N$11)=0,'Detailed input - Production'!$E$36+'Detailed input - Production'!$E$39,MAX('Fuel Price'!$D$11:$N$11)+'Detailed input - Production'!$E$39)</f>
        <v>27.323959272294708</v>
      </c>
      <c r="H14" s="237">
        <f>IF('Basic input'!J137&lt;&gt;0,'Basic input'!J137,'Basic input'!J135)*IF(MAX('Fuel Price'!$D$11:$N$11)=0,'Detailed input - Production'!$E$36+'Detailed input - Production'!$E$39,MAX('Fuel Price'!$D$11:$N$11)+'Detailed input - Production'!$E$39)</f>
        <v>26.777480086848811</v>
      </c>
      <c r="I14" s="237">
        <f>IF('Basic input'!K137&lt;&gt;0,'Basic input'!K137,'Basic input'!K135)*IF(MAX('Fuel Price'!$D$11:$N$11)=0,'Detailed input - Production'!$E$36+'Detailed input - Production'!$E$39,MAX('Fuel Price'!$D$11:$N$11)+'Detailed input - Production'!$E$39)</f>
        <v>26.241930485111833</v>
      </c>
      <c r="J14" s="237">
        <f>IF('Basic input'!L137&lt;&gt;0,'Basic input'!L137,'Basic input'!L135)*IF(MAX('Fuel Price'!$D$11:$N$11)=0,'Detailed input - Production'!$E$36+'Detailed input - Production'!$E$39,MAX('Fuel Price'!$D$11:$N$11)+'Detailed input - Production'!$E$39)</f>
        <v>25.717091875409597</v>
      </c>
      <c r="K14" s="237">
        <f>IF('Basic input'!M137&lt;&gt;0,'Basic input'!M137,'Basic input'!M135)*IF(MAX('Fuel Price'!$D$11:$N$11)=0,'Detailed input - Production'!$E$36+'Detailed input - Production'!$E$39,MAX('Fuel Price'!$D$11:$N$11)+'Detailed input - Production'!$E$39)</f>
        <v>25.202750037901406</v>
      </c>
      <c r="L14" s="237">
        <f>IF('Basic input'!N137&lt;&gt;0,'Basic input'!N137,'Basic input'!N135)*IF(MAX('Fuel Price'!$D$11:$N$11)=0,'Detailed input - Production'!$E$36+'Detailed input - Production'!$E$39,MAX('Fuel Price'!$D$11:$N$11)+'Detailed input - Production'!$E$39)</f>
        <v>24.698695037143377</v>
      </c>
      <c r="M14" s="237">
        <f>IF('Basic input'!O137&lt;&gt;0,'Basic input'!O137,'Basic input'!O135)*IF(MAX('Fuel Price'!$D$11:$N$11)=0,'Detailed input - Production'!$E$36+'Detailed input - Production'!$E$39,MAX('Fuel Price'!$D$11:$N$11)+'Detailed input - Production'!$E$39)</f>
        <v>24.204721136400508</v>
      </c>
      <c r="N14" s="237">
        <f>IF('Basic input'!P137&lt;&gt;0,'Basic input'!P137,'Basic input'!P135)*IF(MAX('Fuel Price'!$D$11:$N$11)=0,'Detailed input - Production'!$E$36+'Detailed input - Production'!$E$39,MAX('Fuel Price'!$D$11:$N$11)+'Detailed input - Production'!$E$39)</f>
        <v>23.720626713672498</v>
      </c>
      <c r="O14" s="237">
        <f>IF('Basic input'!S137&lt;&gt;0,'Basic input'!S137,'Basic input'!S135)*IF(MAX('Fuel Price'!$D$11:$N$11)=0,'Detailed input - Production'!$E$36+'Detailed input - Production'!$E$39,MAX('Fuel Price'!$D$11:$N$11)+'Detailed input - Production'!$E$39)</f>
        <v>23.246214179399047</v>
      </c>
      <c r="P14" s="237">
        <f>IF('Basic input'!T137&lt;&gt;0,'Basic input'!T137,'Basic input'!T135)*IF(MAX('Fuel Price'!$D$11:$N$11)=0,'Detailed input - Production'!$E$36+'Detailed input - Production'!$E$39,MAX('Fuel Price'!$D$11:$N$11)+'Detailed input - Production'!$E$39)</f>
        <v>22.781289895811064</v>
      </c>
      <c r="Q14" s="237">
        <f>IF('Basic input'!U137&lt;&gt;0,'Basic input'!U137,'Basic input'!U135)*IF(MAX('Fuel Price'!$D$11:$N$11)=0,'Detailed input - Production'!$E$36+'Detailed input - Production'!$E$39,MAX('Fuel Price'!$D$11:$N$11)+'Detailed input - Production'!$E$39)</f>
        <v>22.325664097894844</v>
      </c>
      <c r="R14" s="237">
        <f>IF('Basic input'!V137&lt;&gt;0,'Basic input'!V137,'Basic input'!V135)*IF(MAX('Fuel Price'!$D$11:$N$11)=0,'Detailed input - Production'!$E$36+'Detailed input - Production'!$E$39,MAX('Fuel Price'!$D$11:$N$11)+'Detailed input - Production'!$E$39)</f>
        <v>21.879150815936946</v>
      </c>
      <c r="S14" s="237">
        <f>IF('Basic input'!W137&lt;&gt;0,'Basic input'!W137,'Basic input'!W135)*IF(MAX('Fuel Price'!$D$11:$N$11)=0,'Detailed input - Production'!$E$36+'Detailed input - Production'!$E$39,MAX('Fuel Price'!$D$11:$N$11)+'Detailed input - Production'!$E$39)</f>
        <v>21.441567799618202</v>
      </c>
      <c r="T14" s="237">
        <f>IF('Basic input'!X137&lt;&gt;0,'Basic input'!X137,'Basic input'!X135)*IF(MAX('Fuel Price'!$D$11:$N$11)=0,'Detailed input - Production'!$E$36+'Detailed input - Production'!$E$39,MAX('Fuel Price'!$D$11:$N$11)+'Detailed input - Production'!$E$39)</f>
        <v>21.01273644362584</v>
      </c>
      <c r="U14" s="237">
        <f>IF('Basic input'!Y137&lt;&gt;0,'Basic input'!Y137,'Basic input'!Y135)*IF(MAX('Fuel Price'!$D$11:$N$11)=0,'Detailed input - Production'!$E$36+'Detailed input - Production'!$E$39,MAX('Fuel Price'!$D$11:$N$11)+'Detailed input - Production'!$E$39)</f>
        <v>20.592481714753323</v>
      </c>
      <c r="V14" s="237">
        <f>IF('Basic input'!Z137&lt;&gt;0,'Basic input'!Z137,'Basic input'!Z135)*IF(MAX('Fuel Price'!$D$11:$N$11)=0,'Detailed input - Production'!$E$36+'Detailed input - Production'!$E$39,MAX('Fuel Price'!$D$11:$N$11)+'Detailed input - Production'!$E$39)</f>
        <v>20.180632080458253</v>
      </c>
      <c r="W14" s="237">
        <f>IF('Basic input'!AA137&lt;&gt;0,'Basic input'!AA137,'Basic input'!AA135)*IF(MAX('Fuel Price'!$D$11:$N$11)=0,'Detailed input - Production'!$E$36+'Detailed input - Production'!$E$39,MAX('Fuel Price'!$D$11:$N$11)+'Detailed input - Production'!$E$39)</f>
        <v>19.777019438849088</v>
      </c>
      <c r="X14" s="237">
        <f>IF('Basic input'!AB137&lt;&gt;0,'Basic input'!AB137,'Basic input'!AB135)*IF(MAX('Fuel Price'!$D$11:$N$11)=0,'Detailed input - Production'!$E$36+'Detailed input - Production'!$E$39,MAX('Fuel Price'!$D$11:$N$11)+'Detailed input - Production'!$E$39)</f>
        <v>19.381479050072105</v>
      </c>
      <c r="Y14" s="237">
        <f>IF('Basic input'!AC137&lt;&gt;0,'Basic input'!AC137,'Basic input'!AC135)*IF(MAX('Fuel Price'!$D$11:$N$11)=0,'Detailed input - Production'!$E$36+'Detailed input - Production'!$E$39,MAX('Fuel Price'!$D$11:$N$11)+'Detailed input - Production'!$E$39)</f>
        <v>18.993849469070661</v>
      </c>
      <c r="Z14" s="237">
        <f>IF('Basic input'!AD137&lt;&gt;0,'Basic input'!AD137,'Basic input'!AD135)*IF(MAX('Fuel Price'!$D$11:$N$11)=0,'Detailed input - Production'!$E$36+'Detailed input - Production'!$E$39,MAX('Fuel Price'!$D$11:$N$11)+'Detailed input - Production'!$E$39)</f>
        <v>18.613972479689249</v>
      </c>
      <c r="AA14" s="237">
        <f>IF('Basic input'!AE137&lt;&gt;0,'Basic input'!AE137,'Basic input'!AE135)*IF(MAX('Fuel Price'!$D$11:$N$11)=0,'Detailed input - Production'!$E$36+'Detailed input - Production'!$E$39,MAX('Fuel Price'!$D$11:$N$11)+'Detailed input - Production'!$E$39)</f>
        <v>18.241693030095465</v>
      </c>
      <c r="AB14" s="237">
        <f>IF('Basic input'!AF137&lt;&gt;0,'Basic input'!AF137,'Basic input'!AF135)*IF(MAX('Fuel Price'!$D$11:$N$11)=0,'Detailed input - Production'!$E$36+'Detailed input - Production'!$E$39,MAX('Fuel Price'!$D$11:$N$11)+'Detailed input - Production'!$E$39)</f>
        <v>17.876859169493557</v>
      </c>
      <c r="AC14" s="237">
        <f>IF('Basic input'!AG137&lt;&gt;0,'Basic input'!AG137,'Basic input'!AG135)*IF(MAX('Fuel Price'!$D$11:$N$11)=0,'Detailed input - Production'!$E$36+'Detailed input - Production'!$E$39,MAX('Fuel Price'!$D$11:$N$11)+'Detailed input - Production'!$E$39)</f>
        <v>17.519321986103684</v>
      </c>
    </row>
    <row r="15" spans="1:29" s="236" customFormat="1" ht="16.5" customHeight="1" outlineLevel="1" x14ac:dyDescent="0.3">
      <c r="B15" s="236" t="s">
        <v>286</v>
      </c>
      <c r="C15" s="234" t="s">
        <v>246</v>
      </c>
      <c r="D15" s="237">
        <f>IF('Basic input'!F141&lt;&gt;0,'Basic input'!F141,'Basic input'!F139)</f>
        <v>11.3</v>
      </c>
      <c r="E15" s="237">
        <f>IF('Basic input'!G141&lt;&gt;0,'Basic input'!G141,'Basic input'!G139)</f>
        <v>11.3</v>
      </c>
      <c r="F15" s="237">
        <f>IF('Basic input'!H141&lt;&gt;0,'Basic input'!H141,'Basic input'!H139)</f>
        <v>11.3</v>
      </c>
      <c r="G15" s="237">
        <f>IF('Basic input'!I141&lt;&gt;0,'Basic input'!I141,'Basic input'!I139)</f>
        <v>11.3</v>
      </c>
      <c r="H15" s="237">
        <f>IF('Basic input'!J141&lt;&gt;0,'Basic input'!J141,'Basic input'!J139)</f>
        <v>11.3</v>
      </c>
      <c r="I15" s="237">
        <f>IF('Basic input'!K141&lt;&gt;0,'Basic input'!K141,'Basic input'!K139)</f>
        <v>11.3</v>
      </c>
      <c r="J15" s="237">
        <f>IF('Basic input'!L141&lt;&gt;0,'Basic input'!L141,'Basic input'!L139)</f>
        <v>11.3</v>
      </c>
      <c r="K15" s="237">
        <f>IF('Basic input'!M141&lt;&gt;0,'Basic input'!M141,'Basic input'!M139)</f>
        <v>11.3</v>
      </c>
      <c r="L15" s="237">
        <f>IF('Basic input'!N141&lt;&gt;0,'Basic input'!N141,'Basic input'!N139)</f>
        <v>11.3</v>
      </c>
      <c r="M15" s="237">
        <f>IF('Basic input'!O141&lt;&gt;0,'Basic input'!O141,'Basic input'!O139)</f>
        <v>11.3</v>
      </c>
      <c r="N15" s="237">
        <f>IF('Basic input'!P141&lt;&gt;0,'Basic input'!P141,'Basic input'!P139)</f>
        <v>11.3</v>
      </c>
      <c r="O15" s="237">
        <f>IF('Basic input'!S141&lt;&gt;0,'Basic input'!S141,'Basic input'!S139)</f>
        <v>11.3</v>
      </c>
      <c r="P15" s="237">
        <f>IF('Basic input'!T141&lt;&gt;0,'Basic input'!T141,'Basic input'!T139)</f>
        <v>11.3</v>
      </c>
      <c r="Q15" s="237">
        <f>IF('Basic input'!U141&lt;&gt;0,'Basic input'!U141,'Basic input'!U139)</f>
        <v>11.3</v>
      </c>
      <c r="R15" s="237">
        <f>IF('Basic input'!V141&lt;&gt;0,'Basic input'!V141,'Basic input'!V139)</f>
        <v>11.3</v>
      </c>
      <c r="S15" s="237">
        <f>IF('Basic input'!W141&lt;&gt;0,'Basic input'!W141,'Basic input'!W139)</f>
        <v>11.3</v>
      </c>
      <c r="T15" s="237">
        <f>IF('Basic input'!X141&lt;&gt;0,'Basic input'!X141,'Basic input'!X139)</f>
        <v>11.3</v>
      </c>
      <c r="U15" s="237">
        <f>IF('Basic input'!Y141&lt;&gt;0,'Basic input'!Y141,'Basic input'!Y139)</f>
        <v>11.3</v>
      </c>
      <c r="V15" s="237">
        <f>IF('Basic input'!Z141&lt;&gt;0,'Basic input'!Z141,'Basic input'!Z139)</f>
        <v>11.3</v>
      </c>
      <c r="W15" s="237">
        <f>IF('Basic input'!AA141&lt;&gt;0,'Basic input'!AA141,'Basic input'!AA139)</f>
        <v>11.3</v>
      </c>
      <c r="X15" s="237">
        <f>IF('Basic input'!AB141&lt;&gt;0,'Basic input'!AB141,'Basic input'!AB139)</f>
        <v>11.3</v>
      </c>
      <c r="Y15" s="237">
        <f>IF('Basic input'!AC141&lt;&gt;0,'Basic input'!AC141,'Basic input'!AC139)</f>
        <v>11.3</v>
      </c>
      <c r="Z15" s="237">
        <f>IF('Basic input'!AD141&lt;&gt;0,'Basic input'!AD141,'Basic input'!AD139)</f>
        <v>11.3</v>
      </c>
      <c r="AA15" s="237">
        <f>IF('Basic input'!AE141&lt;&gt;0,'Basic input'!AE141,'Basic input'!AE139)</f>
        <v>11.3</v>
      </c>
      <c r="AB15" s="237">
        <f>IF('Basic input'!AF141&lt;&gt;0,'Basic input'!AF141,'Basic input'!AF139)</f>
        <v>11.3</v>
      </c>
      <c r="AC15" s="237">
        <f>IF('Basic input'!AG141&lt;&gt;0,'Basic input'!AG141,'Basic input'!AG139)</f>
        <v>11.3</v>
      </c>
    </row>
    <row r="16" spans="1:29" s="236" customFormat="1" ht="16.5" customHeight="1" outlineLevel="1" x14ac:dyDescent="0.3">
      <c r="B16" s="236" t="s">
        <v>287</v>
      </c>
      <c r="C16" s="234" t="s">
        <v>246</v>
      </c>
      <c r="D16" s="237">
        <f>'Basic input'!F133</f>
        <v>0</v>
      </c>
      <c r="E16" s="237">
        <f>'Basic input'!G133</f>
        <v>0</v>
      </c>
      <c r="F16" s="237">
        <f>'Basic input'!H133</f>
        <v>0</v>
      </c>
      <c r="G16" s="237">
        <f>'Basic input'!I133</f>
        <v>0</v>
      </c>
      <c r="H16" s="237">
        <f>'Basic input'!J133</f>
        <v>0</v>
      </c>
      <c r="I16" s="237">
        <f>'Basic input'!K133</f>
        <v>0</v>
      </c>
      <c r="J16" s="237">
        <f>'Basic input'!L133</f>
        <v>0</v>
      </c>
      <c r="K16" s="237">
        <f>'Basic input'!M133</f>
        <v>0</v>
      </c>
      <c r="L16" s="237">
        <f>'Basic input'!N133</f>
        <v>0</v>
      </c>
      <c r="M16" s="237">
        <f>'Basic input'!O133</f>
        <v>0</v>
      </c>
      <c r="N16" s="237">
        <f>'Basic input'!P133</f>
        <v>0</v>
      </c>
      <c r="O16" s="237">
        <f>'Basic input'!S133</f>
        <v>0</v>
      </c>
      <c r="P16" s="237">
        <f>'Basic input'!T133</f>
        <v>0</v>
      </c>
      <c r="Q16" s="237">
        <f>'Basic input'!U133</f>
        <v>0</v>
      </c>
      <c r="R16" s="237">
        <f>'Basic input'!V133</f>
        <v>0</v>
      </c>
      <c r="S16" s="237">
        <f>'Basic input'!W133</f>
        <v>0</v>
      </c>
      <c r="T16" s="237">
        <f>'Basic input'!X133</f>
        <v>0</v>
      </c>
      <c r="U16" s="237">
        <f>'Basic input'!Y133</f>
        <v>0</v>
      </c>
      <c r="V16" s="237">
        <f>'Basic input'!Z133</f>
        <v>0</v>
      </c>
      <c r="W16" s="237">
        <f>'Basic input'!AA133</f>
        <v>0</v>
      </c>
      <c r="X16" s="237">
        <f>'Basic input'!AB133</f>
        <v>0</v>
      </c>
      <c r="Y16" s="237">
        <f>'Basic input'!AC133</f>
        <v>0</v>
      </c>
      <c r="Z16" s="237">
        <f>'Basic input'!AD133</f>
        <v>0</v>
      </c>
      <c r="AA16" s="237">
        <f>'Basic input'!AE133</f>
        <v>0</v>
      </c>
      <c r="AB16" s="237">
        <f>'Basic input'!AF133</f>
        <v>0</v>
      </c>
      <c r="AC16" s="237">
        <f>'Basic input'!AG133</f>
        <v>0</v>
      </c>
    </row>
    <row r="17" spans="1:29" ht="16.5" customHeight="1" x14ac:dyDescent="0.3">
      <c r="C17" s="49"/>
    </row>
    <row r="18" spans="1:29" s="42" customFormat="1" ht="16.5" customHeight="1" thickBot="1" x14ac:dyDescent="0.35">
      <c r="B18" s="179" t="s">
        <v>282</v>
      </c>
      <c r="C18" s="183" t="s">
        <v>283</v>
      </c>
      <c r="D18" s="185">
        <f>IF('Basic input'!$E$123='Basic input'!$G$123,'Environm. Analysis'!D14,IF('Basic input'!$E$123='Basic input'!$H$123,'Environm. Analysis'!D15,'Environm. Analysis'!D16))*'Environm. Analysis'!D11+D12*'Basic input'!F135</f>
        <v>0</v>
      </c>
      <c r="E18" s="185">
        <f>IF('Basic input'!$E$123='Basic input'!$G$123,'Environm. Analysis'!E14,IF('Basic input'!$E$123='Basic input'!$H$123,'Environm. Analysis'!E15,'Environm. Analysis'!E16))*'Environm. Analysis'!E11+E12*'Basic input'!G135</f>
        <v>0</v>
      </c>
      <c r="F18" s="185">
        <f>IF('Basic input'!$E$123='Basic input'!$G$123,'Environm. Analysis'!F14,IF('Basic input'!$E$123='Basic input'!$H$123,'Environm. Analysis'!F15,'Environm. Analysis'!F16))*'Environm. Analysis'!F11+F12*'Basic input'!H135</f>
        <v>0</v>
      </c>
      <c r="G18" s="185">
        <f>IF('Basic input'!$E$123='Basic input'!$G$123,'Environm. Analysis'!G14,IF('Basic input'!$E$123='Basic input'!$H$123,'Environm. Analysis'!G15,'Environm. Analysis'!G16))*'Environm. Analysis'!G11+G12*'Basic input'!I135</f>
        <v>0</v>
      </c>
      <c r="H18" s="185">
        <f>IF('Basic input'!$E$123='Basic input'!$G$123,'Environm. Analysis'!H14,IF('Basic input'!$E$123='Basic input'!$H$123,'Environm. Analysis'!H15,'Environm. Analysis'!H16))*'Environm. Analysis'!H11+H12*'Basic input'!J135</f>
        <v>0</v>
      </c>
      <c r="I18" s="185">
        <f>IF('Basic input'!$E$123='Basic input'!$G$123,'Environm. Analysis'!I14,IF('Basic input'!$E$123='Basic input'!$H$123,'Environm. Analysis'!I15,'Environm. Analysis'!I16))*'Environm. Analysis'!I11+I12*'Basic input'!K135</f>
        <v>0</v>
      </c>
      <c r="J18" s="185">
        <f>IF('Basic input'!$E$123='Basic input'!$G$123,'Environm. Analysis'!J14,IF('Basic input'!$E$123='Basic input'!$H$123,'Environm. Analysis'!J15,'Environm. Analysis'!J16))*'Environm. Analysis'!J11+J12*'Basic input'!L135</f>
        <v>0</v>
      </c>
      <c r="K18" s="185">
        <f>IF('Basic input'!$E$123='Basic input'!$G$123,'Environm. Analysis'!K14,IF('Basic input'!$E$123='Basic input'!$H$123,'Environm. Analysis'!K15,'Environm. Analysis'!K16))*'Environm. Analysis'!K11+K12*'Basic input'!M135</f>
        <v>0</v>
      </c>
      <c r="L18" s="185">
        <f>IF('Basic input'!$E$123='Basic input'!$G$123,'Environm. Analysis'!L14,IF('Basic input'!$E$123='Basic input'!$H$123,'Environm. Analysis'!L15,'Environm. Analysis'!L16))*'Environm. Analysis'!L11+L12*'Basic input'!N135</f>
        <v>0</v>
      </c>
      <c r="M18" s="185">
        <f>IF('Basic input'!$E$123='Basic input'!$G$123,'Environm. Analysis'!M14,IF('Basic input'!$E$123='Basic input'!$H$123,'Environm. Analysis'!M15,'Environm. Analysis'!M16))*'Environm. Analysis'!M11+M12*'Basic input'!O135</f>
        <v>0</v>
      </c>
      <c r="N18" s="185">
        <f>IF('Basic input'!$E$123='Basic input'!$G$123,'Environm. Analysis'!N14,IF('Basic input'!$E$123='Basic input'!$H$123,'Environm. Analysis'!N15,'Environm. Analysis'!N16))*'Environm. Analysis'!N11+N12*'Basic input'!P135</f>
        <v>0</v>
      </c>
      <c r="O18" s="185">
        <f>IF('Basic input'!$E$123='Basic input'!$G$123,'Environm. Analysis'!O14,IF('Basic input'!$E$123='Basic input'!$H$123,'Environm. Analysis'!O15,'Environm. Analysis'!O16))*'Environm. Analysis'!O11+O12*'Basic input'!S135</f>
        <v>0</v>
      </c>
      <c r="P18" s="185">
        <f>IF('Basic input'!$E$123='Basic input'!$G$123,'Environm. Analysis'!P14,IF('Basic input'!$E$123='Basic input'!$H$123,'Environm. Analysis'!P15,'Environm. Analysis'!P16))*'Environm. Analysis'!P11+P12*'Basic input'!T135</f>
        <v>0</v>
      </c>
      <c r="Q18" s="185">
        <f>IF('Basic input'!$E$123='Basic input'!$G$123,'Environm. Analysis'!Q14,IF('Basic input'!$E$123='Basic input'!$H$123,'Environm. Analysis'!Q15,'Environm. Analysis'!Q16))*'Environm. Analysis'!Q11+Q12*'Basic input'!U135</f>
        <v>0</v>
      </c>
      <c r="R18" s="185">
        <f>IF('Basic input'!$E$123='Basic input'!$G$123,'Environm. Analysis'!R14,IF('Basic input'!$E$123='Basic input'!$H$123,'Environm. Analysis'!R15,'Environm. Analysis'!R16))*'Environm. Analysis'!R11+R12*'Basic input'!V135</f>
        <v>0</v>
      </c>
      <c r="S18" s="185">
        <f>IF('Basic input'!$E$123='Basic input'!$G$123,'Environm. Analysis'!S14,IF('Basic input'!$E$123='Basic input'!$H$123,'Environm. Analysis'!S15,'Environm. Analysis'!S16))*'Environm. Analysis'!S11+S12*'Basic input'!W135</f>
        <v>0</v>
      </c>
      <c r="T18" s="185">
        <f>IF('Basic input'!$E$123='Basic input'!$G$123,'Environm. Analysis'!T14,IF('Basic input'!$E$123='Basic input'!$H$123,'Environm. Analysis'!T15,'Environm. Analysis'!T16))*'Environm. Analysis'!T11+T12*'Basic input'!X135</f>
        <v>0</v>
      </c>
      <c r="U18" s="185">
        <f>IF('Basic input'!$E$123='Basic input'!$G$123,'Environm. Analysis'!U14,IF('Basic input'!$E$123='Basic input'!$H$123,'Environm. Analysis'!U15,'Environm. Analysis'!U16))*'Environm. Analysis'!U11+U12*'Basic input'!Y135</f>
        <v>0</v>
      </c>
      <c r="V18" s="185">
        <f>IF('Basic input'!$E$123='Basic input'!$G$123,'Environm. Analysis'!V14,IF('Basic input'!$E$123='Basic input'!$H$123,'Environm. Analysis'!V15,'Environm. Analysis'!V16))*'Environm. Analysis'!V11+V12*'Basic input'!Z135</f>
        <v>0</v>
      </c>
      <c r="W18" s="185">
        <f>IF('Basic input'!$E$123='Basic input'!$G$123,'Environm. Analysis'!W14,IF('Basic input'!$E$123='Basic input'!$H$123,'Environm. Analysis'!W15,'Environm. Analysis'!W16))*'Environm. Analysis'!W11+W12*'Basic input'!AA135</f>
        <v>0</v>
      </c>
      <c r="X18" s="185">
        <f>IF('Basic input'!$E$123='Basic input'!$G$123,'Environm. Analysis'!X14,IF('Basic input'!$E$123='Basic input'!$H$123,'Environm. Analysis'!X15,'Environm. Analysis'!X16))*'Environm. Analysis'!X11+X12*'Basic input'!AB135</f>
        <v>0</v>
      </c>
      <c r="Y18" s="185">
        <f>IF('Basic input'!$E$123='Basic input'!$G$123,'Environm. Analysis'!Y14,IF('Basic input'!$E$123='Basic input'!$H$123,'Environm. Analysis'!Y15,'Environm. Analysis'!Y16))*'Environm. Analysis'!Y11+Y12*'Basic input'!AC135</f>
        <v>0</v>
      </c>
      <c r="Z18" s="185">
        <f>IF('Basic input'!$E$123='Basic input'!$G$123,'Environm. Analysis'!Z14,IF('Basic input'!$E$123='Basic input'!$H$123,'Environm. Analysis'!Z15,'Environm. Analysis'!Z16))*'Environm. Analysis'!Z11+Z12*'Basic input'!AD135</f>
        <v>0</v>
      </c>
      <c r="AA18" s="185">
        <f>IF('Basic input'!$E$123='Basic input'!$G$123,'Environm. Analysis'!AA14,IF('Basic input'!$E$123='Basic input'!$H$123,'Environm. Analysis'!AA15,'Environm. Analysis'!AA16))*'Environm. Analysis'!AA11+AA12*'Basic input'!AE135</f>
        <v>0</v>
      </c>
      <c r="AB18" s="185">
        <f>IF('Basic input'!$E$123='Basic input'!$G$123,'Environm. Analysis'!AB14,IF('Basic input'!$E$123='Basic input'!$H$123,'Environm. Analysis'!AB15,'Environm. Analysis'!AB16))*'Environm. Analysis'!AB11+AB12*'Basic input'!AF135</f>
        <v>0</v>
      </c>
      <c r="AC18" s="185">
        <f>IF('Basic input'!$E$123='Basic input'!$G$123,'Environm. Analysis'!AC14,IF('Basic input'!$E$123='Basic input'!$H$123,'Environm. Analysis'!AC15,'Environm. Analysis'!AC16))*'Environm. Analysis'!AC11+AC12*'Basic input'!AG135</f>
        <v>0</v>
      </c>
    </row>
    <row r="20" spans="1:29" ht="16.5" customHeight="1" x14ac:dyDescent="0.3">
      <c r="B20" s="19" t="s">
        <v>151</v>
      </c>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row>
    <row r="22" spans="1:29" s="269" customFormat="1" ht="16.5" customHeight="1" x14ac:dyDescent="0.3"/>
    <row r="23" spans="1:29" s="269" customFormat="1" ht="16.5" customHeight="1" x14ac:dyDescent="0.3"/>
    <row r="24" spans="1:29" s="42" customFormat="1" ht="16.5" customHeight="1" thickBot="1" x14ac:dyDescent="0.35">
      <c r="B24" s="179" t="s">
        <v>282</v>
      </c>
      <c r="C24" s="183" t="s">
        <v>283</v>
      </c>
      <c r="D24" s="185">
        <f>('B 12m'!D142+'B 18m'!D142+Cars!D142+'DV small'!D156+'DV large'!D156+'GB trucks'!D156+Trains!D142)*'Basic input'!$F$119</f>
        <v>0</v>
      </c>
      <c r="E24" s="185">
        <f>('B 12m'!E142+'B 18m'!E142+Cars!E142+'DV small'!E156+'DV large'!E156+'GB trucks'!E156+Trains!E142)*'Basic input'!$F$119</f>
        <v>0</v>
      </c>
      <c r="F24" s="185">
        <f>('B 12m'!F142+'B 18m'!F142+Cars!F142+'DV small'!F156+'DV large'!F156+'GB trucks'!F156+Trains!F142)*'Basic input'!$F$119</f>
        <v>0</v>
      </c>
      <c r="G24" s="185">
        <f>('B 12m'!G142+'B 18m'!G142+Cars!G142+'DV small'!G156+'DV large'!G156+'GB trucks'!G156+Trains!G142)*'Basic input'!$F$119</f>
        <v>0</v>
      </c>
      <c r="H24" s="185">
        <f>('B 12m'!H142+'B 18m'!H142+Cars!H142+'DV small'!H156+'DV large'!H156+'GB trucks'!H156+Trains!H142)*'Basic input'!$F$119</f>
        <v>0</v>
      </c>
      <c r="I24" s="185">
        <f>('B 12m'!I142+'B 18m'!I142+Cars!I142+'DV small'!I156+'DV large'!I156+'GB trucks'!I156+Trains!I142)*'Basic input'!$F$119</f>
        <v>0</v>
      </c>
      <c r="J24" s="185">
        <f>('B 12m'!J142+'B 18m'!J142+Cars!J142+'DV small'!J156+'DV large'!J156+'GB trucks'!J156+Trains!J142)*'Basic input'!$F$119</f>
        <v>0</v>
      </c>
      <c r="K24" s="185">
        <f>('B 12m'!K142+'B 18m'!K142+Cars!K142+'DV small'!K156+'DV large'!K156+'GB trucks'!K156+Trains!K142)*'Basic input'!$F$119</f>
        <v>0</v>
      </c>
      <c r="L24" s="185">
        <f>('B 12m'!L142+'B 18m'!L142+Cars!L142+'DV small'!L156+'DV large'!L156+'GB trucks'!L156+Trains!L142)*'Basic input'!$F$119</f>
        <v>0</v>
      </c>
      <c r="M24" s="185">
        <f>('B 12m'!M142+'B 18m'!M142+Cars!M142+'DV small'!M156+'DV large'!M156+'GB trucks'!M156+Trains!M142)*'Basic input'!$F$119</f>
        <v>0</v>
      </c>
      <c r="N24" s="185">
        <f>('B 12m'!N142+'B 18m'!N142+Cars!N142+'DV small'!N156+'DV large'!N156+'GB trucks'!N156+Trains!N142)*'Basic input'!$F$119</f>
        <v>0</v>
      </c>
      <c r="O24" s="185">
        <f>('B 12m'!O142+'B 18m'!O142+Cars!O142+'DV small'!O156+'DV large'!O156+'GB trucks'!O156+Trains!O142)*'Basic input'!$F$119</f>
        <v>0</v>
      </c>
      <c r="P24" s="185">
        <f>('B 12m'!P142+'B 18m'!P142+Cars!P142+'DV small'!P156+'DV large'!P156+'GB trucks'!P156+Trains!P142)*'Basic input'!$F$119</f>
        <v>0</v>
      </c>
      <c r="Q24" s="185">
        <f>('B 12m'!Q142+'B 18m'!Q142+Cars!Q142+'DV small'!Q156+'DV large'!Q156+'GB trucks'!Q156+Trains!Q142)*'Basic input'!$F$119</f>
        <v>0</v>
      </c>
      <c r="R24" s="185">
        <f>('B 12m'!R142+'B 18m'!R142+Cars!R142+'DV small'!R156+'DV large'!R156+'GB trucks'!R156+Trains!R142)*'Basic input'!$F$119</f>
        <v>0</v>
      </c>
      <c r="S24" s="185">
        <f>('B 12m'!S142+'B 18m'!S142+Cars!S142+'DV small'!S156+'DV large'!S156+'GB trucks'!S156+Trains!S142)*'Basic input'!$F$119</f>
        <v>0</v>
      </c>
      <c r="T24" s="185">
        <f>('B 12m'!T142+'B 18m'!T142+Cars!T142+'DV small'!T156+'DV large'!T156+'GB trucks'!T156+Trains!T142)*'Basic input'!$F$119</f>
        <v>0</v>
      </c>
      <c r="U24" s="185">
        <f>('B 12m'!U142+'B 18m'!U142+Cars!U142+'DV small'!U156+'DV large'!U156+'GB trucks'!U156+Trains!U142)*'Basic input'!$F$119</f>
        <v>0</v>
      </c>
      <c r="V24" s="185">
        <f>('B 12m'!V142+'B 18m'!V142+Cars!V142+'DV small'!V156+'DV large'!V156+'GB trucks'!V156+Trains!V142)*'Basic input'!$F$119</f>
        <v>0</v>
      </c>
      <c r="W24" s="185">
        <f>('B 12m'!W142+'B 18m'!W142+Cars!W142+'DV small'!W156+'DV large'!W156+'GB trucks'!W156+Trains!W142)*'Basic input'!$F$119</f>
        <v>0</v>
      </c>
      <c r="X24" s="185">
        <f>('B 12m'!X142+'B 18m'!X142+Cars!X142+'DV small'!X156+'DV large'!X156+'GB trucks'!X156+Trains!X142)*'Basic input'!$F$119</f>
        <v>0</v>
      </c>
      <c r="Y24" s="185">
        <f>('B 12m'!Y142+'B 18m'!Y142+Cars!Y142+'DV small'!Y156+'DV large'!Y156+'GB trucks'!Y156+Trains!Y142)*'Basic input'!$F$119</f>
        <v>0</v>
      </c>
      <c r="Z24" s="185">
        <f>('B 12m'!Z142+'B 18m'!Z142+Cars!Z142+'DV small'!Z156+'DV large'!Z156+'GB trucks'!Z156+Trains!Z142)*'Basic input'!$F$119</f>
        <v>0</v>
      </c>
      <c r="AA24" s="185">
        <f>('B 12m'!AA142+'B 18m'!AA142+Cars!AA142+'DV small'!AA156+'DV large'!AA156+'GB trucks'!AA156+Trains!AA142)*'Basic input'!$F$119</f>
        <v>0</v>
      </c>
      <c r="AB24" s="185">
        <f>('B 12m'!AB142+'B 18m'!AB142+Cars!AB142+'DV small'!AB156+'DV large'!AB156+'GB trucks'!AB156+Trains!AB142)*'Basic input'!$F$119</f>
        <v>0</v>
      </c>
      <c r="AC24" s="185">
        <f>('B 12m'!AC142+'B 18m'!AC142+Cars!AC142+'DV small'!AC156+'DV large'!AC156+'GB trucks'!AC156+Trains!AC142)*'Basic input'!$F$119</f>
        <v>0</v>
      </c>
    </row>
    <row r="27" spans="1:29" s="211" customFormat="1" ht="39.950000000000003" customHeight="1" x14ac:dyDescent="0.3">
      <c r="A27" s="85"/>
      <c r="B27" s="163" t="s">
        <v>291</v>
      </c>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row>
    <row r="28" spans="1:29" ht="16.5" customHeight="1" outlineLevel="1" x14ac:dyDescent="0.3">
      <c r="B28" s="222"/>
      <c r="C28" s="228"/>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row>
    <row r="29" spans="1:29" s="18" customFormat="1" ht="16.5" customHeight="1" outlineLevel="1" collapsed="1" x14ac:dyDescent="0.3">
      <c r="B29" s="18" t="s">
        <v>374</v>
      </c>
      <c r="C29" s="18" t="s">
        <v>387</v>
      </c>
      <c r="D29" s="243">
        <f>SUM(D30:D40)</f>
        <v>0</v>
      </c>
      <c r="E29" s="243">
        <f t="shared" ref="E29:N29" si="0">SUM(E30:E40)</f>
        <v>0</v>
      </c>
      <c r="F29" s="243">
        <f t="shared" si="0"/>
        <v>0</v>
      </c>
      <c r="G29" s="243">
        <f t="shared" si="0"/>
        <v>0</v>
      </c>
      <c r="H29" s="243">
        <f t="shared" si="0"/>
        <v>0</v>
      </c>
      <c r="I29" s="243">
        <f t="shared" si="0"/>
        <v>0</v>
      </c>
      <c r="J29" s="243">
        <f t="shared" si="0"/>
        <v>0</v>
      </c>
      <c r="K29" s="243">
        <f t="shared" si="0"/>
        <v>0</v>
      </c>
      <c r="L29" s="243">
        <f t="shared" si="0"/>
        <v>0</v>
      </c>
      <c r="M29" s="243">
        <f t="shared" si="0"/>
        <v>0</v>
      </c>
      <c r="N29" s="243">
        <f t="shared" si="0"/>
        <v>0</v>
      </c>
      <c r="O29" s="243">
        <f t="shared" ref="O29:AC29" si="1">SUM(O30:O40)</f>
        <v>0</v>
      </c>
      <c r="P29" s="243">
        <f t="shared" si="1"/>
        <v>0</v>
      </c>
      <c r="Q29" s="243">
        <f t="shared" si="1"/>
        <v>0</v>
      </c>
      <c r="R29" s="243">
        <f t="shared" si="1"/>
        <v>0</v>
      </c>
      <c r="S29" s="243">
        <f t="shared" si="1"/>
        <v>0</v>
      </c>
      <c r="T29" s="243">
        <f t="shared" si="1"/>
        <v>0</v>
      </c>
      <c r="U29" s="243">
        <f t="shared" si="1"/>
        <v>0</v>
      </c>
      <c r="V29" s="243">
        <f t="shared" si="1"/>
        <v>0</v>
      </c>
      <c r="W29" s="243">
        <f t="shared" si="1"/>
        <v>0</v>
      </c>
      <c r="X29" s="243">
        <f t="shared" si="1"/>
        <v>0</v>
      </c>
      <c r="Y29" s="243">
        <f t="shared" si="1"/>
        <v>0</v>
      </c>
      <c r="Z29" s="243">
        <f t="shared" si="1"/>
        <v>0</v>
      </c>
      <c r="AA29" s="243">
        <f t="shared" si="1"/>
        <v>0</v>
      </c>
      <c r="AB29" s="243">
        <f t="shared" si="1"/>
        <v>0</v>
      </c>
      <c r="AC29" s="243">
        <f t="shared" si="1"/>
        <v>0</v>
      </c>
    </row>
    <row r="30" spans="1:29" ht="16.5" customHeight="1" outlineLevel="2" x14ac:dyDescent="0.3">
      <c r="B30" s="222"/>
      <c r="C30" s="228">
        <v>2018</v>
      </c>
      <c r="D30" s="222">
        <f>+'B 12m'!D13*'B 12m'!D25*'Detailed input - Vehicles'!$E$46</f>
        <v>0</v>
      </c>
      <c r="E30" s="222">
        <f>+'B 12m'!E13*'B 12m'!E25*'Detailed input - Vehicles'!$E$46</f>
        <v>0</v>
      </c>
      <c r="F30" s="222">
        <f>+'B 12m'!F13*'B 12m'!F25*'Detailed input - Vehicles'!$E$46</f>
        <v>0</v>
      </c>
      <c r="G30" s="222">
        <f>+'B 12m'!G13*'B 12m'!G25*'Detailed input - Vehicles'!$E$46</f>
        <v>0</v>
      </c>
      <c r="H30" s="222">
        <f>+'B 12m'!H13*'B 12m'!H25*'Detailed input - Vehicles'!$E$46</f>
        <v>0</v>
      </c>
      <c r="I30" s="222">
        <f>+'B 12m'!I13*'B 12m'!I25*'Detailed input - Vehicles'!$E$46</f>
        <v>0</v>
      </c>
      <c r="J30" s="222">
        <f>+'B 12m'!J13*'B 12m'!J25*'Detailed input - Vehicles'!$E$46</f>
        <v>0</v>
      </c>
      <c r="K30" s="222">
        <f>+'B 12m'!K13*'B 12m'!K25*'Detailed input - Vehicles'!$E$46</f>
        <v>0</v>
      </c>
      <c r="L30" s="222">
        <f>+'B 12m'!L13*'B 12m'!L25*'Detailed input - Vehicles'!$E$46</f>
        <v>0</v>
      </c>
      <c r="M30" s="222">
        <f>+'B 12m'!M13*'B 12m'!M25*'Detailed input - Vehicles'!$E$46</f>
        <v>0</v>
      </c>
      <c r="N30" s="222">
        <f>+'B 12m'!N13*'B 12m'!N25*'Detailed input - Vehicles'!$E$46</f>
        <v>0</v>
      </c>
      <c r="O30" s="222">
        <f>+'B 12m'!O13*'B 12m'!O25*'Detailed input - Vehicles'!$E$46</f>
        <v>0</v>
      </c>
      <c r="P30" s="222">
        <f>+'B 12m'!P13*'B 12m'!P25*'Detailed input - Vehicles'!$E$46</f>
        <v>0</v>
      </c>
      <c r="Q30" s="222">
        <f>+'B 12m'!Q13*'B 12m'!Q25*'Detailed input - Vehicles'!$E$46</f>
        <v>0</v>
      </c>
      <c r="R30" s="222">
        <f>+'B 12m'!R13*'B 12m'!R25*'Detailed input - Vehicles'!$E$46</f>
        <v>0</v>
      </c>
      <c r="S30" s="222">
        <f>+'B 12m'!S13*'B 12m'!S25*'Detailed input - Vehicles'!$E$46</f>
        <v>0</v>
      </c>
      <c r="T30" s="222">
        <f>+'B 12m'!T13*'B 12m'!T25*'Detailed input - Vehicles'!$E$46</f>
        <v>0</v>
      </c>
      <c r="U30" s="222">
        <f>+'B 12m'!U13*'B 12m'!U25*'Detailed input - Vehicles'!$E$46</f>
        <v>0</v>
      </c>
      <c r="V30" s="222">
        <f>+'B 12m'!V13*'B 12m'!V25*'Detailed input - Vehicles'!$E$46</f>
        <v>0</v>
      </c>
      <c r="W30" s="222">
        <f>+'B 12m'!W13*'B 12m'!W25*'Detailed input - Vehicles'!$E$46</f>
        <v>0</v>
      </c>
      <c r="X30" s="222">
        <f>+'B 12m'!X13*'B 12m'!X25*'Detailed input - Vehicles'!$E$46</f>
        <v>0</v>
      </c>
      <c r="Y30" s="222">
        <f>+'B 12m'!Y13*'B 12m'!Y25*'Detailed input - Vehicles'!$E$46</f>
        <v>0</v>
      </c>
      <c r="Z30" s="222">
        <f>+'B 12m'!Z13*'B 12m'!Z25*'Detailed input - Vehicles'!$E$46</f>
        <v>0</v>
      </c>
      <c r="AA30" s="222">
        <f>+'B 12m'!AA13*'B 12m'!AA25*'Detailed input - Vehicles'!$E$46</f>
        <v>0</v>
      </c>
      <c r="AB30" s="222">
        <f>+'B 12m'!AB13*'B 12m'!AB25*'Detailed input - Vehicles'!$E$46</f>
        <v>0</v>
      </c>
      <c r="AC30" s="222">
        <f>+'B 12m'!AC13*'B 12m'!AC25*'Detailed input - Vehicles'!$E$46</f>
        <v>0</v>
      </c>
    </row>
    <row r="31" spans="1:29" ht="16.5" customHeight="1" outlineLevel="2" x14ac:dyDescent="0.3">
      <c r="B31" s="222"/>
      <c r="C31" s="228">
        <v>2019</v>
      </c>
      <c r="D31" s="222"/>
      <c r="E31" s="222">
        <f>'B 12m'!E14*'B 12m'!E$25*'Detailed input - Vehicles'!$F$46</f>
        <v>0</v>
      </c>
      <c r="F31" s="222">
        <f>'B 12m'!F14*'B 12m'!F$25*'Detailed input - Vehicles'!$F$46</f>
        <v>0</v>
      </c>
      <c r="G31" s="222">
        <f>'B 12m'!G14*'B 12m'!G$25*'Detailed input - Vehicles'!$F$46</f>
        <v>0</v>
      </c>
      <c r="H31" s="222">
        <f>'B 12m'!H14*'B 12m'!H$25*'Detailed input - Vehicles'!$F$46</f>
        <v>0</v>
      </c>
      <c r="I31" s="222">
        <f>'B 12m'!I14*'B 12m'!I$25*'Detailed input - Vehicles'!$F$46</f>
        <v>0</v>
      </c>
      <c r="J31" s="222">
        <f>'B 12m'!J14*'B 12m'!J$25*'Detailed input - Vehicles'!$F$46</f>
        <v>0</v>
      </c>
      <c r="K31" s="222">
        <f>'B 12m'!K14*'B 12m'!K$25*'Detailed input - Vehicles'!$F$46</f>
        <v>0</v>
      </c>
      <c r="L31" s="222">
        <f>'B 12m'!L14*'B 12m'!L$25*'Detailed input - Vehicles'!$F$46</f>
        <v>0</v>
      </c>
      <c r="M31" s="222">
        <f>'B 12m'!M14*'B 12m'!M$25*'Detailed input - Vehicles'!$F$46</f>
        <v>0</v>
      </c>
      <c r="N31" s="222">
        <f>'B 12m'!N14*'B 12m'!N$25*'Detailed input - Vehicles'!$F$46</f>
        <v>0</v>
      </c>
      <c r="O31" s="222">
        <f>'B 12m'!O14*'B 12m'!O$25*'Detailed input - Vehicles'!$F$46</f>
        <v>0</v>
      </c>
      <c r="P31" s="222">
        <f>'B 12m'!P14*'B 12m'!P$25*'Detailed input - Vehicles'!$F$46</f>
        <v>0</v>
      </c>
      <c r="Q31" s="222">
        <f>'B 12m'!Q14*'B 12m'!Q$25*'Detailed input - Vehicles'!$F$46</f>
        <v>0</v>
      </c>
      <c r="R31" s="222">
        <f>'B 12m'!R14*'B 12m'!R$25*'Detailed input - Vehicles'!$F$46</f>
        <v>0</v>
      </c>
      <c r="S31" s="222">
        <f>'B 12m'!S14*'B 12m'!S$25*'Detailed input - Vehicles'!$F$46</f>
        <v>0</v>
      </c>
      <c r="T31" s="222">
        <f>'B 12m'!T14*'B 12m'!T$25*'Detailed input - Vehicles'!$F$46</f>
        <v>0</v>
      </c>
      <c r="U31" s="222">
        <f>'B 12m'!U14*'B 12m'!U$25*'Detailed input - Vehicles'!$F$46</f>
        <v>0</v>
      </c>
      <c r="V31" s="222">
        <f>'B 12m'!V14*'B 12m'!V$25*'Detailed input - Vehicles'!$F$46</f>
        <v>0</v>
      </c>
      <c r="W31" s="222">
        <f>'B 12m'!W14*'B 12m'!W$25*'Detailed input - Vehicles'!$F$46</f>
        <v>0</v>
      </c>
      <c r="X31" s="222">
        <f>'B 12m'!X14*'B 12m'!X$25*'Detailed input - Vehicles'!$F$46</f>
        <v>0</v>
      </c>
      <c r="Y31" s="222">
        <f>'B 12m'!Y14*'B 12m'!Y$25*'Detailed input - Vehicles'!$F$46</f>
        <v>0</v>
      </c>
      <c r="Z31" s="222">
        <f>'B 12m'!Z14*'B 12m'!Z$25*'Detailed input - Vehicles'!$F$46</f>
        <v>0</v>
      </c>
      <c r="AA31" s="222">
        <f>'B 12m'!AA14*'B 12m'!AA$25*'Detailed input - Vehicles'!$F$46</f>
        <v>0</v>
      </c>
      <c r="AB31" s="222">
        <f>'B 12m'!AB14*'B 12m'!AB$25*'Detailed input - Vehicles'!$F$46</f>
        <v>0</v>
      </c>
      <c r="AC31" s="222">
        <f>'B 12m'!AC14*'B 12m'!AC$25*'Detailed input - Vehicles'!$F$46</f>
        <v>0</v>
      </c>
    </row>
    <row r="32" spans="1:29" ht="16.5" customHeight="1" outlineLevel="2" x14ac:dyDescent="0.3">
      <c r="B32" s="222"/>
      <c r="C32" s="228">
        <v>2020</v>
      </c>
      <c r="D32" s="222"/>
      <c r="E32" s="222"/>
      <c r="F32" s="222">
        <f>'B 12m'!F15*'B 12m'!F$25*'Detailed input - Vehicles'!$G$46</f>
        <v>0</v>
      </c>
      <c r="G32" s="222">
        <f>'B 12m'!G15*'B 12m'!G$25*'Detailed input - Vehicles'!$G$46</f>
        <v>0</v>
      </c>
      <c r="H32" s="222">
        <f>'B 12m'!H15*'B 12m'!H$25*'Detailed input - Vehicles'!$G$46</f>
        <v>0</v>
      </c>
      <c r="I32" s="222">
        <f>'B 12m'!I15*'B 12m'!I$25*'Detailed input - Vehicles'!$G$46</f>
        <v>0</v>
      </c>
      <c r="J32" s="222">
        <f>'B 12m'!J15*'B 12m'!J$25*'Detailed input - Vehicles'!$G$46</f>
        <v>0</v>
      </c>
      <c r="K32" s="222">
        <f>'B 12m'!K15*'B 12m'!K$25*'Detailed input - Vehicles'!$G$46</f>
        <v>0</v>
      </c>
      <c r="L32" s="222">
        <f>'B 12m'!L15*'B 12m'!L$25*'Detailed input - Vehicles'!$G$46</f>
        <v>0</v>
      </c>
      <c r="M32" s="222">
        <f>'B 12m'!M15*'B 12m'!M$25*'Detailed input - Vehicles'!$G$46</f>
        <v>0</v>
      </c>
      <c r="N32" s="222">
        <f>'B 12m'!N15*'B 12m'!N$25*'Detailed input - Vehicles'!$G$46</f>
        <v>0</v>
      </c>
      <c r="O32" s="222">
        <f>'B 12m'!O15*'B 12m'!O$25*'Detailed input - Vehicles'!$G$46</f>
        <v>0</v>
      </c>
      <c r="P32" s="222">
        <f>'B 12m'!P15*'B 12m'!P$25*'Detailed input - Vehicles'!$G$46</f>
        <v>0</v>
      </c>
      <c r="Q32" s="222">
        <f>'B 12m'!Q15*'B 12m'!Q$25*'Detailed input - Vehicles'!$G$46</f>
        <v>0</v>
      </c>
      <c r="R32" s="222">
        <f>'B 12m'!R15*'B 12m'!R$25*'Detailed input - Vehicles'!$G$46</f>
        <v>0</v>
      </c>
      <c r="S32" s="222">
        <f>'B 12m'!S15*'B 12m'!S$25*'Detailed input - Vehicles'!$G$46</f>
        <v>0</v>
      </c>
      <c r="T32" s="222">
        <f>'B 12m'!T15*'B 12m'!T$25*'Detailed input - Vehicles'!$G$46</f>
        <v>0</v>
      </c>
      <c r="U32" s="222">
        <f>'B 12m'!U15*'B 12m'!U$25*'Detailed input - Vehicles'!$G$46</f>
        <v>0</v>
      </c>
      <c r="V32" s="222">
        <f>'B 12m'!V15*'B 12m'!V$25*'Detailed input - Vehicles'!$G$46</f>
        <v>0</v>
      </c>
      <c r="W32" s="222">
        <f>'B 12m'!W15*'B 12m'!W$25*'Detailed input - Vehicles'!$G$46</f>
        <v>0</v>
      </c>
      <c r="X32" s="222">
        <f>'B 12m'!X15*'B 12m'!X$25*'Detailed input - Vehicles'!$G$46</f>
        <v>0</v>
      </c>
      <c r="Y32" s="222">
        <f>'B 12m'!Y15*'B 12m'!Y$25*'Detailed input - Vehicles'!$G$46</f>
        <v>0</v>
      </c>
      <c r="Z32" s="222">
        <f>'B 12m'!Z15*'B 12m'!Z$25*'Detailed input - Vehicles'!$G$46</f>
        <v>0</v>
      </c>
      <c r="AA32" s="222">
        <f>'B 12m'!AA15*'B 12m'!AA$25*'Detailed input - Vehicles'!$G$46</f>
        <v>0</v>
      </c>
      <c r="AB32" s="222">
        <f>'B 12m'!AB15*'B 12m'!AB$25*'Detailed input - Vehicles'!$G$46</f>
        <v>0</v>
      </c>
      <c r="AC32" s="222">
        <f>'B 12m'!AC15*'B 12m'!AC$25*'Detailed input - Vehicles'!$G$46</f>
        <v>0</v>
      </c>
    </row>
    <row r="33" spans="2:29" ht="16.5" customHeight="1" outlineLevel="2" x14ac:dyDescent="0.3">
      <c r="B33" s="222"/>
      <c r="C33" s="228">
        <v>2021</v>
      </c>
      <c r="D33" s="222"/>
      <c r="E33" s="222"/>
      <c r="F33" s="222"/>
      <c r="G33" s="222">
        <f>'B 12m'!G16*'B 12m'!G$25*'Detailed input - Vehicles'!$H$46</f>
        <v>0</v>
      </c>
      <c r="H33" s="222">
        <f>'B 12m'!H16*'B 12m'!H$25*'Detailed input - Vehicles'!$H$46</f>
        <v>0</v>
      </c>
      <c r="I33" s="222">
        <f>'B 12m'!I16*'B 12m'!I$25*'Detailed input - Vehicles'!$H$46</f>
        <v>0</v>
      </c>
      <c r="J33" s="222">
        <f>'B 12m'!J16*'B 12m'!J$25*'Detailed input - Vehicles'!$H$46</f>
        <v>0</v>
      </c>
      <c r="K33" s="222">
        <f>'B 12m'!K16*'B 12m'!K$25*'Detailed input - Vehicles'!$H$46</f>
        <v>0</v>
      </c>
      <c r="L33" s="222">
        <f>'B 12m'!L16*'B 12m'!L$25*'Detailed input - Vehicles'!$H$46</f>
        <v>0</v>
      </c>
      <c r="M33" s="222">
        <f>'B 12m'!M16*'B 12m'!M$25*'Detailed input - Vehicles'!$H$46</f>
        <v>0</v>
      </c>
      <c r="N33" s="222">
        <f>'B 12m'!N16*'B 12m'!N$25*'Detailed input - Vehicles'!$H$46</f>
        <v>0</v>
      </c>
      <c r="O33" s="222">
        <f>'B 12m'!O16*'B 12m'!O$25*'Detailed input - Vehicles'!$H$46</f>
        <v>0</v>
      </c>
      <c r="P33" s="222">
        <f>'B 12m'!P16*'B 12m'!P$25*'Detailed input - Vehicles'!$H$46</f>
        <v>0</v>
      </c>
      <c r="Q33" s="222">
        <f>'B 12m'!Q16*'B 12m'!Q$25*'Detailed input - Vehicles'!$H$46</f>
        <v>0</v>
      </c>
      <c r="R33" s="222">
        <f>'B 12m'!R16*'B 12m'!R$25*'Detailed input - Vehicles'!$H$46</f>
        <v>0</v>
      </c>
      <c r="S33" s="222">
        <f>'B 12m'!S16*'B 12m'!S$25*'Detailed input - Vehicles'!$H$46</f>
        <v>0</v>
      </c>
      <c r="T33" s="222">
        <f>'B 12m'!T16*'B 12m'!T$25*'Detailed input - Vehicles'!$H$46</f>
        <v>0</v>
      </c>
      <c r="U33" s="222">
        <f>'B 12m'!U16*'B 12m'!U$25*'Detailed input - Vehicles'!$H$46</f>
        <v>0</v>
      </c>
      <c r="V33" s="222">
        <f>'B 12m'!V16*'B 12m'!V$25*'Detailed input - Vehicles'!$H$46</f>
        <v>0</v>
      </c>
      <c r="W33" s="222">
        <f>'B 12m'!W16*'B 12m'!W$25*'Detailed input - Vehicles'!$H$46</f>
        <v>0</v>
      </c>
      <c r="X33" s="222">
        <f>'B 12m'!X16*'B 12m'!X$25*'Detailed input - Vehicles'!$H$46</f>
        <v>0</v>
      </c>
      <c r="Y33" s="222">
        <f>'B 12m'!Y16*'B 12m'!Y$25*'Detailed input - Vehicles'!$H$46</f>
        <v>0</v>
      </c>
      <c r="Z33" s="222">
        <f>'B 12m'!Z16*'B 12m'!Z$25*'Detailed input - Vehicles'!$H$46</f>
        <v>0</v>
      </c>
      <c r="AA33" s="222">
        <f>'B 12m'!AA16*'B 12m'!AA$25*'Detailed input - Vehicles'!$H$46</f>
        <v>0</v>
      </c>
      <c r="AB33" s="222">
        <f>'B 12m'!AB16*'B 12m'!AB$25*'Detailed input - Vehicles'!$H$46</f>
        <v>0</v>
      </c>
      <c r="AC33" s="222">
        <f>'B 12m'!AC16*'B 12m'!AC$25*'Detailed input - Vehicles'!$H$46</f>
        <v>0</v>
      </c>
    </row>
    <row r="34" spans="2:29" ht="16.5" customHeight="1" outlineLevel="2" x14ac:dyDescent="0.3">
      <c r="B34" s="222"/>
      <c r="C34" s="228">
        <v>2022</v>
      </c>
      <c r="D34" s="221"/>
      <c r="E34" s="221"/>
      <c r="F34" s="221"/>
      <c r="G34" s="221"/>
      <c r="H34" s="222">
        <f>'B 12m'!H17*'B 12m'!H$25*'Detailed input - Vehicles'!$I$46</f>
        <v>0</v>
      </c>
      <c r="I34" s="222">
        <f>'B 12m'!I17*'B 12m'!I$25*'Detailed input - Vehicles'!$I$46</f>
        <v>0</v>
      </c>
      <c r="J34" s="221">
        <f>'B 12m'!J17*'B 12m'!J$25*'Detailed input - Vehicles'!$I$46</f>
        <v>0</v>
      </c>
      <c r="K34" s="221">
        <f>'B 12m'!K17*'B 12m'!K$25*'Detailed input - Vehicles'!$I$46</f>
        <v>0</v>
      </c>
      <c r="L34" s="221">
        <f>'B 12m'!L17*'B 12m'!L$25*'Detailed input - Vehicles'!$I$46</f>
        <v>0</v>
      </c>
      <c r="M34" s="221">
        <f>'B 12m'!M17*'B 12m'!M$25*'Detailed input - Vehicles'!$I$46</f>
        <v>0</v>
      </c>
      <c r="N34" s="221">
        <f>'B 12m'!N17*'B 12m'!N$25*'Detailed input - Vehicles'!$I$46</f>
        <v>0</v>
      </c>
      <c r="O34" s="221">
        <f>'B 12m'!O17*'B 12m'!O$25*'Detailed input - Vehicles'!$I$46</f>
        <v>0</v>
      </c>
      <c r="P34" s="221">
        <f>'B 12m'!P17*'B 12m'!P$25*'Detailed input - Vehicles'!$I$46</f>
        <v>0</v>
      </c>
      <c r="Q34" s="221">
        <f>'B 12m'!Q17*'B 12m'!Q$25*'Detailed input - Vehicles'!$I$46</f>
        <v>0</v>
      </c>
      <c r="R34" s="221">
        <f>'B 12m'!R17*'B 12m'!R$25*'Detailed input - Vehicles'!$I$46</f>
        <v>0</v>
      </c>
      <c r="S34" s="221">
        <f>'B 12m'!S17*'B 12m'!S$25*'Detailed input - Vehicles'!$I$46</f>
        <v>0</v>
      </c>
      <c r="T34" s="221">
        <f>'B 12m'!T17*'B 12m'!T$25*'Detailed input - Vehicles'!$I$46</f>
        <v>0</v>
      </c>
      <c r="U34" s="221">
        <f>'B 12m'!U17*'B 12m'!U$25*'Detailed input - Vehicles'!$I$46</f>
        <v>0</v>
      </c>
      <c r="V34" s="221">
        <f>'B 12m'!V17*'B 12m'!V$25*'Detailed input - Vehicles'!$I$46</f>
        <v>0</v>
      </c>
      <c r="W34" s="221">
        <f>'B 12m'!W17*'B 12m'!W$25*'Detailed input - Vehicles'!$I$46</f>
        <v>0</v>
      </c>
      <c r="X34" s="221">
        <f>'B 12m'!X17*'B 12m'!X$25*'Detailed input - Vehicles'!$I$46</f>
        <v>0</v>
      </c>
      <c r="Y34" s="221">
        <f>'B 12m'!Y17*'B 12m'!Y$25*'Detailed input - Vehicles'!$I$46</f>
        <v>0</v>
      </c>
      <c r="Z34" s="221">
        <f>'B 12m'!Z17*'B 12m'!Z$25*'Detailed input - Vehicles'!$I$46</f>
        <v>0</v>
      </c>
      <c r="AA34" s="221">
        <f>'B 12m'!AA17*'B 12m'!AA$25*'Detailed input - Vehicles'!$I$46</f>
        <v>0</v>
      </c>
      <c r="AB34" s="221">
        <f>'B 12m'!AB17*'B 12m'!AB$25*'Detailed input - Vehicles'!$I$46</f>
        <v>0</v>
      </c>
      <c r="AC34" s="221">
        <f>'B 12m'!AC17*'B 12m'!AC$25*'Detailed input - Vehicles'!$I$46</f>
        <v>0</v>
      </c>
    </row>
    <row r="35" spans="2:29" ht="16.5" customHeight="1" outlineLevel="2" x14ac:dyDescent="0.3">
      <c r="B35" s="222"/>
      <c r="C35" s="228">
        <v>2023</v>
      </c>
      <c r="D35" s="221"/>
      <c r="E35" s="221"/>
      <c r="F35" s="221"/>
      <c r="G35" s="221"/>
      <c r="H35" s="221"/>
      <c r="I35" s="222">
        <f>'B 12m'!I18*'B 12m'!I$25*'Detailed input - Vehicles'!$J$46</f>
        <v>0</v>
      </c>
      <c r="J35" s="221">
        <f>'B 12m'!J18*'B 12m'!J$25*'Detailed input - Vehicles'!$J$46</f>
        <v>0</v>
      </c>
      <c r="K35" s="221">
        <f>'B 12m'!K18*'B 12m'!K$25*'Detailed input - Vehicles'!$J$46</f>
        <v>0</v>
      </c>
      <c r="L35" s="221">
        <f>'B 12m'!L18*'B 12m'!L$25*'Detailed input - Vehicles'!$J$46</f>
        <v>0</v>
      </c>
      <c r="M35" s="221">
        <f>'B 12m'!M18*'B 12m'!M$25*'Detailed input - Vehicles'!$J$46</f>
        <v>0</v>
      </c>
      <c r="N35" s="221">
        <f>'B 12m'!N18*'B 12m'!N$25*'Detailed input - Vehicles'!$J$46</f>
        <v>0</v>
      </c>
      <c r="O35" s="221">
        <f>'B 12m'!O18*'B 12m'!O$25*'Detailed input - Vehicles'!$J$46</f>
        <v>0</v>
      </c>
      <c r="P35" s="221">
        <f>'B 12m'!P18*'B 12m'!P$25*'Detailed input - Vehicles'!$J$46</f>
        <v>0</v>
      </c>
      <c r="Q35" s="221">
        <f>'B 12m'!Q18*'B 12m'!Q$25*'Detailed input - Vehicles'!$J$46</f>
        <v>0</v>
      </c>
      <c r="R35" s="221">
        <f>'B 12m'!R18*'B 12m'!R$25*'Detailed input - Vehicles'!$J$46</f>
        <v>0</v>
      </c>
      <c r="S35" s="221">
        <f>'B 12m'!S18*'B 12m'!S$25*'Detailed input - Vehicles'!$J$46</f>
        <v>0</v>
      </c>
      <c r="T35" s="221">
        <f>'B 12m'!T18*'B 12m'!T$25*'Detailed input - Vehicles'!$J$46</f>
        <v>0</v>
      </c>
      <c r="U35" s="221">
        <f>'B 12m'!U18*'B 12m'!U$25*'Detailed input - Vehicles'!$J$46</f>
        <v>0</v>
      </c>
      <c r="V35" s="221">
        <f>'B 12m'!V18*'B 12m'!V$25*'Detailed input - Vehicles'!$J$46</f>
        <v>0</v>
      </c>
      <c r="W35" s="221">
        <f>'B 12m'!W18*'B 12m'!W$25*'Detailed input - Vehicles'!$J$46</f>
        <v>0</v>
      </c>
      <c r="X35" s="221">
        <f>'B 12m'!X18*'B 12m'!X$25*'Detailed input - Vehicles'!$J$46</f>
        <v>0</v>
      </c>
      <c r="Y35" s="221">
        <f>'B 12m'!Y18*'B 12m'!Y$25*'Detailed input - Vehicles'!$J$46</f>
        <v>0</v>
      </c>
      <c r="Z35" s="221">
        <f>'B 12m'!Z18*'B 12m'!Z$25*'Detailed input - Vehicles'!$J$46</f>
        <v>0</v>
      </c>
      <c r="AA35" s="221">
        <f>'B 12m'!AA18*'B 12m'!AA$25*'Detailed input - Vehicles'!$J$46</f>
        <v>0</v>
      </c>
      <c r="AB35" s="221">
        <f>'B 12m'!AB18*'B 12m'!AB$25*'Detailed input - Vehicles'!$J$46</f>
        <v>0</v>
      </c>
      <c r="AC35" s="221">
        <f>'B 12m'!AC18*'B 12m'!AC$25*'Detailed input - Vehicles'!$J$46</f>
        <v>0</v>
      </c>
    </row>
    <row r="36" spans="2:29" ht="16.5" customHeight="1" outlineLevel="2" x14ac:dyDescent="0.3">
      <c r="B36" s="222"/>
      <c r="C36" s="228">
        <v>2024</v>
      </c>
      <c r="D36" s="221"/>
      <c r="E36" s="221"/>
      <c r="F36" s="221"/>
      <c r="G36" s="221"/>
      <c r="H36" s="221"/>
      <c r="I36" s="221"/>
      <c r="J36" s="222">
        <f>'B 12m'!J19*'B 12m'!J$25*'Detailed input - Vehicles'!$K$46</f>
        <v>0</v>
      </c>
      <c r="K36" s="221">
        <f>'B 12m'!K19*'B 12m'!K$25*'Detailed input - Vehicles'!$K$46</f>
        <v>0</v>
      </c>
      <c r="L36" s="221">
        <f>'B 12m'!L19*'B 12m'!L$25*'Detailed input - Vehicles'!$K$46</f>
        <v>0</v>
      </c>
      <c r="M36" s="221">
        <f>'B 12m'!M19*'B 12m'!M$25*'Detailed input - Vehicles'!$K$46</f>
        <v>0</v>
      </c>
      <c r="N36" s="221">
        <f>'B 12m'!N19*'B 12m'!N$25*'Detailed input - Vehicles'!$K$46</f>
        <v>0</v>
      </c>
      <c r="O36" s="221">
        <f>'B 12m'!O19*'B 12m'!O$25*'Detailed input - Vehicles'!$K$46</f>
        <v>0</v>
      </c>
      <c r="P36" s="221">
        <f>'B 12m'!P19*'B 12m'!P$25*'Detailed input - Vehicles'!$K$46</f>
        <v>0</v>
      </c>
      <c r="Q36" s="221">
        <f>'B 12m'!Q19*'B 12m'!Q$25*'Detailed input - Vehicles'!$K$46</f>
        <v>0</v>
      </c>
      <c r="R36" s="221">
        <f>'B 12m'!R19*'B 12m'!R$25*'Detailed input - Vehicles'!$K$46</f>
        <v>0</v>
      </c>
      <c r="S36" s="221">
        <f>'B 12m'!S19*'B 12m'!S$25*'Detailed input - Vehicles'!$K$46</f>
        <v>0</v>
      </c>
      <c r="T36" s="221">
        <f>'B 12m'!T19*'B 12m'!T$25*'Detailed input - Vehicles'!$K$46</f>
        <v>0</v>
      </c>
      <c r="U36" s="221">
        <f>'B 12m'!U19*'B 12m'!U$25*'Detailed input - Vehicles'!$K$46</f>
        <v>0</v>
      </c>
      <c r="V36" s="221">
        <f>'B 12m'!V19*'B 12m'!V$25*'Detailed input - Vehicles'!$K$46</f>
        <v>0</v>
      </c>
      <c r="W36" s="221">
        <f>'B 12m'!W19*'B 12m'!W$25*'Detailed input - Vehicles'!$K$46</f>
        <v>0</v>
      </c>
      <c r="X36" s="221">
        <f>'B 12m'!X19*'B 12m'!X$25*'Detailed input - Vehicles'!$K$46</f>
        <v>0</v>
      </c>
      <c r="Y36" s="221">
        <f>'B 12m'!Y19*'B 12m'!Y$25*'Detailed input - Vehicles'!$K$46</f>
        <v>0</v>
      </c>
      <c r="Z36" s="221">
        <f>'B 12m'!Z19*'B 12m'!Z$25*'Detailed input - Vehicles'!$K$46</f>
        <v>0</v>
      </c>
      <c r="AA36" s="221">
        <f>'B 12m'!AA19*'B 12m'!AA$25*'Detailed input - Vehicles'!$K$46</f>
        <v>0</v>
      </c>
      <c r="AB36" s="221">
        <f>'B 12m'!AB19*'B 12m'!AB$25*'Detailed input - Vehicles'!$K$46</f>
        <v>0</v>
      </c>
      <c r="AC36" s="221">
        <f>'B 12m'!AC19*'B 12m'!AC$25*'Detailed input - Vehicles'!$K$46</f>
        <v>0</v>
      </c>
    </row>
    <row r="37" spans="2:29" ht="16.5" customHeight="1" outlineLevel="2" x14ac:dyDescent="0.3">
      <c r="B37" s="222"/>
      <c r="C37" s="228">
        <v>2025</v>
      </c>
      <c r="D37" s="221"/>
      <c r="E37" s="221"/>
      <c r="F37" s="221"/>
      <c r="G37" s="221"/>
      <c r="H37" s="221"/>
      <c r="I37" s="221"/>
      <c r="J37" s="221"/>
      <c r="K37" s="222">
        <f>'B 12m'!K20*'B 12m'!K$25*'Detailed input - Vehicles'!$L$46</f>
        <v>0</v>
      </c>
      <c r="L37" s="221">
        <f>'B 12m'!L20*'B 12m'!L$25*'Detailed input - Vehicles'!$L$46</f>
        <v>0</v>
      </c>
      <c r="M37" s="221">
        <f>'B 12m'!M20*'B 12m'!M$25*'Detailed input - Vehicles'!$L$46</f>
        <v>0</v>
      </c>
      <c r="N37" s="221">
        <f>'B 12m'!N20*'B 12m'!N$25*'Detailed input - Vehicles'!$L$46</f>
        <v>0</v>
      </c>
      <c r="O37" s="221">
        <f>'B 12m'!O20*'B 12m'!O$25*'Detailed input - Vehicles'!$L$46</f>
        <v>0</v>
      </c>
      <c r="P37" s="221">
        <f>'B 12m'!P20*'B 12m'!P$25*'Detailed input - Vehicles'!$L$46</f>
        <v>0</v>
      </c>
      <c r="Q37" s="221">
        <f>'B 12m'!Q20*'B 12m'!Q$25*'Detailed input - Vehicles'!$L$46</f>
        <v>0</v>
      </c>
      <c r="R37" s="221">
        <f>'B 12m'!R20*'B 12m'!R$25*'Detailed input - Vehicles'!$L$46</f>
        <v>0</v>
      </c>
      <c r="S37" s="221">
        <f>'B 12m'!S20*'B 12m'!S$25*'Detailed input - Vehicles'!$L$46</f>
        <v>0</v>
      </c>
      <c r="T37" s="221">
        <f>'B 12m'!T20*'B 12m'!T$25*'Detailed input - Vehicles'!$L$46</f>
        <v>0</v>
      </c>
      <c r="U37" s="221">
        <f>'B 12m'!U20*'B 12m'!U$25*'Detailed input - Vehicles'!$L$46</f>
        <v>0</v>
      </c>
      <c r="V37" s="221">
        <f>'B 12m'!V20*'B 12m'!V$25*'Detailed input - Vehicles'!$L$46</f>
        <v>0</v>
      </c>
      <c r="W37" s="221">
        <f>'B 12m'!W20*'B 12m'!W$25*'Detailed input - Vehicles'!$L$46</f>
        <v>0</v>
      </c>
      <c r="X37" s="221">
        <f>'B 12m'!X20*'B 12m'!X$25*'Detailed input - Vehicles'!$L$46</f>
        <v>0</v>
      </c>
      <c r="Y37" s="221">
        <f>'B 12m'!Y20*'B 12m'!Y$25*'Detailed input - Vehicles'!$L$46</f>
        <v>0</v>
      </c>
      <c r="Z37" s="221">
        <f>'B 12m'!Z20*'B 12m'!Z$25*'Detailed input - Vehicles'!$L$46</f>
        <v>0</v>
      </c>
      <c r="AA37" s="221">
        <f>'B 12m'!AA20*'B 12m'!AA$25*'Detailed input - Vehicles'!$L$46</f>
        <v>0</v>
      </c>
      <c r="AB37" s="221">
        <f>'B 12m'!AB20*'B 12m'!AB$25*'Detailed input - Vehicles'!$L$46</f>
        <v>0</v>
      </c>
      <c r="AC37" s="221">
        <f>'B 12m'!AC20*'B 12m'!AC$25*'Detailed input - Vehicles'!$L$46</f>
        <v>0</v>
      </c>
    </row>
    <row r="38" spans="2:29" ht="16.5" customHeight="1" outlineLevel="2" x14ac:dyDescent="0.3">
      <c r="B38" s="222"/>
      <c r="C38" s="228">
        <v>2026</v>
      </c>
      <c r="D38" s="221"/>
      <c r="E38" s="221"/>
      <c r="F38" s="221"/>
      <c r="G38" s="221"/>
      <c r="H38" s="221"/>
      <c r="I38" s="221"/>
      <c r="J38" s="221"/>
      <c r="K38" s="221"/>
      <c r="L38" s="222">
        <f>'B 12m'!L21*'B 12m'!L$25*'Detailed input - Vehicles'!$M$46</f>
        <v>0</v>
      </c>
      <c r="M38" s="221">
        <f>'B 12m'!M21*'B 12m'!M$25*'Detailed input - Vehicles'!$M$46</f>
        <v>0</v>
      </c>
      <c r="N38" s="221">
        <f>'B 12m'!N21*'B 12m'!N$25*'Detailed input - Vehicles'!$M$46</f>
        <v>0</v>
      </c>
      <c r="O38" s="221">
        <f>'B 12m'!O21*'B 12m'!O$25*'Detailed input - Vehicles'!$M$46</f>
        <v>0</v>
      </c>
      <c r="P38" s="221">
        <f>'B 12m'!P21*'B 12m'!P$25*'Detailed input - Vehicles'!$M$46</f>
        <v>0</v>
      </c>
      <c r="Q38" s="221">
        <f>'B 12m'!Q21*'B 12m'!Q$25*'Detailed input - Vehicles'!$M$46</f>
        <v>0</v>
      </c>
      <c r="R38" s="221">
        <f>'B 12m'!R21*'B 12m'!R$25*'Detailed input - Vehicles'!$M$46</f>
        <v>0</v>
      </c>
      <c r="S38" s="221">
        <f>'B 12m'!S21*'B 12m'!S$25*'Detailed input - Vehicles'!$M$46</f>
        <v>0</v>
      </c>
      <c r="T38" s="221">
        <f>'B 12m'!T21*'B 12m'!T$25*'Detailed input - Vehicles'!$M$46</f>
        <v>0</v>
      </c>
      <c r="U38" s="221">
        <f>'B 12m'!U21*'B 12m'!U$25*'Detailed input - Vehicles'!$M$46</f>
        <v>0</v>
      </c>
      <c r="V38" s="221">
        <f>'B 12m'!V21*'B 12m'!V$25*'Detailed input - Vehicles'!$M$46</f>
        <v>0</v>
      </c>
      <c r="W38" s="221">
        <f>'B 12m'!W21*'B 12m'!W$25*'Detailed input - Vehicles'!$M$46</f>
        <v>0</v>
      </c>
      <c r="X38" s="221">
        <f>'B 12m'!X21*'B 12m'!X$25*'Detailed input - Vehicles'!$M$46</f>
        <v>0</v>
      </c>
      <c r="Y38" s="221">
        <f>'B 12m'!Y21*'B 12m'!Y$25*'Detailed input - Vehicles'!$M$46</f>
        <v>0</v>
      </c>
      <c r="Z38" s="221">
        <f>'B 12m'!Z21*'B 12m'!Z$25*'Detailed input - Vehicles'!$M$46</f>
        <v>0</v>
      </c>
      <c r="AA38" s="221">
        <f>'B 12m'!AA21*'B 12m'!AA$25*'Detailed input - Vehicles'!$M$46</f>
        <v>0</v>
      </c>
      <c r="AB38" s="221">
        <f>'B 12m'!AB21*'B 12m'!AB$25*'Detailed input - Vehicles'!$M$46</f>
        <v>0</v>
      </c>
      <c r="AC38" s="221">
        <f>'B 12m'!AC21*'B 12m'!AC$25*'Detailed input - Vehicles'!$M$46</f>
        <v>0</v>
      </c>
    </row>
    <row r="39" spans="2:29" ht="16.5" customHeight="1" outlineLevel="2" x14ac:dyDescent="0.3">
      <c r="B39" s="222"/>
      <c r="C39" s="228">
        <v>2027</v>
      </c>
      <c r="D39" s="221"/>
      <c r="E39" s="221"/>
      <c r="F39" s="221"/>
      <c r="G39" s="221"/>
      <c r="H39" s="221"/>
      <c r="I39" s="221"/>
      <c r="J39" s="221"/>
      <c r="K39" s="221"/>
      <c r="L39" s="221"/>
      <c r="M39" s="222">
        <f>'B 12m'!M22*'B 12m'!M$25*'Detailed input - Vehicles'!$N$46</f>
        <v>0</v>
      </c>
      <c r="N39" s="221">
        <f>'B 12m'!N22*'B 12m'!N$25*'Detailed input - Vehicles'!$N$46</f>
        <v>0</v>
      </c>
      <c r="O39" s="221">
        <f>'B 12m'!O22*'B 12m'!O$25*'Detailed input - Vehicles'!$N$46</f>
        <v>0</v>
      </c>
      <c r="P39" s="221">
        <f>'B 12m'!P22*'B 12m'!P$25*'Detailed input - Vehicles'!$N$46</f>
        <v>0</v>
      </c>
      <c r="Q39" s="221">
        <f>'B 12m'!Q22*'B 12m'!Q$25*'Detailed input - Vehicles'!$N$46</f>
        <v>0</v>
      </c>
      <c r="R39" s="221">
        <f>'B 12m'!R22*'B 12m'!R$25*'Detailed input - Vehicles'!$N$46</f>
        <v>0</v>
      </c>
      <c r="S39" s="221">
        <f>'B 12m'!S22*'B 12m'!S$25*'Detailed input - Vehicles'!$N$46</f>
        <v>0</v>
      </c>
      <c r="T39" s="221">
        <f>'B 12m'!T22*'B 12m'!T$25*'Detailed input - Vehicles'!$N$46</f>
        <v>0</v>
      </c>
      <c r="U39" s="221">
        <f>'B 12m'!U22*'B 12m'!U$25*'Detailed input - Vehicles'!$N$46</f>
        <v>0</v>
      </c>
      <c r="V39" s="221">
        <f>'B 12m'!V22*'B 12m'!V$25*'Detailed input - Vehicles'!$N$46</f>
        <v>0</v>
      </c>
      <c r="W39" s="221">
        <f>'B 12m'!W22*'B 12m'!W$25*'Detailed input - Vehicles'!$N$46</f>
        <v>0</v>
      </c>
      <c r="X39" s="221">
        <f>'B 12m'!X22*'B 12m'!X$25*'Detailed input - Vehicles'!$N$46</f>
        <v>0</v>
      </c>
      <c r="Y39" s="221">
        <f>'B 12m'!Y22*'B 12m'!Y$25*'Detailed input - Vehicles'!$N$46</f>
        <v>0</v>
      </c>
      <c r="Z39" s="221">
        <f>'B 12m'!Z22*'B 12m'!Z$25*'Detailed input - Vehicles'!$N$46</f>
        <v>0</v>
      </c>
      <c r="AA39" s="221">
        <f>'B 12m'!AA22*'B 12m'!AA$25*'Detailed input - Vehicles'!$N$46</f>
        <v>0</v>
      </c>
      <c r="AB39" s="221">
        <f>'B 12m'!AB22*'B 12m'!AB$25*'Detailed input - Vehicles'!$N$46</f>
        <v>0</v>
      </c>
      <c r="AC39" s="221">
        <f>'B 12m'!AC22*'B 12m'!AC$25*'Detailed input - Vehicles'!$N$46</f>
        <v>0</v>
      </c>
    </row>
    <row r="40" spans="2:29" ht="16.5" customHeight="1" outlineLevel="2" x14ac:dyDescent="0.3">
      <c r="B40" s="222"/>
      <c r="C40" s="228">
        <v>2028</v>
      </c>
      <c r="D40" s="221"/>
      <c r="E40" s="221"/>
      <c r="F40" s="221"/>
      <c r="G40" s="221"/>
      <c r="H40" s="221"/>
      <c r="I40" s="221"/>
      <c r="J40" s="221"/>
      <c r="K40" s="221"/>
      <c r="L40" s="221"/>
      <c r="M40" s="221"/>
      <c r="N40" s="222">
        <f>'B 12m'!N23*'B 12m'!N$25*'Detailed input - Vehicles'!$O$46</f>
        <v>0</v>
      </c>
      <c r="O40" s="221">
        <f>'B 12m'!O23*'B 12m'!O$25*'Detailed input - Vehicles'!$O$46</f>
        <v>0</v>
      </c>
      <c r="P40" s="221">
        <f>'B 12m'!P23*'B 12m'!P$25*'Detailed input - Vehicles'!$O$46</f>
        <v>0</v>
      </c>
      <c r="Q40" s="221">
        <f>'B 12m'!Q23*'B 12m'!Q$25*'Detailed input - Vehicles'!$O$46</f>
        <v>0</v>
      </c>
      <c r="R40" s="221">
        <f>'B 12m'!R23*'B 12m'!R$25*'Detailed input - Vehicles'!$O$46</f>
        <v>0</v>
      </c>
      <c r="S40" s="221">
        <f>'B 12m'!S23*'B 12m'!S$25*'Detailed input - Vehicles'!$O$46</f>
        <v>0</v>
      </c>
      <c r="T40" s="221">
        <f>'B 12m'!T23*'B 12m'!T$25*'Detailed input - Vehicles'!$O$46</f>
        <v>0</v>
      </c>
      <c r="U40" s="221">
        <f>'B 12m'!U23*'B 12m'!U$25*'Detailed input - Vehicles'!$O$46</f>
        <v>0</v>
      </c>
      <c r="V40" s="221">
        <f>'B 12m'!V23*'B 12m'!V$25*'Detailed input - Vehicles'!$O$46</f>
        <v>0</v>
      </c>
      <c r="W40" s="221">
        <f>'B 12m'!W23*'B 12m'!W$25*'Detailed input - Vehicles'!$O$46</f>
        <v>0</v>
      </c>
      <c r="X40" s="221">
        <f>'B 12m'!X23*'B 12m'!X$25*'Detailed input - Vehicles'!$O$46</f>
        <v>0</v>
      </c>
      <c r="Y40" s="221">
        <f>'B 12m'!Y23*'B 12m'!Y$25*'Detailed input - Vehicles'!$O$46</f>
        <v>0</v>
      </c>
      <c r="Z40" s="221">
        <f>'B 12m'!Z23*'B 12m'!Z$25*'Detailed input - Vehicles'!$O$46</f>
        <v>0</v>
      </c>
      <c r="AA40" s="221">
        <f>'B 12m'!AA23*'B 12m'!AA$25*'Detailed input - Vehicles'!$O$46</f>
        <v>0</v>
      </c>
      <c r="AB40" s="221">
        <f>'B 12m'!AB23*'B 12m'!AB$25*'Detailed input - Vehicles'!$O$46</f>
        <v>0</v>
      </c>
      <c r="AC40" s="221">
        <f>'B 12m'!AC23*'B 12m'!AC$25*'Detailed input - Vehicles'!$O$46</f>
        <v>0</v>
      </c>
    </row>
    <row r="41" spans="2:29" ht="16.5" customHeight="1" outlineLevel="1" x14ac:dyDescent="0.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row>
    <row r="42" spans="2:29" s="18" customFormat="1" ht="16.5" customHeight="1" outlineLevel="1" x14ac:dyDescent="0.3">
      <c r="B42" s="18" t="s">
        <v>375</v>
      </c>
      <c r="C42" s="18" t="s">
        <v>387</v>
      </c>
      <c r="D42" s="243">
        <f>SUM(D43:D53)</f>
        <v>0</v>
      </c>
      <c r="E42" s="243">
        <f t="shared" ref="E42:N42" si="2">SUM(E43:E53)</f>
        <v>0</v>
      </c>
      <c r="F42" s="243">
        <f t="shared" si="2"/>
        <v>0</v>
      </c>
      <c r="G42" s="243">
        <f t="shared" si="2"/>
        <v>0</v>
      </c>
      <c r="H42" s="243">
        <f t="shared" si="2"/>
        <v>0</v>
      </c>
      <c r="I42" s="243">
        <f t="shared" si="2"/>
        <v>0</v>
      </c>
      <c r="J42" s="243">
        <f t="shared" si="2"/>
        <v>0</v>
      </c>
      <c r="K42" s="243">
        <f t="shared" si="2"/>
        <v>0</v>
      </c>
      <c r="L42" s="243">
        <f t="shared" si="2"/>
        <v>0</v>
      </c>
      <c r="M42" s="243">
        <f t="shared" si="2"/>
        <v>0</v>
      </c>
      <c r="N42" s="243">
        <f t="shared" si="2"/>
        <v>0</v>
      </c>
      <c r="O42" s="243">
        <f t="shared" ref="O42:AC42" si="3">SUM(O43:O53)</f>
        <v>0</v>
      </c>
      <c r="P42" s="243">
        <f t="shared" si="3"/>
        <v>0</v>
      </c>
      <c r="Q42" s="243">
        <f t="shared" si="3"/>
        <v>0</v>
      </c>
      <c r="R42" s="243">
        <f t="shared" si="3"/>
        <v>0</v>
      </c>
      <c r="S42" s="243">
        <f t="shared" si="3"/>
        <v>0</v>
      </c>
      <c r="T42" s="243">
        <f t="shared" si="3"/>
        <v>0</v>
      </c>
      <c r="U42" s="243">
        <f t="shared" si="3"/>
        <v>0</v>
      </c>
      <c r="V42" s="243">
        <f t="shared" si="3"/>
        <v>0</v>
      </c>
      <c r="W42" s="243">
        <f t="shared" si="3"/>
        <v>0</v>
      </c>
      <c r="X42" s="243">
        <f t="shared" si="3"/>
        <v>0</v>
      </c>
      <c r="Y42" s="243">
        <f t="shared" si="3"/>
        <v>0</v>
      </c>
      <c r="Z42" s="243">
        <f t="shared" si="3"/>
        <v>0</v>
      </c>
      <c r="AA42" s="243">
        <f t="shared" si="3"/>
        <v>0</v>
      </c>
      <c r="AB42" s="243">
        <f t="shared" si="3"/>
        <v>0</v>
      </c>
      <c r="AC42" s="243">
        <f t="shared" si="3"/>
        <v>0</v>
      </c>
    </row>
    <row r="43" spans="2:29" ht="16.5" customHeight="1" outlineLevel="2" x14ac:dyDescent="0.3">
      <c r="B43" s="222"/>
      <c r="C43" s="228">
        <v>2018</v>
      </c>
      <c r="D43" s="222">
        <f>'B 18m'!D13*'B 18m'!D$25*'Detailed input - Vehicles'!$E$80</f>
        <v>0</v>
      </c>
      <c r="E43" s="222">
        <f>'B 18m'!E13*'B 18m'!E$25*'Detailed input - Vehicles'!$E$80</f>
        <v>0</v>
      </c>
      <c r="F43" s="222">
        <f>'B 18m'!F13*'B 18m'!F$25*'Detailed input - Vehicles'!$E$80</f>
        <v>0</v>
      </c>
      <c r="G43" s="222">
        <f>'B 18m'!G13*'B 18m'!G$25*'Detailed input - Vehicles'!$E$80</f>
        <v>0</v>
      </c>
      <c r="H43" s="222">
        <f>'B 18m'!H13*'B 18m'!H$25*'Detailed input - Vehicles'!$E$80</f>
        <v>0</v>
      </c>
      <c r="I43" s="222">
        <f>'B 18m'!I13*'B 18m'!I$25*'Detailed input - Vehicles'!$E$80</f>
        <v>0</v>
      </c>
      <c r="J43" s="222">
        <f>'B 18m'!J13*'B 18m'!J$25*'Detailed input - Vehicles'!$E$80</f>
        <v>0</v>
      </c>
      <c r="K43" s="222">
        <f>'B 18m'!K13*'B 18m'!K$25*'Detailed input - Vehicles'!$E$80</f>
        <v>0</v>
      </c>
      <c r="L43" s="222">
        <f>'B 18m'!L13*'B 18m'!L$25*'Detailed input - Vehicles'!$E$80</f>
        <v>0</v>
      </c>
      <c r="M43" s="222">
        <f>'B 18m'!M13*'B 18m'!M$25*'Detailed input - Vehicles'!$E$80</f>
        <v>0</v>
      </c>
      <c r="N43" s="222">
        <f>'B 18m'!N13*'B 18m'!N$25*'Detailed input - Vehicles'!$E$80</f>
        <v>0</v>
      </c>
      <c r="O43" s="222">
        <f>'B 18m'!O13*'B 18m'!O$25*'Detailed input - Vehicles'!$E$80</f>
        <v>0</v>
      </c>
      <c r="P43" s="222">
        <f>'B 18m'!P13*'B 18m'!P$25*'Detailed input - Vehicles'!$E$80</f>
        <v>0</v>
      </c>
      <c r="Q43" s="222">
        <f>'B 18m'!Q13*'B 18m'!Q$25*'Detailed input - Vehicles'!$E$80</f>
        <v>0</v>
      </c>
      <c r="R43" s="222">
        <f>'B 18m'!R13*'B 18m'!R$25*'Detailed input - Vehicles'!$E$80</f>
        <v>0</v>
      </c>
      <c r="S43" s="222">
        <f>'B 18m'!S13*'B 18m'!S$25*'Detailed input - Vehicles'!$E$80</f>
        <v>0</v>
      </c>
      <c r="T43" s="222">
        <f>'B 18m'!T13*'B 18m'!T$25*'Detailed input - Vehicles'!$E$80</f>
        <v>0</v>
      </c>
      <c r="U43" s="222">
        <f>'B 18m'!U13*'B 18m'!U$25*'Detailed input - Vehicles'!$E$80</f>
        <v>0</v>
      </c>
      <c r="V43" s="222">
        <f>'B 18m'!V13*'B 18m'!V$25*'Detailed input - Vehicles'!$E$80</f>
        <v>0</v>
      </c>
      <c r="W43" s="222">
        <f>'B 18m'!W13*'B 18m'!W$25*'Detailed input - Vehicles'!$E$80</f>
        <v>0</v>
      </c>
      <c r="X43" s="222">
        <f>'B 18m'!X13*'B 18m'!X$25*'Detailed input - Vehicles'!$E$80</f>
        <v>0</v>
      </c>
      <c r="Y43" s="222">
        <f>'B 18m'!Y13*'B 18m'!Y$25*'Detailed input - Vehicles'!$E$80</f>
        <v>0</v>
      </c>
      <c r="Z43" s="222">
        <f>'B 18m'!Z13*'B 18m'!Z$25*'Detailed input - Vehicles'!$E$80</f>
        <v>0</v>
      </c>
      <c r="AA43" s="222">
        <f>'B 18m'!AA13*'B 18m'!AA$25*'Detailed input - Vehicles'!$E$80</f>
        <v>0</v>
      </c>
      <c r="AB43" s="222">
        <f>'B 18m'!AB13*'B 18m'!AB$25*'Detailed input - Vehicles'!$E$80</f>
        <v>0</v>
      </c>
      <c r="AC43" s="222">
        <f>'B 18m'!AC13*'B 18m'!AC$25*'Detailed input - Vehicles'!$E$80</f>
        <v>0</v>
      </c>
    </row>
    <row r="44" spans="2:29" ht="16.5" customHeight="1" outlineLevel="2" x14ac:dyDescent="0.3">
      <c r="B44" s="222"/>
      <c r="C44" s="228">
        <v>2019</v>
      </c>
      <c r="D44" s="222"/>
      <c r="E44" s="222">
        <f>'B 18m'!E14*'B 18m'!E$25*'Detailed input - Vehicles'!$F$80</f>
        <v>0</v>
      </c>
      <c r="F44" s="222">
        <f>'B 18m'!F14*'B 18m'!F$25*'Detailed input - Vehicles'!$F$80</f>
        <v>0</v>
      </c>
      <c r="G44" s="222">
        <f>'B 18m'!G14*'B 18m'!G$25*'Detailed input - Vehicles'!$F$80</f>
        <v>0</v>
      </c>
      <c r="H44" s="222">
        <f>'B 18m'!H14*'B 18m'!H$25*'Detailed input - Vehicles'!$F$80</f>
        <v>0</v>
      </c>
      <c r="I44" s="222">
        <f>'B 18m'!I14*'B 18m'!I$25*'Detailed input - Vehicles'!$F$80</f>
        <v>0</v>
      </c>
      <c r="J44" s="222">
        <f>'B 18m'!J14*'B 18m'!J$25*'Detailed input - Vehicles'!$F$80</f>
        <v>0</v>
      </c>
      <c r="K44" s="222">
        <f>'B 18m'!K14*'B 18m'!K$25*'Detailed input - Vehicles'!$F$80</f>
        <v>0</v>
      </c>
      <c r="L44" s="222">
        <f>'B 18m'!L14*'B 18m'!L$25*'Detailed input - Vehicles'!$F$80</f>
        <v>0</v>
      </c>
      <c r="M44" s="222">
        <f>'B 18m'!M14*'B 18m'!M$25*'Detailed input - Vehicles'!$F$80</f>
        <v>0</v>
      </c>
      <c r="N44" s="222">
        <f>'B 18m'!N14*'B 18m'!N$25*'Detailed input - Vehicles'!$F$80</f>
        <v>0</v>
      </c>
      <c r="O44" s="222">
        <f>'B 18m'!O14*'B 18m'!O$25*'Detailed input - Vehicles'!$F$80</f>
        <v>0</v>
      </c>
      <c r="P44" s="222">
        <f>'B 18m'!P14*'B 18m'!P$25*'Detailed input - Vehicles'!$F$80</f>
        <v>0</v>
      </c>
      <c r="Q44" s="222">
        <f>'B 18m'!Q14*'B 18m'!Q$25*'Detailed input - Vehicles'!$F$80</f>
        <v>0</v>
      </c>
      <c r="R44" s="222">
        <f>'B 18m'!R14*'B 18m'!R$25*'Detailed input - Vehicles'!$F$80</f>
        <v>0</v>
      </c>
      <c r="S44" s="222">
        <f>'B 18m'!S14*'B 18m'!S$25*'Detailed input - Vehicles'!$F$80</f>
        <v>0</v>
      </c>
      <c r="T44" s="222">
        <f>'B 18m'!T14*'B 18m'!T$25*'Detailed input - Vehicles'!$F$80</f>
        <v>0</v>
      </c>
      <c r="U44" s="222">
        <f>'B 18m'!U14*'B 18m'!U$25*'Detailed input - Vehicles'!$F$80</f>
        <v>0</v>
      </c>
      <c r="V44" s="222">
        <f>'B 18m'!V14*'B 18m'!V$25*'Detailed input - Vehicles'!$F$80</f>
        <v>0</v>
      </c>
      <c r="W44" s="222">
        <f>'B 18m'!W14*'B 18m'!W$25*'Detailed input - Vehicles'!$F$80</f>
        <v>0</v>
      </c>
      <c r="X44" s="222">
        <f>'B 18m'!X14*'B 18m'!X$25*'Detailed input - Vehicles'!$F$80</f>
        <v>0</v>
      </c>
      <c r="Y44" s="222">
        <f>'B 18m'!Y14*'B 18m'!Y$25*'Detailed input - Vehicles'!$F$80</f>
        <v>0</v>
      </c>
      <c r="Z44" s="222">
        <f>'B 18m'!Z14*'B 18m'!Z$25*'Detailed input - Vehicles'!$F$80</f>
        <v>0</v>
      </c>
      <c r="AA44" s="222">
        <f>'B 18m'!AA14*'B 18m'!AA$25*'Detailed input - Vehicles'!$F$80</f>
        <v>0</v>
      </c>
      <c r="AB44" s="222">
        <f>'B 18m'!AB14*'B 18m'!AB$25*'Detailed input - Vehicles'!$F$80</f>
        <v>0</v>
      </c>
      <c r="AC44" s="222">
        <f>'B 18m'!AC14*'B 18m'!AC$25*'Detailed input - Vehicles'!$F$80</f>
        <v>0</v>
      </c>
    </row>
    <row r="45" spans="2:29" ht="16.5" customHeight="1" outlineLevel="2" x14ac:dyDescent="0.3">
      <c r="B45" s="222"/>
      <c r="C45" s="228">
        <v>2020</v>
      </c>
      <c r="D45" s="222"/>
      <c r="E45" s="222"/>
      <c r="F45" s="222">
        <f>'B 18m'!F15*'B 18m'!F$25*'Detailed input - Vehicles'!$G$80</f>
        <v>0</v>
      </c>
      <c r="G45" s="222">
        <f>'B 18m'!G15*'B 18m'!G$25*'Detailed input - Vehicles'!$G$80</f>
        <v>0</v>
      </c>
      <c r="H45" s="222">
        <f>'B 18m'!H15*'B 18m'!H$25*'Detailed input - Vehicles'!$G$80</f>
        <v>0</v>
      </c>
      <c r="I45" s="222">
        <f>'B 18m'!I15*'B 18m'!I$25*'Detailed input - Vehicles'!$G$80</f>
        <v>0</v>
      </c>
      <c r="J45" s="222">
        <f>'B 18m'!J15*'B 18m'!J$25*'Detailed input - Vehicles'!$G$80</f>
        <v>0</v>
      </c>
      <c r="K45" s="222">
        <f>'B 18m'!K15*'B 18m'!K$25*'Detailed input - Vehicles'!$G$80</f>
        <v>0</v>
      </c>
      <c r="L45" s="222">
        <f>'B 18m'!L15*'B 18m'!L$25*'Detailed input - Vehicles'!$G$80</f>
        <v>0</v>
      </c>
      <c r="M45" s="222">
        <f>'B 18m'!M15*'B 18m'!M$25*'Detailed input - Vehicles'!$G$80</f>
        <v>0</v>
      </c>
      <c r="N45" s="222">
        <f>'B 18m'!N15*'B 18m'!N$25*'Detailed input - Vehicles'!$G$80</f>
        <v>0</v>
      </c>
      <c r="O45" s="222">
        <f>'B 18m'!O15*'B 18m'!O$25*'Detailed input - Vehicles'!$G$80</f>
        <v>0</v>
      </c>
      <c r="P45" s="222">
        <f>'B 18m'!P15*'B 18m'!P$25*'Detailed input - Vehicles'!$G$80</f>
        <v>0</v>
      </c>
      <c r="Q45" s="222">
        <f>'B 18m'!Q15*'B 18m'!Q$25*'Detailed input - Vehicles'!$G$80</f>
        <v>0</v>
      </c>
      <c r="R45" s="222">
        <f>'B 18m'!R15*'B 18m'!R$25*'Detailed input - Vehicles'!$G$80</f>
        <v>0</v>
      </c>
      <c r="S45" s="222">
        <f>'B 18m'!S15*'B 18m'!S$25*'Detailed input - Vehicles'!$G$80</f>
        <v>0</v>
      </c>
      <c r="T45" s="222">
        <f>'B 18m'!T15*'B 18m'!T$25*'Detailed input - Vehicles'!$G$80</f>
        <v>0</v>
      </c>
      <c r="U45" s="222">
        <f>'B 18m'!U15*'B 18m'!U$25*'Detailed input - Vehicles'!$G$80</f>
        <v>0</v>
      </c>
      <c r="V45" s="222">
        <f>'B 18m'!V15*'B 18m'!V$25*'Detailed input - Vehicles'!$G$80</f>
        <v>0</v>
      </c>
      <c r="W45" s="222">
        <f>'B 18m'!W15*'B 18m'!W$25*'Detailed input - Vehicles'!$G$80</f>
        <v>0</v>
      </c>
      <c r="X45" s="222">
        <f>'B 18m'!X15*'B 18m'!X$25*'Detailed input - Vehicles'!$G$80</f>
        <v>0</v>
      </c>
      <c r="Y45" s="222">
        <f>'B 18m'!Y15*'B 18m'!Y$25*'Detailed input - Vehicles'!$G$80</f>
        <v>0</v>
      </c>
      <c r="Z45" s="222">
        <f>'B 18m'!Z15*'B 18m'!Z$25*'Detailed input - Vehicles'!$G$80</f>
        <v>0</v>
      </c>
      <c r="AA45" s="222">
        <f>'B 18m'!AA15*'B 18m'!AA$25*'Detailed input - Vehicles'!$G$80</f>
        <v>0</v>
      </c>
      <c r="AB45" s="222">
        <f>'B 18m'!AB15*'B 18m'!AB$25*'Detailed input - Vehicles'!$G$80</f>
        <v>0</v>
      </c>
      <c r="AC45" s="222">
        <f>'B 18m'!AC15*'B 18m'!AC$25*'Detailed input - Vehicles'!$G$80</f>
        <v>0</v>
      </c>
    </row>
    <row r="46" spans="2:29" ht="16.5" customHeight="1" outlineLevel="2" x14ac:dyDescent="0.3">
      <c r="B46" s="222"/>
      <c r="C46" s="228">
        <v>2021</v>
      </c>
      <c r="D46" s="222"/>
      <c r="E46" s="222"/>
      <c r="F46" s="222"/>
      <c r="G46" s="222">
        <f>'B 18m'!G16*'B 18m'!G$25*'Detailed input - Vehicles'!$H$80</f>
        <v>0</v>
      </c>
      <c r="H46" s="222">
        <f>'B 18m'!H16*'B 18m'!H$25*'Detailed input - Vehicles'!$H$80</f>
        <v>0</v>
      </c>
      <c r="I46" s="222">
        <f>'B 18m'!I16*'B 18m'!I$25*'Detailed input - Vehicles'!$H$80</f>
        <v>0</v>
      </c>
      <c r="J46" s="222">
        <f>'B 18m'!J16*'B 18m'!J$25*'Detailed input - Vehicles'!$H$80</f>
        <v>0</v>
      </c>
      <c r="K46" s="222">
        <f>'B 18m'!K16*'B 18m'!K$25*'Detailed input - Vehicles'!$H$80</f>
        <v>0</v>
      </c>
      <c r="L46" s="222">
        <f>'B 18m'!L16*'B 18m'!L$25*'Detailed input - Vehicles'!$H$80</f>
        <v>0</v>
      </c>
      <c r="M46" s="222">
        <f>'B 18m'!M16*'B 18m'!M$25*'Detailed input - Vehicles'!$H$80</f>
        <v>0</v>
      </c>
      <c r="N46" s="222">
        <f>'B 18m'!N16*'B 18m'!N$25*'Detailed input - Vehicles'!$H$80</f>
        <v>0</v>
      </c>
      <c r="O46" s="222">
        <f>'B 18m'!O16*'B 18m'!O$25*'Detailed input - Vehicles'!$H$80</f>
        <v>0</v>
      </c>
      <c r="P46" s="222">
        <f>'B 18m'!P16*'B 18m'!P$25*'Detailed input - Vehicles'!$H$80</f>
        <v>0</v>
      </c>
      <c r="Q46" s="222">
        <f>'B 18m'!Q16*'B 18m'!Q$25*'Detailed input - Vehicles'!$H$80</f>
        <v>0</v>
      </c>
      <c r="R46" s="222">
        <f>'B 18m'!R16*'B 18m'!R$25*'Detailed input - Vehicles'!$H$80</f>
        <v>0</v>
      </c>
      <c r="S46" s="222">
        <f>'B 18m'!S16*'B 18m'!S$25*'Detailed input - Vehicles'!$H$80</f>
        <v>0</v>
      </c>
      <c r="T46" s="222">
        <f>'B 18m'!T16*'B 18m'!T$25*'Detailed input - Vehicles'!$H$80</f>
        <v>0</v>
      </c>
      <c r="U46" s="222">
        <f>'B 18m'!U16*'B 18m'!U$25*'Detailed input - Vehicles'!$H$80</f>
        <v>0</v>
      </c>
      <c r="V46" s="222">
        <f>'B 18m'!V16*'B 18m'!V$25*'Detailed input - Vehicles'!$H$80</f>
        <v>0</v>
      </c>
      <c r="W46" s="222">
        <f>'B 18m'!W16*'B 18m'!W$25*'Detailed input - Vehicles'!$H$80</f>
        <v>0</v>
      </c>
      <c r="X46" s="222">
        <f>'B 18m'!X16*'B 18m'!X$25*'Detailed input - Vehicles'!$H$80</f>
        <v>0</v>
      </c>
      <c r="Y46" s="222">
        <f>'B 18m'!Y16*'B 18m'!Y$25*'Detailed input - Vehicles'!$H$80</f>
        <v>0</v>
      </c>
      <c r="Z46" s="222">
        <f>'B 18m'!Z16*'B 18m'!Z$25*'Detailed input - Vehicles'!$H$80</f>
        <v>0</v>
      </c>
      <c r="AA46" s="222">
        <f>'B 18m'!AA16*'B 18m'!AA$25*'Detailed input - Vehicles'!$H$80</f>
        <v>0</v>
      </c>
      <c r="AB46" s="222">
        <f>'B 18m'!AB16*'B 18m'!AB$25*'Detailed input - Vehicles'!$H$80</f>
        <v>0</v>
      </c>
      <c r="AC46" s="222">
        <f>'B 18m'!AC16*'B 18m'!AC$25*'Detailed input - Vehicles'!$H$80</f>
        <v>0</v>
      </c>
    </row>
    <row r="47" spans="2:29" ht="16.5" customHeight="1" outlineLevel="2" x14ac:dyDescent="0.3">
      <c r="B47" s="222"/>
      <c r="C47" s="228">
        <v>2022</v>
      </c>
      <c r="D47" s="222"/>
      <c r="E47" s="222"/>
      <c r="F47" s="222"/>
      <c r="G47" s="222"/>
      <c r="H47" s="222">
        <f>'B 18m'!H17*'B 18m'!H$25*'Detailed input - Vehicles'!$I$80</f>
        <v>0</v>
      </c>
      <c r="I47" s="222">
        <f>'B 18m'!I17*'B 18m'!I$25*'Detailed input - Vehicles'!$I$80</f>
        <v>0</v>
      </c>
      <c r="J47" s="222">
        <f>'B 18m'!J17*'B 18m'!J$25*'Detailed input - Vehicles'!$I$80</f>
        <v>0</v>
      </c>
      <c r="K47" s="222">
        <f>'B 18m'!K17*'B 18m'!K$25*'Detailed input - Vehicles'!$I$80</f>
        <v>0</v>
      </c>
      <c r="L47" s="222">
        <f>'B 18m'!L17*'B 18m'!L$25*'Detailed input - Vehicles'!$I$80</f>
        <v>0</v>
      </c>
      <c r="M47" s="222">
        <f>'B 18m'!M17*'B 18m'!M$25*'Detailed input - Vehicles'!$I$80</f>
        <v>0</v>
      </c>
      <c r="N47" s="222">
        <f>'B 18m'!N17*'B 18m'!N$25*'Detailed input - Vehicles'!$I$80</f>
        <v>0</v>
      </c>
      <c r="O47" s="222">
        <f>'B 18m'!O17*'B 18m'!O$25*'Detailed input - Vehicles'!$I$80</f>
        <v>0</v>
      </c>
      <c r="P47" s="222">
        <f>'B 18m'!P17*'B 18m'!P$25*'Detailed input - Vehicles'!$I$80</f>
        <v>0</v>
      </c>
      <c r="Q47" s="222">
        <f>'B 18m'!Q17*'B 18m'!Q$25*'Detailed input - Vehicles'!$I$80</f>
        <v>0</v>
      </c>
      <c r="R47" s="222">
        <f>'B 18m'!R17*'B 18m'!R$25*'Detailed input - Vehicles'!$I$80</f>
        <v>0</v>
      </c>
      <c r="S47" s="222">
        <f>'B 18m'!S17*'B 18m'!S$25*'Detailed input - Vehicles'!$I$80</f>
        <v>0</v>
      </c>
      <c r="T47" s="222">
        <f>'B 18m'!T17*'B 18m'!T$25*'Detailed input - Vehicles'!$I$80</f>
        <v>0</v>
      </c>
      <c r="U47" s="222">
        <f>'B 18m'!U17*'B 18m'!U$25*'Detailed input - Vehicles'!$I$80</f>
        <v>0</v>
      </c>
      <c r="V47" s="222">
        <f>'B 18m'!V17*'B 18m'!V$25*'Detailed input - Vehicles'!$I$80</f>
        <v>0</v>
      </c>
      <c r="W47" s="222">
        <f>'B 18m'!W17*'B 18m'!W$25*'Detailed input - Vehicles'!$I$80</f>
        <v>0</v>
      </c>
      <c r="X47" s="222">
        <f>'B 18m'!X17*'B 18m'!X$25*'Detailed input - Vehicles'!$I$80</f>
        <v>0</v>
      </c>
      <c r="Y47" s="222">
        <f>'B 18m'!Y17*'B 18m'!Y$25*'Detailed input - Vehicles'!$I$80</f>
        <v>0</v>
      </c>
      <c r="Z47" s="222">
        <f>'B 18m'!Z17*'B 18m'!Z$25*'Detailed input - Vehicles'!$I$80</f>
        <v>0</v>
      </c>
      <c r="AA47" s="222">
        <f>'B 18m'!AA17*'B 18m'!AA$25*'Detailed input - Vehicles'!$I$80</f>
        <v>0</v>
      </c>
      <c r="AB47" s="222">
        <f>'B 18m'!AB17*'B 18m'!AB$25*'Detailed input - Vehicles'!$I$80</f>
        <v>0</v>
      </c>
      <c r="AC47" s="222">
        <f>'B 18m'!AC17*'B 18m'!AC$25*'Detailed input - Vehicles'!$I$80</f>
        <v>0</v>
      </c>
    </row>
    <row r="48" spans="2:29" ht="16.5" customHeight="1" outlineLevel="2" x14ac:dyDescent="0.3">
      <c r="B48" s="222"/>
      <c r="C48" s="228">
        <v>2023</v>
      </c>
      <c r="D48" s="222"/>
      <c r="E48" s="222"/>
      <c r="F48" s="222"/>
      <c r="G48" s="222"/>
      <c r="H48" s="222"/>
      <c r="I48" s="222">
        <f>'B 18m'!I18*'B 18m'!I$25*'Detailed input - Vehicles'!$J$80</f>
        <v>0</v>
      </c>
      <c r="J48" s="222">
        <f>'B 18m'!J18*'B 18m'!J$25*'Detailed input - Vehicles'!$J$80</f>
        <v>0</v>
      </c>
      <c r="K48" s="222">
        <f>'B 18m'!K18*'B 18m'!K$25*'Detailed input - Vehicles'!$J$80</f>
        <v>0</v>
      </c>
      <c r="L48" s="222">
        <f>'B 18m'!L18*'B 18m'!L$25*'Detailed input - Vehicles'!$J$80</f>
        <v>0</v>
      </c>
      <c r="M48" s="222">
        <f>'B 18m'!M18*'B 18m'!M$25*'Detailed input - Vehicles'!$J$80</f>
        <v>0</v>
      </c>
      <c r="N48" s="222">
        <f>'B 18m'!N18*'B 18m'!N$25*'Detailed input - Vehicles'!$J$80</f>
        <v>0</v>
      </c>
      <c r="O48" s="222">
        <f>'B 18m'!O18*'B 18m'!O$25*'Detailed input - Vehicles'!$J$80</f>
        <v>0</v>
      </c>
      <c r="P48" s="222">
        <f>'B 18m'!P18*'B 18m'!P$25*'Detailed input - Vehicles'!$J$80</f>
        <v>0</v>
      </c>
      <c r="Q48" s="222">
        <f>'B 18m'!Q18*'B 18m'!Q$25*'Detailed input - Vehicles'!$J$80</f>
        <v>0</v>
      </c>
      <c r="R48" s="222">
        <f>'B 18m'!R18*'B 18m'!R$25*'Detailed input - Vehicles'!$J$80</f>
        <v>0</v>
      </c>
      <c r="S48" s="222">
        <f>'B 18m'!S18*'B 18m'!S$25*'Detailed input - Vehicles'!$J$80</f>
        <v>0</v>
      </c>
      <c r="T48" s="222">
        <f>'B 18m'!T18*'B 18m'!T$25*'Detailed input - Vehicles'!$J$80</f>
        <v>0</v>
      </c>
      <c r="U48" s="222">
        <f>'B 18m'!U18*'B 18m'!U$25*'Detailed input - Vehicles'!$J$80</f>
        <v>0</v>
      </c>
      <c r="V48" s="222">
        <f>'B 18m'!V18*'B 18m'!V$25*'Detailed input - Vehicles'!$J$80</f>
        <v>0</v>
      </c>
      <c r="W48" s="222">
        <f>'B 18m'!W18*'B 18m'!W$25*'Detailed input - Vehicles'!$J$80</f>
        <v>0</v>
      </c>
      <c r="X48" s="222">
        <f>'B 18m'!X18*'B 18m'!X$25*'Detailed input - Vehicles'!$J$80</f>
        <v>0</v>
      </c>
      <c r="Y48" s="222">
        <f>'B 18m'!Y18*'B 18m'!Y$25*'Detailed input - Vehicles'!$J$80</f>
        <v>0</v>
      </c>
      <c r="Z48" s="222">
        <f>'B 18m'!Z18*'B 18m'!Z$25*'Detailed input - Vehicles'!$J$80</f>
        <v>0</v>
      </c>
      <c r="AA48" s="222">
        <f>'B 18m'!AA18*'B 18m'!AA$25*'Detailed input - Vehicles'!$J$80</f>
        <v>0</v>
      </c>
      <c r="AB48" s="222">
        <f>'B 18m'!AB18*'B 18m'!AB$25*'Detailed input - Vehicles'!$J$80</f>
        <v>0</v>
      </c>
      <c r="AC48" s="222">
        <f>'B 18m'!AC18*'B 18m'!AC$25*'Detailed input - Vehicles'!$J$80</f>
        <v>0</v>
      </c>
    </row>
    <row r="49" spans="2:29" ht="16.5" customHeight="1" outlineLevel="2" x14ac:dyDescent="0.3">
      <c r="B49" s="222"/>
      <c r="C49" s="228">
        <v>2024</v>
      </c>
      <c r="D49" s="222"/>
      <c r="E49" s="222"/>
      <c r="F49" s="222"/>
      <c r="G49" s="222"/>
      <c r="H49" s="222"/>
      <c r="I49" s="222"/>
      <c r="J49" s="222">
        <f>'B 18m'!J19*'B 18m'!J$25*'Detailed input - Vehicles'!$K$80</f>
        <v>0</v>
      </c>
      <c r="K49" s="222">
        <f>'B 18m'!K19*'B 18m'!K$25*'Detailed input - Vehicles'!$K$80</f>
        <v>0</v>
      </c>
      <c r="L49" s="222">
        <f>'B 18m'!L19*'B 18m'!L$25*'Detailed input - Vehicles'!$K$80</f>
        <v>0</v>
      </c>
      <c r="M49" s="222">
        <f>'B 18m'!M19*'B 18m'!M$25*'Detailed input - Vehicles'!$K$80</f>
        <v>0</v>
      </c>
      <c r="N49" s="222">
        <f>'B 18m'!N19*'B 18m'!N$25*'Detailed input - Vehicles'!$K$80</f>
        <v>0</v>
      </c>
      <c r="O49" s="222">
        <f>'B 18m'!O19*'B 18m'!O$25*'Detailed input - Vehicles'!$K$80</f>
        <v>0</v>
      </c>
      <c r="P49" s="222">
        <f>'B 18m'!P19*'B 18m'!P$25*'Detailed input - Vehicles'!$K$80</f>
        <v>0</v>
      </c>
      <c r="Q49" s="222">
        <f>'B 18m'!Q19*'B 18m'!Q$25*'Detailed input - Vehicles'!$K$80</f>
        <v>0</v>
      </c>
      <c r="R49" s="222">
        <f>'B 18m'!R19*'B 18m'!R$25*'Detailed input - Vehicles'!$K$80</f>
        <v>0</v>
      </c>
      <c r="S49" s="222">
        <f>'B 18m'!S19*'B 18m'!S$25*'Detailed input - Vehicles'!$K$80</f>
        <v>0</v>
      </c>
      <c r="T49" s="222">
        <f>'B 18m'!T19*'B 18m'!T$25*'Detailed input - Vehicles'!$K$80</f>
        <v>0</v>
      </c>
      <c r="U49" s="222">
        <f>'B 18m'!U19*'B 18m'!U$25*'Detailed input - Vehicles'!$K$80</f>
        <v>0</v>
      </c>
      <c r="V49" s="222">
        <f>'B 18m'!V19*'B 18m'!V$25*'Detailed input - Vehicles'!$K$80</f>
        <v>0</v>
      </c>
      <c r="W49" s="222">
        <f>'B 18m'!W19*'B 18m'!W$25*'Detailed input - Vehicles'!$K$80</f>
        <v>0</v>
      </c>
      <c r="X49" s="222">
        <f>'B 18m'!X19*'B 18m'!X$25*'Detailed input - Vehicles'!$K$80</f>
        <v>0</v>
      </c>
      <c r="Y49" s="222">
        <f>'B 18m'!Y19*'B 18m'!Y$25*'Detailed input - Vehicles'!$K$80</f>
        <v>0</v>
      </c>
      <c r="Z49" s="222">
        <f>'B 18m'!Z19*'B 18m'!Z$25*'Detailed input - Vehicles'!$K$80</f>
        <v>0</v>
      </c>
      <c r="AA49" s="222">
        <f>'B 18m'!AA19*'B 18m'!AA$25*'Detailed input - Vehicles'!$K$80</f>
        <v>0</v>
      </c>
      <c r="AB49" s="222">
        <f>'B 18m'!AB19*'B 18m'!AB$25*'Detailed input - Vehicles'!$K$80</f>
        <v>0</v>
      </c>
      <c r="AC49" s="222">
        <f>'B 18m'!AC19*'B 18m'!AC$25*'Detailed input - Vehicles'!$K$80</f>
        <v>0</v>
      </c>
    </row>
    <row r="50" spans="2:29" ht="16.5" customHeight="1" outlineLevel="2" x14ac:dyDescent="0.3">
      <c r="B50" s="222"/>
      <c r="C50" s="228">
        <v>2025</v>
      </c>
      <c r="D50" s="222"/>
      <c r="E50" s="222"/>
      <c r="F50" s="222"/>
      <c r="G50" s="222"/>
      <c r="H50" s="222"/>
      <c r="I50" s="222"/>
      <c r="J50" s="222"/>
      <c r="K50" s="222">
        <f>'B 18m'!K20*'B 18m'!K$25*'Detailed input - Vehicles'!$L$80</f>
        <v>0</v>
      </c>
      <c r="L50" s="222">
        <f>'B 18m'!L20*'B 18m'!L$25*'Detailed input - Vehicles'!$L$80</f>
        <v>0</v>
      </c>
      <c r="M50" s="222">
        <f>'B 18m'!M20*'B 18m'!M$25*'Detailed input - Vehicles'!$L$80</f>
        <v>0</v>
      </c>
      <c r="N50" s="222">
        <f>'B 18m'!N20*'B 18m'!N$25*'Detailed input - Vehicles'!$L$80</f>
        <v>0</v>
      </c>
      <c r="O50" s="222">
        <f>'B 18m'!O20*'B 18m'!O$25*'Detailed input - Vehicles'!$L$80</f>
        <v>0</v>
      </c>
      <c r="P50" s="222">
        <f>'B 18m'!P20*'B 18m'!P$25*'Detailed input - Vehicles'!$L$80</f>
        <v>0</v>
      </c>
      <c r="Q50" s="222">
        <f>'B 18m'!Q20*'B 18m'!Q$25*'Detailed input - Vehicles'!$L$80</f>
        <v>0</v>
      </c>
      <c r="R50" s="222">
        <f>'B 18m'!R20*'B 18m'!R$25*'Detailed input - Vehicles'!$L$80</f>
        <v>0</v>
      </c>
      <c r="S50" s="222">
        <f>'B 18m'!S20*'B 18m'!S$25*'Detailed input - Vehicles'!$L$80</f>
        <v>0</v>
      </c>
      <c r="T50" s="222">
        <f>'B 18m'!T20*'B 18m'!T$25*'Detailed input - Vehicles'!$L$80</f>
        <v>0</v>
      </c>
      <c r="U50" s="222">
        <f>'B 18m'!U20*'B 18m'!U$25*'Detailed input - Vehicles'!$L$80</f>
        <v>0</v>
      </c>
      <c r="V50" s="222">
        <f>'B 18m'!V20*'B 18m'!V$25*'Detailed input - Vehicles'!$L$80</f>
        <v>0</v>
      </c>
      <c r="W50" s="222">
        <f>'B 18m'!W20*'B 18m'!W$25*'Detailed input - Vehicles'!$L$80</f>
        <v>0</v>
      </c>
      <c r="X50" s="222">
        <f>'B 18m'!X20*'B 18m'!X$25*'Detailed input - Vehicles'!$L$80</f>
        <v>0</v>
      </c>
      <c r="Y50" s="222">
        <f>'B 18m'!Y20*'B 18m'!Y$25*'Detailed input - Vehicles'!$L$80</f>
        <v>0</v>
      </c>
      <c r="Z50" s="222">
        <f>'B 18m'!Z20*'B 18m'!Z$25*'Detailed input - Vehicles'!$L$80</f>
        <v>0</v>
      </c>
      <c r="AA50" s="222">
        <f>'B 18m'!AA20*'B 18m'!AA$25*'Detailed input - Vehicles'!$L$80</f>
        <v>0</v>
      </c>
      <c r="AB50" s="222">
        <f>'B 18m'!AB20*'B 18m'!AB$25*'Detailed input - Vehicles'!$L$80</f>
        <v>0</v>
      </c>
      <c r="AC50" s="222">
        <f>'B 18m'!AC20*'B 18m'!AC$25*'Detailed input - Vehicles'!$L$80</f>
        <v>0</v>
      </c>
    </row>
    <row r="51" spans="2:29" ht="16.5" customHeight="1" outlineLevel="2" x14ac:dyDescent="0.3">
      <c r="B51" s="222"/>
      <c r="C51" s="228">
        <v>2026</v>
      </c>
      <c r="D51" s="222"/>
      <c r="E51" s="222"/>
      <c r="F51" s="222"/>
      <c r="G51" s="222"/>
      <c r="H51" s="222"/>
      <c r="I51" s="222"/>
      <c r="J51" s="222"/>
      <c r="K51" s="222"/>
      <c r="L51" s="222">
        <f>'B 18m'!L21*'B 18m'!L$25*'Detailed input - Vehicles'!$M$80</f>
        <v>0</v>
      </c>
      <c r="M51" s="222">
        <f>'B 18m'!M21*'B 18m'!M$25*'Detailed input - Vehicles'!$M$80</f>
        <v>0</v>
      </c>
      <c r="N51" s="222">
        <f>'B 18m'!N21*'B 18m'!N$25*'Detailed input - Vehicles'!$M$80</f>
        <v>0</v>
      </c>
      <c r="O51" s="222">
        <f>'B 18m'!O21*'B 18m'!O$25*'Detailed input - Vehicles'!$M$80</f>
        <v>0</v>
      </c>
      <c r="P51" s="222">
        <f>'B 18m'!P21*'B 18m'!P$25*'Detailed input - Vehicles'!$M$80</f>
        <v>0</v>
      </c>
      <c r="Q51" s="222">
        <f>'B 18m'!Q21*'B 18m'!Q$25*'Detailed input - Vehicles'!$M$80</f>
        <v>0</v>
      </c>
      <c r="R51" s="222">
        <f>'B 18m'!R21*'B 18m'!R$25*'Detailed input - Vehicles'!$M$80</f>
        <v>0</v>
      </c>
      <c r="S51" s="222">
        <f>'B 18m'!S21*'B 18m'!S$25*'Detailed input - Vehicles'!$M$80</f>
        <v>0</v>
      </c>
      <c r="T51" s="222">
        <f>'B 18m'!T21*'B 18m'!T$25*'Detailed input - Vehicles'!$M$80</f>
        <v>0</v>
      </c>
      <c r="U51" s="222">
        <f>'B 18m'!U21*'B 18m'!U$25*'Detailed input - Vehicles'!$M$80</f>
        <v>0</v>
      </c>
      <c r="V51" s="222">
        <f>'B 18m'!V21*'B 18m'!V$25*'Detailed input - Vehicles'!$M$80</f>
        <v>0</v>
      </c>
      <c r="W51" s="222">
        <f>'B 18m'!W21*'B 18m'!W$25*'Detailed input - Vehicles'!$M$80</f>
        <v>0</v>
      </c>
      <c r="X51" s="222">
        <f>'B 18m'!X21*'B 18m'!X$25*'Detailed input - Vehicles'!$M$80</f>
        <v>0</v>
      </c>
      <c r="Y51" s="222">
        <f>'B 18m'!Y21*'B 18m'!Y$25*'Detailed input - Vehicles'!$M$80</f>
        <v>0</v>
      </c>
      <c r="Z51" s="222">
        <f>'B 18m'!Z21*'B 18m'!Z$25*'Detailed input - Vehicles'!$M$80</f>
        <v>0</v>
      </c>
      <c r="AA51" s="222">
        <f>'B 18m'!AA21*'B 18m'!AA$25*'Detailed input - Vehicles'!$M$80</f>
        <v>0</v>
      </c>
      <c r="AB51" s="222">
        <f>'B 18m'!AB21*'B 18m'!AB$25*'Detailed input - Vehicles'!$M$80</f>
        <v>0</v>
      </c>
      <c r="AC51" s="222">
        <f>'B 18m'!AC21*'B 18m'!AC$25*'Detailed input - Vehicles'!$M$80</f>
        <v>0</v>
      </c>
    </row>
    <row r="52" spans="2:29" ht="16.5" customHeight="1" outlineLevel="2" x14ac:dyDescent="0.3">
      <c r="B52" s="222"/>
      <c r="C52" s="228">
        <v>2027</v>
      </c>
      <c r="D52" s="222"/>
      <c r="E52" s="222"/>
      <c r="F52" s="222"/>
      <c r="G52" s="222"/>
      <c r="H52" s="222"/>
      <c r="I52" s="222"/>
      <c r="J52" s="222"/>
      <c r="K52" s="222"/>
      <c r="L52" s="222"/>
      <c r="M52" s="222">
        <f>'B 18m'!M22*'B 18m'!M$25*'Detailed input - Vehicles'!$N$80</f>
        <v>0</v>
      </c>
      <c r="N52" s="222">
        <f>'B 18m'!N22*'B 18m'!N$25*'Detailed input - Vehicles'!$N$80</f>
        <v>0</v>
      </c>
      <c r="O52" s="222">
        <f>'B 18m'!O22*'B 18m'!O$25*'Detailed input - Vehicles'!$N$80</f>
        <v>0</v>
      </c>
      <c r="P52" s="222">
        <f>'B 18m'!P22*'B 18m'!P$25*'Detailed input - Vehicles'!$N$80</f>
        <v>0</v>
      </c>
      <c r="Q52" s="222">
        <f>'B 18m'!Q22*'B 18m'!Q$25*'Detailed input - Vehicles'!$N$80</f>
        <v>0</v>
      </c>
      <c r="R52" s="222">
        <f>'B 18m'!R22*'B 18m'!R$25*'Detailed input - Vehicles'!$N$80</f>
        <v>0</v>
      </c>
      <c r="S52" s="222">
        <f>'B 18m'!S22*'B 18m'!S$25*'Detailed input - Vehicles'!$N$80</f>
        <v>0</v>
      </c>
      <c r="T52" s="222">
        <f>'B 18m'!T22*'B 18m'!T$25*'Detailed input - Vehicles'!$N$80</f>
        <v>0</v>
      </c>
      <c r="U52" s="222">
        <f>'B 18m'!U22*'B 18m'!U$25*'Detailed input - Vehicles'!$N$80</f>
        <v>0</v>
      </c>
      <c r="V52" s="222">
        <f>'B 18m'!V22*'B 18m'!V$25*'Detailed input - Vehicles'!$N$80</f>
        <v>0</v>
      </c>
      <c r="W52" s="222">
        <f>'B 18m'!W22*'B 18m'!W$25*'Detailed input - Vehicles'!$N$80</f>
        <v>0</v>
      </c>
      <c r="X52" s="222">
        <f>'B 18m'!X22*'B 18m'!X$25*'Detailed input - Vehicles'!$N$80</f>
        <v>0</v>
      </c>
      <c r="Y52" s="222">
        <f>'B 18m'!Y22*'B 18m'!Y$25*'Detailed input - Vehicles'!$N$80</f>
        <v>0</v>
      </c>
      <c r="Z52" s="222">
        <f>'B 18m'!Z22*'B 18m'!Z$25*'Detailed input - Vehicles'!$N$80</f>
        <v>0</v>
      </c>
      <c r="AA52" s="222">
        <f>'B 18m'!AA22*'B 18m'!AA$25*'Detailed input - Vehicles'!$N$80</f>
        <v>0</v>
      </c>
      <c r="AB52" s="222">
        <f>'B 18m'!AB22*'B 18m'!AB$25*'Detailed input - Vehicles'!$N$80</f>
        <v>0</v>
      </c>
      <c r="AC52" s="222">
        <f>'B 18m'!AC22*'B 18m'!AC$25*'Detailed input - Vehicles'!$N$80</f>
        <v>0</v>
      </c>
    </row>
    <row r="53" spans="2:29" ht="16.5" customHeight="1" outlineLevel="2" x14ac:dyDescent="0.3">
      <c r="B53" s="222"/>
      <c r="C53" s="228">
        <v>2028</v>
      </c>
      <c r="D53" s="222"/>
      <c r="E53" s="222"/>
      <c r="F53" s="222"/>
      <c r="G53" s="222"/>
      <c r="H53" s="222"/>
      <c r="I53" s="222"/>
      <c r="J53" s="222"/>
      <c r="K53" s="222"/>
      <c r="L53" s="222"/>
      <c r="M53" s="222"/>
      <c r="N53" s="222">
        <f>'B 18m'!N23*'B 18m'!N$25*'Detailed input - Vehicles'!$O$80</f>
        <v>0</v>
      </c>
      <c r="O53" s="222">
        <f>'B 18m'!O23*'B 18m'!O$25*'Detailed input - Vehicles'!$O$80</f>
        <v>0</v>
      </c>
      <c r="P53" s="222">
        <f>'B 18m'!P23*'B 18m'!P$25*'Detailed input - Vehicles'!$O$80</f>
        <v>0</v>
      </c>
      <c r="Q53" s="222">
        <f>'B 18m'!Q23*'B 18m'!Q$25*'Detailed input - Vehicles'!$O$80</f>
        <v>0</v>
      </c>
      <c r="R53" s="222">
        <f>'B 18m'!R23*'B 18m'!R$25*'Detailed input - Vehicles'!$O$80</f>
        <v>0</v>
      </c>
      <c r="S53" s="222">
        <f>'B 18m'!S23*'B 18m'!S$25*'Detailed input - Vehicles'!$O$80</f>
        <v>0</v>
      </c>
      <c r="T53" s="222">
        <f>'B 18m'!T23*'B 18m'!T$25*'Detailed input - Vehicles'!$O$80</f>
        <v>0</v>
      </c>
      <c r="U53" s="222">
        <f>'B 18m'!U23*'B 18m'!U$25*'Detailed input - Vehicles'!$O$80</f>
        <v>0</v>
      </c>
      <c r="V53" s="222">
        <f>'B 18m'!V23*'B 18m'!V$25*'Detailed input - Vehicles'!$O$80</f>
        <v>0</v>
      </c>
      <c r="W53" s="222">
        <f>'B 18m'!W23*'B 18m'!W$25*'Detailed input - Vehicles'!$O$80</f>
        <v>0</v>
      </c>
      <c r="X53" s="222">
        <f>'B 18m'!X23*'B 18m'!X$25*'Detailed input - Vehicles'!$O$80</f>
        <v>0</v>
      </c>
      <c r="Y53" s="222">
        <f>'B 18m'!Y23*'B 18m'!Y$25*'Detailed input - Vehicles'!$O$80</f>
        <v>0</v>
      </c>
      <c r="Z53" s="222">
        <f>'B 18m'!Z23*'B 18m'!Z$25*'Detailed input - Vehicles'!$O$80</f>
        <v>0</v>
      </c>
      <c r="AA53" s="222">
        <f>'B 18m'!AA23*'B 18m'!AA$25*'Detailed input - Vehicles'!$O$80</f>
        <v>0</v>
      </c>
      <c r="AB53" s="222">
        <f>'B 18m'!AB23*'B 18m'!AB$25*'Detailed input - Vehicles'!$O$80</f>
        <v>0</v>
      </c>
      <c r="AC53" s="222">
        <f>'B 18m'!AC23*'B 18m'!AC$25*'Detailed input - Vehicles'!$O$80</f>
        <v>0</v>
      </c>
    </row>
    <row r="54" spans="2:29" ht="16.5" customHeight="1" outlineLevel="1" x14ac:dyDescent="0.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row>
    <row r="55" spans="2:29" s="18" customFormat="1" ht="16.5" customHeight="1" outlineLevel="1" x14ac:dyDescent="0.3">
      <c r="B55" s="18" t="s">
        <v>379</v>
      </c>
      <c r="C55" s="18" t="s">
        <v>387</v>
      </c>
      <c r="D55" s="243">
        <f t="shared" ref="D55:N55" si="4">SUM(D56:D66)</f>
        <v>0</v>
      </c>
      <c r="E55" s="243">
        <f t="shared" si="4"/>
        <v>0</v>
      </c>
      <c r="F55" s="243">
        <f t="shared" si="4"/>
        <v>0</v>
      </c>
      <c r="G55" s="243">
        <f t="shared" si="4"/>
        <v>0</v>
      </c>
      <c r="H55" s="243">
        <f t="shared" si="4"/>
        <v>0</v>
      </c>
      <c r="I55" s="243">
        <f t="shared" si="4"/>
        <v>0</v>
      </c>
      <c r="J55" s="243">
        <f t="shared" si="4"/>
        <v>0</v>
      </c>
      <c r="K55" s="243">
        <f t="shared" si="4"/>
        <v>0</v>
      </c>
      <c r="L55" s="243">
        <f t="shared" si="4"/>
        <v>0</v>
      </c>
      <c r="M55" s="243">
        <f t="shared" si="4"/>
        <v>0</v>
      </c>
      <c r="N55" s="243">
        <f t="shared" si="4"/>
        <v>0</v>
      </c>
      <c r="O55" s="243">
        <f t="shared" ref="O55:AC55" si="5">SUM(O56:O66)</f>
        <v>0</v>
      </c>
      <c r="P55" s="243">
        <f t="shared" si="5"/>
        <v>0</v>
      </c>
      <c r="Q55" s="243">
        <f t="shared" si="5"/>
        <v>0</v>
      </c>
      <c r="R55" s="243">
        <f t="shared" si="5"/>
        <v>0</v>
      </c>
      <c r="S55" s="243">
        <f t="shared" si="5"/>
        <v>0</v>
      </c>
      <c r="T55" s="243">
        <f t="shared" si="5"/>
        <v>0</v>
      </c>
      <c r="U55" s="243">
        <f t="shared" si="5"/>
        <v>0</v>
      </c>
      <c r="V55" s="243">
        <f t="shared" si="5"/>
        <v>0</v>
      </c>
      <c r="W55" s="243">
        <f t="shared" si="5"/>
        <v>0</v>
      </c>
      <c r="X55" s="243">
        <f t="shared" si="5"/>
        <v>0</v>
      </c>
      <c r="Y55" s="243">
        <f t="shared" si="5"/>
        <v>0</v>
      </c>
      <c r="Z55" s="243">
        <f t="shared" si="5"/>
        <v>0</v>
      </c>
      <c r="AA55" s="243">
        <f t="shared" si="5"/>
        <v>0</v>
      </c>
      <c r="AB55" s="243">
        <f t="shared" si="5"/>
        <v>0</v>
      </c>
      <c r="AC55" s="243">
        <f t="shared" si="5"/>
        <v>0</v>
      </c>
    </row>
    <row r="56" spans="2:29" ht="16.5" customHeight="1" outlineLevel="2" x14ac:dyDescent="0.3">
      <c r="B56" s="222"/>
      <c r="C56" s="228">
        <v>2018</v>
      </c>
      <c r="D56" s="221">
        <f>Cars!D13*Cars!D$25*'Detailed input - Vehicles'!$E$120</f>
        <v>0</v>
      </c>
      <c r="E56" s="221">
        <f>Cars!E13*Cars!E$25*'Detailed input - Vehicles'!$E$120</f>
        <v>0</v>
      </c>
      <c r="F56" s="221">
        <f>Cars!F13*Cars!F$25*'Detailed input - Vehicles'!$E$120</f>
        <v>0</v>
      </c>
      <c r="G56" s="221">
        <f>Cars!G13*Cars!G$25*'Detailed input - Vehicles'!$E$120</f>
        <v>0</v>
      </c>
      <c r="H56" s="221">
        <f>Cars!H13*Cars!H$25*'Detailed input - Vehicles'!$E$120</f>
        <v>0</v>
      </c>
      <c r="I56" s="221">
        <f>Cars!I13*Cars!I$25*'Detailed input - Vehicles'!$E$120</f>
        <v>0</v>
      </c>
      <c r="J56" s="221">
        <f>Cars!J13*Cars!J$25*'Detailed input - Vehicles'!$E$120</f>
        <v>0</v>
      </c>
      <c r="K56" s="221">
        <f>Cars!K13*Cars!K$25*'Detailed input - Vehicles'!$E$120</f>
        <v>0</v>
      </c>
      <c r="L56" s="221">
        <f>Cars!L13*Cars!L$25*'Detailed input - Vehicles'!$E$120</f>
        <v>0</v>
      </c>
      <c r="M56" s="221">
        <f>Cars!M13*Cars!M$25*'Detailed input - Vehicles'!$E$120</f>
        <v>0</v>
      </c>
      <c r="N56" s="221">
        <f>Cars!N13*Cars!N$25*'Detailed input - Vehicles'!$E$120</f>
        <v>0</v>
      </c>
      <c r="O56" s="221">
        <f>Cars!O13*Cars!O$25*'Detailed input - Vehicles'!$E$120</f>
        <v>0</v>
      </c>
      <c r="P56" s="221">
        <f>Cars!P13*Cars!P$25*'Detailed input - Vehicles'!$E$120</f>
        <v>0</v>
      </c>
      <c r="Q56" s="221">
        <f>Cars!Q13*Cars!Q$25*'Detailed input - Vehicles'!$E$120</f>
        <v>0</v>
      </c>
      <c r="R56" s="221">
        <f>Cars!R13*Cars!R$25*'Detailed input - Vehicles'!$E$120</f>
        <v>0</v>
      </c>
      <c r="S56" s="221">
        <f>Cars!S13*Cars!S$25*'Detailed input - Vehicles'!$E$120</f>
        <v>0</v>
      </c>
      <c r="T56" s="221">
        <f>Cars!T13*Cars!T$25*'Detailed input - Vehicles'!$E$120</f>
        <v>0</v>
      </c>
      <c r="U56" s="221">
        <f>Cars!U13*Cars!U$25*'Detailed input - Vehicles'!$E$120</f>
        <v>0</v>
      </c>
      <c r="V56" s="221">
        <f>Cars!V13*Cars!V$25*'Detailed input - Vehicles'!$E$120</f>
        <v>0</v>
      </c>
      <c r="W56" s="221">
        <f>Cars!W13*Cars!W$25*'Detailed input - Vehicles'!$E$120</f>
        <v>0</v>
      </c>
      <c r="X56" s="221">
        <f>Cars!X13*Cars!X$25*'Detailed input - Vehicles'!$E$120</f>
        <v>0</v>
      </c>
      <c r="Y56" s="221">
        <f>Cars!Y13*Cars!Y$25*'Detailed input - Vehicles'!$E$120</f>
        <v>0</v>
      </c>
      <c r="Z56" s="221">
        <f>Cars!Z13*Cars!Z$25*'Detailed input - Vehicles'!$E$120</f>
        <v>0</v>
      </c>
      <c r="AA56" s="221">
        <f>Cars!AA13*Cars!AA$25*'Detailed input - Vehicles'!$E$120</f>
        <v>0</v>
      </c>
      <c r="AB56" s="221">
        <f>Cars!AB13*Cars!AB$25*'Detailed input - Vehicles'!$E$120</f>
        <v>0</v>
      </c>
      <c r="AC56" s="221">
        <f>Cars!AC13*Cars!AC$25*'Detailed input - Vehicles'!$E$120</f>
        <v>0</v>
      </c>
    </row>
    <row r="57" spans="2:29" ht="16.5" customHeight="1" outlineLevel="2" x14ac:dyDescent="0.3">
      <c r="B57" s="222"/>
      <c r="C57" s="228">
        <v>2019</v>
      </c>
      <c r="D57" s="221"/>
      <c r="E57" s="221">
        <f>Cars!E14*Cars!E$25*'Detailed input - Vehicles'!$F$120</f>
        <v>0</v>
      </c>
      <c r="F57" s="221">
        <f>Cars!F14*Cars!F$25*'Detailed input - Vehicles'!$F$120</f>
        <v>0</v>
      </c>
      <c r="G57" s="221">
        <f>Cars!G14*Cars!G$25*'Detailed input - Vehicles'!$F$120</f>
        <v>0</v>
      </c>
      <c r="H57" s="221">
        <f>Cars!H14*Cars!H$25*'Detailed input - Vehicles'!$F$120</f>
        <v>0</v>
      </c>
      <c r="I57" s="221">
        <f>Cars!I14*Cars!I$25*'Detailed input - Vehicles'!$F$120</f>
        <v>0</v>
      </c>
      <c r="J57" s="221">
        <f>Cars!J14*Cars!J$25*'Detailed input - Vehicles'!$F$120</f>
        <v>0</v>
      </c>
      <c r="K57" s="221">
        <f>Cars!K14*Cars!K$25*'Detailed input - Vehicles'!$F$120</f>
        <v>0</v>
      </c>
      <c r="L57" s="221">
        <f>Cars!L14*Cars!L$25*'Detailed input - Vehicles'!$F$120</f>
        <v>0</v>
      </c>
      <c r="M57" s="221">
        <f>Cars!M14*Cars!M$25*'Detailed input - Vehicles'!$F$120</f>
        <v>0</v>
      </c>
      <c r="N57" s="221">
        <f>Cars!N14*Cars!N$25*'Detailed input - Vehicles'!$F$120</f>
        <v>0</v>
      </c>
      <c r="O57" s="221">
        <f>Cars!O14*Cars!O$25*'Detailed input - Vehicles'!$F$120</f>
        <v>0</v>
      </c>
      <c r="P57" s="221">
        <f>Cars!P14*Cars!P$25*'Detailed input - Vehicles'!$F$120</f>
        <v>0</v>
      </c>
      <c r="Q57" s="221">
        <f>Cars!Q14*Cars!Q$25*'Detailed input - Vehicles'!$F$120</f>
        <v>0</v>
      </c>
      <c r="R57" s="221">
        <f>Cars!R14*Cars!R$25*'Detailed input - Vehicles'!$F$120</f>
        <v>0</v>
      </c>
      <c r="S57" s="221">
        <f>Cars!S14*Cars!S$25*'Detailed input - Vehicles'!$F$120</f>
        <v>0</v>
      </c>
      <c r="T57" s="221">
        <f>Cars!T14*Cars!T$25*'Detailed input - Vehicles'!$F$120</f>
        <v>0</v>
      </c>
      <c r="U57" s="221">
        <f>Cars!U14*Cars!U$25*'Detailed input - Vehicles'!$F$120</f>
        <v>0</v>
      </c>
      <c r="V57" s="221">
        <f>Cars!V14*Cars!V$25*'Detailed input - Vehicles'!$F$120</f>
        <v>0</v>
      </c>
      <c r="W57" s="221">
        <f>Cars!W14*Cars!W$25*'Detailed input - Vehicles'!$F$120</f>
        <v>0</v>
      </c>
      <c r="X57" s="221">
        <f>Cars!X14*Cars!X$25*'Detailed input - Vehicles'!$F$120</f>
        <v>0</v>
      </c>
      <c r="Y57" s="221">
        <f>Cars!Y14*Cars!Y$25*'Detailed input - Vehicles'!$F$120</f>
        <v>0</v>
      </c>
      <c r="Z57" s="221">
        <f>Cars!Z14*Cars!Z$25*'Detailed input - Vehicles'!$F$120</f>
        <v>0</v>
      </c>
      <c r="AA57" s="221">
        <f>Cars!AA14*Cars!AA$25*'Detailed input - Vehicles'!$F$120</f>
        <v>0</v>
      </c>
      <c r="AB57" s="221">
        <f>Cars!AB14*Cars!AB$25*'Detailed input - Vehicles'!$F$120</f>
        <v>0</v>
      </c>
      <c r="AC57" s="221">
        <f>Cars!AC14*Cars!AC$25*'Detailed input - Vehicles'!$F$120</f>
        <v>0</v>
      </c>
    </row>
    <row r="58" spans="2:29" ht="16.5" customHeight="1" outlineLevel="2" x14ac:dyDescent="0.3">
      <c r="B58" s="222"/>
      <c r="C58" s="228">
        <v>2020</v>
      </c>
      <c r="D58" s="221"/>
      <c r="E58" s="221"/>
      <c r="F58" s="221">
        <f>Cars!F15*Cars!F$25*'Detailed input - Vehicles'!$G$120</f>
        <v>0</v>
      </c>
      <c r="G58" s="221">
        <f>Cars!G15*Cars!G$25*'Detailed input - Vehicles'!$G$120</f>
        <v>0</v>
      </c>
      <c r="H58" s="221">
        <f>Cars!H15*Cars!H$25*'Detailed input - Vehicles'!$G$120</f>
        <v>0</v>
      </c>
      <c r="I58" s="221">
        <f>Cars!I15*Cars!I$25*'Detailed input - Vehicles'!$G$120</f>
        <v>0</v>
      </c>
      <c r="J58" s="221">
        <f>Cars!J15*Cars!J$25*'Detailed input - Vehicles'!$G$120</f>
        <v>0</v>
      </c>
      <c r="K58" s="221">
        <f>Cars!K15*Cars!K$25*'Detailed input - Vehicles'!$G$120</f>
        <v>0</v>
      </c>
      <c r="L58" s="221">
        <f>Cars!L15*Cars!L$25*'Detailed input - Vehicles'!$G$120</f>
        <v>0</v>
      </c>
      <c r="M58" s="221">
        <f>Cars!M15*Cars!M$25*'Detailed input - Vehicles'!$G$120</f>
        <v>0</v>
      </c>
      <c r="N58" s="221">
        <f>Cars!N15*Cars!N$25*'Detailed input - Vehicles'!$G$120</f>
        <v>0</v>
      </c>
      <c r="O58" s="221">
        <f>Cars!O15*Cars!O$25*'Detailed input - Vehicles'!$G$120</f>
        <v>0</v>
      </c>
      <c r="P58" s="221">
        <f>Cars!P15*Cars!P$25*'Detailed input - Vehicles'!$G$120</f>
        <v>0</v>
      </c>
      <c r="Q58" s="221">
        <f>Cars!Q15*Cars!Q$25*'Detailed input - Vehicles'!$G$120</f>
        <v>0</v>
      </c>
      <c r="R58" s="221">
        <f>Cars!R15*Cars!R$25*'Detailed input - Vehicles'!$G$120</f>
        <v>0</v>
      </c>
      <c r="S58" s="221">
        <f>Cars!S15*Cars!S$25*'Detailed input - Vehicles'!$G$120</f>
        <v>0</v>
      </c>
      <c r="T58" s="221">
        <f>Cars!T15*Cars!T$25*'Detailed input - Vehicles'!$G$120</f>
        <v>0</v>
      </c>
      <c r="U58" s="221">
        <f>Cars!U15*Cars!U$25*'Detailed input - Vehicles'!$G$120</f>
        <v>0</v>
      </c>
      <c r="V58" s="221">
        <f>Cars!V15*Cars!V$25*'Detailed input - Vehicles'!$G$120</f>
        <v>0</v>
      </c>
      <c r="W58" s="221">
        <f>Cars!W15*Cars!W$25*'Detailed input - Vehicles'!$G$120</f>
        <v>0</v>
      </c>
      <c r="X58" s="221">
        <f>Cars!X15*Cars!X$25*'Detailed input - Vehicles'!$G$120</f>
        <v>0</v>
      </c>
      <c r="Y58" s="221">
        <f>Cars!Y15*Cars!Y$25*'Detailed input - Vehicles'!$G$120</f>
        <v>0</v>
      </c>
      <c r="Z58" s="221">
        <f>Cars!Z15*Cars!Z$25*'Detailed input - Vehicles'!$G$120</f>
        <v>0</v>
      </c>
      <c r="AA58" s="221">
        <f>Cars!AA15*Cars!AA$25*'Detailed input - Vehicles'!$G$120</f>
        <v>0</v>
      </c>
      <c r="AB58" s="221">
        <f>Cars!AB15*Cars!AB$25*'Detailed input - Vehicles'!$G$120</f>
        <v>0</v>
      </c>
      <c r="AC58" s="221">
        <f>Cars!AC15*Cars!AC$25*'Detailed input - Vehicles'!$G$120</f>
        <v>0</v>
      </c>
    </row>
    <row r="59" spans="2:29" ht="16.5" customHeight="1" outlineLevel="2" x14ac:dyDescent="0.3">
      <c r="B59" s="222"/>
      <c r="C59" s="228">
        <v>2021</v>
      </c>
      <c r="D59" s="221"/>
      <c r="E59" s="221"/>
      <c r="F59" s="221"/>
      <c r="G59" s="221">
        <f>Cars!G16*Cars!G$25*'Detailed input - Vehicles'!$H$120</f>
        <v>0</v>
      </c>
      <c r="H59" s="221">
        <f>Cars!H16*Cars!H$25*'Detailed input - Vehicles'!$H$120</f>
        <v>0</v>
      </c>
      <c r="I59" s="221">
        <f>Cars!I16*Cars!I$25*'Detailed input - Vehicles'!$H$120</f>
        <v>0</v>
      </c>
      <c r="J59" s="221">
        <f>Cars!J16*Cars!J$25*'Detailed input - Vehicles'!$H$120</f>
        <v>0</v>
      </c>
      <c r="K59" s="221">
        <f>Cars!K16*Cars!K$25*'Detailed input - Vehicles'!$H$120</f>
        <v>0</v>
      </c>
      <c r="L59" s="221">
        <f>Cars!L16*Cars!L$25*'Detailed input - Vehicles'!$H$120</f>
        <v>0</v>
      </c>
      <c r="M59" s="221">
        <f>Cars!M16*Cars!M$25*'Detailed input - Vehicles'!$H$120</f>
        <v>0</v>
      </c>
      <c r="N59" s="221">
        <f>Cars!N16*Cars!N$25*'Detailed input - Vehicles'!$H$120</f>
        <v>0</v>
      </c>
      <c r="O59" s="221">
        <f>Cars!O16*Cars!O$25*'Detailed input - Vehicles'!$H$120</f>
        <v>0</v>
      </c>
      <c r="P59" s="221">
        <f>Cars!P16*Cars!P$25*'Detailed input - Vehicles'!$H$120</f>
        <v>0</v>
      </c>
      <c r="Q59" s="221">
        <f>Cars!Q16*Cars!Q$25*'Detailed input - Vehicles'!$H$120</f>
        <v>0</v>
      </c>
      <c r="R59" s="221">
        <f>Cars!R16*Cars!R$25*'Detailed input - Vehicles'!$H$120</f>
        <v>0</v>
      </c>
      <c r="S59" s="221">
        <f>Cars!S16*Cars!S$25*'Detailed input - Vehicles'!$H$120</f>
        <v>0</v>
      </c>
      <c r="T59" s="221">
        <f>Cars!T16*Cars!T$25*'Detailed input - Vehicles'!$H$120</f>
        <v>0</v>
      </c>
      <c r="U59" s="221">
        <f>Cars!U16*Cars!U$25*'Detailed input - Vehicles'!$H$120</f>
        <v>0</v>
      </c>
      <c r="V59" s="221">
        <f>Cars!V16*Cars!V$25*'Detailed input - Vehicles'!$H$120</f>
        <v>0</v>
      </c>
      <c r="W59" s="221">
        <f>Cars!W16*Cars!W$25*'Detailed input - Vehicles'!$H$120</f>
        <v>0</v>
      </c>
      <c r="X59" s="221">
        <f>Cars!X16*Cars!X$25*'Detailed input - Vehicles'!$H$120</f>
        <v>0</v>
      </c>
      <c r="Y59" s="221">
        <f>Cars!Y16*Cars!Y$25*'Detailed input - Vehicles'!$H$120</f>
        <v>0</v>
      </c>
      <c r="Z59" s="221">
        <f>Cars!Z16*Cars!Z$25*'Detailed input - Vehicles'!$H$120</f>
        <v>0</v>
      </c>
      <c r="AA59" s="221">
        <f>Cars!AA16*Cars!AA$25*'Detailed input - Vehicles'!$H$120</f>
        <v>0</v>
      </c>
      <c r="AB59" s="221">
        <f>Cars!AB16*Cars!AB$25*'Detailed input - Vehicles'!$H$120</f>
        <v>0</v>
      </c>
      <c r="AC59" s="221">
        <f>Cars!AC16*Cars!AC$25*'Detailed input - Vehicles'!$H$120</f>
        <v>0</v>
      </c>
    </row>
    <row r="60" spans="2:29" ht="16.5" customHeight="1" outlineLevel="2" x14ac:dyDescent="0.3">
      <c r="B60" s="222"/>
      <c r="C60" s="228">
        <v>2022</v>
      </c>
      <c r="D60" s="221"/>
      <c r="E60" s="221"/>
      <c r="F60" s="221"/>
      <c r="G60" s="221"/>
      <c r="H60" s="221">
        <f>Cars!H17*Cars!H$25*'Detailed input - Vehicles'!$I$120</f>
        <v>0</v>
      </c>
      <c r="I60" s="221">
        <f>Cars!I17*Cars!I$25*'Detailed input - Vehicles'!$I$120</f>
        <v>0</v>
      </c>
      <c r="J60" s="221">
        <f>Cars!J17*Cars!J$25*'Detailed input - Vehicles'!$I$120</f>
        <v>0</v>
      </c>
      <c r="K60" s="221">
        <f>Cars!K17*Cars!K$25*'Detailed input - Vehicles'!$I$120</f>
        <v>0</v>
      </c>
      <c r="L60" s="221">
        <f>Cars!L17*Cars!L$25*'Detailed input - Vehicles'!$I$120</f>
        <v>0</v>
      </c>
      <c r="M60" s="221">
        <f>Cars!M17*Cars!M$25*'Detailed input - Vehicles'!$I$120</f>
        <v>0</v>
      </c>
      <c r="N60" s="221">
        <f>Cars!N17*Cars!N$25*'Detailed input - Vehicles'!$I$120</f>
        <v>0</v>
      </c>
      <c r="O60" s="221">
        <f>Cars!O17*Cars!O$25*'Detailed input - Vehicles'!$I$120</f>
        <v>0</v>
      </c>
      <c r="P60" s="221">
        <f>Cars!P17*Cars!P$25*'Detailed input - Vehicles'!$I$120</f>
        <v>0</v>
      </c>
      <c r="Q60" s="221">
        <f>Cars!Q17*Cars!Q$25*'Detailed input - Vehicles'!$I$120</f>
        <v>0</v>
      </c>
      <c r="R60" s="221">
        <f>Cars!R17*Cars!R$25*'Detailed input - Vehicles'!$I$120</f>
        <v>0</v>
      </c>
      <c r="S60" s="221">
        <f>Cars!S17*Cars!S$25*'Detailed input - Vehicles'!$I$120</f>
        <v>0</v>
      </c>
      <c r="T60" s="221">
        <f>Cars!T17*Cars!T$25*'Detailed input - Vehicles'!$I$120</f>
        <v>0</v>
      </c>
      <c r="U60" s="221">
        <f>Cars!U17*Cars!U$25*'Detailed input - Vehicles'!$I$120</f>
        <v>0</v>
      </c>
      <c r="V60" s="221">
        <f>Cars!V17*Cars!V$25*'Detailed input - Vehicles'!$I$120</f>
        <v>0</v>
      </c>
      <c r="W60" s="221">
        <f>Cars!W17*Cars!W$25*'Detailed input - Vehicles'!$I$120</f>
        <v>0</v>
      </c>
      <c r="X60" s="221">
        <f>Cars!X17*Cars!X$25*'Detailed input - Vehicles'!$I$120</f>
        <v>0</v>
      </c>
      <c r="Y60" s="221">
        <f>Cars!Y17*Cars!Y$25*'Detailed input - Vehicles'!$I$120</f>
        <v>0</v>
      </c>
      <c r="Z60" s="221">
        <f>Cars!Z17*Cars!Z$25*'Detailed input - Vehicles'!$I$120</f>
        <v>0</v>
      </c>
      <c r="AA60" s="221">
        <f>Cars!AA17*Cars!AA$25*'Detailed input - Vehicles'!$I$120</f>
        <v>0</v>
      </c>
      <c r="AB60" s="221">
        <f>Cars!AB17*Cars!AB$25*'Detailed input - Vehicles'!$I$120</f>
        <v>0</v>
      </c>
      <c r="AC60" s="221">
        <f>Cars!AC17*Cars!AC$25*'Detailed input - Vehicles'!$I$120</f>
        <v>0</v>
      </c>
    </row>
    <row r="61" spans="2:29" ht="16.5" customHeight="1" outlineLevel="2" x14ac:dyDescent="0.3">
      <c r="B61" s="222"/>
      <c r="C61" s="228">
        <v>2023</v>
      </c>
      <c r="D61" s="221"/>
      <c r="E61" s="221"/>
      <c r="F61" s="221"/>
      <c r="G61" s="221"/>
      <c r="H61" s="221"/>
      <c r="I61" s="221">
        <f>Cars!I18*Cars!I$25*'Detailed input - Vehicles'!$J$120</f>
        <v>0</v>
      </c>
      <c r="J61" s="221">
        <f>Cars!J18*Cars!J$25*'Detailed input - Vehicles'!$J$120</f>
        <v>0</v>
      </c>
      <c r="K61" s="221">
        <f>Cars!K18*Cars!K$25*'Detailed input - Vehicles'!$J$120</f>
        <v>0</v>
      </c>
      <c r="L61" s="221">
        <f>Cars!L18*Cars!L$25*'Detailed input - Vehicles'!$J$120</f>
        <v>0</v>
      </c>
      <c r="M61" s="221">
        <f>Cars!M18*Cars!M$25*'Detailed input - Vehicles'!$J$120</f>
        <v>0</v>
      </c>
      <c r="N61" s="221">
        <f>Cars!N18*Cars!N$25*'Detailed input - Vehicles'!$J$120</f>
        <v>0</v>
      </c>
      <c r="O61" s="221">
        <f>Cars!O18*Cars!O$25*'Detailed input - Vehicles'!$J$120</f>
        <v>0</v>
      </c>
      <c r="P61" s="221">
        <f>Cars!P18*Cars!P$25*'Detailed input - Vehicles'!$J$120</f>
        <v>0</v>
      </c>
      <c r="Q61" s="221">
        <f>Cars!Q18*Cars!Q$25*'Detailed input - Vehicles'!$J$120</f>
        <v>0</v>
      </c>
      <c r="R61" s="221">
        <f>Cars!R18*Cars!R$25*'Detailed input - Vehicles'!$J$120</f>
        <v>0</v>
      </c>
      <c r="S61" s="221">
        <f>Cars!S18*Cars!S$25*'Detailed input - Vehicles'!$J$120</f>
        <v>0</v>
      </c>
      <c r="T61" s="221">
        <f>Cars!T18*Cars!T$25*'Detailed input - Vehicles'!$J$120</f>
        <v>0</v>
      </c>
      <c r="U61" s="221">
        <f>Cars!U18*Cars!U$25*'Detailed input - Vehicles'!$J$120</f>
        <v>0</v>
      </c>
      <c r="V61" s="221">
        <f>Cars!V18*Cars!V$25*'Detailed input - Vehicles'!$J$120</f>
        <v>0</v>
      </c>
      <c r="W61" s="221">
        <f>Cars!W18*Cars!W$25*'Detailed input - Vehicles'!$J$120</f>
        <v>0</v>
      </c>
      <c r="X61" s="221">
        <f>Cars!X18*Cars!X$25*'Detailed input - Vehicles'!$J$120</f>
        <v>0</v>
      </c>
      <c r="Y61" s="221">
        <f>Cars!Y18*Cars!Y$25*'Detailed input - Vehicles'!$J$120</f>
        <v>0</v>
      </c>
      <c r="Z61" s="221">
        <f>Cars!Z18*Cars!Z$25*'Detailed input - Vehicles'!$J$120</f>
        <v>0</v>
      </c>
      <c r="AA61" s="221">
        <f>Cars!AA18*Cars!AA$25*'Detailed input - Vehicles'!$J$120</f>
        <v>0</v>
      </c>
      <c r="AB61" s="221">
        <f>Cars!AB18*Cars!AB$25*'Detailed input - Vehicles'!$J$120</f>
        <v>0</v>
      </c>
      <c r="AC61" s="221">
        <f>Cars!AC18*Cars!AC$25*'Detailed input - Vehicles'!$J$120</f>
        <v>0</v>
      </c>
    </row>
    <row r="62" spans="2:29" ht="16.5" customHeight="1" outlineLevel="2" x14ac:dyDescent="0.3">
      <c r="B62" s="222"/>
      <c r="C62" s="228">
        <v>2024</v>
      </c>
      <c r="D62" s="221"/>
      <c r="E62" s="221"/>
      <c r="F62" s="221"/>
      <c r="G62" s="221"/>
      <c r="H62" s="221"/>
      <c r="I62" s="221"/>
      <c r="J62" s="221">
        <f>Cars!J19*Cars!J$25*'Detailed input - Vehicles'!$K$120</f>
        <v>0</v>
      </c>
      <c r="K62" s="221">
        <f>Cars!K19*Cars!K$25*'Detailed input - Vehicles'!$K$120</f>
        <v>0</v>
      </c>
      <c r="L62" s="221">
        <f>Cars!L19*Cars!L$25*'Detailed input - Vehicles'!$K$120</f>
        <v>0</v>
      </c>
      <c r="M62" s="221">
        <f>Cars!M19*Cars!M$25*'Detailed input - Vehicles'!$K$120</f>
        <v>0</v>
      </c>
      <c r="N62" s="221">
        <f>Cars!N19*Cars!N$25*'Detailed input - Vehicles'!$K$120</f>
        <v>0</v>
      </c>
      <c r="O62" s="221">
        <f>Cars!O19*Cars!O$25*'Detailed input - Vehicles'!$K$120</f>
        <v>0</v>
      </c>
      <c r="P62" s="221">
        <f>Cars!P19*Cars!P$25*'Detailed input - Vehicles'!$K$120</f>
        <v>0</v>
      </c>
      <c r="Q62" s="221">
        <f>Cars!Q19*Cars!Q$25*'Detailed input - Vehicles'!$K$120</f>
        <v>0</v>
      </c>
      <c r="R62" s="221">
        <f>Cars!R19*Cars!R$25*'Detailed input - Vehicles'!$K$120</f>
        <v>0</v>
      </c>
      <c r="S62" s="221">
        <f>Cars!S19*Cars!S$25*'Detailed input - Vehicles'!$K$120</f>
        <v>0</v>
      </c>
      <c r="T62" s="221">
        <f>Cars!T19*Cars!T$25*'Detailed input - Vehicles'!$K$120</f>
        <v>0</v>
      </c>
      <c r="U62" s="221">
        <f>Cars!U19*Cars!U$25*'Detailed input - Vehicles'!$K$120</f>
        <v>0</v>
      </c>
      <c r="V62" s="221">
        <f>Cars!V19*Cars!V$25*'Detailed input - Vehicles'!$K$120</f>
        <v>0</v>
      </c>
      <c r="W62" s="221">
        <f>Cars!W19*Cars!W$25*'Detailed input - Vehicles'!$K$120</f>
        <v>0</v>
      </c>
      <c r="X62" s="221">
        <f>Cars!X19*Cars!X$25*'Detailed input - Vehicles'!$K$120</f>
        <v>0</v>
      </c>
      <c r="Y62" s="221">
        <f>Cars!Y19*Cars!Y$25*'Detailed input - Vehicles'!$K$120</f>
        <v>0</v>
      </c>
      <c r="Z62" s="221">
        <f>Cars!Z19*Cars!Z$25*'Detailed input - Vehicles'!$K$120</f>
        <v>0</v>
      </c>
      <c r="AA62" s="221">
        <f>Cars!AA19*Cars!AA$25*'Detailed input - Vehicles'!$K$120</f>
        <v>0</v>
      </c>
      <c r="AB62" s="221">
        <f>Cars!AB19*Cars!AB$25*'Detailed input - Vehicles'!$K$120</f>
        <v>0</v>
      </c>
      <c r="AC62" s="221">
        <f>Cars!AC19*Cars!AC$25*'Detailed input - Vehicles'!$K$120</f>
        <v>0</v>
      </c>
    </row>
    <row r="63" spans="2:29" ht="16.5" customHeight="1" outlineLevel="2" x14ac:dyDescent="0.3">
      <c r="B63" s="222"/>
      <c r="C63" s="228">
        <v>2025</v>
      </c>
      <c r="D63" s="221"/>
      <c r="E63" s="221"/>
      <c r="F63" s="221"/>
      <c r="G63" s="221"/>
      <c r="H63" s="221"/>
      <c r="I63" s="221"/>
      <c r="J63" s="221"/>
      <c r="K63" s="221">
        <f>Cars!K20*Cars!K$25*'Detailed input - Vehicles'!$L$120</f>
        <v>0</v>
      </c>
      <c r="L63" s="221">
        <f>Cars!L20*Cars!L$25*'Detailed input - Vehicles'!$L$120</f>
        <v>0</v>
      </c>
      <c r="M63" s="221">
        <f>Cars!M20*Cars!M$25*'Detailed input - Vehicles'!$L$120</f>
        <v>0</v>
      </c>
      <c r="N63" s="221">
        <f>Cars!N20*Cars!N$25*'Detailed input - Vehicles'!$L$120</f>
        <v>0</v>
      </c>
      <c r="O63" s="221">
        <f>Cars!O20*Cars!O$25*'Detailed input - Vehicles'!$L$120</f>
        <v>0</v>
      </c>
      <c r="P63" s="221">
        <f>Cars!P20*Cars!P$25*'Detailed input - Vehicles'!$L$120</f>
        <v>0</v>
      </c>
      <c r="Q63" s="221">
        <f>Cars!Q20*Cars!Q$25*'Detailed input - Vehicles'!$L$120</f>
        <v>0</v>
      </c>
      <c r="R63" s="221">
        <f>Cars!R20*Cars!R$25*'Detailed input - Vehicles'!$L$120</f>
        <v>0</v>
      </c>
      <c r="S63" s="221">
        <f>Cars!S20*Cars!S$25*'Detailed input - Vehicles'!$L$120</f>
        <v>0</v>
      </c>
      <c r="T63" s="221">
        <f>Cars!T20*Cars!T$25*'Detailed input - Vehicles'!$L$120</f>
        <v>0</v>
      </c>
      <c r="U63" s="221">
        <f>Cars!U20*Cars!U$25*'Detailed input - Vehicles'!$L$120</f>
        <v>0</v>
      </c>
      <c r="V63" s="221">
        <f>Cars!V20*Cars!V$25*'Detailed input - Vehicles'!$L$120</f>
        <v>0</v>
      </c>
      <c r="W63" s="221">
        <f>Cars!W20*Cars!W$25*'Detailed input - Vehicles'!$L$120</f>
        <v>0</v>
      </c>
      <c r="X63" s="221">
        <f>Cars!X20*Cars!X$25*'Detailed input - Vehicles'!$L$120</f>
        <v>0</v>
      </c>
      <c r="Y63" s="221">
        <f>Cars!Y20*Cars!Y$25*'Detailed input - Vehicles'!$L$120</f>
        <v>0</v>
      </c>
      <c r="Z63" s="221">
        <f>Cars!Z20*Cars!Z$25*'Detailed input - Vehicles'!$L$120</f>
        <v>0</v>
      </c>
      <c r="AA63" s="221">
        <f>Cars!AA20*Cars!AA$25*'Detailed input - Vehicles'!$L$120</f>
        <v>0</v>
      </c>
      <c r="AB63" s="221">
        <f>Cars!AB20*Cars!AB$25*'Detailed input - Vehicles'!$L$120</f>
        <v>0</v>
      </c>
      <c r="AC63" s="221">
        <f>Cars!AC20*Cars!AC$25*'Detailed input - Vehicles'!$L$120</f>
        <v>0</v>
      </c>
    </row>
    <row r="64" spans="2:29" ht="16.5" customHeight="1" outlineLevel="2" x14ac:dyDescent="0.3">
      <c r="B64" s="222"/>
      <c r="C64" s="228">
        <v>2026</v>
      </c>
      <c r="D64" s="221"/>
      <c r="E64" s="221"/>
      <c r="F64" s="221"/>
      <c r="G64" s="221"/>
      <c r="H64" s="221"/>
      <c r="I64" s="221"/>
      <c r="J64" s="221"/>
      <c r="K64" s="221"/>
      <c r="L64" s="221">
        <f>Cars!L21*Cars!L$25*'Detailed input - Vehicles'!$M$120</f>
        <v>0</v>
      </c>
      <c r="M64" s="221">
        <f>Cars!M21*Cars!M$25*'Detailed input - Vehicles'!$M$120</f>
        <v>0</v>
      </c>
      <c r="N64" s="221">
        <f>Cars!N21*Cars!N$25*'Detailed input - Vehicles'!$M$120</f>
        <v>0</v>
      </c>
      <c r="O64" s="221">
        <f>Cars!O21*Cars!O$25*'Detailed input - Vehicles'!$M$120</f>
        <v>0</v>
      </c>
      <c r="P64" s="221">
        <f>Cars!P21*Cars!P$25*'Detailed input - Vehicles'!$M$120</f>
        <v>0</v>
      </c>
      <c r="Q64" s="221">
        <f>Cars!Q21*Cars!Q$25*'Detailed input - Vehicles'!$M$120</f>
        <v>0</v>
      </c>
      <c r="R64" s="221">
        <f>Cars!R21*Cars!R$25*'Detailed input - Vehicles'!$M$120</f>
        <v>0</v>
      </c>
      <c r="S64" s="221">
        <f>Cars!S21*Cars!S$25*'Detailed input - Vehicles'!$M$120</f>
        <v>0</v>
      </c>
      <c r="T64" s="221">
        <f>Cars!T21*Cars!T$25*'Detailed input - Vehicles'!$M$120</f>
        <v>0</v>
      </c>
      <c r="U64" s="221">
        <f>Cars!U21*Cars!U$25*'Detailed input - Vehicles'!$M$120</f>
        <v>0</v>
      </c>
      <c r="V64" s="221">
        <f>Cars!V21*Cars!V$25*'Detailed input - Vehicles'!$M$120</f>
        <v>0</v>
      </c>
      <c r="W64" s="221">
        <f>Cars!W21*Cars!W$25*'Detailed input - Vehicles'!$M$120</f>
        <v>0</v>
      </c>
      <c r="X64" s="221">
        <f>Cars!X21*Cars!X$25*'Detailed input - Vehicles'!$M$120</f>
        <v>0</v>
      </c>
      <c r="Y64" s="221">
        <f>Cars!Y21*Cars!Y$25*'Detailed input - Vehicles'!$M$120</f>
        <v>0</v>
      </c>
      <c r="Z64" s="221">
        <f>Cars!Z21*Cars!Z$25*'Detailed input - Vehicles'!$M$120</f>
        <v>0</v>
      </c>
      <c r="AA64" s="221">
        <f>Cars!AA21*Cars!AA$25*'Detailed input - Vehicles'!$M$120</f>
        <v>0</v>
      </c>
      <c r="AB64" s="221">
        <f>Cars!AB21*Cars!AB$25*'Detailed input - Vehicles'!$M$120</f>
        <v>0</v>
      </c>
      <c r="AC64" s="221">
        <f>Cars!AC21*Cars!AC$25*'Detailed input - Vehicles'!$M$120</f>
        <v>0</v>
      </c>
    </row>
    <row r="65" spans="2:29" ht="16.5" customHeight="1" outlineLevel="2" x14ac:dyDescent="0.3">
      <c r="B65" s="222"/>
      <c r="C65" s="228">
        <v>2027</v>
      </c>
      <c r="D65" s="221"/>
      <c r="E65" s="221"/>
      <c r="F65" s="221"/>
      <c r="G65" s="221"/>
      <c r="H65" s="221"/>
      <c r="I65" s="221"/>
      <c r="J65" s="221"/>
      <c r="K65" s="221"/>
      <c r="L65" s="221"/>
      <c r="M65" s="221">
        <f>Cars!M22*Cars!M$25*'Detailed input - Vehicles'!$N$120</f>
        <v>0</v>
      </c>
      <c r="N65" s="221">
        <f>Cars!N22*Cars!N$25*'Detailed input - Vehicles'!$N$120</f>
        <v>0</v>
      </c>
      <c r="O65" s="221">
        <f>Cars!O22*Cars!O$25*'Detailed input - Vehicles'!$N$120</f>
        <v>0</v>
      </c>
      <c r="P65" s="221">
        <f>Cars!P22*Cars!P$25*'Detailed input - Vehicles'!$N$120</f>
        <v>0</v>
      </c>
      <c r="Q65" s="221">
        <f>Cars!Q22*Cars!Q$25*'Detailed input - Vehicles'!$N$120</f>
        <v>0</v>
      </c>
      <c r="R65" s="221">
        <f>Cars!R22*Cars!R$25*'Detailed input - Vehicles'!$N$120</f>
        <v>0</v>
      </c>
      <c r="S65" s="221">
        <f>Cars!S22*Cars!S$25*'Detailed input - Vehicles'!$N$120</f>
        <v>0</v>
      </c>
      <c r="T65" s="221">
        <f>Cars!T22*Cars!T$25*'Detailed input - Vehicles'!$N$120</f>
        <v>0</v>
      </c>
      <c r="U65" s="221">
        <f>Cars!U22*Cars!U$25*'Detailed input - Vehicles'!$N$120</f>
        <v>0</v>
      </c>
      <c r="V65" s="221">
        <f>Cars!V22*Cars!V$25*'Detailed input - Vehicles'!$N$120</f>
        <v>0</v>
      </c>
      <c r="W65" s="221">
        <f>Cars!W22*Cars!W$25*'Detailed input - Vehicles'!$N$120</f>
        <v>0</v>
      </c>
      <c r="X65" s="221">
        <f>Cars!X22*Cars!X$25*'Detailed input - Vehicles'!$N$120</f>
        <v>0</v>
      </c>
      <c r="Y65" s="221">
        <f>Cars!Y22*Cars!Y$25*'Detailed input - Vehicles'!$N$120</f>
        <v>0</v>
      </c>
      <c r="Z65" s="221">
        <f>Cars!Z22*Cars!Z$25*'Detailed input - Vehicles'!$N$120</f>
        <v>0</v>
      </c>
      <c r="AA65" s="221">
        <f>Cars!AA22*Cars!AA$25*'Detailed input - Vehicles'!$N$120</f>
        <v>0</v>
      </c>
      <c r="AB65" s="221">
        <f>Cars!AB22*Cars!AB$25*'Detailed input - Vehicles'!$N$120</f>
        <v>0</v>
      </c>
      <c r="AC65" s="221">
        <f>Cars!AC22*Cars!AC$25*'Detailed input - Vehicles'!$N$120</f>
        <v>0</v>
      </c>
    </row>
    <row r="66" spans="2:29" ht="16.5" customHeight="1" outlineLevel="2" x14ac:dyDescent="0.3">
      <c r="B66" s="222"/>
      <c r="C66" s="228">
        <v>2028</v>
      </c>
      <c r="D66" s="221"/>
      <c r="E66" s="221"/>
      <c r="F66" s="221"/>
      <c r="G66" s="221"/>
      <c r="H66" s="221"/>
      <c r="I66" s="221"/>
      <c r="J66" s="221"/>
      <c r="K66" s="221"/>
      <c r="L66" s="221"/>
      <c r="M66" s="221"/>
      <c r="N66" s="221">
        <f>Cars!N23*Cars!N$25*'Detailed input - Vehicles'!$O$120</f>
        <v>0</v>
      </c>
      <c r="O66" s="221">
        <f>Cars!O23*Cars!O$25*'Detailed input - Vehicles'!$O$120</f>
        <v>0</v>
      </c>
      <c r="P66" s="221">
        <f>Cars!P23*Cars!P$25*'Detailed input - Vehicles'!$O$120</f>
        <v>0</v>
      </c>
      <c r="Q66" s="221">
        <f>Cars!Q23*Cars!Q$25*'Detailed input - Vehicles'!$O$120</f>
        <v>0</v>
      </c>
      <c r="R66" s="221">
        <f>Cars!R23*Cars!R$25*'Detailed input - Vehicles'!$O$120</f>
        <v>0</v>
      </c>
      <c r="S66" s="221">
        <f>Cars!S23*Cars!S$25*'Detailed input - Vehicles'!$O$120</f>
        <v>0</v>
      </c>
      <c r="T66" s="221">
        <f>Cars!T23*Cars!T$25*'Detailed input - Vehicles'!$O$120</f>
        <v>0</v>
      </c>
      <c r="U66" s="221">
        <f>Cars!U23*Cars!U$25*'Detailed input - Vehicles'!$O$120</f>
        <v>0</v>
      </c>
      <c r="V66" s="221">
        <f>Cars!V23*Cars!V$25*'Detailed input - Vehicles'!$O$120</f>
        <v>0</v>
      </c>
      <c r="W66" s="221">
        <f>Cars!W23*Cars!W$25*'Detailed input - Vehicles'!$O$120</f>
        <v>0</v>
      </c>
      <c r="X66" s="221">
        <f>Cars!X23*Cars!X$25*'Detailed input - Vehicles'!$O$120</f>
        <v>0</v>
      </c>
      <c r="Y66" s="221">
        <f>Cars!Y23*Cars!Y$25*'Detailed input - Vehicles'!$O$120</f>
        <v>0</v>
      </c>
      <c r="Z66" s="221">
        <f>Cars!Z23*Cars!Z$25*'Detailed input - Vehicles'!$O$120</f>
        <v>0</v>
      </c>
      <c r="AA66" s="221">
        <f>Cars!AA23*Cars!AA$25*'Detailed input - Vehicles'!$O$120</f>
        <v>0</v>
      </c>
      <c r="AB66" s="221">
        <f>Cars!AB23*Cars!AB$25*'Detailed input - Vehicles'!$O$120</f>
        <v>0</v>
      </c>
      <c r="AC66" s="221">
        <f>Cars!AC23*Cars!AC$25*'Detailed input - Vehicles'!$O$120</f>
        <v>0</v>
      </c>
    </row>
    <row r="67" spans="2:29" ht="16.5" customHeight="1" outlineLevel="1" x14ac:dyDescent="0.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row>
    <row r="68" spans="2:29" s="18" customFormat="1" ht="16.5" customHeight="1" outlineLevel="1" x14ac:dyDescent="0.3">
      <c r="B68" s="18" t="s">
        <v>376</v>
      </c>
      <c r="C68" s="18" t="s">
        <v>387</v>
      </c>
      <c r="D68" s="243">
        <f>SUM(D69:D79)</f>
        <v>0</v>
      </c>
      <c r="E68" s="243">
        <f t="shared" ref="E68:N68" si="6">SUM(E69:E79)</f>
        <v>0</v>
      </c>
      <c r="F68" s="243">
        <f t="shared" si="6"/>
        <v>0</v>
      </c>
      <c r="G68" s="243">
        <f t="shared" si="6"/>
        <v>0</v>
      </c>
      <c r="H68" s="243">
        <f t="shared" si="6"/>
        <v>0</v>
      </c>
      <c r="I68" s="243">
        <f t="shared" si="6"/>
        <v>0</v>
      </c>
      <c r="J68" s="243">
        <f t="shared" si="6"/>
        <v>0</v>
      </c>
      <c r="K68" s="243">
        <f t="shared" si="6"/>
        <v>0</v>
      </c>
      <c r="L68" s="243">
        <f t="shared" si="6"/>
        <v>0</v>
      </c>
      <c r="M68" s="243">
        <f t="shared" si="6"/>
        <v>0</v>
      </c>
      <c r="N68" s="243">
        <f t="shared" si="6"/>
        <v>0</v>
      </c>
      <c r="O68" s="243">
        <f t="shared" ref="O68:AC68" si="7">SUM(O69:O79)</f>
        <v>0</v>
      </c>
      <c r="P68" s="243">
        <f t="shared" si="7"/>
        <v>0</v>
      </c>
      <c r="Q68" s="243">
        <f t="shared" si="7"/>
        <v>0</v>
      </c>
      <c r="R68" s="243">
        <f t="shared" si="7"/>
        <v>0</v>
      </c>
      <c r="S68" s="243">
        <f t="shared" si="7"/>
        <v>0</v>
      </c>
      <c r="T68" s="243">
        <f t="shared" si="7"/>
        <v>0</v>
      </c>
      <c r="U68" s="243">
        <f t="shared" si="7"/>
        <v>0</v>
      </c>
      <c r="V68" s="243">
        <f t="shared" si="7"/>
        <v>0</v>
      </c>
      <c r="W68" s="243">
        <f t="shared" si="7"/>
        <v>0</v>
      </c>
      <c r="X68" s="243">
        <f t="shared" si="7"/>
        <v>0</v>
      </c>
      <c r="Y68" s="243">
        <f t="shared" si="7"/>
        <v>0</v>
      </c>
      <c r="Z68" s="243">
        <f t="shared" si="7"/>
        <v>0</v>
      </c>
      <c r="AA68" s="243">
        <f t="shared" si="7"/>
        <v>0</v>
      </c>
      <c r="AB68" s="243">
        <f t="shared" si="7"/>
        <v>0</v>
      </c>
      <c r="AC68" s="243">
        <f t="shared" si="7"/>
        <v>0</v>
      </c>
    </row>
    <row r="69" spans="2:29" ht="16.5" customHeight="1" outlineLevel="2" x14ac:dyDescent="0.3">
      <c r="B69" s="222"/>
      <c r="C69" s="228">
        <v>2018</v>
      </c>
      <c r="D69" s="222">
        <f>'DV small'!D13*'DV small'!D$25*'Detailed input - Vehicles'!$E$162</f>
        <v>0</v>
      </c>
      <c r="E69" s="222">
        <f>'DV small'!E13*'DV small'!E$25*'Detailed input - Vehicles'!$E$162</f>
        <v>0</v>
      </c>
      <c r="F69" s="222">
        <f>'DV small'!F13*'DV small'!F$25*'Detailed input - Vehicles'!$E$162</f>
        <v>0</v>
      </c>
      <c r="G69" s="222">
        <f>'DV small'!G13*'DV small'!G$25*'Detailed input - Vehicles'!$E$162</f>
        <v>0</v>
      </c>
      <c r="H69" s="222">
        <f>'DV small'!H13*'DV small'!H$25*'Detailed input - Vehicles'!$E$162</f>
        <v>0</v>
      </c>
      <c r="I69" s="222">
        <f>'DV small'!I13*'DV small'!I$25*'Detailed input - Vehicles'!$E$162</f>
        <v>0</v>
      </c>
      <c r="J69" s="222">
        <f>'DV small'!J13*'DV small'!J$25*'Detailed input - Vehicles'!$E$162</f>
        <v>0</v>
      </c>
      <c r="K69" s="222">
        <f>'DV small'!K13*'DV small'!K$25*'Detailed input - Vehicles'!$E$162</f>
        <v>0</v>
      </c>
      <c r="L69" s="222">
        <f>'DV small'!L13*'DV small'!L$25*'Detailed input - Vehicles'!$E$162</f>
        <v>0</v>
      </c>
      <c r="M69" s="222">
        <f>'DV small'!M13*'DV small'!M$25*'Detailed input - Vehicles'!$E$162</f>
        <v>0</v>
      </c>
      <c r="N69" s="222">
        <f>'DV small'!N13*'DV small'!N$25*'Detailed input - Vehicles'!$E$162</f>
        <v>0</v>
      </c>
      <c r="O69" s="222">
        <f>'DV small'!O13*'DV small'!O$25*'Detailed input - Vehicles'!$E$162</f>
        <v>0</v>
      </c>
      <c r="P69" s="222">
        <f>'DV small'!P13*'DV small'!P$25*'Detailed input - Vehicles'!$E$162</f>
        <v>0</v>
      </c>
      <c r="Q69" s="222">
        <f>'DV small'!Q13*'DV small'!Q$25*'Detailed input - Vehicles'!$E$162</f>
        <v>0</v>
      </c>
      <c r="R69" s="222">
        <f>'DV small'!R13*'DV small'!R$25*'Detailed input - Vehicles'!$E$162</f>
        <v>0</v>
      </c>
      <c r="S69" s="222">
        <f>'DV small'!S13*'DV small'!S$25*'Detailed input - Vehicles'!$E$162</f>
        <v>0</v>
      </c>
      <c r="T69" s="222">
        <f>'DV small'!T13*'DV small'!T$25*'Detailed input - Vehicles'!$E$162</f>
        <v>0</v>
      </c>
      <c r="U69" s="222">
        <f>'DV small'!U13*'DV small'!U$25*'Detailed input - Vehicles'!$E$162</f>
        <v>0</v>
      </c>
      <c r="V69" s="222">
        <f>'DV small'!V13*'DV small'!V$25*'Detailed input - Vehicles'!$E$162</f>
        <v>0</v>
      </c>
      <c r="W69" s="222">
        <f>'DV small'!W13*'DV small'!W$25*'Detailed input - Vehicles'!$E$162</f>
        <v>0</v>
      </c>
      <c r="X69" s="222">
        <f>'DV small'!X13*'DV small'!X$25*'Detailed input - Vehicles'!$E$162</f>
        <v>0</v>
      </c>
      <c r="Y69" s="222">
        <f>'DV small'!Y13*'DV small'!Y$25*'Detailed input - Vehicles'!$E$162</f>
        <v>0</v>
      </c>
      <c r="Z69" s="222">
        <f>'DV small'!Z13*'DV small'!Z$25*'Detailed input - Vehicles'!$E$162</f>
        <v>0</v>
      </c>
      <c r="AA69" s="222">
        <f>'DV small'!AA13*'DV small'!AA$25*'Detailed input - Vehicles'!$E$162</f>
        <v>0</v>
      </c>
      <c r="AB69" s="222">
        <f>'DV small'!AB13*'DV small'!AB$25*'Detailed input - Vehicles'!$E$162</f>
        <v>0</v>
      </c>
      <c r="AC69" s="222">
        <f>'DV small'!AC13*'DV small'!AC$25*'Detailed input - Vehicles'!$E$162</f>
        <v>0</v>
      </c>
    </row>
    <row r="70" spans="2:29" ht="16.5" customHeight="1" outlineLevel="2" x14ac:dyDescent="0.3">
      <c r="B70" s="222"/>
      <c r="C70" s="228">
        <v>2019</v>
      </c>
      <c r="D70" s="222"/>
      <c r="E70" s="222">
        <f>'DV small'!E14*'DV small'!E$25*'Detailed input - Vehicles'!$F$162</f>
        <v>0</v>
      </c>
      <c r="F70" s="222">
        <f>'DV small'!F14*'DV small'!F$25*'Detailed input - Vehicles'!$F$162</f>
        <v>0</v>
      </c>
      <c r="G70" s="222">
        <f>'DV small'!G14*'DV small'!G$25*'Detailed input - Vehicles'!$F$162</f>
        <v>0</v>
      </c>
      <c r="H70" s="222">
        <f>'DV small'!H14*'DV small'!H$25*'Detailed input - Vehicles'!$F$162</f>
        <v>0</v>
      </c>
      <c r="I70" s="222">
        <f>'DV small'!I14*'DV small'!I$25*'Detailed input - Vehicles'!$F$162</f>
        <v>0</v>
      </c>
      <c r="J70" s="222">
        <f>'DV small'!J14*'DV small'!J$25*'Detailed input - Vehicles'!$F$162</f>
        <v>0</v>
      </c>
      <c r="K70" s="222">
        <f>'DV small'!K14*'DV small'!K$25*'Detailed input - Vehicles'!$F$162</f>
        <v>0</v>
      </c>
      <c r="L70" s="222">
        <f>'DV small'!L14*'DV small'!L$25*'Detailed input - Vehicles'!$F$162</f>
        <v>0</v>
      </c>
      <c r="M70" s="222">
        <f>'DV small'!M14*'DV small'!M$25*'Detailed input - Vehicles'!$F$162</f>
        <v>0</v>
      </c>
      <c r="N70" s="222">
        <f>'DV small'!N14*'DV small'!N$25*'Detailed input - Vehicles'!$F$162</f>
        <v>0</v>
      </c>
      <c r="O70" s="222">
        <f>'DV small'!O14*'DV small'!O$25*'Detailed input - Vehicles'!$F$162</f>
        <v>0</v>
      </c>
      <c r="P70" s="222">
        <f>'DV small'!P14*'DV small'!P$25*'Detailed input - Vehicles'!$F$162</f>
        <v>0</v>
      </c>
      <c r="Q70" s="222">
        <f>'DV small'!Q14*'DV small'!Q$25*'Detailed input - Vehicles'!$F$162</f>
        <v>0</v>
      </c>
      <c r="R70" s="222">
        <f>'DV small'!R14*'DV small'!R$25*'Detailed input - Vehicles'!$F$162</f>
        <v>0</v>
      </c>
      <c r="S70" s="222">
        <f>'DV small'!S14*'DV small'!S$25*'Detailed input - Vehicles'!$F$162</f>
        <v>0</v>
      </c>
      <c r="T70" s="222">
        <f>'DV small'!T14*'DV small'!T$25*'Detailed input - Vehicles'!$F$162</f>
        <v>0</v>
      </c>
      <c r="U70" s="222">
        <f>'DV small'!U14*'DV small'!U$25*'Detailed input - Vehicles'!$F$162</f>
        <v>0</v>
      </c>
      <c r="V70" s="222">
        <f>'DV small'!V14*'DV small'!V$25*'Detailed input - Vehicles'!$F$162</f>
        <v>0</v>
      </c>
      <c r="W70" s="222">
        <f>'DV small'!W14*'DV small'!W$25*'Detailed input - Vehicles'!$F$162</f>
        <v>0</v>
      </c>
      <c r="X70" s="222">
        <f>'DV small'!X14*'DV small'!X$25*'Detailed input - Vehicles'!$F$162</f>
        <v>0</v>
      </c>
      <c r="Y70" s="222">
        <f>'DV small'!Y14*'DV small'!Y$25*'Detailed input - Vehicles'!$F$162</f>
        <v>0</v>
      </c>
      <c r="Z70" s="222">
        <f>'DV small'!Z14*'DV small'!Z$25*'Detailed input - Vehicles'!$F$162</f>
        <v>0</v>
      </c>
      <c r="AA70" s="222">
        <f>'DV small'!AA14*'DV small'!AA$25*'Detailed input - Vehicles'!$F$162</f>
        <v>0</v>
      </c>
      <c r="AB70" s="222">
        <f>'DV small'!AB14*'DV small'!AB$25*'Detailed input - Vehicles'!$F$162</f>
        <v>0</v>
      </c>
      <c r="AC70" s="222">
        <f>'DV small'!AC14*'DV small'!AC$25*'Detailed input - Vehicles'!$F$162</f>
        <v>0</v>
      </c>
    </row>
    <row r="71" spans="2:29" ht="16.5" customHeight="1" outlineLevel="2" x14ac:dyDescent="0.3">
      <c r="B71" s="222"/>
      <c r="C71" s="228">
        <v>2020</v>
      </c>
      <c r="D71" s="222"/>
      <c r="E71" s="222"/>
      <c r="F71" s="222">
        <f>'DV small'!F15*'DV small'!F$25*'Detailed input - Vehicles'!$G$162</f>
        <v>0</v>
      </c>
      <c r="G71" s="222">
        <f>'DV small'!G15*'DV small'!G$25*'Detailed input - Vehicles'!$G$162</f>
        <v>0</v>
      </c>
      <c r="H71" s="222">
        <f>'DV small'!H15*'DV small'!H$25*'Detailed input - Vehicles'!$G$162</f>
        <v>0</v>
      </c>
      <c r="I71" s="222">
        <f>'DV small'!I15*'DV small'!I$25*'Detailed input - Vehicles'!$G$162</f>
        <v>0</v>
      </c>
      <c r="J71" s="222">
        <f>'DV small'!J15*'DV small'!J$25*'Detailed input - Vehicles'!$G$162</f>
        <v>0</v>
      </c>
      <c r="K71" s="222">
        <f>'DV small'!K15*'DV small'!K$25*'Detailed input - Vehicles'!$G$162</f>
        <v>0</v>
      </c>
      <c r="L71" s="222">
        <f>'DV small'!L15*'DV small'!L$25*'Detailed input - Vehicles'!$G$162</f>
        <v>0</v>
      </c>
      <c r="M71" s="222">
        <f>'DV small'!M15*'DV small'!M$25*'Detailed input - Vehicles'!$G$162</f>
        <v>0</v>
      </c>
      <c r="N71" s="222">
        <f>'DV small'!N15*'DV small'!N$25*'Detailed input - Vehicles'!$G$162</f>
        <v>0</v>
      </c>
      <c r="O71" s="222">
        <f>'DV small'!O15*'DV small'!O$25*'Detailed input - Vehicles'!$G$162</f>
        <v>0</v>
      </c>
      <c r="P71" s="222">
        <f>'DV small'!P15*'DV small'!P$25*'Detailed input - Vehicles'!$G$162</f>
        <v>0</v>
      </c>
      <c r="Q71" s="222">
        <f>'DV small'!Q15*'DV small'!Q$25*'Detailed input - Vehicles'!$G$162</f>
        <v>0</v>
      </c>
      <c r="R71" s="222">
        <f>'DV small'!R15*'DV small'!R$25*'Detailed input - Vehicles'!$G$162</f>
        <v>0</v>
      </c>
      <c r="S71" s="222">
        <f>'DV small'!S15*'DV small'!S$25*'Detailed input - Vehicles'!$G$162</f>
        <v>0</v>
      </c>
      <c r="T71" s="222">
        <f>'DV small'!T15*'DV small'!T$25*'Detailed input - Vehicles'!$G$162</f>
        <v>0</v>
      </c>
      <c r="U71" s="222">
        <f>'DV small'!U15*'DV small'!U$25*'Detailed input - Vehicles'!$G$162</f>
        <v>0</v>
      </c>
      <c r="V71" s="222">
        <f>'DV small'!V15*'DV small'!V$25*'Detailed input - Vehicles'!$G$162</f>
        <v>0</v>
      </c>
      <c r="W71" s="222">
        <f>'DV small'!W15*'DV small'!W$25*'Detailed input - Vehicles'!$G$162</f>
        <v>0</v>
      </c>
      <c r="X71" s="222">
        <f>'DV small'!X15*'DV small'!X$25*'Detailed input - Vehicles'!$G$162</f>
        <v>0</v>
      </c>
      <c r="Y71" s="222">
        <f>'DV small'!Y15*'DV small'!Y$25*'Detailed input - Vehicles'!$G$162</f>
        <v>0</v>
      </c>
      <c r="Z71" s="222">
        <f>'DV small'!Z15*'DV small'!Z$25*'Detailed input - Vehicles'!$G$162</f>
        <v>0</v>
      </c>
      <c r="AA71" s="222">
        <f>'DV small'!AA15*'DV small'!AA$25*'Detailed input - Vehicles'!$G$162</f>
        <v>0</v>
      </c>
      <c r="AB71" s="222">
        <f>'DV small'!AB15*'DV small'!AB$25*'Detailed input - Vehicles'!$G$162</f>
        <v>0</v>
      </c>
      <c r="AC71" s="222">
        <f>'DV small'!AC15*'DV small'!AC$25*'Detailed input - Vehicles'!$G$162</f>
        <v>0</v>
      </c>
    </row>
    <row r="72" spans="2:29" ht="16.5" customHeight="1" outlineLevel="2" x14ac:dyDescent="0.3">
      <c r="B72" s="222"/>
      <c r="C72" s="228">
        <v>2021</v>
      </c>
      <c r="D72" s="222"/>
      <c r="E72" s="222"/>
      <c r="F72" s="222"/>
      <c r="G72" s="222">
        <f>'DV small'!G16*'DV small'!G$25*'Detailed input - Vehicles'!$H$162</f>
        <v>0</v>
      </c>
      <c r="H72" s="222">
        <f>'DV small'!H16*'DV small'!H$25*'Detailed input - Vehicles'!$H$162</f>
        <v>0</v>
      </c>
      <c r="I72" s="222">
        <f>'DV small'!I16*'DV small'!I$25*'Detailed input - Vehicles'!$H$162</f>
        <v>0</v>
      </c>
      <c r="J72" s="222">
        <f>'DV small'!J16*'DV small'!J$25*'Detailed input - Vehicles'!$H$162</f>
        <v>0</v>
      </c>
      <c r="K72" s="222">
        <f>'DV small'!K16*'DV small'!K$25*'Detailed input - Vehicles'!$H$162</f>
        <v>0</v>
      </c>
      <c r="L72" s="222">
        <f>'DV small'!L16*'DV small'!L$25*'Detailed input - Vehicles'!$H$162</f>
        <v>0</v>
      </c>
      <c r="M72" s="222">
        <f>'DV small'!M16*'DV small'!M$25*'Detailed input - Vehicles'!$H$162</f>
        <v>0</v>
      </c>
      <c r="N72" s="222">
        <f>'DV small'!N16*'DV small'!N$25*'Detailed input - Vehicles'!$H$162</f>
        <v>0</v>
      </c>
      <c r="O72" s="222">
        <f>'DV small'!O16*'DV small'!O$25*'Detailed input - Vehicles'!$H$162</f>
        <v>0</v>
      </c>
      <c r="P72" s="222">
        <f>'DV small'!P16*'DV small'!P$25*'Detailed input - Vehicles'!$H$162</f>
        <v>0</v>
      </c>
      <c r="Q72" s="222">
        <f>'DV small'!Q16*'DV small'!Q$25*'Detailed input - Vehicles'!$H$162</f>
        <v>0</v>
      </c>
      <c r="R72" s="222">
        <f>'DV small'!R16*'DV small'!R$25*'Detailed input - Vehicles'!$H$162</f>
        <v>0</v>
      </c>
      <c r="S72" s="222">
        <f>'DV small'!S16*'DV small'!S$25*'Detailed input - Vehicles'!$H$162</f>
        <v>0</v>
      </c>
      <c r="T72" s="222">
        <f>'DV small'!T16*'DV small'!T$25*'Detailed input - Vehicles'!$H$162</f>
        <v>0</v>
      </c>
      <c r="U72" s="222">
        <f>'DV small'!U16*'DV small'!U$25*'Detailed input - Vehicles'!$H$162</f>
        <v>0</v>
      </c>
      <c r="V72" s="222">
        <f>'DV small'!V16*'DV small'!V$25*'Detailed input - Vehicles'!$H$162</f>
        <v>0</v>
      </c>
      <c r="W72" s="222">
        <f>'DV small'!W16*'DV small'!W$25*'Detailed input - Vehicles'!$H$162</f>
        <v>0</v>
      </c>
      <c r="X72" s="222">
        <f>'DV small'!X16*'DV small'!X$25*'Detailed input - Vehicles'!$H$162</f>
        <v>0</v>
      </c>
      <c r="Y72" s="222">
        <f>'DV small'!Y16*'DV small'!Y$25*'Detailed input - Vehicles'!$H$162</f>
        <v>0</v>
      </c>
      <c r="Z72" s="222">
        <f>'DV small'!Z16*'DV small'!Z$25*'Detailed input - Vehicles'!$H$162</f>
        <v>0</v>
      </c>
      <c r="AA72" s="222">
        <f>'DV small'!AA16*'DV small'!AA$25*'Detailed input - Vehicles'!$H$162</f>
        <v>0</v>
      </c>
      <c r="AB72" s="222">
        <f>'DV small'!AB16*'DV small'!AB$25*'Detailed input - Vehicles'!$H$162</f>
        <v>0</v>
      </c>
      <c r="AC72" s="222">
        <f>'DV small'!AC16*'DV small'!AC$25*'Detailed input - Vehicles'!$H$162</f>
        <v>0</v>
      </c>
    </row>
    <row r="73" spans="2:29" ht="16.5" customHeight="1" outlineLevel="2" x14ac:dyDescent="0.3">
      <c r="B73" s="222"/>
      <c r="C73" s="228">
        <v>2022</v>
      </c>
      <c r="D73" s="222"/>
      <c r="E73" s="222"/>
      <c r="F73" s="222"/>
      <c r="G73" s="222"/>
      <c r="H73" s="222">
        <f>'DV small'!H17*'DV small'!H$25*'Detailed input - Vehicles'!$I$162</f>
        <v>0</v>
      </c>
      <c r="I73" s="222">
        <f>'DV small'!I17*'DV small'!I$25*'Detailed input - Vehicles'!$I$162</f>
        <v>0</v>
      </c>
      <c r="J73" s="222">
        <f>'DV small'!J17*'DV small'!J$25*'Detailed input - Vehicles'!$I$162</f>
        <v>0</v>
      </c>
      <c r="K73" s="222">
        <f>'DV small'!K17*'DV small'!K$25*'Detailed input - Vehicles'!$I$162</f>
        <v>0</v>
      </c>
      <c r="L73" s="222">
        <f>'DV small'!L17*'DV small'!L$25*'Detailed input - Vehicles'!$I$162</f>
        <v>0</v>
      </c>
      <c r="M73" s="222">
        <f>'DV small'!M17*'DV small'!M$25*'Detailed input - Vehicles'!$I$162</f>
        <v>0</v>
      </c>
      <c r="N73" s="222">
        <f>'DV small'!N17*'DV small'!N$25*'Detailed input - Vehicles'!$I$162</f>
        <v>0</v>
      </c>
      <c r="O73" s="222">
        <f>'DV small'!O17*'DV small'!O$25*'Detailed input - Vehicles'!$I$162</f>
        <v>0</v>
      </c>
      <c r="P73" s="222">
        <f>'DV small'!P17*'DV small'!P$25*'Detailed input - Vehicles'!$I$162</f>
        <v>0</v>
      </c>
      <c r="Q73" s="222">
        <f>'DV small'!Q17*'DV small'!Q$25*'Detailed input - Vehicles'!$I$162</f>
        <v>0</v>
      </c>
      <c r="R73" s="222">
        <f>'DV small'!R17*'DV small'!R$25*'Detailed input - Vehicles'!$I$162</f>
        <v>0</v>
      </c>
      <c r="S73" s="222">
        <f>'DV small'!S17*'DV small'!S$25*'Detailed input - Vehicles'!$I$162</f>
        <v>0</v>
      </c>
      <c r="T73" s="222">
        <f>'DV small'!T17*'DV small'!T$25*'Detailed input - Vehicles'!$I$162</f>
        <v>0</v>
      </c>
      <c r="U73" s="222">
        <f>'DV small'!U17*'DV small'!U$25*'Detailed input - Vehicles'!$I$162</f>
        <v>0</v>
      </c>
      <c r="V73" s="222">
        <f>'DV small'!V17*'DV small'!V$25*'Detailed input - Vehicles'!$I$162</f>
        <v>0</v>
      </c>
      <c r="W73" s="222">
        <f>'DV small'!W17*'DV small'!W$25*'Detailed input - Vehicles'!$I$162</f>
        <v>0</v>
      </c>
      <c r="X73" s="222">
        <f>'DV small'!X17*'DV small'!X$25*'Detailed input - Vehicles'!$I$162</f>
        <v>0</v>
      </c>
      <c r="Y73" s="222">
        <f>'DV small'!Y17*'DV small'!Y$25*'Detailed input - Vehicles'!$I$162</f>
        <v>0</v>
      </c>
      <c r="Z73" s="222">
        <f>'DV small'!Z17*'DV small'!Z$25*'Detailed input - Vehicles'!$I$162</f>
        <v>0</v>
      </c>
      <c r="AA73" s="222">
        <f>'DV small'!AA17*'DV small'!AA$25*'Detailed input - Vehicles'!$I$162</f>
        <v>0</v>
      </c>
      <c r="AB73" s="222">
        <f>'DV small'!AB17*'DV small'!AB$25*'Detailed input - Vehicles'!$I$162</f>
        <v>0</v>
      </c>
      <c r="AC73" s="222">
        <f>'DV small'!AC17*'DV small'!AC$25*'Detailed input - Vehicles'!$I$162</f>
        <v>0</v>
      </c>
    </row>
    <row r="74" spans="2:29" ht="16.5" customHeight="1" outlineLevel="2" x14ac:dyDescent="0.3">
      <c r="B74" s="222"/>
      <c r="C74" s="228">
        <v>2023</v>
      </c>
      <c r="D74" s="222"/>
      <c r="E74" s="222"/>
      <c r="F74" s="222"/>
      <c r="G74" s="222"/>
      <c r="H74" s="222"/>
      <c r="I74" s="222">
        <f>'DV small'!I18*'DV small'!I$25*'Detailed input - Vehicles'!$J$162</f>
        <v>0</v>
      </c>
      <c r="J74" s="222">
        <f>'DV small'!J18*'DV small'!J$25*'Detailed input - Vehicles'!$J$162</f>
        <v>0</v>
      </c>
      <c r="K74" s="222">
        <f>'DV small'!K18*'DV small'!K$25*'Detailed input - Vehicles'!$J$162</f>
        <v>0</v>
      </c>
      <c r="L74" s="222">
        <f>'DV small'!L18*'DV small'!L$25*'Detailed input - Vehicles'!$J$162</f>
        <v>0</v>
      </c>
      <c r="M74" s="222">
        <f>'DV small'!M18*'DV small'!M$25*'Detailed input - Vehicles'!$J$162</f>
        <v>0</v>
      </c>
      <c r="N74" s="222">
        <f>'DV small'!N18*'DV small'!N$25*'Detailed input - Vehicles'!$J$162</f>
        <v>0</v>
      </c>
      <c r="O74" s="222">
        <f>'DV small'!O18*'DV small'!O$25*'Detailed input - Vehicles'!$J$162</f>
        <v>0</v>
      </c>
      <c r="P74" s="222">
        <f>'DV small'!P18*'DV small'!P$25*'Detailed input - Vehicles'!$J$162</f>
        <v>0</v>
      </c>
      <c r="Q74" s="222">
        <f>'DV small'!Q18*'DV small'!Q$25*'Detailed input - Vehicles'!$J$162</f>
        <v>0</v>
      </c>
      <c r="R74" s="222">
        <f>'DV small'!R18*'DV small'!R$25*'Detailed input - Vehicles'!$J$162</f>
        <v>0</v>
      </c>
      <c r="S74" s="222">
        <f>'DV small'!S18*'DV small'!S$25*'Detailed input - Vehicles'!$J$162</f>
        <v>0</v>
      </c>
      <c r="T74" s="222">
        <f>'DV small'!T18*'DV small'!T$25*'Detailed input - Vehicles'!$J$162</f>
        <v>0</v>
      </c>
      <c r="U74" s="222">
        <f>'DV small'!U18*'DV small'!U$25*'Detailed input - Vehicles'!$J$162</f>
        <v>0</v>
      </c>
      <c r="V74" s="222">
        <f>'DV small'!V18*'DV small'!V$25*'Detailed input - Vehicles'!$J$162</f>
        <v>0</v>
      </c>
      <c r="W74" s="222">
        <f>'DV small'!W18*'DV small'!W$25*'Detailed input - Vehicles'!$J$162</f>
        <v>0</v>
      </c>
      <c r="X74" s="222">
        <f>'DV small'!X18*'DV small'!X$25*'Detailed input - Vehicles'!$J$162</f>
        <v>0</v>
      </c>
      <c r="Y74" s="222">
        <f>'DV small'!Y18*'DV small'!Y$25*'Detailed input - Vehicles'!$J$162</f>
        <v>0</v>
      </c>
      <c r="Z74" s="222">
        <f>'DV small'!Z18*'DV small'!Z$25*'Detailed input - Vehicles'!$J$162</f>
        <v>0</v>
      </c>
      <c r="AA74" s="222">
        <f>'DV small'!AA18*'DV small'!AA$25*'Detailed input - Vehicles'!$J$162</f>
        <v>0</v>
      </c>
      <c r="AB74" s="222">
        <f>'DV small'!AB18*'DV small'!AB$25*'Detailed input - Vehicles'!$J$162</f>
        <v>0</v>
      </c>
      <c r="AC74" s="222">
        <f>'DV small'!AC18*'DV small'!AC$25*'Detailed input - Vehicles'!$J$162</f>
        <v>0</v>
      </c>
    </row>
    <row r="75" spans="2:29" ht="16.5" customHeight="1" outlineLevel="2" x14ac:dyDescent="0.3">
      <c r="B75" s="222"/>
      <c r="C75" s="228">
        <v>2024</v>
      </c>
      <c r="D75" s="222"/>
      <c r="E75" s="222"/>
      <c r="F75" s="222"/>
      <c r="G75" s="222"/>
      <c r="H75" s="222"/>
      <c r="I75" s="222"/>
      <c r="J75" s="222">
        <f>'DV small'!J19*'DV small'!J$25*'Detailed input - Vehicles'!$K$162</f>
        <v>0</v>
      </c>
      <c r="K75" s="222">
        <f>'DV small'!K19*'DV small'!K$25*'Detailed input - Vehicles'!$K$162</f>
        <v>0</v>
      </c>
      <c r="L75" s="222">
        <f>'DV small'!L19*'DV small'!L$25*'Detailed input - Vehicles'!$K$162</f>
        <v>0</v>
      </c>
      <c r="M75" s="222">
        <f>'DV small'!M19*'DV small'!M$25*'Detailed input - Vehicles'!$K$162</f>
        <v>0</v>
      </c>
      <c r="N75" s="222">
        <f>'DV small'!N19*'DV small'!N$25*'Detailed input - Vehicles'!$K$162</f>
        <v>0</v>
      </c>
      <c r="O75" s="222">
        <f>'DV small'!O19*'DV small'!O$25*'Detailed input - Vehicles'!$K$162</f>
        <v>0</v>
      </c>
      <c r="P75" s="222">
        <f>'DV small'!P19*'DV small'!P$25*'Detailed input - Vehicles'!$K$162</f>
        <v>0</v>
      </c>
      <c r="Q75" s="222">
        <f>'DV small'!Q19*'DV small'!Q$25*'Detailed input - Vehicles'!$K$162</f>
        <v>0</v>
      </c>
      <c r="R75" s="222">
        <f>'DV small'!R19*'DV small'!R$25*'Detailed input - Vehicles'!$K$162</f>
        <v>0</v>
      </c>
      <c r="S75" s="222">
        <f>'DV small'!S19*'DV small'!S$25*'Detailed input - Vehicles'!$K$162</f>
        <v>0</v>
      </c>
      <c r="T75" s="222">
        <f>'DV small'!T19*'DV small'!T$25*'Detailed input - Vehicles'!$K$162</f>
        <v>0</v>
      </c>
      <c r="U75" s="222">
        <f>'DV small'!U19*'DV small'!U$25*'Detailed input - Vehicles'!$K$162</f>
        <v>0</v>
      </c>
      <c r="V75" s="222">
        <f>'DV small'!V19*'DV small'!V$25*'Detailed input - Vehicles'!$K$162</f>
        <v>0</v>
      </c>
      <c r="W75" s="222">
        <f>'DV small'!W19*'DV small'!W$25*'Detailed input - Vehicles'!$K$162</f>
        <v>0</v>
      </c>
      <c r="X75" s="222">
        <f>'DV small'!X19*'DV small'!X$25*'Detailed input - Vehicles'!$K$162</f>
        <v>0</v>
      </c>
      <c r="Y75" s="222">
        <f>'DV small'!Y19*'DV small'!Y$25*'Detailed input - Vehicles'!$K$162</f>
        <v>0</v>
      </c>
      <c r="Z75" s="222">
        <f>'DV small'!Z19*'DV small'!Z$25*'Detailed input - Vehicles'!$K$162</f>
        <v>0</v>
      </c>
      <c r="AA75" s="222">
        <f>'DV small'!AA19*'DV small'!AA$25*'Detailed input - Vehicles'!$K$162</f>
        <v>0</v>
      </c>
      <c r="AB75" s="222">
        <f>'DV small'!AB19*'DV small'!AB$25*'Detailed input - Vehicles'!$K$162</f>
        <v>0</v>
      </c>
      <c r="AC75" s="222">
        <f>'DV small'!AC19*'DV small'!AC$25*'Detailed input - Vehicles'!$K$162</f>
        <v>0</v>
      </c>
    </row>
    <row r="76" spans="2:29" ht="16.5" customHeight="1" outlineLevel="2" x14ac:dyDescent="0.3">
      <c r="B76" s="222"/>
      <c r="C76" s="228">
        <v>2025</v>
      </c>
      <c r="D76" s="222"/>
      <c r="E76" s="222"/>
      <c r="F76" s="222"/>
      <c r="G76" s="222"/>
      <c r="H76" s="222"/>
      <c r="I76" s="222"/>
      <c r="J76" s="222"/>
      <c r="K76" s="222">
        <f>'DV small'!K20*'DV small'!K$25*'Detailed input - Vehicles'!$L$162</f>
        <v>0</v>
      </c>
      <c r="L76" s="222">
        <f>'DV small'!L20*'DV small'!L$25*'Detailed input - Vehicles'!$L$162</f>
        <v>0</v>
      </c>
      <c r="M76" s="222">
        <f>'DV small'!M20*'DV small'!M$25*'Detailed input - Vehicles'!$L$162</f>
        <v>0</v>
      </c>
      <c r="N76" s="222">
        <f>'DV small'!N20*'DV small'!N$25*'Detailed input - Vehicles'!$L$162</f>
        <v>0</v>
      </c>
      <c r="O76" s="222">
        <f>'DV small'!O20*'DV small'!O$25*'Detailed input - Vehicles'!$L$162</f>
        <v>0</v>
      </c>
      <c r="P76" s="222">
        <f>'DV small'!P20*'DV small'!P$25*'Detailed input - Vehicles'!$L$162</f>
        <v>0</v>
      </c>
      <c r="Q76" s="222">
        <f>'DV small'!Q20*'DV small'!Q$25*'Detailed input - Vehicles'!$L$162</f>
        <v>0</v>
      </c>
      <c r="R76" s="222">
        <f>'DV small'!R20*'DV small'!R$25*'Detailed input - Vehicles'!$L$162</f>
        <v>0</v>
      </c>
      <c r="S76" s="222">
        <f>'DV small'!S20*'DV small'!S$25*'Detailed input - Vehicles'!$L$162</f>
        <v>0</v>
      </c>
      <c r="T76" s="222">
        <f>'DV small'!T20*'DV small'!T$25*'Detailed input - Vehicles'!$L$162</f>
        <v>0</v>
      </c>
      <c r="U76" s="222">
        <f>'DV small'!U20*'DV small'!U$25*'Detailed input - Vehicles'!$L$162</f>
        <v>0</v>
      </c>
      <c r="V76" s="222">
        <f>'DV small'!V20*'DV small'!V$25*'Detailed input - Vehicles'!$L$162</f>
        <v>0</v>
      </c>
      <c r="W76" s="222">
        <f>'DV small'!W20*'DV small'!W$25*'Detailed input - Vehicles'!$L$162</f>
        <v>0</v>
      </c>
      <c r="X76" s="222">
        <f>'DV small'!X20*'DV small'!X$25*'Detailed input - Vehicles'!$L$162</f>
        <v>0</v>
      </c>
      <c r="Y76" s="222">
        <f>'DV small'!Y20*'DV small'!Y$25*'Detailed input - Vehicles'!$L$162</f>
        <v>0</v>
      </c>
      <c r="Z76" s="222">
        <f>'DV small'!Z20*'DV small'!Z$25*'Detailed input - Vehicles'!$L$162</f>
        <v>0</v>
      </c>
      <c r="AA76" s="222">
        <f>'DV small'!AA20*'DV small'!AA$25*'Detailed input - Vehicles'!$L$162</f>
        <v>0</v>
      </c>
      <c r="AB76" s="222">
        <f>'DV small'!AB20*'DV small'!AB$25*'Detailed input - Vehicles'!$L$162</f>
        <v>0</v>
      </c>
      <c r="AC76" s="222">
        <f>'DV small'!AC20*'DV small'!AC$25*'Detailed input - Vehicles'!$L$162</f>
        <v>0</v>
      </c>
    </row>
    <row r="77" spans="2:29" ht="16.5" customHeight="1" outlineLevel="2" x14ac:dyDescent="0.3">
      <c r="B77" s="222"/>
      <c r="C77" s="228">
        <v>2026</v>
      </c>
      <c r="D77" s="222"/>
      <c r="E77" s="222"/>
      <c r="F77" s="222"/>
      <c r="G77" s="222"/>
      <c r="H77" s="222"/>
      <c r="I77" s="222"/>
      <c r="J77" s="222"/>
      <c r="K77" s="222"/>
      <c r="L77" s="222">
        <f>'DV small'!L21*'DV small'!L$25*'Detailed input - Vehicles'!$M$162</f>
        <v>0</v>
      </c>
      <c r="M77" s="222">
        <f>'DV small'!M21*'DV small'!M$25*'Detailed input - Vehicles'!$M$162</f>
        <v>0</v>
      </c>
      <c r="N77" s="222">
        <f>'DV small'!N21*'DV small'!N$25*'Detailed input - Vehicles'!$M$162</f>
        <v>0</v>
      </c>
      <c r="O77" s="222">
        <f>'DV small'!O21*'DV small'!O$25*'Detailed input - Vehicles'!$M$162</f>
        <v>0</v>
      </c>
      <c r="P77" s="222">
        <f>'DV small'!P21*'DV small'!P$25*'Detailed input - Vehicles'!$M$162</f>
        <v>0</v>
      </c>
      <c r="Q77" s="222">
        <f>'DV small'!Q21*'DV small'!Q$25*'Detailed input - Vehicles'!$M$162</f>
        <v>0</v>
      </c>
      <c r="R77" s="222">
        <f>'DV small'!R21*'DV small'!R$25*'Detailed input - Vehicles'!$M$162</f>
        <v>0</v>
      </c>
      <c r="S77" s="222">
        <f>'DV small'!S21*'DV small'!S$25*'Detailed input - Vehicles'!$M$162</f>
        <v>0</v>
      </c>
      <c r="T77" s="222">
        <f>'DV small'!T21*'DV small'!T$25*'Detailed input - Vehicles'!$M$162</f>
        <v>0</v>
      </c>
      <c r="U77" s="222">
        <f>'DV small'!U21*'DV small'!U$25*'Detailed input - Vehicles'!$M$162</f>
        <v>0</v>
      </c>
      <c r="V77" s="222">
        <f>'DV small'!V21*'DV small'!V$25*'Detailed input - Vehicles'!$M$162</f>
        <v>0</v>
      </c>
      <c r="W77" s="222">
        <f>'DV small'!W21*'DV small'!W$25*'Detailed input - Vehicles'!$M$162</f>
        <v>0</v>
      </c>
      <c r="X77" s="222">
        <f>'DV small'!X21*'DV small'!X$25*'Detailed input - Vehicles'!$M$162</f>
        <v>0</v>
      </c>
      <c r="Y77" s="222">
        <f>'DV small'!Y21*'DV small'!Y$25*'Detailed input - Vehicles'!$M$162</f>
        <v>0</v>
      </c>
      <c r="Z77" s="222">
        <f>'DV small'!Z21*'DV small'!Z$25*'Detailed input - Vehicles'!$M$162</f>
        <v>0</v>
      </c>
      <c r="AA77" s="222">
        <f>'DV small'!AA21*'DV small'!AA$25*'Detailed input - Vehicles'!$M$162</f>
        <v>0</v>
      </c>
      <c r="AB77" s="222">
        <f>'DV small'!AB21*'DV small'!AB$25*'Detailed input - Vehicles'!$M$162</f>
        <v>0</v>
      </c>
      <c r="AC77" s="222">
        <f>'DV small'!AC21*'DV small'!AC$25*'Detailed input - Vehicles'!$M$162</f>
        <v>0</v>
      </c>
    </row>
    <row r="78" spans="2:29" ht="16.5" customHeight="1" outlineLevel="2" x14ac:dyDescent="0.3">
      <c r="B78" s="222"/>
      <c r="C78" s="228">
        <v>2027</v>
      </c>
      <c r="D78" s="222"/>
      <c r="E78" s="222"/>
      <c r="F78" s="222"/>
      <c r="G78" s="222"/>
      <c r="H78" s="222"/>
      <c r="I78" s="222"/>
      <c r="J78" s="222"/>
      <c r="K78" s="222"/>
      <c r="L78" s="222"/>
      <c r="M78" s="222">
        <f>'DV small'!M22*'DV small'!M$25*'Detailed input - Vehicles'!$N$162</f>
        <v>0</v>
      </c>
      <c r="N78" s="222">
        <f>'DV small'!N22*'DV small'!N$25*'Detailed input - Vehicles'!$N$162</f>
        <v>0</v>
      </c>
      <c r="O78" s="222">
        <f>'DV small'!O22*'DV small'!O$25*'Detailed input - Vehicles'!$N$162</f>
        <v>0</v>
      </c>
      <c r="P78" s="222">
        <f>'DV small'!P22*'DV small'!P$25*'Detailed input - Vehicles'!$N$162</f>
        <v>0</v>
      </c>
      <c r="Q78" s="222">
        <f>'DV small'!Q22*'DV small'!Q$25*'Detailed input - Vehicles'!$N$162</f>
        <v>0</v>
      </c>
      <c r="R78" s="222">
        <f>'DV small'!R22*'DV small'!R$25*'Detailed input - Vehicles'!$N$162</f>
        <v>0</v>
      </c>
      <c r="S78" s="222">
        <f>'DV small'!S22*'DV small'!S$25*'Detailed input - Vehicles'!$N$162</f>
        <v>0</v>
      </c>
      <c r="T78" s="222">
        <f>'DV small'!T22*'DV small'!T$25*'Detailed input - Vehicles'!$N$162</f>
        <v>0</v>
      </c>
      <c r="U78" s="222">
        <f>'DV small'!U22*'DV small'!U$25*'Detailed input - Vehicles'!$N$162</f>
        <v>0</v>
      </c>
      <c r="V78" s="222">
        <f>'DV small'!V22*'DV small'!V$25*'Detailed input - Vehicles'!$N$162</f>
        <v>0</v>
      </c>
      <c r="W78" s="222">
        <f>'DV small'!W22*'DV small'!W$25*'Detailed input - Vehicles'!$N$162</f>
        <v>0</v>
      </c>
      <c r="X78" s="222">
        <f>'DV small'!X22*'DV small'!X$25*'Detailed input - Vehicles'!$N$162</f>
        <v>0</v>
      </c>
      <c r="Y78" s="222">
        <f>'DV small'!Y22*'DV small'!Y$25*'Detailed input - Vehicles'!$N$162</f>
        <v>0</v>
      </c>
      <c r="Z78" s="222">
        <f>'DV small'!Z22*'DV small'!Z$25*'Detailed input - Vehicles'!$N$162</f>
        <v>0</v>
      </c>
      <c r="AA78" s="222">
        <f>'DV small'!AA22*'DV small'!AA$25*'Detailed input - Vehicles'!$N$162</f>
        <v>0</v>
      </c>
      <c r="AB78" s="222">
        <f>'DV small'!AB22*'DV small'!AB$25*'Detailed input - Vehicles'!$N$162</f>
        <v>0</v>
      </c>
      <c r="AC78" s="222">
        <f>'DV small'!AC22*'DV small'!AC$25*'Detailed input - Vehicles'!$N$162</f>
        <v>0</v>
      </c>
    </row>
    <row r="79" spans="2:29" ht="16.5" customHeight="1" outlineLevel="2" x14ac:dyDescent="0.3">
      <c r="B79" s="222"/>
      <c r="C79" s="228">
        <v>2028</v>
      </c>
      <c r="D79" s="222"/>
      <c r="E79" s="222"/>
      <c r="F79" s="222"/>
      <c r="G79" s="222"/>
      <c r="H79" s="222"/>
      <c r="I79" s="222"/>
      <c r="J79" s="222"/>
      <c r="K79" s="222"/>
      <c r="L79" s="222"/>
      <c r="M79" s="222"/>
      <c r="N79" s="222">
        <f>'DV small'!N23*'DV small'!N$25*'Detailed input - Vehicles'!$O$162</f>
        <v>0</v>
      </c>
      <c r="O79" s="222">
        <f>'DV small'!O23*'DV small'!O$25*'Detailed input - Vehicles'!$O$162</f>
        <v>0</v>
      </c>
      <c r="P79" s="222">
        <f>'DV small'!P23*'DV small'!P$25*'Detailed input - Vehicles'!$O$162</f>
        <v>0</v>
      </c>
      <c r="Q79" s="222">
        <f>'DV small'!Q23*'DV small'!Q$25*'Detailed input - Vehicles'!$O$162</f>
        <v>0</v>
      </c>
      <c r="R79" s="222">
        <f>'DV small'!R23*'DV small'!R$25*'Detailed input - Vehicles'!$O$162</f>
        <v>0</v>
      </c>
      <c r="S79" s="222">
        <f>'DV small'!S23*'DV small'!S$25*'Detailed input - Vehicles'!$O$162</f>
        <v>0</v>
      </c>
      <c r="T79" s="222">
        <f>'DV small'!T23*'DV small'!T$25*'Detailed input - Vehicles'!$O$162</f>
        <v>0</v>
      </c>
      <c r="U79" s="222">
        <f>'DV small'!U23*'DV small'!U$25*'Detailed input - Vehicles'!$O$162</f>
        <v>0</v>
      </c>
      <c r="V79" s="222">
        <f>'DV small'!V23*'DV small'!V$25*'Detailed input - Vehicles'!$O$162</f>
        <v>0</v>
      </c>
      <c r="W79" s="222">
        <f>'DV small'!W23*'DV small'!W$25*'Detailed input - Vehicles'!$O$162</f>
        <v>0</v>
      </c>
      <c r="X79" s="222">
        <f>'DV small'!X23*'DV small'!X$25*'Detailed input - Vehicles'!$O$162</f>
        <v>0</v>
      </c>
      <c r="Y79" s="222">
        <f>'DV small'!Y23*'DV small'!Y$25*'Detailed input - Vehicles'!$O$162</f>
        <v>0</v>
      </c>
      <c r="Z79" s="222">
        <f>'DV small'!Z23*'DV small'!Z$25*'Detailed input - Vehicles'!$O$162</f>
        <v>0</v>
      </c>
      <c r="AA79" s="222">
        <f>'DV small'!AA23*'DV small'!AA$25*'Detailed input - Vehicles'!$O$162</f>
        <v>0</v>
      </c>
      <c r="AB79" s="222">
        <f>'DV small'!AB23*'DV small'!AB$25*'Detailed input - Vehicles'!$O$162</f>
        <v>0</v>
      </c>
      <c r="AC79" s="222">
        <f>'DV small'!AC23*'DV small'!AC$25*'Detailed input - Vehicles'!$O$162</f>
        <v>0</v>
      </c>
    </row>
    <row r="80" spans="2:29" ht="16.5" customHeight="1" outlineLevel="1" x14ac:dyDescent="0.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row>
    <row r="81" spans="2:29" s="18" customFormat="1" ht="16.5" customHeight="1" outlineLevel="1" x14ac:dyDescent="0.3">
      <c r="B81" s="18" t="s">
        <v>377</v>
      </c>
      <c r="C81" s="18" t="s">
        <v>387</v>
      </c>
      <c r="D81" s="243">
        <f>SUM(D82:D92)</f>
        <v>0</v>
      </c>
      <c r="E81" s="243">
        <f t="shared" ref="E81:N81" si="8">SUM(E82:E92)</f>
        <v>0</v>
      </c>
      <c r="F81" s="243">
        <f t="shared" si="8"/>
        <v>0</v>
      </c>
      <c r="G81" s="243">
        <f t="shared" si="8"/>
        <v>0</v>
      </c>
      <c r="H81" s="243">
        <f t="shared" si="8"/>
        <v>0</v>
      </c>
      <c r="I81" s="243">
        <f t="shared" si="8"/>
        <v>0</v>
      </c>
      <c r="J81" s="243">
        <f t="shared" si="8"/>
        <v>0</v>
      </c>
      <c r="K81" s="243">
        <f t="shared" si="8"/>
        <v>0</v>
      </c>
      <c r="L81" s="243">
        <f t="shared" si="8"/>
        <v>0</v>
      </c>
      <c r="M81" s="243">
        <f t="shared" si="8"/>
        <v>0</v>
      </c>
      <c r="N81" s="243">
        <f t="shared" si="8"/>
        <v>0</v>
      </c>
      <c r="O81" s="243">
        <f t="shared" ref="O81:AC81" si="9">SUM(O82:O92)</f>
        <v>0</v>
      </c>
      <c r="P81" s="243">
        <f t="shared" si="9"/>
        <v>0</v>
      </c>
      <c r="Q81" s="243">
        <f t="shared" si="9"/>
        <v>0</v>
      </c>
      <c r="R81" s="243">
        <f t="shared" si="9"/>
        <v>0</v>
      </c>
      <c r="S81" s="243">
        <f t="shared" si="9"/>
        <v>0</v>
      </c>
      <c r="T81" s="243">
        <f t="shared" si="9"/>
        <v>0</v>
      </c>
      <c r="U81" s="243">
        <f t="shared" si="9"/>
        <v>0</v>
      </c>
      <c r="V81" s="243">
        <f t="shared" si="9"/>
        <v>0</v>
      </c>
      <c r="W81" s="243">
        <f t="shared" si="9"/>
        <v>0</v>
      </c>
      <c r="X81" s="243">
        <f t="shared" si="9"/>
        <v>0</v>
      </c>
      <c r="Y81" s="243">
        <f t="shared" si="9"/>
        <v>0</v>
      </c>
      <c r="Z81" s="243">
        <f t="shared" si="9"/>
        <v>0</v>
      </c>
      <c r="AA81" s="243">
        <f t="shared" si="9"/>
        <v>0</v>
      </c>
      <c r="AB81" s="243">
        <f t="shared" si="9"/>
        <v>0</v>
      </c>
      <c r="AC81" s="243">
        <f t="shared" si="9"/>
        <v>0</v>
      </c>
    </row>
    <row r="82" spans="2:29" ht="16.5" customHeight="1" outlineLevel="2" x14ac:dyDescent="0.3">
      <c r="B82" s="222"/>
      <c r="C82" s="228">
        <v>2018</v>
      </c>
      <c r="D82" s="222">
        <f>'DV large'!D13*'DV large'!D$25*'Detailed input - Vehicles'!$E$204</f>
        <v>0</v>
      </c>
      <c r="E82" s="222">
        <f>'DV large'!E13*'DV large'!E$25*'Detailed input - Vehicles'!$E$204</f>
        <v>0</v>
      </c>
      <c r="F82" s="222">
        <f>'DV large'!F13*'DV large'!F$25*'Detailed input - Vehicles'!$E$204</f>
        <v>0</v>
      </c>
      <c r="G82" s="222">
        <f>'DV large'!G13*'DV large'!G$25*'Detailed input - Vehicles'!$E$204</f>
        <v>0</v>
      </c>
      <c r="H82" s="222">
        <f>'DV large'!H13*'DV large'!H$25*'Detailed input - Vehicles'!$E$204</f>
        <v>0</v>
      </c>
      <c r="I82" s="222">
        <f>'DV large'!I13*'DV large'!I$25*'Detailed input - Vehicles'!$E$204</f>
        <v>0</v>
      </c>
      <c r="J82" s="222">
        <f>'DV large'!J13*'DV large'!J$25*'Detailed input - Vehicles'!$E$204</f>
        <v>0</v>
      </c>
      <c r="K82" s="222">
        <f>'DV large'!K13*'DV large'!K$25*'Detailed input - Vehicles'!$E$204</f>
        <v>0</v>
      </c>
      <c r="L82" s="222">
        <f>'DV large'!L13*'DV large'!L$25*'Detailed input - Vehicles'!$E$204</f>
        <v>0</v>
      </c>
      <c r="M82" s="222">
        <f>'DV large'!M13*'DV large'!M$25*'Detailed input - Vehicles'!$E$204</f>
        <v>0</v>
      </c>
      <c r="N82" s="222">
        <f>'DV large'!N13*'DV large'!N$25*'Detailed input - Vehicles'!$E$204</f>
        <v>0</v>
      </c>
      <c r="O82" s="222">
        <f>'DV large'!O13*'DV large'!O$25*'Detailed input - Vehicles'!$E$204</f>
        <v>0</v>
      </c>
      <c r="P82" s="222">
        <f>'DV large'!P13*'DV large'!P$25*'Detailed input - Vehicles'!$E$204</f>
        <v>0</v>
      </c>
      <c r="Q82" s="222">
        <f>'DV large'!Q13*'DV large'!Q$25*'Detailed input - Vehicles'!$E$204</f>
        <v>0</v>
      </c>
      <c r="R82" s="222">
        <f>'DV large'!R13*'DV large'!R$25*'Detailed input - Vehicles'!$E$204</f>
        <v>0</v>
      </c>
      <c r="S82" s="222">
        <f>'DV large'!S13*'DV large'!S$25*'Detailed input - Vehicles'!$E$204</f>
        <v>0</v>
      </c>
      <c r="T82" s="222">
        <f>'DV large'!T13*'DV large'!T$25*'Detailed input - Vehicles'!$E$204</f>
        <v>0</v>
      </c>
      <c r="U82" s="222">
        <f>'DV large'!U13*'DV large'!U$25*'Detailed input - Vehicles'!$E$204</f>
        <v>0</v>
      </c>
      <c r="V82" s="222">
        <f>'DV large'!V13*'DV large'!V$25*'Detailed input - Vehicles'!$E$204</f>
        <v>0</v>
      </c>
      <c r="W82" s="222">
        <f>'DV large'!W13*'DV large'!W$25*'Detailed input - Vehicles'!$E$204</f>
        <v>0</v>
      </c>
      <c r="X82" s="222">
        <f>'DV large'!X13*'DV large'!X$25*'Detailed input - Vehicles'!$E$204</f>
        <v>0</v>
      </c>
      <c r="Y82" s="222">
        <f>'DV large'!Y13*'DV large'!Y$25*'Detailed input - Vehicles'!$E$204</f>
        <v>0</v>
      </c>
      <c r="Z82" s="222">
        <f>'DV large'!Z13*'DV large'!Z$25*'Detailed input - Vehicles'!$E$204</f>
        <v>0</v>
      </c>
      <c r="AA82" s="222">
        <f>'DV large'!AA13*'DV large'!AA$25*'Detailed input - Vehicles'!$E$204</f>
        <v>0</v>
      </c>
      <c r="AB82" s="222">
        <f>'DV large'!AB13*'DV large'!AB$25*'Detailed input - Vehicles'!$E$204</f>
        <v>0</v>
      </c>
      <c r="AC82" s="222">
        <f>'DV large'!AC13*'DV large'!AC$25*'Detailed input - Vehicles'!$E$204</f>
        <v>0</v>
      </c>
    </row>
    <row r="83" spans="2:29" ht="16.5" customHeight="1" outlineLevel="2" x14ac:dyDescent="0.3">
      <c r="B83" s="222"/>
      <c r="C83" s="228">
        <v>2019</v>
      </c>
      <c r="D83" s="222"/>
      <c r="E83" s="222">
        <f>'DV large'!E14*'DV large'!E$25*'Detailed input - Vehicles'!$F$204</f>
        <v>0</v>
      </c>
      <c r="F83" s="222">
        <f>'DV large'!F14*'DV large'!F$25*'Detailed input - Vehicles'!$F$204</f>
        <v>0</v>
      </c>
      <c r="G83" s="222">
        <f>'DV large'!G14*'DV large'!G$25*'Detailed input - Vehicles'!$F$204</f>
        <v>0</v>
      </c>
      <c r="H83" s="222">
        <f>'DV large'!H14*'DV large'!H$25*'Detailed input - Vehicles'!$F$204</f>
        <v>0</v>
      </c>
      <c r="I83" s="222">
        <f>'DV large'!I14*'DV large'!I$25*'Detailed input - Vehicles'!$F$204</f>
        <v>0</v>
      </c>
      <c r="J83" s="222">
        <f>'DV large'!J14*'DV large'!J$25*'Detailed input - Vehicles'!$F$204</f>
        <v>0</v>
      </c>
      <c r="K83" s="222">
        <f>'DV large'!K14*'DV large'!K$25*'Detailed input - Vehicles'!$F$204</f>
        <v>0</v>
      </c>
      <c r="L83" s="222">
        <f>'DV large'!L14*'DV large'!L$25*'Detailed input - Vehicles'!$F$204</f>
        <v>0</v>
      </c>
      <c r="M83" s="222">
        <f>'DV large'!M14*'DV large'!M$25*'Detailed input - Vehicles'!$F$204</f>
        <v>0</v>
      </c>
      <c r="N83" s="222">
        <f>'DV large'!N14*'DV large'!N$25*'Detailed input - Vehicles'!$F$204</f>
        <v>0</v>
      </c>
      <c r="O83" s="222">
        <f>'DV large'!O14*'DV large'!O$25*'Detailed input - Vehicles'!$F$204</f>
        <v>0</v>
      </c>
      <c r="P83" s="222">
        <f>'DV large'!P14*'DV large'!P$25*'Detailed input - Vehicles'!$F$204</f>
        <v>0</v>
      </c>
      <c r="Q83" s="222">
        <f>'DV large'!Q14*'DV large'!Q$25*'Detailed input - Vehicles'!$F$204</f>
        <v>0</v>
      </c>
      <c r="R83" s="222">
        <f>'DV large'!R14*'DV large'!R$25*'Detailed input - Vehicles'!$F$204</f>
        <v>0</v>
      </c>
      <c r="S83" s="222">
        <f>'DV large'!S14*'DV large'!S$25*'Detailed input - Vehicles'!$F$204</f>
        <v>0</v>
      </c>
      <c r="T83" s="222">
        <f>'DV large'!T14*'DV large'!T$25*'Detailed input - Vehicles'!$F$204</f>
        <v>0</v>
      </c>
      <c r="U83" s="222">
        <f>'DV large'!U14*'DV large'!U$25*'Detailed input - Vehicles'!$F$204</f>
        <v>0</v>
      </c>
      <c r="V83" s="222">
        <f>'DV large'!V14*'DV large'!V$25*'Detailed input - Vehicles'!$F$204</f>
        <v>0</v>
      </c>
      <c r="W83" s="222">
        <f>'DV large'!W14*'DV large'!W$25*'Detailed input - Vehicles'!$F$204</f>
        <v>0</v>
      </c>
      <c r="X83" s="222">
        <f>'DV large'!X14*'DV large'!X$25*'Detailed input - Vehicles'!$F$204</f>
        <v>0</v>
      </c>
      <c r="Y83" s="222">
        <f>'DV large'!Y14*'DV large'!Y$25*'Detailed input - Vehicles'!$F$204</f>
        <v>0</v>
      </c>
      <c r="Z83" s="222">
        <f>'DV large'!Z14*'DV large'!Z$25*'Detailed input - Vehicles'!$F$204</f>
        <v>0</v>
      </c>
      <c r="AA83" s="222">
        <f>'DV large'!AA14*'DV large'!AA$25*'Detailed input - Vehicles'!$F$204</f>
        <v>0</v>
      </c>
      <c r="AB83" s="222">
        <f>'DV large'!AB14*'DV large'!AB$25*'Detailed input - Vehicles'!$F$204</f>
        <v>0</v>
      </c>
      <c r="AC83" s="222">
        <f>'DV large'!AC14*'DV large'!AC$25*'Detailed input - Vehicles'!$F$204</f>
        <v>0</v>
      </c>
    </row>
    <row r="84" spans="2:29" ht="16.5" customHeight="1" outlineLevel="2" x14ac:dyDescent="0.3">
      <c r="B84" s="222"/>
      <c r="C84" s="228">
        <v>2020</v>
      </c>
      <c r="D84" s="222"/>
      <c r="E84" s="222"/>
      <c r="F84" s="222">
        <f>'DV large'!F15*'DV large'!F$25*'Detailed input - Vehicles'!$G$204</f>
        <v>0</v>
      </c>
      <c r="G84" s="222">
        <f>'DV large'!G15*'DV large'!G$25*'Detailed input - Vehicles'!$G$204</f>
        <v>0</v>
      </c>
      <c r="H84" s="222">
        <f>'DV large'!H15*'DV large'!H$25*'Detailed input - Vehicles'!$G$204</f>
        <v>0</v>
      </c>
      <c r="I84" s="222">
        <f>'DV large'!I15*'DV large'!I$25*'Detailed input - Vehicles'!$G$204</f>
        <v>0</v>
      </c>
      <c r="J84" s="222">
        <f>'DV large'!J15*'DV large'!J$25*'Detailed input - Vehicles'!$G$204</f>
        <v>0</v>
      </c>
      <c r="K84" s="222">
        <f>'DV large'!K15*'DV large'!K$25*'Detailed input - Vehicles'!$G$204</f>
        <v>0</v>
      </c>
      <c r="L84" s="222">
        <f>'DV large'!L15*'DV large'!L$25*'Detailed input - Vehicles'!$G$204</f>
        <v>0</v>
      </c>
      <c r="M84" s="222">
        <f>'DV large'!M15*'DV large'!M$25*'Detailed input - Vehicles'!$G$204</f>
        <v>0</v>
      </c>
      <c r="N84" s="222">
        <f>'DV large'!N15*'DV large'!N$25*'Detailed input - Vehicles'!$G$204</f>
        <v>0</v>
      </c>
      <c r="O84" s="222">
        <f>'DV large'!O15*'DV large'!O$25*'Detailed input - Vehicles'!$G$204</f>
        <v>0</v>
      </c>
      <c r="P84" s="222">
        <f>'DV large'!P15*'DV large'!P$25*'Detailed input - Vehicles'!$G$204</f>
        <v>0</v>
      </c>
      <c r="Q84" s="222">
        <f>'DV large'!Q15*'DV large'!Q$25*'Detailed input - Vehicles'!$G$204</f>
        <v>0</v>
      </c>
      <c r="R84" s="222">
        <f>'DV large'!R15*'DV large'!R$25*'Detailed input - Vehicles'!$G$204</f>
        <v>0</v>
      </c>
      <c r="S84" s="222">
        <f>'DV large'!S15*'DV large'!S$25*'Detailed input - Vehicles'!$G$204</f>
        <v>0</v>
      </c>
      <c r="T84" s="222">
        <f>'DV large'!T15*'DV large'!T$25*'Detailed input - Vehicles'!$G$204</f>
        <v>0</v>
      </c>
      <c r="U84" s="222">
        <f>'DV large'!U15*'DV large'!U$25*'Detailed input - Vehicles'!$G$204</f>
        <v>0</v>
      </c>
      <c r="V84" s="222">
        <f>'DV large'!V15*'DV large'!V$25*'Detailed input - Vehicles'!$G$204</f>
        <v>0</v>
      </c>
      <c r="W84" s="222">
        <f>'DV large'!W15*'DV large'!W$25*'Detailed input - Vehicles'!$G$204</f>
        <v>0</v>
      </c>
      <c r="X84" s="222">
        <f>'DV large'!X15*'DV large'!X$25*'Detailed input - Vehicles'!$G$204</f>
        <v>0</v>
      </c>
      <c r="Y84" s="222">
        <f>'DV large'!Y15*'DV large'!Y$25*'Detailed input - Vehicles'!$G$204</f>
        <v>0</v>
      </c>
      <c r="Z84" s="222">
        <f>'DV large'!Z15*'DV large'!Z$25*'Detailed input - Vehicles'!$G$204</f>
        <v>0</v>
      </c>
      <c r="AA84" s="222">
        <f>'DV large'!AA15*'DV large'!AA$25*'Detailed input - Vehicles'!$G$204</f>
        <v>0</v>
      </c>
      <c r="AB84" s="222">
        <f>'DV large'!AB15*'DV large'!AB$25*'Detailed input - Vehicles'!$G$204</f>
        <v>0</v>
      </c>
      <c r="AC84" s="222">
        <f>'DV large'!AC15*'DV large'!AC$25*'Detailed input - Vehicles'!$G$204</f>
        <v>0</v>
      </c>
    </row>
    <row r="85" spans="2:29" ht="16.5" customHeight="1" outlineLevel="2" x14ac:dyDescent="0.3">
      <c r="B85" s="222"/>
      <c r="C85" s="228">
        <v>2021</v>
      </c>
      <c r="D85" s="222"/>
      <c r="E85" s="222"/>
      <c r="F85" s="222"/>
      <c r="G85" s="222">
        <f>'DV large'!G16*'DV large'!G$25*'Detailed input - Vehicles'!$H$204</f>
        <v>0</v>
      </c>
      <c r="H85" s="222">
        <f>'DV large'!H16*'DV large'!H$25*'Detailed input - Vehicles'!$H$204</f>
        <v>0</v>
      </c>
      <c r="I85" s="222">
        <f>'DV large'!I16*'DV large'!I$25*'Detailed input - Vehicles'!$H$204</f>
        <v>0</v>
      </c>
      <c r="J85" s="222">
        <f>'DV large'!J16*'DV large'!J$25*'Detailed input - Vehicles'!$H$204</f>
        <v>0</v>
      </c>
      <c r="K85" s="222">
        <f>'DV large'!K16*'DV large'!K$25*'Detailed input - Vehicles'!$H$204</f>
        <v>0</v>
      </c>
      <c r="L85" s="222">
        <f>'DV large'!L16*'DV large'!L$25*'Detailed input - Vehicles'!$H$204</f>
        <v>0</v>
      </c>
      <c r="M85" s="222">
        <f>'DV large'!M16*'DV large'!M$25*'Detailed input - Vehicles'!$H$204</f>
        <v>0</v>
      </c>
      <c r="N85" s="222">
        <f>'DV large'!N16*'DV large'!N$25*'Detailed input - Vehicles'!$H$204</f>
        <v>0</v>
      </c>
      <c r="O85" s="222">
        <f>'DV large'!O16*'DV large'!O$25*'Detailed input - Vehicles'!$H$204</f>
        <v>0</v>
      </c>
      <c r="P85" s="222">
        <f>'DV large'!P16*'DV large'!P$25*'Detailed input - Vehicles'!$H$204</f>
        <v>0</v>
      </c>
      <c r="Q85" s="222">
        <f>'DV large'!Q16*'DV large'!Q$25*'Detailed input - Vehicles'!$H$204</f>
        <v>0</v>
      </c>
      <c r="R85" s="222">
        <f>'DV large'!R16*'DV large'!R$25*'Detailed input - Vehicles'!$H$204</f>
        <v>0</v>
      </c>
      <c r="S85" s="222">
        <f>'DV large'!S16*'DV large'!S$25*'Detailed input - Vehicles'!$H$204</f>
        <v>0</v>
      </c>
      <c r="T85" s="222">
        <f>'DV large'!T16*'DV large'!T$25*'Detailed input - Vehicles'!$H$204</f>
        <v>0</v>
      </c>
      <c r="U85" s="222">
        <f>'DV large'!U16*'DV large'!U$25*'Detailed input - Vehicles'!$H$204</f>
        <v>0</v>
      </c>
      <c r="V85" s="222">
        <f>'DV large'!V16*'DV large'!V$25*'Detailed input - Vehicles'!$H$204</f>
        <v>0</v>
      </c>
      <c r="W85" s="222">
        <f>'DV large'!W16*'DV large'!W$25*'Detailed input - Vehicles'!$H$204</f>
        <v>0</v>
      </c>
      <c r="X85" s="222">
        <f>'DV large'!X16*'DV large'!X$25*'Detailed input - Vehicles'!$H$204</f>
        <v>0</v>
      </c>
      <c r="Y85" s="222">
        <f>'DV large'!Y16*'DV large'!Y$25*'Detailed input - Vehicles'!$H$204</f>
        <v>0</v>
      </c>
      <c r="Z85" s="222">
        <f>'DV large'!Z16*'DV large'!Z$25*'Detailed input - Vehicles'!$H$204</f>
        <v>0</v>
      </c>
      <c r="AA85" s="222">
        <f>'DV large'!AA16*'DV large'!AA$25*'Detailed input - Vehicles'!$H$204</f>
        <v>0</v>
      </c>
      <c r="AB85" s="222">
        <f>'DV large'!AB16*'DV large'!AB$25*'Detailed input - Vehicles'!$H$204</f>
        <v>0</v>
      </c>
      <c r="AC85" s="222">
        <f>'DV large'!AC16*'DV large'!AC$25*'Detailed input - Vehicles'!$H$204</f>
        <v>0</v>
      </c>
    </row>
    <row r="86" spans="2:29" ht="16.5" customHeight="1" outlineLevel="2" x14ac:dyDescent="0.3">
      <c r="B86" s="222"/>
      <c r="C86" s="228">
        <v>2022</v>
      </c>
      <c r="D86" s="222"/>
      <c r="E86" s="222"/>
      <c r="F86" s="222"/>
      <c r="G86" s="222"/>
      <c r="H86" s="222">
        <f>'DV large'!H17*'DV large'!H$25*'Detailed input - Vehicles'!$I$204</f>
        <v>0</v>
      </c>
      <c r="I86" s="222">
        <f>'DV large'!I17*'DV large'!I$25*'Detailed input - Vehicles'!$I$204</f>
        <v>0</v>
      </c>
      <c r="J86" s="222">
        <f>'DV large'!J17*'DV large'!J$25*'Detailed input - Vehicles'!$I$204</f>
        <v>0</v>
      </c>
      <c r="K86" s="222">
        <f>'DV large'!K17*'DV large'!K$25*'Detailed input - Vehicles'!$I$204</f>
        <v>0</v>
      </c>
      <c r="L86" s="222">
        <f>'DV large'!L17*'DV large'!L$25*'Detailed input - Vehicles'!$I$204</f>
        <v>0</v>
      </c>
      <c r="M86" s="222">
        <f>'DV large'!M17*'DV large'!M$25*'Detailed input - Vehicles'!$I$204</f>
        <v>0</v>
      </c>
      <c r="N86" s="222">
        <f>'DV large'!N17*'DV large'!N$25*'Detailed input - Vehicles'!$I$204</f>
        <v>0</v>
      </c>
      <c r="O86" s="222">
        <f>'DV large'!O17*'DV large'!O$25*'Detailed input - Vehicles'!$I$204</f>
        <v>0</v>
      </c>
      <c r="P86" s="222">
        <f>'DV large'!P17*'DV large'!P$25*'Detailed input - Vehicles'!$I$204</f>
        <v>0</v>
      </c>
      <c r="Q86" s="222">
        <f>'DV large'!Q17*'DV large'!Q$25*'Detailed input - Vehicles'!$I$204</f>
        <v>0</v>
      </c>
      <c r="R86" s="222">
        <f>'DV large'!R17*'DV large'!R$25*'Detailed input - Vehicles'!$I$204</f>
        <v>0</v>
      </c>
      <c r="S86" s="222">
        <f>'DV large'!S17*'DV large'!S$25*'Detailed input - Vehicles'!$I$204</f>
        <v>0</v>
      </c>
      <c r="T86" s="222">
        <f>'DV large'!T17*'DV large'!T$25*'Detailed input - Vehicles'!$I$204</f>
        <v>0</v>
      </c>
      <c r="U86" s="222">
        <f>'DV large'!U17*'DV large'!U$25*'Detailed input - Vehicles'!$I$204</f>
        <v>0</v>
      </c>
      <c r="V86" s="222">
        <f>'DV large'!V17*'DV large'!V$25*'Detailed input - Vehicles'!$I$204</f>
        <v>0</v>
      </c>
      <c r="W86" s="222">
        <f>'DV large'!W17*'DV large'!W$25*'Detailed input - Vehicles'!$I$204</f>
        <v>0</v>
      </c>
      <c r="X86" s="222">
        <f>'DV large'!X17*'DV large'!X$25*'Detailed input - Vehicles'!$I$204</f>
        <v>0</v>
      </c>
      <c r="Y86" s="222">
        <f>'DV large'!Y17*'DV large'!Y$25*'Detailed input - Vehicles'!$I$204</f>
        <v>0</v>
      </c>
      <c r="Z86" s="222">
        <f>'DV large'!Z17*'DV large'!Z$25*'Detailed input - Vehicles'!$I$204</f>
        <v>0</v>
      </c>
      <c r="AA86" s="222">
        <f>'DV large'!AA17*'DV large'!AA$25*'Detailed input - Vehicles'!$I$204</f>
        <v>0</v>
      </c>
      <c r="AB86" s="222">
        <f>'DV large'!AB17*'DV large'!AB$25*'Detailed input - Vehicles'!$I$204</f>
        <v>0</v>
      </c>
      <c r="AC86" s="222">
        <f>'DV large'!AC17*'DV large'!AC$25*'Detailed input - Vehicles'!$I$204</f>
        <v>0</v>
      </c>
    </row>
    <row r="87" spans="2:29" ht="16.5" customHeight="1" outlineLevel="2" x14ac:dyDescent="0.3">
      <c r="B87" s="222"/>
      <c r="C87" s="228">
        <v>2023</v>
      </c>
      <c r="D87" s="222"/>
      <c r="E87" s="222"/>
      <c r="F87" s="222"/>
      <c r="G87" s="222"/>
      <c r="H87" s="222"/>
      <c r="I87" s="222">
        <f>'DV large'!I18*'DV large'!I$25*'Detailed input - Vehicles'!$J$204</f>
        <v>0</v>
      </c>
      <c r="J87" s="222">
        <f>'DV large'!J18*'DV large'!J$25*'Detailed input - Vehicles'!$J$204</f>
        <v>0</v>
      </c>
      <c r="K87" s="222">
        <f>'DV large'!K18*'DV large'!K$25*'Detailed input - Vehicles'!$J$204</f>
        <v>0</v>
      </c>
      <c r="L87" s="222">
        <f>'DV large'!L18*'DV large'!L$25*'Detailed input - Vehicles'!$J$204</f>
        <v>0</v>
      </c>
      <c r="M87" s="222">
        <f>'DV large'!M18*'DV large'!M$25*'Detailed input - Vehicles'!$J$204</f>
        <v>0</v>
      </c>
      <c r="N87" s="222">
        <f>'DV large'!N18*'DV large'!N$25*'Detailed input - Vehicles'!$J$204</f>
        <v>0</v>
      </c>
      <c r="O87" s="222">
        <f>'DV large'!O18*'DV large'!O$25*'Detailed input - Vehicles'!$J$204</f>
        <v>0</v>
      </c>
      <c r="P87" s="222">
        <f>'DV large'!P18*'DV large'!P$25*'Detailed input - Vehicles'!$J$204</f>
        <v>0</v>
      </c>
      <c r="Q87" s="222">
        <f>'DV large'!Q18*'DV large'!Q$25*'Detailed input - Vehicles'!$J$204</f>
        <v>0</v>
      </c>
      <c r="R87" s="222">
        <f>'DV large'!R18*'DV large'!R$25*'Detailed input - Vehicles'!$J$204</f>
        <v>0</v>
      </c>
      <c r="S87" s="222">
        <f>'DV large'!S18*'DV large'!S$25*'Detailed input - Vehicles'!$J$204</f>
        <v>0</v>
      </c>
      <c r="T87" s="222">
        <f>'DV large'!T18*'DV large'!T$25*'Detailed input - Vehicles'!$J$204</f>
        <v>0</v>
      </c>
      <c r="U87" s="222">
        <f>'DV large'!U18*'DV large'!U$25*'Detailed input - Vehicles'!$J$204</f>
        <v>0</v>
      </c>
      <c r="V87" s="222">
        <f>'DV large'!V18*'DV large'!V$25*'Detailed input - Vehicles'!$J$204</f>
        <v>0</v>
      </c>
      <c r="W87" s="222">
        <f>'DV large'!W18*'DV large'!W$25*'Detailed input - Vehicles'!$J$204</f>
        <v>0</v>
      </c>
      <c r="X87" s="222">
        <f>'DV large'!X18*'DV large'!X$25*'Detailed input - Vehicles'!$J$204</f>
        <v>0</v>
      </c>
      <c r="Y87" s="222">
        <f>'DV large'!Y18*'DV large'!Y$25*'Detailed input - Vehicles'!$J$204</f>
        <v>0</v>
      </c>
      <c r="Z87" s="222">
        <f>'DV large'!Z18*'DV large'!Z$25*'Detailed input - Vehicles'!$J$204</f>
        <v>0</v>
      </c>
      <c r="AA87" s="222">
        <f>'DV large'!AA18*'DV large'!AA$25*'Detailed input - Vehicles'!$J$204</f>
        <v>0</v>
      </c>
      <c r="AB87" s="222">
        <f>'DV large'!AB18*'DV large'!AB$25*'Detailed input - Vehicles'!$J$204</f>
        <v>0</v>
      </c>
      <c r="AC87" s="222">
        <f>'DV large'!AC18*'DV large'!AC$25*'Detailed input - Vehicles'!$J$204</f>
        <v>0</v>
      </c>
    </row>
    <row r="88" spans="2:29" ht="16.5" customHeight="1" outlineLevel="2" x14ac:dyDescent="0.3">
      <c r="B88" s="222"/>
      <c r="C88" s="228">
        <v>2024</v>
      </c>
      <c r="D88" s="222"/>
      <c r="E88" s="222"/>
      <c r="F88" s="222"/>
      <c r="G88" s="222"/>
      <c r="H88" s="222"/>
      <c r="I88" s="222"/>
      <c r="J88" s="222">
        <f>'DV large'!J19*'DV large'!J$25*'Detailed input - Vehicles'!$K$204</f>
        <v>0</v>
      </c>
      <c r="K88" s="222">
        <f>'DV large'!K19*'DV large'!K$25*'Detailed input - Vehicles'!$K$204</f>
        <v>0</v>
      </c>
      <c r="L88" s="222">
        <f>'DV large'!L19*'DV large'!L$25*'Detailed input - Vehicles'!$K$204</f>
        <v>0</v>
      </c>
      <c r="M88" s="222">
        <f>'DV large'!M19*'DV large'!M$25*'Detailed input - Vehicles'!$K$204</f>
        <v>0</v>
      </c>
      <c r="N88" s="222">
        <f>'DV large'!N19*'DV large'!N$25*'Detailed input - Vehicles'!$K$204</f>
        <v>0</v>
      </c>
      <c r="O88" s="222">
        <f>'DV large'!O19*'DV large'!O$25*'Detailed input - Vehicles'!$K$204</f>
        <v>0</v>
      </c>
      <c r="P88" s="222">
        <f>'DV large'!P19*'DV large'!P$25*'Detailed input - Vehicles'!$K$204</f>
        <v>0</v>
      </c>
      <c r="Q88" s="222">
        <f>'DV large'!Q19*'DV large'!Q$25*'Detailed input - Vehicles'!$K$204</f>
        <v>0</v>
      </c>
      <c r="R88" s="222">
        <f>'DV large'!R19*'DV large'!R$25*'Detailed input - Vehicles'!$K$204</f>
        <v>0</v>
      </c>
      <c r="S88" s="222">
        <f>'DV large'!S19*'DV large'!S$25*'Detailed input - Vehicles'!$K$204</f>
        <v>0</v>
      </c>
      <c r="T88" s="222">
        <f>'DV large'!T19*'DV large'!T$25*'Detailed input - Vehicles'!$K$204</f>
        <v>0</v>
      </c>
      <c r="U88" s="222">
        <f>'DV large'!U19*'DV large'!U$25*'Detailed input - Vehicles'!$K$204</f>
        <v>0</v>
      </c>
      <c r="V88" s="222">
        <f>'DV large'!V19*'DV large'!V$25*'Detailed input - Vehicles'!$K$204</f>
        <v>0</v>
      </c>
      <c r="W88" s="222">
        <f>'DV large'!W19*'DV large'!W$25*'Detailed input - Vehicles'!$K$204</f>
        <v>0</v>
      </c>
      <c r="X88" s="222">
        <f>'DV large'!X19*'DV large'!X$25*'Detailed input - Vehicles'!$K$204</f>
        <v>0</v>
      </c>
      <c r="Y88" s="222">
        <f>'DV large'!Y19*'DV large'!Y$25*'Detailed input - Vehicles'!$K$204</f>
        <v>0</v>
      </c>
      <c r="Z88" s="222">
        <f>'DV large'!Z19*'DV large'!Z$25*'Detailed input - Vehicles'!$K$204</f>
        <v>0</v>
      </c>
      <c r="AA88" s="222">
        <f>'DV large'!AA19*'DV large'!AA$25*'Detailed input - Vehicles'!$K$204</f>
        <v>0</v>
      </c>
      <c r="AB88" s="222">
        <f>'DV large'!AB19*'DV large'!AB$25*'Detailed input - Vehicles'!$K$204</f>
        <v>0</v>
      </c>
      <c r="AC88" s="222">
        <f>'DV large'!AC19*'DV large'!AC$25*'Detailed input - Vehicles'!$K$204</f>
        <v>0</v>
      </c>
    </row>
    <row r="89" spans="2:29" ht="16.5" customHeight="1" outlineLevel="2" x14ac:dyDescent="0.3">
      <c r="B89" s="222"/>
      <c r="C89" s="228">
        <v>2025</v>
      </c>
      <c r="D89" s="222"/>
      <c r="E89" s="222"/>
      <c r="F89" s="222"/>
      <c r="G89" s="222"/>
      <c r="H89" s="222"/>
      <c r="I89" s="222"/>
      <c r="J89" s="222"/>
      <c r="K89" s="222">
        <f>'DV large'!K20*'DV large'!K$25*'Detailed input - Vehicles'!$L$204</f>
        <v>0</v>
      </c>
      <c r="L89" s="222">
        <f>'DV large'!L20*'DV large'!L$25*'Detailed input - Vehicles'!$L$204</f>
        <v>0</v>
      </c>
      <c r="M89" s="222">
        <f>'DV large'!M20*'DV large'!M$25*'Detailed input - Vehicles'!$L$204</f>
        <v>0</v>
      </c>
      <c r="N89" s="222">
        <f>'DV large'!N20*'DV large'!N$25*'Detailed input - Vehicles'!$L$204</f>
        <v>0</v>
      </c>
      <c r="O89" s="222">
        <f>'DV large'!O20*'DV large'!O$25*'Detailed input - Vehicles'!$L$204</f>
        <v>0</v>
      </c>
      <c r="P89" s="222">
        <f>'DV large'!P20*'DV large'!P$25*'Detailed input - Vehicles'!$L$204</f>
        <v>0</v>
      </c>
      <c r="Q89" s="222">
        <f>'DV large'!Q20*'DV large'!Q$25*'Detailed input - Vehicles'!$L$204</f>
        <v>0</v>
      </c>
      <c r="R89" s="222">
        <f>'DV large'!R20*'DV large'!R$25*'Detailed input - Vehicles'!$L$204</f>
        <v>0</v>
      </c>
      <c r="S89" s="222">
        <f>'DV large'!S20*'DV large'!S$25*'Detailed input - Vehicles'!$L$204</f>
        <v>0</v>
      </c>
      <c r="T89" s="222">
        <f>'DV large'!T20*'DV large'!T$25*'Detailed input - Vehicles'!$L$204</f>
        <v>0</v>
      </c>
      <c r="U89" s="222">
        <f>'DV large'!U20*'DV large'!U$25*'Detailed input - Vehicles'!$L$204</f>
        <v>0</v>
      </c>
      <c r="V89" s="222">
        <f>'DV large'!V20*'DV large'!V$25*'Detailed input - Vehicles'!$L$204</f>
        <v>0</v>
      </c>
      <c r="W89" s="222">
        <f>'DV large'!W20*'DV large'!W$25*'Detailed input - Vehicles'!$L$204</f>
        <v>0</v>
      </c>
      <c r="X89" s="222">
        <f>'DV large'!X20*'DV large'!X$25*'Detailed input - Vehicles'!$L$204</f>
        <v>0</v>
      </c>
      <c r="Y89" s="222">
        <f>'DV large'!Y20*'DV large'!Y$25*'Detailed input - Vehicles'!$L$204</f>
        <v>0</v>
      </c>
      <c r="Z89" s="222">
        <f>'DV large'!Z20*'DV large'!Z$25*'Detailed input - Vehicles'!$L$204</f>
        <v>0</v>
      </c>
      <c r="AA89" s="222">
        <f>'DV large'!AA20*'DV large'!AA$25*'Detailed input - Vehicles'!$L$204</f>
        <v>0</v>
      </c>
      <c r="AB89" s="222">
        <f>'DV large'!AB20*'DV large'!AB$25*'Detailed input - Vehicles'!$L$204</f>
        <v>0</v>
      </c>
      <c r="AC89" s="222">
        <f>'DV large'!AC20*'DV large'!AC$25*'Detailed input - Vehicles'!$L$204</f>
        <v>0</v>
      </c>
    </row>
    <row r="90" spans="2:29" ht="16.5" customHeight="1" outlineLevel="2" x14ac:dyDescent="0.3">
      <c r="B90" s="222"/>
      <c r="C90" s="228">
        <v>2026</v>
      </c>
      <c r="D90" s="222"/>
      <c r="E90" s="222"/>
      <c r="F90" s="222"/>
      <c r="G90" s="222"/>
      <c r="H90" s="222"/>
      <c r="I90" s="222"/>
      <c r="J90" s="222"/>
      <c r="K90" s="222"/>
      <c r="L90" s="222">
        <f>'DV large'!L21*'DV large'!L$25*'Detailed input - Vehicles'!$M$204</f>
        <v>0</v>
      </c>
      <c r="M90" s="222">
        <f>'DV large'!M21*'DV large'!M$25*'Detailed input - Vehicles'!$M$204</f>
        <v>0</v>
      </c>
      <c r="N90" s="222">
        <f>'DV large'!N21*'DV large'!N$25*'Detailed input - Vehicles'!$M$204</f>
        <v>0</v>
      </c>
      <c r="O90" s="222">
        <f>'DV large'!O21*'DV large'!O$25*'Detailed input - Vehicles'!$M$204</f>
        <v>0</v>
      </c>
      <c r="P90" s="222">
        <f>'DV large'!P21*'DV large'!P$25*'Detailed input - Vehicles'!$M$204</f>
        <v>0</v>
      </c>
      <c r="Q90" s="222">
        <f>'DV large'!Q21*'DV large'!Q$25*'Detailed input - Vehicles'!$M$204</f>
        <v>0</v>
      </c>
      <c r="R90" s="222">
        <f>'DV large'!R21*'DV large'!R$25*'Detailed input - Vehicles'!$M$204</f>
        <v>0</v>
      </c>
      <c r="S90" s="222">
        <f>'DV large'!S21*'DV large'!S$25*'Detailed input - Vehicles'!$M$204</f>
        <v>0</v>
      </c>
      <c r="T90" s="222">
        <f>'DV large'!T21*'DV large'!T$25*'Detailed input - Vehicles'!$M$204</f>
        <v>0</v>
      </c>
      <c r="U90" s="222">
        <f>'DV large'!U21*'DV large'!U$25*'Detailed input - Vehicles'!$M$204</f>
        <v>0</v>
      </c>
      <c r="V90" s="222">
        <f>'DV large'!V21*'DV large'!V$25*'Detailed input - Vehicles'!$M$204</f>
        <v>0</v>
      </c>
      <c r="W90" s="222">
        <f>'DV large'!W21*'DV large'!W$25*'Detailed input - Vehicles'!$M$204</f>
        <v>0</v>
      </c>
      <c r="X90" s="222">
        <f>'DV large'!X21*'DV large'!X$25*'Detailed input - Vehicles'!$M$204</f>
        <v>0</v>
      </c>
      <c r="Y90" s="222">
        <f>'DV large'!Y21*'DV large'!Y$25*'Detailed input - Vehicles'!$M$204</f>
        <v>0</v>
      </c>
      <c r="Z90" s="222">
        <f>'DV large'!Z21*'DV large'!Z$25*'Detailed input - Vehicles'!$M$204</f>
        <v>0</v>
      </c>
      <c r="AA90" s="222">
        <f>'DV large'!AA21*'DV large'!AA$25*'Detailed input - Vehicles'!$M$204</f>
        <v>0</v>
      </c>
      <c r="AB90" s="222">
        <f>'DV large'!AB21*'DV large'!AB$25*'Detailed input - Vehicles'!$M$204</f>
        <v>0</v>
      </c>
      <c r="AC90" s="222">
        <f>'DV large'!AC21*'DV large'!AC$25*'Detailed input - Vehicles'!$M$204</f>
        <v>0</v>
      </c>
    </row>
    <row r="91" spans="2:29" ht="16.5" customHeight="1" outlineLevel="2" x14ac:dyDescent="0.3">
      <c r="B91" s="222"/>
      <c r="C91" s="228">
        <v>2027</v>
      </c>
      <c r="D91" s="222"/>
      <c r="E91" s="222"/>
      <c r="F91" s="222"/>
      <c r="G91" s="222"/>
      <c r="H91" s="222"/>
      <c r="I91" s="222"/>
      <c r="J91" s="222"/>
      <c r="K91" s="222"/>
      <c r="L91" s="222"/>
      <c r="M91" s="222">
        <f>'DV large'!M22*'DV large'!M$25*'Detailed input - Vehicles'!$N$204</f>
        <v>0</v>
      </c>
      <c r="N91" s="222">
        <f>'DV large'!N22*'DV large'!N$25*'Detailed input - Vehicles'!$N$204</f>
        <v>0</v>
      </c>
      <c r="O91" s="222">
        <f>'DV large'!O22*'DV large'!O$25*'Detailed input - Vehicles'!$N$204</f>
        <v>0</v>
      </c>
      <c r="P91" s="222">
        <f>'DV large'!P22*'DV large'!P$25*'Detailed input - Vehicles'!$N$204</f>
        <v>0</v>
      </c>
      <c r="Q91" s="222">
        <f>'DV large'!Q22*'DV large'!Q$25*'Detailed input - Vehicles'!$N$204</f>
        <v>0</v>
      </c>
      <c r="R91" s="222">
        <f>'DV large'!R22*'DV large'!R$25*'Detailed input - Vehicles'!$N$204</f>
        <v>0</v>
      </c>
      <c r="S91" s="222">
        <f>'DV large'!S22*'DV large'!S$25*'Detailed input - Vehicles'!$N$204</f>
        <v>0</v>
      </c>
      <c r="T91" s="222">
        <f>'DV large'!T22*'DV large'!T$25*'Detailed input - Vehicles'!$N$204</f>
        <v>0</v>
      </c>
      <c r="U91" s="222">
        <f>'DV large'!U22*'DV large'!U$25*'Detailed input - Vehicles'!$N$204</f>
        <v>0</v>
      </c>
      <c r="V91" s="222">
        <f>'DV large'!V22*'DV large'!V$25*'Detailed input - Vehicles'!$N$204</f>
        <v>0</v>
      </c>
      <c r="W91" s="222">
        <f>'DV large'!W22*'DV large'!W$25*'Detailed input - Vehicles'!$N$204</f>
        <v>0</v>
      </c>
      <c r="X91" s="222">
        <f>'DV large'!X22*'DV large'!X$25*'Detailed input - Vehicles'!$N$204</f>
        <v>0</v>
      </c>
      <c r="Y91" s="222">
        <f>'DV large'!Y22*'DV large'!Y$25*'Detailed input - Vehicles'!$N$204</f>
        <v>0</v>
      </c>
      <c r="Z91" s="222">
        <f>'DV large'!Z22*'DV large'!Z$25*'Detailed input - Vehicles'!$N$204</f>
        <v>0</v>
      </c>
      <c r="AA91" s="222">
        <f>'DV large'!AA22*'DV large'!AA$25*'Detailed input - Vehicles'!$N$204</f>
        <v>0</v>
      </c>
      <c r="AB91" s="222">
        <f>'DV large'!AB22*'DV large'!AB$25*'Detailed input - Vehicles'!$N$204</f>
        <v>0</v>
      </c>
      <c r="AC91" s="222">
        <f>'DV large'!AC22*'DV large'!AC$25*'Detailed input - Vehicles'!$N$204</f>
        <v>0</v>
      </c>
    </row>
    <row r="92" spans="2:29" ht="16.5" customHeight="1" outlineLevel="2" x14ac:dyDescent="0.3">
      <c r="B92" s="222"/>
      <c r="C92" s="228">
        <v>2028</v>
      </c>
      <c r="D92" s="222"/>
      <c r="E92" s="222"/>
      <c r="F92" s="222"/>
      <c r="G92" s="222"/>
      <c r="H92" s="222"/>
      <c r="I92" s="222"/>
      <c r="J92" s="222"/>
      <c r="K92" s="222"/>
      <c r="L92" s="222"/>
      <c r="M92" s="222"/>
      <c r="N92" s="222">
        <f>'DV large'!N23*'DV large'!N$25*'Detailed input - Vehicles'!$O$204</f>
        <v>0</v>
      </c>
      <c r="O92" s="222">
        <f>'DV large'!O23*'DV large'!O$25*'Detailed input - Vehicles'!$O$204</f>
        <v>0</v>
      </c>
      <c r="P92" s="222">
        <f>'DV large'!P23*'DV large'!P$25*'Detailed input - Vehicles'!$O$204</f>
        <v>0</v>
      </c>
      <c r="Q92" s="222">
        <f>'DV large'!Q23*'DV large'!Q$25*'Detailed input - Vehicles'!$O$204</f>
        <v>0</v>
      </c>
      <c r="R92" s="222">
        <f>'DV large'!R23*'DV large'!R$25*'Detailed input - Vehicles'!$O$204</f>
        <v>0</v>
      </c>
      <c r="S92" s="222">
        <f>'DV large'!S23*'DV large'!S$25*'Detailed input - Vehicles'!$O$204</f>
        <v>0</v>
      </c>
      <c r="T92" s="222">
        <f>'DV large'!T23*'DV large'!T$25*'Detailed input - Vehicles'!$O$204</f>
        <v>0</v>
      </c>
      <c r="U92" s="222">
        <f>'DV large'!U23*'DV large'!U$25*'Detailed input - Vehicles'!$O$204</f>
        <v>0</v>
      </c>
      <c r="V92" s="222">
        <f>'DV large'!V23*'DV large'!V$25*'Detailed input - Vehicles'!$O$204</f>
        <v>0</v>
      </c>
      <c r="W92" s="222">
        <f>'DV large'!W23*'DV large'!W$25*'Detailed input - Vehicles'!$O$204</f>
        <v>0</v>
      </c>
      <c r="X92" s="222">
        <f>'DV large'!X23*'DV large'!X$25*'Detailed input - Vehicles'!$O$204</f>
        <v>0</v>
      </c>
      <c r="Y92" s="222">
        <f>'DV large'!Y23*'DV large'!Y$25*'Detailed input - Vehicles'!$O$204</f>
        <v>0</v>
      </c>
      <c r="Z92" s="222">
        <f>'DV large'!Z23*'DV large'!Z$25*'Detailed input - Vehicles'!$O$204</f>
        <v>0</v>
      </c>
      <c r="AA92" s="222">
        <f>'DV large'!AA23*'DV large'!AA$25*'Detailed input - Vehicles'!$O$204</f>
        <v>0</v>
      </c>
      <c r="AB92" s="222">
        <f>'DV large'!AB23*'DV large'!AB$25*'Detailed input - Vehicles'!$O$204</f>
        <v>0</v>
      </c>
      <c r="AC92" s="222">
        <f>'DV large'!AC23*'DV large'!AC$25*'Detailed input - Vehicles'!$O$204</f>
        <v>0</v>
      </c>
    </row>
    <row r="93" spans="2:29" ht="16.5" customHeight="1" outlineLevel="1" x14ac:dyDescent="0.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row>
    <row r="94" spans="2:29" s="18" customFormat="1" ht="16.5" customHeight="1" outlineLevel="1" x14ac:dyDescent="0.3">
      <c r="B94" s="18" t="s">
        <v>378</v>
      </c>
      <c r="C94" s="18" t="s">
        <v>387</v>
      </c>
      <c r="D94" s="243">
        <f>SUM(D95:D105)</f>
        <v>0</v>
      </c>
      <c r="E94" s="243">
        <f t="shared" ref="E94:N94" si="10">SUM(E95:E105)</f>
        <v>0</v>
      </c>
      <c r="F94" s="243">
        <f t="shared" si="10"/>
        <v>0</v>
      </c>
      <c r="G94" s="243">
        <f t="shared" si="10"/>
        <v>0</v>
      </c>
      <c r="H94" s="243">
        <f t="shared" si="10"/>
        <v>0</v>
      </c>
      <c r="I94" s="243">
        <f t="shared" si="10"/>
        <v>0</v>
      </c>
      <c r="J94" s="243">
        <f t="shared" si="10"/>
        <v>0</v>
      </c>
      <c r="K94" s="243">
        <f t="shared" si="10"/>
        <v>0</v>
      </c>
      <c r="L94" s="243">
        <f t="shared" si="10"/>
        <v>0</v>
      </c>
      <c r="M94" s="243">
        <f t="shared" si="10"/>
        <v>0</v>
      </c>
      <c r="N94" s="243">
        <f t="shared" si="10"/>
        <v>0</v>
      </c>
      <c r="O94" s="243">
        <f t="shared" ref="O94:AC94" si="11">SUM(O95:O105)</f>
        <v>0</v>
      </c>
      <c r="P94" s="243">
        <f t="shared" si="11"/>
        <v>0</v>
      </c>
      <c r="Q94" s="243">
        <f t="shared" si="11"/>
        <v>0</v>
      </c>
      <c r="R94" s="243">
        <f t="shared" si="11"/>
        <v>0</v>
      </c>
      <c r="S94" s="243">
        <f t="shared" si="11"/>
        <v>0</v>
      </c>
      <c r="T94" s="243">
        <f t="shared" si="11"/>
        <v>0</v>
      </c>
      <c r="U94" s="243">
        <f t="shared" si="11"/>
        <v>0</v>
      </c>
      <c r="V94" s="243">
        <f t="shared" si="11"/>
        <v>0</v>
      </c>
      <c r="W94" s="243">
        <f t="shared" si="11"/>
        <v>0</v>
      </c>
      <c r="X94" s="243">
        <f t="shared" si="11"/>
        <v>0</v>
      </c>
      <c r="Y94" s="243">
        <f t="shared" si="11"/>
        <v>0</v>
      </c>
      <c r="Z94" s="243">
        <f t="shared" si="11"/>
        <v>0</v>
      </c>
      <c r="AA94" s="243">
        <f t="shared" si="11"/>
        <v>0</v>
      </c>
      <c r="AB94" s="243">
        <f t="shared" si="11"/>
        <v>0</v>
      </c>
      <c r="AC94" s="243">
        <f t="shared" si="11"/>
        <v>0</v>
      </c>
    </row>
    <row r="95" spans="2:29" ht="16.5" customHeight="1" outlineLevel="2" x14ac:dyDescent="0.3">
      <c r="B95" s="222"/>
      <c r="C95" s="228">
        <v>2018</v>
      </c>
      <c r="D95" s="222">
        <f>'GB trucks'!D13*'GB trucks'!D$25*'Detailed input - Vehicles'!$E$247</f>
        <v>0</v>
      </c>
      <c r="E95" s="222">
        <f>'GB trucks'!E13*'GB trucks'!E$25*'Detailed input - Vehicles'!$E$247</f>
        <v>0</v>
      </c>
      <c r="F95" s="222">
        <f>'GB trucks'!F13*'GB trucks'!F$25*'Detailed input - Vehicles'!$E$247</f>
        <v>0</v>
      </c>
      <c r="G95" s="222">
        <f>'GB trucks'!G13*'GB trucks'!G$25*'Detailed input - Vehicles'!$E$247</f>
        <v>0</v>
      </c>
      <c r="H95" s="222">
        <f>'GB trucks'!H13*'GB trucks'!H$25*'Detailed input - Vehicles'!$E$247</f>
        <v>0</v>
      </c>
      <c r="I95" s="222">
        <f>'GB trucks'!I13*'GB trucks'!I$25*'Detailed input - Vehicles'!$E$247</f>
        <v>0</v>
      </c>
      <c r="J95" s="222">
        <f>'GB trucks'!J13*'GB trucks'!J$25*'Detailed input - Vehicles'!$E$247</f>
        <v>0</v>
      </c>
      <c r="K95" s="222">
        <f>'GB trucks'!K13*'GB trucks'!K$25*'Detailed input - Vehicles'!$E$247</f>
        <v>0</v>
      </c>
      <c r="L95" s="222">
        <f>'GB trucks'!L13*'GB trucks'!L$25*'Detailed input - Vehicles'!$E$247</f>
        <v>0</v>
      </c>
      <c r="M95" s="222">
        <f>'GB trucks'!M13*'GB trucks'!M$25*'Detailed input - Vehicles'!$E$247</f>
        <v>0</v>
      </c>
      <c r="N95" s="222">
        <f>'GB trucks'!N13*'GB trucks'!N$25*'Detailed input - Vehicles'!$E$247</f>
        <v>0</v>
      </c>
      <c r="O95" s="222">
        <f>'GB trucks'!O13*'GB trucks'!O$25*'Detailed input - Vehicles'!$E$247</f>
        <v>0</v>
      </c>
      <c r="P95" s="222">
        <f>'GB trucks'!P13*'GB trucks'!P$25*'Detailed input - Vehicles'!$E$247</f>
        <v>0</v>
      </c>
      <c r="Q95" s="222">
        <f>'GB trucks'!Q13*'GB trucks'!Q$25*'Detailed input - Vehicles'!$E$247</f>
        <v>0</v>
      </c>
      <c r="R95" s="222">
        <f>'GB trucks'!R13*'GB trucks'!R$25*'Detailed input - Vehicles'!$E$247</f>
        <v>0</v>
      </c>
      <c r="S95" s="222">
        <f>'GB trucks'!S13*'GB trucks'!S$25*'Detailed input - Vehicles'!$E$247</f>
        <v>0</v>
      </c>
      <c r="T95" s="222">
        <f>'GB trucks'!T13*'GB trucks'!T$25*'Detailed input - Vehicles'!$E$247</f>
        <v>0</v>
      </c>
      <c r="U95" s="222">
        <f>'GB trucks'!U13*'GB trucks'!U$25*'Detailed input - Vehicles'!$E$247</f>
        <v>0</v>
      </c>
      <c r="V95" s="222">
        <f>'GB trucks'!V13*'GB trucks'!V$25*'Detailed input - Vehicles'!$E$247</f>
        <v>0</v>
      </c>
      <c r="W95" s="222">
        <f>'GB trucks'!W13*'GB trucks'!W$25*'Detailed input - Vehicles'!$E$247</f>
        <v>0</v>
      </c>
      <c r="X95" s="222">
        <f>'GB trucks'!X13*'GB trucks'!X$25*'Detailed input - Vehicles'!$E$247</f>
        <v>0</v>
      </c>
      <c r="Y95" s="222">
        <f>'GB trucks'!Y13*'GB trucks'!Y$25*'Detailed input - Vehicles'!$E$247</f>
        <v>0</v>
      </c>
      <c r="Z95" s="222">
        <f>'GB trucks'!Z13*'GB trucks'!Z$25*'Detailed input - Vehicles'!$E$247</f>
        <v>0</v>
      </c>
      <c r="AA95" s="222">
        <f>'GB trucks'!AA13*'GB trucks'!AA$25*'Detailed input - Vehicles'!$E$247</f>
        <v>0</v>
      </c>
      <c r="AB95" s="222">
        <f>'GB trucks'!AB13*'GB trucks'!AB$25*'Detailed input - Vehicles'!$E$247</f>
        <v>0</v>
      </c>
      <c r="AC95" s="222">
        <f>'GB trucks'!AC13*'GB trucks'!AC$25*'Detailed input - Vehicles'!$E$247</f>
        <v>0</v>
      </c>
    </row>
    <row r="96" spans="2:29" ht="16.5" customHeight="1" outlineLevel="2" x14ac:dyDescent="0.3">
      <c r="B96" s="222"/>
      <c r="C96" s="228">
        <v>2019</v>
      </c>
      <c r="D96" s="222"/>
      <c r="E96" s="222">
        <f>'GB trucks'!E14*'GB trucks'!E$25*'Detailed input - Vehicles'!$F$247</f>
        <v>0</v>
      </c>
      <c r="F96" s="222">
        <f>'GB trucks'!F14*'GB trucks'!F$25*'Detailed input - Vehicles'!$F$247</f>
        <v>0</v>
      </c>
      <c r="G96" s="222">
        <f>'GB trucks'!G14*'GB trucks'!G$25*'Detailed input - Vehicles'!$F$247</f>
        <v>0</v>
      </c>
      <c r="H96" s="222">
        <f>'GB trucks'!H14*'GB trucks'!H$25*'Detailed input - Vehicles'!$F$247</f>
        <v>0</v>
      </c>
      <c r="I96" s="222">
        <f>'GB trucks'!I14*'GB trucks'!I$25*'Detailed input - Vehicles'!$F$247</f>
        <v>0</v>
      </c>
      <c r="J96" s="222">
        <f>'GB trucks'!J14*'GB trucks'!J$25*'Detailed input - Vehicles'!$F$247</f>
        <v>0</v>
      </c>
      <c r="K96" s="222">
        <f>'GB trucks'!K14*'GB trucks'!K$25*'Detailed input - Vehicles'!$F$247</f>
        <v>0</v>
      </c>
      <c r="L96" s="222">
        <f>'GB trucks'!L14*'GB trucks'!L$25*'Detailed input - Vehicles'!$F$247</f>
        <v>0</v>
      </c>
      <c r="M96" s="222">
        <f>'GB trucks'!M14*'GB trucks'!M$25*'Detailed input - Vehicles'!$F$247</f>
        <v>0</v>
      </c>
      <c r="N96" s="222">
        <f>'GB trucks'!N14*'GB trucks'!N$25*'Detailed input - Vehicles'!$F$247</f>
        <v>0</v>
      </c>
      <c r="O96" s="222">
        <f>'GB trucks'!O14*'GB trucks'!O$25*'Detailed input - Vehicles'!$F$247</f>
        <v>0</v>
      </c>
      <c r="P96" s="222">
        <f>'GB trucks'!P14*'GB trucks'!P$25*'Detailed input - Vehicles'!$F$247</f>
        <v>0</v>
      </c>
      <c r="Q96" s="222">
        <f>'GB trucks'!Q14*'GB trucks'!Q$25*'Detailed input - Vehicles'!$F$247</f>
        <v>0</v>
      </c>
      <c r="R96" s="222">
        <f>'GB trucks'!R14*'GB trucks'!R$25*'Detailed input - Vehicles'!$F$247</f>
        <v>0</v>
      </c>
      <c r="S96" s="222">
        <f>'GB trucks'!S14*'GB trucks'!S$25*'Detailed input - Vehicles'!$F$247</f>
        <v>0</v>
      </c>
      <c r="T96" s="222">
        <f>'GB trucks'!T14*'GB trucks'!T$25*'Detailed input - Vehicles'!$F$247</f>
        <v>0</v>
      </c>
      <c r="U96" s="222">
        <f>'GB trucks'!U14*'GB trucks'!U$25*'Detailed input - Vehicles'!$F$247</f>
        <v>0</v>
      </c>
      <c r="V96" s="222">
        <f>'GB trucks'!V14*'GB trucks'!V$25*'Detailed input - Vehicles'!$F$247</f>
        <v>0</v>
      </c>
      <c r="W96" s="222">
        <f>'GB trucks'!W14*'GB trucks'!W$25*'Detailed input - Vehicles'!$F$247</f>
        <v>0</v>
      </c>
      <c r="X96" s="222">
        <f>'GB trucks'!X14*'GB trucks'!X$25*'Detailed input - Vehicles'!$F$247</f>
        <v>0</v>
      </c>
      <c r="Y96" s="222">
        <f>'GB trucks'!Y14*'GB trucks'!Y$25*'Detailed input - Vehicles'!$F$247</f>
        <v>0</v>
      </c>
      <c r="Z96" s="222">
        <f>'GB trucks'!Z14*'GB trucks'!Z$25*'Detailed input - Vehicles'!$F$247</f>
        <v>0</v>
      </c>
      <c r="AA96" s="222">
        <f>'GB trucks'!AA14*'GB trucks'!AA$25*'Detailed input - Vehicles'!$F$247</f>
        <v>0</v>
      </c>
      <c r="AB96" s="222">
        <f>'GB trucks'!AB14*'GB trucks'!AB$25*'Detailed input - Vehicles'!$F$247</f>
        <v>0</v>
      </c>
      <c r="AC96" s="222">
        <f>'GB trucks'!AC14*'GB trucks'!AC$25*'Detailed input - Vehicles'!$F$247</f>
        <v>0</v>
      </c>
    </row>
    <row r="97" spans="2:29" ht="16.5" customHeight="1" outlineLevel="2" x14ac:dyDescent="0.3">
      <c r="B97" s="222"/>
      <c r="C97" s="228">
        <v>2020</v>
      </c>
      <c r="D97" s="222"/>
      <c r="E97" s="222"/>
      <c r="F97" s="222">
        <f>'GB trucks'!F15*'GB trucks'!F$25*'Detailed input - Vehicles'!$G$247</f>
        <v>0</v>
      </c>
      <c r="G97" s="222">
        <f>'GB trucks'!G15*'GB trucks'!G$25*'Detailed input - Vehicles'!$G$247</f>
        <v>0</v>
      </c>
      <c r="H97" s="222">
        <f>'GB trucks'!H15*'GB trucks'!H$25*'Detailed input - Vehicles'!$G$247</f>
        <v>0</v>
      </c>
      <c r="I97" s="222">
        <f>'GB trucks'!I15*'GB trucks'!I$25*'Detailed input - Vehicles'!$G$247</f>
        <v>0</v>
      </c>
      <c r="J97" s="222">
        <f>'GB trucks'!J15*'GB trucks'!J$25*'Detailed input - Vehicles'!$G$247</f>
        <v>0</v>
      </c>
      <c r="K97" s="222">
        <f>'GB trucks'!K15*'GB trucks'!K$25*'Detailed input - Vehicles'!$G$247</f>
        <v>0</v>
      </c>
      <c r="L97" s="222">
        <f>'GB trucks'!L15*'GB trucks'!L$25*'Detailed input - Vehicles'!$G$247</f>
        <v>0</v>
      </c>
      <c r="M97" s="222">
        <f>'GB trucks'!M15*'GB trucks'!M$25*'Detailed input - Vehicles'!$G$247</f>
        <v>0</v>
      </c>
      <c r="N97" s="222">
        <f>'GB trucks'!N15*'GB trucks'!N$25*'Detailed input - Vehicles'!$G$247</f>
        <v>0</v>
      </c>
      <c r="O97" s="222">
        <f>'GB trucks'!O15*'GB trucks'!O$25*'Detailed input - Vehicles'!$G$247</f>
        <v>0</v>
      </c>
      <c r="P97" s="222">
        <f>'GB trucks'!P15*'GB trucks'!P$25*'Detailed input - Vehicles'!$G$247</f>
        <v>0</v>
      </c>
      <c r="Q97" s="222">
        <f>'GB trucks'!Q15*'GB trucks'!Q$25*'Detailed input - Vehicles'!$G$247</f>
        <v>0</v>
      </c>
      <c r="R97" s="222">
        <f>'GB trucks'!R15*'GB trucks'!R$25*'Detailed input - Vehicles'!$G$247</f>
        <v>0</v>
      </c>
      <c r="S97" s="222">
        <f>'GB trucks'!S15*'GB trucks'!S$25*'Detailed input - Vehicles'!$G$247</f>
        <v>0</v>
      </c>
      <c r="T97" s="222">
        <f>'GB trucks'!T15*'GB trucks'!T$25*'Detailed input - Vehicles'!$G$247</f>
        <v>0</v>
      </c>
      <c r="U97" s="222">
        <f>'GB trucks'!U15*'GB trucks'!U$25*'Detailed input - Vehicles'!$G$247</f>
        <v>0</v>
      </c>
      <c r="V97" s="222">
        <f>'GB trucks'!V15*'GB trucks'!V$25*'Detailed input - Vehicles'!$G$247</f>
        <v>0</v>
      </c>
      <c r="W97" s="222">
        <f>'GB trucks'!W15*'GB trucks'!W$25*'Detailed input - Vehicles'!$G$247</f>
        <v>0</v>
      </c>
      <c r="X97" s="222">
        <f>'GB trucks'!X15*'GB trucks'!X$25*'Detailed input - Vehicles'!$G$247</f>
        <v>0</v>
      </c>
      <c r="Y97" s="222">
        <f>'GB trucks'!Y15*'GB trucks'!Y$25*'Detailed input - Vehicles'!$G$247</f>
        <v>0</v>
      </c>
      <c r="Z97" s="222">
        <f>'GB trucks'!Z15*'GB trucks'!Z$25*'Detailed input - Vehicles'!$G$247</f>
        <v>0</v>
      </c>
      <c r="AA97" s="222">
        <f>'GB trucks'!AA15*'GB trucks'!AA$25*'Detailed input - Vehicles'!$G$247</f>
        <v>0</v>
      </c>
      <c r="AB97" s="222">
        <f>'GB trucks'!AB15*'GB trucks'!AB$25*'Detailed input - Vehicles'!$G$247</f>
        <v>0</v>
      </c>
      <c r="AC97" s="222">
        <f>'GB trucks'!AC15*'GB trucks'!AC$25*'Detailed input - Vehicles'!$G$247</f>
        <v>0</v>
      </c>
    </row>
    <row r="98" spans="2:29" ht="16.5" customHeight="1" outlineLevel="2" x14ac:dyDescent="0.3">
      <c r="B98" s="222"/>
      <c r="C98" s="228">
        <v>2021</v>
      </c>
      <c r="D98" s="222"/>
      <c r="E98" s="222"/>
      <c r="F98" s="222"/>
      <c r="G98" s="222">
        <f>'GB trucks'!G16*'GB trucks'!G$25*'Detailed input - Vehicles'!$H$247</f>
        <v>0</v>
      </c>
      <c r="H98" s="222">
        <f>'GB trucks'!H16*'GB trucks'!H$25*'Detailed input - Vehicles'!$H$247</f>
        <v>0</v>
      </c>
      <c r="I98" s="222">
        <f>'GB trucks'!I16*'GB trucks'!I$25*'Detailed input - Vehicles'!$H$247</f>
        <v>0</v>
      </c>
      <c r="J98" s="222">
        <f>'GB trucks'!J16*'GB trucks'!J$25*'Detailed input - Vehicles'!$H$247</f>
        <v>0</v>
      </c>
      <c r="K98" s="222">
        <f>'GB trucks'!K16*'GB trucks'!K$25*'Detailed input - Vehicles'!$H$247</f>
        <v>0</v>
      </c>
      <c r="L98" s="222">
        <f>'GB trucks'!L16*'GB trucks'!L$25*'Detailed input - Vehicles'!$H$247</f>
        <v>0</v>
      </c>
      <c r="M98" s="222">
        <f>'GB trucks'!M16*'GB trucks'!M$25*'Detailed input - Vehicles'!$H$247</f>
        <v>0</v>
      </c>
      <c r="N98" s="222">
        <f>'GB trucks'!N16*'GB trucks'!N$25*'Detailed input - Vehicles'!$H$247</f>
        <v>0</v>
      </c>
      <c r="O98" s="222">
        <f>'GB trucks'!O16*'GB trucks'!O$25*'Detailed input - Vehicles'!$H$247</f>
        <v>0</v>
      </c>
      <c r="P98" s="222">
        <f>'GB trucks'!P16*'GB trucks'!P$25*'Detailed input - Vehicles'!$H$247</f>
        <v>0</v>
      </c>
      <c r="Q98" s="222">
        <f>'GB trucks'!Q16*'GB trucks'!Q$25*'Detailed input - Vehicles'!$H$247</f>
        <v>0</v>
      </c>
      <c r="R98" s="222">
        <f>'GB trucks'!R16*'GB trucks'!R$25*'Detailed input - Vehicles'!$H$247</f>
        <v>0</v>
      </c>
      <c r="S98" s="222">
        <f>'GB trucks'!S16*'GB trucks'!S$25*'Detailed input - Vehicles'!$H$247</f>
        <v>0</v>
      </c>
      <c r="T98" s="222">
        <f>'GB trucks'!T16*'GB trucks'!T$25*'Detailed input - Vehicles'!$H$247</f>
        <v>0</v>
      </c>
      <c r="U98" s="222">
        <f>'GB trucks'!U16*'GB trucks'!U$25*'Detailed input - Vehicles'!$H$247</f>
        <v>0</v>
      </c>
      <c r="V98" s="222">
        <f>'GB trucks'!V16*'GB trucks'!V$25*'Detailed input - Vehicles'!$H$247</f>
        <v>0</v>
      </c>
      <c r="W98" s="222">
        <f>'GB trucks'!W16*'GB trucks'!W$25*'Detailed input - Vehicles'!$H$247</f>
        <v>0</v>
      </c>
      <c r="X98" s="222">
        <f>'GB trucks'!X16*'GB trucks'!X$25*'Detailed input - Vehicles'!$H$247</f>
        <v>0</v>
      </c>
      <c r="Y98" s="222">
        <f>'GB trucks'!Y16*'GB trucks'!Y$25*'Detailed input - Vehicles'!$H$247</f>
        <v>0</v>
      </c>
      <c r="Z98" s="222">
        <f>'GB trucks'!Z16*'GB trucks'!Z$25*'Detailed input - Vehicles'!$H$247</f>
        <v>0</v>
      </c>
      <c r="AA98" s="222">
        <f>'GB trucks'!AA16*'GB trucks'!AA$25*'Detailed input - Vehicles'!$H$247</f>
        <v>0</v>
      </c>
      <c r="AB98" s="222">
        <f>'GB trucks'!AB16*'GB trucks'!AB$25*'Detailed input - Vehicles'!$H$247</f>
        <v>0</v>
      </c>
      <c r="AC98" s="222">
        <f>'GB trucks'!AC16*'GB trucks'!AC$25*'Detailed input - Vehicles'!$H$247</f>
        <v>0</v>
      </c>
    </row>
    <row r="99" spans="2:29" ht="16.5" customHeight="1" outlineLevel="2" x14ac:dyDescent="0.3">
      <c r="B99" s="222"/>
      <c r="C99" s="228">
        <v>2022</v>
      </c>
      <c r="D99" s="222"/>
      <c r="E99" s="222"/>
      <c r="F99" s="222"/>
      <c r="G99" s="222"/>
      <c r="H99" s="222">
        <f>'GB trucks'!H17*'GB trucks'!H$25*'Detailed input - Vehicles'!$I$247</f>
        <v>0</v>
      </c>
      <c r="I99" s="222">
        <f>'GB trucks'!I17*'GB trucks'!I$25*'Detailed input - Vehicles'!$I$247</f>
        <v>0</v>
      </c>
      <c r="J99" s="222">
        <f>'GB trucks'!J17*'GB trucks'!J$25*'Detailed input - Vehicles'!$I$247</f>
        <v>0</v>
      </c>
      <c r="K99" s="222">
        <f>'GB trucks'!K17*'GB trucks'!K$25*'Detailed input - Vehicles'!$I$247</f>
        <v>0</v>
      </c>
      <c r="L99" s="222">
        <f>'GB trucks'!L17*'GB trucks'!L$25*'Detailed input - Vehicles'!$I$247</f>
        <v>0</v>
      </c>
      <c r="M99" s="222">
        <f>'GB trucks'!M17*'GB trucks'!M$25*'Detailed input - Vehicles'!$I$247</f>
        <v>0</v>
      </c>
      <c r="N99" s="222">
        <f>'GB trucks'!N17*'GB trucks'!N$25*'Detailed input - Vehicles'!$I$247</f>
        <v>0</v>
      </c>
      <c r="O99" s="222">
        <f>'GB trucks'!O17*'GB trucks'!O$25*'Detailed input - Vehicles'!$I$247</f>
        <v>0</v>
      </c>
      <c r="P99" s="222">
        <f>'GB trucks'!P17*'GB trucks'!P$25*'Detailed input - Vehicles'!$I$247</f>
        <v>0</v>
      </c>
      <c r="Q99" s="222">
        <f>'GB trucks'!Q17*'GB trucks'!Q$25*'Detailed input - Vehicles'!$I$247</f>
        <v>0</v>
      </c>
      <c r="R99" s="222">
        <f>'GB trucks'!R17*'GB trucks'!R$25*'Detailed input - Vehicles'!$I$247</f>
        <v>0</v>
      </c>
      <c r="S99" s="222">
        <f>'GB trucks'!S17*'GB trucks'!S$25*'Detailed input - Vehicles'!$I$247</f>
        <v>0</v>
      </c>
      <c r="T99" s="222">
        <f>'GB trucks'!T17*'GB trucks'!T$25*'Detailed input - Vehicles'!$I$247</f>
        <v>0</v>
      </c>
      <c r="U99" s="222">
        <f>'GB trucks'!U17*'GB trucks'!U$25*'Detailed input - Vehicles'!$I$247</f>
        <v>0</v>
      </c>
      <c r="V99" s="222">
        <f>'GB trucks'!V17*'GB trucks'!V$25*'Detailed input - Vehicles'!$I$247</f>
        <v>0</v>
      </c>
      <c r="W99" s="222">
        <f>'GB trucks'!W17*'GB trucks'!W$25*'Detailed input - Vehicles'!$I$247</f>
        <v>0</v>
      </c>
      <c r="X99" s="222">
        <f>'GB trucks'!X17*'GB trucks'!X$25*'Detailed input - Vehicles'!$I$247</f>
        <v>0</v>
      </c>
      <c r="Y99" s="222">
        <f>'GB trucks'!Y17*'GB trucks'!Y$25*'Detailed input - Vehicles'!$I$247</f>
        <v>0</v>
      </c>
      <c r="Z99" s="222">
        <f>'GB trucks'!Z17*'GB trucks'!Z$25*'Detailed input - Vehicles'!$I$247</f>
        <v>0</v>
      </c>
      <c r="AA99" s="222">
        <f>'GB trucks'!AA17*'GB trucks'!AA$25*'Detailed input - Vehicles'!$I$247</f>
        <v>0</v>
      </c>
      <c r="AB99" s="222">
        <f>'GB trucks'!AB17*'GB trucks'!AB$25*'Detailed input - Vehicles'!$I$247</f>
        <v>0</v>
      </c>
      <c r="AC99" s="222">
        <f>'GB trucks'!AC17*'GB trucks'!AC$25*'Detailed input - Vehicles'!$I$247</f>
        <v>0</v>
      </c>
    </row>
    <row r="100" spans="2:29" ht="16.5" customHeight="1" outlineLevel="2" x14ac:dyDescent="0.3">
      <c r="B100" s="222"/>
      <c r="C100" s="228">
        <v>2023</v>
      </c>
      <c r="D100" s="222"/>
      <c r="E100" s="222"/>
      <c r="F100" s="222"/>
      <c r="G100" s="222"/>
      <c r="H100" s="222"/>
      <c r="I100" s="222">
        <f>'GB trucks'!I18*'GB trucks'!I$25*'Detailed input - Vehicles'!$J$247</f>
        <v>0</v>
      </c>
      <c r="J100" s="222">
        <f>'GB trucks'!J18*'GB trucks'!J$25*'Detailed input - Vehicles'!$J$247</f>
        <v>0</v>
      </c>
      <c r="K100" s="222">
        <f>'GB trucks'!K18*'GB trucks'!K$25*'Detailed input - Vehicles'!$J$247</f>
        <v>0</v>
      </c>
      <c r="L100" s="222">
        <f>'GB trucks'!L18*'GB trucks'!L$25*'Detailed input - Vehicles'!$J$247</f>
        <v>0</v>
      </c>
      <c r="M100" s="222">
        <f>'GB trucks'!M18*'GB trucks'!M$25*'Detailed input - Vehicles'!$J$247</f>
        <v>0</v>
      </c>
      <c r="N100" s="222">
        <f>'GB trucks'!N18*'GB trucks'!N$25*'Detailed input - Vehicles'!$J$247</f>
        <v>0</v>
      </c>
      <c r="O100" s="222">
        <f>'GB trucks'!O18*'GB trucks'!O$25*'Detailed input - Vehicles'!$J$247</f>
        <v>0</v>
      </c>
      <c r="P100" s="222">
        <f>'GB trucks'!P18*'GB trucks'!P$25*'Detailed input - Vehicles'!$J$247</f>
        <v>0</v>
      </c>
      <c r="Q100" s="222">
        <f>'GB trucks'!Q18*'GB trucks'!Q$25*'Detailed input - Vehicles'!$J$247</f>
        <v>0</v>
      </c>
      <c r="R100" s="222">
        <f>'GB trucks'!R18*'GB trucks'!R$25*'Detailed input - Vehicles'!$J$247</f>
        <v>0</v>
      </c>
      <c r="S100" s="222">
        <f>'GB trucks'!S18*'GB trucks'!S$25*'Detailed input - Vehicles'!$J$247</f>
        <v>0</v>
      </c>
      <c r="T100" s="222">
        <f>'GB trucks'!T18*'GB trucks'!T$25*'Detailed input - Vehicles'!$J$247</f>
        <v>0</v>
      </c>
      <c r="U100" s="222">
        <f>'GB trucks'!U18*'GB trucks'!U$25*'Detailed input - Vehicles'!$J$247</f>
        <v>0</v>
      </c>
      <c r="V100" s="222">
        <f>'GB trucks'!V18*'GB trucks'!V$25*'Detailed input - Vehicles'!$J$247</f>
        <v>0</v>
      </c>
      <c r="W100" s="222">
        <f>'GB trucks'!W18*'GB trucks'!W$25*'Detailed input - Vehicles'!$J$247</f>
        <v>0</v>
      </c>
      <c r="X100" s="222">
        <f>'GB trucks'!X18*'GB trucks'!X$25*'Detailed input - Vehicles'!$J$247</f>
        <v>0</v>
      </c>
      <c r="Y100" s="222">
        <f>'GB trucks'!Y18*'GB trucks'!Y$25*'Detailed input - Vehicles'!$J$247</f>
        <v>0</v>
      </c>
      <c r="Z100" s="222">
        <f>'GB trucks'!Z18*'GB trucks'!Z$25*'Detailed input - Vehicles'!$J$247</f>
        <v>0</v>
      </c>
      <c r="AA100" s="222">
        <f>'GB trucks'!AA18*'GB trucks'!AA$25*'Detailed input - Vehicles'!$J$247</f>
        <v>0</v>
      </c>
      <c r="AB100" s="222">
        <f>'GB trucks'!AB18*'GB trucks'!AB$25*'Detailed input - Vehicles'!$J$247</f>
        <v>0</v>
      </c>
      <c r="AC100" s="222">
        <f>'GB trucks'!AC18*'GB trucks'!AC$25*'Detailed input - Vehicles'!$J$247</f>
        <v>0</v>
      </c>
    </row>
    <row r="101" spans="2:29" ht="16.5" customHeight="1" outlineLevel="2" x14ac:dyDescent="0.3">
      <c r="B101" s="222"/>
      <c r="C101" s="228">
        <v>2024</v>
      </c>
      <c r="D101" s="222"/>
      <c r="E101" s="222"/>
      <c r="F101" s="222"/>
      <c r="G101" s="222"/>
      <c r="H101" s="222"/>
      <c r="I101" s="222"/>
      <c r="J101" s="222">
        <f>'GB trucks'!J19*'GB trucks'!J$25*'Detailed input - Vehicles'!$K$247</f>
        <v>0</v>
      </c>
      <c r="K101" s="222">
        <f>'GB trucks'!K19*'GB trucks'!K$25*'Detailed input - Vehicles'!$K$247</f>
        <v>0</v>
      </c>
      <c r="L101" s="222">
        <f>'GB trucks'!L19*'GB trucks'!L$25*'Detailed input - Vehicles'!$K$247</f>
        <v>0</v>
      </c>
      <c r="M101" s="222">
        <f>'GB trucks'!M19*'GB trucks'!M$25*'Detailed input - Vehicles'!$K$247</f>
        <v>0</v>
      </c>
      <c r="N101" s="222">
        <f>'GB trucks'!N19*'GB trucks'!N$25*'Detailed input - Vehicles'!$K$247</f>
        <v>0</v>
      </c>
      <c r="O101" s="222">
        <f>'GB trucks'!O19*'GB trucks'!O$25*'Detailed input - Vehicles'!$K$247</f>
        <v>0</v>
      </c>
      <c r="P101" s="222">
        <f>'GB trucks'!P19*'GB trucks'!P$25*'Detailed input - Vehicles'!$K$247</f>
        <v>0</v>
      </c>
      <c r="Q101" s="222">
        <f>'GB trucks'!Q19*'GB trucks'!Q$25*'Detailed input - Vehicles'!$K$247</f>
        <v>0</v>
      </c>
      <c r="R101" s="222">
        <f>'GB trucks'!R19*'GB trucks'!R$25*'Detailed input - Vehicles'!$K$247</f>
        <v>0</v>
      </c>
      <c r="S101" s="222">
        <f>'GB trucks'!S19*'GB trucks'!S$25*'Detailed input - Vehicles'!$K$247</f>
        <v>0</v>
      </c>
      <c r="T101" s="222">
        <f>'GB trucks'!T19*'GB trucks'!T$25*'Detailed input - Vehicles'!$K$247</f>
        <v>0</v>
      </c>
      <c r="U101" s="222">
        <f>'GB trucks'!U19*'GB trucks'!U$25*'Detailed input - Vehicles'!$K$247</f>
        <v>0</v>
      </c>
      <c r="V101" s="222">
        <f>'GB trucks'!V19*'GB trucks'!V$25*'Detailed input - Vehicles'!$K$247</f>
        <v>0</v>
      </c>
      <c r="W101" s="222">
        <f>'GB trucks'!W19*'GB trucks'!W$25*'Detailed input - Vehicles'!$K$247</f>
        <v>0</v>
      </c>
      <c r="X101" s="222">
        <f>'GB trucks'!X19*'GB trucks'!X$25*'Detailed input - Vehicles'!$K$247</f>
        <v>0</v>
      </c>
      <c r="Y101" s="222">
        <f>'GB trucks'!Y19*'GB trucks'!Y$25*'Detailed input - Vehicles'!$K$247</f>
        <v>0</v>
      </c>
      <c r="Z101" s="222">
        <f>'GB trucks'!Z19*'GB trucks'!Z$25*'Detailed input - Vehicles'!$K$247</f>
        <v>0</v>
      </c>
      <c r="AA101" s="222">
        <f>'GB trucks'!AA19*'GB trucks'!AA$25*'Detailed input - Vehicles'!$K$247</f>
        <v>0</v>
      </c>
      <c r="AB101" s="222">
        <f>'GB trucks'!AB19*'GB trucks'!AB$25*'Detailed input - Vehicles'!$K$247</f>
        <v>0</v>
      </c>
      <c r="AC101" s="222">
        <f>'GB trucks'!AC19*'GB trucks'!AC$25*'Detailed input - Vehicles'!$K$247</f>
        <v>0</v>
      </c>
    </row>
    <row r="102" spans="2:29" ht="16.5" customHeight="1" outlineLevel="2" x14ac:dyDescent="0.3">
      <c r="B102" s="222"/>
      <c r="C102" s="228">
        <v>2025</v>
      </c>
      <c r="D102" s="222"/>
      <c r="E102" s="222"/>
      <c r="F102" s="222"/>
      <c r="G102" s="222"/>
      <c r="H102" s="222"/>
      <c r="I102" s="222"/>
      <c r="J102" s="222"/>
      <c r="K102" s="222">
        <f>'GB trucks'!K20*'GB trucks'!K$25*'Detailed input - Vehicles'!$L$247</f>
        <v>0</v>
      </c>
      <c r="L102" s="222">
        <f>'GB trucks'!L20*'GB trucks'!L$25*'Detailed input - Vehicles'!$L$247</f>
        <v>0</v>
      </c>
      <c r="M102" s="222">
        <f>'GB trucks'!M20*'GB trucks'!M$25*'Detailed input - Vehicles'!$L$247</f>
        <v>0</v>
      </c>
      <c r="N102" s="222">
        <f>'GB trucks'!N20*'GB trucks'!N$25*'Detailed input - Vehicles'!$L$247</f>
        <v>0</v>
      </c>
      <c r="O102" s="222">
        <f>'GB trucks'!O20*'GB trucks'!O$25*'Detailed input - Vehicles'!$L$247</f>
        <v>0</v>
      </c>
      <c r="P102" s="222">
        <f>'GB trucks'!P20*'GB trucks'!P$25*'Detailed input - Vehicles'!$L$247</f>
        <v>0</v>
      </c>
      <c r="Q102" s="222">
        <f>'GB trucks'!Q20*'GB trucks'!Q$25*'Detailed input - Vehicles'!$L$247</f>
        <v>0</v>
      </c>
      <c r="R102" s="222">
        <f>'GB trucks'!R20*'GB trucks'!R$25*'Detailed input - Vehicles'!$L$247</f>
        <v>0</v>
      </c>
      <c r="S102" s="222">
        <f>'GB trucks'!S20*'GB trucks'!S$25*'Detailed input - Vehicles'!$L$247</f>
        <v>0</v>
      </c>
      <c r="T102" s="222">
        <f>'GB trucks'!T20*'GB trucks'!T$25*'Detailed input - Vehicles'!$L$247</f>
        <v>0</v>
      </c>
      <c r="U102" s="222">
        <f>'GB trucks'!U20*'GB trucks'!U$25*'Detailed input - Vehicles'!$L$247</f>
        <v>0</v>
      </c>
      <c r="V102" s="222">
        <f>'GB trucks'!V20*'GB trucks'!V$25*'Detailed input - Vehicles'!$L$247</f>
        <v>0</v>
      </c>
      <c r="W102" s="222">
        <f>'GB trucks'!W20*'GB trucks'!W$25*'Detailed input - Vehicles'!$L$247</f>
        <v>0</v>
      </c>
      <c r="X102" s="222">
        <f>'GB trucks'!X20*'GB trucks'!X$25*'Detailed input - Vehicles'!$L$247</f>
        <v>0</v>
      </c>
      <c r="Y102" s="222">
        <f>'GB trucks'!Y20*'GB trucks'!Y$25*'Detailed input - Vehicles'!$L$247</f>
        <v>0</v>
      </c>
      <c r="Z102" s="222">
        <f>'GB trucks'!Z20*'GB trucks'!Z$25*'Detailed input - Vehicles'!$L$247</f>
        <v>0</v>
      </c>
      <c r="AA102" s="222">
        <f>'GB trucks'!AA20*'GB trucks'!AA$25*'Detailed input - Vehicles'!$L$247</f>
        <v>0</v>
      </c>
      <c r="AB102" s="222">
        <f>'GB trucks'!AB20*'GB trucks'!AB$25*'Detailed input - Vehicles'!$L$247</f>
        <v>0</v>
      </c>
      <c r="AC102" s="222">
        <f>'GB trucks'!AC20*'GB trucks'!AC$25*'Detailed input - Vehicles'!$L$247</f>
        <v>0</v>
      </c>
    </row>
    <row r="103" spans="2:29" ht="16.5" customHeight="1" outlineLevel="2" x14ac:dyDescent="0.3">
      <c r="B103" s="222"/>
      <c r="C103" s="228">
        <v>2026</v>
      </c>
      <c r="D103" s="222"/>
      <c r="E103" s="222"/>
      <c r="F103" s="222"/>
      <c r="G103" s="222"/>
      <c r="H103" s="222"/>
      <c r="I103" s="222"/>
      <c r="J103" s="222"/>
      <c r="K103" s="222"/>
      <c r="L103" s="222">
        <f>'GB trucks'!L21*'GB trucks'!L$25*'Detailed input - Vehicles'!$M$247</f>
        <v>0</v>
      </c>
      <c r="M103" s="222">
        <f>'GB trucks'!M21*'GB trucks'!M$25*'Detailed input - Vehicles'!$M$247</f>
        <v>0</v>
      </c>
      <c r="N103" s="222">
        <f>'GB trucks'!N21*'GB trucks'!N$25*'Detailed input - Vehicles'!$M$247</f>
        <v>0</v>
      </c>
      <c r="O103" s="222">
        <f>'GB trucks'!O21*'GB trucks'!O$25*'Detailed input - Vehicles'!$M$247</f>
        <v>0</v>
      </c>
      <c r="P103" s="222">
        <f>'GB trucks'!P21*'GB trucks'!P$25*'Detailed input - Vehicles'!$M$247</f>
        <v>0</v>
      </c>
      <c r="Q103" s="222">
        <f>'GB trucks'!Q21*'GB trucks'!Q$25*'Detailed input - Vehicles'!$M$247</f>
        <v>0</v>
      </c>
      <c r="R103" s="222">
        <f>'GB trucks'!R21*'GB trucks'!R$25*'Detailed input - Vehicles'!$M$247</f>
        <v>0</v>
      </c>
      <c r="S103" s="222">
        <f>'GB trucks'!S21*'GB trucks'!S$25*'Detailed input - Vehicles'!$M$247</f>
        <v>0</v>
      </c>
      <c r="T103" s="222">
        <f>'GB trucks'!T21*'GB trucks'!T$25*'Detailed input - Vehicles'!$M$247</f>
        <v>0</v>
      </c>
      <c r="U103" s="222">
        <f>'GB trucks'!U21*'GB trucks'!U$25*'Detailed input - Vehicles'!$M$247</f>
        <v>0</v>
      </c>
      <c r="V103" s="222">
        <f>'GB trucks'!V21*'GB trucks'!V$25*'Detailed input - Vehicles'!$M$247</f>
        <v>0</v>
      </c>
      <c r="W103" s="222">
        <f>'GB trucks'!W21*'GB trucks'!W$25*'Detailed input - Vehicles'!$M$247</f>
        <v>0</v>
      </c>
      <c r="X103" s="222">
        <f>'GB trucks'!X21*'GB trucks'!X$25*'Detailed input - Vehicles'!$M$247</f>
        <v>0</v>
      </c>
      <c r="Y103" s="222">
        <f>'GB trucks'!Y21*'GB trucks'!Y$25*'Detailed input - Vehicles'!$M$247</f>
        <v>0</v>
      </c>
      <c r="Z103" s="222">
        <f>'GB trucks'!Z21*'GB trucks'!Z$25*'Detailed input - Vehicles'!$M$247</f>
        <v>0</v>
      </c>
      <c r="AA103" s="222">
        <f>'GB trucks'!AA21*'GB trucks'!AA$25*'Detailed input - Vehicles'!$M$247</f>
        <v>0</v>
      </c>
      <c r="AB103" s="222">
        <f>'GB trucks'!AB21*'GB trucks'!AB$25*'Detailed input - Vehicles'!$M$247</f>
        <v>0</v>
      </c>
      <c r="AC103" s="222">
        <f>'GB trucks'!AC21*'GB trucks'!AC$25*'Detailed input - Vehicles'!$M$247</f>
        <v>0</v>
      </c>
    </row>
    <row r="104" spans="2:29" ht="16.5" customHeight="1" outlineLevel="2" x14ac:dyDescent="0.3">
      <c r="B104" s="222"/>
      <c r="C104" s="228">
        <v>2027</v>
      </c>
      <c r="D104" s="222"/>
      <c r="E104" s="222"/>
      <c r="F104" s="222"/>
      <c r="G104" s="222"/>
      <c r="H104" s="222"/>
      <c r="I104" s="222"/>
      <c r="J104" s="222"/>
      <c r="K104" s="222"/>
      <c r="L104" s="222"/>
      <c r="M104" s="222">
        <f>'GB trucks'!M22*'GB trucks'!M$25*'Detailed input - Vehicles'!$N$247</f>
        <v>0</v>
      </c>
      <c r="N104" s="222">
        <f>'GB trucks'!N22*'GB trucks'!N$25*'Detailed input - Vehicles'!$N$247</f>
        <v>0</v>
      </c>
      <c r="O104" s="222">
        <f>'GB trucks'!O22*'GB trucks'!O$25*'Detailed input - Vehicles'!$N$247</f>
        <v>0</v>
      </c>
      <c r="P104" s="222">
        <f>'GB trucks'!P22*'GB trucks'!P$25*'Detailed input - Vehicles'!$N$247</f>
        <v>0</v>
      </c>
      <c r="Q104" s="222">
        <f>'GB trucks'!Q22*'GB trucks'!Q$25*'Detailed input - Vehicles'!$N$247</f>
        <v>0</v>
      </c>
      <c r="R104" s="222">
        <f>'GB trucks'!R22*'GB trucks'!R$25*'Detailed input - Vehicles'!$N$247</f>
        <v>0</v>
      </c>
      <c r="S104" s="222">
        <f>'GB trucks'!S22*'GB trucks'!S$25*'Detailed input - Vehicles'!$N$247</f>
        <v>0</v>
      </c>
      <c r="T104" s="222">
        <f>'GB trucks'!T22*'GB trucks'!T$25*'Detailed input - Vehicles'!$N$247</f>
        <v>0</v>
      </c>
      <c r="U104" s="222">
        <f>'GB trucks'!U22*'GB trucks'!U$25*'Detailed input - Vehicles'!$N$247</f>
        <v>0</v>
      </c>
      <c r="V104" s="222">
        <f>'GB trucks'!V22*'GB trucks'!V$25*'Detailed input - Vehicles'!$N$247</f>
        <v>0</v>
      </c>
      <c r="W104" s="222">
        <f>'GB trucks'!W22*'GB trucks'!W$25*'Detailed input - Vehicles'!$N$247</f>
        <v>0</v>
      </c>
      <c r="X104" s="222">
        <f>'GB trucks'!X22*'GB trucks'!X$25*'Detailed input - Vehicles'!$N$247</f>
        <v>0</v>
      </c>
      <c r="Y104" s="222">
        <f>'GB trucks'!Y22*'GB trucks'!Y$25*'Detailed input - Vehicles'!$N$247</f>
        <v>0</v>
      </c>
      <c r="Z104" s="222">
        <f>'GB trucks'!Z22*'GB trucks'!Z$25*'Detailed input - Vehicles'!$N$247</f>
        <v>0</v>
      </c>
      <c r="AA104" s="222">
        <f>'GB trucks'!AA22*'GB trucks'!AA$25*'Detailed input - Vehicles'!$N$247</f>
        <v>0</v>
      </c>
      <c r="AB104" s="222">
        <f>'GB trucks'!AB22*'GB trucks'!AB$25*'Detailed input - Vehicles'!$N$247</f>
        <v>0</v>
      </c>
      <c r="AC104" s="222">
        <f>'GB trucks'!AC22*'GB trucks'!AC$25*'Detailed input - Vehicles'!$N$247</f>
        <v>0</v>
      </c>
    </row>
    <row r="105" spans="2:29" ht="16.5" customHeight="1" outlineLevel="2" x14ac:dyDescent="0.3">
      <c r="B105" s="222"/>
      <c r="C105" s="228">
        <v>2028</v>
      </c>
      <c r="D105" s="222"/>
      <c r="E105" s="222"/>
      <c r="F105" s="222"/>
      <c r="G105" s="222"/>
      <c r="H105" s="222"/>
      <c r="I105" s="222"/>
      <c r="J105" s="222"/>
      <c r="K105" s="222"/>
      <c r="L105" s="222"/>
      <c r="M105" s="222"/>
      <c r="N105" s="222">
        <f>'GB trucks'!N23*'GB trucks'!N$25*'Detailed input - Vehicles'!$O$247</f>
        <v>0</v>
      </c>
      <c r="O105" s="222">
        <f>'GB trucks'!O23*'GB trucks'!O$25*'Detailed input - Vehicles'!$O$247</f>
        <v>0</v>
      </c>
      <c r="P105" s="222">
        <f>'GB trucks'!P23*'GB trucks'!P$25*'Detailed input - Vehicles'!$O$247</f>
        <v>0</v>
      </c>
      <c r="Q105" s="222">
        <f>'GB trucks'!Q23*'GB trucks'!Q$25*'Detailed input - Vehicles'!$O$247</f>
        <v>0</v>
      </c>
      <c r="R105" s="222">
        <f>'GB trucks'!R23*'GB trucks'!R$25*'Detailed input - Vehicles'!$O$247</f>
        <v>0</v>
      </c>
      <c r="S105" s="222">
        <f>'GB trucks'!S23*'GB trucks'!S$25*'Detailed input - Vehicles'!$O$247</f>
        <v>0</v>
      </c>
      <c r="T105" s="222">
        <f>'GB trucks'!T23*'GB trucks'!T$25*'Detailed input - Vehicles'!$O$247</f>
        <v>0</v>
      </c>
      <c r="U105" s="222">
        <f>'GB trucks'!U23*'GB trucks'!U$25*'Detailed input - Vehicles'!$O$247</f>
        <v>0</v>
      </c>
      <c r="V105" s="222">
        <f>'GB trucks'!V23*'GB trucks'!V$25*'Detailed input - Vehicles'!$O$247</f>
        <v>0</v>
      </c>
      <c r="W105" s="222">
        <f>'GB trucks'!W23*'GB trucks'!W$25*'Detailed input - Vehicles'!$O$247</f>
        <v>0</v>
      </c>
      <c r="X105" s="222">
        <f>'GB trucks'!X23*'GB trucks'!X$25*'Detailed input - Vehicles'!$O$247</f>
        <v>0</v>
      </c>
      <c r="Y105" s="222">
        <f>'GB trucks'!Y23*'GB trucks'!Y$25*'Detailed input - Vehicles'!$O$247</f>
        <v>0</v>
      </c>
      <c r="Z105" s="222">
        <f>'GB trucks'!Z23*'GB trucks'!Z$25*'Detailed input - Vehicles'!$O$247</f>
        <v>0</v>
      </c>
      <c r="AA105" s="222">
        <f>'GB trucks'!AA23*'GB trucks'!AA$25*'Detailed input - Vehicles'!$O$247</f>
        <v>0</v>
      </c>
      <c r="AB105" s="222">
        <f>'GB trucks'!AB23*'GB trucks'!AB$25*'Detailed input - Vehicles'!$O$247</f>
        <v>0</v>
      </c>
      <c r="AC105" s="222">
        <f>'GB trucks'!AC23*'GB trucks'!AC$25*'Detailed input - Vehicles'!$O$247</f>
        <v>0</v>
      </c>
    </row>
    <row r="106" spans="2:29" ht="16.5" customHeight="1" outlineLevel="1" x14ac:dyDescent="0.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row>
    <row r="107" spans="2:29" s="18" customFormat="1" ht="16.5" customHeight="1" outlineLevel="1" x14ac:dyDescent="0.3">
      <c r="B107" s="18" t="s">
        <v>380</v>
      </c>
      <c r="C107" s="18" t="s">
        <v>387</v>
      </c>
      <c r="D107" s="243">
        <f>SUM(D108:D118)</f>
        <v>0</v>
      </c>
      <c r="E107" s="243">
        <f t="shared" ref="E107:N107" si="12">SUM(E108:E118)</f>
        <v>0</v>
      </c>
      <c r="F107" s="243">
        <f t="shared" si="12"/>
        <v>0</v>
      </c>
      <c r="G107" s="243">
        <f t="shared" si="12"/>
        <v>0</v>
      </c>
      <c r="H107" s="243">
        <f t="shared" si="12"/>
        <v>0</v>
      </c>
      <c r="I107" s="243">
        <f t="shared" si="12"/>
        <v>0</v>
      </c>
      <c r="J107" s="243">
        <f t="shared" si="12"/>
        <v>0</v>
      </c>
      <c r="K107" s="243">
        <f t="shared" si="12"/>
        <v>0</v>
      </c>
      <c r="L107" s="243">
        <f t="shared" si="12"/>
        <v>0</v>
      </c>
      <c r="M107" s="243">
        <f t="shared" si="12"/>
        <v>0</v>
      </c>
      <c r="N107" s="243">
        <f t="shared" si="12"/>
        <v>0</v>
      </c>
      <c r="O107" s="243">
        <f t="shared" ref="O107:AC107" si="13">SUM(O108:O118)</f>
        <v>0</v>
      </c>
      <c r="P107" s="243">
        <f t="shared" si="13"/>
        <v>0</v>
      </c>
      <c r="Q107" s="243">
        <f t="shared" si="13"/>
        <v>0</v>
      </c>
      <c r="R107" s="243">
        <f t="shared" si="13"/>
        <v>0</v>
      </c>
      <c r="S107" s="243">
        <f t="shared" si="13"/>
        <v>0</v>
      </c>
      <c r="T107" s="243">
        <f t="shared" si="13"/>
        <v>0</v>
      </c>
      <c r="U107" s="243">
        <f t="shared" si="13"/>
        <v>0</v>
      </c>
      <c r="V107" s="243">
        <f t="shared" si="13"/>
        <v>0</v>
      </c>
      <c r="W107" s="243">
        <f t="shared" si="13"/>
        <v>0</v>
      </c>
      <c r="X107" s="243">
        <f t="shared" si="13"/>
        <v>0</v>
      </c>
      <c r="Y107" s="243">
        <f t="shared" si="13"/>
        <v>0</v>
      </c>
      <c r="Z107" s="243">
        <f t="shared" si="13"/>
        <v>0</v>
      </c>
      <c r="AA107" s="243">
        <f t="shared" si="13"/>
        <v>0</v>
      </c>
      <c r="AB107" s="243">
        <f t="shared" si="13"/>
        <v>0</v>
      </c>
      <c r="AC107" s="243">
        <f t="shared" si="13"/>
        <v>0</v>
      </c>
    </row>
    <row r="108" spans="2:29" ht="16.5" customHeight="1" outlineLevel="2" x14ac:dyDescent="0.3">
      <c r="B108" s="222"/>
      <c r="C108" s="228">
        <v>2018</v>
      </c>
      <c r="D108" s="221">
        <f>Trains!D13*Trains!D$25*'Detailed input - Vehicles'!$E$287</f>
        <v>0</v>
      </c>
      <c r="E108" s="221">
        <f>Trains!E13*Trains!E$25*'Detailed input - Vehicles'!$E$287</f>
        <v>0</v>
      </c>
      <c r="F108" s="221">
        <f>Trains!F13*Trains!F$25*'Detailed input - Vehicles'!$E$287</f>
        <v>0</v>
      </c>
      <c r="G108" s="221">
        <f>Trains!G13*Trains!G$25*'Detailed input - Vehicles'!$E$287</f>
        <v>0</v>
      </c>
      <c r="H108" s="221">
        <f>Trains!H13*Trains!H$25*'Detailed input - Vehicles'!$E$287</f>
        <v>0</v>
      </c>
      <c r="I108" s="221">
        <f>Trains!I13*Trains!I$25*'Detailed input - Vehicles'!$E$287</f>
        <v>0</v>
      </c>
      <c r="J108" s="221">
        <f>Trains!J13*Trains!J$25*'Detailed input - Vehicles'!$E$287</f>
        <v>0</v>
      </c>
      <c r="K108" s="221">
        <f>Trains!K13*Trains!K$25*'Detailed input - Vehicles'!$E$287</f>
        <v>0</v>
      </c>
      <c r="L108" s="221">
        <f>Trains!L13*Trains!L$25*'Detailed input - Vehicles'!$E$287</f>
        <v>0</v>
      </c>
      <c r="M108" s="221">
        <f>Trains!M13*Trains!M$25*'Detailed input - Vehicles'!$E$287</f>
        <v>0</v>
      </c>
      <c r="N108" s="221">
        <f>Trains!N13*Trains!N$25*'Detailed input - Vehicles'!$E$287</f>
        <v>0</v>
      </c>
      <c r="O108" s="221">
        <f>Trains!O13*Trains!O$25*'Detailed input - Vehicles'!$E$287</f>
        <v>0</v>
      </c>
      <c r="P108" s="221">
        <f>Trains!P13*Trains!P$25*'Detailed input - Vehicles'!$E$287</f>
        <v>0</v>
      </c>
      <c r="Q108" s="221">
        <f>Trains!Q13*Trains!Q$25*'Detailed input - Vehicles'!$E$287</f>
        <v>0</v>
      </c>
      <c r="R108" s="221">
        <f>Trains!R13*Trains!R$25*'Detailed input - Vehicles'!$E$287</f>
        <v>0</v>
      </c>
      <c r="S108" s="221">
        <f>Trains!S13*Trains!S$25*'Detailed input - Vehicles'!$E$287</f>
        <v>0</v>
      </c>
      <c r="T108" s="221">
        <f>Trains!T13*Trains!T$25*'Detailed input - Vehicles'!$E$287</f>
        <v>0</v>
      </c>
      <c r="U108" s="221">
        <f>Trains!U13*Trains!U$25*'Detailed input - Vehicles'!$E$287</f>
        <v>0</v>
      </c>
      <c r="V108" s="221">
        <f>Trains!V13*Trains!V$25*'Detailed input - Vehicles'!$E$287</f>
        <v>0</v>
      </c>
      <c r="W108" s="221">
        <f>Trains!W13*Trains!W$25*'Detailed input - Vehicles'!$E$287</f>
        <v>0</v>
      </c>
      <c r="X108" s="221">
        <f>Trains!X13*Trains!X$25*'Detailed input - Vehicles'!$E$287</f>
        <v>0</v>
      </c>
      <c r="Y108" s="221">
        <f>Trains!Y13*Trains!Y$25*'Detailed input - Vehicles'!$E$287</f>
        <v>0</v>
      </c>
      <c r="Z108" s="221">
        <f>Trains!Z13*Trains!Z$25*'Detailed input - Vehicles'!$E$287</f>
        <v>0</v>
      </c>
      <c r="AA108" s="221">
        <f>Trains!AA13*Trains!AA$25*'Detailed input - Vehicles'!$E$287</f>
        <v>0</v>
      </c>
      <c r="AB108" s="221">
        <f>Trains!AB13*Trains!AB$25*'Detailed input - Vehicles'!$E$287</f>
        <v>0</v>
      </c>
      <c r="AC108" s="221">
        <f>Trains!AC13*Trains!AC$25*'Detailed input - Vehicles'!$E$287</f>
        <v>0</v>
      </c>
    </row>
    <row r="109" spans="2:29" ht="16.5" customHeight="1" outlineLevel="2" x14ac:dyDescent="0.3">
      <c r="B109" s="222"/>
      <c r="C109" s="228">
        <v>2019</v>
      </c>
      <c r="D109" s="221"/>
      <c r="E109" s="221">
        <f>Trains!E14*Trains!E$25*'Detailed input - Vehicles'!$F$287</f>
        <v>0</v>
      </c>
      <c r="F109" s="221">
        <f>Trains!F14*Trains!F$25*'Detailed input - Vehicles'!$F$287</f>
        <v>0</v>
      </c>
      <c r="G109" s="221">
        <f>Trains!G14*Trains!G$25*'Detailed input - Vehicles'!$F$287</f>
        <v>0</v>
      </c>
      <c r="H109" s="221">
        <f>Trains!H14*Trains!H$25*'Detailed input - Vehicles'!$F$287</f>
        <v>0</v>
      </c>
      <c r="I109" s="221">
        <f>Trains!I14*Trains!I$25*'Detailed input - Vehicles'!$F$287</f>
        <v>0</v>
      </c>
      <c r="J109" s="221">
        <f>Trains!J14*Trains!J$25*'Detailed input - Vehicles'!$F$287</f>
        <v>0</v>
      </c>
      <c r="K109" s="221">
        <f>Trains!K14*Trains!K$25*'Detailed input - Vehicles'!$F$287</f>
        <v>0</v>
      </c>
      <c r="L109" s="221">
        <f>Trains!L14*Trains!L$25*'Detailed input - Vehicles'!$F$287</f>
        <v>0</v>
      </c>
      <c r="M109" s="221">
        <f>Trains!M14*Trains!M$25*'Detailed input - Vehicles'!$F$287</f>
        <v>0</v>
      </c>
      <c r="N109" s="221">
        <f>Trains!N14*Trains!N$25*'Detailed input - Vehicles'!$F$287</f>
        <v>0</v>
      </c>
      <c r="O109" s="221">
        <f>Trains!O14*Trains!O$25*'Detailed input - Vehicles'!$F$287</f>
        <v>0</v>
      </c>
      <c r="P109" s="221">
        <f>Trains!P14*Trains!P$25*'Detailed input - Vehicles'!$F$287</f>
        <v>0</v>
      </c>
      <c r="Q109" s="221">
        <f>Trains!Q14*Trains!Q$25*'Detailed input - Vehicles'!$F$287</f>
        <v>0</v>
      </c>
      <c r="R109" s="221">
        <f>Trains!R14*Trains!R$25*'Detailed input - Vehicles'!$F$287</f>
        <v>0</v>
      </c>
      <c r="S109" s="221">
        <f>Trains!S14*Trains!S$25*'Detailed input - Vehicles'!$F$287</f>
        <v>0</v>
      </c>
      <c r="T109" s="221">
        <f>Trains!T14*Trains!T$25*'Detailed input - Vehicles'!$F$287</f>
        <v>0</v>
      </c>
      <c r="U109" s="221">
        <f>Trains!U14*Trains!U$25*'Detailed input - Vehicles'!$F$287</f>
        <v>0</v>
      </c>
      <c r="V109" s="221">
        <f>Trains!V14*Trains!V$25*'Detailed input - Vehicles'!$F$287</f>
        <v>0</v>
      </c>
      <c r="W109" s="221">
        <f>Trains!W14*Trains!W$25*'Detailed input - Vehicles'!$F$287</f>
        <v>0</v>
      </c>
      <c r="X109" s="221">
        <f>Trains!X14*Trains!X$25*'Detailed input - Vehicles'!$F$287</f>
        <v>0</v>
      </c>
      <c r="Y109" s="221">
        <f>Trains!Y14*Trains!Y$25*'Detailed input - Vehicles'!$F$287</f>
        <v>0</v>
      </c>
      <c r="Z109" s="221">
        <f>Trains!Z14*Trains!Z$25*'Detailed input - Vehicles'!$F$287</f>
        <v>0</v>
      </c>
      <c r="AA109" s="221">
        <f>Trains!AA14*Trains!AA$25*'Detailed input - Vehicles'!$F$287</f>
        <v>0</v>
      </c>
      <c r="AB109" s="221">
        <f>Trains!AB14*Trains!AB$25*'Detailed input - Vehicles'!$F$287</f>
        <v>0</v>
      </c>
      <c r="AC109" s="221">
        <f>Trains!AC14*Trains!AC$25*'Detailed input - Vehicles'!$F$287</f>
        <v>0</v>
      </c>
    </row>
    <row r="110" spans="2:29" ht="16.5" customHeight="1" outlineLevel="2" x14ac:dyDescent="0.3">
      <c r="B110" s="222"/>
      <c r="C110" s="228">
        <v>2020</v>
      </c>
      <c r="D110" s="221"/>
      <c r="E110" s="221"/>
      <c r="F110" s="221">
        <f>Trains!F15*Trains!F$25*'Detailed input - Vehicles'!$G$287</f>
        <v>0</v>
      </c>
      <c r="G110" s="221">
        <f>Trains!G15*Trains!G$25*'Detailed input - Vehicles'!$G$287</f>
        <v>0</v>
      </c>
      <c r="H110" s="221">
        <f>Trains!H15*Trains!H$25*'Detailed input - Vehicles'!$G$287</f>
        <v>0</v>
      </c>
      <c r="I110" s="221">
        <f>Trains!I15*Trains!I$25*'Detailed input - Vehicles'!$G$287</f>
        <v>0</v>
      </c>
      <c r="J110" s="221">
        <f>Trains!J15*Trains!J$25*'Detailed input - Vehicles'!$G$287</f>
        <v>0</v>
      </c>
      <c r="K110" s="221">
        <f>Trains!K15*Trains!K$25*'Detailed input - Vehicles'!$G$287</f>
        <v>0</v>
      </c>
      <c r="L110" s="221">
        <f>Trains!L15*Trains!L$25*'Detailed input - Vehicles'!$G$287</f>
        <v>0</v>
      </c>
      <c r="M110" s="221">
        <f>Trains!M15*Trains!M$25*'Detailed input - Vehicles'!$G$287</f>
        <v>0</v>
      </c>
      <c r="N110" s="221">
        <f>Trains!N15*Trains!N$25*'Detailed input - Vehicles'!$G$287</f>
        <v>0</v>
      </c>
      <c r="O110" s="221">
        <f>Trains!O15*Trains!O$25*'Detailed input - Vehicles'!$G$287</f>
        <v>0</v>
      </c>
      <c r="P110" s="221">
        <f>Trains!P15*Trains!P$25*'Detailed input - Vehicles'!$G$287</f>
        <v>0</v>
      </c>
      <c r="Q110" s="221">
        <f>Trains!Q15*Trains!Q$25*'Detailed input - Vehicles'!$G$287</f>
        <v>0</v>
      </c>
      <c r="R110" s="221">
        <f>Trains!R15*Trains!R$25*'Detailed input - Vehicles'!$G$287</f>
        <v>0</v>
      </c>
      <c r="S110" s="221">
        <f>Trains!S15*Trains!S$25*'Detailed input - Vehicles'!$G$287</f>
        <v>0</v>
      </c>
      <c r="T110" s="221">
        <f>Trains!T15*Trains!T$25*'Detailed input - Vehicles'!$G$287</f>
        <v>0</v>
      </c>
      <c r="U110" s="221">
        <f>Trains!U15*Trains!U$25*'Detailed input - Vehicles'!$G$287</f>
        <v>0</v>
      </c>
      <c r="V110" s="221">
        <f>Trains!V15*Trains!V$25*'Detailed input - Vehicles'!$G$287</f>
        <v>0</v>
      </c>
      <c r="W110" s="221">
        <f>Trains!W15*Trains!W$25*'Detailed input - Vehicles'!$G$287</f>
        <v>0</v>
      </c>
      <c r="X110" s="221">
        <f>Trains!X15*Trains!X$25*'Detailed input - Vehicles'!$G$287</f>
        <v>0</v>
      </c>
      <c r="Y110" s="221">
        <f>Trains!Y15*Trains!Y$25*'Detailed input - Vehicles'!$G$287</f>
        <v>0</v>
      </c>
      <c r="Z110" s="221">
        <f>Trains!Z15*Trains!Z$25*'Detailed input - Vehicles'!$G$287</f>
        <v>0</v>
      </c>
      <c r="AA110" s="221">
        <f>Trains!AA15*Trains!AA$25*'Detailed input - Vehicles'!$G$287</f>
        <v>0</v>
      </c>
      <c r="AB110" s="221">
        <f>Trains!AB15*Trains!AB$25*'Detailed input - Vehicles'!$G$287</f>
        <v>0</v>
      </c>
      <c r="AC110" s="221">
        <f>Trains!AC15*Trains!AC$25*'Detailed input - Vehicles'!$G$287</f>
        <v>0</v>
      </c>
    </row>
    <row r="111" spans="2:29" ht="16.5" customHeight="1" outlineLevel="2" x14ac:dyDescent="0.3">
      <c r="B111" s="222"/>
      <c r="C111" s="228">
        <v>2021</v>
      </c>
      <c r="D111" s="221"/>
      <c r="E111" s="221"/>
      <c r="F111" s="221"/>
      <c r="G111" s="221">
        <f>Trains!G16*Trains!G$25*'Detailed input - Vehicles'!$H$287</f>
        <v>0</v>
      </c>
      <c r="H111" s="221">
        <f>Trains!H16*Trains!H$25*'Detailed input - Vehicles'!$H$287</f>
        <v>0</v>
      </c>
      <c r="I111" s="221">
        <f>Trains!I16*Trains!I$25*'Detailed input - Vehicles'!$H$287</f>
        <v>0</v>
      </c>
      <c r="J111" s="221">
        <f>Trains!J16*Trains!J$25*'Detailed input - Vehicles'!$H$287</f>
        <v>0</v>
      </c>
      <c r="K111" s="221">
        <f>Trains!K16*Trains!K$25*'Detailed input - Vehicles'!$H$287</f>
        <v>0</v>
      </c>
      <c r="L111" s="221">
        <f>Trains!L16*Trains!L$25*'Detailed input - Vehicles'!$H$287</f>
        <v>0</v>
      </c>
      <c r="M111" s="221">
        <f>Trains!M16*Trains!M$25*'Detailed input - Vehicles'!$H$287</f>
        <v>0</v>
      </c>
      <c r="N111" s="221">
        <f>Trains!N16*Trains!N$25*'Detailed input - Vehicles'!$H$287</f>
        <v>0</v>
      </c>
      <c r="O111" s="221">
        <f>Trains!O16*Trains!O$25*'Detailed input - Vehicles'!$H$287</f>
        <v>0</v>
      </c>
      <c r="P111" s="221">
        <f>Trains!P16*Trains!P$25*'Detailed input - Vehicles'!$H$287</f>
        <v>0</v>
      </c>
      <c r="Q111" s="221">
        <f>Trains!Q16*Trains!Q$25*'Detailed input - Vehicles'!$H$287</f>
        <v>0</v>
      </c>
      <c r="R111" s="221">
        <f>Trains!R16*Trains!R$25*'Detailed input - Vehicles'!$H$287</f>
        <v>0</v>
      </c>
      <c r="S111" s="221">
        <f>Trains!S16*Trains!S$25*'Detailed input - Vehicles'!$H$287</f>
        <v>0</v>
      </c>
      <c r="T111" s="221">
        <f>Trains!T16*Trains!T$25*'Detailed input - Vehicles'!$H$287</f>
        <v>0</v>
      </c>
      <c r="U111" s="221">
        <f>Trains!U16*Trains!U$25*'Detailed input - Vehicles'!$H$287</f>
        <v>0</v>
      </c>
      <c r="V111" s="221">
        <f>Trains!V16*Trains!V$25*'Detailed input - Vehicles'!$H$287</f>
        <v>0</v>
      </c>
      <c r="W111" s="221">
        <f>Trains!W16*Trains!W$25*'Detailed input - Vehicles'!$H$287</f>
        <v>0</v>
      </c>
      <c r="X111" s="221">
        <f>Trains!X16*Trains!X$25*'Detailed input - Vehicles'!$H$287</f>
        <v>0</v>
      </c>
      <c r="Y111" s="221">
        <f>Trains!Y16*Trains!Y$25*'Detailed input - Vehicles'!$H$287</f>
        <v>0</v>
      </c>
      <c r="Z111" s="221">
        <f>Trains!Z16*Trains!Z$25*'Detailed input - Vehicles'!$H$287</f>
        <v>0</v>
      </c>
      <c r="AA111" s="221">
        <f>Trains!AA16*Trains!AA$25*'Detailed input - Vehicles'!$H$287</f>
        <v>0</v>
      </c>
      <c r="AB111" s="221">
        <f>Trains!AB16*Trains!AB$25*'Detailed input - Vehicles'!$H$287</f>
        <v>0</v>
      </c>
      <c r="AC111" s="221">
        <f>Trains!AC16*Trains!AC$25*'Detailed input - Vehicles'!$H$287</f>
        <v>0</v>
      </c>
    </row>
    <row r="112" spans="2:29" ht="16.5" customHeight="1" outlineLevel="2" x14ac:dyDescent="0.3">
      <c r="B112" s="222"/>
      <c r="C112" s="228">
        <v>2022</v>
      </c>
      <c r="D112" s="221"/>
      <c r="E112" s="221"/>
      <c r="F112" s="221"/>
      <c r="G112" s="221"/>
      <c r="H112" s="221">
        <f>Trains!H17*Trains!H$25*'Detailed input - Vehicles'!$I$287</f>
        <v>0</v>
      </c>
      <c r="I112" s="221">
        <f>Trains!I17*Trains!I$25*'Detailed input - Vehicles'!$I$287</f>
        <v>0</v>
      </c>
      <c r="J112" s="221">
        <f>Trains!J17*Trains!J$25*'Detailed input - Vehicles'!$I$287</f>
        <v>0</v>
      </c>
      <c r="K112" s="221">
        <f>Trains!K17*Trains!K$25*'Detailed input - Vehicles'!$I$287</f>
        <v>0</v>
      </c>
      <c r="L112" s="221">
        <f>Trains!L17*Trains!L$25*'Detailed input - Vehicles'!$I$287</f>
        <v>0</v>
      </c>
      <c r="M112" s="221">
        <f>Trains!M17*Trains!M$25*'Detailed input - Vehicles'!$I$287</f>
        <v>0</v>
      </c>
      <c r="N112" s="221">
        <f>Trains!N17*Trains!N$25*'Detailed input - Vehicles'!$I$287</f>
        <v>0</v>
      </c>
      <c r="O112" s="221">
        <f>Trains!O17*Trains!O$25*'Detailed input - Vehicles'!$I$287</f>
        <v>0</v>
      </c>
      <c r="P112" s="221">
        <f>Trains!P17*Trains!P$25*'Detailed input - Vehicles'!$I$287</f>
        <v>0</v>
      </c>
      <c r="Q112" s="221">
        <f>Trains!Q17*Trains!Q$25*'Detailed input - Vehicles'!$I$287</f>
        <v>0</v>
      </c>
      <c r="R112" s="221">
        <f>Trains!R17*Trains!R$25*'Detailed input - Vehicles'!$I$287</f>
        <v>0</v>
      </c>
      <c r="S112" s="221">
        <f>Trains!S17*Trains!S$25*'Detailed input - Vehicles'!$I$287</f>
        <v>0</v>
      </c>
      <c r="T112" s="221">
        <f>Trains!T17*Trains!T$25*'Detailed input - Vehicles'!$I$287</f>
        <v>0</v>
      </c>
      <c r="U112" s="221">
        <f>Trains!U17*Trains!U$25*'Detailed input - Vehicles'!$I$287</f>
        <v>0</v>
      </c>
      <c r="V112" s="221">
        <f>Trains!V17*Trains!V$25*'Detailed input - Vehicles'!$I$287</f>
        <v>0</v>
      </c>
      <c r="W112" s="221">
        <f>Trains!W17*Trains!W$25*'Detailed input - Vehicles'!$I$287</f>
        <v>0</v>
      </c>
      <c r="X112" s="221">
        <f>Trains!X17*Trains!X$25*'Detailed input - Vehicles'!$I$287</f>
        <v>0</v>
      </c>
      <c r="Y112" s="221">
        <f>Trains!Y17*Trains!Y$25*'Detailed input - Vehicles'!$I$287</f>
        <v>0</v>
      </c>
      <c r="Z112" s="221">
        <f>Trains!Z17*Trains!Z$25*'Detailed input - Vehicles'!$I$287</f>
        <v>0</v>
      </c>
      <c r="AA112" s="221">
        <f>Trains!AA17*Trains!AA$25*'Detailed input - Vehicles'!$I$287</f>
        <v>0</v>
      </c>
      <c r="AB112" s="221">
        <f>Trains!AB17*Trains!AB$25*'Detailed input - Vehicles'!$I$287</f>
        <v>0</v>
      </c>
      <c r="AC112" s="221">
        <f>Trains!AC17*Trains!AC$25*'Detailed input - Vehicles'!$I$287</f>
        <v>0</v>
      </c>
    </row>
    <row r="113" spans="2:29" ht="16.5" customHeight="1" outlineLevel="2" x14ac:dyDescent="0.3">
      <c r="B113" s="222"/>
      <c r="C113" s="228">
        <v>2023</v>
      </c>
      <c r="D113" s="221"/>
      <c r="E113" s="221"/>
      <c r="F113" s="221"/>
      <c r="G113" s="221"/>
      <c r="H113" s="221"/>
      <c r="I113" s="221">
        <f>Trains!I18*Trains!I$25*'Detailed input - Vehicles'!$J$287</f>
        <v>0</v>
      </c>
      <c r="J113" s="221">
        <f>Trains!J18*Trains!J$25*'Detailed input - Vehicles'!$J$287</f>
        <v>0</v>
      </c>
      <c r="K113" s="221">
        <f>Trains!K18*Trains!K$25*'Detailed input - Vehicles'!$J$287</f>
        <v>0</v>
      </c>
      <c r="L113" s="221">
        <f>Trains!L18*Trains!L$25*'Detailed input - Vehicles'!$J$287</f>
        <v>0</v>
      </c>
      <c r="M113" s="221">
        <f>Trains!M18*Trains!M$25*'Detailed input - Vehicles'!$J$287</f>
        <v>0</v>
      </c>
      <c r="N113" s="221">
        <f>Trains!N18*Trains!N$25*'Detailed input - Vehicles'!$J$287</f>
        <v>0</v>
      </c>
      <c r="O113" s="221">
        <f>Trains!O18*Trains!O$25*'Detailed input - Vehicles'!$J$287</f>
        <v>0</v>
      </c>
      <c r="P113" s="221">
        <f>Trains!P18*Trains!P$25*'Detailed input - Vehicles'!$J$287</f>
        <v>0</v>
      </c>
      <c r="Q113" s="221">
        <f>Trains!Q18*Trains!Q$25*'Detailed input - Vehicles'!$J$287</f>
        <v>0</v>
      </c>
      <c r="R113" s="221">
        <f>Trains!R18*Trains!R$25*'Detailed input - Vehicles'!$J$287</f>
        <v>0</v>
      </c>
      <c r="S113" s="221">
        <f>Trains!S18*Trains!S$25*'Detailed input - Vehicles'!$J$287</f>
        <v>0</v>
      </c>
      <c r="T113" s="221">
        <f>Trains!T18*Trains!T$25*'Detailed input - Vehicles'!$J$287</f>
        <v>0</v>
      </c>
      <c r="U113" s="221">
        <f>Trains!U18*Trains!U$25*'Detailed input - Vehicles'!$J$287</f>
        <v>0</v>
      </c>
      <c r="V113" s="221">
        <f>Trains!V18*Trains!V$25*'Detailed input - Vehicles'!$J$287</f>
        <v>0</v>
      </c>
      <c r="W113" s="221">
        <f>Trains!W18*Trains!W$25*'Detailed input - Vehicles'!$J$287</f>
        <v>0</v>
      </c>
      <c r="X113" s="221">
        <f>Trains!X18*Trains!X$25*'Detailed input - Vehicles'!$J$287</f>
        <v>0</v>
      </c>
      <c r="Y113" s="221">
        <f>Trains!Y18*Trains!Y$25*'Detailed input - Vehicles'!$J$287</f>
        <v>0</v>
      </c>
      <c r="Z113" s="221">
        <f>Trains!Z18*Trains!Z$25*'Detailed input - Vehicles'!$J$287</f>
        <v>0</v>
      </c>
      <c r="AA113" s="221">
        <f>Trains!AA18*Trains!AA$25*'Detailed input - Vehicles'!$J$287</f>
        <v>0</v>
      </c>
      <c r="AB113" s="221">
        <f>Trains!AB18*Trains!AB$25*'Detailed input - Vehicles'!$J$287</f>
        <v>0</v>
      </c>
      <c r="AC113" s="221">
        <f>Trains!AC18*Trains!AC$25*'Detailed input - Vehicles'!$J$287</f>
        <v>0</v>
      </c>
    </row>
    <row r="114" spans="2:29" ht="16.5" customHeight="1" outlineLevel="2" x14ac:dyDescent="0.3">
      <c r="B114" s="222"/>
      <c r="C114" s="228">
        <v>2024</v>
      </c>
      <c r="D114" s="221"/>
      <c r="E114" s="221"/>
      <c r="F114" s="221"/>
      <c r="G114" s="221"/>
      <c r="H114" s="221"/>
      <c r="I114" s="221"/>
      <c r="J114" s="221">
        <f>Trains!J19*Trains!J$25*'Detailed input - Vehicles'!$K$287</f>
        <v>0</v>
      </c>
      <c r="K114" s="221">
        <f>Trains!K19*Trains!K$25*'Detailed input - Vehicles'!$K$287</f>
        <v>0</v>
      </c>
      <c r="L114" s="221">
        <f>Trains!L19*Trains!L$25*'Detailed input - Vehicles'!$K$287</f>
        <v>0</v>
      </c>
      <c r="M114" s="221">
        <f>Trains!M19*Trains!M$25*'Detailed input - Vehicles'!$K$287</f>
        <v>0</v>
      </c>
      <c r="N114" s="221">
        <f>Trains!N19*Trains!N$25*'Detailed input - Vehicles'!$K$287</f>
        <v>0</v>
      </c>
      <c r="O114" s="221">
        <f>Trains!O19*Trains!O$25*'Detailed input - Vehicles'!$K$287</f>
        <v>0</v>
      </c>
      <c r="P114" s="221">
        <f>Trains!P19*Trains!P$25*'Detailed input - Vehicles'!$K$287</f>
        <v>0</v>
      </c>
      <c r="Q114" s="221">
        <f>Trains!Q19*Trains!Q$25*'Detailed input - Vehicles'!$K$287</f>
        <v>0</v>
      </c>
      <c r="R114" s="221">
        <f>Trains!R19*Trains!R$25*'Detailed input - Vehicles'!$K$287</f>
        <v>0</v>
      </c>
      <c r="S114" s="221">
        <f>Trains!S19*Trains!S$25*'Detailed input - Vehicles'!$K$287</f>
        <v>0</v>
      </c>
      <c r="T114" s="221">
        <f>Trains!T19*Trains!T$25*'Detailed input - Vehicles'!$K$287</f>
        <v>0</v>
      </c>
      <c r="U114" s="221">
        <f>Trains!U19*Trains!U$25*'Detailed input - Vehicles'!$K$287</f>
        <v>0</v>
      </c>
      <c r="V114" s="221">
        <f>Trains!V19*Trains!V$25*'Detailed input - Vehicles'!$K$287</f>
        <v>0</v>
      </c>
      <c r="W114" s="221">
        <f>Trains!W19*Trains!W$25*'Detailed input - Vehicles'!$K$287</f>
        <v>0</v>
      </c>
      <c r="X114" s="221">
        <f>Trains!X19*Trains!X$25*'Detailed input - Vehicles'!$K$287</f>
        <v>0</v>
      </c>
      <c r="Y114" s="221">
        <f>Trains!Y19*Trains!Y$25*'Detailed input - Vehicles'!$K$287</f>
        <v>0</v>
      </c>
      <c r="Z114" s="221">
        <f>Trains!Z19*Trains!Z$25*'Detailed input - Vehicles'!$K$287</f>
        <v>0</v>
      </c>
      <c r="AA114" s="221">
        <f>Trains!AA19*Trains!AA$25*'Detailed input - Vehicles'!$K$287</f>
        <v>0</v>
      </c>
      <c r="AB114" s="221">
        <f>Trains!AB19*Trains!AB$25*'Detailed input - Vehicles'!$K$287</f>
        <v>0</v>
      </c>
      <c r="AC114" s="221">
        <f>Trains!AC19*Trains!AC$25*'Detailed input - Vehicles'!$K$287</f>
        <v>0</v>
      </c>
    </row>
    <row r="115" spans="2:29" ht="16.5" customHeight="1" outlineLevel="2" x14ac:dyDescent="0.3">
      <c r="B115" s="222"/>
      <c r="C115" s="228">
        <v>2025</v>
      </c>
      <c r="D115" s="221"/>
      <c r="E115" s="221"/>
      <c r="F115" s="221"/>
      <c r="G115" s="221"/>
      <c r="H115" s="221"/>
      <c r="I115" s="221"/>
      <c r="J115" s="221"/>
      <c r="K115" s="221">
        <f>Trains!K20*Trains!K$25*'Detailed input - Vehicles'!$L$287</f>
        <v>0</v>
      </c>
      <c r="L115" s="221">
        <f>Trains!L20*Trains!L$25*'Detailed input - Vehicles'!$L$287</f>
        <v>0</v>
      </c>
      <c r="M115" s="221">
        <f>Trains!M20*Trains!M$25*'Detailed input - Vehicles'!$L$287</f>
        <v>0</v>
      </c>
      <c r="N115" s="221">
        <f>Trains!N20*Trains!N$25*'Detailed input - Vehicles'!$L$287</f>
        <v>0</v>
      </c>
      <c r="O115" s="221">
        <f>Trains!O20*Trains!O$25*'Detailed input - Vehicles'!$L$287</f>
        <v>0</v>
      </c>
      <c r="P115" s="221">
        <f>Trains!P20*Trains!P$25*'Detailed input - Vehicles'!$L$287</f>
        <v>0</v>
      </c>
      <c r="Q115" s="221">
        <f>Trains!Q20*Trains!Q$25*'Detailed input - Vehicles'!$L$287</f>
        <v>0</v>
      </c>
      <c r="R115" s="221">
        <f>Trains!R20*Trains!R$25*'Detailed input - Vehicles'!$L$287</f>
        <v>0</v>
      </c>
      <c r="S115" s="221">
        <f>Trains!S20*Trains!S$25*'Detailed input - Vehicles'!$L$287</f>
        <v>0</v>
      </c>
      <c r="T115" s="221">
        <f>Trains!T20*Trains!T$25*'Detailed input - Vehicles'!$L$287</f>
        <v>0</v>
      </c>
      <c r="U115" s="221">
        <f>Trains!U20*Trains!U$25*'Detailed input - Vehicles'!$L$287</f>
        <v>0</v>
      </c>
      <c r="V115" s="221">
        <f>Trains!V20*Trains!V$25*'Detailed input - Vehicles'!$L$287</f>
        <v>0</v>
      </c>
      <c r="W115" s="221">
        <f>Trains!W20*Trains!W$25*'Detailed input - Vehicles'!$L$287</f>
        <v>0</v>
      </c>
      <c r="X115" s="221">
        <f>Trains!X20*Trains!X$25*'Detailed input - Vehicles'!$L$287</f>
        <v>0</v>
      </c>
      <c r="Y115" s="221">
        <f>Trains!Y20*Trains!Y$25*'Detailed input - Vehicles'!$L$287</f>
        <v>0</v>
      </c>
      <c r="Z115" s="221">
        <f>Trains!Z20*Trains!Z$25*'Detailed input - Vehicles'!$L$287</f>
        <v>0</v>
      </c>
      <c r="AA115" s="221">
        <f>Trains!AA20*Trains!AA$25*'Detailed input - Vehicles'!$L$287</f>
        <v>0</v>
      </c>
      <c r="AB115" s="221">
        <f>Trains!AB20*Trains!AB$25*'Detailed input - Vehicles'!$L$287</f>
        <v>0</v>
      </c>
      <c r="AC115" s="221">
        <f>Trains!AC20*Trains!AC$25*'Detailed input - Vehicles'!$L$287</f>
        <v>0</v>
      </c>
    </row>
    <row r="116" spans="2:29" ht="16.5" customHeight="1" outlineLevel="2" x14ac:dyDescent="0.3">
      <c r="B116" s="222"/>
      <c r="C116" s="228">
        <v>2026</v>
      </c>
      <c r="D116" s="221"/>
      <c r="E116" s="221"/>
      <c r="F116" s="221"/>
      <c r="G116" s="221"/>
      <c r="H116" s="221"/>
      <c r="I116" s="221"/>
      <c r="J116" s="221"/>
      <c r="K116" s="221"/>
      <c r="L116" s="221">
        <f>Trains!L21*Trains!L$25*'Detailed input - Vehicles'!$M$287</f>
        <v>0</v>
      </c>
      <c r="M116" s="221">
        <f>Trains!M21*Trains!M$25*'Detailed input - Vehicles'!$M$287</f>
        <v>0</v>
      </c>
      <c r="N116" s="221">
        <f>Trains!N21*Trains!N$25*'Detailed input - Vehicles'!$M$287</f>
        <v>0</v>
      </c>
      <c r="O116" s="221">
        <f>Trains!O21*Trains!O$25*'Detailed input - Vehicles'!$M$287</f>
        <v>0</v>
      </c>
      <c r="P116" s="221">
        <f>Trains!P21*Trains!P$25*'Detailed input - Vehicles'!$M$287</f>
        <v>0</v>
      </c>
      <c r="Q116" s="221">
        <f>Trains!Q21*Trains!Q$25*'Detailed input - Vehicles'!$M$287</f>
        <v>0</v>
      </c>
      <c r="R116" s="221">
        <f>Trains!R21*Trains!R$25*'Detailed input - Vehicles'!$M$287</f>
        <v>0</v>
      </c>
      <c r="S116" s="221">
        <f>Trains!S21*Trains!S$25*'Detailed input - Vehicles'!$M$287</f>
        <v>0</v>
      </c>
      <c r="T116" s="221">
        <f>Trains!T21*Trains!T$25*'Detailed input - Vehicles'!$M$287</f>
        <v>0</v>
      </c>
      <c r="U116" s="221">
        <f>Trains!U21*Trains!U$25*'Detailed input - Vehicles'!$M$287</f>
        <v>0</v>
      </c>
      <c r="V116" s="221">
        <f>Trains!V21*Trains!V$25*'Detailed input - Vehicles'!$M$287</f>
        <v>0</v>
      </c>
      <c r="W116" s="221">
        <f>Trains!W21*Trains!W$25*'Detailed input - Vehicles'!$M$287</f>
        <v>0</v>
      </c>
      <c r="X116" s="221">
        <f>Trains!X21*Trains!X$25*'Detailed input - Vehicles'!$M$287</f>
        <v>0</v>
      </c>
      <c r="Y116" s="221">
        <f>Trains!Y21*Trains!Y$25*'Detailed input - Vehicles'!$M$287</f>
        <v>0</v>
      </c>
      <c r="Z116" s="221">
        <f>Trains!Z21*Trains!Z$25*'Detailed input - Vehicles'!$M$287</f>
        <v>0</v>
      </c>
      <c r="AA116" s="221">
        <f>Trains!AA21*Trains!AA$25*'Detailed input - Vehicles'!$M$287</f>
        <v>0</v>
      </c>
      <c r="AB116" s="221">
        <f>Trains!AB21*Trains!AB$25*'Detailed input - Vehicles'!$M$287</f>
        <v>0</v>
      </c>
      <c r="AC116" s="221">
        <f>Trains!AC21*Trains!AC$25*'Detailed input - Vehicles'!$M$287</f>
        <v>0</v>
      </c>
    </row>
    <row r="117" spans="2:29" ht="16.5" customHeight="1" outlineLevel="2" x14ac:dyDescent="0.3">
      <c r="B117" s="222"/>
      <c r="C117" s="228">
        <v>2027</v>
      </c>
      <c r="D117" s="221"/>
      <c r="E117" s="221"/>
      <c r="F117" s="221"/>
      <c r="G117" s="221"/>
      <c r="H117" s="221"/>
      <c r="I117" s="221"/>
      <c r="J117" s="221"/>
      <c r="K117" s="221"/>
      <c r="L117" s="221"/>
      <c r="M117" s="221">
        <f>Trains!M22*Trains!M$25*'Detailed input - Vehicles'!$N$287</f>
        <v>0</v>
      </c>
      <c r="N117" s="221">
        <f>Trains!N22*Trains!N$25*'Detailed input - Vehicles'!$N$287</f>
        <v>0</v>
      </c>
      <c r="O117" s="221">
        <f>Trains!O22*Trains!O$25*'Detailed input - Vehicles'!$N$287</f>
        <v>0</v>
      </c>
      <c r="P117" s="221">
        <f>Trains!P22*Trains!P$25*'Detailed input - Vehicles'!$N$287</f>
        <v>0</v>
      </c>
      <c r="Q117" s="221">
        <f>Trains!Q22*Trains!Q$25*'Detailed input - Vehicles'!$N$287</f>
        <v>0</v>
      </c>
      <c r="R117" s="221">
        <f>Trains!R22*Trains!R$25*'Detailed input - Vehicles'!$N$287</f>
        <v>0</v>
      </c>
      <c r="S117" s="221">
        <f>Trains!S22*Trains!S$25*'Detailed input - Vehicles'!$N$287</f>
        <v>0</v>
      </c>
      <c r="T117" s="221">
        <f>Trains!T22*Trains!T$25*'Detailed input - Vehicles'!$N$287</f>
        <v>0</v>
      </c>
      <c r="U117" s="221">
        <f>Trains!U22*Trains!U$25*'Detailed input - Vehicles'!$N$287</f>
        <v>0</v>
      </c>
      <c r="V117" s="221">
        <f>Trains!V22*Trains!V$25*'Detailed input - Vehicles'!$N$287</f>
        <v>0</v>
      </c>
      <c r="W117" s="221">
        <f>Trains!W22*Trains!W$25*'Detailed input - Vehicles'!$N$287</f>
        <v>0</v>
      </c>
      <c r="X117" s="221">
        <f>Trains!X22*Trains!X$25*'Detailed input - Vehicles'!$N$287</f>
        <v>0</v>
      </c>
      <c r="Y117" s="221">
        <f>Trains!Y22*Trains!Y$25*'Detailed input - Vehicles'!$N$287</f>
        <v>0</v>
      </c>
      <c r="Z117" s="221">
        <f>Trains!Z22*Trains!Z$25*'Detailed input - Vehicles'!$N$287</f>
        <v>0</v>
      </c>
      <c r="AA117" s="221">
        <f>Trains!AA22*Trains!AA$25*'Detailed input - Vehicles'!$N$287</f>
        <v>0</v>
      </c>
      <c r="AB117" s="221">
        <f>Trains!AB22*Trains!AB$25*'Detailed input - Vehicles'!$N$287</f>
        <v>0</v>
      </c>
      <c r="AC117" s="221">
        <f>Trains!AC22*Trains!AC$25*'Detailed input - Vehicles'!$N$287</f>
        <v>0</v>
      </c>
    </row>
    <row r="118" spans="2:29" ht="16.5" customHeight="1" outlineLevel="2" x14ac:dyDescent="0.3">
      <c r="B118" s="222"/>
      <c r="C118" s="228">
        <v>2028</v>
      </c>
      <c r="D118" s="221"/>
      <c r="E118" s="221"/>
      <c r="F118" s="221"/>
      <c r="G118" s="221"/>
      <c r="H118" s="221"/>
      <c r="I118" s="221"/>
      <c r="J118" s="221"/>
      <c r="K118" s="221"/>
      <c r="L118" s="221"/>
      <c r="M118" s="221"/>
      <c r="N118" s="221">
        <f>Trains!N23*Trains!N$25*'Detailed input - Vehicles'!$O$287</f>
        <v>0</v>
      </c>
      <c r="O118" s="221">
        <f>Trains!O23*Trains!O$25*'Detailed input - Vehicles'!$O$287</f>
        <v>0</v>
      </c>
      <c r="P118" s="221">
        <f>Trains!P23*Trains!P$25*'Detailed input - Vehicles'!$O$287</f>
        <v>0</v>
      </c>
      <c r="Q118" s="221">
        <f>Trains!Q23*Trains!Q$25*'Detailed input - Vehicles'!$O$287</f>
        <v>0</v>
      </c>
      <c r="R118" s="221">
        <f>Trains!R23*Trains!R$25*'Detailed input - Vehicles'!$O$287</f>
        <v>0</v>
      </c>
      <c r="S118" s="221">
        <f>Trains!S23*Trains!S$25*'Detailed input - Vehicles'!$O$287</f>
        <v>0</v>
      </c>
      <c r="T118" s="221">
        <f>Trains!T23*Trains!T$25*'Detailed input - Vehicles'!$O$287</f>
        <v>0</v>
      </c>
      <c r="U118" s="221">
        <f>Trains!U23*Trains!U$25*'Detailed input - Vehicles'!$O$287</f>
        <v>0</v>
      </c>
      <c r="V118" s="221">
        <f>Trains!V23*Trains!V$25*'Detailed input - Vehicles'!$O$287</f>
        <v>0</v>
      </c>
      <c r="W118" s="221">
        <f>Trains!W23*Trains!W$25*'Detailed input - Vehicles'!$O$287</f>
        <v>0</v>
      </c>
      <c r="X118" s="221">
        <f>Trains!X23*Trains!X$25*'Detailed input - Vehicles'!$O$287</f>
        <v>0</v>
      </c>
      <c r="Y118" s="221">
        <f>Trains!Y23*Trains!Y$25*'Detailed input - Vehicles'!$O$287</f>
        <v>0</v>
      </c>
      <c r="Z118" s="221">
        <f>Trains!Z23*Trains!Z$25*'Detailed input - Vehicles'!$O$287</f>
        <v>0</v>
      </c>
      <c r="AA118" s="221">
        <f>Trains!AA23*Trains!AA$25*'Detailed input - Vehicles'!$O$287</f>
        <v>0</v>
      </c>
      <c r="AB118" s="221">
        <f>Trains!AB23*Trains!AB$25*'Detailed input - Vehicles'!$O$287</f>
        <v>0</v>
      </c>
      <c r="AC118" s="221">
        <f>Trains!AC23*Trains!AC$25*'Detailed input - Vehicles'!$O$287</f>
        <v>0</v>
      </c>
    </row>
    <row r="119" spans="2:29" ht="16.5" customHeight="1" outlineLevel="1" x14ac:dyDescent="0.3"/>
    <row r="121" spans="2:29" ht="16.5" customHeight="1" thickBot="1" x14ac:dyDescent="0.35">
      <c r="B121" s="251" t="s">
        <v>381</v>
      </c>
      <c r="C121" s="251" t="s">
        <v>388</v>
      </c>
      <c r="D121" s="252">
        <f>(D29+D42+D55+D68+D81+D94+D107)/1000000</f>
        <v>0</v>
      </c>
      <c r="E121" s="252">
        <f t="shared" ref="E121:N121" si="14">(E29+E42+E55+E68+E81+E94+E107)/1000000</f>
        <v>0</v>
      </c>
      <c r="F121" s="252">
        <f t="shared" si="14"/>
        <v>0</v>
      </c>
      <c r="G121" s="252">
        <f t="shared" si="14"/>
        <v>0</v>
      </c>
      <c r="H121" s="252">
        <f t="shared" si="14"/>
        <v>0</v>
      </c>
      <c r="I121" s="252">
        <f t="shared" si="14"/>
        <v>0</v>
      </c>
      <c r="J121" s="252">
        <f t="shared" si="14"/>
        <v>0</v>
      </c>
      <c r="K121" s="252">
        <f t="shared" si="14"/>
        <v>0</v>
      </c>
      <c r="L121" s="252">
        <f t="shared" si="14"/>
        <v>0</v>
      </c>
      <c r="M121" s="252">
        <f t="shared" si="14"/>
        <v>0</v>
      </c>
      <c r="N121" s="252">
        <f t="shared" si="14"/>
        <v>0</v>
      </c>
      <c r="O121" s="252">
        <f t="shared" ref="O121:AC121" si="15">(O29+O42+O55+O68+O81+O94+O107)/1000000</f>
        <v>0</v>
      </c>
      <c r="P121" s="252">
        <f t="shared" si="15"/>
        <v>0</v>
      </c>
      <c r="Q121" s="252">
        <f t="shared" si="15"/>
        <v>0</v>
      </c>
      <c r="R121" s="252">
        <f t="shared" si="15"/>
        <v>0</v>
      </c>
      <c r="S121" s="252">
        <f t="shared" si="15"/>
        <v>0</v>
      </c>
      <c r="T121" s="252">
        <f t="shared" si="15"/>
        <v>0</v>
      </c>
      <c r="U121" s="252">
        <f t="shared" si="15"/>
        <v>0</v>
      </c>
      <c r="V121" s="252">
        <f t="shared" si="15"/>
        <v>0</v>
      </c>
      <c r="W121" s="252">
        <f t="shared" si="15"/>
        <v>0</v>
      </c>
      <c r="X121" s="252">
        <f t="shared" si="15"/>
        <v>0</v>
      </c>
      <c r="Y121" s="252">
        <f t="shared" si="15"/>
        <v>0</v>
      </c>
      <c r="Z121" s="252">
        <f t="shared" si="15"/>
        <v>0</v>
      </c>
      <c r="AA121" s="252">
        <f t="shared" si="15"/>
        <v>0</v>
      </c>
      <c r="AB121" s="252">
        <f t="shared" si="15"/>
        <v>0</v>
      </c>
      <c r="AC121" s="252">
        <f t="shared" si="15"/>
        <v>0</v>
      </c>
    </row>
  </sheetData>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0000"/>
    <pageSetUpPr fitToPage="1"/>
  </sheetPr>
  <dimension ref="B1:P12"/>
  <sheetViews>
    <sheetView showGridLines="0" zoomScale="110" zoomScaleNormal="110" workbookViewId="0">
      <selection activeCell="E26" sqref="E26"/>
    </sheetView>
  </sheetViews>
  <sheetFormatPr defaultColWidth="10.5703125" defaultRowHeight="16.5" customHeight="1" x14ac:dyDescent="0.3"/>
  <cols>
    <col min="1" max="1" width="1.85546875" style="21" customWidth="1"/>
    <col min="2" max="2" width="43.5703125" style="21" customWidth="1"/>
    <col min="3" max="3" width="17.42578125" style="21" bestFit="1" customWidth="1"/>
    <col min="4" max="4" width="18" style="21" bestFit="1" customWidth="1"/>
    <col min="5" max="5" width="17.5703125" style="21" bestFit="1" customWidth="1"/>
    <col min="6" max="6" width="18.140625" style="21" bestFit="1" customWidth="1"/>
    <col min="7" max="7" width="12.7109375" style="21" bestFit="1" customWidth="1"/>
    <col min="8" max="8" width="7.28515625" style="21" customWidth="1"/>
    <col min="9" max="9" width="53.5703125" style="21" bestFit="1" customWidth="1"/>
    <col min="10" max="10" width="14.28515625" style="21" bestFit="1" customWidth="1"/>
    <col min="11" max="11" width="15.42578125" style="21" bestFit="1" customWidth="1"/>
    <col min="12" max="12" width="19.42578125" style="21" customWidth="1"/>
    <col min="13" max="13" width="18.140625" style="21" bestFit="1" customWidth="1"/>
    <col min="14" max="14" width="3.42578125" style="21" customWidth="1"/>
    <col min="15" max="16384" width="10.5703125" style="21"/>
  </cols>
  <sheetData>
    <row r="1" spans="2:16" ht="8.25" customHeight="1" x14ac:dyDescent="0.3"/>
    <row r="2" spans="2:16" ht="33.75" x14ac:dyDescent="0.3">
      <c r="B2" s="24"/>
      <c r="C2" s="25"/>
    </row>
    <row r="3" spans="2:16" ht="27" x14ac:dyDescent="0.3">
      <c r="B3" s="17" t="str">
        <f ca="1">MID(CELL("filename",B3),FIND("]",CELL("filename",B3))+1,256)</f>
        <v>Further Assumptions  &gt;&gt;&gt;</v>
      </c>
      <c r="C3" s="26"/>
    </row>
    <row r="4" spans="2:16" ht="8.25" customHeight="1" x14ac:dyDescent="0.3"/>
    <row r="5" spans="2:16" ht="8.25" customHeight="1" x14ac:dyDescent="0.3"/>
    <row r="6" spans="2:16" ht="16.5" customHeight="1" x14ac:dyDescent="0.3">
      <c r="B6" s="27"/>
      <c r="C6" s="28"/>
      <c r="I6" s="29"/>
      <c r="J6" s="29"/>
      <c r="K6" s="29"/>
      <c r="L6" s="30"/>
      <c r="M6" s="30"/>
      <c r="N6" s="30"/>
      <c r="O6" s="30"/>
      <c r="P6" s="30"/>
    </row>
    <row r="7" spans="2:16" s="32" customFormat="1" ht="16.5" customHeight="1" x14ac:dyDescent="0.3">
      <c r="D7" s="37"/>
      <c r="E7" s="37"/>
    </row>
    <row r="8" spans="2:16" s="32" customFormat="1" ht="16.5" customHeight="1" x14ac:dyDescent="0.3">
      <c r="D8" s="37"/>
      <c r="E8" s="37"/>
    </row>
    <row r="12" spans="2:16" ht="16.5" customHeight="1" x14ac:dyDescent="0.3">
      <c r="J12" s="31"/>
      <c r="K12" s="31"/>
    </row>
  </sheetData>
  <dataValidations count="1">
    <dataValidation allowBlank="1" showInputMessage="1" showErrorMessage="1" prompt="Self computing cell ! _x000a_Please input figures only if your country is not listed" sqref="C7"/>
  </dataValidations>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5"/>
  </sheetPr>
  <dimension ref="B1:AC35"/>
  <sheetViews>
    <sheetView topLeftCell="F1" workbookViewId="0">
      <selection activeCell="T23" sqref="T23"/>
    </sheetView>
  </sheetViews>
  <sheetFormatPr defaultRowHeight="16.5" x14ac:dyDescent="0.3"/>
  <cols>
    <col min="1" max="1" width="9.140625" style="23"/>
    <col min="2" max="2" width="13.7109375" style="23" bestFit="1" customWidth="1"/>
    <col min="3" max="3" width="18" style="23" bestFit="1" customWidth="1"/>
    <col min="4" max="13" width="13.5703125" style="23" customWidth="1"/>
    <col min="14" max="14" width="10" style="23" bestFit="1" customWidth="1"/>
    <col min="15" max="16384" width="9.140625" style="23"/>
  </cols>
  <sheetData>
    <row r="1" spans="2:29" x14ac:dyDescent="0.3">
      <c r="B1" s="23">
        <v>1</v>
      </c>
      <c r="C1" s="23">
        <f>+B1+1</f>
        <v>2</v>
      </c>
      <c r="D1" s="23">
        <f t="shared" ref="D1:AB1" si="0">+C1+1</f>
        <v>3</v>
      </c>
      <c r="E1" s="23">
        <f t="shared" si="0"/>
        <v>4</v>
      </c>
      <c r="F1" s="23">
        <f t="shared" si="0"/>
        <v>5</v>
      </c>
      <c r="G1" s="23">
        <f t="shared" si="0"/>
        <v>6</v>
      </c>
      <c r="H1" s="23">
        <f t="shared" si="0"/>
        <v>7</v>
      </c>
      <c r="I1" s="23">
        <f t="shared" si="0"/>
        <v>8</v>
      </c>
      <c r="J1" s="23">
        <f t="shared" si="0"/>
        <v>9</v>
      </c>
      <c r="K1" s="23">
        <f t="shared" si="0"/>
        <v>10</v>
      </c>
      <c r="L1" s="23">
        <f t="shared" si="0"/>
        <v>11</v>
      </c>
      <c r="M1" s="23">
        <f t="shared" si="0"/>
        <v>12</v>
      </c>
      <c r="N1" s="23">
        <f t="shared" si="0"/>
        <v>13</v>
      </c>
      <c r="O1" s="23">
        <f t="shared" si="0"/>
        <v>14</v>
      </c>
      <c r="P1" s="23">
        <f t="shared" si="0"/>
        <v>15</v>
      </c>
      <c r="Q1" s="23">
        <f t="shared" si="0"/>
        <v>16</v>
      </c>
      <c r="R1" s="23">
        <f t="shared" si="0"/>
        <v>17</v>
      </c>
      <c r="S1" s="23">
        <f t="shared" si="0"/>
        <v>18</v>
      </c>
      <c r="T1" s="23">
        <f t="shared" si="0"/>
        <v>19</v>
      </c>
      <c r="U1" s="23">
        <f t="shared" si="0"/>
        <v>20</v>
      </c>
      <c r="V1" s="23">
        <f t="shared" si="0"/>
        <v>21</v>
      </c>
      <c r="W1" s="23">
        <f t="shared" si="0"/>
        <v>22</v>
      </c>
      <c r="X1" s="23">
        <f t="shared" si="0"/>
        <v>23</v>
      </c>
      <c r="Y1" s="23">
        <f t="shared" si="0"/>
        <v>24</v>
      </c>
      <c r="Z1" s="23">
        <f t="shared" si="0"/>
        <v>25</v>
      </c>
      <c r="AA1" s="23">
        <f t="shared" si="0"/>
        <v>26</v>
      </c>
      <c r="AB1" s="23">
        <f t="shared" si="0"/>
        <v>27</v>
      </c>
    </row>
    <row r="2" spans="2:29" x14ac:dyDescent="0.3">
      <c r="B2" s="238" t="s">
        <v>294</v>
      </c>
      <c r="E2" s="57"/>
    </row>
    <row r="3" spans="2:29" x14ac:dyDescent="0.3">
      <c r="B3" s="240" t="s">
        <v>281</v>
      </c>
      <c r="C3" s="241">
        <v>2018</v>
      </c>
      <c r="D3" s="91">
        <v>2019</v>
      </c>
      <c r="E3" s="91">
        <v>2020</v>
      </c>
      <c r="F3" s="91">
        <v>2021</v>
      </c>
      <c r="G3" s="91">
        <v>2022</v>
      </c>
      <c r="H3" s="91">
        <v>2023</v>
      </c>
      <c r="I3" s="91">
        <v>2024</v>
      </c>
      <c r="J3" s="91">
        <v>2025</v>
      </c>
      <c r="K3" s="91">
        <v>2026</v>
      </c>
      <c r="L3" s="91">
        <v>2027</v>
      </c>
      <c r="M3" s="91">
        <v>2028</v>
      </c>
      <c r="N3" s="91">
        <f>+M3+1</f>
        <v>2029</v>
      </c>
      <c r="O3" s="91">
        <f t="shared" ref="O3:AC3" si="1">+N3+1</f>
        <v>2030</v>
      </c>
      <c r="P3" s="91">
        <f t="shared" si="1"/>
        <v>2031</v>
      </c>
      <c r="Q3" s="91">
        <f t="shared" si="1"/>
        <v>2032</v>
      </c>
      <c r="R3" s="91">
        <f t="shared" si="1"/>
        <v>2033</v>
      </c>
      <c r="S3" s="91">
        <f t="shared" si="1"/>
        <v>2034</v>
      </c>
      <c r="T3" s="91">
        <f t="shared" si="1"/>
        <v>2035</v>
      </c>
      <c r="U3" s="91">
        <f t="shared" si="1"/>
        <v>2036</v>
      </c>
      <c r="V3" s="91">
        <f t="shared" si="1"/>
        <v>2037</v>
      </c>
      <c r="W3" s="91">
        <f t="shared" si="1"/>
        <v>2038</v>
      </c>
      <c r="X3" s="91">
        <f t="shared" si="1"/>
        <v>2039</v>
      </c>
      <c r="Y3" s="91">
        <f t="shared" si="1"/>
        <v>2040</v>
      </c>
      <c r="Z3" s="91">
        <f t="shared" si="1"/>
        <v>2041</v>
      </c>
      <c r="AA3" s="91">
        <f t="shared" si="1"/>
        <v>2042</v>
      </c>
      <c r="AB3" s="91">
        <f t="shared" si="1"/>
        <v>2043</v>
      </c>
      <c r="AC3" s="91">
        <f t="shared" si="1"/>
        <v>2044</v>
      </c>
    </row>
    <row r="4" spans="2:29" x14ac:dyDescent="0.3">
      <c r="B4" s="238" t="s">
        <v>257</v>
      </c>
      <c r="C4" s="625">
        <v>0</v>
      </c>
      <c r="D4" s="625">
        <f>(1-'Basic input'!$F$127)*'Carbon Footprints'!C4</f>
        <v>0</v>
      </c>
      <c r="E4" s="625">
        <f>(1-'Basic input'!$F$127)*'Carbon Footprints'!D4</f>
        <v>0</v>
      </c>
      <c r="F4" s="625">
        <f>(1-'Basic input'!$F$127)*'Carbon Footprints'!E4</f>
        <v>0</v>
      </c>
      <c r="G4" s="625">
        <f>(1-'Basic input'!$F$127)*'Carbon Footprints'!F4</f>
        <v>0</v>
      </c>
      <c r="H4" s="625">
        <f>(1-'Basic input'!$F$127)*'Carbon Footprints'!G4</f>
        <v>0</v>
      </c>
      <c r="I4" s="625">
        <f>(1-'Basic input'!$F$127)*'Carbon Footprints'!H4</f>
        <v>0</v>
      </c>
      <c r="J4" s="625">
        <f>(1-'Basic input'!$F$127)*'Carbon Footprints'!I4</f>
        <v>0</v>
      </c>
      <c r="K4" s="625">
        <f>(1-'Basic input'!$F$127)*'Carbon Footprints'!J4</f>
        <v>0</v>
      </c>
      <c r="L4" s="625">
        <f>(1-'Basic input'!$F$127)*'Carbon Footprints'!K4</f>
        <v>0</v>
      </c>
      <c r="M4" s="625">
        <f>(1-'Basic input'!$F$127)*'Carbon Footprints'!L4</f>
        <v>0</v>
      </c>
      <c r="N4" s="625">
        <f>IFERROR((1+((M4-L4)/L4)*M4)*M4,0)</f>
        <v>0</v>
      </c>
      <c r="O4" s="625">
        <f t="shared" ref="O4:AB4" si="2">IFERROR((1+((N4-M4)/M4)*N4)*N4,0)</f>
        <v>0</v>
      </c>
      <c r="P4" s="625">
        <f t="shared" si="2"/>
        <v>0</v>
      </c>
      <c r="Q4" s="625">
        <f t="shared" si="2"/>
        <v>0</v>
      </c>
      <c r="R4" s="625">
        <f t="shared" si="2"/>
        <v>0</v>
      </c>
      <c r="S4" s="625">
        <f t="shared" si="2"/>
        <v>0</v>
      </c>
      <c r="T4" s="625">
        <f t="shared" si="2"/>
        <v>0</v>
      </c>
      <c r="U4" s="625">
        <f t="shared" si="2"/>
        <v>0</v>
      </c>
      <c r="V4" s="625">
        <f t="shared" si="2"/>
        <v>0</v>
      </c>
      <c r="W4" s="625">
        <f t="shared" si="2"/>
        <v>0</v>
      </c>
      <c r="X4" s="625">
        <f t="shared" si="2"/>
        <v>0</v>
      </c>
      <c r="Y4" s="625">
        <f t="shared" si="2"/>
        <v>0</v>
      </c>
      <c r="Z4" s="625">
        <f t="shared" si="2"/>
        <v>0</v>
      </c>
      <c r="AA4" s="625">
        <f t="shared" si="2"/>
        <v>0</v>
      </c>
      <c r="AB4" s="625">
        <f t="shared" si="2"/>
        <v>0</v>
      </c>
    </row>
    <row r="5" spans="2:29" x14ac:dyDescent="0.3">
      <c r="B5" s="238" t="s">
        <v>14</v>
      </c>
      <c r="C5" s="625">
        <v>1.2999999999999999E-2</v>
      </c>
      <c r="D5" s="625">
        <f>(1-'Basic input'!$F$127)*'Carbon Footprints'!C5</f>
        <v>1.274E-2</v>
      </c>
      <c r="E5" s="625">
        <f>(1-'Basic input'!$F$127)*'Carbon Footprints'!D5</f>
        <v>1.24852E-2</v>
      </c>
      <c r="F5" s="625">
        <f>(1-'Basic input'!$F$127)*'Carbon Footprints'!E5</f>
        <v>1.2235496E-2</v>
      </c>
      <c r="G5" s="625">
        <f>(1-'Basic input'!$F$127)*'Carbon Footprints'!F5</f>
        <v>1.1990786079999999E-2</v>
      </c>
      <c r="H5" s="625">
        <f>(1-'Basic input'!$F$127)*'Carbon Footprints'!G5</f>
        <v>1.17509703584E-2</v>
      </c>
      <c r="I5" s="625">
        <f>(1-'Basic input'!$F$127)*'Carbon Footprints'!H5</f>
        <v>1.1515950951232E-2</v>
      </c>
      <c r="J5" s="625">
        <f>(1-'Basic input'!$F$127)*'Carbon Footprints'!I5</f>
        <v>1.1285631932207359E-2</v>
      </c>
      <c r="K5" s="625">
        <f>(1-'Basic input'!$F$127)*'Carbon Footprints'!J5</f>
        <v>1.1059919293563212E-2</v>
      </c>
      <c r="L5" s="625">
        <f>(1-'Basic input'!$F$127)*'Carbon Footprints'!K5</f>
        <v>1.0838720907691947E-2</v>
      </c>
      <c r="M5" s="625">
        <f>(1-'Basic input'!$F$127)*'Carbon Footprints'!L5</f>
        <v>1.0621946489538108E-2</v>
      </c>
      <c r="N5" s="625">
        <f>(1-'Basic input'!$F$127)*'Carbon Footprints'!M5</f>
        <v>1.0409507559747346E-2</v>
      </c>
      <c r="O5" s="625">
        <f>(1-'Basic input'!$F$127)*'Carbon Footprints'!N5</f>
        <v>1.0201317408552398E-2</v>
      </c>
      <c r="P5" s="625">
        <f>(1-'Basic input'!$F$127)*'Carbon Footprints'!O5</f>
        <v>9.9972910603813494E-3</v>
      </c>
      <c r="Q5" s="625">
        <f>(1-'Basic input'!$F$127)*'Carbon Footprints'!P5</f>
        <v>9.7973452391737215E-3</v>
      </c>
      <c r="R5" s="625">
        <f>(1-'Basic input'!$F$127)*'Carbon Footprints'!Q5</f>
        <v>9.601398334390247E-3</v>
      </c>
      <c r="S5" s="625">
        <f>(1-'Basic input'!$F$127)*'Carbon Footprints'!R5</f>
        <v>9.4093703677024416E-3</v>
      </c>
      <c r="T5" s="625">
        <f>(1-'Basic input'!$F$127)*'Carbon Footprints'!S5</f>
        <v>9.2211829603483925E-3</v>
      </c>
      <c r="U5" s="625">
        <f>(1-'Basic input'!$F$127)*'Carbon Footprints'!T5</f>
        <v>9.0367593011414244E-3</v>
      </c>
      <c r="V5" s="625">
        <f>(1-'Basic input'!$F$127)*'Carbon Footprints'!U5</f>
        <v>8.8560241151185957E-3</v>
      </c>
      <c r="W5" s="625">
        <f>(1-'Basic input'!$F$127)*'Carbon Footprints'!V5</f>
        <v>8.678903632816223E-3</v>
      </c>
      <c r="X5" s="625">
        <f>(1-'Basic input'!$F$127)*'Carbon Footprints'!W5</f>
        <v>8.5053255601598987E-3</v>
      </c>
      <c r="Y5" s="625">
        <f>(1-'Basic input'!$F$127)*'Carbon Footprints'!X5</f>
        <v>8.3352190489567012E-3</v>
      </c>
      <c r="Z5" s="625">
        <f>(1-'Basic input'!$F$127)*'Carbon Footprints'!Y5</f>
        <v>8.1685146679775673E-3</v>
      </c>
      <c r="AA5" s="625">
        <f>(1-'Basic input'!$F$127)*'Carbon Footprints'!Z5</f>
        <v>8.0051443746180159E-3</v>
      </c>
      <c r="AB5" s="625">
        <f>(1-'Basic input'!$F$127)*'Carbon Footprints'!AA5</f>
        <v>7.8450414871256563E-3</v>
      </c>
    </row>
    <row r="6" spans="2:29" x14ac:dyDescent="0.3">
      <c r="B6" s="238" t="s">
        <v>258</v>
      </c>
      <c r="C6" s="625">
        <v>1.6E-2</v>
      </c>
      <c r="D6" s="625">
        <f>(1-'Basic input'!$F$127)*'Carbon Footprints'!C6</f>
        <v>1.5679999999999999E-2</v>
      </c>
      <c r="E6" s="625">
        <f>(1-'Basic input'!$F$127)*'Carbon Footprints'!D6</f>
        <v>1.5366399999999999E-2</v>
      </c>
      <c r="F6" s="625">
        <f>(1-'Basic input'!$F$127)*'Carbon Footprints'!E6</f>
        <v>1.5059071999999998E-2</v>
      </c>
      <c r="G6" s="625">
        <f>(1-'Basic input'!$F$127)*'Carbon Footprints'!F6</f>
        <v>1.4757890559999997E-2</v>
      </c>
      <c r="H6" s="625">
        <f>(1-'Basic input'!$F$127)*'Carbon Footprints'!G6</f>
        <v>1.4462732748799997E-2</v>
      </c>
      <c r="I6" s="625">
        <f>(1-'Basic input'!$F$127)*'Carbon Footprints'!H6</f>
        <v>1.4173478093823997E-2</v>
      </c>
      <c r="J6" s="625">
        <f>(1-'Basic input'!$F$127)*'Carbon Footprints'!I6</f>
        <v>1.3890008531947516E-2</v>
      </c>
      <c r="K6" s="625">
        <f>(1-'Basic input'!$F$127)*'Carbon Footprints'!J6</f>
        <v>1.3612208361308565E-2</v>
      </c>
      <c r="L6" s="625">
        <f>(1-'Basic input'!$F$127)*'Carbon Footprints'!K6</f>
        <v>1.3339964194082394E-2</v>
      </c>
      <c r="M6" s="625">
        <f>(1-'Basic input'!$F$127)*'Carbon Footprints'!L6</f>
        <v>1.3073164910200745E-2</v>
      </c>
      <c r="N6" s="625">
        <f>(1-'Basic input'!$F$127)*'Carbon Footprints'!M6</f>
        <v>1.2811701611996729E-2</v>
      </c>
      <c r="O6" s="625">
        <f>(1-'Basic input'!$F$127)*'Carbon Footprints'!N6</f>
        <v>1.2555467579756795E-2</v>
      </c>
      <c r="P6" s="625">
        <f>(1-'Basic input'!$F$127)*'Carbon Footprints'!O6</f>
        <v>1.2304358228161659E-2</v>
      </c>
      <c r="Q6" s="625">
        <f>(1-'Basic input'!$F$127)*'Carbon Footprints'!P6</f>
        <v>1.2058271063598426E-2</v>
      </c>
      <c r="R6" s="625">
        <f>(1-'Basic input'!$F$127)*'Carbon Footprints'!Q6</f>
        <v>1.1817105642326457E-2</v>
      </c>
      <c r="S6" s="625">
        <f>(1-'Basic input'!$F$127)*'Carbon Footprints'!R6</f>
        <v>1.1580763529479928E-2</v>
      </c>
      <c r="T6" s="625">
        <f>(1-'Basic input'!$F$127)*'Carbon Footprints'!S6</f>
        <v>1.1349148258890329E-2</v>
      </c>
      <c r="U6" s="625">
        <f>(1-'Basic input'!$F$127)*'Carbon Footprints'!T6</f>
        <v>1.1122165293712523E-2</v>
      </c>
      <c r="V6" s="625">
        <f>(1-'Basic input'!$F$127)*'Carbon Footprints'!U6</f>
        <v>1.0899721987838272E-2</v>
      </c>
      <c r="W6" s="625">
        <f>(1-'Basic input'!$F$127)*'Carbon Footprints'!V6</f>
        <v>1.0681727548081507E-2</v>
      </c>
      <c r="X6" s="625">
        <f>(1-'Basic input'!$F$127)*'Carbon Footprints'!W6</f>
        <v>1.0468092997119878E-2</v>
      </c>
      <c r="Y6" s="625">
        <f>(1-'Basic input'!$F$127)*'Carbon Footprints'!X6</f>
        <v>1.025873113717748E-2</v>
      </c>
      <c r="Z6" s="625">
        <f>(1-'Basic input'!$F$127)*'Carbon Footprints'!Y6</f>
        <v>1.0053556514433929E-2</v>
      </c>
      <c r="AA6" s="625">
        <f>(1-'Basic input'!$F$127)*'Carbon Footprints'!Z6</f>
        <v>9.8524853841452514E-3</v>
      </c>
      <c r="AB6" s="625">
        <f>(1-'Basic input'!$F$127)*'Carbon Footprints'!AA6</f>
        <v>9.6554356764623466E-3</v>
      </c>
    </row>
    <row r="7" spans="2:29" x14ac:dyDescent="0.3">
      <c r="B7" s="238" t="s">
        <v>11</v>
      </c>
      <c r="C7" s="625">
        <v>5.8000000000000003E-2</v>
      </c>
      <c r="D7" s="625">
        <f>(1-'Basic input'!$F$127)*'Carbon Footprints'!C7</f>
        <v>5.6840000000000002E-2</v>
      </c>
      <c r="E7" s="625">
        <f>(1-'Basic input'!$F$127)*'Carbon Footprints'!D7</f>
        <v>5.5703200000000001E-2</v>
      </c>
      <c r="F7" s="625">
        <f>(1-'Basic input'!$F$127)*'Carbon Footprints'!E7</f>
        <v>5.4589136000000003E-2</v>
      </c>
      <c r="G7" s="625">
        <f>(1-'Basic input'!$F$127)*'Carbon Footprints'!F7</f>
        <v>5.349735328E-2</v>
      </c>
      <c r="H7" s="625">
        <f>(1-'Basic input'!$F$127)*'Carbon Footprints'!G7</f>
        <v>5.2427406214400001E-2</v>
      </c>
      <c r="I7" s="625">
        <f>(1-'Basic input'!$F$127)*'Carbon Footprints'!H7</f>
        <v>5.1378858090112001E-2</v>
      </c>
      <c r="J7" s="625">
        <f>(1-'Basic input'!$F$127)*'Carbon Footprints'!I7</f>
        <v>5.0351280928309761E-2</v>
      </c>
      <c r="K7" s="625">
        <f>(1-'Basic input'!$F$127)*'Carbon Footprints'!J7</f>
        <v>4.9344255309743568E-2</v>
      </c>
      <c r="L7" s="625">
        <f>(1-'Basic input'!$F$127)*'Carbon Footprints'!K7</f>
        <v>4.8357370203548695E-2</v>
      </c>
      <c r="M7" s="625">
        <f>(1-'Basic input'!$F$127)*'Carbon Footprints'!L7</f>
        <v>4.7390222799477723E-2</v>
      </c>
      <c r="N7" s="625">
        <f>(1-'Basic input'!$F$127)*'Carbon Footprints'!M7</f>
        <v>4.6442418343488168E-2</v>
      </c>
      <c r="O7" s="625">
        <f>(1-'Basic input'!$F$127)*'Carbon Footprints'!N7</f>
        <v>4.5513569976618401E-2</v>
      </c>
      <c r="P7" s="625">
        <f>(1-'Basic input'!$F$127)*'Carbon Footprints'!O7</f>
        <v>4.4603298577086031E-2</v>
      </c>
      <c r="Q7" s="625">
        <f>(1-'Basic input'!$F$127)*'Carbon Footprints'!P7</f>
        <v>4.3711232605544312E-2</v>
      </c>
      <c r="R7" s="625">
        <f>(1-'Basic input'!$F$127)*'Carbon Footprints'!Q7</f>
        <v>4.2837007953433426E-2</v>
      </c>
      <c r="S7" s="625">
        <f>(1-'Basic input'!$F$127)*'Carbon Footprints'!R7</f>
        <v>4.1980267794364756E-2</v>
      </c>
      <c r="T7" s="625">
        <f>(1-'Basic input'!$F$127)*'Carbon Footprints'!S7</f>
        <v>4.1140662438477457E-2</v>
      </c>
      <c r="U7" s="625">
        <f>(1-'Basic input'!$F$127)*'Carbon Footprints'!T7</f>
        <v>4.0317849189707905E-2</v>
      </c>
      <c r="V7" s="625">
        <f>(1-'Basic input'!$F$127)*'Carbon Footprints'!U7</f>
        <v>3.9511492205913747E-2</v>
      </c>
      <c r="W7" s="625">
        <f>(1-'Basic input'!$F$127)*'Carbon Footprints'!V7</f>
        <v>3.8721262361795468E-2</v>
      </c>
      <c r="X7" s="625">
        <f>(1-'Basic input'!$F$127)*'Carbon Footprints'!W7</f>
        <v>3.794683711455956E-2</v>
      </c>
      <c r="Y7" s="625">
        <f>(1-'Basic input'!$F$127)*'Carbon Footprints'!X7</f>
        <v>3.7187900372268372E-2</v>
      </c>
      <c r="Z7" s="625">
        <f>(1-'Basic input'!$F$127)*'Carbon Footprints'!Y7</f>
        <v>3.6444142364823004E-2</v>
      </c>
      <c r="AA7" s="625">
        <f>(1-'Basic input'!$F$127)*'Carbon Footprints'!Z7</f>
        <v>3.5715259517526542E-2</v>
      </c>
      <c r="AB7" s="625">
        <f>(1-'Basic input'!$F$127)*'Carbon Footprints'!AA7</f>
        <v>3.5000954327176009E-2</v>
      </c>
    </row>
    <row r="8" spans="2:29" x14ac:dyDescent="0.3">
      <c r="B8" s="238" t="s">
        <v>15</v>
      </c>
      <c r="C8" s="625">
        <v>0.13300000000000001</v>
      </c>
      <c r="D8" s="625">
        <f>(1-'Basic input'!$F$127)*'Carbon Footprints'!C8</f>
        <v>0.13034000000000001</v>
      </c>
      <c r="E8" s="625">
        <f>(1-'Basic input'!$F$127)*'Carbon Footprints'!D8</f>
        <v>0.12773320000000002</v>
      </c>
      <c r="F8" s="625">
        <f>(1-'Basic input'!$F$127)*'Carbon Footprints'!E8</f>
        <v>0.12517853600000001</v>
      </c>
      <c r="G8" s="625">
        <f>(1-'Basic input'!$F$127)*'Carbon Footprints'!F8</f>
        <v>0.12267496528000001</v>
      </c>
      <c r="H8" s="625">
        <f>(1-'Basic input'!$F$127)*'Carbon Footprints'!G8</f>
        <v>0.1202214659744</v>
      </c>
      <c r="I8" s="625">
        <f>(1-'Basic input'!$F$127)*'Carbon Footprints'!H8</f>
        <v>0.117817036654912</v>
      </c>
      <c r="J8" s="625">
        <f>(1-'Basic input'!$F$127)*'Carbon Footprints'!I8</f>
        <v>0.11546069592181375</v>
      </c>
      <c r="K8" s="625">
        <f>(1-'Basic input'!$F$127)*'Carbon Footprints'!J8</f>
        <v>0.11315148200337748</v>
      </c>
      <c r="L8" s="625">
        <f>(1-'Basic input'!$F$127)*'Carbon Footprints'!K8</f>
        <v>0.11088845236330992</v>
      </c>
      <c r="M8" s="625">
        <f>(1-'Basic input'!$F$127)*'Carbon Footprints'!L8</f>
        <v>0.10867068331604372</v>
      </c>
      <c r="N8" s="625">
        <f>(1-'Basic input'!$F$127)*'Carbon Footprints'!M8</f>
        <v>0.10649726964972285</v>
      </c>
      <c r="O8" s="625">
        <f>(1-'Basic input'!$F$127)*'Carbon Footprints'!N8</f>
        <v>0.10436732425672839</v>
      </c>
      <c r="P8" s="625">
        <f>(1-'Basic input'!$F$127)*'Carbon Footprints'!O8</f>
        <v>0.10227997777159381</v>
      </c>
      <c r="Q8" s="625">
        <f>(1-'Basic input'!$F$127)*'Carbon Footprints'!P8</f>
        <v>0.10023437821616193</v>
      </c>
      <c r="R8" s="625">
        <f>(1-'Basic input'!$F$127)*'Carbon Footprints'!Q8</f>
        <v>9.8229690651838689E-2</v>
      </c>
      <c r="S8" s="625">
        <f>(1-'Basic input'!$F$127)*'Carbon Footprints'!R8</f>
        <v>9.6265096838801911E-2</v>
      </c>
      <c r="T8" s="625">
        <f>(1-'Basic input'!$F$127)*'Carbon Footprints'!S8</f>
        <v>9.4339794902025875E-2</v>
      </c>
      <c r="U8" s="625">
        <f>(1-'Basic input'!$F$127)*'Carbon Footprints'!T8</f>
        <v>9.2452999003985362E-2</v>
      </c>
      <c r="V8" s="625">
        <f>(1-'Basic input'!$F$127)*'Carbon Footprints'!U8</f>
        <v>9.060393902390565E-2</v>
      </c>
      <c r="W8" s="625">
        <f>(1-'Basic input'!$F$127)*'Carbon Footprints'!V8</f>
        <v>8.8791860243427528E-2</v>
      </c>
      <c r="X8" s="625">
        <f>(1-'Basic input'!$F$127)*'Carbon Footprints'!W8</f>
        <v>8.7016023038558973E-2</v>
      </c>
      <c r="Y8" s="625">
        <f>(1-'Basic input'!$F$127)*'Carbon Footprints'!X8</f>
        <v>8.5275702577787799E-2</v>
      </c>
      <c r="Z8" s="625">
        <f>(1-'Basic input'!$F$127)*'Carbon Footprints'!Y8</f>
        <v>8.3570188526232048E-2</v>
      </c>
      <c r="AA8" s="625">
        <f>(1-'Basic input'!$F$127)*'Carbon Footprints'!Z8</f>
        <v>8.1898784755707402E-2</v>
      </c>
      <c r="AB8" s="625">
        <f>(1-'Basic input'!$F$127)*'Carbon Footprints'!AA8</f>
        <v>8.0260809060593255E-2</v>
      </c>
    </row>
    <row r="9" spans="2:29" x14ac:dyDescent="0.3">
      <c r="B9" s="238" t="s">
        <v>259</v>
      </c>
      <c r="C9" s="625">
        <v>0.189</v>
      </c>
      <c r="D9" s="625">
        <f>(1-'Basic input'!$F$127)*'Carbon Footprints'!C9</f>
        <v>0.18522</v>
      </c>
      <c r="E9" s="625">
        <f>(1-'Basic input'!$F$127)*'Carbon Footprints'!D9</f>
        <v>0.1815156</v>
      </c>
      <c r="F9" s="625">
        <f>(1-'Basic input'!$F$127)*'Carbon Footprints'!E9</f>
        <v>0.177885288</v>
      </c>
      <c r="G9" s="625">
        <f>(1-'Basic input'!$F$127)*'Carbon Footprints'!F9</f>
        <v>0.17432758224</v>
      </c>
      <c r="H9" s="625">
        <f>(1-'Basic input'!$F$127)*'Carbon Footprints'!G9</f>
        <v>0.17084103059520001</v>
      </c>
      <c r="I9" s="625">
        <f>(1-'Basic input'!$F$127)*'Carbon Footprints'!H9</f>
        <v>0.16742420998329599</v>
      </c>
      <c r="J9" s="625">
        <f>(1-'Basic input'!$F$127)*'Carbon Footprints'!I9</f>
        <v>0.16407572578363006</v>
      </c>
      <c r="K9" s="625">
        <f>(1-'Basic input'!$F$127)*'Carbon Footprints'!J9</f>
        <v>0.16079421126795745</v>
      </c>
      <c r="L9" s="625">
        <f>(1-'Basic input'!$F$127)*'Carbon Footprints'!K9</f>
        <v>0.1575783270425983</v>
      </c>
      <c r="M9" s="625">
        <f>(1-'Basic input'!$F$127)*'Carbon Footprints'!L9</f>
        <v>0.15442676050174634</v>
      </c>
      <c r="N9" s="625">
        <f>(1-'Basic input'!$F$127)*'Carbon Footprints'!M9</f>
        <v>0.1513382252917114</v>
      </c>
      <c r="O9" s="625">
        <f>(1-'Basic input'!$F$127)*'Carbon Footprints'!N9</f>
        <v>0.14831146078587717</v>
      </c>
      <c r="P9" s="625">
        <f>(1-'Basic input'!$F$127)*'Carbon Footprints'!O9</f>
        <v>0.14534523157015963</v>
      </c>
      <c r="Q9" s="625">
        <f>(1-'Basic input'!$F$127)*'Carbon Footprints'!P9</f>
        <v>0.14243832693875644</v>
      </c>
      <c r="R9" s="625">
        <f>(1-'Basic input'!$F$127)*'Carbon Footprints'!Q9</f>
        <v>0.1395895603999813</v>
      </c>
      <c r="S9" s="625">
        <f>(1-'Basic input'!$F$127)*'Carbon Footprints'!R9</f>
        <v>0.13679776919198167</v>
      </c>
      <c r="T9" s="625">
        <f>(1-'Basic input'!$F$127)*'Carbon Footprints'!S9</f>
        <v>0.13406181380814203</v>
      </c>
      <c r="U9" s="625">
        <f>(1-'Basic input'!$F$127)*'Carbon Footprints'!T9</f>
        <v>0.13138057753197918</v>
      </c>
      <c r="V9" s="625">
        <f>(1-'Basic input'!$F$127)*'Carbon Footprints'!U9</f>
        <v>0.12875296598133959</v>
      </c>
      <c r="W9" s="625">
        <f>(1-'Basic input'!$F$127)*'Carbon Footprints'!V9</f>
        <v>0.1261779066617128</v>
      </c>
      <c r="X9" s="625">
        <f>(1-'Basic input'!$F$127)*'Carbon Footprints'!W9</f>
        <v>0.12365434852847855</v>
      </c>
      <c r="Y9" s="625">
        <f>(1-'Basic input'!$F$127)*'Carbon Footprints'!X9</f>
        <v>0.12118126155790898</v>
      </c>
      <c r="Z9" s="625">
        <f>(1-'Basic input'!$F$127)*'Carbon Footprints'!Y9</f>
        <v>0.11875763632675079</v>
      </c>
      <c r="AA9" s="625">
        <f>(1-'Basic input'!$F$127)*'Carbon Footprints'!Z9</f>
        <v>0.11638248360021577</v>
      </c>
      <c r="AB9" s="625">
        <f>(1-'Basic input'!$F$127)*'Carbon Footprints'!AA9</f>
        <v>0.11405483392821146</v>
      </c>
    </row>
    <row r="10" spans="2:29" x14ac:dyDescent="0.3">
      <c r="B10" s="238" t="s">
        <v>260</v>
      </c>
      <c r="C10" s="625">
        <v>0.191</v>
      </c>
      <c r="D10" s="625">
        <f>(1-'Basic input'!$F$127)*'Carbon Footprints'!C10</f>
        <v>0.18718000000000001</v>
      </c>
      <c r="E10" s="625">
        <f>(1-'Basic input'!$F$127)*'Carbon Footprints'!D10</f>
        <v>0.1834364</v>
      </c>
      <c r="F10" s="625">
        <f>(1-'Basic input'!$F$127)*'Carbon Footprints'!E10</f>
        <v>0.17976767199999999</v>
      </c>
      <c r="G10" s="625">
        <f>(1-'Basic input'!$F$127)*'Carbon Footprints'!F10</f>
        <v>0.17617231855999999</v>
      </c>
      <c r="H10" s="625">
        <f>(1-'Basic input'!$F$127)*'Carbon Footprints'!G10</f>
        <v>0.17264887218879998</v>
      </c>
      <c r="I10" s="625">
        <f>(1-'Basic input'!$F$127)*'Carbon Footprints'!H10</f>
        <v>0.16919589474502397</v>
      </c>
      <c r="J10" s="625">
        <f>(1-'Basic input'!$F$127)*'Carbon Footprints'!I10</f>
        <v>0.1658119768501235</v>
      </c>
      <c r="K10" s="625">
        <f>(1-'Basic input'!$F$127)*'Carbon Footprints'!J10</f>
        <v>0.16249573731312103</v>
      </c>
      <c r="L10" s="625">
        <f>(1-'Basic input'!$F$127)*'Carbon Footprints'!K10</f>
        <v>0.1592458225668586</v>
      </c>
      <c r="M10" s="625">
        <f>(1-'Basic input'!$F$127)*'Carbon Footprints'!L10</f>
        <v>0.15606090611552142</v>
      </c>
      <c r="N10" s="625">
        <f>(1-'Basic input'!$F$127)*'Carbon Footprints'!M10</f>
        <v>0.152939687993211</v>
      </c>
      <c r="O10" s="625">
        <f>(1-'Basic input'!$F$127)*'Carbon Footprints'!N10</f>
        <v>0.14988089423334677</v>
      </c>
      <c r="P10" s="625">
        <f>(1-'Basic input'!$F$127)*'Carbon Footprints'!O10</f>
        <v>0.14688327634867984</v>
      </c>
      <c r="Q10" s="625">
        <f>(1-'Basic input'!$F$127)*'Carbon Footprints'!P10</f>
        <v>0.14394561082170623</v>
      </c>
      <c r="R10" s="625">
        <f>(1-'Basic input'!$F$127)*'Carbon Footprints'!Q10</f>
        <v>0.1410666986052721</v>
      </c>
      <c r="S10" s="625">
        <f>(1-'Basic input'!$F$127)*'Carbon Footprints'!R10</f>
        <v>0.13824536463316667</v>
      </c>
      <c r="T10" s="625">
        <f>(1-'Basic input'!$F$127)*'Carbon Footprints'!S10</f>
        <v>0.13548045734050332</v>
      </c>
      <c r="U10" s="625">
        <f>(1-'Basic input'!$F$127)*'Carbon Footprints'!T10</f>
        <v>0.13277084819369325</v>
      </c>
      <c r="V10" s="625">
        <f>(1-'Basic input'!$F$127)*'Carbon Footprints'!U10</f>
        <v>0.13011543122981939</v>
      </c>
      <c r="W10" s="625">
        <f>(1-'Basic input'!$F$127)*'Carbon Footprints'!V10</f>
        <v>0.12751312260522299</v>
      </c>
      <c r="X10" s="625">
        <f>(1-'Basic input'!$F$127)*'Carbon Footprints'!W10</f>
        <v>0.12496286015311853</v>
      </c>
      <c r="Y10" s="625">
        <f>(1-'Basic input'!$F$127)*'Carbon Footprints'!X10</f>
        <v>0.12246360295005615</v>
      </c>
      <c r="Z10" s="625">
        <f>(1-'Basic input'!$F$127)*'Carbon Footprints'!Y10</f>
        <v>0.12001433089105502</v>
      </c>
      <c r="AA10" s="625">
        <f>(1-'Basic input'!$F$127)*'Carbon Footprints'!Z10</f>
        <v>0.11761404427323392</v>
      </c>
      <c r="AB10" s="625">
        <f>(1-'Basic input'!$F$127)*'Carbon Footprints'!AA10</f>
        <v>0.11526176338776924</v>
      </c>
    </row>
    <row r="11" spans="2:29" x14ac:dyDescent="0.3">
      <c r="B11" s="238" t="s">
        <v>261</v>
      </c>
      <c r="C11" s="625">
        <v>0.19600000000000001</v>
      </c>
      <c r="D11" s="625">
        <f>(1-'Basic input'!$F$127)*'Carbon Footprints'!C11</f>
        <v>0.19208</v>
      </c>
      <c r="E11" s="625">
        <f>(1-'Basic input'!$F$127)*'Carbon Footprints'!D11</f>
        <v>0.1882384</v>
      </c>
      <c r="F11" s="625">
        <f>(1-'Basic input'!$F$127)*'Carbon Footprints'!E11</f>
        <v>0.184473632</v>
      </c>
      <c r="G11" s="625">
        <f>(1-'Basic input'!$F$127)*'Carbon Footprints'!F11</f>
        <v>0.18078415936</v>
      </c>
      <c r="H11" s="625">
        <f>(1-'Basic input'!$F$127)*'Carbon Footprints'!G11</f>
        <v>0.17716847617279999</v>
      </c>
      <c r="I11" s="625">
        <f>(1-'Basic input'!$F$127)*'Carbon Footprints'!H11</f>
        <v>0.173625106649344</v>
      </c>
      <c r="J11" s="625">
        <f>(1-'Basic input'!$F$127)*'Carbon Footprints'!I11</f>
        <v>0.17015260451635711</v>
      </c>
      <c r="K11" s="625">
        <f>(1-'Basic input'!$F$127)*'Carbon Footprints'!J11</f>
        <v>0.16674955242602996</v>
      </c>
      <c r="L11" s="625">
        <f>(1-'Basic input'!$F$127)*'Carbon Footprints'!K11</f>
        <v>0.16341456137750934</v>
      </c>
      <c r="M11" s="625">
        <f>(1-'Basic input'!$F$127)*'Carbon Footprints'!L11</f>
        <v>0.16014627014995916</v>
      </c>
      <c r="N11" s="625">
        <f>(1-'Basic input'!$F$127)*'Carbon Footprints'!M11</f>
        <v>0.15694334474695998</v>
      </c>
      <c r="O11" s="625">
        <f>(1-'Basic input'!$F$127)*'Carbon Footprints'!N11</f>
        <v>0.15380447785202078</v>
      </c>
      <c r="P11" s="625">
        <f>(1-'Basic input'!$F$127)*'Carbon Footprints'!O11</f>
        <v>0.15072838829498036</v>
      </c>
      <c r="Q11" s="625">
        <f>(1-'Basic input'!$F$127)*'Carbon Footprints'!P11</f>
        <v>0.14771382052908075</v>
      </c>
      <c r="R11" s="625">
        <f>(1-'Basic input'!$F$127)*'Carbon Footprints'!Q11</f>
        <v>0.14475954411849912</v>
      </c>
      <c r="S11" s="625">
        <f>(1-'Basic input'!$F$127)*'Carbon Footprints'!R11</f>
        <v>0.14186435323612914</v>
      </c>
      <c r="T11" s="625">
        <f>(1-'Basic input'!$F$127)*'Carbon Footprints'!S11</f>
        <v>0.13902706617140656</v>
      </c>
      <c r="U11" s="625">
        <f>(1-'Basic input'!$F$127)*'Carbon Footprints'!T11</f>
        <v>0.13624652484797842</v>
      </c>
      <c r="V11" s="625">
        <f>(1-'Basic input'!$F$127)*'Carbon Footprints'!U11</f>
        <v>0.13352159435101885</v>
      </c>
      <c r="W11" s="625">
        <f>(1-'Basic input'!$F$127)*'Carbon Footprints'!V11</f>
        <v>0.13085116246399847</v>
      </c>
      <c r="X11" s="625">
        <f>(1-'Basic input'!$F$127)*'Carbon Footprints'!W11</f>
        <v>0.12823413921471849</v>
      </c>
      <c r="Y11" s="625">
        <f>(1-'Basic input'!$F$127)*'Carbon Footprints'!X11</f>
        <v>0.12566945643042413</v>
      </c>
      <c r="Z11" s="625">
        <f>(1-'Basic input'!$F$127)*'Carbon Footprints'!Y11</f>
        <v>0.12315606730181564</v>
      </c>
      <c r="AA11" s="625">
        <f>(1-'Basic input'!$F$127)*'Carbon Footprints'!Z11</f>
        <v>0.12069294595577933</v>
      </c>
      <c r="AB11" s="625">
        <f>(1-'Basic input'!$F$127)*'Carbon Footprints'!AA11</f>
        <v>0.11827908703666373</v>
      </c>
    </row>
    <row r="12" spans="2:29" x14ac:dyDescent="0.3">
      <c r="B12" s="238" t="s">
        <v>262</v>
      </c>
      <c r="C12" s="625">
        <v>0.217</v>
      </c>
      <c r="D12" s="625">
        <f>(1-'Basic input'!$F$127)*'Carbon Footprints'!C12</f>
        <v>0.21265999999999999</v>
      </c>
      <c r="E12" s="625">
        <f>(1-'Basic input'!$F$127)*'Carbon Footprints'!D12</f>
        <v>0.20840679999999998</v>
      </c>
      <c r="F12" s="625">
        <f>(1-'Basic input'!$F$127)*'Carbon Footprints'!E12</f>
        <v>0.20423866399999996</v>
      </c>
      <c r="G12" s="625">
        <f>(1-'Basic input'!$F$127)*'Carbon Footprints'!F12</f>
        <v>0.20015389071999995</v>
      </c>
      <c r="H12" s="625">
        <f>(1-'Basic input'!$F$127)*'Carbon Footprints'!G12</f>
        <v>0.19615081290559994</v>
      </c>
      <c r="I12" s="625">
        <f>(1-'Basic input'!$F$127)*'Carbon Footprints'!H12</f>
        <v>0.19222779664748793</v>
      </c>
      <c r="J12" s="625">
        <f>(1-'Basic input'!$F$127)*'Carbon Footprints'!I12</f>
        <v>0.18838324071453816</v>
      </c>
      <c r="K12" s="625">
        <f>(1-'Basic input'!$F$127)*'Carbon Footprints'!J12</f>
        <v>0.18461557590024738</v>
      </c>
      <c r="L12" s="625">
        <f>(1-'Basic input'!$F$127)*'Carbon Footprints'!K12</f>
        <v>0.18092326438224243</v>
      </c>
      <c r="M12" s="625">
        <f>(1-'Basic input'!$F$127)*'Carbon Footprints'!L12</f>
        <v>0.17730479909459759</v>
      </c>
      <c r="N12" s="625">
        <f>(1-'Basic input'!$F$127)*'Carbon Footprints'!M12</f>
        <v>0.17375870311270564</v>
      </c>
      <c r="O12" s="625">
        <f>(1-'Basic input'!$F$127)*'Carbon Footprints'!N12</f>
        <v>0.17028352905045152</v>
      </c>
      <c r="P12" s="625">
        <f>(1-'Basic input'!$F$127)*'Carbon Footprints'!O12</f>
        <v>0.16687785846944247</v>
      </c>
      <c r="Q12" s="625">
        <f>(1-'Basic input'!$F$127)*'Carbon Footprints'!P12</f>
        <v>0.16354030130005362</v>
      </c>
      <c r="R12" s="625">
        <f>(1-'Basic input'!$F$127)*'Carbon Footprints'!Q12</f>
        <v>0.16026949527405254</v>
      </c>
      <c r="S12" s="625">
        <f>(1-'Basic input'!$F$127)*'Carbon Footprints'!R12</f>
        <v>0.15706410536857149</v>
      </c>
      <c r="T12" s="625">
        <f>(1-'Basic input'!$F$127)*'Carbon Footprints'!S12</f>
        <v>0.15392282326120005</v>
      </c>
      <c r="U12" s="625">
        <f>(1-'Basic input'!$F$127)*'Carbon Footprints'!T12</f>
        <v>0.15084436679597604</v>
      </c>
      <c r="V12" s="625">
        <f>(1-'Basic input'!$F$127)*'Carbon Footprints'!U12</f>
        <v>0.14782747946005653</v>
      </c>
      <c r="W12" s="625">
        <f>(1-'Basic input'!$F$127)*'Carbon Footprints'!V12</f>
        <v>0.1448709298708554</v>
      </c>
      <c r="X12" s="625">
        <f>(1-'Basic input'!$F$127)*'Carbon Footprints'!W12</f>
        <v>0.1419735112734383</v>
      </c>
      <c r="Y12" s="625">
        <f>(1-'Basic input'!$F$127)*'Carbon Footprints'!X12</f>
        <v>0.13913404104796953</v>
      </c>
      <c r="Z12" s="625">
        <f>(1-'Basic input'!$F$127)*'Carbon Footprints'!Y12</f>
        <v>0.13635136022701014</v>
      </c>
      <c r="AA12" s="625">
        <f>(1-'Basic input'!$F$127)*'Carbon Footprints'!Z12</f>
        <v>0.13362433302246993</v>
      </c>
      <c r="AB12" s="625">
        <f>(1-'Basic input'!$F$127)*'Carbon Footprints'!AA12</f>
        <v>0.13095184636202054</v>
      </c>
    </row>
    <row r="13" spans="2:29" x14ac:dyDescent="0.3">
      <c r="B13" s="238" t="s">
        <v>263</v>
      </c>
      <c r="C13" s="625">
        <v>0.27</v>
      </c>
      <c r="D13" s="625">
        <f>(1-'Basic input'!$F$127)*'Carbon Footprints'!C13</f>
        <v>0.2646</v>
      </c>
      <c r="E13" s="625">
        <f>(1-'Basic input'!$F$127)*'Carbon Footprints'!D13</f>
        <v>0.25930799999999998</v>
      </c>
      <c r="F13" s="625">
        <f>(1-'Basic input'!$F$127)*'Carbon Footprints'!E13</f>
        <v>0.25412183999999999</v>
      </c>
      <c r="G13" s="625">
        <f>(1-'Basic input'!$F$127)*'Carbon Footprints'!F13</f>
        <v>0.24903940319999998</v>
      </c>
      <c r="H13" s="625">
        <f>(1-'Basic input'!$F$127)*'Carbon Footprints'!G13</f>
        <v>0.24405861513599997</v>
      </c>
      <c r="I13" s="625">
        <f>(1-'Basic input'!$F$127)*'Carbon Footprints'!H13</f>
        <v>0.23917744283327996</v>
      </c>
      <c r="J13" s="625">
        <f>(1-'Basic input'!$F$127)*'Carbon Footprints'!I13</f>
        <v>0.23439389397661436</v>
      </c>
      <c r="K13" s="625">
        <f>(1-'Basic input'!$F$127)*'Carbon Footprints'!J13</f>
        <v>0.22970601609708208</v>
      </c>
      <c r="L13" s="625">
        <f>(1-'Basic input'!$F$127)*'Carbon Footprints'!K13</f>
        <v>0.22511189577514043</v>
      </c>
      <c r="M13" s="625">
        <f>(1-'Basic input'!$F$127)*'Carbon Footprints'!L13</f>
        <v>0.22060965785963763</v>
      </c>
      <c r="N13" s="625">
        <f>(1-'Basic input'!$F$127)*'Carbon Footprints'!M13</f>
        <v>0.21619746470244486</v>
      </c>
      <c r="O13" s="625">
        <f>(1-'Basic input'!$F$127)*'Carbon Footprints'!N13</f>
        <v>0.21187351540839597</v>
      </c>
      <c r="P13" s="625">
        <f>(1-'Basic input'!$F$127)*'Carbon Footprints'!O13</f>
        <v>0.20763604510022804</v>
      </c>
      <c r="Q13" s="625">
        <f>(1-'Basic input'!$F$127)*'Carbon Footprints'!P13</f>
        <v>0.20348332419822349</v>
      </c>
      <c r="R13" s="625">
        <f>(1-'Basic input'!$F$127)*'Carbon Footprints'!Q13</f>
        <v>0.19941365771425901</v>
      </c>
      <c r="S13" s="625">
        <f>(1-'Basic input'!$F$127)*'Carbon Footprints'!R13</f>
        <v>0.19542538455997382</v>
      </c>
      <c r="T13" s="625">
        <f>(1-'Basic input'!$F$127)*'Carbon Footprints'!S13</f>
        <v>0.19151687686877433</v>
      </c>
      <c r="U13" s="625">
        <f>(1-'Basic input'!$F$127)*'Carbon Footprints'!T13</f>
        <v>0.18768653933139884</v>
      </c>
      <c r="V13" s="625">
        <f>(1-'Basic input'!$F$127)*'Carbon Footprints'!U13</f>
        <v>0.18393280854477087</v>
      </c>
      <c r="W13" s="625">
        <f>(1-'Basic input'!$F$127)*'Carbon Footprints'!V13</f>
        <v>0.18025415237387546</v>
      </c>
      <c r="X13" s="625">
        <f>(1-'Basic input'!$F$127)*'Carbon Footprints'!W13</f>
        <v>0.17664906932639796</v>
      </c>
      <c r="Y13" s="625">
        <f>(1-'Basic input'!$F$127)*'Carbon Footprints'!X13</f>
        <v>0.17311608793986999</v>
      </c>
      <c r="Z13" s="625">
        <f>(1-'Basic input'!$F$127)*'Carbon Footprints'!Y13</f>
        <v>0.16965376618107258</v>
      </c>
      <c r="AA13" s="625">
        <f>(1-'Basic input'!$F$127)*'Carbon Footprints'!Z13</f>
        <v>0.16626069085745113</v>
      </c>
      <c r="AB13" s="625">
        <f>(1-'Basic input'!$F$127)*'Carbon Footprints'!AA13</f>
        <v>0.16293547704030209</v>
      </c>
    </row>
    <row r="14" spans="2:29" x14ac:dyDescent="0.3">
      <c r="B14" s="238" t="s">
        <v>264</v>
      </c>
      <c r="C14" s="625">
        <v>0.28199999999999997</v>
      </c>
      <c r="D14" s="625">
        <f>(1-'Basic input'!$F$127)*'Carbon Footprints'!C14</f>
        <v>0.27635999999999999</v>
      </c>
      <c r="E14" s="625">
        <f>(1-'Basic input'!$F$127)*'Carbon Footprints'!D14</f>
        <v>0.27083279999999998</v>
      </c>
      <c r="F14" s="625">
        <f>(1-'Basic input'!$F$127)*'Carbon Footprints'!E14</f>
        <v>0.26541614399999996</v>
      </c>
      <c r="G14" s="625">
        <f>(1-'Basic input'!$F$127)*'Carbon Footprints'!F14</f>
        <v>0.26010782111999997</v>
      </c>
      <c r="H14" s="625">
        <f>(1-'Basic input'!$F$127)*'Carbon Footprints'!G14</f>
        <v>0.25490566469759995</v>
      </c>
      <c r="I14" s="625">
        <f>(1-'Basic input'!$F$127)*'Carbon Footprints'!H14</f>
        <v>0.24980755140364794</v>
      </c>
      <c r="J14" s="625">
        <f>(1-'Basic input'!$F$127)*'Carbon Footprints'!I14</f>
        <v>0.24481140037557497</v>
      </c>
      <c r="K14" s="625">
        <f>(1-'Basic input'!$F$127)*'Carbon Footprints'!J14</f>
        <v>0.23991517236806348</v>
      </c>
      <c r="L14" s="625">
        <f>(1-'Basic input'!$F$127)*'Carbon Footprints'!K14</f>
        <v>0.23511686892070222</v>
      </c>
      <c r="M14" s="625">
        <f>(1-'Basic input'!$F$127)*'Carbon Footprints'!L14</f>
        <v>0.23041453154228816</v>
      </c>
      <c r="N14" s="625">
        <f>(1-'Basic input'!$F$127)*'Carbon Footprints'!M14</f>
        <v>0.22580624091144239</v>
      </c>
      <c r="O14" s="625">
        <f>(1-'Basic input'!$F$127)*'Carbon Footprints'!N14</f>
        <v>0.22129011609321353</v>
      </c>
      <c r="P14" s="625">
        <f>(1-'Basic input'!$F$127)*'Carbon Footprints'!O14</f>
        <v>0.21686431377134927</v>
      </c>
      <c r="Q14" s="625">
        <f>(1-'Basic input'!$F$127)*'Carbon Footprints'!P14</f>
        <v>0.21252702749592228</v>
      </c>
      <c r="R14" s="625">
        <f>(1-'Basic input'!$F$127)*'Carbon Footprints'!Q14</f>
        <v>0.20827648694600384</v>
      </c>
      <c r="S14" s="625">
        <f>(1-'Basic input'!$F$127)*'Carbon Footprints'!R14</f>
        <v>0.20411095720708375</v>
      </c>
      <c r="T14" s="625">
        <f>(1-'Basic input'!$F$127)*'Carbon Footprints'!S14</f>
        <v>0.20002873806294208</v>
      </c>
      <c r="U14" s="625">
        <f>(1-'Basic input'!$F$127)*'Carbon Footprints'!T14</f>
        <v>0.19602816330168324</v>
      </c>
      <c r="V14" s="625">
        <f>(1-'Basic input'!$F$127)*'Carbon Footprints'!U14</f>
        <v>0.19210760003564958</v>
      </c>
      <c r="W14" s="625">
        <f>(1-'Basic input'!$F$127)*'Carbon Footprints'!V14</f>
        <v>0.18826544803493658</v>
      </c>
      <c r="X14" s="625">
        <f>(1-'Basic input'!$F$127)*'Carbon Footprints'!W14</f>
        <v>0.18450013907423785</v>
      </c>
      <c r="Y14" s="625">
        <f>(1-'Basic input'!$F$127)*'Carbon Footprints'!X14</f>
        <v>0.18081013629275308</v>
      </c>
      <c r="Z14" s="625">
        <f>(1-'Basic input'!$F$127)*'Carbon Footprints'!Y14</f>
        <v>0.17719393356689803</v>
      </c>
      <c r="AA14" s="625">
        <f>(1-'Basic input'!$F$127)*'Carbon Footprints'!Z14</f>
        <v>0.17365005489556007</v>
      </c>
      <c r="AB14" s="625">
        <f>(1-'Basic input'!$F$127)*'Carbon Footprints'!AA14</f>
        <v>0.17017705379764886</v>
      </c>
    </row>
    <row r="15" spans="2:29" x14ac:dyDescent="0.3">
      <c r="B15" s="238" t="s">
        <v>265</v>
      </c>
      <c r="C15" s="625">
        <v>0.28899999999999998</v>
      </c>
      <c r="D15" s="625">
        <f>(1-'Basic input'!$F$127)*'Carbon Footprints'!C15</f>
        <v>0.28321999999999997</v>
      </c>
      <c r="E15" s="625">
        <f>(1-'Basic input'!$F$127)*'Carbon Footprints'!D15</f>
        <v>0.27755559999999996</v>
      </c>
      <c r="F15" s="625">
        <f>(1-'Basic input'!$F$127)*'Carbon Footprints'!E15</f>
        <v>0.27200448799999993</v>
      </c>
      <c r="G15" s="625">
        <f>(1-'Basic input'!$F$127)*'Carbon Footprints'!F15</f>
        <v>0.26656439823999994</v>
      </c>
      <c r="H15" s="625">
        <f>(1-'Basic input'!$F$127)*'Carbon Footprints'!G15</f>
        <v>0.26123311027519996</v>
      </c>
      <c r="I15" s="625">
        <f>(1-'Basic input'!$F$127)*'Carbon Footprints'!H15</f>
        <v>0.25600844806969597</v>
      </c>
      <c r="J15" s="625">
        <f>(1-'Basic input'!$F$127)*'Carbon Footprints'!I15</f>
        <v>0.25088827910830203</v>
      </c>
      <c r="K15" s="625">
        <f>(1-'Basic input'!$F$127)*'Carbon Footprints'!J15</f>
        <v>0.24587051352613598</v>
      </c>
      <c r="L15" s="625">
        <f>(1-'Basic input'!$F$127)*'Carbon Footprints'!K15</f>
        <v>0.24095310325561325</v>
      </c>
      <c r="M15" s="625">
        <f>(1-'Basic input'!$F$127)*'Carbon Footprints'!L15</f>
        <v>0.23613404119050099</v>
      </c>
      <c r="N15" s="625">
        <f>(1-'Basic input'!$F$127)*'Carbon Footprints'!M15</f>
        <v>0.23141136036669097</v>
      </c>
      <c r="O15" s="625">
        <f>(1-'Basic input'!$F$127)*'Carbon Footprints'!N15</f>
        <v>0.22678313315935714</v>
      </c>
      <c r="P15" s="625">
        <f>(1-'Basic input'!$F$127)*'Carbon Footprints'!O15</f>
        <v>0.22224747049617</v>
      </c>
      <c r="Q15" s="625">
        <f>(1-'Basic input'!$F$127)*'Carbon Footprints'!P15</f>
        <v>0.21780252108624659</v>
      </c>
      <c r="R15" s="625">
        <f>(1-'Basic input'!$F$127)*'Carbon Footprints'!Q15</f>
        <v>0.21344647066452166</v>
      </c>
      <c r="S15" s="625">
        <f>(1-'Basic input'!$F$127)*'Carbon Footprints'!R15</f>
        <v>0.20917754125123122</v>
      </c>
      <c r="T15" s="625">
        <f>(1-'Basic input'!$F$127)*'Carbon Footprints'!S15</f>
        <v>0.20499399042620658</v>
      </c>
      <c r="U15" s="625">
        <f>(1-'Basic input'!$F$127)*'Carbon Footprints'!T15</f>
        <v>0.20089411061768245</v>
      </c>
      <c r="V15" s="625">
        <f>(1-'Basic input'!$F$127)*'Carbon Footprints'!U15</f>
        <v>0.19687622840532878</v>
      </c>
      <c r="W15" s="625">
        <f>(1-'Basic input'!$F$127)*'Carbon Footprints'!V15</f>
        <v>0.1929387038372222</v>
      </c>
      <c r="X15" s="625">
        <f>(1-'Basic input'!$F$127)*'Carbon Footprints'!W15</f>
        <v>0.18907992976047774</v>
      </c>
      <c r="Y15" s="625">
        <f>(1-'Basic input'!$F$127)*'Carbon Footprints'!X15</f>
        <v>0.1852983311652682</v>
      </c>
      <c r="Z15" s="625">
        <f>(1-'Basic input'!$F$127)*'Carbon Footprints'!Y15</f>
        <v>0.18159236454196284</v>
      </c>
      <c r="AA15" s="625">
        <f>(1-'Basic input'!$F$127)*'Carbon Footprints'!Z15</f>
        <v>0.17796051725112358</v>
      </c>
      <c r="AB15" s="625">
        <f>(1-'Basic input'!$F$127)*'Carbon Footprints'!AA15</f>
        <v>0.17440130690610112</v>
      </c>
    </row>
    <row r="16" spans="2:29" x14ac:dyDescent="0.3">
      <c r="B16" s="238" t="s">
        <v>266</v>
      </c>
      <c r="C16" s="625">
        <v>0.29299999999999998</v>
      </c>
      <c r="D16" s="625">
        <f>(1-'Basic input'!$F$127)*'Carbon Footprints'!C16</f>
        <v>0.28713999999999995</v>
      </c>
      <c r="E16" s="625">
        <f>(1-'Basic input'!$F$127)*'Carbon Footprints'!D16</f>
        <v>0.28139719999999996</v>
      </c>
      <c r="F16" s="625">
        <f>(1-'Basic input'!$F$127)*'Carbon Footprints'!E16</f>
        <v>0.27576925599999996</v>
      </c>
      <c r="G16" s="625">
        <f>(1-'Basic input'!$F$127)*'Carbon Footprints'!F16</f>
        <v>0.27025387087999997</v>
      </c>
      <c r="H16" s="625">
        <f>(1-'Basic input'!$F$127)*'Carbon Footprints'!G16</f>
        <v>0.26484879346239998</v>
      </c>
      <c r="I16" s="625">
        <f>(1-'Basic input'!$F$127)*'Carbon Footprints'!H16</f>
        <v>0.25955181759315199</v>
      </c>
      <c r="J16" s="625">
        <f>(1-'Basic input'!$F$127)*'Carbon Footprints'!I16</f>
        <v>0.25436078124128897</v>
      </c>
      <c r="K16" s="625">
        <f>(1-'Basic input'!$F$127)*'Carbon Footprints'!J16</f>
        <v>0.24927356561646319</v>
      </c>
      <c r="L16" s="625">
        <f>(1-'Basic input'!$F$127)*'Carbon Footprints'!K16</f>
        <v>0.24428809430413392</v>
      </c>
      <c r="M16" s="625">
        <f>(1-'Basic input'!$F$127)*'Carbon Footprints'!L16</f>
        <v>0.23940233241805123</v>
      </c>
      <c r="N16" s="625">
        <f>(1-'Basic input'!$F$127)*'Carbon Footprints'!M16</f>
        <v>0.23461428576969021</v>
      </c>
      <c r="O16" s="625">
        <f>(1-'Basic input'!$F$127)*'Carbon Footprints'!N16</f>
        <v>0.22992200005429639</v>
      </c>
      <c r="P16" s="625">
        <f>(1-'Basic input'!$F$127)*'Carbon Footprints'!O16</f>
        <v>0.22532356005321047</v>
      </c>
      <c r="Q16" s="625">
        <f>(1-'Basic input'!$F$127)*'Carbon Footprints'!P16</f>
        <v>0.22081708885214626</v>
      </c>
      <c r="R16" s="625">
        <f>(1-'Basic input'!$F$127)*'Carbon Footprints'!Q16</f>
        <v>0.21640074707510334</v>
      </c>
      <c r="S16" s="625">
        <f>(1-'Basic input'!$F$127)*'Carbon Footprints'!R16</f>
        <v>0.21207273213360128</v>
      </c>
      <c r="T16" s="625">
        <f>(1-'Basic input'!$F$127)*'Carbon Footprints'!S16</f>
        <v>0.20783127749092925</v>
      </c>
      <c r="U16" s="625">
        <f>(1-'Basic input'!$F$127)*'Carbon Footprints'!T16</f>
        <v>0.20367465194111067</v>
      </c>
      <c r="V16" s="625">
        <f>(1-'Basic input'!$F$127)*'Carbon Footprints'!U16</f>
        <v>0.19960115890228847</v>
      </c>
      <c r="W16" s="625">
        <f>(1-'Basic input'!$F$127)*'Carbon Footprints'!V16</f>
        <v>0.19560913572424268</v>
      </c>
      <c r="X16" s="625">
        <f>(1-'Basic input'!$F$127)*'Carbon Footprints'!W16</f>
        <v>0.19169695300975784</v>
      </c>
      <c r="Y16" s="625">
        <f>(1-'Basic input'!$F$127)*'Carbon Footprints'!X16</f>
        <v>0.18786301394956267</v>
      </c>
      <c r="Z16" s="625">
        <f>(1-'Basic input'!$F$127)*'Carbon Footprints'!Y16</f>
        <v>0.18410575367057141</v>
      </c>
      <c r="AA16" s="625">
        <f>(1-'Basic input'!$F$127)*'Carbon Footprints'!Z16</f>
        <v>0.18042363859715999</v>
      </c>
      <c r="AB16" s="625">
        <f>(1-'Basic input'!$F$127)*'Carbon Footprints'!AA16</f>
        <v>0.17681516582521678</v>
      </c>
    </row>
    <row r="17" spans="2:28" x14ac:dyDescent="0.3">
      <c r="B17" s="238" t="s">
        <v>267</v>
      </c>
      <c r="C17" s="625">
        <v>0.318</v>
      </c>
      <c r="D17" s="625">
        <f>(1-'Basic input'!$F$127)*'Carbon Footprints'!C17</f>
        <v>0.31163999999999997</v>
      </c>
      <c r="E17" s="625">
        <f>(1-'Basic input'!$F$127)*'Carbon Footprints'!D17</f>
        <v>0.30540719999999999</v>
      </c>
      <c r="F17" s="625">
        <f>(1-'Basic input'!$F$127)*'Carbon Footprints'!E17</f>
        <v>0.29929905600000001</v>
      </c>
      <c r="G17" s="625">
        <f>(1-'Basic input'!$F$127)*'Carbon Footprints'!F17</f>
        <v>0.29331307488000002</v>
      </c>
      <c r="H17" s="625">
        <f>(1-'Basic input'!$F$127)*'Carbon Footprints'!G17</f>
        <v>0.28744681338240002</v>
      </c>
      <c r="I17" s="625">
        <f>(1-'Basic input'!$F$127)*'Carbon Footprints'!H17</f>
        <v>0.28169787711475203</v>
      </c>
      <c r="J17" s="625">
        <f>(1-'Basic input'!$F$127)*'Carbon Footprints'!I17</f>
        <v>0.27606391957245696</v>
      </c>
      <c r="K17" s="625">
        <f>(1-'Basic input'!$F$127)*'Carbon Footprints'!J17</f>
        <v>0.27054264118100779</v>
      </c>
      <c r="L17" s="625">
        <f>(1-'Basic input'!$F$127)*'Carbon Footprints'!K17</f>
        <v>0.26513178835738765</v>
      </c>
      <c r="M17" s="625">
        <f>(1-'Basic input'!$F$127)*'Carbon Footprints'!L17</f>
        <v>0.25982915259023992</v>
      </c>
      <c r="N17" s="625">
        <f>(1-'Basic input'!$F$127)*'Carbon Footprints'!M17</f>
        <v>0.25463256953843511</v>
      </c>
      <c r="O17" s="625">
        <f>(1-'Basic input'!$F$127)*'Carbon Footprints'!N17</f>
        <v>0.24953991814766641</v>
      </c>
      <c r="P17" s="625">
        <f>(1-'Basic input'!$F$127)*'Carbon Footprints'!O17</f>
        <v>0.24454911978471308</v>
      </c>
      <c r="Q17" s="625">
        <f>(1-'Basic input'!$F$127)*'Carbon Footprints'!P17</f>
        <v>0.23965813738901881</v>
      </c>
      <c r="R17" s="625">
        <f>(1-'Basic input'!$F$127)*'Carbon Footprints'!Q17</f>
        <v>0.23486497464123843</v>
      </c>
      <c r="S17" s="625">
        <f>(1-'Basic input'!$F$127)*'Carbon Footprints'!R17</f>
        <v>0.23016767514841366</v>
      </c>
      <c r="T17" s="625">
        <f>(1-'Basic input'!$F$127)*'Carbon Footprints'!S17</f>
        <v>0.22556432164544538</v>
      </c>
      <c r="U17" s="625">
        <f>(1-'Basic input'!$F$127)*'Carbon Footprints'!T17</f>
        <v>0.22105303521253647</v>
      </c>
      <c r="V17" s="625">
        <f>(1-'Basic input'!$F$127)*'Carbon Footprints'!U17</f>
        <v>0.21663197450828572</v>
      </c>
      <c r="W17" s="625">
        <f>(1-'Basic input'!$F$127)*'Carbon Footprints'!V17</f>
        <v>0.21229933501812001</v>
      </c>
      <c r="X17" s="625">
        <f>(1-'Basic input'!$F$127)*'Carbon Footprints'!W17</f>
        <v>0.2080533483177576</v>
      </c>
      <c r="Y17" s="625">
        <f>(1-'Basic input'!$F$127)*'Carbon Footprints'!X17</f>
        <v>0.20389228135140244</v>
      </c>
      <c r="Z17" s="625">
        <f>(1-'Basic input'!$F$127)*'Carbon Footprints'!Y17</f>
        <v>0.19981443572437438</v>
      </c>
      <c r="AA17" s="625">
        <f>(1-'Basic input'!$F$127)*'Carbon Footprints'!Z17</f>
        <v>0.19581814700988689</v>
      </c>
      <c r="AB17" s="625">
        <f>(1-'Basic input'!$F$127)*'Carbon Footprints'!AA17</f>
        <v>0.19190178406968916</v>
      </c>
    </row>
    <row r="18" spans="2:28" x14ac:dyDescent="0.3">
      <c r="B18" s="238" t="s">
        <v>268</v>
      </c>
      <c r="C18" s="625">
        <v>0.34399999999999997</v>
      </c>
      <c r="D18" s="625">
        <f>(1-'Basic input'!$F$127)*'Carbon Footprints'!C18</f>
        <v>0.33711999999999998</v>
      </c>
      <c r="E18" s="625">
        <f>(1-'Basic input'!$F$127)*'Carbon Footprints'!D18</f>
        <v>0.33037759999999999</v>
      </c>
      <c r="F18" s="625">
        <f>(1-'Basic input'!$F$127)*'Carbon Footprints'!E18</f>
        <v>0.32377004799999998</v>
      </c>
      <c r="G18" s="625">
        <f>(1-'Basic input'!$F$127)*'Carbon Footprints'!F18</f>
        <v>0.31729464703999999</v>
      </c>
      <c r="H18" s="625">
        <f>(1-'Basic input'!$F$127)*'Carbon Footprints'!G18</f>
        <v>0.31094875409919998</v>
      </c>
      <c r="I18" s="625">
        <f>(1-'Basic input'!$F$127)*'Carbon Footprints'!H18</f>
        <v>0.30472977901721598</v>
      </c>
      <c r="J18" s="625">
        <f>(1-'Basic input'!$F$127)*'Carbon Footprints'!I18</f>
        <v>0.29863518343687168</v>
      </c>
      <c r="K18" s="625">
        <f>(1-'Basic input'!$F$127)*'Carbon Footprints'!J18</f>
        <v>0.29266247976813425</v>
      </c>
      <c r="L18" s="625">
        <f>(1-'Basic input'!$F$127)*'Carbon Footprints'!K18</f>
        <v>0.28680923017277155</v>
      </c>
      <c r="M18" s="625">
        <f>(1-'Basic input'!$F$127)*'Carbon Footprints'!L18</f>
        <v>0.28107304556931612</v>
      </c>
      <c r="N18" s="625">
        <f>(1-'Basic input'!$F$127)*'Carbon Footprints'!M18</f>
        <v>0.27545158465792979</v>
      </c>
      <c r="O18" s="625">
        <f>(1-'Basic input'!$F$127)*'Carbon Footprints'!N18</f>
        <v>0.26994255296477121</v>
      </c>
      <c r="P18" s="625">
        <f>(1-'Basic input'!$F$127)*'Carbon Footprints'!O18</f>
        <v>0.26454370190547577</v>
      </c>
      <c r="Q18" s="625">
        <f>(1-'Basic input'!$F$127)*'Carbon Footprints'!P18</f>
        <v>0.25925282786736625</v>
      </c>
      <c r="R18" s="625">
        <f>(1-'Basic input'!$F$127)*'Carbon Footprints'!Q18</f>
        <v>0.2540677713100189</v>
      </c>
      <c r="S18" s="625">
        <f>(1-'Basic input'!$F$127)*'Carbon Footprints'!R18</f>
        <v>0.24898641588381851</v>
      </c>
      <c r="T18" s="625">
        <f>(1-'Basic input'!$F$127)*'Carbon Footprints'!S18</f>
        <v>0.24400668756614213</v>
      </c>
      <c r="U18" s="625">
        <f>(1-'Basic input'!$F$127)*'Carbon Footprints'!T18</f>
        <v>0.23912655381481929</v>
      </c>
      <c r="V18" s="625">
        <f>(1-'Basic input'!$F$127)*'Carbon Footprints'!U18</f>
        <v>0.23434402273852289</v>
      </c>
      <c r="W18" s="625">
        <f>(1-'Basic input'!$F$127)*'Carbon Footprints'!V18</f>
        <v>0.22965714228375242</v>
      </c>
      <c r="X18" s="625">
        <f>(1-'Basic input'!$F$127)*'Carbon Footprints'!W18</f>
        <v>0.22506399943807737</v>
      </c>
      <c r="Y18" s="625">
        <f>(1-'Basic input'!$F$127)*'Carbon Footprints'!X18</f>
        <v>0.22056271944931582</v>
      </c>
      <c r="Z18" s="625">
        <f>(1-'Basic input'!$F$127)*'Carbon Footprints'!Y18</f>
        <v>0.21615146506032951</v>
      </c>
      <c r="AA18" s="625">
        <f>(1-'Basic input'!$F$127)*'Carbon Footprints'!Z18</f>
        <v>0.21182843575912291</v>
      </c>
      <c r="AB18" s="625">
        <f>(1-'Basic input'!$F$127)*'Carbon Footprints'!AA18</f>
        <v>0.20759186704394045</v>
      </c>
    </row>
    <row r="19" spans="2:28" x14ac:dyDescent="0.3">
      <c r="B19" s="238" t="s">
        <v>269</v>
      </c>
      <c r="C19" s="625">
        <v>0.35</v>
      </c>
      <c r="D19" s="625">
        <f>(1-'Basic input'!$F$127)*'Carbon Footprints'!C19</f>
        <v>0.34299999999999997</v>
      </c>
      <c r="E19" s="625">
        <f>(1-'Basic input'!$F$127)*'Carbon Footprints'!D19</f>
        <v>0.33613999999999994</v>
      </c>
      <c r="F19" s="625">
        <f>(1-'Basic input'!$F$127)*'Carbon Footprints'!E19</f>
        <v>0.32941719999999991</v>
      </c>
      <c r="G19" s="625">
        <f>(1-'Basic input'!$F$127)*'Carbon Footprints'!F19</f>
        <v>0.32282885599999989</v>
      </c>
      <c r="H19" s="625">
        <f>(1-'Basic input'!$F$127)*'Carbon Footprints'!G19</f>
        <v>0.31637227887999986</v>
      </c>
      <c r="I19" s="625">
        <f>(1-'Basic input'!$F$127)*'Carbon Footprints'!H19</f>
        <v>0.31004483330239985</v>
      </c>
      <c r="J19" s="625">
        <f>(1-'Basic input'!$F$127)*'Carbon Footprints'!I19</f>
        <v>0.30384393663635184</v>
      </c>
      <c r="K19" s="625">
        <f>(1-'Basic input'!$F$127)*'Carbon Footprints'!J19</f>
        <v>0.29776705790362479</v>
      </c>
      <c r="L19" s="625">
        <f>(1-'Basic input'!$F$127)*'Carbon Footprints'!K19</f>
        <v>0.29181171674555229</v>
      </c>
      <c r="M19" s="625">
        <f>(1-'Basic input'!$F$127)*'Carbon Footprints'!L19</f>
        <v>0.28597548241064125</v>
      </c>
      <c r="N19" s="625">
        <f>(1-'Basic input'!$F$127)*'Carbon Footprints'!M19</f>
        <v>0.28025597276242842</v>
      </c>
      <c r="O19" s="625">
        <f>(1-'Basic input'!$F$127)*'Carbon Footprints'!N19</f>
        <v>0.27465085330717987</v>
      </c>
      <c r="P19" s="625">
        <f>(1-'Basic input'!$F$127)*'Carbon Footprints'!O19</f>
        <v>0.26915783624103629</v>
      </c>
      <c r="Q19" s="625">
        <f>(1-'Basic input'!$F$127)*'Carbon Footprints'!P19</f>
        <v>0.26377467951621558</v>
      </c>
      <c r="R19" s="625">
        <f>(1-'Basic input'!$F$127)*'Carbon Footprints'!Q19</f>
        <v>0.25849918592589127</v>
      </c>
      <c r="S19" s="625">
        <f>(1-'Basic input'!$F$127)*'Carbon Footprints'!R19</f>
        <v>0.25332920220737343</v>
      </c>
      <c r="T19" s="625">
        <f>(1-'Basic input'!$F$127)*'Carbon Footprints'!S19</f>
        <v>0.24826261816322595</v>
      </c>
      <c r="U19" s="625">
        <f>(1-'Basic input'!$F$127)*'Carbon Footprints'!T19</f>
        <v>0.24329736579996142</v>
      </c>
      <c r="V19" s="625">
        <f>(1-'Basic input'!$F$127)*'Carbon Footprints'!U19</f>
        <v>0.23843141848396218</v>
      </c>
      <c r="W19" s="625">
        <f>(1-'Basic input'!$F$127)*'Carbon Footprints'!V19</f>
        <v>0.23366279011428293</v>
      </c>
      <c r="X19" s="625">
        <f>(1-'Basic input'!$F$127)*'Carbon Footprints'!W19</f>
        <v>0.22898953431199726</v>
      </c>
      <c r="Y19" s="625">
        <f>(1-'Basic input'!$F$127)*'Carbon Footprints'!X19</f>
        <v>0.2244097436257573</v>
      </c>
      <c r="Z19" s="625">
        <f>(1-'Basic input'!$F$127)*'Carbon Footprints'!Y19</f>
        <v>0.21992154875324216</v>
      </c>
      <c r="AA19" s="625">
        <f>(1-'Basic input'!$F$127)*'Carbon Footprints'!Z19</f>
        <v>0.21552311777817731</v>
      </c>
      <c r="AB19" s="625">
        <f>(1-'Basic input'!$F$127)*'Carbon Footprints'!AA19</f>
        <v>0.21121265542261378</v>
      </c>
    </row>
    <row r="20" spans="2:28" x14ac:dyDescent="0.3">
      <c r="B20" s="238" t="s">
        <v>270</v>
      </c>
      <c r="C20" s="625">
        <v>0.35099999999999998</v>
      </c>
      <c r="D20" s="625">
        <f>(1-'Basic input'!$F$127)*'Carbon Footprints'!C20</f>
        <v>0.34397999999999995</v>
      </c>
      <c r="E20" s="625">
        <f>(1-'Basic input'!$F$127)*'Carbon Footprints'!D20</f>
        <v>0.33710039999999997</v>
      </c>
      <c r="F20" s="625">
        <f>(1-'Basic input'!$F$127)*'Carbon Footprints'!E20</f>
        <v>0.33035839199999995</v>
      </c>
      <c r="G20" s="625">
        <f>(1-'Basic input'!$F$127)*'Carbon Footprints'!F20</f>
        <v>0.32375122415999996</v>
      </c>
      <c r="H20" s="625">
        <f>(1-'Basic input'!$F$127)*'Carbon Footprints'!G20</f>
        <v>0.31727619967679993</v>
      </c>
      <c r="I20" s="625">
        <f>(1-'Basic input'!$F$127)*'Carbon Footprints'!H20</f>
        <v>0.31093067568326394</v>
      </c>
      <c r="J20" s="625">
        <f>(1-'Basic input'!$F$127)*'Carbon Footprints'!I20</f>
        <v>0.30471206216959867</v>
      </c>
      <c r="K20" s="625">
        <f>(1-'Basic input'!$F$127)*'Carbon Footprints'!J20</f>
        <v>0.2986178209262067</v>
      </c>
      <c r="L20" s="625">
        <f>(1-'Basic input'!$F$127)*'Carbon Footprints'!K20</f>
        <v>0.29264546450768258</v>
      </c>
      <c r="M20" s="625">
        <f>(1-'Basic input'!$F$127)*'Carbon Footprints'!L20</f>
        <v>0.28679255521752894</v>
      </c>
      <c r="N20" s="625">
        <f>(1-'Basic input'!$F$127)*'Carbon Footprints'!M20</f>
        <v>0.28105670411317835</v>
      </c>
      <c r="O20" s="625">
        <f>(1-'Basic input'!$F$127)*'Carbon Footprints'!N20</f>
        <v>0.27543557003091479</v>
      </c>
      <c r="P20" s="625">
        <f>(1-'Basic input'!$F$127)*'Carbon Footprints'!O20</f>
        <v>0.26992685863029647</v>
      </c>
      <c r="Q20" s="625">
        <f>(1-'Basic input'!$F$127)*'Carbon Footprints'!P20</f>
        <v>0.26452832145769056</v>
      </c>
      <c r="R20" s="625">
        <f>(1-'Basic input'!$F$127)*'Carbon Footprints'!Q20</f>
        <v>0.25923775502853674</v>
      </c>
      <c r="S20" s="625">
        <f>(1-'Basic input'!$F$127)*'Carbon Footprints'!R20</f>
        <v>0.25405299992796598</v>
      </c>
      <c r="T20" s="625">
        <f>(1-'Basic input'!$F$127)*'Carbon Footprints'!S20</f>
        <v>0.24897193992940667</v>
      </c>
      <c r="U20" s="625">
        <f>(1-'Basic input'!$F$127)*'Carbon Footprints'!T20</f>
        <v>0.24399250113081852</v>
      </c>
      <c r="V20" s="625">
        <f>(1-'Basic input'!$F$127)*'Carbon Footprints'!U20</f>
        <v>0.23911265110820215</v>
      </c>
      <c r="W20" s="625">
        <f>(1-'Basic input'!$F$127)*'Carbon Footprints'!V20</f>
        <v>0.23433039808603812</v>
      </c>
      <c r="X20" s="625">
        <f>(1-'Basic input'!$F$127)*'Carbon Footprints'!W20</f>
        <v>0.22964379012431735</v>
      </c>
      <c r="Y20" s="625">
        <f>(1-'Basic input'!$F$127)*'Carbon Footprints'!X20</f>
        <v>0.225050914321831</v>
      </c>
      <c r="Z20" s="625">
        <f>(1-'Basic input'!$F$127)*'Carbon Footprints'!Y20</f>
        <v>0.22054989603539438</v>
      </c>
      <c r="AA20" s="625">
        <f>(1-'Basic input'!$F$127)*'Carbon Footprints'!Z20</f>
        <v>0.21613889811468648</v>
      </c>
      <c r="AB20" s="625">
        <f>(1-'Basic input'!$F$127)*'Carbon Footprints'!AA20</f>
        <v>0.21181612015239273</v>
      </c>
    </row>
    <row r="21" spans="2:28" x14ac:dyDescent="0.3">
      <c r="B21" s="238" t="s">
        <v>271</v>
      </c>
      <c r="C21" s="625">
        <v>0.39</v>
      </c>
      <c r="D21" s="625">
        <f>(1-'Basic input'!$F$127)*'Carbon Footprints'!C21</f>
        <v>0.38219999999999998</v>
      </c>
      <c r="E21" s="625">
        <f>(1-'Basic input'!$F$127)*'Carbon Footprints'!D21</f>
        <v>0.374556</v>
      </c>
      <c r="F21" s="625">
        <f>(1-'Basic input'!$F$127)*'Carbon Footprints'!E21</f>
        <v>0.36706487999999998</v>
      </c>
      <c r="G21" s="625">
        <f>(1-'Basic input'!$F$127)*'Carbon Footprints'!F21</f>
        <v>0.35972358239999996</v>
      </c>
      <c r="H21" s="625">
        <f>(1-'Basic input'!$F$127)*'Carbon Footprints'!G21</f>
        <v>0.35252911075199994</v>
      </c>
      <c r="I21" s="625">
        <f>(1-'Basic input'!$F$127)*'Carbon Footprints'!H21</f>
        <v>0.34547852853695993</v>
      </c>
      <c r="J21" s="625">
        <f>(1-'Basic input'!$F$127)*'Carbon Footprints'!I21</f>
        <v>0.33856895796622072</v>
      </c>
      <c r="K21" s="625">
        <f>(1-'Basic input'!$F$127)*'Carbon Footprints'!J21</f>
        <v>0.33179757880689631</v>
      </c>
      <c r="L21" s="625">
        <f>(1-'Basic input'!$F$127)*'Carbon Footprints'!K21</f>
        <v>0.32516162723075837</v>
      </c>
      <c r="M21" s="625">
        <f>(1-'Basic input'!$F$127)*'Carbon Footprints'!L21</f>
        <v>0.31865839468614321</v>
      </c>
      <c r="N21" s="625">
        <f>(1-'Basic input'!$F$127)*'Carbon Footprints'!M21</f>
        <v>0.31228522679242032</v>
      </c>
      <c r="O21" s="625">
        <f>(1-'Basic input'!$F$127)*'Carbon Footprints'!N21</f>
        <v>0.30603952225657194</v>
      </c>
      <c r="P21" s="625">
        <f>(1-'Basic input'!$F$127)*'Carbon Footprints'!O21</f>
        <v>0.29991873181144052</v>
      </c>
      <c r="Q21" s="625">
        <f>(1-'Basic input'!$F$127)*'Carbon Footprints'!P21</f>
        <v>0.2939203571752117</v>
      </c>
      <c r="R21" s="625">
        <f>(1-'Basic input'!$F$127)*'Carbon Footprints'!Q21</f>
        <v>0.28804195003170746</v>
      </c>
      <c r="S21" s="625">
        <f>(1-'Basic input'!$F$127)*'Carbon Footprints'!R21</f>
        <v>0.28228111103107328</v>
      </c>
      <c r="T21" s="625">
        <f>(1-'Basic input'!$F$127)*'Carbon Footprints'!S21</f>
        <v>0.2766354888104518</v>
      </c>
      <c r="U21" s="625">
        <f>(1-'Basic input'!$F$127)*'Carbon Footprints'!T21</f>
        <v>0.27110277903424274</v>
      </c>
      <c r="V21" s="625">
        <f>(1-'Basic input'!$F$127)*'Carbon Footprints'!U21</f>
        <v>0.26568072345355787</v>
      </c>
      <c r="W21" s="625">
        <f>(1-'Basic input'!$F$127)*'Carbon Footprints'!V21</f>
        <v>0.26036710898448673</v>
      </c>
      <c r="X21" s="625">
        <f>(1-'Basic input'!$F$127)*'Carbon Footprints'!W21</f>
        <v>0.25515976680479696</v>
      </c>
      <c r="Y21" s="625">
        <f>(1-'Basic input'!$F$127)*'Carbon Footprints'!X21</f>
        <v>0.25005657146870103</v>
      </c>
      <c r="Z21" s="625">
        <f>(1-'Basic input'!$F$127)*'Carbon Footprints'!Y21</f>
        <v>0.245055440039327</v>
      </c>
      <c r="AA21" s="625">
        <f>(1-'Basic input'!$F$127)*'Carbon Footprints'!Z21</f>
        <v>0.24015433123854046</v>
      </c>
      <c r="AB21" s="625">
        <f>(1-'Basic input'!$F$127)*'Carbon Footprints'!AA21</f>
        <v>0.23535124461376966</v>
      </c>
    </row>
    <row r="22" spans="2:28" x14ac:dyDescent="0.3">
      <c r="B22" s="238" t="s">
        <v>12</v>
      </c>
      <c r="C22" s="625">
        <v>0.39800000000000002</v>
      </c>
      <c r="D22" s="625">
        <f>(1-'Basic input'!$F$127)*'Carbon Footprints'!C22</f>
        <v>0.39004</v>
      </c>
      <c r="E22" s="625">
        <f>(1-'Basic input'!$F$127)*'Carbon Footprints'!D22</f>
        <v>0.3822392</v>
      </c>
      <c r="F22" s="625">
        <f>(1-'Basic input'!$F$127)*'Carbon Footprints'!E22</f>
        <v>0.37459441599999999</v>
      </c>
      <c r="G22" s="625">
        <f>(1-'Basic input'!$F$127)*'Carbon Footprints'!F22</f>
        <v>0.36710252767999996</v>
      </c>
      <c r="H22" s="625">
        <f>(1-'Basic input'!$F$127)*'Carbon Footprints'!G22</f>
        <v>0.35976047712639997</v>
      </c>
      <c r="I22" s="625">
        <f>(1-'Basic input'!$F$127)*'Carbon Footprints'!H22</f>
        <v>0.35256526758387197</v>
      </c>
      <c r="J22" s="625">
        <f>(1-'Basic input'!$F$127)*'Carbon Footprints'!I22</f>
        <v>0.34551396223219449</v>
      </c>
      <c r="K22" s="625">
        <f>(1-'Basic input'!$F$127)*'Carbon Footprints'!J22</f>
        <v>0.33860368298755061</v>
      </c>
      <c r="L22" s="625">
        <f>(1-'Basic input'!$F$127)*'Carbon Footprints'!K22</f>
        <v>0.33183160932779959</v>
      </c>
      <c r="M22" s="625">
        <f>(1-'Basic input'!$F$127)*'Carbon Footprints'!L22</f>
        <v>0.32519497714124357</v>
      </c>
      <c r="N22" s="625">
        <f>(1-'Basic input'!$F$127)*'Carbon Footprints'!M22</f>
        <v>0.31869107759841869</v>
      </c>
      <c r="O22" s="625">
        <f>(1-'Basic input'!$F$127)*'Carbon Footprints'!N22</f>
        <v>0.31231725604645033</v>
      </c>
      <c r="P22" s="625">
        <f>(1-'Basic input'!$F$127)*'Carbon Footprints'!O22</f>
        <v>0.3060709109255213</v>
      </c>
      <c r="Q22" s="625">
        <f>(1-'Basic input'!$F$127)*'Carbon Footprints'!P22</f>
        <v>0.29994949270701088</v>
      </c>
      <c r="R22" s="625">
        <f>(1-'Basic input'!$F$127)*'Carbon Footprints'!Q22</f>
        <v>0.29395050285287067</v>
      </c>
      <c r="S22" s="625">
        <f>(1-'Basic input'!$F$127)*'Carbon Footprints'!R22</f>
        <v>0.28807149279581323</v>
      </c>
      <c r="T22" s="625">
        <f>(1-'Basic input'!$F$127)*'Carbon Footprints'!S22</f>
        <v>0.28231006293989697</v>
      </c>
      <c r="U22" s="625">
        <f>(1-'Basic input'!$F$127)*'Carbon Footprints'!T22</f>
        <v>0.27666386168109902</v>
      </c>
      <c r="V22" s="625">
        <f>(1-'Basic input'!$F$127)*'Carbon Footprints'!U22</f>
        <v>0.27113058444747706</v>
      </c>
      <c r="W22" s="625">
        <f>(1-'Basic input'!$F$127)*'Carbon Footprints'!V22</f>
        <v>0.26570797275852753</v>
      </c>
      <c r="X22" s="625">
        <f>(1-'Basic input'!$F$127)*'Carbon Footprints'!W22</f>
        <v>0.26039381330335698</v>
      </c>
      <c r="Y22" s="625">
        <f>(1-'Basic input'!$F$127)*'Carbon Footprints'!X22</f>
        <v>0.25518593703728981</v>
      </c>
      <c r="Z22" s="625">
        <f>(1-'Basic input'!$F$127)*'Carbon Footprints'!Y22</f>
        <v>0.25008221829654403</v>
      </c>
      <c r="AA22" s="625">
        <f>(1-'Basic input'!$F$127)*'Carbon Footprints'!Z22</f>
        <v>0.24508057393061314</v>
      </c>
      <c r="AB22" s="625">
        <f>(1-'Basic input'!$F$127)*'Carbon Footprints'!AA22</f>
        <v>0.24017896245200088</v>
      </c>
    </row>
    <row r="23" spans="2:28" x14ac:dyDescent="0.3">
      <c r="B23" s="238" t="s">
        <v>13</v>
      </c>
      <c r="C23" s="625">
        <v>0.39800000000000002</v>
      </c>
      <c r="D23" s="625">
        <f>(1-'Basic input'!$F$127)*'Carbon Footprints'!C23</f>
        <v>0.39004</v>
      </c>
      <c r="E23" s="625">
        <f>(1-'Basic input'!$F$127)*'Carbon Footprints'!D23</f>
        <v>0.3822392</v>
      </c>
      <c r="F23" s="625">
        <f>(1-'Basic input'!$F$127)*'Carbon Footprints'!E23</f>
        <v>0.37459441599999999</v>
      </c>
      <c r="G23" s="625">
        <f>(1-'Basic input'!$F$127)*'Carbon Footprints'!F23</f>
        <v>0.36710252767999996</v>
      </c>
      <c r="H23" s="625">
        <f>(1-'Basic input'!$F$127)*'Carbon Footprints'!G23</f>
        <v>0.35976047712639997</v>
      </c>
      <c r="I23" s="625">
        <f>(1-'Basic input'!$F$127)*'Carbon Footprints'!H23</f>
        <v>0.35256526758387197</v>
      </c>
      <c r="J23" s="625">
        <f>(1-'Basic input'!$F$127)*'Carbon Footprints'!I23</f>
        <v>0.34551396223219449</v>
      </c>
      <c r="K23" s="625">
        <f>(1-'Basic input'!$F$127)*'Carbon Footprints'!J23</f>
        <v>0.33860368298755061</v>
      </c>
      <c r="L23" s="625">
        <f>(1-'Basic input'!$F$127)*'Carbon Footprints'!K23</f>
        <v>0.33183160932779959</v>
      </c>
      <c r="M23" s="625">
        <f>(1-'Basic input'!$F$127)*'Carbon Footprints'!L23</f>
        <v>0.32519497714124357</v>
      </c>
      <c r="N23" s="625">
        <f>(1-'Basic input'!$F$127)*'Carbon Footprints'!M23</f>
        <v>0.31869107759841869</v>
      </c>
      <c r="O23" s="625">
        <f>(1-'Basic input'!$F$127)*'Carbon Footprints'!N23</f>
        <v>0.31231725604645033</v>
      </c>
      <c r="P23" s="625">
        <f>(1-'Basic input'!$F$127)*'Carbon Footprints'!O23</f>
        <v>0.3060709109255213</v>
      </c>
      <c r="Q23" s="625">
        <f>(1-'Basic input'!$F$127)*'Carbon Footprints'!P23</f>
        <v>0.29994949270701088</v>
      </c>
      <c r="R23" s="625">
        <f>(1-'Basic input'!$F$127)*'Carbon Footprints'!Q23</f>
        <v>0.29395050285287067</v>
      </c>
      <c r="S23" s="625">
        <f>(1-'Basic input'!$F$127)*'Carbon Footprints'!R23</f>
        <v>0.28807149279581323</v>
      </c>
      <c r="T23" s="625">
        <f>(1-'Basic input'!$F$127)*'Carbon Footprints'!S23</f>
        <v>0.28231006293989697</v>
      </c>
      <c r="U23" s="625">
        <f>(1-'Basic input'!$F$127)*'Carbon Footprints'!T23</f>
        <v>0.27666386168109902</v>
      </c>
      <c r="V23" s="625">
        <f>(1-'Basic input'!$F$127)*'Carbon Footprints'!U23</f>
        <v>0.27113058444747706</v>
      </c>
      <c r="W23" s="625">
        <f>(1-'Basic input'!$F$127)*'Carbon Footprints'!V23</f>
        <v>0.26570797275852753</v>
      </c>
      <c r="X23" s="625">
        <f>(1-'Basic input'!$F$127)*'Carbon Footprints'!W23</f>
        <v>0.26039381330335698</v>
      </c>
      <c r="Y23" s="625">
        <f>(1-'Basic input'!$F$127)*'Carbon Footprints'!X23</f>
        <v>0.25518593703728981</v>
      </c>
      <c r="Z23" s="625">
        <f>(1-'Basic input'!$F$127)*'Carbon Footprints'!Y23</f>
        <v>0.25008221829654403</v>
      </c>
      <c r="AA23" s="625">
        <f>(1-'Basic input'!$F$127)*'Carbon Footprints'!Z23</f>
        <v>0.24508057393061314</v>
      </c>
      <c r="AB23" s="625">
        <f>(1-'Basic input'!$F$127)*'Carbon Footprints'!AA23</f>
        <v>0.24017896245200088</v>
      </c>
    </row>
    <row r="24" spans="2:28" x14ac:dyDescent="0.3">
      <c r="B24" s="238" t="s">
        <v>272</v>
      </c>
      <c r="C24" s="625">
        <v>0.41899999999999998</v>
      </c>
      <c r="D24" s="625">
        <f>(1-'Basic input'!$F$127)*'Carbon Footprints'!C24</f>
        <v>0.41061999999999999</v>
      </c>
      <c r="E24" s="625">
        <f>(1-'Basic input'!$F$127)*'Carbon Footprints'!D24</f>
        <v>0.40240759999999998</v>
      </c>
      <c r="F24" s="625">
        <f>(1-'Basic input'!$F$127)*'Carbon Footprints'!E24</f>
        <v>0.39435944799999995</v>
      </c>
      <c r="G24" s="625">
        <f>(1-'Basic input'!$F$127)*'Carbon Footprints'!F24</f>
        <v>0.38647225903999993</v>
      </c>
      <c r="H24" s="625">
        <f>(1-'Basic input'!$F$127)*'Carbon Footprints'!G24</f>
        <v>0.37874281385919994</v>
      </c>
      <c r="I24" s="625">
        <f>(1-'Basic input'!$F$127)*'Carbon Footprints'!H24</f>
        <v>0.37116795758201593</v>
      </c>
      <c r="J24" s="625">
        <f>(1-'Basic input'!$F$127)*'Carbon Footprints'!I24</f>
        <v>0.3637445984303756</v>
      </c>
      <c r="K24" s="625">
        <f>(1-'Basic input'!$F$127)*'Carbon Footprints'!J24</f>
        <v>0.35646970646176807</v>
      </c>
      <c r="L24" s="625">
        <f>(1-'Basic input'!$F$127)*'Carbon Footprints'!K24</f>
        <v>0.34934031233253271</v>
      </c>
      <c r="M24" s="625">
        <f>(1-'Basic input'!$F$127)*'Carbon Footprints'!L24</f>
        <v>0.34235350608588205</v>
      </c>
      <c r="N24" s="625">
        <f>(1-'Basic input'!$F$127)*'Carbon Footprints'!M24</f>
        <v>0.33550643596416441</v>
      </c>
      <c r="O24" s="625">
        <f>(1-'Basic input'!$F$127)*'Carbon Footprints'!N24</f>
        <v>0.32879630724488113</v>
      </c>
      <c r="P24" s="625">
        <f>(1-'Basic input'!$F$127)*'Carbon Footprints'!O24</f>
        <v>0.32222038109998352</v>
      </c>
      <c r="Q24" s="625">
        <f>(1-'Basic input'!$F$127)*'Carbon Footprints'!P24</f>
        <v>0.31577597347798386</v>
      </c>
      <c r="R24" s="625">
        <f>(1-'Basic input'!$F$127)*'Carbon Footprints'!Q24</f>
        <v>0.3094604540084242</v>
      </c>
      <c r="S24" s="625">
        <f>(1-'Basic input'!$F$127)*'Carbon Footprints'!R24</f>
        <v>0.30327124492825569</v>
      </c>
      <c r="T24" s="625">
        <f>(1-'Basic input'!$F$127)*'Carbon Footprints'!S24</f>
        <v>0.29720582002969059</v>
      </c>
      <c r="U24" s="625">
        <f>(1-'Basic input'!$F$127)*'Carbon Footprints'!T24</f>
        <v>0.29126170362909676</v>
      </c>
      <c r="V24" s="625">
        <f>(1-'Basic input'!$F$127)*'Carbon Footprints'!U24</f>
        <v>0.2854364695565148</v>
      </c>
      <c r="W24" s="625">
        <f>(1-'Basic input'!$F$127)*'Carbon Footprints'!V24</f>
        <v>0.27972774016538449</v>
      </c>
      <c r="X24" s="625">
        <f>(1-'Basic input'!$F$127)*'Carbon Footprints'!W24</f>
        <v>0.27413318536207681</v>
      </c>
      <c r="Y24" s="625">
        <f>(1-'Basic input'!$F$127)*'Carbon Footprints'!X24</f>
        <v>0.26865052165483527</v>
      </c>
      <c r="Z24" s="625">
        <f>(1-'Basic input'!$F$127)*'Carbon Footprints'!Y24</f>
        <v>0.26327751122173854</v>
      </c>
      <c r="AA24" s="625">
        <f>(1-'Basic input'!$F$127)*'Carbon Footprints'!Z24</f>
        <v>0.25801196099730378</v>
      </c>
      <c r="AB24" s="625">
        <f>(1-'Basic input'!$F$127)*'Carbon Footprints'!AA24</f>
        <v>0.25285172177735771</v>
      </c>
    </row>
    <row r="25" spans="2:28" x14ac:dyDescent="0.3">
      <c r="B25" s="238" t="s">
        <v>3</v>
      </c>
      <c r="C25" s="625">
        <v>0.47099999999999997</v>
      </c>
      <c r="D25" s="625">
        <f>(1-'Basic input'!$F$127)*'Carbon Footprints'!C25</f>
        <v>0.46157999999999999</v>
      </c>
      <c r="E25" s="625">
        <f>(1-'Basic input'!$F$127)*'Carbon Footprints'!D25</f>
        <v>0.45234839999999998</v>
      </c>
      <c r="F25" s="625">
        <f>(1-'Basic input'!$F$127)*'Carbon Footprints'!E25</f>
        <v>0.443301432</v>
      </c>
      <c r="G25" s="625">
        <f>(1-'Basic input'!$F$127)*'Carbon Footprints'!F25</f>
        <v>0.43443540335999997</v>
      </c>
      <c r="H25" s="625">
        <f>(1-'Basic input'!$F$127)*'Carbon Footprints'!G25</f>
        <v>0.42574669529279996</v>
      </c>
      <c r="I25" s="625">
        <f>(1-'Basic input'!$F$127)*'Carbon Footprints'!H25</f>
        <v>0.41723176138694396</v>
      </c>
      <c r="J25" s="625">
        <f>(1-'Basic input'!$F$127)*'Carbon Footprints'!I25</f>
        <v>0.40888712615920508</v>
      </c>
      <c r="K25" s="625">
        <f>(1-'Basic input'!$F$127)*'Carbon Footprints'!J25</f>
        <v>0.40070938363602099</v>
      </c>
      <c r="L25" s="625">
        <f>(1-'Basic input'!$F$127)*'Carbon Footprints'!K25</f>
        <v>0.39269519596330055</v>
      </c>
      <c r="M25" s="625">
        <f>(1-'Basic input'!$F$127)*'Carbon Footprints'!L25</f>
        <v>0.38484129204403456</v>
      </c>
      <c r="N25" s="625">
        <f>(1-'Basic input'!$F$127)*'Carbon Footprints'!M25</f>
        <v>0.37714446620315384</v>
      </c>
      <c r="O25" s="625">
        <f>(1-'Basic input'!$F$127)*'Carbon Footprints'!N25</f>
        <v>0.36960157687909073</v>
      </c>
      <c r="P25" s="625">
        <f>(1-'Basic input'!$F$127)*'Carbon Footprints'!O25</f>
        <v>0.3622095453415089</v>
      </c>
      <c r="Q25" s="625">
        <f>(1-'Basic input'!$F$127)*'Carbon Footprints'!P25</f>
        <v>0.35496535443467869</v>
      </c>
      <c r="R25" s="625">
        <f>(1-'Basic input'!$F$127)*'Carbon Footprints'!Q25</f>
        <v>0.34786604734598509</v>
      </c>
      <c r="S25" s="625">
        <f>(1-'Basic input'!$F$127)*'Carbon Footprints'!R25</f>
        <v>0.34090872639906539</v>
      </c>
      <c r="T25" s="625">
        <f>(1-'Basic input'!$F$127)*'Carbon Footprints'!S25</f>
        <v>0.33409055187108405</v>
      </c>
      <c r="U25" s="625">
        <f>(1-'Basic input'!$F$127)*'Carbon Footprints'!T25</f>
        <v>0.32740874083366234</v>
      </c>
      <c r="V25" s="625">
        <f>(1-'Basic input'!$F$127)*'Carbon Footprints'!U25</f>
        <v>0.32086056601698909</v>
      </c>
      <c r="W25" s="625">
        <f>(1-'Basic input'!$F$127)*'Carbon Footprints'!V25</f>
        <v>0.3144433546966493</v>
      </c>
      <c r="X25" s="625">
        <f>(1-'Basic input'!$F$127)*'Carbon Footprints'!W25</f>
        <v>0.3081544876027163</v>
      </c>
      <c r="Y25" s="625">
        <f>(1-'Basic input'!$F$127)*'Carbon Footprints'!X25</f>
        <v>0.30199139785066198</v>
      </c>
      <c r="Z25" s="625">
        <f>(1-'Basic input'!$F$127)*'Carbon Footprints'!Y25</f>
        <v>0.29595156989364874</v>
      </c>
      <c r="AA25" s="625">
        <f>(1-'Basic input'!$F$127)*'Carbon Footprints'!Z25</f>
        <v>0.29003253849577576</v>
      </c>
      <c r="AB25" s="625">
        <f>(1-'Basic input'!$F$127)*'Carbon Footprints'!AA25</f>
        <v>0.28423188772586022</v>
      </c>
    </row>
    <row r="26" spans="2:28" x14ac:dyDescent="0.3">
      <c r="B26" s="238" t="s">
        <v>273</v>
      </c>
      <c r="C26" s="625">
        <v>0.50800000000000001</v>
      </c>
      <c r="D26" s="625">
        <f>(1-'Basic input'!$F$127)*'Carbon Footprints'!C26</f>
        <v>0.49784</v>
      </c>
      <c r="E26" s="625">
        <f>(1-'Basic input'!$F$127)*'Carbon Footprints'!D26</f>
        <v>0.48788320000000002</v>
      </c>
      <c r="F26" s="625">
        <f>(1-'Basic input'!$F$127)*'Carbon Footprints'!E26</f>
        <v>0.47812553600000002</v>
      </c>
      <c r="G26" s="625">
        <f>(1-'Basic input'!$F$127)*'Carbon Footprints'!F26</f>
        <v>0.46856302527999999</v>
      </c>
      <c r="H26" s="625">
        <f>(1-'Basic input'!$F$127)*'Carbon Footprints'!G26</f>
        <v>0.45919176477439999</v>
      </c>
      <c r="I26" s="625">
        <f>(1-'Basic input'!$F$127)*'Carbon Footprints'!H26</f>
        <v>0.45000792947891199</v>
      </c>
      <c r="J26" s="625">
        <f>(1-'Basic input'!$F$127)*'Carbon Footprints'!I26</f>
        <v>0.44100777088933374</v>
      </c>
      <c r="K26" s="625">
        <f>(1-'Basic input'!$F$127)*'Carbon Footprints'!J26</f>
        <v>0.43218761547154705</v>
      </c>
      <c r="L26" s="625">
        <f>(1-'Basic input'!$F$127)*'Carbon Footprints'!K26</f>
        <v>0.42354386316211612</v>
      </c>
      <c r="M26" s="625">
        <f>(1-'Basic input'!$F$127)*'Carbon Footprints'!L26</f>
        <v>0.41507298589887381</v>
      </c>
      <c r="N26" s="625">
        <f>(1-'Basic input'!$F$127)*'Carbon Footprints'!M26</f>
        <v>0.40677152618089635</v>
      </c>
      <c r="O26" s="625">
        <f>(1-'Basic input'!$F$127)*'Carbon Footprints'!N26</f>
        <v>0.39863609565727842</v>
      </c>
      <c r="P26" s="625">
        <f>(1-'Basic input'!$F$127)*'Carbon Footprints'!O26</f>
        <v>0.39066337374413285</v>
      </c>
      <c r="Q26" s="625">
        <f>(1-'Basic input'!$F$127)*'Carbon Footprints'!P26</f>
        <v>0.3828501062692502</v>
      </c>
      <c r="R26" s="625">
        <f>(1-'Basic input'!$F$127)*'Carbon Footprints'!Q26</f>
        <v>0.3751931041438652</v>
      </c>
      <c r="S26" s="625">
        <f>(1-'Basic input'!$F$127)*'Carbon Footprints'!R26</f>
        <v>0.36768924206098791</v>
      </c>
      <c r="T26" s="625">
        <f>(1-'Basic input'!$F$127)*'Carbon Footprints'!S26</f>
        <v>0.36033545721976812</v>
      </c>
      <c r="U26" s="625">
        <f>(1-'Basic input'!$F$127)*'Carbon Footprints'!T26</f>
        <v>0.35312874807537276</v>
      </c>
      <c r="V26" s="625">
        <f>(1-'Basic input'!$F$127)*'Carbon Footprints'!U26</f>
        <v>0.34606617311386528</v>
      </c>
      <c r="W26" s="625">
        <f>(1-'Basic input'!$F$127)*'Carbon Footprints'!V26</f>
        <v>0.33914484965158798</v>
      </c>
      <c r="X26" s="625">
        <f>(1-'Basic input'!$F$127)*'Carbon Footprints'!W26</f>
        <v>0.33236195265855623</v>
      </c>
      <c r="Y26" s="625">
        <f>(1-'Basic input'!$F$127)*'Carbon Footprints'!X26</f>
        <v>0.32571471360538512</v>
      </c>
      <c r="Z26" s="625">
        <f>(1-'Basic input'!$F$127)*'Carbon Footprints'!Y26</f>
        <v>0.31920041933327742</v>
      </c>
      <c r="AA26" s="625">
        <f>(1-'Basic input'!$F$127)*'Carbon Footprints'!Z26</f>
        <v>0.31281641094661189</v>
      </c>
      <c r="AB26" s="625">
        <f>(1-'Basic input'!$F$127)*'Carbon Footprints'!AA26</f>
        <v>0.30656008272767965</v>
      </c>
    </row>
    <row r="27" spans="2:28" x14ac:dyDescent="0.3">
      <c r="B27" s="238" t="s">
        <v>274</v>
      </c>
      <c r="C27" s="625">
        <v>0.59099999999999997</v>
      </c>
      <c r="D27" s="625">
        <f>(1-'Basic input'!$F$127)*'Carbon Footprints'!C27</f>
        <v>0.57917999999999992</v>
      </c>
      <c r="E27" s="625">
        <f>(1-'Basic input'!$F$127)*'Carbon Footprints'!D27</f>
        <v>0.56759639999999989</v>
      </c>
      <c r="F27" s="625">
        <f>(1-'Basic input'!$F$127)*'Carbon Footprints'!E27</f>
        <v>0.55624447199999993</v>
      </c>
      <c r="G27" s="625">
        <f>(1-'Basic input'!$F$127)*'Carbon Footprints'!F27</f>
        <v>0.54511958255999993</v>
      </c>
      <c r="H27" s="625">
        <f>(1-'Basic input'!$F$127)*'Carbon Footprints'!G27</f>
        <v>0.53421719090879993</v>
      </c>
      <c r="I27" s="625">
        <f>(1-'Basic input'!$F$127)*'Carbon Footprints'!H27</f>
        <v>0.52353284709062398</v>
      </c>
      <c r="J27" s="625">
        <f>(1-'Basic input'!$F$127)*'Carbon Footprints'!I27</f>
        <v>0.51306219014881149</v>
      </c>
      <c r="K27" s="625">
        <f>(1-'Basic input'!$F$127)*'Carbon Footprints'!J27</f>
        <v>0.50280094634583528</v>
      </c>
      <c r="L27" s="625">
        <f>(1-'Basic input'!$F$127)*'Carbon Footprints'!K27</f>
        <v>0.49274492741891857</v>
      </c>
      <c r="M27" s="625">
        <f>(1-'Basic input'!$F$127)*'Carbon Footprints'!L27</f>
        <v>0.48289002887054017</v>
      </c>
      <c r="N27" s="625">
        <f>(1-'Basic input'!$F$127)*'Carbon Footprints'!M27</f>
        <v>0.47323222829312933</v>
      </c>
      <c r="O27" s="625">
        <f>(1-'Basic input'!$F$127)*'Carbon Footprints'!N27</f>
        <v>0.46376758372726673</v>
      </c>
      <c r="P27" s="625">
        <f>(1-'Basic input'!$F$127)*'Carbon Footprints'!O27</f>
        <v>0.45449223205272138</v>
      </c>
      <c r="Q27" s="625">
        <f>(1-'Basic input'!$F$127)*'Carbon Footprints'!P27</f>
        <v>0.44540238741166693</v>
      </c>
      <c r="R27" s="625">
        <f>(1-'Basic input'!$F$127)*'Carbon Footprints'!Q27</f>
        <v>0.43649433966343359</v>
      </c>
      <c r="S27" s="625">
        <f>(1-'Basic input'!$F$127)*'Carbon Footprints'!R27</f>
        <v>0.4277644528701649</v>
      </c>
      <c r="T27" s="625">
        <f>(1-'Basic input'!$F$127)*'Carbon Footprints'!S27</f>
        <v>0.41920916381276158</v>
      </c>
      <c r="U27" s="625">
        <f>(1-'Basic input'!$F$127)*'Carbon Footprints'!T27</f>
        <v>0.41082498053650635</v>
      </c>
      <c r="V27" s="625">
        <f>(1-'Basic input'!$F$127)*'Carbon Footprints'!U27</f>
        <v>0.40260848092577622</v>
      </c>
      <c r="W27" s="625">
        <f>(1-'Basic input'!$F$127)*'Carbon Footprints'!V27</f>
        <v>0.39455631130726071</v>
      </c>
      <c r="X27" s="625">
        <f>(1-'Basic input'!$F$127)*'Carbon Footprints'!W27</f>
        <v>0.38666518508111547</v>
      </c>
      <c r="Y27" s="625">
        <f>(1-'Basic input'!$F$127)*'Carbon Footprints'!X27</f>
        <v>0.37893188137949313</v>
      </c>
      <c r="Z27" s="625">
        <f>(1-'Basic input'!$F$127)*'Carbon Footprints'!Y27</f>
        <v>0.37135324375190326</v>
      </c>
      <c r="AA27" s="625">
        <f>(1-'Basic input'!$F$127)*'Carbon Footprints'!Z27</f>
        <v>0.36392617887686518</v>
      </c>
      <c r="AB27" s="625">
        <f>(1-'Basic input'!$F$127)*'Carbon Footprints'!AA27</f>
        <v>0.35664765529932785</v>
      </c>
    </row>
    <row r="28" spans="2:28" x14ac:dyDescent="0.3">
      <c r="B28" s="238" t="s">
        <v>275</v>
      </c>
      <c r="C28" s="625">
        <v>0.61</v>
      </c>
      <c r="D28" s="625">
        <f>(1-'Basic input'!$F$127)*'Carbon Footprints'!C28</f>
        <v>0.5978</v>
      </c>
      <c r="E28" s="625">
        <f>(1-'Basic input'!$F$127)*'Carbon Footprints'!D28</f>
        <v>0.58584400000000003</v>
      </c>
      <c r="F28" s="625">
        <f>(1-'Basic input'!$F$127)*'Carbon Footprints'!E28</f>
        <v>0.57412711999999999</v>
      </c>
      <c r="G28" s="625">
        <f>(1-'Basic input'!$F$127)*'Carbon Footprints'!F28</f>
        <v>0.56264457759999997</v>
      </c>
      <c r="H28" s="625">
        <f>(1-'Basic input'!$F$127)*'Carbon Footprints'!G28</f>
        <v>0.55139168604799993</v>
      </c>
      <c r="I28" s="625">
        <f>(1-'Basic input'!$F$127)*'Carbon Footprints'!H28</f>
        <v>0.54036385232703987</v>
      </c>
      <c r="J28" s="625">
        <f>(1-'Basic input'!$F$127)*'Carbon Footprints'!I28</f>
        <v>0.52955657528049904</v>
      </c>
      <c r="K28" s="625">
        <f>(1-'Basic input'!$F$127)*'Carbon Footprints'!J28</f>
        <v>0.51896544377488907</v>
      </c>
      <c r="L28" s="625">
        <f>(1-'Basic input'!$F$127)*'Carbon Footprints'!K28</f>
        <v>0.50858613489939131</v>
      </c>
      <c r="M28" s="625">
        <f>(1-'Basic input'!$F$127)*'Carbon Footprints'!L28</f>
        <v>0.49841441220140348</v>
      </c>
      <c r="N28" s="625">
        <f>(1-'Basic input'!$F$127)*'Carbon Footprints'!M28</f>
        <v>0.48844612395737541</v>
      </c>
      <c r="O28" s="625">
        <f>(1-'Basic input'!$F$127)*'Carbon Footprints'!N28</f>
        <v>0.4786772014782279</v>
      </c>
      <c r="P28" s="625">
        <f>(1-'Basic input'!$F$127)*'Carbon Footprints'!O28</f>
        <v>0.46910365744866334</v>
      </c>
      <c r="Q28" s="625">
        <f>(1-'Basic input'!$F$127)*'Carbon Footprints'!P28</f>
        <v>0.45972158429969007</v>
      </c>
      <c r="R28" s="625">
        <f>(1-'Basic input'!$F$127)*'Carbon Footprints'!Q28</f>
        <v>0.45052715261369625</v>
      </c>
      <c r="S28" s="625">
        <f>(1-'Basic input'!$F$127)*'Carbon Footprints'!R28</f>
        <v>0.4415166095614223</v>
      </c>
      <c r="T28" s="625">
        <f>(1-'Basic input'!$F$127)*'Carbon Footprints'!S28</f>
        <v>0.43268627737019383</v>
      </c>
      <c r="U28" s="625">
        <f>(1-'Basic input'!$F$127)*'Carbon Footprints'!T28</f>
        <v>0.42403255182278993</v>
      </c>
      <c r="V28" s="625">
        <f>(1-'Basic input'!$F$127)*'Carbon Footprints'!U28</f>
        <v>0.41555190078633414</v>
      </c>
      <c r="W28" s="625">
        <f>(1-'Basic input'!$F$127)*'Carbon Footprints'!V28</f>
        <v>0.40724086277060745</v>
      </c>
      <c r="X28" s="625">
        <f>(1-'Basic input'!$F$127)*'Carbon Footprints'!W28</f>
        <v>0.39909604551519529</v>
      </c>
      <c r="Y28" s="625">
        <f>(1-'Basic input'!$F$127)*'Carbon Footprints'!X28</f>
        <v>0.39111412460489137</v>
      </c>
      <c r="Z28" s="625">
        <f>(1-'Basic input'!$F$127)*'Carbon Footprints'!Y28</f>
        <v>0.38329184211279355</v>
      </c>
      <c r="AA28" s="625">
        <f>(1-'Basic input'!$F$127)*'Carbon Footprints'!Z28</f>
        <v>0.37562600527053769</v>
      </c>
      <c r="AB28" s="625">
        <f>(1-'Basic input'!$F$127)*'Carbon Footprints'!AA28</f>
        <v>0.36811348516512693</v>
      </c>
    </row>
    <row r="29" spans="2:28" x14ac:dyDescent="0.3">
      <c r="B29" s="238" t="s">
        <v>276</v>
      </c>
      <c r="C29" s="625">
        <v>0.71799999999999997</v>
      </c>
      <c r="D29" s="625">
        <f>(1-'Basic input'!$F$127)*'Carbon Footprints'!C29</f>
        <v>0.70363999999999993</v>
      </c>
      <c r="E29" s="625">
        <f>(1-'Basic input'!$F$127)*'Carbon Footprints'!D29</f>
        <v>0.68956719999999994</v>
      </c>
      <c r="F29" s="625">
        <f>(1-'Basic input'!$F$127)*'Carbon Footprints'!E29</f>
        <v>0.6757758559999999</v>
      </c>
      <c r="G29" s="625">
        <f>(1-'Basic input'!$F$127)*'Carbon Footprints'!F29</f>
        <v>0.66226033887999991</v>
      </c>
      <c r="H29" s="625">
        <f>(1-'Basic input'!$F$127)*'Carbon Footprints'!G29</f>
        <v>0.64901513210239992</v>
      </c>
      <c r="I29" s="625">
        <f>(1-'Basic input'!$F$127)*'Carbon Footprints'!H29</f>
        <v>0.63603482946035195</v>
      </c>
      <c r="J29" s="625">
        <f>(1-'Basic input'!$F$127)*'Carbon Footprints'!I29</f>
        <v>0.6233141328711449</v>
      </c>
      <c r="K29" s="625">
        <f>(1-'Basic input'!$F$127)*'Carbon Footprints'!J29</f>
        <v>0.61084785021372201</v>
      </c>
      <c r="L29" s="625">
        <f>(1-'Basic input'!$F$127)*'Carbon Footprints'!K29</f>
        <v>0.59863089320944751</v>
      </c>
      <c r="M29" s="625">
        <f>(1-'Basic input'!$F$127)*'Carbon Footprints'!L29</f>
        <v>0.58665827534525861</v>
      </c>
      <c r="N29" s="625">
        <f>(1-'Basic input'!$F$127)*'Carbon Footprints'!M29</f>
        <v>0.57492510983835343</v>
      </c>
      <c r="O29" s="625">
        <f>(1-'Basic input'!$F$127)*'Carbon Footprints'!N29</f>
        <v>0.56342660764158636</v>
      </c>
      <c r="P29" s="625">
        <f>(1-'Basic input'!$F$127)*'Carbon Footprints'!O29</f>
        <v>0.55215807548875462</v>
      </c>
      <c r="Q29" s="625">
        <f>(1-'Basic input'!$F$127)*'Carbon Footprints'!P29</f>
        <v>0.54111491397897948</v>
      </c>
      <c r="R29" s="625">
        <f>(1-'Basic input'!$F$127)*'Carbon Footprints'!Q29</f>
        <v>0.53029261569939989</v>
      </c>
      <c r="S29" s="625">
        <f>(1-'Basic input'!$F$127)*'Carbon Footprints'!R29</f>
        <v>0.51968676338541187</v>
      </c>
      <c r="T29" s="625">
        <f>(1-'Basic input'!$F$127)*'Carbon Footprints'!S29</f>
        <v>0.50929302811770361</v>
      </c>
      <c r="U29" s="625">
        <f>(1-'Basic input'!$F$127)*'Carbon Footprints'!T29</f>
        <v>0.49910716755534951</v>
      </c>
      <c r="V29" s="625">
        <f>(1-'Basic input'!$F$127)*'Carbon Footprints'!U29</f>
        <v>0.48912502420424253</v>
      </c>
      <c r="W29" s="625">
        <f>(1-'Basic input'!$F$127)*'Carbon Footprints'!V29</f>
        <v>0.47934252372015768</v>
      </c>
      <c r="X29" s="625">
        <f>(1-'Basic input'!$F$127)*'Carbon Footprints'!W29</f>
        <v>0.46975567324575451</v>
      </c>
      <c r="Y29" s="625">
        <f>(1-'Basic input'!$F$127)*'Carbon Footprints'!X29</f>
        <v>0.4603605597808394</v>
      </c>
      <c r="Z29" s="625">
        <f>(1-'Basic input'!$F$127)*'Carbon Footprints'!Y29</f>
        <v>0.4511533485852226</v>
      </c>
      <c r="AA29" s="625">
        <f>(1-'Basic input'!$F$127)*'Carbon Footprints'!Z29</f>
        <v>0.44213028161351814</v>
      </c>
      <c r="AB29" s="625">
        <f>(1-'Basic input'!$F$127)*'Carbon Footprints'!AA29</f>
        <v>0.43328767598124779</v>
      </c>
    </row>
    <row r="30" spans="2:28" x14ac:dyDescent="0.3">
      <c r="B30" s="238" t="s">
        <v>277</v>
      </c>
      <c r="C30" s="625">
        <v>0.72799999999999998</v>
      </c>
      <c r="D30" s="625">
        <f>(1-'Basic input'!$F$127)*'Carbon Footprints'!C30</f>
        <v>0.71343999999999996</v>
      </c>
      <c r="E30" s="625">
        <f>(1-'Basic input'!$F$127)*'Carbon Footprints'!D30</f>
        <v>0.69917119999999999</v>
      </c>
      <c r="F30" s="625">
        <f>(1-'Basic input'!$F$127)*'Carbon Footprints'!E30</f>
        <v>0.68518777600000003</v>
      </c>
      <c r="G30" s="625">
        <f>(1-'Basic input'!$F$127)*'Carbon Footprints'!F30</f>
        <v>0.67148402048</v>
      </c>
      <c r="H30" s="625">
        <f>(1-'Basic input'!$F$127)*'Carbon Footprints'!G30</f>
        <v>0.65805434007039998</v>
      </c>
      <c r="I30" s="625">
        <f>(1-'Basic input'!$F$127)*'Carbon Footprints'!H30</f>
        <v>0.64489325326899194</v>
      </c>
      <c r="J30" s="625">
        <f>(1-'Basic input'!$F$127)*'Carbon Footprints'!I30</f>
        <v>0.63199538820361212</v>
      </c>
      <c r="K30" s="625">
        <f>(1-'Basic input'!$F$127)*'Carbon Footprints'!J30</f>
        <v>0.61935548043953992</v>
      </c>
      <c r="L30" s="625">
        <f>(1-'Basic input'!$F$127)*'Carbon Footprints'!K30</f>
        <v>0.60696837083074906</v>
      </c>
      <c r="M30" s="625">
        <f>(1-'Basic input'!$F$127)*'Carbon Footprints'!L30</f>
        <v>0.59482900341413403</v>
      </c>
      <c r="N30" s="625">
        <f>(1-'Basic input'!$F$127)*'Carbon Footprints'!M30</f>
        <v>0.58293242334585138</v>
      </c>
      <c r="O30" s="625">
        <f>(1-'Basic input'!$F$127)*'Carbon Footprints'!N30</f>
        <v>0.57127377487893438</v>
      </c>
      <c r="P30" s="625">
        <f>(1-'Basic input'!$F$127)*'Carbon Footprints'!O30</f>
        <v>0.55984829938135572</v>
      </c>
      <c r="Q30" s="625">
        <f>(1-'Basic input'!$F$127)*'Carbon Footprints'!P30</f>
        <v>0.54865133339372862</v>
      </c>
      <c r="R30" s="625">
        <f>(1-'Basic input'!$F$127)*'Carbon Footprints'!Q30</f>
        <v>0.53767830672585404</v>
      </c>
      <c r="S30" s="625">
        <f>(1-'Basic input'!$F$127)*'Carbon Footprints'!R30</f>
        <v>0.52692474059133698</v>
      </c>
      <c r="T30" s="625">
        <f>(1-'Basic input'!$F$127)*'Carbon Footprints'!S30</f>
        <v>0.5163862457795102</v>
      </c>
      <c r="U30" s="625">
        <f>(1-'Basic input'!$F$127)*'Carbon Footprints'!T30</f>
        <v>0.50605852086392</v>
      </c>
      <c r="V30" s="625">
        <f>(1-'Basic input'!$F$127)*'Carbon Footprints'!U30</f>
        <v>0.49593735044664161</v>
      </c>
      <c r="W30" s="625">
        <f>(1-'Basic input'!$F$127)*'Carbon Footprints'!V30</f>
        <v>0.48601860343770875</v>
      </c>
      <c r="X30" s="625">
        <f>(1-'Basic input'!$F$127)*'Carbon Footprints'!W30</f>
        <v>0.47629823136895455</v>
      </c>
      <c r="Y30" s="625">
        <f>(1-'Basic input'!$F$127)*'Carbon Footprints'!X30</f>
        <v>0.46677226674157546</v>
      </c>
      <c r="Z30" s="625">
        <f>(1-'Basic input'!$F$127)*'Carbon Footprints'!Y30</f>
        <v>0.45743682140674397</v>
      </c>
      <c r="AA30" s="625">
        <f>(1-'Basic input'!$F$127)*'Carbon Footprints'!Z30</f>
        <v>0.44828808497860906</v>
      </c>
      <c r="AB30" s="625">
        <f>(1-'Basic input'!$F$127)*'Carbon Footprints'!AA30</f>
        <v>0.43932232327903686</v>
      </c>
    </row>
    <row r="31" spans="2:28" x14ac:dyDescent="0.3">
      <c r="B31" s="238" t="s">
        <v>278</v>
      </c>
      <c r="C31" s="625">
        <v>0.77300000000000002</v>
      </c>
      <c r="D31" s="625">
        <f>(1-'Basic input'!$F$127)*'Carbon Footprints'!C31</f>
        <v>0.75753999999999999</v>
      </c>
      <c r="E31" s="625">
        <f>(1-'Basic input'!$F$127)*'Carbon Footprints'!D31</f>
        <v>0.74238919999999997</v>
      </c>
      <c r="F31" s="625">
        <f>(1-'Basic input'!$F$127)*'Carbon Footprints'!E31</f>
        <v>0.727541416</v>
      </c>
      <c r="G31" s="625">
        <f>(1-'Basic input'!$F$127)*'Carbon Footprints'!F31</f>
        <v>0.71299058768000001</v>
      </c>
      <c r="H31" s="625">
        <f>(1-'Basic input'!$F$127)*'Carbon Footprints'!G31</f>
        <v>0.69873077592639998</v>
      </c>
      <c r="I31" s="625">
        <f>(1-'Basic input'!$F$127)*'Carbon Footprints'!H31</f>
        <v>0.68475616040787202</v>
      </c>
      <c r="J31" s="625">
        <f>(1-'Basic input'!$F$127)*'Carbon Footprints'!I31</f>
        <v>0.67106103719971455</v>
      </c>
      <c r="K31" s="625">
        <f>(1-'Basic input'!$F$127)*'Carbon Footprints'!J31</f>
        <v>0.65763981645572023</v>
      </c>
      <c r="L31" s="625">
        <f>(1-'Basic input'!$F$127)*'Carbon Footprints'!K31</f>
        <v>0.64448702012660586</v>
      </c>
      <c r="M31" s="625">
        <f>(1-'Basic input'!$F$127)*'Carbon Footprints'!L31</f>
        <v>0.63159727972407376</v>
      </c>
      <c r="N31" s="625">
        <f>(1-'Basic input'!$F$127)*'Carbon Footprints'!M31</f>
        <v>0.61896533412959232</v>
      </c>
      <c r="O31" s="625">
        <f>(1-'Basic input'!$F$127)*'Carbon Footprints'!N31</f>
        <v>0.60658602744700041</v>
      </c>
      <c r="P31" s="625">
        <f>(1-'Basic input'!$F$127)*'Carbon Footprints'!O31</f>
        <v>0.59445430689806034</v>
      </c>
      <c r="Q31" s="625">
        <f>(1-'Basic input'!$F$127)*'Carbon Footprints'!P31</f>
        <v>0.58256522076009909</v>
      </c>
      <c r="R31" s="625">
        <f>(1-'Basic input'!$F$127)*'Carbon Footprints'!Q31</f>
        <v>0.57091391634489708</v>
      </c>
      <c r="S31" s="625">
        <f>(1-'Basic input'!$F$127)*'Carbon Footprints'!R31</f>
        <v>0.55949563801799918</v>
      </c>
      <c r="T31" s="625">
        <f>(1-'Basic input'!$F$127)*'Carbon Footprints'!S31</f>
        <v>0.54830572525763921</v>
      </c>
      <c r="U31" s="625">
        <f>(1-'Basic input'!$F$127)*'Carbon Footprints'!T31</f>
        <v>0.53733961075248637</v>
      </c>
      <c r="V31" s="625">
        <f>(1-'Basic input'!$F$127)*'Carbon Footprints'!U31</f>
        <v>0.52659281853743667</v>
      </c>
      <c r="W31" s="625">
        <f>(1-'Basic input'!$F$127)*'Carbon Footprints'!V31</f>
        <v>0.51606096216668795</v>
      </c>
      <c r="X31" s="625">
        <f>(1-'Basic input'!$F$127)*'Carbon Footprints'!W31</f>
        <v>0.50573974292335422</v>
      </c>
      <c r="Y31" s="625">
        <f>(1-'Basic input'!$F$127)*'Carbon Footprints'!X31</f>
        <v>0.49562494806488711</v>
      </c>
      <c r="Z31" s="625">
        <f>(1-'Basic input'!$F$127)*'Carbon Footprints'!Y31</f>
        <v>0.48571244910358935</v>
      </c>
      <c r="AA31" s="625">
        <f>(1-'Basic input'!$F$127)*'Carbon Footprints'!Z31</f>
        <v>0.47599820012151756</v>
      </c>
      <c r="AB31" s="625">
        <f>(1-'Basic input'!$F$127)*'Carbon Footprints'!AA31</f>
        <v>0.46647823611908718</v>
      </c>
    </row>
    <row r="32" spans="2:28" x14ac:dyDescent="0.3">
      <c r="B32" s="238" t="s">
        <v>279</v>
      </c>
      <c r="C32" s="625">
        <v>0.86599999999999999</v>
      </c>
      <c r="D32" s="625">
        <f>(1-'Basic input'!$F$127)*'Carbon Footprints'!C32</f>
        <v>0.84867999999999999</v>
      </c>
      <c r="E32" s="625">
        <f>(1-'Basic input'!$F$127)*'Carbon Footprints'!D32</f>
        <v>0.83170639999999996</v>
      </c>
      <c r="F32" s="625">
        <f>(1-'Basic input'!$F$127)*'Carbon Footprints'!E32</f>
        <v>0.81507227199999999</v>
      </c>
      <c r="G32" s="625">
        <f>(1-'Basic input'!$F$127)*'Carbon Footprints'!F32</f>
        <v>0.79877082655999998</v>
      </c>
      <c r="H32" s="625">
        <f>(1-'Basic input'!$F$127)*'Carbon Footprints'!G32</f>
        <v>0.78279541002879993</v>
      </c>
      <c r="I32" s="625">
        <f>(1-'Basic input'!$F$127)*'Carbon Footprints'!H32</f>
        <v>0.76713950182822388</v>
      </c>
      <c r="J32" s="625">
        <f>(1-'Basic input'!$F$127)*'Carbon Footprints'!I32</f>
        <v>0.75179671179165941</v>
      </c>
      <c r="K32" s="625">
        <f>(1-'Basic input'!$F$127)*'Carbon Footprints'!J32</f>
        <v>0.73676077755582625</v>
      </c>
      <c r="L32" s="625">
        <f>(1-'Basic input'!$F$127)*'Carbon Footprints'!K32</f>
        <v>0.72202556200470969</v>
      </c>
      <c r="M32" s="625">
        <f>(1-'Basic input'!$F$127)*'Carbon Footprints'!L32</f>
        <v>0.70758505076461553</v>
      </c>
      <c r="N32" s="625">
        <f>(1-'Basic input'!$F$127)*'Carbon Footprints'!M32</f>
        <v>0.69343334974932325</v>
      </c>
      <c r="O32" s="625">
        <f>(1-'Basic input'!$F$127)*'Carbon Footprints'!N32</f>
        <v>0.67956468275433679</v>
      </c>
      <c r="P32" s="625">
        <f>(1-'Basic input'!$F$127)*'Carbon Footprints'!O32</f>
        <v>0.66597338909925008</v>
      </c>
      <c r="Q32" s="625">
        <f>(1-'Basic input'!$F$127)*'Carbon Footprints'!P32</f>
        <v>0.65265392131726507</v>
      </c>
      <c r="R32" s="625">
        <f>(1-'Basic input'!$F$127)*'Carbon Footprints'!Q32</f>
        <v>0.63960084289091979</v>
      </c>
      <c r="S32" s="625">
        <f>(1-'Basic input'!$F$127)*'Carbon Footprints'!R32</f>
        <v>0.6268088260331014</v>
      </c>
      <c r="T32" s="625">
        <f>(1-'Basic input'!$F$127)*'Carbon Footprints'!S32</f>
        <v>0.61427264951243932</v>
      </c>
      <c r="U32" s="625">
        <f>(1-'Basic input'!$F$127)*'Carbon Footprints'!T32</f>
        <v>0.60198719652219057</v>
      </c>
      <c r="V32" s="625">
        <f>(1-'Basic input'!$F$127)*'Carbon Footprints'!U32</f>
        <v>0.58994745259174675</v>
      </c>
      <c r="W32" s="625">
        <f>(1-'Basic input'!$F$127)*'Carbon Footprints'!V32</f>
        <v>0.57814850353991176</v>
      </c>
      <c r="X32" s="625">
        <f>(1-'Basic input'!$F$127)*'Carbon Footprints'!W32</f>
        <v>0.56658553346911356</v>
      </c>
      <c r="Y32" s="625">
        <f>(1-'Basic input'!$F$127)*'Carbon Footprints'!X32</f>
        <v>0.55525382279973123</v>
      </c>
      <c r="Z32" s="625">
        <f>(1-'Basic input'!$F$127)*'Carbon Footprints'!Y32</f>
        <v>0.54414874634373656</v>
      </c>
      <c r="AA32" s="625">
        <f>(1-'Basic input'!$F$127)*'Carbon Footprints'!Z32</f>
        <v>0.53326577141686182</v>
      </c>
      <c r="AB32" s="625">
        <f>(1-'Basic input'!$F$127)*'Carbon Footprints'!AA32</f>
        <v>0.52260045598852456</v>
      </c>
    </row>
    <row r="33" spans="2:28" x14ac:dyDescent="0.3">
      <c r="B33" s="238" t="s">
        <v>280</v>
      </c>
      <c r="C33" s="625">
        <v>1.0880000000000001</v>
      </c>
      <c r="D33" s="625">
        <f>(1-'Basic input'!$F$127)*'Carbon Footprints'!C33</f>
        <v>1.0662400000000001</v>
      </c>
      <c r="E33" s="625">
        <f>(1-'Basic input'!$F$127)*'Carbon Footprints'!D33</f>
        <v>1.0449152000000002</v>
      </c>
      <c r="F33" s="625">
        <f>(1-'Basic input'!$F$127)*'Carbon Footprints'!E33</f>
        <v>1.0240168960000002</v>
      </c>
      <c r="G33" s="625">
        <f>(1-'Basic input'!$F$127)*'Carbon Footprints'!F33</f>
        <v>1.0035365580800002</v>
      </c>
      <c r="H33" s="625">
        <f>(1-'Basic input'!$F$127)*'Carbon Footprints'!G33</f>
        <v>0.98346582691840012</v>
      </c>
      <c r="I33" s="625">
        <f>(1-'Basic input'!$F$127)*'Carbon Footprints'!H33</f>
        <v>0.96379651038003211</v>
      </c>
      <c r="J33" s="625">
        <f>(1-'Basic input'!$F$127)*'Carbon Footprints'!I33</f>
        <v>0.94452058017243146</v>
      </c>
      <c r="K33" s="625">
        <f>(1-'Basic input'!$F$127)*'Carbon Footprints'!J33</f>
        <v>0.92563016856898284</v>
      </c>
      <c r="L33" s="625">
        <f>(1-'Basic input'!$F$127)*'Carbon Footprints'!K33</f>
        <v>0.90711756519760312</v>
      </c>
      <c r="M33" s="625">
        <f>(1-'Basic input'!$F$127)*'Carbon Footprints'!L33</f>
        <v>0.88897521389365108</v>
      </c>
      <c r="N33" s="625">
        <f>(1-'Basic input'!$F$127)*'Carbon Footprints'!M33</f>
        <v>0.87119570961577808</v>
      </c>
      <c r="O33" s="625">
        <f>(1-'Basic input'!$F$127)*'Carbon Footprints'!N33</f>
        <v>0.85377179542346249</v>
      </c>
      <c r="P33" s="625">
        <f>(1-'Basic input'!$F$127)*'Carbon Footprints'!O33</f>
        <v>0.83669635951499322</v>
      </c>
      <c r="Q33" s="625">
        <f>(1-'Basic input'!$F$127)*'Carbon Footprints'!P33</f>
        <v>0.81996243232469335</v>
      </c>
      <c r="R33" s="625">
        <f>(1-'Basic input'!$F$127)*'Carbon Footprints'!Q33</f>
        <v>0.80356318367819946</v>
      </c>
      <c r="S33" s="625">
        <f>(1-'Basic input'!$F$127)*'Carbon Footprints'!R33</f>
        <v>0.78749192000463542</v>
      </c>
      <c r="T33" s="625">
        <f>(1-'Basic input'!$F$127)*'Carbon Footprints'!S33</f>
        <v>0.77174208160454272</v>
      </c>
      <c r="U33" s="625">
        <f>(1-'Basic input'!$F$127)*'Carbon Footprints'!T33</f>
        <v>0.75630723997245186</v>
      </c>
      <c r="V33" s="625">
        <f>(1-'Basic input'!$F$127)*'Carbon Footprints'!U33</f>
        <v>0.74118109517300279</v>
      </c>
      <c r="W33" s="625">
        <f>(1-'Basic input'!$F$127)*'Carbon Footprints'!V33</f>
        <v>0.7263574732695427</v>
      </c>
      <c r="X33" s="625">
        <f>(1-'Basic input'!$F$127)*'Carbon Footprints'!W33</f>
        <v>0.71183032380415179</v>
      </c>
      <c r="Y33" s="625">
        <f>(1-'Basic input'!$F$127)*'Carbon Footprints'!X33</f>
        <v>0.69759371732806874</v>
      </c>
      <c r="Z33" s="625">
        <f>(1-'Basic input'!$F$127)*'Carbon Footprints'!Y33</f>
        <v>0.68364184298150732</v>
      </c>
      <c r="AA33" s="625">
        <f>(1-'Basic input'!$F$127)*'Carbon Footprints'!Z33</f>
        <v>0.66996900612187715</v>
      </c>
      <c r="AB33" s="625">
        <f>(1-'Basic input'!$F$127)*'Carbon Footprints'!AA33</f>
        <v>0.65656962599943958</v>
      </c>
    </row>
    <row r="34" spans="2:28" x14ac:dyDescent="0.3">
      <c r="B34" s="238"/>
    </row>
    <row r="35" spans="2:28" x14ac:dyDescent="0.3">
      <c r="C35" s="242" t="s">
        <v>293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EU36"/>
  <sheetViews>
    <sheetView showGridLines="0" zoomScaleNormal="100" workbookViewId="0">
      <pane ySplit="6" topLeftCell="A7" activePane="bottomLeft" state="frozen"/>
      <selection activeCell="B60" sqref="B60:B67"/>
      <selection pane="bottomLeft" activeCell="E16" sqref="E16"/>
    </sheetView>
  </sheetViews>
  <sheetFormatPr defaultColWidth="0" defaultRowHeight="0" customHeight="1" zeroHeight="1" x14ac:dyDescent="0.3"/>
  <cols>
    <col min="1" max="1" width="2.85546875" style="10" customWidth="1"/>
    <col min="2" max="2" width="2.28515625" style="15" customWidth="1"/>
    <col min="3" max="3" width="42.7109375" style="15" customWidth="1"/>
    <col min="4" max="4" width="88" style="15" customWidth="1"/>
    <col min="5" max="5" width="65.7109375" style="15" customWidth="1"/>
    <col min="6" max="7" width="3.42578125" style="302" customWidth="1"/>
    <col min="8" max="16375" width="0" style="15" hidden="1"/>
    <col min="16376" max="16384" width="10.5703125" style="15" hidden="1"/>
  </cols>
  <sheetData>
    <row r="1" spans="1:16375" s="10" customFormat="1" ht="16.5" x14ac:dyDescent="0.3">
      <c r="B1" s="14"/>
      <c r="C1" s="14"/>
      <c r="D1" s="283"/>
      <c r="E1" s="285"/>
      <c r="F1" s="302"/>
      <c r="G1" s="302"/>
      <c r="H1" s="273"/>
      <c r="I1" s="273"/>
      <c r="J1" s="273"/>
      <c r="K1" s="273"/>
      <c r="L1" s="273"/>
      <c r="M1" s="286"/>
      <c r="N1" s="286"/>
      <c r="O1" s="286"/>
      <c r="P1" s="286"/>
      <c r="Q1" s="286"/>
      <c r="R1" s="28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row>
    <row r="2" spans="1:16375" s="10" customFormat="1" ht="33.75" x14ac:dyDescent="0.3">
      <c r="B2" s="5" t="s">
        <v>400</v>
      </c>
      <c r="C2" s="5"/>
      <c r="D2" s="5"/>
      <c r="F2" s="302"/>
      <c r="G2" s="302"/>
    </row>
    <row r="3" spans="1:16375" ht="27" x14ac:dyDescent="0.3">
      <c r="B3" s="4" t="str">
        <f ca="1">MID(CELL("filename",B3),FIND("]",CELL("filename",B3))+1,256)</f>
        <v>Assumptions</v>
      </c>
      <c r="C3" s="4"/>
      <c r="D3" s="4"/>
      <c r="E3" s="859"/>
    </row>
    <row r="4" spans="1:16375" s="302" customFormat="1" ht="16.5" x14ac:dyDescent="0.3">
      <c r="B4" s="318"/>
      <c r="C4" s="318"/>
      <c r="D4" s="326"/>
      <c r="E4" s="327"/>
    </row>
    <row r="5" spans="1:16375" s="302" customFormat="1" ht="18" x14ac:dyDescent="0.3">
      <c r="B5" s="855" t="s">
        <v>668</v>
      </c>
      <c r="C5" s="471"/>
      <c r="E5" s="859"/>
    </row>
    <row r="6" spans="1:16375" s="302" customFormat="1" ht="16.5" x14ac:dyDescent="0.3">
      <c r="B6" s="318"/>
      <c r="C6" s="318"/>
      <c r="E6" s="327"/>
    </row>
    <row r="7" spans="1:16375" s="302" customFormat="1" ht="9.9499999999999993" customHeight="1" x14ac:dyDescent="0.3">
      <c r="B7" s="318"/>
      <c r="C7" s="318"/>
      <c r="E7" s="327"/>
      <c r="F7" s="322"/>
      <c r="G7" s="322"/>
    </row>
    <row r="8" spans="1:16375" ht="39.75" customHeight="1" x14ac:dyDescent="0.3">
      <c r="B8" s="891" t="s">
        <v>669</v>
      </c>
      <c r="C8" s="891"/>
      <c r="D8" s="891"/>
      <c r="E8" s="891"/>
    </row>
    <row r="9" spans="1:16375" ht="9" customHeight="1" thickBot="1" x14ac:dyDescent="0.35">
      <c r="A9" s="15"/>
      <c r="F9" s="339"/>
      <c r="G9" s="339"/>
    </row>
    <row r="10" spans="1:16375" ht="25.5" customHeight="1" x14ac:dyDescent="0.3">
      <c r="B10" s="490"/>
      <c r="C10" s="491" t="s">
        <v>602</v>
      </c>
      <c r="D10" s="491" t="s">
        <v>601</v>
      </c>
      <c r="E10" s="492" t="s">
        <v>618</v>
      </c>
      <c r="F10" s="490"/>
      <c r="H10" s="492"/>
    </row>
    <row r="11" spans="1:16375" ht="9" customHeight="1" x14ac:dyDescent="0.3">
      <c r="A11" s="15"/>
      <c r="B11" s="860"/>
      <c r="C11" s="501"/>
      <c r="D11" s="501"/>
      <c r="E11" s="486"/>
      <c r="F11" s="503"/>
      <c r="G11" s="339"/>
    </row>
    <row r="12" spans="1:16375" ht="82.5" x14ac:dyDescent="0.3">
      <c r="A12" s="15"/>
      <c r="B12" s="860"/>
      <c r="C12" s="861" t="s">
        <v>670</v>
      </c>
      <c r="D12" s="862" t="s">
        <v>671</v>
      </c>
      <c r="E12" s="868"/>
      <c r="F12" s="503"/>
      <c r="G12" s="339"/>
    </row>
    <row r="13" spans="1:16375" ht="49.5" x14ac:dyDescent="0.3">
      <c r="A13" s="15"/>
      <c r="B13" s="860"/>
      <c r="C13" s="861" t="s">
        <v>677</v>
      </c>
      <c r="D13" s="862" t="s">
        <v>679</v>
      </c>
      <c r="E13" s="868"/>
      <c r="F13" s="503"/>
      <c r="G13" s="339"/>
    </row>
    <row r="14" spans="1:16375" ht="33" x14ac:dyDescent="0.3">
      <c r="A14" s="15"/>
      <c r="B14" s="860"/>
      <c r="C14" s="863" t="s">
        <v>678</v>
      </c>
      <c r="D14" s="864" t="s">
        <v>686</v>
      </c>
      <c r="E14" s="869"/>
      <c r="F14" s="503"/>
      <c r="G14" s="339"/>
    </row>
    <row r="15" spans="1:16375" ht="33" x14ac:dyDescent="0.3">
      <c r="A15" s="15"/>
      <c r="B15" s="860"/>
      <c r="C15" s="863" t="s">
        <v>611</v>
      </c>
      <c r="D15" s="864" t="s">
        <v>681</v>
      </c>
      <c r="E15" s="869"/>
      <c r="F15" s="503"/>
      <c r="G15" s="339"/>
    </row>
    <row r="16" spans="1:16375" ht="66" x14ac:dyDescent="0.3">
      <c r="A16" s="15"/>
      <c r="B16" s="860"/>
      <c r="C16" s="863" t="s">
        <v>610</v>
      </c>
      <c r="D16" s="864" t="s">
        <v>717</v>
      </c>
      <c r="E16" s="869"/>
      <c r="F16" s="503"/>
      <c r="G16" s="339"/>
    </row>
    <row r="17" spans="1:7" ht="66" x14ac:dyDescent="0.3">
      <c r="A17" s="15"/>
      <c r="B17" s="860"/>
      <c r="C17" s="863" t="s">
        <v>682</v>
      </c>
      <c r="D17" s="864" t="s">
        <v>685</v>
      </c>
      <c r="E17" s="870"/>
      <c r="F17" s="503"/>
      <c r="G17" s="339"/>
    </row>
    <row r="18" spans="1:7" ht="33" x14ac:dyDescent="0.3">
      <c r="A18" s="15"/>
      <c r="B18" s="860"/>
      <c r="C18" s="863" t="s">
        <v>683</v>
      </c>
      <c r="D18" s="864" t="s">
        <v>684</v>
      </c>
      <c r="E18" s="869"/>
      <c r="F18" s="503"/>
      <c r="G18" s="339"/>
    </row>
    <row r="19" spans="1:7" ht="33" x14ac:dyDescent="0.3">
      <c r="A19" s="15"/>
      <c r="B19" s="860"/>
      <c r="C19" s="863" t="s">
        <v>697</v>
      </c>
      <c r="D19" s="864" t="s">
        <v>688</v>
      </c>
      <c r="E19" s="869"/>
      <c r="F19" s="503"/>
      <c r="G19" s="339"/>
    </row>
    <row r="20" spans="1:7" ht="16.5" x14ac:dyDescent="0.3">
      <c r="A20" s="15"/>
      <c r="B20" s="860"/>
      <c r="C20" s="863" t="s">
        <v>614</v>
      </c>
      <c r="D20" s="864" t="s">
        <v>689</v>
      </c>
      <c r="E20" s="869"/>
      <c r="F20" s="503"/>
      <c r="G20" s="339"/>
    </row>
    <row r="21" spans="1:7" ht="16.5" x14ac:dyDescent="0.3">
      <c r="A21" s="15"/>
      <c r="B21" s="860"/>
      <c r="C21" s="863" t="s">
        <v>615</v>
      </c>
      <c r="D21" s="864" t="s">
        <v>690</v>
      </c>
      <c r="E21" s="869"/>
      <c r="F21" s="503"/>
      <c r="G21" s="339"/>
    </row>
    <row r="22" spans="1:7" ht="16.5" x14ac:dyDescent="0.3">
      <c r="A22" s="15"/>
      <c r="B22" s="860"/>
      <c r="C22" s="863" t="s">
        <v>703</v>
      </c>
      <c r="D22" s="864" t="s">
        <v>704</v>
      </c>
      <c r="E22" s="869"/>
      <c r="F22" s="503"/>
      <c r="G22" s="339"/>
    </row>
    <row r="23" spans="1:7" ht="49.5" x14ac:dyDescent="0.3">
      <c r="A23" s="15"/>
      <c r="B23" s="860"/>
      <c r="C23" s="864" t="s">
        <v>716</v>
      </c>
      <c r="D23" s="864" t="s">
        <v>714</v>
      </c>
      <c r="E23" s="869"/>
      <c r="F23" s="503"/>
      <c r="G23" s="339"/>
    </row>
    <row r="24" spans="1:7" ht="99" x14ac:dyDescent="0.3">
      <c r="A24" s="15"/>
      <c r="B24" s="860"/>
      <c r="C24" s="863" t="s">
        <v>612</v>
      </c>
      <c r="D24" s="864" t="s">
        <v>687</v>
      </c>
      <c r="E24" s="869"/>
      <c r="F24" s="503"/>
      <c r="G24" s="339"/>
    </row>
    <row r="25" spans="1:7" ht="42" customHeight="1" x14ac:dyDescent="0.3">
      <c r="A25" s="15"/>
      <c r="B25" s="860"/>
      <c r="C25" s="863" t="s">
        <v>619</v>
      </c>
      <c r="D25" s="864" t="s">
        <v>653</v>
      </c>
      <c r="E25" s="869"/>
      <c r="F25" s="503"/>
      <c r="G25" s="339"/>
    </row>
    <row r="26" spans="1:7" ht="20.25" customHeight="1" x14ac:dyDescent="0.3">
      <c r="A26" s="15"/>
      <c r="B26" s="860"/>
      <c r="C26" s="863" t="s">
        <v>613</v>
      </c>
      <c r="D26" s="864" t="s">
        <v>680</v>
      </c>
      <c r="E26" s="869"/>
      <c r="F26" s="503"/>
      <c r="G26" s="339"/>
    </row>
    <row r="27" spans="1:7" ht="49.5" x14ac:dyDescent="0.3">
      <c r="A27" s="15"/>
      <c r="B27" s="860"/>
      <c r="C27" s="863" t="s">
        <v>698</v>
      </c>
      <c r="D27" s="864" t="s">
        <v>696</v>
      </c>
      <c r="E27" s="869"/>
      <c r="F27" s="503"/>
      <c r="G27" s="339"/>
    </row>
    <row r="28" spans="1:7" ht="33" x14ac:dyDescent="0.3">
      <c r="A28" s="15"/>
      <c r="B28" s="860"/>
      <c r="C28" s="863" t="s">
        <v>701</v>
      </c>
      <c r="D28" s="864" t="s">
        <v>702</v>
      </c>
      <c r="E28" s="869"/>
      <c r="F28" s="503"/>
      <c r="G28" s="339"/>
    </row>
    <row r="29" spans="1:7" ht="16.5" x14ac:dyDescent="0.3">
      <c r="A29" s="15"/>
      <c r="B29" s="860"/>
      <c r="C29" s="863" t="s">
        <v>699</v>
      </c>
      <c r="D29" s="864" t="s">
        <v>692</v>
      </c>
      <c r="E29" s="869"/>
      <c r="F29" s="503"/>
      <c r="G29" s="339"/>
    </row>
    <row r="30" spans="1:7" ht="16.5" x14ac:dyDescent="0.3">
      <c r="A30" s="15"/>
      <c r="B30" s="860"/>
      <c r="C30" s="863" t="s">
        <v>700</v>
      </c>
      <c r="D30" s="864" t="s">
        <v>691</v>
      </c>
      <c r="E30" s="869"/>
      <c r="F30" s="503"/>
      <c r="G30" s="339"/>
    </row>
    <row r="31" spans="1:7" ht="16.5" x14ac:dyDescent="0.3">
      <c r="A31" s="15"/>
      <c r="B31" s="860"/>
      <c r="C31" s="863" t="s">
        <v>119</v>
      </c>
      <c r="D31" s="864" t="s">
        <v>693</v>
      </c>
      <c r="E31" s="869"/>
      <c r="F31" s="503"/>
      <c r="G31" s="339"/>
    </row>
    <row r="32" spans="1:7" ht="16.5" x14ac:dyDescent="0.3">
      <c r="A32" s="15"/>
      <c r="B32" s="860"/>
      <c r="C32" s="863" t="s">
        <v>148</v>
      </c>
      <c r="D32" s="864" t="s">
        <v>695</v>
      </c>
      <c r="E32" s="869"/>
      <c r="F32" s="503"/>
      <c r="G32" s="339"/>
    </row>
    <row r="33" spans="1:7" ht="33" x14ac:dyDescent="0.3">
      <c r="A33" s="15"/>
      <c r="B33" s="860"/>
      <c r="C33" s="863" t="s">
        <v>694</v>
      </c>
      <c r="D33" s="864" t="s">
        <v>617</v>
      </c>
      <c r="E33" s="869"/>
      <c r="F33" s="503"/>
      <c r="G33" s="339"/>
    </row>
    <row r="34" spans="1:7" ht="49.5" x14ac:dyDescent="0.3">
      <c r="A34" s="15"/>
      <c r="B34" s="860"/>
      <c r="C34" s="863" t="s">
        <v>706</v>
      </c>
      <c r="D34" s="864" t="s">
        <v>707</v>
      </c>
      <c r="E34" s="869"/>
      <c r="F34" s="503"/>
      <c r="G34" s="339"/>
    </row>
    <row r="35" spans="1:7" ht="16.5" customHeight="1" thickBot="1" x14ac:dyDescent="0.35">
      <c r="A35" s="15"/>
      <c r="B35" s="865"/>
      <c r="C35" s="502"/>
      <c r="D35" s="502"/>
      <c r="E35" s="866"/>
      <c r="F35" s="867"/>
      <c r="G35" s="339"/>
    </row>
    <row r="36" spans="1:7" ht="16.5" customHeight="1" x14ac:dyDescent="0.3"/>
  </sheetData>
  <sheetProtection password="9E28" sheet="1" objects="1" scenarios="1" selectLockedCells="1"/>
  <mergeCells count="1">
    <mergeCell ref="B8:E8"/>
  </mergeCells>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pageSetUpPr fitToPage="1"/>
  </sheetPr>
  <dimension ref="A1:AG143"/>
  <sheetViews>
    <sheetView showGridLines="0" topLeftCell="A7" zoomScale="90" zoomScaleNormal="90" workbookViewId="0">
      <pane ySplit="6" topLeftCell="A13" activePane="bottomLeft" state="frozen"/>
      <selection activeCell="B61" sqref="B61:B65"/>
      <selection pane="bottomLeft" activeCell="F22" sqref="F22"/>
    </sheetView>
  </sheetViews>
  <sheetFormatPr defaultColWidth="0" defaultRowHeight="16.5" zeroHeight="1" x14ac:dyDescent="0.3"/>
  <cols>
    <col min="1" max="1" width="2.85546875" style="681" customWidth="1"/>
    <col min="2" max="2" width="48.85546875" style="691" customWidth="1"/>
    <col min="3" max="3" width="32.85546875" style="681" customWidth="1"/>
    <col min="4" max="4" width="13.28515625" style="681" customWidth="1"/>
    <col min="5" max="5" width="17.42578125" style="685" bestFit="1" customWidth="1"/>
    <col min="6" max="17" width="13.28515625" style="681" customWidth="1"/>
    <col min="18" max="18" width="2.28515625" style="681" customWidth="1"/>
    <col min="19" max="16384" width="10.5703125" style="302" hidden="1"/>
  </cols>
  <sheetData>
    <row r="1" spans="1:18" s="681" customFormat="1" x14ac:dyDescent="0.3">
      <c r="A1" s="302"/>
      <c r="B1" s="318"/>
      <c r="C1" s="302"/>
      <c r="D1" s="302"/>
      <c r="E1" s="327"/>
      <c r="F1" s="302"/>
      <c r="G1" s="302"/>
      <c r="H1" s="302"/>
      <c r="I1" s="302"/>
      <c r="J1" s="302"/>
      <c r="K1" s="302"/>
      <c r="L1" s="302"/>
      <c r="M1" s="302"/>
      <c r="N1" s="302"/>
      <c r="O1" s="302"/>
      <c r="P1" s="302"/>
      <c r="Q1" s="302"/>
      <c r="R1" s="302"/>
    </row>
    <row r="2" spans="1:18" s="681" customFormat="1" ht="33.75" x14ac:dyDescent="0.3">
      <c r="A2" s="302"/>
      <c r="B2" s="366"/>
      <c r="C2" s="367"/>
      <c r="D2" s="367"/>
      <c r="E2" s="368"/>
      <c r="F2" s="302"/>
      <c r="G2" s="302"/>
      <c r="H2" s="302"/>
      <c r="I2" s="302"/>
      <c r="J2" s="302"/>
      <c r="K2" s="302"/>
      <c r="L2" s="302"/>
      <c r="M2" s="302"/>
      <c r="N2" s="302"/>
      <c r="O2" s="302"/>
      <c r="P2" s="302"/>
      <c r="Q2" s="302"/>
      <c r="R2" s="302"/>
    </row>
    <row r="3" spans="1:18" s="681" customFormat="1" ht="27" x14ac:dyDescent="0.3">
      <c r="A3" s="302"/>
      <c r="B3" s="369" t="str">
        <f ca="1">MID(CELL("filename",B3),FIND("]",CELL("filename",B3))+1,256)</f>
        <v>Basic input</v>
      </c>
      <c r="C3" s="370"/>
      <c r="D3" s="370"/>
      <c r="E3" s="371"/>
      <c r="F3" s="302"/>
      <c r="G3" s="302"/>
      <c r="H3" s="302"/>
      <c r="I3" s="302"/>
      <c r="J3" s="302"/>
      <c r="K3" s="302"/>
      <c r="L3" s="302"/>
      <c r="M3" s="302"/>
      <c r="N3" s="302"/>
      <c r="O3" s="302"/>
      <c r="P3" s="302"/>
      <c r="Q3" s="302"/>
      <c r="R3" s="302"/>
    </row>
    <row r="4" spans="1:18" s="681" customFormat="1" x14ac:dyDescent="0.3">
      <c r="A4" s="302"/>
      <c r="B4" s="318"/>
      <c r="C4" s="302"/>
      <c r="D4" s="302"/>
      <c r="E4" s="327"/>
      <c r="F4" s="302"/>
      <c r="G4" s="302"/>
      <c r="H4" s="302"/>
      <c r="I4" s="302"/>
      <c r="J4" s="302"/>
      <c r="K4" s="302"/>
      <c r="L4" s="302"/>
      <c r="M4" s="302"/>
      <c r="N4" s="302"/>
      <c r="O4" s="302"/>
      <c r="P4" s="302"/>
      <c r="Q4" s="302"/>
      <c r="R4" s="302"/>
    </row>
    <row r="5" spans="1:18" s="681" customFormat="1" x14ac:dyDescent="0.3">
      <c r="A5" s="302"/>
      <c r="B5" s="318"/>
      <c r="C5" s="302"/>
      <c r="D5" s="302"/>
      <c r="E5" s="327"/>
      <c r="F5" s="302"/>
      <c r="G5" s="302"/>
      <c r="H5" s="302"/>
      <c r="I5" s="302"/>
      <c r="J5" s="302"/>
      <c r="K5" s="302"/>
      <c r="L5" s="302"/>
      <c r="M5" s="302"/>
      <c r="N5" s="302"/>
      <c r="O5" s="302"/>
      <c r="P5" s="302"/>
      <c r="Q5" s="302"/>
      <c r="R5" s="302"/>
    </row>
    <row r="6" spans="1:18" s="681" customFormat="1" x14ac:dyDescent="0.3">
      <c r="A6" s="302"/>
      <c r="B6" s="318"/>
      <c r="C6" s="319"/>
      <c r="D6" s="319"/>
      <c r="E6" s="372"/>
      <c r="F6" s="302"/>
      <c r="G6" s="302"/>
      <c r="H6" s="302"/>
      <c r="I6" s="302"/>
      <c r="J6" s="302"/>
      <c r="K6" s="302"/>
      <c r="L6" s="300"/>
      <c r="M6" s="300"/>
      <c r="N6" s="300"/>
      <c r="O6" s="301"/>
      <c r="P6" s="301"/>
      <c r="Q6" s="301"/>
      <c r="R6" s="302"/>
    </row>
    <row r="7" spans="1:18" s="681" customFormat="1" x14ac:dyDescent="0.3">
      <c r="A7" s="329"/>
      <c r="B7" s="318"/>
      <c r="C7" s="675"/>
      <c r="D7" s="675"/>
      <c r="E7" s="676"/>
      <c r="F7" s="677"/>
      <c r="G7" s="677"/>
      <c r="H7" s="677"/>
      <c r="I7" s="677"/>
      <c r="J7" s="677"/>
      <c r="K7" s="677"/>
      <c r="L7" s="678"/>
      <c r="M7" s="678"/>
      <c r="N7" s="678"/>
      <c r="O7" s="678"/>
      <c r="P7" s="678"/>
      <c r="Q7" s="678"/>
      <c r="R7" s="679"/>
    </row>
    <row r="8" spans="1:18" s="681" customFormat="1" ht="33.75" x14ac:dyDescent="0.3">
      <c r="A8" s="302"/>
      <c r="B8" s="323" t="s">
        <v>400</v>
      </c>
      <c r="C8" s="680"/>
      <c r="D8" s="680"/>
    </row>
    <row r="9" spans="1:18" s="683" customFormat="1" ht="27" x14ac:dyDescent="0.3">
      <c r="A9" s="325"/>
      <c r="B9" s="324" t="str">
        <f ca="1">MID(CELL("filename",B9),FIND("]",CELL("filename",B9))+1,256)</f>
        <v>Basic input</v>
      </c>
      <c r="C9" s="682"/>
      <c r="D9" s="682"/>
    </row>
    <row r="10" spans="1:18" s="681" customFormat="1" x14ac:dyDescent="0.3">
      <c r="A10" s="302"/>
      <c r="B10" s="318"/>
      <c r="C10" s="684"/>
      <c r="D10" s="684"/>
      <c r="E10" s="685"/>
    </row>
    <row r="11" spans="1:18" s="681" customFormat="1" x14ac:dyDescent="0.3">
      <c r="A11" s="302"/>
      <c r="B11" s="328" t="s">
        <v>411</v>
      </c>
      <c r="E11" s="685"/>
    </row>
    <row r="12" spans="1:18" s="681" customFormat="1" x14ac:dyDescent="0.3">
      <c r="A12" s="302"/>
      <c r="B12" s="318"/>
      <c r="E12" s="685"/>
    </row>
    <row r="13" spans="1:18" s="681" customFormat="1" ht="9.9499999999999993" customHeight="1" x14ac:dyDescent="0.3">
      <c r="A13" s="302"/>
      <c r="B13" s="318"/>
      <c r="E13" s="685"/>
    </row>
    <row r="14" spans="1:18" s="681" customFormat="1" x14ac:dyDescent="0.3">
      <c r="A14" s="302"/>
      <c r="B14" s="373" t="s">
        <v>404</v>
      </c>
      <c r="C14" s="374"/>
      <c r="D14" s="374"/>
      <c r="E14" s="375"/>
      <c r="F14" s="376"/>
      <c r="G14" s="376"/>
      <c r="H14" s="377"/>
      <c r="I14" s="377"/>
      <c r="J14" s="377"/>
      <c r="K14" s="377"/>
      <c r="L14" s="377"/>
      <c r="M14" s="377"/>
      <c r="N14" s="377"/>
      <c r="O14" s="377"/>
      <c r="P14" s="377"/>
      <c r="Q14" s="377"/>
      <c r="R14" s="338"/>
    </row>
    <row r="15" spans="1:18" s="681" customFormat="1" ht="9.9499999999999993" customHeight="1" x14ac:dyDescent="0.3">
      <c r="A15" s="302"/>
      <c r="B15" s="378"/>
      <c r="C15" s="326"/>
      <c r="D15" s="326"/>
      <c r="E15" s="686"/>
      <c r="F15" s="687"/>
      <c r="G15" s="687"/>
      <c r="H15" s="688"/>
      <c r="I15" s="688"/>
      <c r="J15" s="688"/>
      <c r="K15" s="688"/>
      <c r="L15" s="688"/>
      <c r="M15" s="688"/>
      <c r="N15" s="688"/>
      <c r="O15" s="688"/>
      <c r="P15" s="688"/>
      <c r="Q15" s="688"/>
      <c r="R15" s="302"/>
    </row>
    <row r="16" spans="1:18" s="681" customFormat="1" x14ac:dyDescent="0.3">
      <c r="A16" s="302"/>
      <c r="B16" s="379" t="s">
        <v>408</v>
      </c>
      <c r="C16" s="894" t="s">
        <v>46</v>
      </c>
      <c r="D16" s="894"/>
      <c r="E16" s="685"/>
      <c r="R16" s="302"/>
    </row>
    <row r="17" spans="1:18" s="681" customFormat="1" ht="9.9499999999999993" customHeight="1" x14ac:dyDescent="0.3">
      <c r="A17" s="329"/>
      <c r="B17" s="380"/>
      <c r="C17" s="320"/>
      <c r="D17" s="320"/>
      <c r="E17" s="676"/>
      <c r="F17" s="677"/>
      <c r="G17" s="677"/>
      <c r="H17" s="677"/>
      <c r="I17" s="677"/>
      <c r="J17" s="677"/>
      <c r="K17" s="677"/>
      <c r="L17" s="689"/>
      <c r="M17" s="689"/>
      <c r="N17" s="689"/>
      <c r="O17" s="689"/>
      <c r="P17" s="689"/>
      <c r="Q17" s="690"/>
      <c r="R17" s="322"/>
    </row>
    <row r="18" spans="1:18" s="681" customFormat="1" x14ac:dyDescent="0.3">
      <c r="A18" s="302"/>
      <c r="B18" s="373" t="s">
        <v>405</v>
      </c>
      <c r="C18" s="374"/>
      <c r="D18" s="374"/>
      <c r="E18" s="375"/>
      <c r="F18" s="376"/>
      <c r="G18" s="376"/>
      <c r="H18" s="377"/>
      <c r="I18" s="377"/>
      <c r="J18" s="377"/>
      <c r="K18" s="377"/>
      <c r="L18" s="377"/>
      <c r="M18" s="377"/>
      <c r="N18" s="377"/>
      <c r="O18" s="377"/>
      <c r="P18" s="377"/>
      <c r="Q18" s="377"/>
      <c r="R18" s="338"/>
    </row>
    <row r="19" spans="1:18" s="681" customFormat="1" ht="9.9499999999999993" customHeight="1" x14ac:dyDescent="0.3">
      <c r="A19" s="329"/>
      <c r="B19" s="381"/>
      <c r="C19" s="288"/>
      <c r="D19" s="288"/>
      <c r="E19" s="327"/>
      <c r="F19" s="321"/>
      <c r="G19" s="321"/>
      <c r="H19" s="321"/>
      <c r="I19" s="321"/>
      <c r="J19" s="321"/>
      <c r="K19" s="321"/>
      <c r="L19" s="321"/>
      <c r="M19" s="321"/>
      <c r="N19" s="321"/>
      <c r="O19" s="321"/>
      <c r="P19" s="321"/>
      <c r="Q19" s="322"/>
      <c r="R19" s="322"/>
    </row>
    <row r="20" spans="1:18" s="681" customFormat="1" x14ac:dyDescent="0.3">
      <c r="A20" s="329"/>
      <c r="B20" s="382" t="s">
        <v>409</v>
      </c>
      <c r="C20" s="288"/>
      <c r="D20" s="288"/>
      <c r="E20" s="327"/>
      <c r="F20" s="321"/>
      <c r="G20" s="321"/>
      <c r="H20" s="321"/>
      <c r="I20" s="321"/>
      <c r="J20" s="321"/>
      <c r="K20" s="321"/>
      <c r="L20" s="321"/>
      <c r="M20" s="321"/>
      <c r="N20" s="321"/>
      <c r="O20" s="321"/>
      <c r="P20" s="321"/>
      <c r="Q20" s="322"/>
      <c r="R20" s="322"/>
    </row>
    <row r="21" spans="1:18" s="681" customFormat="1" x14ac:dyDescent="0.3">
      <c r="A21" s="329"/>
      <c r="B21" s="691"/>
      <c r="C21" s="383"/>
      <c r="D21" s="383"/>
      <c r="E21" s="327"/>
      <c r="F21" s="316">
        <v>2018</v>
      </c>
      <c r="G21" s="316">
        <v>2019</v>
      </c>
      <c r="H21" s="316">
        <v>2020</v>
      </c>
      <c r="I21" s="316">
        <v>2021</v>
      </c>
      <c r="J21" s="316">
        <v>2022</v>
      </c>
      <c r="K21" s="316">
        <v>2023</v>
      </c>
      <c r="L21" s="316">
        <v>2024</v>
      </c>
      <c r="M21" s="316">
        <v>2025</v>
      </c>
      <c r="N21" s="316">
        <v>2026</v>
      </c>
      <c r="O21" s="316">
        <v>2027</v>
      </c>
      <c r="P21" s="361">
        <v>2028</v>
      </c>
      <c r="Q21" s="365" t="s">
        <v>51</v>
      </c>
      <c r="R21" s="322"/>
    </row>
    <row r="22" spans="1:18" s="681" customFormat="1" x14ac:dyDescent="0.3">
      <c r="A22" s="329"/>
      <c r="B22" s="691"/>
      <c r="C22" s="390" t="s">
        <v>55</v>
      </c>
      <c r="D22" s="383"/>
      <c r="E22" s="356" t="s">
        <v>9</v>
      </c>
      <c r="F22" s="295"/>
      <c r="G22" s="295"/>
      <c r="H22" s="295"/>
      <c r="I22" s="295"/>
      <c r="J22" s="295"/>
      <c r="K22" s="295"/>
      <c r="L22" s="295"/>
      <c r="M22" s="295"/>
      <c r="N22" s="295"/>
      <c r="O22" s="295"/>
      <c r="P22" s="295"/>
      <c r="Q22" s="362">
        <f t="shared" ref="Q22:Q28" si="0">SUM(F22:P22)</f>
        <v>0</v>
      </c>
      <c r="R22" s="322"/>
    </row>
    <row r="23" spans="1:18" s="681" customFormat="1" x14ac:dyDescent="0.3">
      <c r="A23" s="329"/>
      <c r="B23" s="691"/>
      <c r="C23" s="390" t="s">
        <v>56</v>
      </c>
      <c r="D23" s="383"/>
      <c r="E23" s="356" t="s">
        <v>9</v>
      </c>
      <c r="F23" s="295"/>
      <c r="G23" s="295"/>
      <c r="H23" s="295"/>
      <c r="I23" s="295"/>
      <c r="J23" s="295"/>
      <c r="K23" s="295"/>
      <c r="L23" s="295"/>
      <c r="M23" s="295"/>
      <c r="N23" s="295"/>
      <c r="O23" s="295"/>
      <c r="P23" s="295"/>
      <c r="Q23" s="316">
        <f t="shared" si="0"/>
        <v>0</v>
      </c>
      <c r="R23" s="322"/>
    </row>
    <row r="24" spans="1:18" s="681" customFormat="1" x14ac:dyDescent="0.3">
      <c r="A24" s="329"/>
      <c r="B24" s="691"/>
      <c r="C24" s="390" t="s">
        <v>22</v>
      </c>
      <c r="D24" s="383"/>
      <c r="E24" s="356" t="s">
        <v>9</v>
      </c>
      <c r="F24" s="295"/>
      <c r="G24" s="295"/>
      <c r="H24" s="295"/>
      <c r="I24" s="295"/>
      <c r="J24" s="295"/>
      <c r="K24" s="295"/>
      <c r="L24" s="295"/>
      <c r="M24" s="295"/>
      <c r="N24" s="295"/>
      <c r="O24" s="295"/>
      <c r="P24" s="295"/>
      <c r="Q24" s="316">
        <f t="shared" si="0"/>
        <v>0</v>
      </c>
      <c r="R24" s="322"/>
    </row>
    <row r="25" spans="1:18" s="681" customFormat="1" x14ac:dyDescent="0.3">
      <c r="A25" s="329"/>
      <c r="B25" s="691"/>
      <c r="C25" s="390" t="s">
        <v>323</v>
      </c>
      <c r="D25" s="383"/>
      <c r="E25" s="356" t="s">
        <v>9</v>
      </c>
      <c r="F25" s="295"/>
      <c r="G25" s="295"/>
      <c r="H25" s="295"/>
      <c r="I25" s="295"/>
      <c r="J25" s="295"/>
      <c r="K25" s="295"/>
      <c r="L25" s="295"/>
      <c r="M25" s="295"/>
      <c r="N25" s="295"/>
      <c r="O25" s="295"/>
      <c r="P25" s="295"/>
      <c r="Q25" s="316">
        <f t="shared" si="0"/>
        <v>0</v>
      </c>
      <c r="R25" s="322"/>
    </row>
    <row r="26" spans="1:18" s="681" customFormat="1" x14ac:dyDescent="0.3">
      <c r="A26" s="329"/>
      <c r="B26" s="691"/>
      <c r="C26" s="390" t="s">
        <v>324</v>
      </c>
      <c r="D26" s="383"/>
      <c r="E26" s="356" t="s">
        <v>9</v>
      </c>
      <c r="F26" s="295"/>
      <c r="G26" s="295"/>
      <c r="H26" s="295"/>
      <c r="I26" s="295"/>
      <c r="J26" s="295"/>
      <c r="K26" s="295"/>
      <c r="L26" s="295"/>
      <c r="M26" s="295"/>
      <c r="N26" s="295"/>
      <c r="O26" s="295"/>
      <c r="P26" s="295"/>
      <c r="Q26" s="316">
        <f t="shared" si="0"/>
        <v>0</v>
      </c>
      <c r="R26" s="322"/>
    </row>
    <row r="27" spans="1:18" s="681" customFormat="1" x14ac:dyDescent="0.3">
      <c r="A27" s="329"/>
      <c r="B27" s="691"/>
      <c r="C27" s="390" t="s">
        <v>50</v>
      </c>
      <c r="D27" s="383"/>
      <c r="E27" s="356" t="s">
        <v>9</v>
      </c>
      <c r="F27" s="295"/>
      <c r="G27" s="295"/>
      <c r="H27" s="295"/>
      <c r="I27" s="295"/>
      <c r="J27" s="295"/>
      <c r="K27" s="295"/>
      <c r="L27" s="295"/>
      <c r="M27" s="295"/>
      <c r="N27" s="295"/>
      <c r="O27" s="295"/>
      <c r="P27" s="295"/>
      <c r="Q27" s="316">
        <f t="shared" si="0"/>
        <v>0</v>
      </c>
      <c r="R27" s="322"/>
    </row>
    <row r="28" spans="1:18" s="681" customFormat="1" x14ac:dyDescent="0.3">
      <c r="A28" s="329"/>
      <c r="B28" s="691"/>
      <c r="C28" s="390" t="s">
        <v>21</v>
      </c>
      <c r="D28" s="383"/>
      <c r="E28" s="356" t="s">
        <v>9</v>
      </c>
      <c r="F28" s="295"/>
      <c r="G28" s="295"/>
      <c r="H28" s="295"/>
      <c r="I28" s="295"/>
      <c r="J28" s="295"/>
      <c r="K28" s="295"/>
      <c r="L28" s="295"/>
      <c r="M28" s="295"/>
      <c r="N28" s="295"/>
      <c r="O28" s="295"/>
      <c r="P28" s="295"/>
      <c r="Q28" s="363">
        <f t="shared" si="0"/>
        <v>0</v>
      </c>
      <c r="R28" s="322"/>
    </row>
    <row r="29" spans="1:18" s="681" customFormat="1" x14ac:dyDescent="0.3">
      <c r="A29" s="329"/>
      <c r="B29" s="691"/>
      <c r="C29" s="384" t="s">
        <v>407</v>
      </c>
      <c r="D29" s="384"/>
      <c r="E29" s="410" t="s">
        <v>9</v>
      </c>
      <c r="F29" s="364">
        <f>SUM(F22:F28)</f>
        <v>0</v>
      </c>
      <c r="G29" s="364">
        <f t="shared" ref="G29:Q29" si="1">SUM(G22:G28)</f>
        <v>0</v>
      </c>
      <c r="H29" s="364">
        <f t="shared" si="1"/>
        <v>0</v>
      </c>
      <c r="I29" s="364">
        <f t="shared" si="1"/>
        <v>0</v>
      </c>
      <c r="J29" s="364">
        <f t="shared" si="1"/>
        <v>0</v>
      </c>
      <c r="K29" s="364">
        <f t="shared" si="1"/>
        <v>0</v>
      </c>
      <c r="L29" s="364">
        <f t="shared" si="1"/>
        <v>0</v>
      </c>
      <c r="M29" s="364">
        <f t="shared" si="1"/>
        <v>0</v>
      </c>
      <c r="N29" s="364">
        <f t="shared" si="1"/>
        <v>0</v>
      </c>
      <c r="O29" s="364">
        <f t="shared" si="1"/>
        <v>0</v>
      </c>
      <c r="P29" s="364">
        <f t="shared" si="1"/>
        <v>0</v>
      </c>
      <c r="Q29" s="364">
        <f t="shared" si="1"/>
        <v>0</v>
      </c>
      <c r="R29" s="322"/>
    </row>
    <row r="30" spans="1:18" s="681" customFormat="1" ht="9.9499999999999993" customHeight="1" x14ac:dyDescent="0.3">
      <c r="A30" s="329"/>
      <c r="B30" s="691"/>
      <c r="C30" s="302"/>
      <c r="D30" s="302"/>
      <c r="E30" s="327"/>
      <c r="F30" s="302"/>
      <c r="G30" s="349"/>
      <c r="H30" s="302"/>
      <c r="I30" s="302"/>
      <c r="J30" s="302"/>
      <c r="K30" s="302"/>
      <c r="L30" s="302"/>
      <c r="M30" s="302"/>
      <c r="N30" s="302"/>
      <c r="O30" s="321"/>
      <c r="P30" s="321"/>
      <c r="Q30" s="322"/>
      <c r="R30" s="322"/>
    </row>
    <row r="31" spans="1:18" s="681" customFormat="1" x14ac:dyDescent="0.3">
      <c r="A31" s="302"/>
      <c r="B31" s="373" t="s">
        <v>406</v>
      </c>
      <c r="C31" s="374"/>
      <c r="D31" s="374"/>
      <c r="E31" s="375"/>
      <c r="F31" s="376"/>
      <c r="G31" s="376"/>
      <c r="H31" s="377"/>
      <c r="I31" s="377"/>
      <c r="J31" s="377"/>
      <c r="K31" s="377"/>
      <c r="L31" s="377"/>
      <c r="M31" s="377"/>
      <c r="N31" s="377"/>
      <c r="O31" s="377"/>
      <c r="P31" s="377"/>
      <c r="Q31" s="377"/>
      <c r="R31" s="338"/>
    </row>
    <row r="32" spans="1:18" s="681" customFormat="1" ht="9.9499999999999993" customHeight="1" x14ac:dyDescent="0.3">
      <c r="A32" s="329"/>
      <c r="B32" s="381"/>
      <c r="C32" s="703"/>
      <c r="D32" s="703"/>
      <c r="E32" s="685"/>
      <c r="F32" s="704"/>
      <c r="G32" s="704"/>
      <c r="H32" s="677"/>
      <c r="I32" s="677"/>
      <c r="J32" s="677"/>
      <c r="K32" s="677"/>
      <c r="L32" s="677"/>
      <c r="M32" s="677"/>
      <c r="N32" s="677"/>
      <c r="O32" s="677"/>
      <c r="P32" s="677"/>
      <c r="Q32" s="679"/>
      <c r="R32" s="679"/>
    </row>
    <row r="33" spans="1:18" s="697" customFormat="1" x14ac:dyDescent="0.3">
      <c r="A33" s="336"/>
      <c r="B33" s="385" t="s">
        <v>410</v>
      </c>
      <c r="C33" s="694"/>
      <c r="D33" s="694"/>
      <c r="E33" s="705"/>
      <c r="F33" s="695"/>
      <c r="G33" s="695"/>
      <c r="H33" s="696"/>
      <c r="I33" s="694"/>
      <c r="J33" s="706"/>
      <c r="K33" s="694"/>
      <c r="L33" s="694"/>
      <c r="M33" s="694"/>
      <c r="N33" s="695"/>
      <c r="O33" s="696"/>
      <c r="P33" s="694"/>
      <c r="Q33" s="694"/>
    </row>
    <row r="34" spans="1:18" s="691" customFormat="1" ht="36" customHeight="1" x14ac:dyDescent="0.3">
      <c r="A34" s="318"/>
      <c r="B34" s="692"/>
      <c r="C34" s="318"/>
      <c r="D34" s="318"/>
      <c r="E34" s="343"/>
      <c r="F34" s="565" t="s">
        <v>402</v>
      </c>
      <c r="G34" s="565" t="s">
        <v>403</v>
      </c>
      <c r="H34" s="565" t="s">
        <v>22</v>
      </c>
      <c r="I34" s="565" t="s">
        <v>325</v>
      </c>
      <c r="J34" s="565" t="s">
        <v>326</v>
      </c>
      <c r="K34" s="565" t="s">
        <v>50</v>
      </c>
      <c r="L34" s="565" t="s">
        <v>21</v>
      </c>
      <c r="M34" s="698"/>
      <c r="O34" s="698"/>
      <c r="Q34" s="698"/>
    </row>
    <row r="35" spans="1:18" s="681" customFormat="1" x14ac:dyDescent="0.3">
      <c r="A35" s="302"/>
      <c r="B35" s="691"/>
      <c r="C35" s="302" t="s">
        <v>116</v>
      </c>
      <c r="D35" s="302"/>
      <c r="E35" s="356" t="s">
        <v>23</v>
      </c>
      <c r="F35" s="411"/>
      <c r="G35" s="411"/>
      <c r="H35" s="411"/>
      <c r="I35" s="411"/>
      <c r="J35" s="411"/>
      <c r="K35" s="411"/>
      <c r="L35" s="411"/>
      <c r="M35" s="699"/>
      <c r="O35" s="699"/>
      <c r="Q35" s="699"/>
    </row>
    <row r="36" spans="1:18" s="681" customFormat="1" x14ac:dyDescent="0.3">
      <c r="A36" s="302"/>
      <c r="B36" s="691"/>
      <c r="C36" s="302" t="s">
        <v>117</v>
      </c>
      <c r="D36" s="302"/>
      <c r="E36" s="356" t="s">
        <v>20</v>
      </c>
      <c r="F36" s="411"/>
      <c r="G36" s="411"/>
      <c r="H36" s="411"/>
      <c r="I36" s="411"/>
      <c r="J36" s="411"/>
      <c r="K36" s="411"/>
      <c r="L36" s="411"/>
      <c r="M36" s="699"/>
      <c r="O36" s="699"/>
      <c r="Q36" s="699"/>
    </row>
    <row r="37" spans="1:18" s="681" customFormat="1" x14ac:dyDescent="0.3">
      <c r="A37" s="302"/>
      <c r="B37" s="691"/>
      <c r="C37" s="288" t="s">
        <v>62</v>
      </c>
      <c r="D37" s="288"/>
      <c r="E37" s="410" t="s">
        <v>52</v>
      </c>
      <c r="F37" s="412">
        <f t="shared" ref="F37:L37" si="2">F35*F36</f>
        <v>0</v>
      </c>
      <c r="G37" s="413">
        <f t="shared" si="2"/>
        <v>0</v>
      </c>
      <c r="H37" s="413">
        <f t="shared" si="2"/>
        <v>0</v>
      </c>
      <c r="I37" s="413">
        <f t="shared" si="2"/>
        <v>0</v>
      </c>
      <c r="J37" s="413">
        <f t="shared" si="2"/>
        <v>0</v>
      </c>
      <c r="K37" s="413">
        <f t="shared" si="2"/>
        <v>0</v>
      </c>
      <c r="L37" s="413">
        <f t="shared" si="2"/>
        <v>0</v>
      </c>
      <c r="M37" s="700"/>
      <c r="O37" s="700"/>
      <c r="Q37" s="700"/>
    </row>
    <row r="38" spans="1:18" s="697" customFormat="1" ht="9.9499999999999993" customHeight="1" x14ac:dyDescent="0.3">
      <c r="A38" s="336"/>
      <c r="B38" s="693"/>
      <c r="C38" s="336"/>
      <c r="D38" s="336"/>
      <c r="E38" s="327"/>
      <c r="F38" s="701"/>
      <c r="G38" s="701"/>
      <c r="H38" s="702"/>
      <c r="J38" s="707"/>
      <c r="N38" s="701"/>
      <c r="O38" s="702"/>
    </row>
    <row r="39" spans="1:18" s="681" customFormat="1" x14ac:dyDescent="0.3">
      <c r="A39" s="302"/>
      <c r="B39" s="374" t="s">
        <v>401</v>
      </c>
      <c r="C39" s="374"/>
      <c r="D39" s="374"/>
      <c r="E39" s="375"/>
      <c r="F39" s="376"/>
      <c r="G39" s="376"/>
      <c r="H39" s="377"/>
      <c r="I39" s="377"/>
      <c r="J39" s="377"/>
      <c r="K39" s="377"/>
      <c r="L39" s="377"/>
      <c r="M39" s="377"/>
      <c r="N39" s="377"/>
      <c r="O39" s="377"/>
      <c r="P39" s="377"/>
      <c r="Q39" s="377"/>
      <c r="R39" s="338"/>
    </row>
    <row r="40" spans="1:18" s="697" customFormat="1" ht="9.9499999999999993" customHeight="1" x14ac:dyDescent="0.3">
      <c r="A40" s="336"/>
      <c r="B40" s="388"/>
      <c r="C40" s="694"/>
      <c r="D40" s="694"/>
      <c r="E40" s="705"/>
      <c r="F40" s="695"/>
      <c r="G40" s="695"/>
      <c r="H40" s="696"/>
      <c r="I40" s="694"/>
      <c r="J40" s="706"/>
      <c r="K40" s="694"/>
      <c r="L40" s="694"/>
      <c r="M40" s="694"/>
      <c r="N40" s="695"/>
      <c r="O40" s="696"/>
      <c r="P40" s="694"/>
      <c r="Q40" s="694"/>
      <c r="R40" s="336"/>
    </row>
    <row r="41" spans="1:18" s="697" customFormat="1" x14ac:dyDescent="0.3">
      <c r="A41" s="336"/>
      <c r="B41" s="385" t="s">
        <v>412</v>
      </c>
      <c r="C41" s="694"/>
      <c r="D41" s="694"/>
      <c r="E41" s="705"/>
      <c r="F41" s="695"/>
      <c r="G41" s="695"/>
      <c r="H41" s="696"/>
      <c r="I41" s="694"/>
      <c r="J41" s="706"/>
      <c r="K41" s="694"/>
      <c r="L41" s="694"/>
      <c r="M41" s="694"/>
      <c r="N41" s="695"/>
      <c r="O41" s="696"/>
      <c r="P41" s="694"/>
      <c r="Q41" s="694"/>
      <c r="R41" s="336"/>
    </row>
    <row r="42" spans="1:18" s="697" customFormat="1" x14ac:dyDescent="0.3">
      <c r="A42" s="336"/>
      <c r="B42" s="389" t="s">
        <v>415</v>
      </c>
      <c r="C42" s="694"/>
      <c r="D42" s="694"/>
      <c r="E42" s="705"/>
      <c r="F42" s="695"/>
      <c r="G42" s="695"/>
      <c r="H42" s="696"/>
      <c r="I42" s="694"/>
      <c r="J42" s="706"/>
      <c r="K42" s="694"/>
      <c r="L42" s="694"/>
      <c r="M42" s="694"/>
      <c r="N42" s="695"/>
      <c r="O42" s="696"/>
      <c r="P42" s="694"/>
      <c r="Q42" s="694"/>
      <c r="R42" s="336"/>
    </row>
    <row r="43" spans="1:18" s="697" customFormat="1" x14ac:dyDescent="0.3">
      <c r="A43" s="336"/>
      <c r="B43" s="386"/>
      <c r="C43" s="336"/>
      <c r="D43" s="336"/>
      <c r="E43" s="281"/>
      <c r="F43" s="316">
        <v>2018</v>
      </c>
      <c r="G43" s="316">
        <v>2019</v>
      </c>
      <c r="H43" s="316">
        <v>2020</v>
      </c>
      <c r="I43" s="316">
        <v>2021</v>
      </c>
      <c r="J43" s="316">
        <v>2022</v>
      </c>
      <c r="K43" s="316">
        <v>2023</v>
      </c>
      <c r="L43" s="316">
        <v>2024</v>
      </c>
      <c r="M43" s="316">
        <v>2025</v>
      </c>
      <c r="N43" s="316">
        <v>2026</v>
      </c>
      <c r="O43" s="316">
        <v>2027</v>
      </c>
      <c r="P43" s="361">
        <v>2028</v>
      </c>
      <c r="Q43" s="414" t="s">
        <v>51</v>
      </c>
      <c r="R43" s="336"/>
    </row>
    <row r="44" spans="1:18" s="697" customFormat="1" x14ac:dyDescent="0.3">
      <c r="A44" s="336"/>
      <c r="B44" s="899" t="s">
        <v>185</v>
      </c>
      <c r="C44" s="390" t="s">
        <v>186</v>
      </c>
      <c r="D44" s="383"/>
      <c r="E44" s="352" t="s">
        <v>9</v>
      </c>
      <c r="F44" s="295"/>
      <c r="G44" s="295"/>
      <c r="H44" s="295"/>
      <c r="I44" s="295"/>
      <c r="J44" s="295"/>
      <c r="K44" s="295"/>
      <c r="L44" s="295"/>
      <c r="M44" s="295"/>
      <c r="N44" s="295"/>
      <c r="O44" s="295"/>
      <c r="P44" s="295"/>
      <c r="Q44" s="362">
        <f>SUM(F44:P44)</f>
        <v>0</v>
      </c>
      <c r="R44" s="336"/>
    </row>
    <row r="45" spans="1:18" s="697" customFormat="1" x14ac:dyDescent="0.3">
      <c r="A45" s="336"/>
      <c r="B45" s="899"/>
      <c r="C45" s="390" t="s">
        <v>187</v>
      </c>
      <c r="D45" s="383"/>
      <c r="E45" s="352" t="s">
        <v>9</v>
      </c>
      <c r="F45" s="295"/>
      <c r="G45" s="295"/>
      <c r="H45" s="295"/>
      <c r="I45" s="295"/>
      <c r="J45" s="295"/>
      <c r="K45" s="295"/>
      <c r="L45" s="295"/>
      <c r="M45" s="295"/>
      <c r="N45" s="295"/>
      <c r="O45" s="295"/>
      <c r="P45" s="295"/>
      <c r="Q45" s="316">
        <f>SUM(F45:P45)</f>
        <v>0</v>
      </c>
      <c r="R45" s="336"/>
    </row>
    <row r="46" spans="1:18" s="697" customFormat="1" x14ac:dyDescent="0.3">
      <c r="A46" s="336"/>
      <c r="B46" s="899"/>
      <c r="C46" s="390" t="s">
        <v>188</v>
      </c>
      <c r="D46" s="383"/>
      <c r="E46" s="352" t="s">
        <v>9</v>
      </c>
      <c r="F46" s="295"/>
      <c r="G46" s="295"/>
      <c r="H46" s="295"/>
      <c r="I46" s="295"/>
      <c r="J46" s="295"/>
      <c r="K46" s="295"/>
      <c r="L46" s="295"/>
      <c r="M46" s="295"/>
      <c r="N46" s="295"/>
      <c r="O46" s="295"/>
      <c r="P46" s="295"/>
      <c r="Q46" s="316">
        <f>SUM(F46:P46)</f>
        <v>0</v>
      </c>
      <c r="R46" s="336"/>
    </row>
    <row r="47" spans="1:18" s="697" customFormat="1" x14ac:dyDescent="0.3">
      <c r="A47" s="336"/>
      <c r="B47" s="899"/>
      <c r="C47" s="390" t="s">
        <v>189</v>
      </c>
      <c r="D47" s="383"/>
      <c r="E47" s="352" t="s">
        <v>9</v>
      </c>
      <c r="F47" s="295"/>
      <c r="G47" s="295"/>
      <c r="H47" s="296"/>
      <c r="I47" s="296"/>
      <c r="J47" s="296"/>
      <c r="K47" s="296"/>
      <c r="L47" s="296"/>
      <c r="M47" s="296"/>
      <c r="N47" s="296"/>
      <c r="O47" s="296"/>
      <c r="P47" s="296"/>
      <c r="Q47" s="363">
        <f>SUM(F47:P47)</f>
        <v>0</v>
      </c>
      <c r="R47" s="336"/>
    </row>
    <row r="48" spans="1:18" s="697" customFormat="1" x14ac:dyDescent="0.3">
      <c r="A48" s="336"/>
      <c r="B48" s="708"/>
      <c r="C48" s="709"/>
      <c r="D48" s="709"/>
      <c r="E48" s="710"/>
      <c r="F48" s="711"/>
      <c r="G48" s="711"/>
      <c r="H48" s="711"/>
      <c r="I48" s="711"/>
      <c r="J48" s="711"/>
      <c r="K48" s="711"/>
      <c r="L48" s="711"/>
      <c r="M48" s="711"/>
      <c r="N48" s="711"/>
      <c r="O48" s="711"/>
      <c r="P48" s="711"/>
      <c r="Q48" s="711"/>
      <c r="R48" s="336"/>
    </row>
    <row r="49" spans="1:18" s="697" customFormat="1" x14ac:dyDescent="0.3">
      <c r="A49" s="336"/>
      <c r="B49" s="899" t="s">
        <v>190</v>
      </c>
      <c r="C49" s="390" t="s">
        <v>603</v>
      </c>
      <c r="D49" s="391"/>
      <c r="E49" s="352" t="s">
        <v>9</v>
      </c>
      <c r="F49" s="295"/>
      <c r="G49" s="295"/>
      <c r="H49" s="295"/>
      <c r="I49" s="295"/>
      <c r="J49" s="295"/>
      <c r="K49" s="295"/>
      <c r="L49" s="295"/>
      <c r="M49" s="295"/>
      <c r="N49" s="295"/>
      <c r="O49" s="295"/>
      <c r="P49" s="295"/>
      <c r="Q49" s="316">
        <f>SUM(F49:P49)</f>
        <v>0</v>
      </c>
      <c r="R49" s="336"/>
    </row>
    <row r="50" spans="1:18" s="697" customFormat="1" x14ac:dyDescent="0.3">
      <c r="A50" s="336"/>
      <c r="B50" s="899"/>
      <c r="C50" s="390" t="s">
        <v>604</v>
      </c>
      <c r="D50" s="383"/>
      <c r="E50" s="352" t="s">
        <v>9</v>
      </c>
      <c r="F50" s="295"/>
      <c r="G50" s="295"/>
      <c r="H50" s="295"/>
      <c r="I50" s="295"/>
      <c r="J50" s="295"/>
      <c r="K50" s="295"/>
      <c r="L50" s="295"/>
      <c r="M50" s="295"/>
      <c r="N50" s="295"/>
      <c r="O50" s="295"/>
      <c r="P50" s="295"/>
      <c r="Q50" s="316">
        <f>SUM(F50:P50)</f>
        <v>0</v>
      </c>
      <c r="R50" s="336"/>
    </row>
    <row r="51" spans="1:18" s="697" customFormat="1" x14ac:dyDescent="0.3">
      <c r="A51" s="336"/>
      <c r="B51" s="899"/>
      <c r="C51" s="390" t="s">
        <v>605</v>
      </c>
      <c r="D51" s="383"/>
      <c r="E51" s="352" t="s">
        <v>9</v>
      </c>
      <c r="F51" s="295"/>
      <c r="G51" s="295"/>
      <c r="H51" s="295"/>
      <c r="I51" s="295"/>
      <c r="J51" s="295"/>
      <c r="K51" s="295"/>
      <c r="L51" s="295"/>
      <c r="M51" s="295"/>
      <c r="N51" s="295"/>
      <c r="O51" s="295"/>
      <c r="P51" s="295"/>
      <c r="Q51" s="316">
        <f>SUM(F51:P51)</f>
        <v>0</v>
      </c>
      <c r="R51" s="336"/>
    </row>
    <row r="52" spans="1:18" s="697" customFormat="1" x14ac:dyDescent="0.3">
      <c r="A52" s="336"/>
      <c r="B52" s="899"/>
      <c r="C52" s="390" t="s">
        <v>606</v>
      </c>
      <c r="D52" s="383"/>
      <c r="E52" s="352" t="s">
        <v>9</v>
      </c>
      <c r="F52" s="295"/>
      <c r="G52" s="295"/>
      <c r="H52" s="295"/>
      <c r="I52" s="295"/>
      <c r="J52" s="295"/>
      <c r="K52" s="295"/>
      <c r="L52" s="295"/>
      <c r="M52" s="295"/>
      <c r="N52" s="295"/>
      <c r="O52" s="295"/>
      <c r="P52" s="295"/>
      <c r="Q52" s="316">
        <f>SUM(F52:P52)</f>
        <v>0</v>
      </c>
      <c r="R52" s="336"/>
    </row>
    <row r="53" spans="1:18" s="697" customFormat="1" x14ac:dyDescent="0.3">
      <c r="A53" s="336"/>
      <c r="B53" s="899"/>
      <c r="C53" s="390" t="s">
        <v>607</v>
      </c>
      <c r="D53" s="383"/>
      <c r="E53" s="352" t="s">
        <v>9</v>
      </c>
      <c r="F53" s="295"/>
      <c r="G53" s="295"/>
      <c r="H53" s="296"/>
      <c r="I53" s="296"/>
      <c r="J53" s="296"/>
      <c r="K53" s="296"/>
      <c r="L53" s="296"/>
      <c r="M53" s="296"/>
      <c r="N53" s="296"/>
      <c r="O53" s="296"/>
      <c r="P53" s="296"/>
      <c r="Q53" s="363">
        <f>SUM(F53:P53)</f>
        <v>0</v>
      </c>
      <c r="R53" s="336"/>
    </row>
    <row r="54" spans="1:18" s="697" customFormat="1" ht="9.9499999999999993" customHeight="1" x14ac:dyDescent="0.3">
      <c r="A54" s="336"/>
      <c r="B54" s="693"/>
      <c r="E54" s="712"/>
      <c r="F54" s="713"/>
      <c r="G54" s="714"/>
      <c r="H54" s="713"/>
      <c r="J54" s="707"/>
      <c r="N54" s="701"/>
      <c r="O54" s="702"/>
    </row>
    <row r="55" spans="1:18" s="681" customFormat="1" x14ac:dyDescent="0.3">
      <c r="A55" s="302"/>
      <c r="B55" s="374" t="s">
        <v>314</v>
      </c>
      <c r="C55" s="374"/>
      <c r="D55" s="374"/>
      <c r="E55" s="375"/>
      <c r="F55" s="376"/>
      <c r="G55" s="376"/>
      <c r="H55" s="377"/>
      <c r="I55" s="377"/>
      <c r="J55" s="377"/>
      <c r="K55" s="377"/>
      <c r="L55" s="377"/>
      <c r="M55" s="377"/>
      <c r="N55" s="377"/>
      <c r="O55" s="377"/>
      <c r="P55" s="377"/>
      <c r="Q55" s="377"/>
      <c r="R55" s="338"/>
    </row>
    <row r="56" spans="1:18" s="681" customFormat="1" ht="9.9499999999999993" customHeight="1" x14ac:dyDescent="0.3">
      <c r="A56" s="302"/>
      <c r="B56" s="392"/>
      <c r="C56" s="715"/>
      <c r="D56" s="715"/>
      <c r="E56" s="716"/>
      <c r="F56" s="717"/>
      <c r="G56" s="717"/>
      <c r="H56" s="718"/>
      <c r="I56" s="718"/>
      <c r="J56" s="719"/>
      <c r="K56" s="718"/>
      <c r="L56" s="720"/>
      <c r="M56" s="720"/>
      <c r="N56" s="721"/>
      <c r="O56" s="718"/>
      <c r="P56" s="718"/>
      <c r="Q56" s="718"/>
      <c r="R56" s="302"/>
    </row>
    <row r="57" spans="1:18" s="681" customFormat="1" x14ac:dyDescent="0.3">
      <c r="A57" s="302"/>
      <c r="B57" s="393" t="s">
        <v>416</v>
      </c>
      <c r="C57" s="703"/>
      <c r="D57" s="703"/>
      <c r="E57" s="685"/>
      <c r="F57" s="722"/>
      <c r="G57" s="717"/>
      <c r="H57" s="677"/>
      <c r="I57" s="677"/>
      <c r="J57" s="687"/>
      <c r="K57" s="677"/>
      <c r="N57" s="723"/>
      <c r="O57" s="677"/>
      <c r="P57" s="677"/>
      <c r="Q57" s="677"/>
      <c r="R57" s="302"/>
    </row>
    <row r="58" spans="1:18" s="681" customFormat="1" x14ac:dyDescent="0.3">
      <c r="A58" s="302"/>
      <c r="B58" s="389" t="s">
        <v>415</v>
      </c>
      <c r="C58" s="703"/>
      <c r="D58" s="703"/>
      <c r="E58" s="685"/>
      <c r="F58" s="722"/>
      <c r="G58" s="717"/>
      <c r="H58" s="677"/>
      <c r="I58" s="677"/>
      <c r="J58" s="687"/>
      <c r="K58" s="677"/>
      <c r="N58" s="723"/>
      <c r="O58" s="677"/>
      <c r="P58" s="677"/>
      <c r="Q58" s="677"/>
      <c r="R58" s="302"/>
    </row>
    <row r="59" spans="1:18" s="681" customFormat="1" x14ac:dyDescent="0.3">
      <c r="A59" s="302"/>
      <c r="B59" s="692"/>
      <c r="C59" s="288"/>
      <c r="D59" s="288"/>
      <c r="E59" s="327"/>
      <c r="F59" s="316">
        <v>2018</v>
      </c>
      <c r="G59" s="316">
        <v>2019</v>
      </c>
      <c r="H59" s="316">
        <v>2020</v>
      </c>
      <c r="I59" s="316">
        <v>2021</v>
      </c>
      <c r="J59" s="316">
        <v>2022</v>
      </c>
      <c r="K59" s="316">
        <v>2023</v>
      </c>
      <c r="L59" s="316">
        <v>2024</v>
      </c>
      <c r="M59" s="316">
        <v>2025</v>
      </c>
      <c r="N59" s="316">
        <v>2026</v>
      </c>
      <c r="O59" s="316">
        <v>2027</v>
      </c>
      <c r="P59" s="361">
        <v>2028</v>
      </c>
      <c r="Q59" s="414" t="s">
        <v>51</v>
      </c>
      <c r="R59" s="345"/>
    </row>
    <row r="60" spans="1:18" s="681" customFormat="1" x14ac:dyDescent="0.3">
      <c r="A60" s="302"/>
      <c r="B60" s="892" t="s">
        <v>413</v>
      </c>
      <c r="C60" s="390" t="s">
        <v>499</v>
      </c>
      <c r="D60" s="510">
        <v>100</v>
      </c>
      <c r="E60" s="352" t="s">
        <v>9</v>
      </c>
      <c r="F60" s="295"/>
      <c r="G60" s="295"/>
      <c r="H60" s="295"/>
      <c r="I60" s="295"/>
      <c r="J60" s="295"/>
      <c r="K60" s="295"/>
      <c r="L60" s="295"/>
      <c r="M60" s="295"/>
      <c r="N60" s="295"/>
      <c r="O60" s="295"/>
      <c r="P60" s="295"/>
      <c r="Q60" s="362">
        <f t="shared" ref="Q60:Q67" si="3">SUM(F60:P60)</f>
        <v>0</v>
      </c>
      <c r="R60" s="302"/>
    </row>
    <row r="61" spans="1:18" s="681" customFormat="1" x14ac:dyDescent="0.3">
      <c r="A61" s="302"/>
      <c r="B61" s="892"/>
      <c r="C61" s="390" t="s">
        <v>500</v>
      </c>
      <c r="D61" s="510">
        <v>200</v>
      </c>
      <c r="E61" s="352" t="s">
        <v>9</v>
      </c>
      <c r="F61" s="295"/>
      <c r="G61" s="295"/>
      <c r="H61" s="295"/>
      <c r="I61" s="295"/>
      <c r="J61" s="295"/>
      <c r="K61" s="295"/>
      <c r="L61" s="295"/>
      <c r="M61" s="295"/>
      <c r="N61" s="295"/>
      <c r="O61" s="295"/>
      <c r="P61" s="295"/>
      <c r="Q61" s="316">
        <f t="shared" si="3"/>
        <v>0</v>
      </c>
      <c r="R61" s="302"/>
    </row>
    <row r="62" spans="1:18" s="681" customFormat="1" x14ac:dyDescent="0.3">
      <c r="A62" s="302"/>
      <c r="B62" s="892"/>
      <c r="C62" s="390" t="s">
        <v>501</v>
      </c>
      <c r="D62" s="510">
        <v>400</v>
      </c>
      <c r="E62" s="352" t="s">
        <v>9</v>
      </c>
      <c r="F62" s="295"/>
      <c r="G62" s="295"/>
      <c r="H62" s="295"/>
      <c r="I62" s="295"/>
      <c r="J62" s="295"/>
      <c r="K62" s="295"/>
      <c r="L62" s="295"/>
      <c r="M62" s="295"/>
      <c r="N62" s="295"/>
      <c r="O62" s="295"/>
      <c r="P62" s="295"/>
      <c r="Q62" s="316">
        <f t="shared" si="3"/>
        <v>0</v>
      </c>
      <c r="R62" s="302"/>
    </row>
    <row r="63" spans="1:18" s="681" customFormat="1" x14ac:dyDescent="0.3">
      <c r="A63" s="302"/>
      <c r="B63" s="892"/>
      <c r="C63" s="390" t="s">
        <v>502</v>
      </c>
      <c r="D63" s="510">
        <v>600</v>
      </c>
      <c r="E63" s="352" t="s">
        <v>9</v>
      </c>
      <c r="F63" s="295"/>
      <c r="G63" s="295"/>
      <c r="H63" s="295"/>
      <c r="I63" s="295"/>
      <c r="J63" s="295"/>
      <c r="K63" s="295"/>
      <c r="L63" s="295"/>
      <c r="M63" s="295"/>
      <c r="N63" s="295"/>
      <c r="O63" s="295"/>
      <c r="P63" s="295"/>
      <c r="Q63" s="316">
        <f t="shared" si="3"/>
        <v>0</v>
      </c>
      <c r="R63" s="302"/>
    </row>
    <row r="64" spans="1:18" s="681" customFormat="1" x14ac:dyDescent="0.3">
      <c r="A64" s="302"/>
      <c r="B64" s="892"/>
      <c r="C64" s="390" t="s">
        <v>503</v>
      </c>
      <c r="D64" s="510">
        <v>1000</v>
      </c>
      <c r="E64" s="352" t="s">
        <v>9</v>
      </c>
      <c r="F64" s="295"/>
      <c r="G64" s="295"/>
      <c r="H64" s="295"/>
      <c r="I64" s="295"/>
      <c r="J64" s="295"/>
      <c r="K64" s="295"/>
      <c r="L64" s="295"/>
      <c r="M64" s="295"/>
      <c r="N64" s="295"/>
      <c r="O64" s="295"/>
      <c r="P64" s="295"/>
      <c r="Q64" s="316">
        <f t="shared" si="3"/>
        <v>0</v>
      </c>
      <c r="R64" s="302"/>
    </row>
    <row r="65" spans="1:18" s="681" customFormat="1" x14ac:dyDescent="0.3">
      <c r="A65" s="302"/>
      <c r="B65" s="892"/>
      <c r="C65" s="390" t="s">
        <v>504</v>
      </c>
      <c r="D65" s="510">
        <v>1600</v>
      </c>
      <c r="E65" s="352" t="s">
        <v>9</v>
      </c>
      <c r="F65" s="295"/>
      <c r="G65" s="295"/>
      <c r="H65" s="295"/>
      <c r="I65" s="295"/>
      <c r="J65" s="295"/>
      <c r="K65" s="295"/>
      <c r="L65" s="295"/>
      <c r="M65" s="295"/>
      <c r="N65" s="295"/>
      <c r="O65" s="295"/>
      <c r="P65" s="295"/>
      <c r="Q65" s="316">
        <f t="shared" si="3"/>
        <v>0</v>
      </c>
      <c r="R65" s="302"/>
    </row>
    <row r="66" spans="1:18" s="681" customFormat="1" x14ac:dyDescent="0.3">
      <c r="A66" s="302"/>
      <c r="B66" s="892"/>
      <c r="C66" s="390" t="s">
        <v>505</v>
      </c>
      <c r="D66" s="510">
        <v>3000</v>
      </c>
      <c r="E66" s="352" t="s">
        <v>9</v>
      </c>
      <c r="F66" s="295"/>
      <c r="G66" s="295"/>
      <c r="H66" s="295"/>
      <c r="I66" s="295"/>
      <c r="J66" s="295"/>
      <c r="K66" s="295"/>
      <c r="L66" s="295"/>
      <c r="M66" s="295"/>
      <c r="N66" s="295"/>
      <c r="O66" s="295"/>
      <c r="P66" s="295"/>
      <c r="Q66" s="316">
        <f t="shared" si="3"/>
        <v>0</v>
      </c>
      <c r="R66" s="302"/>
    </row>
    <row r="67" spans="1:18" s="681" customFormat="1" x14ac:dyDescent="0.3">
      <c r="A67" s="302"/>
      <c r="B67" s="892"/>
      <c r="C67" s="390" t="s">
        <v>506</v>
      </c>
      <c r="D67" s="510">
        <v>6000</v>
      </c>
      <c r="E67" s="352" t="s">
        <v>9</v>
      </c>
      <c r="F67" s="295"/>
      <c r="G67" s="295"/>
      <c r="H67" s="295"/>
      <c r="I67" s="295"/>
      <c r="J67" s="295"/>
      <c r="K67" s="295"/>
      <c r="L67" s="295"/>
      <c r="M67" s="295"/>
      <c r="N67" s="295"/>
      <c r="O67" s="295"/>
      <c r="P67" s="295"/>
      <c r="Q67" s="316">
        <f t="shared" si="3"/>
        <v>0</v>
      </c>
      <c r="R67" s="302"/>
    </row>
    <row r="68" spans="1:18" s="681" customFormat="1" x14ac:dyDescent="0.3">
      <c r="A68" s="302"/>
      <c r="B68" s="691"/>
      <c r="C68" s="724"/>
      <c r="D68" s="724"/>
      <c r="E68" s="725"/>
      <c r="F68" s="726"/>
      <c r="G68" s="726"/>
      <c r="H68" s="726"/>
      <c r="I68" s="726"/>
      <c r="J68" s="726"/>
      <c r="K68" s="726"/>
      <c r="L68" s="726"/>
      <c r="M68" s="726"/>
      <c r="N68" s="726"/>
      <c r="O68" s="726"/>
      <c r="P68" s="726"/>
      <c r="Q68" s="726"/>
      <c r="R68" s="727"/>
    </row>
    <row r="69" spans="1:18" s="681" customFormat="1" x14ac:dyDescent="0.3">
      <c r="A69" s="302"/>
      <c r="B69" s="892" t="s">
        <v>414</v>
      </c>
      <c r="C69" s="390" t="s">
        <v>507</v>
      </c>
      <c r="D69" s="510">
        <v>400</v>
      </c>
      <c r="E69" s="352" t="s">
        <v>9</v>
      </c>
      <c r="F69" s="295"/>
      <c r="G69" s="295"/>
      <c r="H69" s="295"/>
      <c r="I69" s="295"/>
      <c r="J69" s="295"/>
      <c r="K69" s="295"/>
      <c r="L69" s="295"/>
      <c r="M69" s="295"/>
      <c r="N69" s="295"/>
      <c r="O69" s="295"/>
      <c r="P69" s="295"/>
      <c r="Q69" s="316">
        <f t="shared" ref="Q69:Q74" si="4">SUM(F69:P69)</f>
        <v>0</v>
      </c>
      <c r="R69" s="302"/>
    </row>
    <row r="70" spans="1:18" s="681" customFormat="1" x14ac:dyDescent="0.3">
      <c r="A70" s="302"/>
      <c r="B70" s="892"/>
      <c r="C70" s="390" t="s">
        <v>508</v>
      </c>
      <c r="D70" s="510">
        <v>600</v>
      </c>
      <c r="E70" s="352" t="s">
        <v>9</v>
      </c>
      <c r="F70" s="295"/>
      <c r="G70" s="295"/>
      <c r="H70" s="295"/>
      <c r="I70" s="295"/>
      <c r="J70" s="295"/>
      <c r="K70" s="295"/>
      <c r="L70" s="295"/>
      <c r="M70" s="295"/>
      <c r="N70" s="295"/>
      <c r="O70" s="295"/>
      <c r="P70" s="295"/>
      <c r="Q70" s="316">
        <f t="shared" si="4"/>
        <v>0</v>
      </c>
      <c r="R70" s="302"/>
    </row>
    <row r="71" spans="1:18" s="681" customFormat="1" x14ac:dyDescent="0.3">
      <c r="A71" s="302"/>
      <c r="B71" s="892"/>
      <c r="C71" s="390" t="s">
        <v>509</v>
      </c>
      <c r="D71" s="510">
        <v>1000</v>
      </c>
      <c r="E71" s="352" t="s">
        <v>9</v>
      </c>
      <c r="F71" s="295"/>
      <c r="G71" s="295"/>
      <c r="H71" s="295"/>
      <c r="I71" s="295"/>
      <c r="J71" s="295"/>
      <c r="K71" s="295"/>
      <c r="L71" s="295"/>
      <c r="M71" s="295"/>
      <c r="N71" s="295"/>
      <c r="O71" s="295"/>
      <c r="P71" s="295"/>
      <c r="Q71" s="316">
        <f t="shared" si="4"/>
        <v>0</v>
      </c>
      <c r="R71" s="302"/>
    </row>
    <row r="72" spans="1:18" s="681" customFormat="1" x14ac:dyDescent="0.3">
      <c r="A72" s="302"/>
      <c r="B72" s="892"/>
      <c r="C72" s="390" t="s">
        <v>510</v>
      </c>
      <c r="D72" s="510">
        <v>1600</v>
      </c>
      <c r="E72" s="352" t="s">
        <v>9</v>
      </c>
      <c r="F72" s="295"/>
      <c r="G72" s="295"/>
      <c r="H72" s="295"/>
      <c r="I72" s="295"/>
      <c r="J72" s="295"/>
      <c r="K72" s="295"/>
      <c r="L72" s="295"/>
      <c r="M72" s="295"/>
      <c r="N72" s="295"/>
      <c r="O72" s="295"/>
      <c r="P72" s="295"/>
      <c r="Q72" s="316">
        <f t="shared" si="4"/>
        <v>0</v>
      </c>
      <c r="R72" s="302"/>
    </row>
    <row r="73" spans="1:18" s="681" customFormat="1" x14ac:dyDescent="0.3">
      <c r="A73" s="302"/>
      <c r="B73" s="892"/>
      <c r="C73" s="390" t="s">
        <v>511</v>
      </c>
      <c r="D73" s="510">
        <v>3000</v>
      </c>
      <c r="E73" s="352" t="s">
        <v>9</v>
      </c>
      <c r="F73" s="295"/>
      <c r="G73" s="295"/>
      <c r="H73" s="295"/>
      <c r="I73" s="295"/>
      <c r="J73" s="295"/>
      <c r="K73" s="295"/>
      <c r="L73" s="295"/>
      <c r="M73" s="295"/>
      <c r="N73" s="295"/>
      <c r="O73" s="295"/>
      <c r="P73" s="295"/>
      <c r="Q73" s="316">
        <f t="shared" si="4"/>
        <v>0</v>
      </c>
      <c r="R73" s="302"/>
    </row>
    <row r="74" spans="1:18" s="681" customFormat="1" x14ac:dyDescent="0.3">
      <c r="A74" s="302"/>
      <c r="B74" s="892"/>
      <c r="C74" s="390" t="s">
        <v>512</v>
      </c>
      <c r="D74" s="510">
        <v>6000</v>
      </c>
      <c r="E74" s="352" t="s">
        <v>9</v>
      </c>
      <c r="F74" s="295"/>
      <c r="G74" s="295"/>
      <c r="H74" s="295"/>
      <c r="I74" s="295"/>
      <c r="J74" s="295"/>
      <c r="K74" s="295"/>
      <c r="L74" s="295"/>
      <c r="M74" s="295"/>
      <c r="N74" s="295"/>
      <c r="O74" s="295"/>
      <c r="P74" s="295"/>
      <c r="Q74" s="316">
        <f t="shared" si="4"/>
        <v>0</v>
      </c>
      <c r="R74" s="302"/>
    </row>
    <row r="75" spans="1:18" s="681" customFormat="1" x14ac:dyDescent="0.3">
      <c r="A75" s="302"/>
      <c r="B75" s="728"/>
      <c r="C75" s="728"/>
      <c r="D75" s="728"/>
      <c r="E75" s="729"/>
      <c r="F75" s="728"/>
      <c r="G75" s="728"/>
      <c r="H75" s="728"/>
      <c r="I75" s="728"/>
      <c r="J75" s="728"/>
      <c r="K75" s="728"/>
      <c r="L75" s="728"/>
      <c r="M75" s="728"/>
      <c r="N75" s="728"/>
      <c r="O75" s="728"/>
      <c r="P75" s="728"/>
      <c r="Q75" s="728"/>
      <c r="R75" s="281"/>
    </row>
    <row r="76" spans="1:18" s="681" customFormat="1" x14ac:dyDescent="0.3">
      <c r="A76" s="302"/>
      <c r="B76" s="373" t="s">
        <v>422</v>
      </c>
      <c r="C76" s="374"/>
      <c r="D76" s="374"/>
      <c r="E76" s="375"/>
      <c r="F76" s="376"/>
      <c r="G76" s="376"/>
      <c r="H76" s="377"/>
      <c r="I76" s="377"/>
      <c r="J76" s="377"/>
      <c r="K76" s="377"/>
      <c r="L76" s="377"/>
      <c r="M76" s="377"/>
      <c r="N76" s="377"/>
      <c r="O76" s="377"/>
      <c r="P76" s="377"/>
      <c r="Q76" s="377"/>
      <c r="R76" s="338"/>
    </row>
    <row r="77" spans="1:18" s="697" customFormat="1" ht="9.9499999999999993" customHeight="1" x14ac:dyDescent="0.3">
      <c r="A77" s="336"/>
      <c r="B77" s="693"/>
      <c r="E77" s="712"/>
      <c r="J77" s="707"/>
      <c r="R77" s="336"/>
    </row>
    <row r="78" spans="1:18" s="681" customFormat="1" x14ac:dyDescent="0.3">
      <c r="A78" s="329"/>
      <c r="B78" s="691"/>
      <c r="C78" s="336" t="s">
        <v>425</v>
      </c>
      <c r="D78" s="336"/>
      <c r="E78" s="352" t="s">
        <v>5</v>
      </c>
      <c r="F78" s="295">
        <v>20</v>
      </c>
      <c r="H78" s="677"/>
      <c r="I78" s="727"/>
      <c r="J78" s="677"/>
      <c r="K78" s="677"/>
      <c r="L78" s="677"/>
      <c r="M78" s="677"/>
      <c r="N78" s="677"/>
      <c r="O78" s="677"/>
      <c r="P78" s="677"/>
      <c r="Q78" s="689"/>
      <c r="R78" s="321"/>
    </row>
    <row r="79" spans="1:18" s="681" customFormat="1" ht="9.75" customHeight="1" x14ac:dyDescent="0.3">
      <c r="A79" s="329"/>
      <c r="B79" s="691"/>
      <c r="C79" s="336"/>
      <c r="D79" s="697"/>
      <c r="E79" s="731"/>
      <c r="F79" s="731"/>
      <c r="H79" s="677"/>
      <c r="I79" s="727"/>
      <c r="J79" s="677"/>
      <c r="K79" s="677"/>
      <c r="L79" s="677"/>
      <c r="M79" s="677"/>
      <c r="N79" s="677"/>
      <c r="O79" s="677"/>
      <c r="P79" s="677"/>
      <c r="Q79" s="689"/>
      <c r="R79" s="321"/>
    </row>
    <row r="80" spans="1:18" s="681" customFormat="1" x14ac:dyDescent="0.3">
      <c r="A80" s="329"/>
      <c r="B80" s="691"/>
      <c r="C80" s="336" t="s">
        <v>31</v>
      </c>
      <c r="D80" s="425"/>
      <c r="E80" s="439" t="s">
        <v>4</v>
      </c>
      <c r="F80" s="469">
        <v>0</v>
      </c>
      <c r="H80" s="677"/>
      <c r="I80" s="727"/>
      <c r="J80" s="677"/>
      <c r="K80" s="677"/>
      <c r="L80" s="677"/>
      <c r="M80" s="677"/>
      <c r="N80" s="677"/>
      <c r="O80" s="677"/>
      <c r="P80" s="677"/>
      <c r="Q80" s="689"/>
      <c r="R80" s="321"/>
    </row>
    <row r="81" spans="1:33" s="697" customFormat="1" ht="9.9499999999999993" customHeight="1" x14ac:dyDescent="0.3">
      <c r="A81" s="336"/>
      <c r="B81" s="730"/>
      <c r="C81" s="732"/>
      <c r="D81" s="732"/>
      <c r="E81" s="733"/>
      <c r="F81" s="732"/>
      <c r="G81" s="732"/>
      <c r="H81" s="734"/>
      <c r="J81" s="707"/>
      <c r="L81" s="732"/>
      <c r="M81" s="732"/>
      <c r="N81" s="734"/>
      <c r="R81" s="336"/>
    </row>
    <row r="82" spans="1:33" s="681" customFormat="1" x14ac:dyDescent="0.3">
      <c r="A82" s="302"/>
      <c r="B82" s="373" t="s">
        <v>423</v>
      </c>
      <c r="C82" s="374"/>
      <c r="D82" s="374"/>
      <c r="E82" s="375"/>
      <c r="F82" s="376"/>
      <c r="G82" s="376"/>
      <c r="H82" s="377"/>
      <c r="I82" s="377"/>
      <c r="J82" s="377"/>
      <c r="K82" s="377"/>
      <c r="L82" s="377"/>
      <c r="M82" s="377"/>
      <c r="N82" s="377"/>
      <c r="O82" s="377"/>
      <c r="P82" s="377"/>
      <c r="Q82" s="377"/>
      <c r="R82" s="338"/>
    </row>
    <row r="83" spans="1:33" s="720" customFormat="1" ht="9.9499999999999993" customHeight="1" x14ac:dyDescent="0.3">
      <c r="A83" s="302"/>
      <c r="B83" s="395"/>
      <c r="C83" s="396"/>
      <c r="D83" s="396"/>
      <c r="E83" s="397"/>
      <c r="F83" s="719"/>
      <c r="G83" s="719"/>
      <c r="H83" s="735"/>
      <c r="I83" s="735"/>
      <c r="J83" s="735"/>
      <c r="K83" s="735"/>
      <c r="L83" s="735"/>
      <c r="M83" s="735"/>
      <c r="N83" s="735"/>
      <c r="O83" s="735"/>
      <c r="P83" s="735"/>
      <c r="Q83" s="735"/>
      <c r="R83" s="302"/>
    </row>
    <row r="84" spans="1:33" s="697" customFormat="1" x14ac:dyDescent="0.3">
      <c r="A84" s="346"/>
      <c r="B84" s="382" t="s">
        <v>418</v>
      </c>
      <c r="C84" s="336"/>
      <c r="D84" s="336"/>
      <c r="E84" s="281"/>
      <c r="G84" s="694"/>
      <c r="R84" s="336"/>
    </row>
    <row r="85" spans="1:33" s="697" customFormat="1" ht="9.9499999999999993" customHeight="1" x14ac:dyDescent="0.3">
      <c r="A85" s="346"/>
      <c r="B85" s="398"/>
      <c r="C85" s="336"/>
      <c r="D85" s="336"/>
      <c r="E85" s="281"/>
      <c r="G85" s="694"/>
      <c r="R85" s="336"/>
    </row>
    <row r="86" spans="1:33" s="697" customFormat="1" x14ac:dyDescent="0.3">
      <c r="A86" s="346"/>
      <c r="B86" s="398"/>
      <c r="C86" s="893" t="s">
        <v>297</v>
      </c>
      <c r="D86" s="893"/>
      <c r="E86" s="893"/>
      <c r="F86" s="702"/>
      <c r="G86" s="706" t="s">
        <v>79</v>
      </c>
      <c r="H86" s="702"/>
      <c r="I86" s="702"/>
      <c r="J86" s="702"/>
      <c r="K86" s="702"/>
      <c r="L86" s="702"/>
      <c r="M86" s="702"/>
      <c r="N86" s="702"/>
      <c r="O86" s="702"/>
      <c r="P86" s="702"/>
      <c r="R86" s="336"/>
    </row>
    <row r="87" spans="1:33" s="697" customFormat="1" ht="9.9499999999999993" customHeight="1" x14ac:dyDescent="0.3">
      <c r="A87" s="346"/>
      <c r="B87" s="398"/>
      <c r="C87" s="336"/>
      <c r="D87" s="336"/>
      <c r="E87" s="281"/>
      <c r="G87" s="694"/>
      <c r="R87" s="336"/>
    </row>
    <row r="88" spans="1:33" s="336" customFormat="1" x14ac:dyDescent="0.3">
      <c r="A88" s="346"/>
      <c r="B88" s="398"/>
      <c r="C88" s="399" t="s">
        <v>298</v>
      </c>
      <c r="D88" s="399"/>
      <c r="E88" s="281"/>
      <c r="F88" s="316">
        <v>2018</v>
      </c>
      <c r="G88" s="316">
        <v>2019</v>
      </c>
      <c r="H88" s="316">
        <v>2020</v>
      </c>
      <c r="I88" s="316">
        <v>2021</v>
      </c>
      <c r="J88" s="316">
        <v>2022</v>
      </c>
      <c r="K88" s="316">
        <v>2023</v>
      </c>
      <c r="L88" s="316">
        <v>2024</v>
      </c>
      <c r="M88" s="316">
        <v>2025</v>
      </c>
      <c r="N88" s="316">
        <v>2026</v>
      </c>
      <c r="O88" s="316">
        <v>2027</v>
      </c>
      <c r="P88" s="316">
        <v>2028</v>
      </c>
      <c r="S88" s="316">
        <f>+P88+1</f>
        <v>2029</v>
      </c>
      <c r="T88" s="316">
        <f t="shared" ref="T88:AG88" si="5">+S88+1</f>
        <v>2030</v>
      </c>
      <c r="U88" s="316">
        <f t="shared" si="5"/>
        <v>2031</v>
      </c>
      <c r="V88" s="316">
        <f t="shared" si="5"/>
        <v>2032</v>
      </c>
      <c r="W88" s="316">
        <f t="shared" si="5"/>
        <v>2033</v>
      </c>
      <c r="X88" s="316">
        <f t="shared" si="5"/>
        <v>2034</v>
      </c>
      <c r="Y88" s="316">
        <f t="shared" si="5"/>
        <v>2035</v>
      </c>
      <c r="Z88" s="316">
        <f t="shared" si="5"/>
        <v>2036</v>
      </c>
      <c r="AA88" s="316">
        <f t="shared" si="5"/>
        <v>2037</v>
      </c>
      <c r="AB88" s="316">
        <f t="shared" si="5"/>
        <v>2038</v>
      </c>
      <c r="AC88" s="316">
        <f t="shared" si="5"/>
        <v>2039</v>
      </c>
      <c r="AD88" s="316">
        <f t="shared" si="5"/>
        <v>2040</v>
      </c>
      <c r="AE88" s="316">
        <f t="shared" si="5"/>
        <v>2041</v>
      </c>
      <c r="AF88" s="316">
        <f t="shared" si="5"/>
        <v>2042</v>
      </c>
      <c r="AG88" s="316">
        <f t="shared" si="5"/>
        <v>2043</v>
      </c>
    </row>
    <row r="89" spans="1:33" s="336" customFormat="1" x14ac:dyDescent="0.3">
      <c r="A89" s="707"/>
      <c r="B89" s="736"/>
      <c r="C89" s="697"/>
      <c r="D89" s="697"/>
      <c r="E89" s="416" t="s">
        <v>10</v>
      </c>
      <c r="F89" s="550">
        <f>IF($C$86='Fuel Price'!$B$14,'Fuel Price'!D14,IF('Basic input'!$C$86='Fuel Price'!$B$18,'Fuel Price'!D18,IF('Basic input'!$C$86='Fuel Price'!$B$23,'Fuel Price'!D23,'Basic input'!F91)))</f>
        <v>3.6791617647058823</v>
      </c>
      <c r="G89" s="550">
        <f>IF($C$86='Fuel Price'!$B$14,'Fuel Price'!E14,IF('Basic input'!$C$86='Fuel Price'!$B$18,'Fuel Price'!E18,IF('Basic input'!$C$86='Fuel Price'!$B$23,'Fuel Price'!E23,'Basic input'!G91)))</f>
        <v>3.707653382352941</v>
      </c>
      <c r="H89" s="550">
        <f>IF($C$86='Fuel Price'!$B$14,'Fuel Price'!F14,IF('Basic input'!$C$86='Fuel Price'!$B$18,'Fuel Price'!F18,IF('Basic input'!$C$86='Fuel Price'!$B$23,'Fuel Price'!F23,'Basic input'!H91)))</f>
        <v>3.7364299161764705</v>
      </c>
      <c r="I89" s="550">
        <f>IF($C$86='Fuel Price'!$B$14,'Fuel Price'!G14,IF('Basic input'!$C$86='Fuel Price'!$B$18,'Fuel Price'!G18,IF('Basic input'!$C$86='Fuel Price'!$B$23,'Fuel Price'!G23,'Basic input'!I91)))</f>
        <v>3.7654942153382351</v>
      </c>
      <c r="J89" s="550">
        <f>IF($C$86='Fuel Price'!$B$14,'Fuel Price'!H14,IF('Basic input'!$C$86='Fuel Price'!$B$18,'Fuel Price'!H18,IF('Basic input'!$C$86='Fuel Price'!$B$23,'Fuel Price'!H23,'Basic input'!J91)))</f>
        <v>3.7948491574916172</v>
      </c>
      <c r="K89" s="550">
        <f>IF($C$86='Fuel Price'!$B$14,'Fuel Price'!I14,IF('Basic input'!$C$86='Fuel Price'!$B$18,'Fuel Price'!I18,IF('Basic input'!$C$86='Fuel Price'!$B$23,'Fuel Price'!I23,'Basic input'!K91)))</f>
        <v>3.8244976490665334</v>
      </c>
      <c r="L89" s="550">
        <f>IF($C$86='Fuel Price'!$B$14,'Fuel Price'!J14,IF('Basic input'!$C$86='Fuel Price'!$B$18,'Fuel Price'!J18,IF('Basic input'!$C$86='Fuel Price'!$B$23,'Fuel Price'!J23,'Basic input'!L91)))</f>
        <v>3.8544426255571991</v>
      </c>
      <c r="M89" s="550">
        <f>IF($C$86='Fuel Price'!$B$14,'Fuel Price'!K14,IF('Basic input'!$C$86='Fuel Price'!$B$18,'Fuel Price'!K18,IF('Basic input'!$C$86='Fuel Price'!$B$23,'Fuel Price'!K23,'Basic input'!M91)))</f>
        <v>3.8846870518127714</v>
      </c>
      <c r="N89" s="550">
        <f>IF($C$86='Fuel Price'!$B$14,'Fuel Price'!L14,IF('Basic input'!$C$86='Fuel Price'!$B$18,'Fuel Price'!L18,IF('Basic input'!$C$86='Fuel Price'!$B$23,'Fuel Price'!L23,'Basic input'!N91)))</f>
        <v>3.9152339223308994</v>
      </c>
      <c r="O89" s="550">
        <f>IF($C$86='Fuel Price'!$B$14,'Fuel Price'!M14,IF('Basic input'!$C$86='Fuel Price'!$B$18,'Fuel Price'!M18,IF('Basic input'!$C$86='Fuel Price'!$B$23,'Fuel Price'!M23,'Basic input'!O91)))</f>
        <v>3.9460862615542078</v>
      </c>
      <c r="P89" s="550">
        <f>IF($C$86='Fuel Price'!$B$14,'Fuel Price'!N14,IF('Basic input'!$C$86='Fuel Price'!$B$18,'Fuel Price'!N18,IF('Basic input'!$C$86='Fuel Price'!$B$23,'Fuel Price'!N23,'Basic input'!P91)))</f>
        <v>3.9772471241697502</v>
      </c>
      <c r="S89" s="550">
        <f>IFERROR((1+(($P$89-$O$89)/$O$89))*P89,0)</f>
        <v>4.0086540532153165</v>
      </c>
      <c r="T89" s="550">
        <f t="shared" ref="T89:AG89" si="6">IFERROR((1+(($P$89-$O$89)/$O$89))*S89,0)</f>
        <v>4.0403089917914139</v>
      </c>
      <c r="U89" s="550">
        <f t="shared" si="6"/>
        <v>4.072213898342536</v>
      </c>
      <c r="V89" s="550">
        <f t="shared" si="6"/>
        <v>4.1043707467783266</v>
      </c>
      <c r="W89" s="550">
        <f t="shared" si="6"/>
        <v>4.136781526595704</v>
      </c>
      <c r="X89" s="550">
        <f t="shared" si="6"/>
        <v>4.1694482430019475</v>
      </c>
      <c r="Y89" s="550">
        <f t="shared" si="6"/>
        <v>4.2023729170387556</v>
      </c>
      <c r="Z89" s="550">
        <f t="shared" si="6"/>
        <v>4.2355575857072871</v>
      </c>
      <c r="AA89" s="550">
        <f t="shared" si="6"/>
        <v>4.2690043020941868</v>
      </c>
      <c r="AB89" s="550">
        <f t="shared" si="6"/>
        <v>4.3027151354986053</v>
      </c>
      <c r="AC89" s="550">
        <f t="shared" si="6"/>
        <v>4.3366921715602249</v>
      </c>
      <c r="AD89" s="550">
        <f t="shared" si="6"/>
        <v>4.370937512388295</v>
      </c>
      <c r="AE89" s="550">
        <f t="shared" si="6"/>
        <v>4.4054532766916861</v>
      </c>
      <c r="AF89" s="550">
        <f t="shared" si="6"/>
        <v>4.4402415999099709</v>
      </c>
      <c r="AG89" s="550">
        <f t="shared" si="6"/>
        <v>4.4753046343455427</v>
      </c>
    </row>
    <row r="90" spans="1:33" s="694" customFormat="1" ht="4.5" customHeight="1" x14ac:dyDescent="0.3">
      <c r="A90" s="706"/>
      <c r="B90" s="737"/>
      <c r="E90" s="400"/>
      <c r="F90" s="290"/>
      <c r="G90" s="290"/>
      <c r="H90" s="290"/>
      <c r="I90" s="290"/>
      <c r="J90" s="290"/>
      <c r="K90" s="290"/>
      <c r="L90" s="290"/>
      <c r="M90" s="290"/>
      <c r="N90" s="290"/>
      <c r="O90" s="290"/>
      <c r="P90" s="290"/>
      <c r="Q90" s="349"/>
      <c r="R90" s="349"/>
    </row>
    <row r="91" spans="1:33" s="697" customFormat="1" x14ac:dyDescent="0.3">
      <c r="A91" s="738" t="s">
        <v>80</v>
      </c>
      <c r="B91" s="739" t="s">
        <v>10</v>
      </c>
      <c r="C91" s="740" t="s">
        <v>417</v>
      </c>
      <c r="D91" s="740"/>
      <c r="E91" s="401"/>
      <c r="F91" s="551">
        <v>2</v>
      </c>
      <c r="G91" s="551">
        <v>2</v>
      </c>
      <c r="H91" s="551">
        <v>2</v>
      </c>
      <c r="I91" s="551">
        <v>2</v>
      </c>
      <c r="J91" s="551">
        <v>2</v>
      </c>
      <c r="K91" s="551">
        <v>2</v>
      </c>
      <c r="L91" s="551">
        <v>2</v>
      </c>
      <c r="M91" s="551">
        <v>2</v>
      </c>
      <c r="N91" s="551">
        <v>2</v>
      </c>
      <c r="O91" s="551">
        <v>2</v>
      </c>
      <c r="P91" s="551">
        <v>2</v>
      </c>
    </row>
    <row r="92" spans="1:33" s="697" customFormat="1" ht="9.9499999999999993" customHeight="1" x14ac:dyDescent="0.3">
      <c r="A92" s="707"/>
      <c r="B92" s="736"/>
      <c r="E92" s="281"/>
    </row>
    <row r="93" spans="1:33" s="681" customFormat="1" x14ac:dyDescent="0.3">
      <c r="A93" s="302"/>
      <c r="B93" s="373" t="s">
        <v>210</v>
      </c>
      <c r="C93" s="374"/>
      <c r="D93" s="374"/>
      <c r="E93" s="375"/>
      <c r="F93" s="376"/>
      <c r="G93" s="376"/>
      <c r="H93" s="377"/>
      <c r="I93" s="377"/>
      <c r="J93" s="377"/>
      <c r="K93" s="377"/>
      <c r="L93" s="377"/>
      <c r="M93" s="377"/>
      <c r="N93" s="377"/>
      <c r="O93" s="377"/>
      <c r="P93" s="377"/>
      <c r="Q93" s="377"/>
      <c r="R93" s="338"/>
    </row>
    <row r="94" spans="1:33" s="697" customFormat="1" ht="9.9499999999999993" customHeight="1" x14ac:dyDescent="0.3">
      <c r="A94" s="336"/>
      <c r="B94" s="386"/>
      <c r="C94" s="336"/>
      <c r="D94" s="336"/>
      <c r="E94" s="281"/>
      <c r="F94" s="336"/>
      <c r="G94" s="336"/>
      <c r="H94" s="336"/>
      <c r="I94" s="336"/>
      <c r="J94" s="336"/>
      <c r="K94" s="336"/>
      <c r="L94" s="336"/>
      <c r="M94" s="336"/>
      <c r="N94" s="336"/>
      <c r="O94" s="336"/>
      <c r="P94" s="336"/>
      <c r="Q94" s="336"/>
      <c r="R94" s="336"/>
    </row>
    <row r="95" spans="1:33" s="697" customFormat="1" x14ac:dyDescent="0.3">
      <c r="A95" s="336"/>
      <c r="B95" s="382" t="s">
        <v>520</v>
      </c>
      <c r="C95" s="289"/>
      <c r="D95" s="568"/>
      <c r="E95" s="281"/>
      <c r="F95" s="336"/>
      <c r="G95" s="336"/>
      <c r="H95" s="336"/>
      <c r="I95" s="336"/>
      <c r="J95" s="336"/>
      <c r="K95" s="336"/>
      <c r="L95" s="336"/>
      <c r="M95" s="336"/>
      <c r="N95" s="336"/>
      <c r="O95" s="336"/>
      <c r="P95" s="336"/>
      <c r="Q95" s="336"/>
      <c r="R95" s="336"/>
    </row>
    <row r="96" spans="1:33" s="697" customFormat="1" x14ac:dyDescent="0.3">
      <c r="A96" s="336"/>
      <c r="B96" s="386"/>
      <c r="C96" s="336"/>
      <c r="D96" s="336"/>
      <c r="E96" s="281"/>
      <c r="F96" s="315">
        <v>2018</v>
      </c>
      <c r="G96" s="315">
        <v>2019</v>
      </c>
      <c r="H96" s="315">
        <v>2020</v>
      </c>
      <c r="I96" s="315">
        <v>2021</v>
      </c>
      <c r="J96" s="315">
        <v>2022</v>
      </c>
      <c r="K96" s="315">
        <v>2023</v>
      </c>
      <c r="L96" s="315">
        <v>2024</v>
      </c>
      <c r="M96" s="315">
        <v>2025</v>
      </c>
      <c r="N96" s="315">
        <v>2026</v>
      </c>
      <c r="O96" s="315">
        <v>2027</v>
      </c>
      <c r="P96" s="360">
        <v>2028</v>
      </c>
      <c r="Q96" s="336"/>
      <c r="R96" s="336"/>
    </row>
    <row r="97" spans="1:18" s="697" customFormat="1" x14ac:dyDescent="0.3">
      <c r="A97" s="350"/>
      <c r="B97" s="386"/>
      <c r="C97" s="336" t="s">
        <v>303</v>
      </c>
      <c r="D97" s="336"/>
      <c r="E97" s="352" t="s">
        <v>114</v>
      </c>
      <c r="F97" s="559">
        <v>9.8699999999999996E-2</v>
      </c>
      <c r="G97" s="560">
        <f t="shared" ref="G97:P97" si="7">F97*(1+$F$98)</f>
        <v>9.9686999999999998E-2</v>
      </c>
      <c r="H97" s="561">
        <f t="shared" si="7"/>
        <v>0.10068386999999999</v>
      </c>
      <c r="I97" s="561">
        <f t="shared" si="7"/>
        <v>0.10169070869999999</v>
      </c>
      <c r="J97" s="561">
        <f t="shared" si="7"/>
        <v>0.102707615787</v>
      </c>
      <c r="K97" s="561">
        <f t="shared" si="7"/>
        <v>0.10373469194486999</v>
      </c>
      <c r="L97" s="561">
        <f t="shared" si="7"/>
        <v>0.1047720388643187</v>
      </c>
      <c r="M97" s="561">
        <f t="shared" si="7"/>
        <v>0.10581975925296189</v>
      </c>
      <c r="N97" s="561">
        <f t="shared" si="7"/>
        <v>0.10687795684549151</v>
      </c>
      <c r="O97" s="561">
        <f t="shared" si="7"/>
        <v>0.10794673641394642</v>
      </c>
      <c r="P97" s="561">
        <f t="shared" si="7"/>
        <v>0.10902620377808589</v>
      </c>
      <c r="Q97" s="303"/>
      <c r="R97" s="304"/>
    </row>
    <row r="98" spans="1:18" s="697" customFormat="1" x14ac:dyDescent="0.3">
      <c r="A98" s="350"/>
      <c r="B98" s="386"/>
      <c r="C98" s="336" t="s">
        <v>299</v>
      </c>
      <c r="D98" s="336"/>
      <c r="E98" s="352" t="s">
        <v>8</v>
      </c>
      <c r="F98" s="297">
        <v>0.01</v>
      </c>
      <c r="G98" s="403"/>
      <c r="H98" s="403"/>
      <c r="I98" s="402"/>
      <c r="J98" s="402"/>
      <c r="K98" s="402"/>
      <c r="L98" s="402"/>
      <c r="M98" s="402"/>
      <c r="N98" s="402"/>
      <c r="O98" s="402"/>
      <c r="P98" s="305"/>
      <c r="Q98" s="402"/>
      <c r="R98" s="304"/>
    </row>
    <row r="99" spans="1:18" s="697" customFormat="1" ht="9.9499999999999993" customHeight="1" x14ac:dyDescent="0.3">
      <c r="A99" s="350"/>
      <c r="B99" s="386"/>
      <c r="C99" s="336"/>
      <c r="D99" s="336"/>
      <c r="E99" s="352"/>
      <c r="F99" s="306"/>
      <c r="G99" s="403"/>
      <c r="H99" s="403"/>
      <c r="I99" s="402"/>
      <c r="J99" s="402"/>
      <c r="K99" s="402"/>
      <c r="L99" s="402"/>
      <c r="M99" s="402"/>
      <c r="N99" s="402"/>
      <c r="O99" s="402"/>
      <c r="P99" s="305"/>
      <c r="Q99" s="402"/>
      <c r="R99" s="304"/>
    </row>
    <row r="100" spans="1:18" s="681" customFormat="1" x14ac:dyDescent="0.3">
      <c r="A100" s="329"/>
      <c r="B100" s="318"/>
      <c r="C100" s="302" t="s">
        <v>302</v>
      </c>
      <c r="D100" s="302"/>
      <c r="E100" s="356" t="s">
        <v>358</v>
      </c>
      <c r="F100" s="556">
        <v>2E-3</v>
      </c>
      <c r="G100" s="557">
        <f t="shared" ref="G100:P100" si="8">F100*(1+$F$101)</f>
        <v>2.0200000000000001E-3</v>
      </c>
      <c r="H100" s="558">
        <f t="shared" si="8"/>
        <v>2.0402000000000003E-3</v>
      </c>
      <c r="I100" s="558">
        <f t="shared" si="8"/>
        <v>2.0606020000000004E-3</v>
      </c>
      <c r="J100" s="558">
        <f t="shared" si="8"/>
        <v>2.0812080200000005E-3</v>
      </c>
      <c r="K100" s="558">
        <f t="shared" si="8"/>
        <v>2.1020201002000007E-3</v>
      </c>
      <c r="L100" s="558">
        <f t="shared" si="8"/>
        <v>2.1230403012020005E-3</v>
      </c>
      <c r="M100" s="558">
        <f t="shared" si="8"/>
        <v>2.1442707042140206E-3</v>
      </c>
      <c r="N100" s="558">
        <f t="shared" si="8"/>
        <v>2.1657134112561607E-3</v>
      </c>
      <c r="O100" s="558">
        <f t="shared" si="8"/>
        <v>2.1873705453687225E-3</v>
      </c>
      <c r="P100" s="558">
        <f t="shared" si="8"/>
        <v>2.2092442508224097E-3</v>
      </c>
      <c r="Q100" s="307"/>
      <c r="R100" s="300"/>
    </row>
    <row r="101" spans="1:18" s="681" customFormat="1" x14ac:dyDescent="0.3">
      <c r="A101" s="329"/>
      <c r="B101" s="318"/>
      <c r="C101" s="336" t="s">
        <v>300</v>
      </c>
      <c r="D101" s="336"/>
      <c r="E101" s="352" t="s">
        <v>8</v>
      </c>
      <c r="F101" s="297">
        <v>0.01</v>
      </c>
      <c r="G101" s="288"/>
      <c r="H101" s="345"/>
      <c r="I101" s="321"/>
      <c r="J101" s="321"/>
      <c r="K101" s="321"/>
      <c r="L101" s="321"/>
      <c r="M101" s="321"/>
      <c r="N101" s="321"/>
      <c r="O101" s="321"/>
      <c r="P101" s="308"/>
      <c r="Q101" s="321"/>
      <c r="R101" s="300"/>
    </row>
    <row r="102" spans="1:18" s="681" customFormat="1" ht="9.9499999999999993" customHeight="1" x14ac:dyDescent="0.3">
      <c r="A102" s="329"/>
      <c r="B102" s="318"/>
      <c r="C102" s="302"/>
      <c r="D102" s="302"/>
      <c r="E102" s="352"/>
      <c r="F102" s="306"/>
      <c r="G102" s="288"/>
      <c r="H102" s="345"/>
      <c r="I102" s="321"/>
      <c r="J102" s="321"/>
      <c r="K102" s="321"/>
      <c r="L102" s="321"/>
      <c r="M102" s="321"/>
      <c r="N102" s="321"/>
      <c r="O102" s="321"/>
      <c r="P102" s="308"/>
      <c r="Q102" s="321"/>
      <c r="R102" s="300"/>
    </row>
    <row r="103" spans="1:18" s="697" customFormat="1" x14ac:dyDescent="0.3">
      <c r="A103" s="336"/>
      <c r="B103" s="386"/>
      <c r="C103" s="302" t="s">
        <v>119</v>
      </c>
      <c r="D103" s="302"/>
      <c r="E103" s="356" t="s">
        <v>114</v>
      </c>
      <c r="F103" s="556">
        <v>2.9700000000000001E-2</v>
      </c>
      <c r="G103" s="557">
        <f t="shared" ref="G103:P103" si="9">F103*(1+$F$104)</f>
        <v>2.9996999999999999E-2</v>
      </c>
      <c r="H103" s="558">
        <f t="shared" si="9"/>
        <v>3.0296969999999999E-2</v>
      </c>
      <c r="I103" s="558">
        <f t="shared" si="9"/>
        <v>3.0599939699999999E-2</v>
      </c>
      <c r="J103" s="558">
        <f t="shared" si="9"/>
        <v>3.0905939096999999E-2</v>
      </c>
      <c r="K103" s="558">
        <f t="shared" si="9"/>
        <v>3.1214998487969998E-2</v>
      </c>
      <c r="L103" s="558">
        <f t="shared" si="9"/>
        <v>3.1527148472849702E-2</v>
      </c>
      <c r="M103" s="558">
        <f t="shared" si="9"/>
        <v>3.1842419957578201E-2</v>
      </c>
      <c r="N103" s="558">
        <f t="shared" si="9"/>
        <v>3.2160844157153985E-2</v>
      </c>
      <c r="O103" s="558">
        <f t="shared" si="9"/>
        <v>3.2482452598725522E-2</v>
      </c>
      <c r="P103" s="558">
        <f t="shared" si="9"/>
        <v>3.2807277124712778E-2</v>
      </c>
      <c r="Q103" s="307"/>
      <c r="R103" s="336"/>
    </row>
    <row r="104" spans="1:18" s="681" customFormat="1" x14ac:dyDescent="0.3">
      <c r="A104" s="302"/>
      <c r="B104" s="318"/>
      <c r="C104" s="336" t="s">
        <v>301</v>
      </c>
      <c r="D104" s="336"/>
      <c r="E104" s="352" t="s">
        <v>8</v>
      </c>
      <c r="F104" s="297">
        <v>0.01</v>
      </c>
      <c r="G104" s="302"/>
      <c r="H104" s="302"/>
      <c r="I104" s="302"/>
      <c r="J104" s="302"/>
      <c r="K104" s="302"/>
      <c r="L104" s="302"/>
      <c r="M104" s="302"/>
      <c r="N104" s="302"/>
      <c r="O104" s="302"/>
      <c r="P104" s="302"/>
      <c r="Q104" s="302"/>
      <c r="R104" s="302"/>
    </row>
    <row r="105" spans="1:18" s="681" customFormat="1" ht="9.9499999999999993" customHeight="1" x14ac:dyDescent="0.3">
      <c r="A105" s="302"/>
      <c r="B105" s="318"/>
      <c r="C105" s="336"/>
      <c r="D105" s="336"/>
      <c r="E105" s="352"/>
      <c r="F105" s="309"/>
      <c r="G105" s="302"/>
      <c r="H105" s="302"/>
      <c r="I105" s="302"/>
      <c r="J105" s="302"/>
      <c r="K105" s="302"/>
      <c r="L105" s="302"/>
      <c r="M105" s="302"/>
      <c r="N105" s="302"/>
      <c r="O105" s="302"/>
      <c r="P105" s="302"/>
      <c r="Q105" s="302"/>
      <c r="R105" s="302"/>
    </row>
    <row r="106" spans="1:18" s="681" customFormat="1" x14ac:dyDescent="0.3">
      <c r="A106" s="302"/>
      <c r="B106" s="318"/>
      <c r="C106" s="302" t="s">
        <v>148</v>
      </c>
      <c r="D106" s="302"/>
      <c r="E106" s="356" t="s">
        <v>149</v>
      </c>
      <c r="F106" s="298">
        <v>1.3</v>
      </c>
      <c r="G106" s="472" t="s">
        <v>419</v>
      </c>
      <c r="H106" s="302"/>
      <c r="I106" s="302"/>
      <c r="J106" s="302"/>
      <c r="K106" s="302"/>
      <c r="L106" s="302"/>
      <c r="M106" s="302"/>
      <c r="N106" s="302"/>
      <c r="O106" s="302"/>
      <c r="P106" s="302"/>
      <c r="Q106" s="302"/>
      <c r="R106" s="302"/>
    </row>
    <row r="107" spans="1:18" s="681" customFormat="1" x14ac:dyDescent="0.3">
      <c r="A107" s="302"/>
      <c r="B107" s="318"/>
      <c r="C107" s="336" t="s">
        <v>357</v>
      </c>
      <c r="D107" s="336"/>
      <c r="E107" s="352" t="s">
        <v>8</v>
      </c>
      <c r="F107" s="297">
        <v>0.02</v>
      </c>
      <c r="G107" s="302"/>
      <c r="H107" s="302"/>
      <c r="I107" s="302"/>
      <c r="J107" s="302"/>
      <c r="K107" s="302"/>
      <c r="L107" s="302"/>
      <c r="M107" s="302"/>
      <c r="N107" s="302"/>
      <c r="O107" s="302"/>
      <c r="P107" s="302"/>
      <c r="Q107" s="302"/>
      <c r="R107" s="302"/>
    </row>
    <row r="108" spans="1:18" s="681" customFormat="1" ht="9.9499999999999993" customHeight="1" x14ac:dyDescent="0.3">
      <c r="A108" s="302"/>
      <c r="B108" s="318"/>
      <c r="C108" s="302"/>
      <c r="D108" s="302"/>
      <c r="E108" s="327"/>
      <c r="F108" s="302"/>
      <c r="G108" s="302"/>
      <c r="H108" s="302"/>
      <c r="I108" s="302"/>
      <c r="J108" s="302"/>
      <c r="K108" s="302"/>
      <c r="L108" s="302"/>
      <c r="M108" s="302"/>
      <c r="N108" s="302"/>
      <c r="O108" s="302"/>
      <c r="P108" s="302"/>
      <c r="Q108" s="302"/>
      <c r="R108" s="302"/>
    </row>
    <row r="109" spans="1:18" s="681" customFormat="1" x14ac:dyDescent="0.3">
      <c r="A109" s="302"/>
      <c r="B109" s="373" t="s">
        <v>424</v>
      </c>
      <c r="C109" s="374"/>
      <c r="D109" s="374"/>
      <c r="E109" s="375"/>
      <c r="F109" s="376"/>
      <c r="G109" s="376"/>
      <c r="H109" s="377"/>
      <c r="I109" s="377"/>
      <c r="J109" s="377"/>
      <c r="K109" s="377"/>
      <c r="L109" s="377"/>
      <c r="M109" s="377"/>
      <c r="N109" s="377"/>
      <c r="O109" s="377"/>
      <c r="P109" s="377"/>
      <c r="Q109" s="377"/>
      <c r="R109" s="338"/>
    </row>
    <row r="110" spans="1:18" s="681" customFormat="1" ht="9.9499999999999993" customHeight="1" x14ac:dyDescent="0.3">
      <c r="A110" s="329"/>
      <c r="B110" s="404"/>
      <c r="C110" s="405"/>
      <c r="D110" s="405"/>
      <c r="E110" s="406"/>
      <c r="F110" s="406"/>
      <c r="G110" s="741"/>
      <c r="H110" s="741"/>
      <c r="I110" s="741"/>
      <c r="J110" s="741"/>
      <c r="K110" s="741"/>
      <c r="L110" s="741"/>
      <c r="M110" s="741"/>
      <c r="N110" s="741"/>
      <c r="O110" s="741"/>
      <c r="P110" s="741"/>
      <c r="Q110" s="741"/>
      <c r="R110" s="300"/>
    </row>
    <row r="111" spans="1:18" s="681" customFormat="1" x14ac:dyDescent="0.3">
      <c r="A111" s="329"/>
      <c r="B111" s="382" t="s">
        <v>420</v>
      </c>
      <c r="C111" s="405"/>
      <c r="D111" s="405"/>
      <c r="E111" s="406"/>
      <c r="F111" s="406"/>
      <c r="G111" s="741"/>
      <c r="H111" s="741"/>
      <c r="I111" s="741"/>
      <c r="J111" s="741"/>
      <c r="K111" s="741"/>
      <c r="L111" s="741"/>
      <c r="M111" s="741"/>
      <c r="N111" s="741"/>
      <c r="O111" s="741"/>
      <c r="P111" s="741"/>
      <c r="Q111" s="741"/>
      <c r="R111" s="300"/>
    </row>
    <row r="112" spans="1:18" s="681" customFormat="1" ht="9.9499999999999993" customHeight="1" x14ac:dyDescent="0.3">
      <c r="A112" s="329"/>
      <c r="B112" s="404"/>
      <c r="C112" s="405"/>
      <c r="D112" s="405"/>
      <c r="E112" s="406"/>
      <c r="F112" s="406"/>
      <c r="G112" s="741"/>
      <c r="H112" s="741"/>
      <c r="I112" s="741"/>
      <c r="J112" s="741"/>
      <c r="K112" s="741"/>
      <c r="L112" s="741"/>
      <c r="M112" s="741"/>
      <c r="N112" s="741"/>
      <c r="O112" s="741"/>
      <c r="P112" s="741"/>
      <c r="Q112" s="741"/>
      <c r="R112" s="300"/>
    </row>
    <row r="113" spans="1:18" s="681" customFormat="1" x14ac:dyDescent="0.3">
      <c r="A113" s="329"/>
      <c r="B113" s="318"/>
      <c r="C113" s="336" t="s">
        <v>517</v>
      </c>
      <c r="D113" s="336"/>
      <c r="E113" s="356" t="s">
        <v>4</v>
      </c>
      <c r="F113" s="299">
        <v>0.05</v>
      </c>
      <c r="G113" s="677"/>
      <c r="H113" s="727"/>
      <c r="I113" s="677"/>
      <c r="J113" s="677"/>
      <c r="K113" s="677"/>
      <c r="L113" s="677"/>
      <c r="M113" s="677"/>
      <c r="N113" s="677"/>
      <c r="O113" s="677"/>
      <c r="P113" s="689"/>
      <c r="Q113" s="677"/>
      <c r="R113" s="300"/>
    </row>
    <row r="114" spans="1:18" s="681" customFormat="1" ht="9.9499999999999993" customHeight="1" x14ac:dyDescent="0.3">
      <c r="A114" s="329"/>
      <c r="B114" s="318"/>
      <c r="C114" s="336"/>
      <c r="D114" s="336"/>
      <c r="E114" s="327"/>
      <c r="F114" s="302"/>
      <c r="G114" s="677"/>
      <c r="H114" s="727"/>
      <c r="I114" s="677"/>
      <c r="J114" s="677"/>
      <c r="K114" s="677"/>
      <c r="L114" s="677"/>
      <c r="M114" s="677"/>
      <c r="N114" s="677"/>
      <c r="O114" s="677"/>
      <c r="P114" s="689"/>
      <c r="Q114" s="677"/>
      <c r="R114" s="300"/>
    </row>
    <row r="115" spans="1:18" s="681" customFormat="1" x14ac:dyDescent="0.3">
      <c r="A115" s="302"/>
      <c r="B115" s="373" t="s">
        <v>421</v>
      </c>
      <c r="C115" s="374"/>
      <c r="D115" s="374"/>
      <c r="E115" s="375"/>
      <c r="F115" s="376"/>
      <c r="G115" s="376"/>
      <c r="H115" s="377"/>
      <c r="I115" s="377"/>
      <c r="J115" s="377"/>
      <c r="K115" s="377"/>
      <c r="L115" s="377"/>
      <c r="M115" s="377"/>
      <c r="N115" s="377"/>
      <c r="O115" s="377"/>
      <c r="P115" s="377"/>
      <c r="Q115" s="377"/>
      <c r="R115" s="338"/>
    </row>
    <row r="116" spans="1:18" s="697" customFormat="1" ht="9.9499999999999993" customHeight="1" x14ac:dyDescent="0.3">
      <c r="A116" s="336"/>
      <c r="B116" s="386"/>
      <c r="E116" s="712"/>
      <c r="G116" s="707"/>
      <c r="H116" s="707"/>
      <c r="I116" s="707"/>
      <c r="J116" s="707"/>
    </row>
    <row r="117" spans="1:18" s="681" customFormat="1" x14ac:dyDescent="0.3">
      <c r="A117" s="329"/>
      <c r="B117" s="382" t="s">
        <v>427</v>
      </c>
      <c r="C117" s="743"/>
      <c r="D117" s="743"/>
      <c r="E117" s="741"/>
      <c r="F117" s="741"/>
      <c r="G117" s="741"/>
      <c r="H117" s="741"/>
      <c r="I117" s="741"/>
      <c r="J117" s="741"/>
      <c r="K117" s="741"/>
      <c r="L117" s="741"/>
      <c r="M117" s="741"/>
      <c r="N117" s="741"/>
      <c r="O117" s="741"/>
      <c r="P117" s="741"/>
      <c r="Q117" s="741"/>
      <c r="R117" s="689"/>
    </row>
    <row r="118" spans="1:18" s="681" customFormat="1" ht="9.9499999999999993" customHeight="1" x14ac:dyDescent="0.3">
      <c r="A118" s="329"/>
      <c r="B118" s="404"/>
      <c r="C118" s="743"/>
      <c r="D118" s="743"/>
      <c r="E118" s="741"/>
      <c r="F118" s="741"/>
      <c r="G118" s="741"/>
      <c r="H118" s="741"/>
      <c r="I118" s="741"/>
      <c r="J118" s="741"/>
      <c r="K118" s="741"/>
      <c r="L118" s="741"/>
      <c r="M118" s="741"/>
      <c r="N118" s="741"/>
      <c r="O118" s="741"/>
      <c r="P118" s="741"/>
      <c r="Q118" s="741"/>
      <c r="R118" s="689"/>
    </row>
    <row r="119" spans="1:18" s="697" customFormat="1" x14ac:dyDescent="0.3">
      <c r="A119" s="336"/>
      <c r="B119" s="744"/>
      <c r="C119" s="336" t="s">
        <v>426</v>
      </c>
      <c r="D119" s="336"/>
      <c r="E119" s="352" t="s">
        <v>191</v>
      </c>
      <c r="F119" s="554">
        <v>3.05</v>
      </c>
      <c r="G119" s="707"/>
      <c r="H119" s="707"/>
      <c r="I119" s="707"/>
      <c r="J119" s="707"/>
    </row>
    <row r="120" spans="1:18" s="697" customFormat="1" ht="9.9499999999999993" customHeight="1" x14ac:dyDescent="0.3">
      <c r="A120" s="336"/>
      <c r="B120" s="744"/>
      <c r="C120" s="336"/>
      <c r="D120" s="336"/>
      <c r="E120" s="281"/>
      <c r="F120" s="336"/>
      <c r="G120" s="707"/>
      <c r="H120" s="707"/>
      <c r="I120" s="707"/>
      <c r="J120" s="707"/>
    </row>
    <row r="121" spans="1:18" s="697" customFormat="1" x14ac:dyDescent="0.3">
      <c r="A121" s="336"/>
      <c r="B121" s="744"/>
      <c r="C121" s="336" t="s">
        <v>608</v>
      </c>
      <c r="D121" s="336"/>
      <c r="E121" s="352" t="s">
        <v>705</v>
      </c>
      <c r="F121" s="820"/>
      <c r="G121" s="707"/>
      <c r="H121" s="707"/>
      <c r="I121" s="707"/>
      <c r="J121" s="707"/>
    </row>
    <row r="122" spans="1:18" s="697" customFormat="1" ht="9.9499999999999993" customHeight="1" x14ac:dyDescent="0.3">
      <c r="A122" s="336"/>
      <c r="B122" s="744"/>
      <c r="C122" s="336"/>
      <c r="D122" s="336"/>
      <c r="E122" s="281"/>
      <c r="F122" s="336"/>
      <c r="G122" s="707"/>
      <c r="H122" s="707"/>
      <c r="I122" s="707"/>
      <c r="J122" s="707"/>
    </row>
    <row r="123" spans="1:18" s="697" customFormat="1" x14ac:dyDescent="0.3">
      <c r="A123" s="336"/>
      <c r="B123" s="744"/>
      <c r="C123" s="336" t="s">
        <v>428</v>
      </c>
      <c r="D123" s="336"/>
      <c r="E123" s="895" t="s">
        <v>249</v>
      </c>
      <c r="F123" s="896"/>
      <c r="G123" s="707" t="s">
        <v>248</v>
      </c>
      <c r="H123" s="707" t="s">
        <v>249</v>
      </c>
      <c r="I123" s="707" t="s">
        <v>250</v>
      </c>
      <c r="J123" s="707"/>
      <c r="P123" s="707"/>
      <c r="Q123" s="707"/>
      <c r="R123" s="707"/>
    </row>
    <row r="124" spans="1:18" s="694" customFormat="1" ht="9.9499999999999993" customHeight="1" x14ac:dyDescent="0.3">
      <c r="A124" s="349"/>
      <c r="B124" s="745"/>
      <c r="C124" s="349"/>
      <c r="D124" s="349"/>
      <c r="E124" s="310"/>
      <c r="F124" s="311"/>
      <c r="G124" s="706"/>
      <c r="H124" s="706"/>
      <c r="I124" s="706"/>
      <c r="J124" s="706"/>
      <c r="P124" s="706"/>
      <c r="Q124" s="706"/>
      <c r="R124" s="706"/>
    </row>
    <row r="125" spans="1:18" s="697" customFormat="1" x14ac:dyDescent="0.3">
      <c r="A125" s="336"/>
      <c r="B125" s="744"/>
      <c r="C125" s="336" t="s">
        <v>429</v>
      </c>
      <c r="D125" s="346"/>
      <c r="E125" s="897" t="s">
        <v>3</v>
      </c>
      <c r="F125" s="898"/>
      <c r="G125" s="707"/>
      <c r="H125" s="707"/>
      <c r="I125" s="707"/>
      <c r="J125" s="707"/>
      <c r="P125" s="707"/>
      <c r="Q125" s="707"/>
      <c r="R125" s="707"/>
    </row>
    <row r="126" spans="1:18" s="697" customFormat="1" ht="4.5" customHeight="1" x14ac:dyDescent="0.3">
      <c r="A126" s="336"/>
      <c r="B126" s="744"/>
      <c r="C126" s="336"/>
      <c r="D126" s="336"/>
      <c r="E126" s="336"/>
      <c r="F126" s="336"/>
      <c r="G126" s="707"/>
      <c r="H126" s="707"/>
      <c r="I126" s="707"/>
      <c r="J126" s="707"/>
      <c r="P126" s="707"/>
      <c r="Q126" s="707"/>
      <c r="R126" s="707"/>
    </row>
    <row r="127" spans="1:18" s="697" customFormat="1" ht="16.5" customHeight="1" x14ac:dyDescent="0.3">
      <c r="A127" s="336"/>
      <c r="B127" s="744"/>
      <c r="C127" s="342" t="s">
        <v>430</v>
      </c>
      <c r="D127" s="407"/>
      <c r="E127" s="408" t="s">
        <v>4</v>
      </c>
      <c r="F127" s="299">
        <v>0.02</v>
      </c>
      <c r="G127" s="742"/>
      <c r="H127" s="742"/>
      <c r="I127" s="742"/>
      <c r="J127" s="742"/>
      <c r="K127" s="742"/>
      <c r="L127" s="742"/>
      <c r="M127" s="742"/>
      <c r="N127" s="742"/>
      <c r="O127" s="742"/>
      <c r="P127" s="742"/>
      <c r="Q127" s="707"/>
      <c r="R127" s="707"/>
    </row>
    <row r="128" spans="1:18" s="697" customFormat="1" ht="4.5" customHeight="1" x14ac:dyDescent="0.3">
      <c r="A128" s="336"/>
      <c r="B128" s="744"/>
      <c r="C128" s="336"/>
      <c r="D128" s="336"/>
      <c r="E128" s="281"/>
      <c r="F128" s="336"/>
      <c r="Q128" s="707"/>
    </row>
    <row r="129" spans="1:33" s="697" customFormat="1" ht="16.5" customHeight="1" x14ac:dyDescent="0.3">
      <c r="A129" s="336"/>
      <c r="B129" s="746"/>
      <c r="C129" s="342" t="s">
        <v>518</v>
      </c>
      <c r="D129" s="346"/>
      <c r="E129" s="408" t="s">
        <v>4</v>
      </c>
      <c r="F129" s="299">
        <v>0</v>
      </c>
      <c r="G129" s="742"/>
      <c r="H129" s="742"/>
      <c r="I129" s="742"/>
      <c r="J129" s="742"/>
      <c r="K129" s="742"/>
      <c r="L129" s="742"/>
      <c r="M129" s="742"/>
      <c r="N129" s="742"/>
      <c r="O129" s="742"/>
      <c r="P129" s="742">
        <v>12</v>
      </c>
      <c r="Q129" s="707">
        <v>13</v>
      </c>
      <c r="R129" s="707">
        <v>14</v>
      </c>
      <c r="S129" s="707">
        <v>15</v>
      </c>
      <c r="T129" s="707">
        <v>16</v>
      </c>
      <c r="U129" s="707">
        <v>17</v>
      </c>
      <c r="V129" s="707">
        <v>18</v>
      </c>
      <c r="W129" s="707">
        <v>19</v>
      </c>
      <c r="X129" s="707">
        <v>20</v>
      </c>
      <c r="Y129" s="707">
        <v>21</v>
      </c>
      <c r="Z129" s="707">
        <v>22</v>
      </c>
      <c r="AA129" s="707">
        <v>23</v>
      </c>
      <c r="AB129" s="707">
        <v>24</v>
      </c>
      <c r="AC129" s="707">
        <v>25</v>
      </c>
      <c r="AD129" s="707">
        <v>26</v>
      </c>
      <c r="AE129" s="707">
        <v>27</v>
      </c>
    </row>
    <row r="130" spans="1:33" s="697" customFormat="1" ht="9.9499999999999993" customHeight="1" x14ac:dyDescent="0.3">
      <c r="A130" s="336"/>
      <c r="B130" s="746"/>
      <c r="C130" s="346"/>
      <c r="D130" s="346"/>
      <c r="E130" s="408"/>
      <c r="F130" s="294"/>
      <c r="G130" s="742"/>
      <c r="H130" s="742"/>
      <c r="I130" s="742"/>
      <c r="J130" s="742"/>
      <c r="K130" s="742"/>
      <c r="L130" s="742"/>
      <c r="M130" s="742"/>
      <c r="N130" s="742"/>
      <c r="O130" s="742"/>
      <c r="P130" s="742"/>
      <c r="Q130" s="707"/>
    </row>
    <row r="131" spans="1:33" s="336" customFormat="1" x14ac:dyDescent="0.3">
      <c r="B131" s="746"/>
      <c r="C131" s="346"/>
      <c r="D131" s="346"/>
      <c r="E131" s="408"/>
      <c r="F131" s="415">
        <v>2018</v>
      </c>
      <c r="G131" s="415">
        <v>2019</v>
      </c>
      <c r="H131" s="415">
        <v>2020</v>
      </c>
      <c r="I131" s="415">
        <v>2021</v>
      </c>
      <c r="J131" s="415">
        <v>2022</v>
      </c>
      <c r="K131" s="415">
        <v>2023</v>
      </c>
      <c r="L131" s="415">
        <v>2024</v>
      </c>
      <c r="M131" s="415">
        <v>2025</v>
      </c>
      <c r="N131" s="415">
        <v>2026</v>
      </c>
      <c r="O131" s="415">
        <v>2027</v>
      </c>
      <c r="P131" s="415">
        <v>2028</v>
      </c>
      <c r="S131" s="415">
        <v>2029</v>
      </c>
      <c r="T131" s="415">
        <v>2030</v>
      </c>
      <c r="U131" s="415">
        <v>2031</v>
      </c>
      <c r="V131" s="415">
        <v>2032</v>
      </c>
      <c r="W131" s="415">
        <v>2033</v>
      </c>
      <c r="X131" s="415">
        <v>2034</v>
      </c>
      <c r="Y131" s="415">
        <v>2035</v>
      </c>
      <c r="Z131" s="415">
        <v>2036</v>
      </c>
      <c r="AA131" s="415">
        <v>2037</v>
      </c>
      <c r="AB131" s="415">
        <v>2038</v>
      </c>
      <c r="AC131" s="415">
        <v>2039</v>
      </c>
      <c r="AD131" s="415">
        <v>2040</v>
      </c>
      <c r="AE131" s="415">
        <v>2041</v>
      </c>
      <c r="AF131" s="415">
        <f>+AE131+1</f>
        <v>2042</v>
      </c>
      <c r="AG131" s="415">
        <f>+AF131+1</f>
        <v>2043</v>
      </c>
    </row>
    <row r="132" spans="1:33" s="336" customFormat="1" ht="3.75" customHeight="1" x14ac:dyDescent="0.3">
      <c r="B132" s="746"/>
      <c r="C132" s="346"/>
      <c r="D132" s="346"/>
      <c r="E132" s="293"/>
      <c r="F132" s="312"/>
      <c r="G132" s="312"/>
      <c r="H132" s="312"/>
      <c r="I132" s="312"/>
      <c r="J132" s="312"/>
      <c r="K132" s="312"/>
      <c r="L132" s="312"/>
      <c r="M132" s="312"/>
      <c r="N132" s="312"/>
      <c r="O132" s="312"/>
      <c r="P132" s="312"/>
      <c r="S132" s="312"/>
      <c r="T132" s="312"/>
      <c r="U132" s="312"/>
      <c r="V132" s="312"/>
      <c r="W132" s="312"/>
      <c r="X132" s="312"/>
      <c r="Y132" s="312"/>
      <c r="Z132" s="312"/>
      <c r="AA132" s="312"/>
      <c r="AB132" s="312"/>
      <c r="AC132" s="312"/>
      <c r="AD132" s="312"/>
      <c r="AE132" s="312"/>
      <c r="AF132" s="312"/>
      <c r="AG132" s="312"/>
    </row>
    <row r="133" spans="1:33" s="336" customFormat="1" x14ac:dyDescent="0.3">
      <c r="B133" s="746"/>
      <c r="C133" s="346" t="s">
        <v>521</v>
      </c>
      <c r="D133" s="346"/>
      <c r="E133" s="293" t="s">
        <v>246</v>
      </c>
      <c r="F133" s="553"/>
      <c r="G133" s="553"/>
      <c r="H133" s="553"/>
      <c r="I133" s="553"/>
      <c r="J133" s="553"/>
      <c r="K133" s="553"/>
      <c r="L133" s="553"/>
      <c r="M133" s="553"/>
      <c r="N133" s="553"/>
      <c r="O133" s="553"/>
      <c r="P133" s="553"/>
      <c r="S133" s="554">
        <f>+IFERROR((1-'Basic input'!$F$127)*P133,0)</f>
        <v>0</v>
      </c>
      <c r="T133" s="554">
        <f>+IFERROR((1-'Basic input'!$F$127)*S133,0)</f>
        <v>0</v>
      </c>
      <c r="U133" s="554">
        <f>+IFERROR((1-'Basic input'!$F$127)*T133,0)</f>
        <v>0</v>
      </c>
      <c r="V133" s="554">
        <f>+IFERROR((1-'Basic input'!$F$127)*U133,0)</f>
        <v>0</v>
      </c>
      <c r="W133" s="554">
        <f>+IFERROR((1-'Basic input'!$F$127)*V133,0)</f>
        <v>0</v>
      </c>
      <c r="X133" s="554">
        <f>+IFERROR((1-'Basic input'!$F$127)*W133,0)</f>
        <v>0</v>
      </c>
      <c r="Y133" s="554">
        <f>+IFERROR((1-'Basic input'!$F$127)*X133,0)</f>
        <v>0</v>
      </c>
      <c r="Z133" s="554">
        <f>+IFERROR((1-'Basic input'!$F$127)*Y133,0)</f>
        <v>0</v>
      </c>
      <c r="AA133" s="554">
        <f>+IFERROR((1-'Basic input'!$F$127)*Z133,0)</f>
        <v>0</v>
      </c>
      <c r="AB133" s="554">
        <f>+IFERROR((1-'Basic input'!$F$127)*AA133,0)</f>
        <v>0</v>
      </c>
      <c r="AC133" s="554">
        <f>+IFERROR((1-'Basic input'!$F$127)*AB133,0)</f>
        <v>0</v>
      </c>
      <c r="AD133" s="554">
        <f>+IFERROR((1-'Basic input'!$F$127)*AC133,0)</f>
        <v>0</v>
      </c>
      <c r="AE133" s="554">
        <f>+IFERROR((1-'Basic input'!$F$127)*AD133,0)</f>
        <v>0</v>
      </c>
      <c r="AF133" s="554">
        <f>+IFERROR((1-'Basic input'!$F$127)*AE133,0)</f>
        <v>0</v>
      </c>
      <c r="AG133" s="554">
        <f>+IFERROR((1-'Basic input'!$F$127)*AF133,0)</f>
        <v>0</v>
      </c>
    </row>
    <row r="134" spans="1:33" s="336" customFormat="1" ht="3.75" customHeight="1" x14ac:dyDescent="0.3">
      <c r="B134" s="746"/>
      <c r="C134" s="346"/>
      <c r="D134" s="346"/>
      <c r="E134" s="293"/>
      <c r="F134" s="552"/>
      <c r="G134" s="552"/>
      <c r="H134" s="552"/>
      <c r="I134" s="552"/>
      <c r="J134" s="552"/>
      <c r="K134" s="552"/>
      <c r="L134" s="552"/>
      <c r="M134" s="552"/>
      <c r="N134" s="552"/>
      <c r="O134" s="552"/>
      <c r="P134" s="552"/>
      <c r="S134" s="552"/>
      <c r="T134" s="552"/>
      <c r="U134" s="552"/>
      <c r="V134" s="552"/>
      <c r="W134" s="552"/>
      <c r="X134" s="552"/>
      <c r="Y134" s="552"/>
      <c r="Z134" s="552"/>
      <c r="AA134" s="552"/>
      <c r="AB134" s="552"/>
      <c r="AC134" s="552"/>
      <c r="AD134" s="552"/>
      <c r="AE134" s="552"/>
      <c r="AF134" s="552"/>
      <c r="AG134" s="552"/>
    </row>
    <row r="135" spans="1:33" s="336" customFormat="1" x14ac:dyDescent="0.3">
      <c r="B135" s="746"/>
      <c r="C135" s="342" t="s">
        <v>516</v>
      </c>
      <c r="D135" s="346"/>
      <c r="E135" s="549" t="s">
        <v>247</v>
      </c>
      <c r="F135" s="554">
        <f>(1-$F$129)*VLOOKUP('Basic input'!$E$125,'Carbon Footprints'!$B$4:$M$33,2,FALSE)</f>
        <v>0.47099999999999997</v>
      </c>
      <c r="G135" s="554">
        <f>(1-$F$129)*VLOOKUP('Basic input'!$E$125,'Carbon Footprints'!$B$4:$M$33,3,FALSE)</f>
        <v>0.46157999999999999</v>
      </c>
      <c r="H135" s="554">
        <f>(1-$F$129)*VLOOKUP('Basic input'!$E$125,'Carbon Footprints'!$B$4:$M$33,4,FALSE)</f>
        <v>0.45234839999999998</v>
      </c>
      <c r="I135" s="554">
        <f>(1-$F$129)*VLOOKUP('Basic input'!$E$125,'Carbon Footprints'!$B$4:$M$33,5,FALSE)</f>
        <v>0.443301432</v>
      </c>
      <c r="J135" s="554">
        <f>(1-$F$129)*VLOOKUP('Basic input'!$E$125,'Carbon Footprints'!$B$4:$M$33,6,FALSE)</f>
        <v>0.43443540335999997</v>
      </c>
      <c r="K135" s="554">
        <f>(1-$F$129)*VLOOKUP('Basic input'!$E$125,'Carbon Footprints'!$B$4:$M$33,7,FALSE)</f>
        <v>0.42574669529279996</v>
      </c>
      <c r="L135" s="554">
        <f>(1-$F$129)*VLOOKUP('Basic input'!$E$125,'Carbon Footprints'!$B$4:$M$33,8,FALSE)</f>
        <v>0.41723176138694396</v>
      </c>
      <c r="M135" s="554">
        <f>(1-$F$129)*VLOOKUP('Basic input'!$E$125,'Carbon Footprints'!$B$4:$M$33,9,FALSE)</f>
        <v>0.40888712615920508</v>
      </c>
      <c r="N135" s="554">
        <f>(1-$F$129)*VLOOKUP('Basic input'!$E$125,'Carbon Footprints'!$B$4:$M$33,10,FALSE)</f>
        <v>0.40070938363602099</v>
      </c>
      <c r="O135" s="554">
        <f>(1-$F$129)*VLOOKUP('Basic input'!$E$125,'Carbon Footprints'!$B$4:$M$33,11,FALSE)</f>
        <v>0.39269519596330055</v>
      </c>
      <c r="P135" s="554">
        <f>(1-$F$129)*VLOOKUP('Basic input'!$E$125,'Carbon Footprints'!$B$4:$M$33,12,FALSE)</f>
        <v>0.38484129204403456</v>
      </c>
      <c r="S135" s="554">
        <f>(1-$F$129)*VLOOKUP('Basic input'!$E$125,'Carbon Footprints'!$B$4:$AC$33,13,FALSE)</f>
        <v>0.37714446620315384</v>
      </c>
      <c r="T135" s="554">
        <f>(1-$F$129)*VLOOKUP('Basic input'!$E$125,'Carbon Footprints'!$B$4:$AC$33,14,FALSE)</f>
        <v>0.36960157687909073</v>
      </c>
      <c r="U135" s="554">
        <f>(1-$F$129)*VLOOKUP('Basic input'!$E$125,'Carbon Footprints'!$B$4:$AC$33,S129,FALSE)</f>
        <v>0.3622095453415089</v>
      </c>
      <c r="V135" s="554">
        <f>(1-$F$129)*VLOOKUP('Basic input'!$E$125,'Carbon Footprints'!$B$4:$AC$33,T129,FALSE)</f>
        <v>0.35496535443467869</v>
      </c>
      <c r="W135" s="554">
        <f>(1-$F$129)*VLOOKUP('Basic input'!$E$125,'Carbon Footprints'!$B$4:$AC$33,U129,FALSE)</f>
        <v>0.34786604734598509</v>
      </c>
      <c r="X135" s="554">
        <f>(1-$F$129)*VLOOKUP('Basic input'!$E$125,'Carbon Footprints'!$B$4:$AC$33,V129,FALSE)</f>
        <v>0.34090872639906539</v>
      </c>
      <c r="Y135" s="554">
        <f>(1-$F$129)*VLOOKUP('Basic input'!$E$125,'Carbon Footprints'!$B$4:$AC$33,W129,FALSE)</f>
        <v>0.33409055187108405</v>
      </c>
      <c r="Z135" s="554">
        <f>(1-$F$129)*VLOOKUP('Basic input'!$E$125,'Carbon Footprints'!$B$4:$AC$33,X129,FALSE)</f>
        <v>0.32740874083366234</v>
      </c>
      <c r="AA135" s="554">
        <f>(1-$F$129)*VLOOKUP('Basic input'!$E$125,'Carbon Footprints'!$B$4:$AC$33,Y129,FALSE)</f>
        <v>0.32086056601698909</v>
      </c>
      <c r="AB135" s="554">
        <f>(1-$F$129)*VLOOKUP('Basic input'!$E$125,'Carbon Footprints'!$B$4:$AC$33,Z129,FALSE)</f>
        <v>0.3144433546966493</v>
      </c>
      <c r="AC135" s="554">
        <f>(1-$F$129)*VLOOKUP('Basic input'!$E$125,'Carbon Footprints'!$B$4:$AC$33,AA129,FALSE)</f>
        <v>0.3081544876027163</v>
      </c>
      <c r="AD135" s="554">
        <f>(1-$F$129)*VLOOKUP('Basic input'!$E$125,'Carbon Footprints'!$B$4:$AC$33,AB129,FALSE)</f>
        <v>0.30199139785066198</v>
      </c>
      <c r="AE135" s="554">
        <f>(1-$F$129)*VLOOKUP('Basic input'!$E$125,'Carbon Footprints'!$B$4:$AC$33,AC129,FALSE)</f>
        <v>0.29595156989364874</v>
      </c>
      <c r="AF135" s="554">
        <f>(1-$F$129)*VLOOKUP('Basic input'!$E$125,'Carbon Footprints'!$B$4:$AC$33,AD129,FALSE)</f>
        <v>0.29003253849577576</v>
      </c>
      <c r="AG135" s="554">
        <f>(1-$F$129)*VLOOKUP('Basic input'!$E$125,'Carbon Footprints'!$B$4:$AC$33,AE129,FALSE)</f>
        <v>0.28423188772586022</v>
      </c>
    </row>
    <row r="136" spans="1:33" s="336" customFormat="1" ht="3.75" customHeight="1" x14ac:dyDescent="0.3">
      <c r="B136" s="746"/>
      <c r="C136" s="346"/>
      <c r="D136" s="346"/>
      <c r="E136" s="293"/>
      <c r="F136" s="552"/>
      <c r="G136" s="552"/>
      <c r="H136" s="552"/>
      <c r="I136" s="552"/>
      <c r="J136" s="552"/>
      <c r="K136" s="552"/>
      <c r="L136" s="552"/>
      <c r="M136" s="552"/>
      <c r="N136" s="552"/>
      <c r="O136" s="552"/>
      <c r="P136" s="552"/>
      <c r="S136" s="552"/>
      <c r="T136" s="552"/>
      <c r="U136" s="552"/>
      <c r="V136" s="552"/>
      <c r="W136" s="552"/>
      <c r="X136" s="552"/>
      <c r="Y136" s="552"/>
      <c r="Z136" s="552"/>
      <c r="AA136" s="552"/>
      <c r="AB136" s="552"/>
      <c r="AC136" s="552"/>
      <c r="AD136" s="552"/>
      <c r="AE136" s="552"/>
      <c r="AF136" s="552"/>
      <c r="AG136" s="552"/>
    </row>
    <row r="137" spans="1:33" s="336" customFormat="1" x14ac:dyDescent="0.3">
      <c r="B137" s="746"/>
      <c r="C137" s="342" t="s">
        <v>522</v>
      </c>
      <c r="D137" s="346"/>
      <c r="E137" s="549" t="s">
        <v>247</v>
      </c>
      <c r="F137" s="641"/>
      <c r="G137" s="641"/>
      <c r="H137" s="641"/>
      <c r="I137" s="641"/>
      <c r="J137" s="641"/>
      <c r="K137" s="641"/>
      <c r="L137" s="641"/>
      <c r="M137" s="641"/>
      <c r="N137" s="641"/>
      <c r="O137" s="641"/>
      <c r="P137" s="641"/>
      <c r="S137" s="554">
        <f>+P137</f>
        <v>0</v>
      </c>
      <c r="T137" s="554">
        <f t="shared" ref="T137:AG137" si="10">+S137</f>
        <v>0</v>
      </c>
      <c r="U137" s="554">
        <f t="shared" si="10"/>
        <v>0</v>
      </c>
      <c r="V137" s="554">
        <f t="shared" si="10"/>
        <v>0</v>
      </c>
      <c r="W137" s="554">
        <f t="shared" si="10"/>
        <v>0</v>
      </c>
      <c r="X137" s="554">
        <f t="shared" si="10"/>
        <v>0</v>
      </c>
      <c r="Y137" s="554">
        <f t="shared" si="10"/>
        <v>0</v>
      </c>
      <c r="Z137" s="554">
        <f t="shared" si="10"/>
        <v>0</v>
      </c>
      <c r="AA137" s="554">
        <f t="shared" si="10"/>
        <v>0</v>
      </c>
      <c r="AB137" s="554">
        <f t="shared" si="10"/>
        <v>0</v>
      </c>
      <c r="AC137" s="554">
        <f t="shared" si="10"/>
        <v>0</v>
      </c>
      <c r="AD137" s="554">
        <f t="shared" si="10"/>
        <v>0</v>
      </c>
      <c r="AE137" s="554">
        <f t="shared" si="10"/>
        <v>0</v>
      </c>
      <c r="AF137" s="554">
        <f t="shared" si="10"/>
        <v>0</v>
      </c>
      <c r="AG137" s="554">
        <f t="shared" si="10"/>
        <v>0</v>
      </c>
    </row>
    <row r="138" spans="1:33" s="336" customFormat="1" ht="3.75" customHeight="1" x14ac:dyDescent="0.3">
      <c r="B138" s="746"/>
      <c r="C138" s="346"/>
      <c r="D138" s="346"/>
      <c r="E138" s="408"/>
      <c r="F138" s="555"/>
      <c r="G138" s="555"/>
      <c r="H138" s="555"/>
      <c r="I138" s="555"/>
      <c r="J138" s="555"/>
      <c r="K138" s="555"/>
      <c r="L138" s="555"/>
      <c r="M138" s="555"/>
      <c r="N138" s="555"/>
      <c r="O138" s="555"/>
      <c r="P138" s="555"/>
      <c r="S138" s="555"/>
      <c r="T138" s="555"/>
      <c r="U138" s="555"/>
      <c r="V138" s="555"/>
      <c r="W138" s="555"/>
      <c r="X138" s="555"/>
      <c r="Y138" s="555"/>
      <c r="Z138" s="555"/>
      <c r="AA138" s="555"/>
      <c r="AB138" s="555"/>
      <c r="AC138" s="555"/>
      <c r="AD138" s="555"/>
      <c r="AE138" s="555"/>
      <c r="AF138" s="555"/>
      <c r="AG138" s="555"/>
    </row>
    <row r="139" spans="1:33" s="336" customFormat="1" x14ac:dyDescent="0.3">
      <c r="B139" s="746"/>
      <c r="C139" s="346" t="s">
        <v>535</v>
      </c>
      <c r="D139" s="346"/>
      <c r="E139" s="408" t="s">
        <v>246</v>
      </c>
      <c r="F139" s="555">
        <v>11.3</v>
      </c>
      <c r="G139" s="555">
        <v>11.3</v>
      </c>
      <c r="H139" s="555">
        <v>11.3</v>
      </c>
      <c r="I139" s="555">
        <v>11.3</v>
      </c>
      <c r="J139" s="555">
        <v>11.3</v>
      </c>
      <c r="K139" s="555">
        <v>11.3</v>
      </c>
      <c r="L139" s="555">
        <v>11.3</v>
      </c>
      <c r="M139" s="555">
        <v>11.3</v>
      </c>
      <c r="N139" s="555">
        <v>11.3</v>
      </c>
      <c r="O139" s="555">
        <v>11.3</v>
      </c>
      <c r="P139" s="555">
        <v>11.3</v>
      </c>
      <c r="S139" s="555">
        <v>11.3</v>
      </c>
      <c r="T139" s="555">
        <v>11.3</v>
      </c>
      <c r="U139" s="555">
        <v>11.3</v>
      </c>
      <c r="V139" s="555">
        <v>11.3</v>
      </c>
      <c r="W139" s="555">
        <v>11.3</v>
      </c>
      <c r="X139" s="555">
        <v>11.3</v>
      </c>
      <c r="Y139" s="555">
        <v>11.3</v>
      </c>
      <c r="Z139" s="555">
        <v>11.3</v>
      </c>
      <c r="AA139" s="555">
        <v>11.3</v>
      </c>
      <c r="AB139" s="555">
        <v>11.3</v>
      </c>
      <c r="AC139" s="555">
        <v>11.3</v>
      </c>
      <c r="AD139" s="555">
        <v>11.3</v>
      </c>
      <c r="AE139" s="555">
        <v>11.3</v>
      </c>
      <c r="AF139" s="555">
        <v>11.3</v>
      </c>
      <c r="AG139" s="555">
        <v>11.3</v>
      </c>
    </row>
    <row r="140" spans="1:33" s="336" customFormat="1" ht="3.75" customHeight="1" x14ac:dyDescent="0.3">
      <c r="B140" s="746"/>
      <c r="C140" s="346"/>
      <c r="D140" s="346"/>
      <c r="E140" s="408"/>
      <c r="F140" s="555"/>
      <c r="G140" s="555"/>
      <c r="H140" s="555"/>
      <c r="I140" s="555"/>
      <c r="J140" s="555"/>
      <c r="K140" s="555"/>
      <c r="L140" s="555"/>
      <c r="M140" s="555"/>
      <c r="N140" s="555"/>
      <c r="O140" s="555"/>
      <c r="P140" s="555"/>
      <c r="S140" s="555"/>
      <c r="T140" s="555"/>
      <c r="U140" s="555"/>
      <c r="V140" s="555"/>
      <c r="W140" s="555"/>
      <c r="X140" s="555"/>
      <c r="Y140" s="555"/>
      <c r="Z140" s="555"/>
      <c r="AA140" s="555"/>
      <c r="AB140" s="555"/>
      <c r="AC140" s="555"/>
      <c r="AD140" s="555"/>
      <c r="AE140" s="555"/>
      <c r="AF140" s="555"/>
      <c r="AG140" s="555"/>
    </row>
    <row r="141" spans="1:33" s="336" customFormat="1" x14ac:dyDescent="0.3">
      <c r="B141" s="746"/>
      <c r="C141" s="346" t="s">
        <v>534</v>
      </c>
      <c r="D141" s="346"/>
      <c r="E141" s="408" t="s">
        <v>246</v>
      </c>
      <c r="F141" s="642"/>
      <c r="G141" s="642"/>
      <c r="H141" s="642"/>
      <c r="I141" s="642"/>
      <c r="J141" s="642"/>
      <c r="K141" s="642"/>
      <c r="L141" s="642"/>
      <c r="M141" s="642"/>
      <c r="N141" s="642"/>
      <c r="O141" s="642"/>
      <c r="P141" s="642"/>
      <c r="S141" s="554">
        <f>+P141</f>
        <v>0</v>
      </c>
      <c r="T141" s="554">
        <f t="shared" ref="T141:AG141" si="11">+S141</f>
        <v>0</v>
      </c>
      <c r="U141" s="554">
        <f t="shared" si="11"/>
        <v>0</v>
      </c>
      <c r="V141" s="554">
        <f t="shared" si="11"/>
        <v>0</v>
      </c>
      <c r="W141" s="554">
        <f t="shared" si="11"/>
        <v>0</v>
      </c>
      <c r="X141" s="554">
        <f t="shared" si="11"/>
        <v>0</v>
      </c>
      <c r="Y141" s="554">
        <f t="shared" si="11"/>
        <v>0</v>
      </c>
      <c r="Z141" s="554">
        <f t="shared" si="11"/>
        <v>0</v>
      </c>
      <c r="AA141" s="554">
        <f t="shared" si="11"/>
        <v>0</v>
      </c>
      <c r="AB141" s="554">
        <f t="shared" si="11"/>
        <v>0</v>
      </c>
      <c r="AC141" s="554">
        <f t="shared" si="11"/>
        <v>0</v>
      </c>
      <c r="AD141" s="554">
        <f t="shared" si="11"/>
        <v>0</v>
      </c>
      <c r="AE141" s="554">
        <f t="shared" si="11"/>
        <v>0</v>
      </c>
      <c r="AF141" s="554">
        <f t="shared" si="11"/>
        <v>0</v>
      </c>
      <c r="AG141" s="554">
        <f t="shared" si="11"/>
        <v>0</v>
      </c>
    </row>
    <row r="142" spans="1:33" x14ac:dyDescent="0.3">
      <c r="A142" s="302"/>
      <c r="AF142" s="336"/>
    </row>
    <row r="143" spans="1:33" hidden="1" x14ac:dyDescent="0.3">
      <c r="A143" s="302"/>
    </row>
  </sheetData>
  <sheetProtection password="9E28" sheet="1" objects="1" scenarios="1"/>
  <mergeCells count="8">
    <mergeCell ref="B69:B74"/>
    <mergeCell ref="C86:E86"/>
    <mergeCell ref="C16:D16"/>
    <mergeCell ref="E123:F123"/>
    <mergeCell ref="E125:F125"/>
    <mergeCell ref="B44:B47"/>
    <mergeCell ref="B60:B67"/>
    <mergeCell ref="B49:B53"/>
  </mergeCells>
  <conditionalFormatting sqref="A91:E91">
    <cfRule type="expression" dxfId="30" priority="124">
      <formula>$C$86=$C$88</formula>
    </cfRule>
  </conditionalFormatting>
  <conditionalFormatting sqref="F89">
    <cfRule type="expression" dxfId="29" priority="30">
      <formula>$F$89=0</formula>
    </cfRule>
  </conditionalFormatting>
  <conditionalFormatting sqref="G89">
    <cfRule type="expression" dxfId="28" priority="29">
      <formula>$G$89=0</formula>
    </cfRule>
  </conditionalFormatting>
  <conditionalFormatting sqref="H89">
    <cfRule type="expression" dxfId="27" priority="28">
      <formula>$H$89=0</formula>
    </cfRule>
  </conditionalFormatting>
  <conditionalFormatting sqref="I89">
    <cfRule type="expression" dxfId="26" priority="27">
      <formula>$I$89=0</formula>
    </cfRule>
  </conditionalFormatting>
  <conditionalFormatting sqref="J89">
    <cfRule type="expression" dxfId="25" priority="26">
      <formula>$J$89=0</formula>
    </cfRule>
  </conditionalFormatting>
  <conditionalFormatting sqref="K89">
    <cfRule type="expression" dxfId="24" priority="25">
      <formula>$K$89=0</formula>
    </cfRule>
  </conditionalFormatting>
  <conditionalFormatting sqref="L89">
    <cfRule type="expression" dxfId="23" priority="24">
      <formula>$L$89=0</formula>
    </cfRule>
  </conditionalFormatting>
  <conditionalFormatting sqref="M89">
    <cfRule type="expression" dxfId="22" priority="23">
      <formula>$M$89=0</formula>
    </cfRule>
  </conditionalFormatting>
  <conditionalFormatting sqref="N89">
    <cfRule type="expression" dxfId="21" priority="22">
      <formula>$N$89=0</formula>
    </cfRule>
  </conditionalFormatting>
  <conditionalFormatting sqref="O89">
    <cfRule type="expression" dxfId="20" priority="21">
      <formula>$O$89=0</formula>
    </cfRule>
  </conditionalFormatting>
  <conditionalFormatting sqref="P89 S89:AF89">
    <cfRule type="expression" dxfId="19" priority="20">
      <formula>$P$89=0</formula>
    </cfRule>
  </conditionalFormatting>
  <conditionalFormatting sqref="F141:P141">
    <cfRule type="expression" dxfId="18" priority="129">
      <formula>$E$123=$H$123</formula>
    </cfRule>
  </conditionalFormatting>
  <conditionalFormatting sqref="C139:E141">
    <cfRule type="expression" dxfId="17" priority="130">
      <formula>$E$123=$H$123</formula>
    </cfRule>
  </conditionalFormatting>
  <conditionalFormatting sqref="F133:P133">
    <cfRule type="expression" dxfId="16" priority="131">
      <formula>$E$123=$I$123</formula>
    </cfRule>
  </conditionalFormatting>
  <conditionalFormatting sqref="C133:E133">
    <cfRule type="expression" dxfId="15" priority="132">
      <formula>$I$123=$E$123</formula>
    </cfRule>
  </conditionalFormatting>
  <conditionalFormatting sqref="F139:P139">
    <cfRule type="expression" dxfId="14" priority="16">
      <formula>$E$123=$H$123</formula>
    </cfRule>
  </conditionalFormatting>
  <conditionalFormatting sqref="C138:E138">
    <cfRule type="expression" dxfId="13" priority="15">
      <formula>$E$123=$H$123</formula>
    </cfRule>
  </conditionalFormatting>
  <conditionalFormatting sqref="AG89">
    <cfRule type="expression" dxfId="12" priority="14">
      <formula>$P$89=0</formula>
    </cfRule>
  </conditionalFormatting>
  <conditionalFormatting sqref="S139:AE139">
    <cfRule type="expression" dxfId="11" priority="10">
      <formula>$E$123=$H$123</formula>
    </cfRule>
  </conditionalFormatting>
  <conditionalFormatting sqref="AF139">
    <cfRule type="expression" dxfId="10" priority="7">
      <formula>$E$123=$H$123</formula>
    </cfRule>
  </conditionalFormatting>
  <conditionalFormatting sqref="AG139">
    <cfRule type="expression" dxfId="9" priority="4">
      <formula>$E$123=$H$123</formula>
    </cfRule>
  </conditionalFormatting>
  <dataValidations xWindow="494" yWindow="436" count="2">
    <dataValidation allowBlank="1" showInputMessage="1" showErrorMessage="1" prompt="Please indicate by which annual percentage share you expect the CO2 footprint of electricity from the national grid to improve by enhanced use of RES" sqref="F127"/>
    <dataValidation allowBlank="1" showInputMessage="1" showErrorMessage="1" prompt="Please indicate whether a certain share of the electricity used to power your H2 production facilities is supplied directly from RES (and not taken from the grid)" sqref="F129"/>
  </dataValidations>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ignoredErrors>
    <ignoredError sqref="F29:P29" formulaRange="1"/>
  </ignoredErrors>
  <legacyDrawingHF r:id="rId2"/>
  <extLst>
    <ext xmlns:x14="http://schemas.microsoft.com/office/spreadsheetml/2009/9/main" uri="{78C0D931-6437-407d-A8EE-F0AAD7539E65}">
      <x14:conditionalFormattings>
        <x14:conditionalFormatting xmlns:xm="http://schemas.microsoft.com/office/excel/2006/main">
          <x14:cfRule type="expression" priority="42" id="{CE1CD881-BD8A-407A-9207-85322ECBDA4A}">
            <xm:f>$C$86=Dropdowns!$J$2</xm:f>
            <x14:dxf>
              <font>
                <b/>
                <i val="0"/>
                <color rgb="FFFF0000"/>
              </font>
              <fill>
                <patternFill>
                  <bgColor theme="0"/>
                </patternFill>
              </fill>
            </x14:dxf>
          </x14:cfRule>
          <x14:cfRule type="expression" priority="43" id="{39CDEB49-21CB-4E74-8B20-AA19F317DD9B}">
            <xm:f>$C$86=Dropdowns!$J$3</xm:f>
            <x14:dxf>
              <font>
                <b/>
                <i val="0"/>
                <color rgb="FFFF0000"/>
              </font>
              <fill>
                <patternFill>
                  <bgColor theme="0"/>
                </patternFill>
              </fill>
            </x14:dxf>
          </x14:cfRule>
          <xm:sqref>C88:D88</xm:sqref>
        </x14:conditionalFormatting>
        <x14:conditionalFormatting xmlns:xm="http://schemas.microsoft.com/office/excel/2006/main">
          <x14:cfRule type="expression" priority="35" id="{5C70454E-F618-40F3-A3D9-8570A8AD6275}">
            <xm:f>$C$86=Dropdowns!$J$5</xm:f>
            <x14:dxf>
              <font>
                <color rgb="FFC00000"/>
              </font>
            </x14:dxf>
          </x14:cfRule>
          <x14:cfRule type="expression" priority="37" id="{A6D49472-A527-4013-9176-447C2FE84BDD}">
            <xm:f>$C$86=Dropdowns!$J$5</xm:f>
            <x14:dxf>
              <fill>
                <patternFill>
                  <bgColor theme="5"/>
                </patternFill>
              </fill>
            </x14:dxf>
          </x14:cfRule>
          <xm:sqref>F91:P91</xm:sqref>
        </x14:conditionalFormatting>
        <x14:conditionalFormatting xmlns:xm="http://schemas.microsoft.com/office/excel/2006/main">
          <x14:cfRule type="expression" priority="36" id="{5E67CBC4-F5C8-4986-AFDC-42D776175FA3}">
            <xm:f>$C$86=Dropdowns!$J$5</xm:f>
            <x14:dxf>
              <font>
                <color theme="1"/>
              </font>
            </x14:dxf>
          </x14:cfRule>
          <xm:sqref>C91:E91</xm:sqref>
        </x14:conditionalFormatting>
      </x14:conditionalFormattings>
    </ext>
    <ext xmlns:x14="http://schemas.microsoft.com/office/spreadsheetml/2009/9/main" uri="{CCE6A557-97BC-4b89-ADB6-D9C93CAAB3DF}">
      <x14:dataValidations xmlns:xm="http://schemas.microsoft.com/office/excel/2006/main" xWindow="494" yWindow="436" count="8">
        <x14:dataValidation type="list" allowBlank="1" showInputMessage="1" showErrorMessage="1">
          <x14:formula1>
            <xm:f>Dropdowns!$D$2:$D$32</xm:f>
          </x14:formula1>
          <xm:sqref>E31:E32</xm:sqref>
        </x14:dataValidation>
        <x14:dataValidation type="list" allowBlank="1" showInputMessage="1" showErrorMessage="1">
          <x14:formula1>
            <xm:f>Dropdowns!$G$1:$G$1001</xm:f>
          </x14:formula1>
          <xm:sqref>F44:P47 F36:L36 F60:P67 F69:P74 F22:P28 F49:P53</xm:sqref>
        </x14:dataValidation>
        <x14:dataValidation type="list" allowBlank="1" showInputMessage="1" showErrorMessage="1">
          <x14:formula1>
            <xm:f>Dropdowns!$G$1:$G$366</xm:f>
          </x14:formula1>
          <xm:sqref>F35:L35</xm:sqref>
        </x14:dataValidation>
        <x14:dataValidation type="list" allowBlank="1" showInputMessage="1" showErrorMessage="1" prompt="By default, the tool uses standard cost assumptions based on industry input and available studies; you can view all cost figures in the &quot;Detailed input&quot; sheets. You can choose from three scenarios for future cost development based on standard assumptions.">
          <x14:formula1>
            <xm:f>Dropdowns!$I$2:$I$4</xm:f>
          </x14:formula1>
          <xm:sqref>C16</xm:sqref>
        </x14:dataValidation>
        <x14:dataValidation type="list" allowBlank="1" showInputMessage="1" showErrorMessage="1">
          <x14:formula1>
            <xm:f>Dropdowns!$K$2:$K$4</xm:f>
          </x14:formula1>
          <xm:sqref>E123:E124</xm:sqref>
        </x14:dataValidation>
        <x14:dataValidation type="list" allowBlank="1" showInputMessage="1" showErrorMessage="1" prompt="If you select one of the &quot;own production&quot; options, please make sure to have H2 production facilities indicated in section G as otherwise H2 costs will be put at &quot;0&quot; and results may get distorted.">
          <x14:formula1>
            <xm:f>Dropdowns!$J$2:$J$5</xm:f>
          </x14:formula1>
          <xm:sqref>C86:E86</xm:sqref>
        </x14:dataValidation>
        <x14:dataValidation type="list" allowBlank="1" showInputMessage="1" showErrorMessage="1" prompt="Please select your country of residency to determine the CO2 footprint of grid electricity used for H2 production from electrolysis and for plug-in charging of hybrid vehicles">
          <x14:formula1>
            <xm:f>Dropdowns!$L$2:$L$31</xm:f>
          </x14:formula1>
          <xm:sqref>E125:F125</xm:sqref>
        </x14:dataValidation>
        <x14:dataValidation type="list" allowBlank="1" showInputMessage="1" showErrorMessage="1">
          <x14:formula1>
            <xm:f>Dropdowns!$G$1:$G$31</xm:f>
          </x14:formula1>
          <xm:sqref>F78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pageSetUpPr fitToPage="1"/>
  </sheetPr>
  <dimension ref="A1:XFD203"/>
  <sheetViews>
    <sheetView showGridLines="0" zoomScale="80" zoomScaleNormal="80" workbookViewId="0">
      <pane xSplit="3" ySplit="7" topLeftCell="D8" activePane="bottomRight" state="frozen"/>
      <selection activeCell="B60" sqref="B60:B67"/>
      <selection pane="topRight" activeCell="B60" sqref="B60:B67"/>
      <selection pane="bottomLeft" activeCell="B60" sqref="B60:B67"/>
      <selection pane="bottomRight" activeCell="B46" sqref="B46"/>
    </sheetView>
  </sheetViews>
  <sheetFormatPr defaultColWidth="0" defaultRowHeight="16.5" customHeight="1" zeroHeight="1" x14ac:dyDescent="0.3"/>
  <cols>
    <col min="1" max="1" width="2.85546875" style="751" customWidth="1"/>
    <col min="2" max="2" width="50.42578125" style="751" customWidth="1"/>
    <col min="3" max="3" width="18.7109375" style="751" bestFit="1" customWidth="1"/>
    <col min="4" max="28" width="14.28515625" style="751" customWidth="1"/>
    <col min="29" max="29" width="9.140625" style="751" customWidth="1"/>
    <col min="30" max="16384" width="0" style="751" hidden="1"/>
  </cols>
  <sheetData>
    <row r="1" spans="1:16373" x14ac:dyDescent="0.3">
      <c r="A1" s="287"/>
      <c r="B1" s="507"/>
      <c r="C1" s="675"/>
      <c r="D1" s="747"/>
      <c r="E1" s="677"/>
      <c r="F1" s="677"/>
      <c r="G1" s="677"/>
      <c r="H1" s="677"/>
      <c r="I1" s="677"/>
      <c r="J1" s="677"/>
      <c r="K1" s="748"/>
      <c r="L1" s="286"/>
      <c r="M1" s="286"/>
      <c r="N1" s="286"/>
      <c r="O1" s="748"/>
      <c r="P1" s="748"/>
      <c r="Q1" s="748"/>
      <c r="R1" s="748"/>
      <c r="S1" s="748"/>
      <c r="T1" s="748"/>
      <c r="U1" s="748"/>
      <c r="V1" s="748"/>
      <c r="W1" s="748"/>
      <c r="X1" s="748"/>
      <c r="Y1" s="748"/>
      <c r="Z1" s="748"/>
      <c r="AA1" s="748"/>
      <c r="AB1" s="748"/>
      <c r="AC1" s="679"/>
      <c r="AD1" s="679"/>
      <c r="AE1" s="679"/>
      <c r="AF1" s="679"/>
      <c r="AG1" s="679"/>
      <c r="AH1" s="679"/>
      <c r="AI1" s="679"/>
      <c r="AJ1" s="679"/>
      <c r="AK1" s="679"/>
      <c r="AL1" s="679"/>
      <c r="AM1" s="679"/>
      <c r="AN1" s="679"/>
      <c r="AO1" s="679"/>
      <c r="AP1" s="679"/>
      <c r="AQ1" s="679"/>
      <c r="AR1" s="679"/>
      <c r="AS1" s="679"/>
      <c r="AT1" s="679"/>
      <c r="AU1" s="679"/>
      <c r="AV1" s="679"/>
      <c r="AW1" s="679"/>
      <c r="AX1" s="679"/>
      <c r="AY1" s="679"/>
      <c r="AZ1" s="679"/>
      <c r="BA1" s="679"/>
      <c r="BB1" s="679"/>
      <c r="BC1" s="679"/>
      <c r="BD1" s="679"/>
      <c r="BE1" s="679"/>
      <c r="BF1" s="679"/>
      <c r="BG1" s="679"/>
      <c r="BH1" s="679"/>
      <c r="BI1" s="679"/>
      <c r="BJ1" s="679"/>
      <c r="BK1" s="679"/>
      <c r="BL1" s="679"/>
      <c r="BM1" s="679"/>
      <c r="BN1" s="679"/>
      <c r="BO1" s="679"/>
      <c r="BP1" s="679"/>
      <c r="BQ1" s="679"/>
      <c r="BR1" s="679"/>
      <c r="BS1" s="679"/>
      <c r="BT1" s="679"/>
      <c r="BU1" s="679"/>
      <c r="BV1" s="679"/>
      <c r="BW1" s="679"/>
      <c r="BX1" s="679"/>
      <c r="BY1" s="679"/>
      <c r="BZ1" s="679"/>
      <c r="CA1" s="679"/>
      <c r="CB1" s="679"/>
      <c r="CC1" s="679"/>
      <c r="CD1" s="679"/>
      <c r="CE1" s="679"/>
      <c r="CF1" s="679"/>
      <c r="CG1" s="679"/>
      <c r="CH1" s="679"/>
      <c r="CI1" s="679"/>
      <c r="CJ1" s="679"/>
      <c r="CK1" s="679"/>
      <c r="CL1" s="679"/>
      <c r="CM1" s="679"/>
      <c r="CN1" s="679"/>
      <c r="CO1" s="679"/>
      <c r="CP1" s="679"/>
      <c r="CQ1" s="679"/>
      <c r="CR1" s="679"/>
      <c r="CS1" s="679"/>
      <c r="CT1" s="679"/>
      <c r="CU1" s="679"/>
      <c r="CV1" s="679"/>
      <c r="CW1" s="679"/>
      <c r="CX1" s="679"/>
      <c r="CY1" s="679"/>
      <c r="CZ1" s="679"/>
      <c r="DA1" s="679"/>
      <c r="DB1" s="679"/>
      <c r="DC1" s="679"/>
      <c r="DD1" s="679"/>
      <c r="DE1" s="679"/>
      <c r="DF1" s="679"/>
      <c r="DG1" s="679"/>
      <c r="DH1" s="679"/>
      <c r="DI1" s="679"/>
      <c r="DJ1" s="679"/>
      <c r="DK1" s="679"/>
      <c r="DL1" s="679"/>
      <c r="DM1" s="679"/>
      <c r="DN1" s="679"/>
      <c r="DO1" s="679"/>
      <c r="DP1" s="679"/>
      <c r="DQ1" s="679"/>
      <c r="DR1" s="679"/>
      <c r="DS1" s="679"/>
      <c r="DT1" s="679"/>
      <c r="DU1" s="679"/>
      <c r="DV1" s="679"/>
      <c r="DW1" s="679"/>
      <c r="DX1" s="679"/>
      <c r="DY1" s="679"/>
      <c r="DZ1" s="679"/>
      <c r="EA1" s="679"/>
      <c r="EB1" s="679"/>
      <c r="EC1" s="679"/>
      <c r="ED1" s="679"/>
      <c r="EE1" s="679"/>
      <c r="EF1" s="679"/>
      <c r="EG1" s="679"/>
      <c r="EH1" s="679"/>
      <c r="EI1" s="679"/>
      <c r="EJ1" s="679"/>
      <c r="EK1" s="679"/>
      <c r="EL1" s="679"/>
      <c r="EM1" s="679"/>
      <c r="EN1" s="679"/>
      <c r="EO1" s="679"/>
      <c r="EP1" s="679"/>
      <c r="EQ1" s="679"/>
      <c r="ER1" s="679"/>
      <c r="ES1" s="679"/>
      <c r="ET1" s="679"/>
      <c r="EU1" s="679"/>
      <c r="EV1" s="679"/>
      <c r="EW1" s="679"/>
      <c r="EX1" s="679"/>
      <c r="EY1" s="679"/>
      <c r="EZ1" s="679"/>
      <c r="FA1" s="679"/>
      <c r="FB1" s="679"/>
      <c r="FC1" s="679"/>
      <c r="FD1" s="679"/>
      <c r="FE1" s="679"/>
      <c r="FF1" s="679"/>
      <c r="FG1" s="679"/>
      <c r="FH1" s="679"/>
      <c r="FI1" s="679"/>
      <c r="FJ1" s="679"/>
      <c r="FK1" s="679"/>
      <c r="FL1" s="679"/>
      <c r="FM1" s="679"/>
      <c r="FN1" s="679"/>
      <c r="FO1" s="679"/>
      <c r="FP1" s="679"/>
      <c r="FQ1" s="679"/>
      <c r="FR1" s="679"/>
      <c r="FS1" s="679"/>
      <c r="FT1" s="679"/>
      <c r="FU1" s="679"/>
      <c r="FV1" s="679"/>
      <c r="FW1" s="679"/>
      <c r="FX1" s="679"/>
      <c r="FY1" s="679"/>
      <c r="FZ1" s="679"/>
      <c r="GA1" s="679"/>
      <c r="GB1" s="679"/>
      <c r="GC1" s="679"/>
      <c r="GD1" s="679"/>
      <c r="GE1" s="679"/>
      <c r="GF1" s="679"/>
      <c r="GG1" s="679"/>
      <c r="GH1" s="679"/>
      <c r="GI1" s="679"/>
      <c r="GJ1" s="679"/>
      <c r="GK1" s="679"/>
      <c r="GL1" s="679"/>
      <c r="GM1" s="679"/>
      <c r="GN1" s="679"/>
      <c r="GO1" s="679"/>
      <c r="GP1" s="679"/>
      <c r="GQ1" s="679"/>
      <c r="GR1" s="679"/>
      <c r="GS1" s="679"/>
      <c r="GT1" s="679"/>
      <c r="GU1" s="679"/>
      <c r="GV1" s="679"/>
      <c r="GW1" s="679"/>
      <c r="GX1" s="679"/>
      <c r="GY1" s="679"/>
      <c r="GZ1" s="679"/>
      <c r="HA1" s="679"/>
      <c r="HB1" s="679"/>
      <c r="HC1" s="679"/>
      <c r="HD1" s="679"/>
      <c r="HE1" s="679"/>
      <c r="HF1" s="679"/>
      <c r="HG1" s="679"/>
      <c r="HH1" s="679"/>
      <c r="HI1" s="679"/>
      <c r="HJ1" s="679"/>
      <c r="HK1" s="679"/>
      <c r="HL1" s="679"/>
      <c r="HM1" s="679"/>
      <c r="HN1" s="679"/>
      <c r="HO1" s="679"/>
      <c r="HP1" s="679"/>
      <c r="HQ1" s="679"/>
      <c r="HR1" s="679"/>
      <c r="HS1" s="679"/>
      <c r="HT1" s="679"/>
      <c r="HU1" s="679"/>
      <c r="HV1" s="679"/>
      <c r="HW1" s="679"/>
      <c r="HX1" s="679"/>
      <c r="HY1" s="679"/>
      <c r="HZ1" s="679"/>
      <c r="IA1" s="679"/>
      <c r="IB1" s="679"/>
      <c r="IC1" s="679"/>
      <c r="ID1" s="679"/>
      <c r="IE1" s="679"/>
      <c r="IF1" s="679"/>
      <c r="IG1" s="679"/>
      <c r="IH1" s="679"/>
      <c r="II1" s="679"/>
      <c r="IJ1" s="679"/>
      <c r="IK1" s="679"/>
      <c r="IL1" s="679"/>
      <c r="IM1" s="679"/>
      <c r="IN1" s="679"/>
      <c r="IO1" s="679"/>
      <c r="IP1" s="679"/>
      <c r="IQ1" s="679"/>
      <c r="IR1" s="679"/>
      <c r="IS1" s="679"/>
      <c r="IT1" s="679"/>
      <c r="IU1" s="679"/>
      <c r="IV1" s="679"/>
      <c r="IW1" s="679"/>
      <c r="IX1" s="679"/>
      <c r="IY1" s="679"/>
      <c r="IZ1" s="679"/>
      <c r="JA1" s="679"/>
      <c r="JB1" s="679"/>
      <c r="JC1" s="679"/>
      <c r="JD1" s="679"/>
      <c r="JE1" s="679"/>
      <c r="JF1" s="679"/>
      <c r="JG1" s="679"/>
      <c r="JH1" s="679"/>
      <c r="JI1" s="679"/>
      <c r="JJ1" s="679"/>
      <c r="JK1" s="679"/>
      <c r="JL1" s="679"/>
      <c r="JM1" s="679"/>
      <c r="JN1" s="679"/>
      <c r="JO1" s="679"/>
      <c r="JP1" s="679"/>
      <c r="JQ1" s="679"/>
      <c r="JR1" s="679"/>
      <c r="JS1" s="679"/>
      <c r="JT1" s="679"/>
      <c r="JU1" s="679"/>
      <c r="JV1" s="679"/>
      <c r="JW1" s="679"/>
      <c r="JX1" s="679"/>
      <c r="JY1" s="679"/>
      <c r="JZ1" s="679"/>
      <c r="KA1" s="679"/>
      <c r="KB1" s="679"/>
      <c r="KC1" s="679"/>
      <c r="KD1" s="679"/>
      <c r="KE1" s="679"/>
      <c r="KF1" s="679"/>
      <c r="KG1" s="679"/>
      <c r="KH1" s="679"/>
      <c r="KI1" s="679"/>
      <c r="KJ1" s="679"/>
      <c r="KK1" s="679"/>
      <c r="KL1" s="679"/>
      <c r="KM1" s="679"/>
      <c r="KN1" s="679"/>
      <c r="KO1" s="679"/>
      <c r="KP1" s="679"/>
      <c r="KQ1" s="679"/>
      <c r="KR1" s="679"/>
      <c r="KS1" s="679"/>
      <c r="KT1" s="679"/>
      <c r="KU1" s="679"/>
      <c r="KV1" s="679"/>
      <c r="KW1" s="679"/>
      <c r="KX1" s="679"/>
      <c r="KY1" s="679"/>
      <c r="KZ1" s="679"/>
      <c r="LA1" s="679"/>
      <c r="LB1" s="679"/>
      <c r="LC1" s="679"/>
      <c r="LD1" s="679"/>
      <c r="LE1" s="679"/>
      <c r="LF1" s="679"/>
      <c r="LG1" s="679"/>
      <c r="LH1" s="679"/>
      <c r="LI1" s="679"/>
      <c r="LJ1" s="679"/>
      <c r="LK1" s="679"/>
      <c r="LL1" s="679"/>
      <c r="LM1" s="679"/>
      <c r="LN1" s="679"/>
      <c r="LO1" s="679"/>
      <c r="LP1" s="679"/>
      <c r="LQ1" s="679"/>
      <c r="LR1" s="679"/>
      <c r="LS1" s="679"/>
      <c r="LT1" s="679"/>
      <c r="LU1" s="679"/>
      <c r="LV1" s="679"/>
      <c r="LW1" s="679"/>
      <c r="LX1" s="679"/>
      <c r="LY1" s="679"/>
      <c r="LZ1" s="679"/>
      <c r="MA1" s="679"/>
      <c r="MB1" s="679"/>
      <c r="MC1" s="679"/>
      <c r="MD1" s="679"/>
      <c r="ME1" s="679"/>
      <c r="MF1" s="679"/>
      <c r="MG1" s="679"/>
      <c r="MH1" s="679"/>
      <c r="MI1" s="679"/>
      <c r="MJ1" s="679"/>
      <c r="MK1" s="679"/>
      <c r="ML1" s="679"/>
      <c r="MM1" s="679"/>
      <c r="MN1" s="679"/>
      <c r="MO1" s="679"/>
      <c r="MP1" s="679"/>
      <c r="MQ1" s="679"/>
      <c r="MR1" s="679"/>
      <c r="MS1" s="679"/>
      <c r="MT1" s="679"/>
      <c r="MU1" s="679"/>
      <c r="MV1" s="679"/>
      <c r="MW1" s="679"/>
      <c r="MX1" s="679"/>
      <c r="MY1" s="679"/>
      <c r="MZ1" s="679"/>
      <c r="NA1" s="679"/>
      <c r="NB1" s="679"/>
      <c r="NC1" s="679"/>
      <c r="ND1" s="679"/>
      <c r="NE1" s="679"/>
      <c r="NF1" s="679"/>
      <c r="NG1" s="679"/>
      <c r="NH1" s="679"/>
      <c r="NI1" s="679"/>
      <c r="NJ1" s="679"/>
      <c r="NK1" s="679"/>
      <c r="NL1" s="679"/>
      <c r="NM1" s="679"/>
      <c r="NN1" s="679"/>
      <c r="NO1" s="679"/>
      <c r="NP1" s="679"/>
      <c r="NQ1" s="679"/>
      <c r="NR1" s="679"/>
      <c r="NS1" s="679"/>
      <c r="NT1" s="679"/>
      <c r="NU1" s="679"/>
      <c r="NV1" s="679"/>
      <c r="NW1" s="679"/>
      <c r="NX1" s="679"/>
      <c r="NY1" s="679"/>
      <c r="NZ1" s="679"/>
      <c r="OA1" s="679"/>
      <c r="OB1" s="679"/>
      <c r="OC1" s="679"/>
      <c r="OD1" s="679"/>
      <c r="OE1" s="679"/>
      <c r="OF1" s="679"/>
      <c r="OG1" s="679"/>
      <c r="OH1" s="679"/>
      <c r="OI1" s="679"/>
      <c r="OJ1" s="679"/>
      <c r="OK1" s="679"/>
      <c r="OL1" s="679"/>
      <c r="OM1" s="679"/>
      <c r="ON1" s="679"/>
      <c r="OO1" s="679"/>
      <c r="OP1" s="679"/>
      <c r="OQ1" s="679"/>
      <c r="OR1" s="679"/>
      <c r="OS1" s="679"/>
      <c r="OT1" s="679"/>
      <c r="OU1" s="679"/>
      <c r="OV1" s="679"/>
      <c r="OW1" s="679"/>
      <c r="OX1" s="679"/>
      <c r="OY1" s="679"/>
      <c r="OZ1" s="679"/>
      <c r="PA1" s="679"/>
      <c r="PB1" s="679"/>
      <c r="PC1" s="679"/>
      <c r="PD1" s="679"/>
      <c r="PE1" s="679"/>
      <c r="PF1" s="679"/>
      <c r="PG1" s="679"/>
      <c r="PH1" s="679"/>
      <c r="PI1" s="679"/>
      <c r="PJ1" s="679"/>
      <c r="PK1" s="679"/>
      <c r="PL1" s="679"/>
      <c r="PM1" s="679"/>
      <c r="PN1" s="679"/>
      <c r="PO1" s="679"/>
      <c r="PP1" s="679"/>
      <c r="PQ1" s="679"/>
      <c r="PR1" s="679"/>
      <c r="PS1" s="679"/>
      <c r="PT1" s="679"/>
      <c r="PU1" s="679"/>
      <c r="PV1" s="679"/>
      <c r="PW1" s="679"/>
      <c r="PX1" s="679"/>
      <c r="PY1" s="679"/>
      <c r="PZ1" s="679"/>
      <c r="QA1" s="679"/>
      <c r="QB1" s="679"/>
      <c r="QC1" s="679"/>
      <c r="QD1" s="679"/>
      <c r="QE1" s="679"/>
      <c r="QF1" s="679"/>
      <c r="QG1" s="679"/>
      <c r="QH1" s="679"/>
      <c r="QI1" s="679"/>
      <c r="QJ1" s="679"/>
      <c r="QK1" s="679"/>
      <c r="QL1" s="679"/>
      <c r="QM1" s="679"/>
      <c r="QN1" s="679"/>
      <c r="QO1" s="679"/>
      <c r="QP1" s="679"/>
      <c r="QQ1" s="679"/>
      <c r="QR1" s="679"/>
      <c r="QS1" s="679"/>
      <c r="QT1" s="679"/>
      <c r="QU1" s="679"/>
      <c r="QV1" s="679"/>
      <c r="QW1" s="679"/>
      <c r="QX1" s="679"/>
      <c r="QY1" s="679"/>
      <c r="QZ1" s="679"/>
      <c r="RA1" s="679"/>
      <c r="RB1" s="679"/>
      <c r="RC1" s="679"/>
      <c r="RD1" s="679"/>
      <c r="RE1" s="679"/>
      <c r="RF1" s="679"/>
      <c r="RG1" s="679"/>
      <c r="RH1" s="679"/>
      <c r="RI1" s="679"/>
      <c r="RJ1" s="679"/>
      <c r="RK1" s="679"/>
      <c r="RL1" s="679"/>
      <c r="RM1" s="679"/>
      <c r="RN1" s="679"/>
      <c r="RO1" s="679"/>
      <c r="RP1" s="679"/>
      <c r="RQ1" s="679"/>
      <c r="RR1" s="679"/>
      <c r="RS1" s="679"/>
      <c r="RT1" s="679"/>
      <c r="RU1" s="679"/>
      <c r="RV1" s="679"/>
      <c r="RW1" s="679"/>
      <c r="RX1" s="679"/>
      <c r="RY1" s="679"/>
      <c r="RZ1" s="679"/>
      <c r="SA1" s="679"/>
      <c r="SB1" s="679"/>
      <c r="SC1" s="679"/>
      <c r="SD1" s="679"/>
      <c r="SE1" s="679"/>
      <c r="SF1" s="679"/>
      <c r="SG1" s="679"/>
      <c r="SH1" s="679"/>
      <c r="SI1" s="679"/>
      <c r="SJ1" s="679"/>
      <c r="SK1" s="679"/>
      <c r="SL1" s="679"/>
      <c r="SM1" s="679"/>
      <c r="SN1" s="679"/>
      <c r="SO1" s="679"/>
      <c r="SP1" s="679"/>
      <c r="SQ1" s="679"/>
      <c r="SR1" s="679"/>
      <c r="SS1" s="679"/>
      <c r="ST1" s="679"/>
      <c r="SU1" s="679"/>
      <c r="SV1" s="679"/>
      <c r="SW1" s="679"/>
      <c r="SX1" s="679"/>
      <c r="SY1" s="679"/>
      <c r="SZ1" s="679"/>
      <c r="TA1" s="679"/>
      <c r="TB1" s="679"/>
      <c r="TC1" s="679"/>
      <c r="TD1" s="679"/>
      <c r="TE1" s="679"/>
      <c r="TF1" s="679"/>
      <c r="TG1" s="679"/>
      <c r="TH1" s="679"/>
      <c r="TI1" s="679"/>
      <c r="TJ1" s="679"/>
      <c r="TK1" s="679"/>
      <c r="TL1" s="679"/>
      <c r="TM1" s="679"/>
      <c r="TN1" s="679"/>
      <c r="TO1" s="679"/>
      <c r="TP1" s="679"/>
      <c r="TQ1" s="679"/>
      <c r="TR1" s="679"/>
      <c r="TS1" s="679"/>
      <c r="TT1" s="679"/>
      <c r="TU1" s="679"/>
      <c r="TV1" s="679"/>
      <c r="TW1" s="679"/>
      <c r="TX1" s="679"/>
      <c r="TY1" s="679"/>
      <c r="TZ1" s="679"/>
      <c r="UA1" s="679"/>
      <c r="UB1" s="679"/>
      <c r="UC1" s="679"/>
      <c r="UD1" s="679"/>
      <c r="UE1" s="679"/>
      <c r="UF1" s="679"/>
      <c r="UG1" s="679"/>
      <c r="UH1" s="679"/>
      <c r="UI1" s="679"/>
      <c r="UJ1" s="679"/>
      <c r="UK1" s="679"/>
      <c r="UL1" s="679"/>
      <c r="UM1" s="679"/>
      <c r="UN1" s="679"/>
      <c r="UO1" s="679"/>
      <c r="UP1" s="679"/>
      <c r="UQ1" s="679"/>
      <c r="UR1" s="679"/>
      <c r="US1" s="679"/>
      <c r="UT1" s="679"/>
      <c r="UU1" s="679"/>
      <c r="UV1" s="679"/>
      <c r="UW1" s="679"/>
      <c r="UX1" s="679"/>
      <c r="UY1" s="679"/>
      <c r="UZ1" s="679"/>
      <c r="VA1" s="679"/>
      <c r="VB1" s="679"/>
      <c r="VC1" s="679"/>
      <c r="VD1" s="679"/>
      <c r="VE1" s="679"/>
      <c r="VF1" s="679"/>
      <c r="VG1" s="679"/>
      <c r="VH1" s="679"/>
      <c r="VI1" s="679"/>
      <c r="VJ1" s="679"/>
      <c r="VK1" s="679"/>
      <c r="VL1" s="679"/>
      <c r="VM1" s="679"/>
      <c r="VN1" s="679"/>
      <c r="VO1" s="679"/>
      <c r="VP1" s="679"/>
      <c r="VQ1" s="679"/>
      <c r="VR1" s="679"/>
      <c r="VS1" s="679"/>
      <c r="VT1" s="679"/>
      <c r="VU1" s="679"/>
      <c r="VV1" s="679"/>
      <c r="VW1" s="679"/>
      <c r="VX1" s="679"/>
      <c r="VY1" s="679"/>
      <c r="VZ1" s="679"/>
      <c r="WA1" s="679"/>
      <c r="WB1" s="679"/>
      <c r="WC1" s="679"/>
      <c r="WD1" s="679"/>
      <c r="WE1" s="679"/>
      <c r="WF1" s="679"/>
      <c r="WG1" s="679"/>
      <c r="WH1" s="679"/>
      <c r="WI1" s="679"/>
      <c r="WJ1" s="679"/>
      <c r="WK1" s="679"/>
      <c r="WL1" s="679"/>
      <c r="WM1" s="679"/>
      <c r="WN1" s="679"/>
      <c r="WO1" s="679"/>
      <c r="WP1" s="679"/>
      <c r="WQ1" s="679"/>
      <c r="WR1" s="679"/>
      <c r="WS1" s="679"/>
      <c r="WT1" s="679"/>
      <c r="WU1" s="679"/>
      <c r="WV1" s="679"/>
      <c r="WW1" s="679"/>
      <c r="WX1" s="679"/>
      <c r="WY1" s="679"/>
      <c r="WZ1" s="679"/>
      <c r="XA1" s="679"/>
      <c r="XB1" s="679"/>
      <c r="XC1" s="679"/>
      <c r="XD1" s="679"/>
      <c r="XE1" s="679"/>
      <c r="XF1" s="679"/>
      <c r="XG1" s="679"/>
      <c r="XH1" s="679"/>
      <c r="XI1" s="679"/>
      <c r="XJ1" s="679"/>
      <c r="XK1" s="679"/>
      <c r="XL1" s="679"/>
      <c r="XM1" s="679"/>
      <c r="XN1" s="679"/>
      <c r="XO1" s="679"/>
      <c r="XP1" s="679"/>
      <c r="XQ1" s="679"/>
      <c r="XR1" s="679"/>
      <c r="XS1" s="679"/>
      <c r="XT1" s="679"/>
      <c r="XU1" s="679"/>
      <c r="XV1" s="679"/>
      <c r="XW1" s="679"/>
      <c r="XX1" s="679"/>
      <c r="XY1" s="679"/>
      <c r="XZ1" s="679"/>
      <c r="YA1" s="679"/>
      <c r="YB1" s="679"/>
      <c r="YC1" s="679"/>
      <c r="YD1" s="679"/>
      <c r="YE1" s="679"/>
      <c r="YF1" s="679"/>
      <c r="YG1" s="679"/>
      <c r="YH1" s="679"/>
      <c r="YI1" s="679"/>
      <c r="YJ1" s="679"/>
      <c r="YK1" s="679"/>
      <c r="YL1" s="679"/>
      <c r="YM1" s="679"/>
      <c r="YN1" s="679"/>
      <c r="YO1" s="679"/>
      <c r="YP1" s="679"/>
      <c r="YQ1" s="679"/>
      <c r="YR1" s="679"/>
      <c r="YS1" s="679"/>
      <c r="YT1" s="679"/>
      <c r="YU1" s="679"/>
      <c r="YV1" s="679"/>
      <c r="YW1" s="679"/>
      <c r="YX1" s="679"/>
      <c r="YY1" s="679"/>
      <c r="YZ1" s="679"/>
      <c r="ZA1" s="679"/>
      <c r="ZB1" s="679"/>
      <c r="ZC1" s="679"/>
      <c r="ZD1" s="679"/>
      <c r="ZE1" s="679"/>
      <c r="ZF1" s="679"/>
      <c r="ZG1" s="679"/>
      <c r="ZH1" s="679"/>
      <c r="ZI1" s="679"/>
      <c r="ZJ1" s="679"/>
      <c r="ZK1" s="679"/>
      <c r="ZL1" s="679"/>
      <c r="ZM1" s="679"/>
      <c r="ZN1" s="679"/>
      <c r="ZO1" s="679"/>
      <c r="ZP1" s="679"/>
      <c r="ZQ1" s="679"/>
      <c r="ZR1" s="679"/>
      <c r="ZS1" s="679"/>
      <c r="ZT1" s="679"/>
      <c r="ZU1" s="679"/>
      <c r="ZV1" s="679"/>
      <c r="ZW1" s="679"/>
      <c r="ZX1" s="679"/>
      <c r="ZY1" s="679"/>
      <c r="ZZ1" s="679"/>
      <c r="AAA1" s="679"/>
      <c r="AAB1" s="679"/>
      <c r="AAC1" s="679"/>
      <c r="AAD1" s="679"/>
      <c r="AAE1" s="679"/>
      <c r="AAF1" s="679"/>
      <c r="AAG1" s="679"/>
      <c r="AAH1" s="679"/>
      <c r="AAI1" s="679"/>
      <c r="AAJ1" s="679"/>
      <c r="AAK1" s="679"/>
      <c r="AAL1" s="679"/>
      <c r="AAM1" s="679"/>
      <c r="AAN1" s="679"/>
      <c r="AAO1" s="679"/>
      <c r="AAP1" s="679"/>
      <c r="AAQ1" s="679"/>
      <c r="AAR1" s="679"/>
      <c r="AAS1" s="679"/>
      <c r="AAT1" s="679"/>
      <c r="AAU1" s="679"/>
      <c r="AAV1" s="679"/>
      <c r="AAW1" s="679"/>
      <c r="AAX1" s="679"/>
      <c r="AAY1" s="679"/>
      <c r="AAZ1" s="679"/>
      <c r="ABA1" s="679"/>
      <c r="ABB1" s="679"/>
      <c r="ABC1" s="679"/>
      <c r="ABD1" s="679"/>
      <c r="ABE1" s="679"/>
      <c r="ABF1" s="679"/>
      <c r="ABG1" s="679"/>
      <c r="ABH1" s="679"/>
      <c r="ABI1" s="679"/>
      <c r="ABJ1" s="679"/>
      <c r="ABK1" s="679"/>
      <c r="ABL1" s="679"/>
      <c r="ABM1" s="679"/>
      <c r="ABN1" s="679"/>
      <c r="ABO1" s="679"/>
      <c r="ABP1" s="679"/>
      <c r="ABQ1" s="679"/>
      <c r="ABR1" s="679"/>
      <c r="ABS1" s="679"/>
      <c r="ABT1" s="679"/>
      <c r="ABU1" s="679"/>
      <c r="ABV1" s="679"/>
      <c r="ABW1" s="679"/>
      <c r="ABX1" s="679"/>
      <c r="ABY1" s="679"/>
      <c r="ABZ1" s="679"/>
      <c r="ACA1" s="679"/>
      <c r="ACB1" s="679"/>
      <c r="ACC1" s="679"/>
      <c r="ACD1" s="679"/>
      <c r="ACE1" s="679"/>
      <c r="ACF1" s="679"/>
      <c r="ACG1" s="679"/>
      <c r="ACH1" s="679"/>
      <c r="ACI1" s="679"/>
      <c r="ACJ1" s="679"/>
      <c r="ACK1" s="679"/>
      <c r="ACL1" s="679"/>
      <c r="ACM1" s="679"/>
      <c r="ACN1" s="679"/>
      <c r="ACO1" s="679"/>
      <c r="ACP1" s="679"/>
      <c r="ACQ1" s="679"/>
      <c r="ACR1" s="679"/>
      <c r="ACS1" s="679"/>
      <c r="ACT1" s="679"/>
      <c r="ACU1" s="679"/>
      <c r="ACV1" s="679"/>
      <c r="ACW1" s="679"/>
      <c r="ACX1" s="679"/>
      <c r="ACY1" s="679"/>
      <c r="ACZ1" s="679"/>
      <c r="ADA1" s="679"/>
      <c r="ADB1" s="679"/>
      <c r="ADC1" s="679"/>
      <c r="ADD1" s="679"/>
      <c r="ADE1" s="679"/>
      <c r="ADF1" s="679"/>
      <c r="ADG1" s="679"/>
      <c r="ADH1" s="679"/>
      <c r="ADI1" s="679"/>
      <c r="ADJ1" s="679"/>
      <c r="ADK1" s="679"/>
      <c r="ADL1" s="679"/>
      <c r="ADM1" s="679"/>
      <c r="ADN1" s="679"/>
      <c r="ADO1" s="679"/>
      <c r="ADP1" s="679"/>
      <c r="ADQ1" s="679"/>
      <c r="ADR1" s="679"/>
      <c r="ADS1" s="679"/>
      <c r="ADT1" s="679"/>
      <c r="ADU1" s="679"/>
      <c r="ADV1" s="679"/>
      <c r="ADW1" s="679"/>
      <c r="ADX1" s="679"/>
      <c r="ADY1" s="679"/>
      <c r="ADZ1" s="679"/>
      <c r="AEA1" s="679"/>
      <c r="AEB1" s="679"/>
      <c r="AEC1" s="679"/>
      <c r="AED1" s="679"/>
      <c r="AEE1" s="679"/>
      <c r="AEF1" s="679"/>
      <c r="AEG1" s="679"/>
      <c r="AEH1" s="679"/>
      <c r="AEI1" s="679"/>
      <c r="AEJ1" s="679"/>
      <c r="AEK1" s="679"/>
      <c r="AEL1" s="679"/>
      <c r="AEM1" s="679"/>
      <c r="AEN1" s="679"/>
      <c r="AEO1" s="679"/>
      <c r="AEP1" s="679"/>
      <c r="AEQ1" s="679"/>
      <c r="AER1" s="679"/>
      <c r="AES1" s="679"/>
      <c r="AET1" s="679"/>
      <c r="AEU1" s="679"/>
      <c r="AEV1" s="679"/>
      <c r="AEW1" s="679"/>
      <c r="AEX1" s="679"/>
      <c r="AEY1" s="679"/>
      <c r="AEZ1" s="679"/>
      <c r="AFA1" s="679"/>
      <c r="AFB1" s="679"/>
      <c r="AFC1" s="679"/>
      <c r="AFD1" s="679"/>
      <c r="AFE1" s="679"/>
      <c r="AFF1" s="679"/>
      <c r="AFG1" s="679"/>
      <c r="AFH1" s="679"/>
      <c r="AFI1" s="679"/>
      <c r="AFJ1" s="679"/>
      <c r="AFK1" s="679"/>
      <c r="AFL1" s="679"/>
      <c r="AFM1" s="679"/>
      <c r="AFN1" s="679"/>
      <c r="AFO1" s="679"/>
      <c r="AFP1" s="679"/>
      <c r="AFQ1" s="679"/>
      <c r="AFR1" s="679"/>
      <c r="AFS1" s="679"/>
      <c r="AFT1" s="679"/>
      <c r="AFU1" s="679"/>
      <c r="AFV1" s="679"/>
      <c r="AFW1" s="679"/>
      <c r="AFX1" s="679"/>
      <c r="AFY1" s="679"/>
      <c r="AFZ1" s="679"/>
      <c r="AGA1" s="679"/>
      <c r="AGB1" s="679"/>
      <c r="AGC1" s="679"/>
      <c r="AGD1" s="679"/>
      <c r="AGE1" s="679"/>
      <c r="AGF1" s="679"/>
      <c r="AGG1" s="679"/>
      <c r="AGH1" s="679"/>
      <c r="AGI1" s="679"/>
      <c r="AGJ1" s="679"/>
      <c r="AGK1" s="679"/>
      <c r="AGL1" s="679"/>
      <c r="AGM1" s="679"/>
      <c r="AGN1" s="679"/>
      <c r="AGO1" s="679"/>
      <c r="AGP1" s="679"/>
      <c r="AGQ1" s="679"/>
      <c r="AGR1" s="679"/>
      <c r="AGS1" s="679"/>
      <c r="AGT1" s="679"/>
      <c r="AGU1" s="679"/>
      <c r="AGV1" s="679"/>
      <c r="AGW1" s="679"/>
      <c r="AGX1" s="679"/>
      <c r="AGY1" s="679"/>
      <c r="AGZ1" s="679"/>
      <c r="AHA1" s="679"/>
      <c r="AHB1" s="679"/>
      <c r="AHC1" s="679"/>
      <c r="AHD1" s="679"/>
      <c r="AHE1" s="679"/>
      <c r="AHF1" s="679"/>
      <c r="AHG1" s="679"/>
      <c r="AHH1" s="679"/>
      <c r="AHI1" s="679"/>
      <c r="AHJ1" s="679"/>
      <c r="AHK1" s="679"/>
      <c r="AHL1" s="679"/>
      <c r="AHM1" s="679"/>
      <c r="AHN1" s="679"/>
      <c r="AHO1" s="679"/>
      <c r="AHP1" s="679"/>
      <c r="AHQ1" s="679"/>
      <c r="AHR1" s="679"/>
      <c r="AHS1" s="679"/>
      <c r="AHT1" s="679"/>
      <c r="AHU1" s="679"/>
      <c r="AHV1" s="679"/>
      <c r="AHW1" s="679"/>
      <c r="AHX1" s="679"/>
      <c r="AHY1" s="679"/>
      <c r="AHZ1" s="679"/>
      <c r="AIA1" s="679"/>
      <c r="AIB1" s="679"/>
      <c r="AIC1" s="679"/>
      <c r="AID1" s="679"/>
      <c r="AIE1" s="679"/>
      <c r="AIF1" s="679"/>
      <c r="AIG1" s="679"/>
      <c r="AIH1" s="679"/>
      <c r="AII1" s="679"/>
      <c r="AIJ1" s="679"/>
      <c r="AIK1" s="679"/>
      <c r="AIL1" s="679"/>
      <c r="AIM1" s="679"/>
      <c r="AIN1" s="679"/>
      <c r="AIO1" s="679"/>
      <c r="AIP1" s="679"/>
      <c r="AIQ1" s="679"/>
      <c r="AIR1" s="679"/>
      <c r="AIS1" s="679"/>
      <c r="AIT1" s="679"/>
      <c r="AIU1" s="679"/>
      <c r="AIV1" s="679"/>
      <c r="AIW1" s="679"/>
      <c r="AIX1" s="679"/>
      <c r="AIY1" s="679"/>
      <c r="AIZ1" s="679"/>
      <c r="AJA1" s="679"/>
      <c r="AJB1" s="679"/>
      <c r="AJC1" s="679"/>
      <c r="AJD1" s="679"/>
      <c r="AJE1" s="679"/>
      <c r="AJF1" s="679"/>
      <c r="AJG1" s="679"/>
      <c r="AJH1" s="679"/>
      <c r="AJI1" s="679"/>
      <c r="AJJ1" s="679"/>
      <c r="AJK1" s="679"/>
      <c r="AJL1" s="679"/>
      <c r="AJM1" s="679"/>
      <c r="AJN1" s="679"/>
      <c r="AJO1" s="679"/>
      <c r="AJP1" s="679"/>
      <c r="AJQ1" s="679"/>
      <c r="AJR1" s="679"/>
      <c r="AJS1" s="679"/>
      <c r="AJT1" s="679"/>
      <c r="AJU1" s="679"/>
      <c r="AJV1" s="679"/>
      <c r="AJW1" s="679"/>
      <c r="AJX1" s="679"/>
      <c r="AJY1" s="679"/>
      <c r="AJZ1" s="679"/>
      <c r="AKA1" s="679"/>
      <c r="AKB1" s="679"/>
      <c r="AKC1" s="679"/>
      <c r="AKD1" s="679"/>
      <c r="AKE1" s="679"/>
      <c r="AKF1" s="679"/>
      <c r="AKG1" s="679"/>
      <c r="AKH1" s="679"/>
      <c r="AKI1" s="679"/>
      <c r="AKJ1" s="679"/>
      <c r="AKK1" s="679"/>
      <c r="AKL1" s="679"/>
      <c r="AKM1" s="679"/>
      <c r="AKN1" s="679"/>
      <c r="AKO1" s="679"/>
      <c r="AKP1" s="679"/>
      <c r="AKQ1" s="679"/>
      <c r="AKR1" s="679"/>
      <c r="AKS1" s="679"/>
      <c r="AKT1" s="679"/>
      <c r="AKU1" s="679"/>
      <c r="AKV1" s="679"/>
      <c r="AKW1" s="679"/>
      <c r="AKX1" s="679"/>
      <c r="AKY1" s="679"/>
      <c r="AKZ1" s="679"/>
      <c r="ALA1" s="679"/>
      <c r="ALB1" s="679"/>
      <c r="ALC1" s="679"/>
      <c r="ALD1" s="679"/>
      <c r="ALE1" s="679"/>
      <c r="ALF1" s="679"/>
      <c r="ALG1" s="679"/>
      <c r="ALH1" s="679"/>
      <c r="ALI1" s="679"/>
      <c r="ALJ1" s="679"/>
      <c r="ALK1" s="679"/>
      <c r="ALL1" s="679"/>
      <c r="ALM1" s="679"/>
      <c r="ALN1" s="679"/>
      <c r="ALO1" s="679"/>
      <c r="ALP1" s="679"/>
      <c r="ALQ1" s="679"/>
      <c r="ALR1" s="679"/>
      <c r="ALS1" s="679"/>
      <c r="ALT1" s="679"/>
      <c r="ALU1" s="679"/>
      <c r="ALV1" s="679"/>
      <c r="ALW1" s="679"/>
      <c r="ALX1" s="679"/>
      <c r="ALY1" s="679"/>
      <c r="ALZ1" s="679"/>
      <c r="AMA1" s="679"/>
      <c r="AMB1" s="679"/>
      <c r="AMC1" s="679"/>
      <c r="AMD1" s="679"/>
      <c r="AME1" s="679"/>
      <c r="AMF1" s="679"/>
      <c r="AMG1" s="679"/>
      <c r="AMH1" s="679"/>
      <c r="AMI1" s="679"/>
      <c r="AMJ1" s="679"/>
      <c r="AMK1" s="679"/>
      <c r="AML1" s="679"/>
      <c r="AMM1" s="679"/>
      <c r="AMN1" s="679"/>
      <c r="AMO1" s="679"/>
      <c r="AMP1" s="679"/>
      <c r="AMQ1" s="679"/>
      <c r="AMR1" s="679"/>
      <c r="AMS1" s="679"/>
      <c r="AMT1" s="679"/>
      <c r="AMU1" s="679"/>
      <c r="AMV1" s="679"/>
      <c r="AMW1" s="679"/>
      <c r="AMX1" s="679"/>
      <c r="AMY1" s="679"/>
      <c r="AMZ1" s="679"/>
      <c r="ANA1" s="679"/>
      <c r="ANB1" s="679"/>
      <c r="ANC1" s="679"/>
      <c r="AND1" s="679"/>
      <c r="ANE1" s="679"/>
      <c r="ANF1" s="679"/>
      <c r="ANG1" s="679"/>
      <c r="ANH1" s="679"/>
      <c r="ANI1" s="679"/>
      <c r="ANJ1" s="679"/>
      <c r="ANK1" s="679"/>
      <c r="ANL1" s="679"/>
      <c r="ANM1" s="679"/>
      <c r="ANN1" s="679"/>
      <c r="ANO1" s="679"/>
      <c r="ANP1" s="679"/>
      <c r="ANQ1" s="679"/>
      <c r="ANR1" s="679"/>
      <c r="ANS1" s="679"/>
      <c r="ANT1" s="679"/>
      <c r="ANU1" s="679"/>
      <c r="ANV1" s="679"/>
      <c r="ANW1" s="679"/>
      <c r="ANX1" s="679"/>
      <c r="ANY1" s="679"/>
      <c r="ANZ1" s="679"/>
      <c r="AOA1" s="679"/>
      <c r="AOB1" s="679"/>
      <c r="AOC1" s="679"/>
      <c r="AOD1" s="679"/>
      <c r="AOE1" s="679"/>
      <c r="AOF1" s="679"/>
      <c r="AOG1" s="679"/>
      <c r="AOH1" s="679"/>
      <c r="AOI1" s="679"/>
      <c r="AOJ1" s="679"/>
      <c r="AOK1" s="679"/>
      <c r="AOL1" s="679"/>
      <c r="AOM1" s="679"/>
      <c r="AON1" s="679"/>
      <c r="AOO1" s="679"/>
      <c r="AOP1" s="679"/>
      <c r="AOQ1" s="679"/>
      <c r="AOR1" s="679"/>
      <c r="AOS1" s="679"/>
      <c r="AOT1" s="679"/>
      <c r="AOU1" s="679"/>
      <c r="AOV1" s="679"/>
      <c r="AOW1" s="679"/>
      <c r="AOX1" s="679"/>
      <c r="AOY1" s="679"/>
      <c r="AOZ1" s="679"/>
      <c r="APA1" s="679"/>
      <c r="APB1" s="679"/>
      <c r="APC1" s="679"/>
      <c r="APD1" s="679"/>
      <c r="APE1" s="679"/>
      <c r="APF1" s="679"/>
      <c r="APG1" s="679"/>
      <c r="APH1" s="679"/>
      <c r="API1" s="679"/>
      <c r="APJ1" s="679"/>
      <c r="APK1" s="679"/>
      <c r="APL1" s="679"/>
      <c r="APM1" s="679"/>
      <c r="APN1" s="679"/>
      <c r="APO1" s="679"/>
      <c r="APP1" s="679"/>
      <c r="APQ1" s="679"/>
      <c r="APR1" s="679"/>
      <c r="APS1" s="679"/>
      <c r="APT1" s="679"/>
      <c r="APU1" s="679"/>
      <c r="APV1" s="679"/>
      <c r="APW1" s="679"/>
      <c r="APX1" s="679"/>
      <c r="APY1" s="679"/>
      <c r="APZ1" s="679"/>
      <c r="AQA1" s="679"/>
      <c r="AQB1" s="679"/>
      <c r="AQC1" s="679"/>
      <c r="AQD1" s="679"/>
      <c r="AQE1" s="679"/>
      <c r="AQF1" s="679"/>
      <c r="AQG1" s="679"/>
      <c r="AQH1" s="679"/>
      <c r="AQI1" s="679"/>
      <c r="AQJ1" s="679"/>
      <c r="AQK1" s="679"/>
      <c r="AQL1" s="679"/>
      <c r="AQM1" s="679"/>
      <c r="AQN1" s="679"/>
      <c r="AQO1" s="679"/>
      <c r="AQP1" s="679"/>
      <c r="AQQ1" s="679"/>
      <c r="AQR1" s="679"/>
      <c r="AQS1" s="679"/>
      <c r="AQT1" s="679"/>
      <c r="AQU1" s="679"/>
      <c r="AQV1" s="679"/>
      <c r="AQW1" s="679"/>
      <c r="AQX1" s="679"/>
      <c r="AQY1" s="679"/>
      <c r="AQZ1" s="679"/>
      <c r="ARA1" s="679"/>
      <c r="ARB1" s="679"/>
      <c r="ARC1" s="679"/>
      <c r="ARD1" s="679"/>
      <c r="ARE1" s="679"/>
      <c r="ARF1" s="679"/>
      <c r="ARG1" s="679"/>
      <c r="ARH1" s="679"/>
      <c r="ARI1" s="679"/>
      <c r="ARJ1" s="679"/>
      <c r="ARK1" s="679"/>
      <c r="ARL1" s="679"/>
      <c r="ARM1" s="679"/>
      <c r="ARN1" s="679"/>
      <c r="ARO1" s="679"/>
      <c r="ARP1" s="679"/>
      <c r="ARQ1" s="679"/>
      <c r="ARR1" s="679"/>
      <c r="ARS1" s="679"/>
      <c r="ART1" s="679"/>
      <c r="ARU1" s="679"/>
      <c r="ARV1" s="679"/>
      <c r="ARW1" s="679"/>
      <c r="ARX1" s="679"/>
      <c r="ARY1" s="679"/>
      <c r="ARZ1" s="679"/>
      <c r="ASA1" s="679"/>
      <c r="ASB1" s="679"/>
      <c r="ASC1" s="679"/>
      <c r="ASD1" s="679"/>
      <c r="ASE1" s="679"/>
      <c r="ASF1" s="679"/>
      <c r="ASG1" s="679"/>
      <c r="ASH1" s="679"/>
      <c r="ASI1" s="679"/>
      <c r="ASJ1" s="679"/>
      <c r="ASK1" s="679"/>
      <c r="ASL1" s="679"/>
      <c r="ASM1" s="679"/>
      <c r="ASN1" s="679"/>
      <c r="ASO1" s="679"/>
      <c r="ASP1" s="679"/>
      <c r="ASQ1" s="679"/>
      <c r="ASR1" s="679"/>
      <c r="ASS1" s="679"/>
      <c r="AST1" s="679"/>
      <c r="ASU1" s="679"/>
      <c r="ASV1" s="679"/>
      <c r="ASW1" s="679"/>
      <c r="ASX1" s="679"/>
      <c r="ASY1" s="679"/>
      <c r="ASZ1" s="679"/>
      <c r="ATA1" s="679"/>
      <c r="ATB1" s="679"/>
      <c r="ATC1" s="679"/>
      <c r="ATD1" s="679"/>
      <c r="ATE1" s="679"/>
      <c r="ATF1" s="679"/>
      <c r="ATG1" s="679"/>
      <c r="ATH1" s="679"/>
      <c r="ATI1" s="679"/>
      <c r="ATJ1" s="679"/>
      <c r="ATK1" s="679"/>
      <c r="ATL1" s="679"/>
      <c r="ATM1" s="679"/>
      <c r="ATN1" s="679"/>
      <c r="ATO1" s="679"/>
      <c r="ATP1" s="679"/>
      <c r="ATQ1" s="679"/>
      <c r="ATR1" s="679"/>
      <c r="ATS1" s="679"/>
      <c r="ATT1" s="679"/>
      <c r="ATU1" s="679"/>
      <c r="ATV1" s="679"/>
      <c r="ATW1" s="679"/>
      <c r="ATX1" s="679"/>
      <c r="ATY1" s="679"/>
      <c r="ATZ1" s="679"/>
      <c r="AUA1" s="679"/>
      <c r="AUB1" s="679"/>
      <c r="AUC1" s="679"/>
      <c r="AUD1" s="679"/>
      <c r="AUE1" s="679"/>
      <c r="AUF1" s="679"/>
      <c r="AUG1" s="679"/>
      <c r="AUH1" s="679"/>
      <c r="AUI1" s="679"/>
      <c r="AUJ1" s="679"/>
      <c r="AUK1" s="679"/>
      <c r="AUL1" s="679"/>
      <c r="AUM1" s="679"/>
      <c r="AUN1" s="679"/>
      <c r="AUO1" s="679"/>
      <c r="AUP1" s="679"/>
      <c r="AUQ1" s="679"/>
      <c r="AUR1" s="679"/>
      <c r="AUS1" s="679"/>
      <c r="AUT1" s="679"/>
      <c r="AUU1" s="679"/>
      <c r="AUV1" s="679"/>
      <c r="AUW1" s="679"/>
      <c r="AUX1" s="679"/>
      <c r="AUY1" s="679"/>
      <c r="AUZ1" s="679"/>
      <c r="AVA1" s="679"/>
      <c r="AVB1" s="679"/>
      <c r="AVC1" s="679"/>
      <c r="AVD1" s="679"/>
      <c r="AVE1" s="679"/>
      <c r="AVF1" s="679"/>
      <c r="AVG1" s="679"/>
      <c r="AVH1" s="679"/>
      <c r="AVI1" s="679"/>
      <c r="AVJ1" s="679"/>
      <c r="AVK1" s="679"/>
      <c r="AVL1" s="679"/>
      <c r="AVM1" s="679"/>
      <c r="AVN1" s="679"/>
      <c r="AVO1" s="679"/>
      <c r="AVP1" s="679"/>
      <c r="AVQ1" s="679"/>
      <c r="AVR1" s="679"/>
      <c r="AVS1" s="679"/>
      <c r="AVT1" s="679"/>
      <c r="AVU1" s="679"/>
      <c r="AVV1" s="679"/>
      <c r="AVW1" s="679"/>
      <c r="AVX1" s="679"/>
      <c r="AVY1" s="679"/>
      <c r="AVZ1" s="679"/>
      <c r="AWA1" s="679"/>
      <c r="AWB1" s="679"/>
      <c r="AWC1" s="679"/>
      <c r="AWD1" s="679"/>
      <c r="AWE1" s="679"/>
      <c r="AWF1" s="679"/>
      <c r="AWG1" s="679"/>
      <c r="AWH1" s="679"/>
      <c r="AWI1" s="679"/>
      <c r="AWJ1" s="679"/>
      <c r="AWK1" s="679"/>
      <c r="AWL1" s="679"/>
      <c r="AWM1" s="679"/>
      <c r="AWN1" s="679"/>
      <c r="AWO1" s="679"/>
      <c r="AWP1" s="679"/>
      <c r="AWQ1" s="679"/>
      <c r="AWR1" s="679"/>
      <c r="AWS1" s="679"/>
      <c r="AWT1" s="679"/>
      <c r="AWU1" s="679"/>
      <c r="AWV1" s="679"/>
      <c r="AWW1" s="679"/>
      <c r="AWX1" s="679"/>
      <c r="AWY1" s="679"/>
      <c r="AWZ1" s="679"/>
      <c r="AXA1" s="679"/>
      <c r="AXB1" s="679"/>
      <c r="AXC1" s="679"/>
      <c r="AXD1" s="679"/>
      <c r="AXE1" s="679"/>
      <c r="AXF1" s="679"/>
      <c r="AXG1" s="679"/>
      <c r="AXH1" s="679"/>
      <c r="AXI1" s="679"/>
      <c r="AXJ1" s="679"/>
      <c r="AXK1" s="679"/>
      <c r="AXL1" s="679"/>
      <c r="AXM1" s="679"/>
      <c r="AXN1" s="679"/>
      <c r="AXO1" s="679"/>
      <c r="AXP1" s="679"/>
      <c r="AXQ1" s="679"/>
      <c r="AXR1" s="679"/>
      <c r="AXS1" s="679"/>
      <c r="AXT1" s="679"/>
      <c r="AXU1" s="679"/>
      <c r="AXV1" s="679"/>
      <c r="AXW1" s="679"/>
      <c r="AXX1" s="679"/>
      <c r="AXY1" s="679"/>
      <c r="AXZ1" s="679"/>
      <c r="AYA1" s="679"/>
      <c r="AYB1" s="679"/>
      <c r="AYC1" s="679"/>
      <c r="AYD1" s="679"/>
      <c r="AYE1" s="679"/>
      <c r="AYF1" s="679"/>
      <c r="AYG1" s="679"/>
      <c r="AYH1" s="679"/>
      <c r="AYI1" s="679"/>
      <c r="AYJ1" s="679"/>
      <c r="AYK1" s="679"/>
      <c r="AYL1" s="679"/>
      <c r="AYM1" s="679"/>
      <c r="AYN1" s="679"/>
      <c r="AYO1" s="679"/>
      <c r="AYP1" s="679"/>
      <c r="AYQ1" s="679"/>
      <c r="AYR1" s="679"/>
      <c r="AYS1" s="679"/>
      <c r="AYT1" s="679"/>
      <c r="AYU1" s="679"/>
      <c r="AYV1" s="679"/>
      <c r="AYW1" s="679"/>
      <c r="AYX1" s="679"/>
      <c r="AYY1" s="679"/>
      <c r="AYZ1" s="679"/>
      <c r="AZA1" s="679"/>
      <c r="AZB1" s="679"/>
      <c r="AZC1" s="679"/>
      <c r="AZD1" s="679"/>
      <c r="AZE1" s="679"/>
      <c r="AZF1" s="679"/>
      <c r="AZG1" s="679"/>
      <c r="AZH1" s="679"/>
      <c r="AZI1" s="679"/>
      <c r="AZJ1" s="679"/>
      <c r="AZK1" s="679"/>
      <c r="AZL1" s="679"/>
      <c r="AZM1" s="679"/>
      <c r="AZN1" s="679"/>
      <c r="AZO1" s="679"/>
      <c r="AZP1" s="679"/>
      <c r="AZQ1" s="679"/>
      <c r="AZR1" s="679"/>
      <c r="AZS1" s="679"/>
      <c r="AZT1" s="679"/>
      <c r="AZU1" s="679"/>
      <c r="AZV1" s="679"/>
      <c r="AZW1" s="679"/>
      <c r="AZX1" s="679"/>
      <c r="AZY1" s="679"/>
      <c r="AZZ1" s="679"/>
      <c r="BAA1" s="679"/>
      <c r="BAB1" s="679"/>
      <c r="BAC1" s="679"/>
      <c r="BAD1" s="679"/>
      <c r="BAE1" s="679"/>
      <c r="BAF1" s="679"/>
      <c r="BAG1" s="679"/>
      <c r="BAH1" s="679"/>
      <c r="BAI1" s="679"/>
      <c r="BAJ1" s="679"/>
      <c r="BAK1" s="679"/>
      <c r="BAL1" s="679"/>
      <c r="BAM1" s="679"/>
      <c r="BAN1" s="679"/>
      <c r="BAO1" s="679"/>
      <c r="BAP1" s="679"/>
      <c r="BAQ1" s="679"/>
      <c r="BAR1" s="679"/>
      <c r="BAS1" s="679"/>
      <c r="BAT1" s="679"/>
      <c r="BAU1" s="679"/>
      <c r="BAV1" s="679"/>
      <c r="BAW1" s="679"/>
      <c r="BAX1" s="679"/>
      <c r="BAY1" s="679"/>
      <c r="BAZ1" s="679"/>
      <c r="BBA1" s="679"/>
      <c r="BBB1" s="679"/>
      <c r="BBC1" s="679"/>
      <c r="BBD1" s="679"/>
      <c r="BBE1" s="679"/>
      <c r="BBF1" s="679"/>
      <c r="BBG1" s="679"/>
      <c r="BBH1" s="679"/>
      <c r="BBI1" s="679"/>
      <c r="BBJ1" s="679"/>
      <c r="BBK1" s="679"/>
      <c r="BBL1" s="679"/>
      <c r="BBM1" s="679"/>
      <c r="BBN1" s="679"/>
      <c r="BBO1" s="679"/>
      <c r="BBP1" s="679"/>
      <c r="BBQ1" s="679"/>
      <c r="BBR1" s="679"/>
      <c r="BBS1" s="679"/>
      <c r="BBT1" s="679"/>
      <c r="BBU1" s="679"/>
      <c r="BBV1" s="679"/>
      <c r="BBW1" s="679"/>
      <c r="BBX1" s="679"/>
      <c r="BBY1" s="679"/>
      <c r="BBZ1" s="679"/>
      <c r="BCA1" s="679"/>
      <c r="BCB1" s="679"/>
      <c r="BCC1" s="679"/>
      <c r="BCD1" s="679"/>
      <c r="BCE1" s="679"/>
      <c r="BCF1" s="679"/>
      <c r="BCG1" s="679"/>
      <c r="BCH1" s="679"/>
      <c r="BCI1" s="679"/>
      <c r="BCJ1" s="679"/>
      <c r="BCK1" s="679"/>
      <c r="BCL1" s="679"/>
      <c r="BCM1" s="679"/>
      <c r="BCN1" s="679"/>
      <c r="BCO1" s="679"/>
      <c r="BCP1" s="679"/>
      <c r="BCQ1" s="679"/>
      <c r="BCR1" s="679"/>
      <c r="BCS1" s="679"/>
      <c r="BCT1" s="679"/>
      <c r="BCU1" s="679"/>
      <c r="BCV1" s="679"/>
      <c r="BCW1" s="679"/>
      <c r="BCX1" s="679"/>
      <c r="BCY1" s="679"/>
      <c r="BCZ1" s="679"/>
      <c r="BDA1" s="679"/>
      <c r="BDB1" s="679"/>
      <c r="BDC1" s="679"/>
      <c r="BDD1" s="679"/>
      <c r="BDE1" s="679"/>
      <c r="BDF1" s="679"/>
      <c r="BDG1" s="679"/>
      <c r="BDH1" s="679"/>
      <c r="BDI1" s="679"/>
      <c r="BDJ1" s="679"/>
      <c r="BDK1" s="679"/>
      <c r="BDL1" s="679"/>
      <c r="BDM1" s="679"/>
      <c r="BDN1" s="679"/>
      <c r="BDO1" s="679"/>
      <c r="BDP1" s="679"/>
      <c r="BDQ1" s="679"/>
      <c r="BDR1" s="679"/>
      <c r="BDS1" s="679"/>
      <c r="BDT1" s="679"/>
      <c r="BDU1" s="679"/>
      <c r="BDV1" s="679"/>
      <c r="BDW1" s="679"/>
      <c r="BDX1" s="679"/>
      <c r="BDY1" s="679"/>
      <c r="BDZ1" s="679"/>
      <c r="BEA1" s="679"/>
      <c r="BEB1" s="679"/>
      <c r="BEC1" s="679"/>
      <c r="BED1" s="679"/>
      <c r="BEE1" s="679"/>
      <c r="BEF1" s="679"/>
      <c r="BEG1" s="679"/>
      <c r="BEH1" s="679"/>
      <c r="BEI1" s="679"/>
      <c r="BEJ1" s="679"/>
      <c r="BEK1" s="679"/>
      <c r="BEL1" s="679"/>
      <c r="BEM1" s="679"/>
      <c r="BEN1" s="679"/>
      <c r="BEO1" s="679"/>
      <c r="BEP1" s="679"/>
      <c r="BEQ1" s="679"/>
      <c r="BER1" s="679"/>
      <c r="BES1" s="679"/>
      <c r="BET1" s="679"/>
      <c r="BEU1" s="679"/>
      <c r="BEV1" s="679"/>
      <c r="BEW1" s="679"/>
      <c r="BEX1" s="679"/>
      <c r="BEY1" s="679"/>
      <c r="BEZ1" s="679"/>
      <c r="BFA1" s="679"/>
      <c r="BFB1" s="679"/>
      <c r="BFC1" s="679"/>
      <c r="BFD1" s="679"/>
      <c r="BFE1" s="679"/>
      <c r="BFF1" s="679"/>
      <c r="BFG1" s="679"/>
      <c r="BFH1" s="679"/>
      <c r="BFI1" s="679"/>
      <c r="BFJ1" s="679"/>
      <c r="BFK1" s="679"/>
      <c r="BFL1" s="679"/>
      <c r="BFM1" s="679"/>
      <c r="BFN1" s="679"/>
      <c r="BFO1" s="679"/>
      <c r="BFP1" s="679"/>
      <c r="BFQ1" s="679"/>
      <c r="BFR1" s="679"/>
      <c r="BFS1" s="679"/>
      <c r="BFT1" s="679"/>
      <c r="BFU1" s="679"/>
      <c r="BFV1" s="679"/>
      <c r="BFW1" s="679"/>
      <c r="BFX1" s="679"/>
      <c r="BFY1" s="679"/>
      <c r="BFZ1" s="679"/>
      <c r="BGA1" s="679"/>
      <c r="BGB1" s="679"/>
      <c r="BGC1" s="679"/>
      <c r="BGD1" s="679"/>
      <c r="BGE1" s="679"/>
      <c r="BGF1" s="679"/>
      <c r="BGG1" s="679"/>
      <c r="BGH1" s="679"/>
      <c r="BGI1" s="679"/>
      <c r="BGJ1" s="679"/>
      <c r="BGK1" s="679"/>
      <c r="BGL1" s="679"/>
      <c r="BGM1" s="679"/>
      <c r="BGN1" s="679"/>
      <c r="BGO1" s="679"/>
      <c r="BGP1" s="679"/>
      <c r="BGQ1" s="679"/>
      <c r="BGR1" s="679"/>
      <c r="BGS1" s="679"/>
      <c r="BGT1" s="679"/>
      <c r="BGU1" s="679"/>
      <c r="BGV1" s="679"/>
      <c r="BGW1" s="679"/>
      <c r="BGX1" s="679"/>
      <c r="BGY1" s="679"/>
      <c r="BGZ1" s="679"/>
      <c r="BHA1" s="679"/>
      <c r="BHB1" s="679"/>
      <c r="BHC1" s="679"/>
      <c r="BHD1" s="679"/>
      <c r="BHE1" s="679"/>
      <c r="BHF1" s="679"/>
      <c r="BHG1" s="679"/>
      <c r="BHH1" s="679"/>
      <c r="BHI1" s="679"/>
      <c r="BHJ1" s="679"/>
      <c r="BHK1" s="679"/>
      <c r="BHL1" s="679"/>
      <c r="BHM1" s="679"/>
      <c r="BHN1" s="679"/>
      <c r="BHO1" s="679"/>
      <c r="BHP1" s="679"/>
      <c r="BHQ1" s="679"/>
      <c r="BHR1" s="679"/>
      <c r="BHS1" s="679"/>
      <c r="BHT1" s="679"/>
      <c r="BHU1" s="679"/>
      <c r="BHV1" s="679"/>
      <c r="BHW1" s="679"/>
      <c r="BHX1" s="679"/>
      <c r="BHY1" s="679"/>
      <c r="BHZ1" s="679"/>
      <c r="BIA1" s="679"/>
      <c r="BIB1" s="679"/>
      <c r="BIC1" s="679"/>
      <c r="BID1" s="679"/>
      <c r="BIE1" s="679"/>
      <c r="BIF1" s="679"/>
      <c r="BIG1" s="679"/>
      <c r="BIH1" s="679"/>
      <c r="BII1" s="679"/>
      <c r="BIJ1" s="679"/>
      <c r="BIK1" s="679"/>
      <c r="BIL1" s="679"/>
      <c r="BIM1" s="679"/>
      <c r="BIN1" s="679"/>
      <c r="BIO1" s="679"/>
      <c r="BIP1" s="679"/>
      <c r="BIQ1" s="679"/>
      <c r="BIR1" s="679"/>
      <c r="BIS1" s="679"/>
      <c r="BIT1" s="679"/>
      <c r="BIU1" s="679"/>
      <c r="BIV1" s="679"/>
      <c r="BIW1" s="679"/>
      <c r="BIX1" s="679"/>
      <c r="BIY1" s="679"/>
      <c r="BIZ1" s="679"/>
      <c r="BJA1" s="679"/>
      <c r="BJB1" s="679"/>
      <c r="BJC1" s="679"/>
      <c r="BJD1" s="679"/>
      <c r="BJE1" s="679"/>
      <c r="BJF1" s="679"/>
      <c r="BJG1" s="679"/>
      <c r="BJH1" s="679"/>
      <c r="BJI1" s="679"/>
      <c r="BJJ1" s="679"/>
      <c r="BJK1" s="679"/>
      <c r="BJL1" s="679"/>
      <c r="BJM1" s="679"/>
      <c r="BJN1" s="679"/>
      <c r="BJO1" s="679"/>
      <c r="BJP1" s="679"/>
      <c r="BJQ1" s="679"/>
      <c r="BJR1" s="679"/>
      <c r="BJS1" s="679"/>
      <c r="BJT1" s="679"/>
      <c r="BJU1" s="679"/>
      <c r="BJV1" s="679"/>
      <c r="BJW1" s="679"/>
      <c r="BJX1" s="679"/>
      <c r="BJY1" s="679"/>
      <c r="BJZ1" s="679"/>
      <c r="BKA1" s="679"/>
      <c r="BKB1" s="679"/>
      <c r="BKC1" s="679"/>
      <c r="BKD1" s="679"/>
      <c r="BKE1" s="679"/>
      <c r="BKF1" s="679"/>
      <c r="BKG1" s="679"/>
      <c r="BKH1" s="679"/>
      <c r="BKI1" s="679"/>
      <c r="BKJ1" s="679"/>
      <c r="BKK1" s="679"/>
      <c r="BKL1" s="679"/>
      <c r="BKM1" s="679"/>
      <c r="BKN1" s="679"/>
      <c r="BKO1" s="679"/>
      <c r="BKP1" s="679"/>
      <c r="BKQ1" s="679"/>
      <c r="BKR1" s="679"/>
      <c r="BKS1" s="679"/>
      <c r="BKT1" s="679"/>
      <c r="BKU1" s="679"/>
      <c r="BKV1" s="679"/>
      <c r="BKW1" s="679"/>
      <c r="BKX1" s="679"/>
      <c r="BKY1" s="679"/>
      <c r="BKZ1" s="679"/>
      <c r="BLA1" s="679"/>
      <c r="BLB1" s="679"/>
      <c r="BLC1" s="679"/>
      <c r="BLD1" s="679"/>
      <c r="BLE1" s="679"/>
      <c r="BLF1" s="679"/>
      <c r="BLG1" s="679"/>
      <c r="BLH1" s="679"/>
      <c r="BLI1" s="679"/>
      <c r="BLJ1" s="679"/>
      <c r="BLK1" s="679"/>
      <c r="BLL1" s="679"/>
      <c r="BLM1" s="679"/>
      <c r="BLN1" s="679"/>
      <c r="BLO1" s="679"/>
      <c r="BLP1" s="679"/>
      <c r="BLQ1" s="679"/>
      <c r="BLR1" s="679"/>
      <c r="BLS1" s="679"/>
      <c r="BLT1" s="679"/>
      <c r="BLU1" s="679"/>
      <c r="BLV1" s="679"/>
      <c r="BLW1" s="679"/>
      <c r="BLX1" s="679"/>
      <c r="BLY1" s="679"/>
      <c r="BLZ1" s="679"/>
      <c r="BMA1" s="679"/>
      <c r="BMB1" s="679"/>
      <c r="BMC1" s="679"/>
      <c r="BMD1" s="679"/>
      <c r="BME1" s="679"/>
      <c r="BMF1" s="679"/>
      <c r="BMG1" s="679"/>
      <c r="BMH1" s="679"/>
      <c r="BMI1" s="679"/>
      <c r="BMJ1" s="679"/>
      <c r="BMK1" s="679"/>
      <c r="BML1" s="679"/>
      <c r="BMM1" s="679"/>
      <c r="BMN1" s="679"/>
      <c r="BMO1" s="679"/>
      <c r="BMP1" s="679"/>
      <c r="BMQ1" s="679"/>
      <c r="BMR1" s="679"/>
      <c r="BMS1" s="679"/>
      <c r="BMT1" s="679"/>
      <c r="BMU1" s="679"/>
      <c r="BMV1" s="679"/>
      <c r="BMW1" s="679"/>
      <c r="BMX1" s="679"/>
      <c r="BMY1" s="679"/>
      <c r="BMZ1" s="679"/>
      <c r="BNA1" s="679"/>
      <c r="BNB1" s="679"/>
      <c r="BNC1" s="679"/>
      <c r="BND1" s="679"/>
      <c r="BNE1" s="679"/>
      <c r="BNF1" s="679"/>
      <c r="BNG1" s="679"/>
      <c r="BNH1" s="679"/>
      <c r="BNI1" s="679"/>
      <c r="BNJ1" s="679"/>
      <c r="BNK1" s="679"/>
      <c r="BNL1" s="679"/>
      <c r="BNM1" s="679"/>
      <c r="BNN1" s="679"/>
      <c r="BNO1" s="679"/>
      <c r="BNP1" s="679"/>
      <c r="BNQ1" s="679"/>
      <c r="BNR1" s="679"/>
      <c r="BNS1" s="679"/>
      <c r="BNT1" s="679"/>
      <c r="BNU1" s="679"/>
      <c r="BNV1" s="679"/>
      <c r="BNW1" s="679"/>
      <c r="BNX1" s="679"/>
      <c r="BNY1" s="679"/>
      <c r="BNZ1" s="679"/>
      <c r="BOA1" s="679"/>
      <c r="BOB1" s="679"/>
      <c r="BOC1" s="679"/>
      <c r="BOD1" s="679"/>
      <c r="BOE1" s="679"/>
      <c r="BOF1" s="679"/>
      <c r="BOG1" s="679"/>
      <c r="BOH1" s="679"/>
      <c r="BOI1" s="679"/>
      <c r="BOJ1" s="679"/>
      <c r="BOK1" s="679"/>
      <c r="BOL1" s="679"/>
      <c r="BOM1" s="679"/>
      <c r="BON1" s="679"/>
      <c r="BOO1" s="679"/>
      <c r="BOP1" s="679"/>
      <c r="BOQ1" s="679"/>
      <c r="BOR1" s="679"/>
      <c r="BOS1" s="679"/>
      <c r="BOT1" s="679"/>
      <c r="BOU1" s="679"/>
      <c r="BOV1" s="679"/>
      <c r="BOW1" s="679"/>
      <c r="BOX1" s="679"/>
      <c r="BOY1" s="679"/>
      <c r="BOZ1" s="679"/>
      <c r="BPA1" s="679"/>
      <c r="BPB1" s="679"/>
      <c r="BPC1" s="679"/>
      <c r="BPD1" s="679"/>
      <c r="BPE1" s="679"/>
      <c r="BPF1" s="679"/>
      <c r="BPG1" s="679"/>
      <c r="BPH1" s="679"/>
      <c r="BPI1" s="679"/>
      <c r="BPJ1" s="679"/>
      <c r="BPK1" s="679"/>
      <c r="BPL1" s="679"/>
      <c r="BPM1" s="679"/>
      <c r="BPN1" s="679"/>
      <c r="BPO1" s="679"/>
      <c r="BPP1" s="679"/>
      <c r="BPQ1" s="679"/>
      <c r="BPR1" s="679"/>
      <c r="BPS1" s="679"/>
      <c r="BPT1" s="679"/>
      <c r="BPU1" s="679"/>
      <c r="BPV1" s="679"/>
      <c r="BPW1" s="679"/>
      <c r="BPX1" s="679"/>
      <c r="BPY1" s="679"/>
      <c r="BPZ1" s="679"/>
      <c r="BQA1" s="679"/>
      <c r="BQB1" s="679"/>
      <c r="BQC1" s="679"/>
      <c r="BQD1" s="679"/>
      <c r="BQE1" s="679"/>
      <c r="BQF1" s="679"/>
      <c r="BQG1" s="679"/>
      <c r="BQH1" s="679"/>
      <c r="BQI1" s="679"/>
      <c r="BQJ1" s="679"/>
      <c r="BQK1" s="679"/>
      <c r="BQL1" s="679"/>
      <c r="BQM1" s="679"/>
      <c r="BQN1" s="679"/>
      <c r="BQO1" s="679"/>
      <c r="BQP1" s="679"/>
      <c r="BQQ1" s="679"/>
      <c r="BQR1" s="679"/>
      <c r="BQS1" s="679"/>
      <c r="BQT1" s="679"/>
      <c r="BQU1" s="679"/>
      <c r="BQV1" s="679"/>
      <c r="BQW1" s="679"/>
      <c r="BQX1" s="679"/>
      <c r="BQY1" s="679"/>
      <c r="BQZ1" s="679"/>
      <c r="BRA1" s="679"/>
      <c r="BRB1" s="679"/>
      <c r="BRC1" s="679"/>
      <c r="BRD1" s="679"/>
      <c r="BRE1" s="679"/>
      <c r="BRF1" s="679"/>
      <c r="BRG1" s="679"/>
      <c r="BRH1" s="679"/>
      <c r="BRI1" s="679"/>
      <c r="BRJ1" s="679"/>
      <c r="BRK1" s="679"/>
      <c r="BRL1" s="679"/>
      <c r="BRM1" s="679"/>
      <c r="BRN1" s="679"/>
      <c r="BRO1" s="679"/>
      <c r="BRP1" s="679"/>
      <c r="BRQ1" s="679"/>
      <c r="BRR1" s="679"/>
      <c r="BRS1" s="679"/>
      <c r="BRT1" s="679"/>
      <c r="BRU1" s="679"/>
      <c r="BRV1" s="679"/>
      <c r="BRW1" s="679"/>
      <c r="BRX1" s="679"/>
      <c r="BRY1" s="679"/>
      <c r="BRZ1" s="679"/>
      <c r="BSA1" s="679"/>
      <c r="BSB1" s="679"/>
      <c r="BSC1" s="679"/>
      <c r="BSD1" s="679"/>
      <c r="BSE1" s="679"/>
      <c r="BSF1" s="679"/>
      <c r="BSG1" s="679"/>
      <c r="BSH1" s="679"/>
      <c r="BSI1" s="679"/>
      <c r="BSJ1" s="679"/>
      <c r="BSK1" s="679"/>
      <c r="BSL1" s="679"/>
      <c r="BSM1" s="679"/>
      <c r="BSN1" s="679"/>
      <c r="BSO1" s="679"/>
      <c r="BSP1" s="679"/>
      <c r="BSQ1" s="679"/>
      <c r="BSR1" s="679"/>
      <c r="BSS1" s="679"/>
      <c r="BST1" s="679"/>
      <c r="BSU1" s="679"/>
      <c r="BSV1" s="679"/>
      <c r="BSW1" s="679"/>
      <c r="BSX1" s="679"/>
      <c r="BSY1" s="679"/>
      <c r="BSZ1" s="679"/>
      <c r="BTA1" s="679"/>
      <c r="BTB1" s="679"/>
      <c r="BTC1" s="679"/>
      <c r="BTD1" s="679"/>
      <c r="BTE1" s="679"/>
      <c r="BTF1" s="679"/>
      <c r="BTG1" s="679"/>
      <c r="BTH1" s="679"/>
      <c r="BTI1" s="679"/>
      <c r="BTJ1" s="679"/>
      <c r="BTK1" s="679"/>
      <c r="BTL1" s="679"/>
      <c r="BTM1" s="679"/>
      <c r="BTN1" s="679"/>
      <c r="BTO1" s="679"/>
      <c r="BTP1" s="679"/>
      <c r="BTQ1" s="679"/>
      <c r="BTR1" s="679"/>
      <c r="BTS1" s="679"/>
      <c r="BTT1" s="679"/>
      <c r="BTU1" s="679"/>
      <c r="BTV1" s="679"/>
      <c r="BTW1" s="679"/>
      <c r="BTX1" s="679"/>
      <c r="BTY1" s="679"/>
      <c r="BTZ1" s="679"/>
      <c r="BUA1" s="679"/>
      <c r="BUB1" s="679"/>
      <c r="BUC1" s="679"/>
      <c r="BUD1" s="679"/>
      <c r="BUE1" s="679"/>
      <c r="BUF1" s="679"/>
      <c r="BUG1" s="679"/>
      <c r="BUH1" s="679"/>
      <c r="BUI1" s="679"/>
      <c r="BUJ1" s="679"/>
      <c r="BUK1" s="679"/>
      <c r="BUL1" s="679"/>
      <c r="BUM1" s="679"/>
      <c r="BUN1" s="679"/>
      <c r="BUO1" s="679"/>
      <c r="BUP1" s="679"/>
      <c r="BUQ1" s="679"/>
      <c r="BUR1" s="679"/>
      <c r="BUS1" s="679"/>
      <c r="BUT1" s="679"/>
      <c r="BUU1" s="679"/>
      <c r="BUV1" s="679"/>
      <c r="BUW1" s="679"/>
      <c r="BUX1" s="679"/>
      <c r="BUY1" s="679"/>
      <c r="BUZ1" s="679"/>
      <c r="BVA1" s="679"/>
      <c r="BVB1" s="679"/>
      <c r="BVC1" s="679"/>
      <c r="BVD1" s="679"/>
      <c r="BVE1" s="679"/>
      <c r="BVF1" s="679"/>
      <c r="BVG1" s="679"/>
      <c r="BVH1" s="679"/>
      <c r="BVI1" s="679"/>
      <c r="BVJ1" s="679"/>
      <c r="BVK1" s="679"/>
      <c r="BVL1" s="679"/>
      <c r="BVM1" s="679"/>
      <c r="BVN1" s="679"/>
      <c r="BVO1" s="679"/>
      <c r="BVP1" s="679"/>
      <c r="BVQ1" s="679"/>
      <c r="BVR1" s="679"/>
      <c r="BVS1" s="679"/>
      <c r="BVT1" s="679"/>
      <c r="BVU1" s="679"/>
      <c r="BVV1" s="679"/>
      <c r="BVW1" s="679"/>
      <c r="BVX1" s="679"/>
      <c r="BVY1" s="679"/>
      <c r="BVZ1" s="679"/>
      <c r="BWA1" s="679"/>
      <c r="BWB1" s="679"/>
      <c r="BWC1" s="679"/>
      <c r="BWD1" s="679"/>
      <c r="BWE1" s="679"/>
      <c r="BWF1" s="679"/>
      <c r="BWG1" s="679"/>
      <c r="BWH1" s="679"/>
      <c r="BWI1" s="679"/>
      <c r="BWJ1" s="679"/>
      <c r="BWK1" s="679"/>
      <c r="BWL1" s="679"/>
      <c r="BWM1" s="679"/>
      <c r="BWN1" s="679"/>
      <c r="BWO1" s="679"/>
      <c r="BWP1" s="679"/>
      <c r="BWQ1" s="679"/>
      <c r="BWR1" s="679"/>
      <c r="BWS1" s="679"/>
      <c r="BWT1" s="679"/>
      <c r="BWU1" s="679"/>
      <c r="BWV1" s="679"/>
      <c r="BWW1" s="679"/>
      <c r="BWX1" s="679"/>
      <c r="BWY1" s="679"/>
      <c r="BWZ1" s="679"/>
      <c r="BXA1" s="679"/>
      <c r="BXB1" s="679"/>
      <c r="BXC1" s="679"/>
      <c r="BXD1" s="679"/>
      <c r="BXE1" s="679"/>
      <c r="BXF1" s="679"/>
      <c r="BXG1" s="679"/>
      <c r="BXH1" s="679"/>
      <c r="BXI1" s="679"/>
      <c r="BXJ1" s="679"/>
      <c r="BXK1" s="679"/>
      <c r="BXL1" s="679"/>
      <c r="BXM1" s="679"/>
      <c r="BXN1" s="679"/>
      <c r="BXO1" s="679"/>
      <c r="BXP1" s="679"/>
      <c r="BXQ1" s="679"/>
      <c r="BXR1" s="679"/>
      <c r="BXS1" s="679"/>
      <c r="BXT1" s="679"/>
      <c r="BXU1" s="679"/>
      <c r="BXV1" s="679"/>
      <c r="BXW1" s="679"/>
      <c r="BXX1" s="679"/>
      <c r="BXY1" s="679"/>
      <c r="BXZ1" s="679"/>
      <c r="BYA1" s="679"/>
      <c r="BYB1" s="679"/>
      <c r="BYC1" s="679"/>
      <c r="BYD1" s="679"/>
      <c r="BYE1" s="679"/>
      <c r="BYF1" s="679"/>
      <c r="BYG1" s="679"/>
      <c r="BYH1" s="679"/>
      <c r="BYI1" s="679"/>
      <c r="BYJ1" s="679"/>
      <c r="BYK1" s="679"/>
      <c r="BYL1" s="679"/>
      <c r="BYM1" s="679"/>
      <c r="BYN1" s="679"/>
      <c r="BYO1" s="679"/>
      <c r="BYP1" s="679"/>
      <c r="BYQ1" s="679"/>
      <c r="BYR1" s="679"/>
      <c r="BYS1" s="679"/>
      <c r="BYT1" s="679"/>
      <c r="BYU1" s="679"/>
      <c r="BYV1" s="679"/>
      <c r="BYW1" s="679"/>
      <c r="BYX1" s="679"/>
      <c r="BYY1" s="679"/>
      <c r="BYZ1" s="679"/>
      <c r="BZA1" s="679"/>
      <c r="BZB1" s="679"/>
      <c r="BZC1" s="679"/>
      <c r="BZD1" s="679"/>
      <c r="BZE1" s="679"/>
      <c r="BZF1" s="679"/>
      <c r="BZG1" s="679"/>
      <c r="BZH1" s="679"/>
      <c r="BZI1" s="679"/>
      <c r="BZJ1" s="679"/>
      <c r="BZK1" s="679"/>
      <c r="BZL1" s="679"/>
      <c r="BZM1" s="679"/>
      <c r="BZN1" s="679"/>
      <c r="BZO1" s="679"/>
      <c r="BZP1" s="679"/>
      <c r="BZQ1" s="679"/>
      <c r="BZR1" s="679"/>
      <c r="BZS1" s="679"/>
      <c r="BZT1" s="679"/>
      <c r="BZU1" s="679"/>
      <c r="BZV1" s="679"/>
      <c r="BZW1" s="679"/>
      <c r="BZX1" s="679"/>
      <c r="BZY1" s="679"/>
      <c r="BZZ1" s="679"/>
      <c r="CAA1" s="679"/>
      <c r="CAB1" s="679"/>
      <c r="CAC1" s="679"/>
      <c r="CAD1" s="679"/>
      <c r="CAE1" s="679"/>
      <c r="CAF1" s="679"/>
      <c r="CAG1" s="679"/>
      <c r="CAH1" s="679"/>
      <c r="CAI1" s="679"/>
      <c r="CAJ1" s="679"/>
      <c r="CAK1" s="679"/>
      <c r="CAL1" s="679"/>
      <c r="CAM1" s="679"/>
      <c r="CAN1" s="679"/>
      <c r="CAO1" s="679"/>
      <c r="CAP1" s="679"/>
      <c r="CAQ1" s="679"/>
      <c r="CAR1" s="679"/>
      <c r="CAS1" s="679"/>
      <c r="CAT1" s="679"/>
      <c r="CAU1" s="679"/>
      <c r="CAV1" s="679"/>
      <c r="CAW1" s="679"/>
      <c r="CAX1" s="679"/>
      <c r="CAY1" s="679"/>
      <c r="CAZ1" s="679"/>
      <c r="CBA1" s="679"/>
      <c r="CBB1" s="679"/>
      <c r="CBC1" s="679"/>
      <c r="CBD1" s="679"/>
      <c r="CBE1" s="679"/>
      <c r="CBF1" s="679"/>
      <c r="CBG1" s="679"/>
      <c r="CBH1" s="679"/>
      <c r="CBI1" s="679"/>
      <c r="CBJ1" s="679"/>
      <c r="CBK1" s="679"/>
      <c r="CBL1" s="679"/>
      <c r="CBM1" s="679"/>
      <c r="CBN1" s="679"/>
      <c r="CBO1" s="679"/>
      <c r="CBP1" s="679"/>
      <c r="CBQ1" s="679"/>
      <c r="CBR1" s="679"/>
      <c r="CBS1" s="679"/>
      <c r="CBT1" s="679"/>
      <c r="CBU1" s="679"/>
      <c r="CBV1" s="679"/>
      <c r="CBW1" s="679"/>
      <c r="CBX1" s="679"/>
      <c r="CBY1" s="679"/>
      <c r="CBZ1" s="679"/>
      <c r="CCA1" s="679"/>
      <c r="CCB1" s="679"/>
      <c r="CCC1" s="679"/>
      <c r="CCD1" s="679"/>
      <c r="CCE1" s="679"/>
      <c r="CCF1" s="679"/>
      <c r="CCG1" s="679"/>
      <c r="CCH1" s="679"/>
      <c r="CCI1" s="679"/>
      <c r="CCJ1" s="679"/>
      <c r="CCK1" s="679"/>
      <c r="CCL1" s="679"/>
      <c r="CCM1" s="679"/>
      <c r="CCN1" s="679"/>
      <c r="CCO1" s="679"/>
      <c r="CCP1" s="679"/>
      <c r="CCQ1" s="679"/>
      <c r="CCR1" s="679"/>
      <c r="CCS1" s="679"/>
      <c r="CCT1" s="679"/>
      <c r="CCU1" s="679"/>
      <c r="CCV1" s="679"/>
      <c r="CCW1" s="679"/>
      <c r="CCX1" s="679"/>
      <c r="CCY1" s="679"/>
      <c r="CCZ1" s="679"/>
      <c r="CDA1" s="679"/>
      <c r="CDB1" s="679"/>
      <c r="CDC1" s="679"/>
      <c r="CDD1" s="679"/>
      <c r="CDE1" s="679"/>
      <c r="CDF1" s="679"/>
      <c r="CDG1" s="679"/>
      <c r="CDH1" s="679"/>
      <c r="CDI1" s="679"/>
      <c r="CDJ1" s="679"/>
      <c r="CDK1" s="679"/>
      <c r="CDL1" s="679"/>
      <c r="CDM1" s="679"/>
      <c r="CDN1" s="679"/>
      <c r="CDO1" s="679"/>
      <c r="CDP1" s="679"/>
      <c r="CDQ1" s="679"/>
      <c r="CDR1" s="679"/>
      <c r="CDS1" s="679"/>
      <c r="CDT1" s="679"/>
      <c r="CDU1" s="679"/>
      <c r="CDV1" s="679"/>
      <c r="CDW1" s="679"/>
      <c r="CDX1" s="679"/>
      <c r="CDY1" s="679"/>
      <c r="CDZ1" s="679"/>
      <c r="CEA1" s="679"/>
      <c r="CEB1" s="679"/>
      <c r="CEC1" s="679"/>
      <c r="CED1" s="679"/>
      <c r="CEE1" s="679"/>
      <c r="CEF1" s="679"/>
      <c r="CEG1" s="679"/>
      <c r="CEH1" s="679"/>
      <c r="CEI1" s="679"/>
      <c r="CEJ1" s="679"/>
      <c r="CEK1" s="679"/>
      <c r="CEL1" s="679"/>
      <c r="CEM1" s="679"/>
      <c r="CEN1" s="679"/>
      <c r="CEO1" s="679"/>
      <c r="CEP1" s="679"/>
      <c r="CEQ1" s="679"/>
      <c r="CER1" s="679"/>
      <c r="CES1" s="679"/>
      <c r="CET1" s="679"/>
      <c r="CEU1" s="679"/>
      <c r="CEV1" s="679"/>
      <c r="CEW1" s="679"/>
      <c r="CEX1" s="679"/>
      <c r="CEY1" s="679"/>
      <c r="CEZ1" s="679"/>
      <c r="CFA1" s="679"/>
      <c r="CFB1" s="679"/>
      <c r="CFC1" s="679"/>
      <c r="CFD1" s="679"/>
      <c r="CFE1" s="679"/>
      <c r="CFF1" s="679"/>
      <c r="CFG1" s="679"/>
      <c r="CFH1" s="679"/>
      <c r="CFI1" s="679"/>
      <c r="CFJ1" s="679"/>
      <c r="CFK1" s="679"/>
      <c r="CFL1" s="679"/>
      <c r="CFM1" s="679"/>
      <c r="CFN1" s="679"/>
      <c r="CFO1" s="679"/>
      <c r="CFP1" s="679"/>
      <c r="CFQ1" s="679"/>
      <c r="CFR1" s="679"/>
      <c r="CFS1" s="679"/>
      <c r="CFT1" s="679"/>
      <c r="CFU1" s="679"/>
      <c r="CFV1" s="679"/>
      <c r="CFW1" s="679"/>
      <c r="CFX1" s="679"/>
      <c r="CFY1" s="679"/>
      <c r="CFZ1" s="679"/>
      <c r="CGA1" s="679"/>
      <c r="CGB1" s="679"/>
      <c r="CGC1" s="679"/>
      <c r="CGD1" s="679"/>
      <c r="CGE1" s="679"/>
      <c r="CGF1" s="679"/>
      <c r="CGG1" s="679"/>
      <c r="CGH1" s="679"/>
      <c r="CGI1" s="679"/>
      <c r="CGJ1" s="679"/>
      <c r="CGK1" s="679"/>
      <c r="CGL1" s="679"/>
      <c r="CGM1" s="679"/>
      <c r="CGN1" s="679"/>
      <c r="CGO1" s="679"/>
      <c r="CGP1" s="679"/>
      <c r="CGQ1" s="679"/>
      <c r="CGR1" s="679"/>
      <c r="CGS1" s="679"/>
      <c r="CGT1" s="679"/>
      <c r="CGU1" s="679"/>
      <c r="CGV1" s="679"/>
      <c r="CGW1" s="679"/>
      <c r="CGX1" s="679"/>
      <c r="CGY1" s="679"/>
      <c r="CGZ1" s="679"/>
      <c r="CHA1" s="679"/>
      <c r="CHB1" s="679"/>
      <c r="CHC1" s="679"/>
      <c r="CHD1" s="679"/>
      <c r="CHE1" s="679"/>
      <c r="CHF1" s="679"/>
      <c r="CHG1" s="679"/>
      <c r="CHH1" s="679"/>
      <c r="CHI1" s="679"/>
      <c r="CHJ1" s="679"/>
      <c r="CHK1" s="679"/>
      <c r="CHL1" s="679"/>
      <c r="CHM1" s="679"/>
      <c r="CHN1" s="679"/>
      <c r="CHO1" s="679"/>
      <c r="CHP1" s="679"/>
      <c r="CHQ1" s="679"/>
      <c r="CHR1" s="679"/>
      <c r="CHS1" s="679"/>
      <c r="CHT1" s="679"/>
      <c r="CHU1" s="679"/>
      <c r="CHV1" s="679"/>
      <c r="CHW1" s="679"/>
      <c r="CHX1" s="679"/>
      <c r="CHY1" s="679"/>
      <c r="CHZ1" s="679"/>
      <c r="CIA1" s="679"/>
      <c r="CIB1" s="679"/>
      <c r="CIC1" s="679"/>
      <c r="CID1" s="679"/>
      <c r="CIE1" s="679"/>
      <c r="CIF1" s="679"/>
      <c r="CIG1" s="679"/>
      <c r="CIH1" s="679"/>
      <c r="CII1" s="679"/>
      <c r="CIJ1" s="679"/>
      <c r="CIK1" s="679"/>
      <c r="CIL1" s="679"/>
      <c r="CIM1" s="679"/>
      <c r="CIN1" s="679"/>
      <c r="CIO1" s="679"/>
      <c r="CIP1" s="679"/>
      <c r="CIQ1" s="679"/>
      <c r="CIR1" s="679"/>
      <c r="CIS1" s="679"/>
      <c r="CIT1" s="679"/>
      <c r="CIU1" s="679"/>
      <c r="CIV1" s="679"/>
      <c r="CIW1" s="679"/>
      <c r="CIX1" s="679"/>
      <c r="CIY1" s="679"/>
      <c r="CIZ1" s="679"/>
      <c r="CJA1" s="679"/>
      <c r="CJB1" s="679"/>
      <c r="CJC1" s="679"/>
      <c r="CJD1" s="679"/>
      <c r="CJE1" s="679"/>
      <c r="CJF1" s="679"/>
      <c r="CJG1" s="679"/>
      <c r="CJH1" s="679"/>
      <c r="CJI1" s="679"/>
      <c r="CJJ1" s="679"/>
      <c r="CJK1" s="679"/>
      <c r="CJL1" s="679"/>
      <c r="CJM1" s="679"/>
      <c r="CJN1" s="679"/>
      <c r="CJO1" s="679"/>
      <c r="CJP1" s="679"/>
      <c r="CJQ1" s="679"/>
      <c r="CJR1" s="679"/>
      <c r="CJS1" s="679"/>
      <c r="CJT1" s="679"/>
      <c r="CJU1" s="679"/>
      <c r="CJV1" s="679"/>
      <c r="CJW1" s="679"/>
      <c r="CJX1" s="679"/>
      <c r="CJY1" s="679"/>
      <c r="CJZ1" s="679"/>
      <c r="CKA1" s="679"/>
      <c r="CKB1" s="679"/>
      <c r="CKC1" s="679"/>
      <c r="CKD1" s="679"/>
      <c r="CKE1" s="679"/>
      <c r="CKF1" s="679"/>
      <c r="CKG1" s="679"/>
      <c r="CKH1" s="679"/>
      <c r="CKI1" s="679"/>
      <c r="CKJ1" s="679"/>
      <c r="CKK1" s="679"/>
      <c r="CKL1" s="679"/>
      <c r="CKM1" s="679"/>
      <c r="CKN1" s="679"/>
      <c r="CKO1" s="679"/>
      <c r="CKP1" s="679"/>
      <c r="CKQ1" s="679"/>
      <c r="CKR1" s="679"/>
      <c r="CKS1" s="679"/>
      <c r="CKT1" s="679"/>
      <c r="CKU1" s="679"/>
      <c r="CKV1" s="679"/>
      <c r="CKW1" s="679"/>
      <c r="CKX1" s="679"/>
      <c r="CKY1" s="679"/>
      <c r="CKZ1" s="679"/>
      <c r="CLA1" s="679"/>
      <c r="CLB1" s="679"/>
      <c r="CLC1" s="679"/>
      <c r="CLD1" s="679"/>
      <c r="CLE1" s="679"/>
      <c r="CLF1" s="679"/>
      <c r="CLG1" s="679"/>
      <c r="CLH1" s="679"/>
      <c r="CLI1" s="679"/>
      <c r="CLJ1" s="679"/>
      <c r="CLK1" s="679"/>
      <c r="CLL1" s="679"/>
      <c r="CLM1" s="679"/>
      <c r="CLN1" s="679"/>
      <c r="CLO1" s="679"/>
      <c r="CLP1" s="679"/>
      <c r="CLQ1" s="679"/>
      <c r="CLR1" s="679"/>
      <c r="CLS1" s="679"/>
      <c r="CLT1" s="679"/>
      <c r="CLU1" s="679"/>
      <c r="CLV1" s="679"/>
      <c r="CLW1" s="679"/>
      <c r="CLX1" s="679"/>
      <c r="CLY1" s="679"/>
      <c r="CLZ1" s="679"/>
      <c r="CMA1" s="679"/>
      <c r="CMB1" s="679"/>
      <c r="CMC1" s="679"/>
      <c r="CMD1" s="679"/>
      <c r="CME1" s="679"/>
      <c r="CMF1" s="679"/>
      <c r="CMG1" s="679"/>
      <c r="CMH1" s="679"/>
      <c r="CMI1" s="679"/>
      <c r="CMJ1" s="679"/>
      <c r="CMK1" s="679"/>
      <c r="CML1" s="679"/>
      <c r="CMM1" s="679"/>
      <c r="CMN1" s="679"/>
      <c r="CMO1" s="679"/>
      <c r="CMP1" s="679"/>
      <c r="CMQ1" s="679"/>
      <c r="CMR1" s="679"/>
      <c r="CMS1" s="679"/>
      <c r="CMT1" s="679"/>
      <c r="CMU1" s="679"/>
      <c r="CMV1" s="679"/>
      <c r="CMW1" s="679"/>
      <c r="CMX1" s="679"/>
      <c r="CMY1" s="679"/>
      <c r="CMZ1" s="679"/>
      <c r="CNA1" s="679"/>
      <c r="CNB1" s="679"/>
      <c r="CNC1" s="679"/>
      <c r="CND1" s="679"/>
      <c r="CNE1" s="679"/>
      <c r="CNF1" s="679"/>
      <c r="CNG1" s="679"/>
      <c r="CNH1" s="679"/>
      <c r="CNI1" s="679"/>
      <c r="CNJ1" s="679"/>
      <c r="CNK1" s="679"/>
      <c r="CNL1" s="679"/>
      <c r="CNM1" s="679"/>
      <c r="CNN1" s="679"/>
      <c r="CNO1" s="679"/>
      <c r="CNP1" s="679"/>
      <c r="CNQ1" s="679"/>
      <c r="CNR1" s="679"/>
      <c r="CNS1" s="679"/>
      <c r="CNT1" s="679"/>
      <c r="CNU1" s="679"/>
      <c r="CNV1" s="679"/>
      <c r="CNW1" s="679"/>
      <c r="CNX1" s="679"/>
      <c r="CNY1" s="679"/>
      <c r="CNZ1" s="679"/>
      <c r="COA1" s="679"/>
      <c r="COB1" s="679"/>
      <c r="COC1" s="679"/>
      <c r="COD1" s="679"/>
      <c r="COE1" s="679"/>
      <c r="COF1" s="679"/>
      <c r="COG1" s="679"/>
      <c r="COH1" s="679"/>
      <c r="COI1" s="679"/>
      <c r="COJ1" s="679"/>
      <c r="COK1" s="679"/>
      <c r="COL1" s="679"/>
      <c r="COM1" s="679"/>
      <c r="CON1" s="679"/>
      <c r="COO1" s="679"/>
      <c r="COP1" s="679"/>
      <c r="COQ1" s="679"/>
      <c r="COR1" s="679"/>
      <c r="COS1" s="679"/>
      <c r="COT1" s="679"/>
      <c r="COU1" s="679"/>
      <c r="COV1" s="679"/>
      <c r="COW1" s="679"/>
      <c r="COX1" s="679"/>
      <c r="COY1" s="679"/>
      <c r="COZ1" s="679"/>
      <c r="CPA1" s="679"/>
      <c r="CPB1" s="679"/>
      <c r="CPC1" s="679"/>
      <c r="CPD1" s="679"/>
      <c r="CPE1" s="679"/>
      <c r="CPF1" s="679"/>
      <c r="CPG1" s="679"/>
      <c r="CPH1" s="679"/>
      <c r="CPI1" s="679"/>
      <c r="CPJ1" s="679"/>
      <c r="CPK1" s="679"/>
      <c r="CPL1" s="679"/>
      <c r="CPM1" s="679"/>
      <c r="CPN1" s="679"/>
      <c r="CPO1" s="679"/>
      <c r="CPP1" s="679"/>
      <c r="CPQ1" s="679"/>
      <c r="CPR1" s="679"/>
      <c r="CPS1" s="679"/>
      <c r="CPT1" s="679"/>
      <c r="CPU1" s="679"/>
      <c r="CPV1" s="679"/>
      <c r="CPW1" s="679"/>
      <c r="CPX1" s="679"/>
      <c r="CPY1" s="679"/>
      <c r="CPZ1" s="679"/>
      <c r="CQA1" s="679"/>
      <c r="CQB1" s="679"/>
      <c r="CQC1" s="679"/>
      <c r="CQD1" s="679"/>
      <c r="CQE1" s="679"/>
      <c r="CQF1" s="679"/>
      <c r="CQG1" s="679"/>
      <c r="CQH1" s="679"/>
      <c r="CQI1" s="679"/>
      <c r="CQJ1" s="679"/>
      <c r="CQK1" s="679"/>
      <c r="CQL1" s="679"/>
      <c r="CQM1" s="679"/>
      <c r="CQN1" s="679"/>
      <c r="CQO1" s="679"/>
      <c r="CQP1" s="679"/>
      <c r="CQQ1" s="679"/>
      <c r="CQR1" s="679"/>
      <c r="CQS1" s="679"/>
      <c r="CQT1" s="679"/>
      <c r="CQU1" s="679"/>
      <c r="CQV1" s="679"/>
      <c r="CQW1" s="679"/>
      <c r="CQX1" s="679"/>
      <c r="CQY1" s="679"/>
      <c r="CQZ1" s="679"/>
      <c r="CRA1" s="679"/>
      <c r="CRB1" s="679"/>
      <c r="CRC1" s="679"/>
      <c r="CRD1" s="679"/>
      <c r="CRE1" s="679"/>
      <c r="CRF1" s="679"/>
      <c r="CRG1" s="679"/>
      <c r="CRH1" s="679"/>
      <c r="CRI1" s="679"/>
      <c r="CRJ1" s="679"/>
      <c r="CRK1" s="679"/>
      <c r="CRL1" s="679"/>
      <c r="CRM1" s="679"/>
      <c r="CRN1" s="679"/>
      <c r="CRO1" s="679"/>
      <c r="CRP1" s="679"/>
      <c r="CRQ1" s="679"/>
      <c r="CRR1" s="679"/>
      <c r="CRS1" s="679"/>
      <c r="CRT1" s="679"/>
      <c r="CRU1" s="679"/>
      <c r="CRV1" s="679"/>
      <c r="CRW1" s="679"/>
      <c r="CRX1" s="679"/>
      <c r="CRY1" s="679"/>
      <c r="CRZ1" s="679"/>
      <c r="CSA1" s="679"/>
      <c r="CSB1" s="679"/>
      <c r="CSC1" s="679"/>
      <c r="CSD1" s="679"/>
      <c r="CSE1" s="679"/>
      <c r="CSF1" s="679"/>
      <c r="CSG1" s="679"/>
      <c r="CSH1" s="679"/>
      <c r="CSI1" s="679"/>
      <c r="CSJ1" s="679"/>
      <c r="CSK1" s="679"/>
      <c r="CSL1" s="679"/>
      <c r="CSM1" s="679"/>
      <c r="CSN1" s="679"/>
      <c r="CSO1" s="679"/>
      <c r="CSP1" s="679"/>
      <c r="CSQ1" s="679"/>
      <c r="CSR1" s="679"/>
      <c r="CSS1" s="679"/>
      <c r="CST1" s="679"/>
      <c r="CSU1" s="679"/>
      <c r="CSV1" s="679"/>
      <c r="CSW1" s="679"/>
      <c r="CSX1" s="679"/>
      <c r="CSY1" s="679"/>
      <c r="CSZ1" s="679"/>
      <c r="CTA1" s="679"/>
      <c r="CTB1" s="679"/>
      <c r="CTC1" s="679"/>
      <c r="CTD1" s="679"/>
      <c r="CTE1" s="679"/>
      <c r="CTF1" s="679"/>
      <c r="CTG1" s="679"/>
      <c r="CTH1" s="679"/>
      <c r="CTI1" s="679"/>
      <c r="CTJ1" s="679"/>
      <c r="CTK1" s="679"/>
      <c r="CTL1" s="679"/>
      <c r="CTM1" s="679"/>
      <c r="CTN1" s="679"/>
      <c r="CTO1" s="679"/>
      <c r="CTP1" s="679"/>
      <c r="CTQ1" s="679"/>
      <c r="CTR1" s="679"/>
      <c r="CTS1" s="679"/>
      <c r="CTT1" s="679"/>
      <c r="CTU1" s="679"/>
      <c r="CTV1" s="679"/>
      <c r="CTW1" s="679"/>
      <c r="CTX1" s="679"/>
      <c r="CTY1" s="679"/>
      <c r="CTZ1" s="679"/>
      <c r="CUA1" s="679"/>
      <c r="CUB1" s="679"/>
      <c r="CUC1" s="679"/>
      <c r="CUD1" s="679"/>
      <c r="CUE1" s="679"/>
      <c r="CUF1" s="679"/>
      <c r="CUG1" s="679"/>
      <c r="CUH1" s="679"/>
      <c r="CUI1" s="679"/>
      <c r="CUJ1" s="679"/>
      <c r="CUK1" s="679"/>
      <c r="CUL1" s="679"/>
      <c r="CUM1" s="679"/>
      <c r="CUN1" s="679"/>
      <c r="CUO1" s="679"/>
      <c r="CUP1" s="679"/>
      <c r="CUQ1" s="679"/>
      <c r="CUR1" s="679"/>
      <c r="CUS1" s="679"/>
      <c r="CUT1" s="679"/>
      <c r="CUU1" s="679"/>
      <c r="CUV1" s="679"/>
      <c r="CUW1" s="679"/>
      <c r="CUX1" s="679"/>
      <c r="CUY1" s="679"/>
      <c r="CUZ1" s="679"/>
      <c r="CVA1" s="679"/>
      <c r="CVB1" s="679"/>
      <c r="CVC1" s="679"/>
      <c r="CVD1" s="679"/>
      <c r="CVE1" s="679"/>
      <c r="CVF1" s="679"/>
      <c r="CVG1" s="679"/>
      <c r="CVH1" s="679"/>
      <c r="CVI1" s="679"/>
      <c r="CVJ1" s="679"/>
      <c r="CVK1" s="679"/>
      <c r="CVL1" s="679"/>
      <c r="CVM1" s="679"/>
      <c r="CVN1" s="679"/>
      <c r="CVO1" s="679"/>
      <c r="CVP1" s="679"/>
      <c r="CVQ1" s="679"/>
      <c r="CVR1" s="679"/>
      <c r="CVS1" s="679"/>
      <c r="CVT1" s="679"/>
      <c r="CVU1" s="679"/>
      <c r="CVV1" s="679"/>
      <c r="CVW1" s="679"/>
      <c r="CVX1" s="679"/>
      <c r="CVY1" s="679"/>
      <c r="CVZ1" s="679"/>
      <c r="CWA1" s="679"/>
      <c r="CWB1" s="679"/>
      <c r="CWC1" s="679"/>
      <c r="CWD1" s="679"/>
      <c r="CWE1" s="679"/>
      <c r="CWF1" s="679"/>
      <c r="CWG1" s="679"/>
      <c r="CWH1" s="679"/>
      <c r="CWI1" s="679"/>
      <c r="CWJ1" s="679"/>
      <c r="CWK1" s="679"/>
      <c r="CWL1" s="679"/>
      <c r="CWM1" s="679"/>
      <c r="CWN1" s="679"/>
      <c r="CWO1" s="679"/>
      <c r="CWP1" s="679"/>
      <c r="CWQ1" s="679"/>
      <c r="CWR1" s="679"/>
      <c r="CWS1" s="679"/>
      <c r="CWT1" s="679"/>
      <c r="CWU1" s="679"/>
      <c r="CWV1" s="679"/>
      <c r="CWW1" s="679"/>
      <c r="CWX1" s="679"/>
      <c r="CWY1" s="679"/>
      <c r="CWZ1" s="679"/>
      <c r="CXA1" s="679"/>
      <c r="CXB1" s="679"/>
      <c r="CXC1" s="679"/>
      <c r="CXD1" s="679"/>
      <c r="CXE1" s="679"/>
      <c r="CXF1" s="679"/>
      <c r="CXG1" s="679"/>
      <c r="CXH1" s="679"/>
      <c r="CXI1" s="679"/>
      <c r="CXJ1" s="679"/>
      <c r="CXK1" s="679"/>
      <c r="CXL1" s="679"/>
      <c r="CXM1" s="679"/>
      <c r="CXN1" s="679"/>
      <c r="CXO1" s="679"/>
      <c r="CXP1" s="679"/>
      <c r="CXQ1" s="679"/>
      <c r="CXR1" s="679"/>
      <c r="CXS1" s="679"/>
      <c r="CXT1" s="679"/>
      <c r="CXU1" s="679"/>
      <c r="CXV1" s="679"/>
      <c r="CXW1" s="679"/>
      <c r="CXX1" s="679"/>
      <c r="CXY1" s="679"/>
      <c r="CXZ1" s="679"/>
      <c r="CYA1" s="679"/>
      <c r="CYB1" s="679"/>
      <c r="CYC1" s="679"/>
      <c r="CYD1" s="679"/>
      <c r="CYE1" s="679"/>
      <c r="CYF1" s="679"/>
      <c r="CYG1" s="679"/>
      <c r="CYH1" s="679"/>
      <c r="CYI1" s="679"/>
      <c r="CYJ1" s="679"/>
      <c r="CYK1" s="679"/>
      <c r="CYL1" s="679"/>
      <c r="CYM1" s="679"/>
      <c r="CYN1" s="679"/>
      <c r="CYO1" s="679"/>
      <c r="CYP1" s="679"/>
      <c r="CYQ1" s="679"/>
      <c r="CYR1" s="679"/>
      <c r="CYS1" s="679"/>
      <c r="CYT1" s="679"/>
      <c r="CYU1" s="679"/>
      <c r="CYV1" s="679"/>
      <c r="CYW1" s="679"/>
      <c r="CYX1" s="679"/>
      <c r="CYY1" s="679"/>
      <c r="CYZ1" s="679"/>
      <c r="CZA1" s="679"/>
      <c r="CZB1" s="679"/>
      <c r="CZC1" s="679"/>
      <c r="CZD1" s="679"/>
      <c r="CZE1" s="679"/>
      <c r="CZF1" s="679"/>
      <c r="CZG1" s="679"/>
      <c r="CZH1" s="679"/>
      <c r="CZI1" s="679"/>
      <c r="CZJ1" s="679"/>
      <c r="CZK1" s="679"/>
      <c r="CZL1" s="679"/>
      <c r="CZM1" s="679"/>
      <c r="CZN1" s="679"/>
      <c r="CZO1" s="679"/>
      <c r="CZP1" s="679"/>
      <c r="CZQ1" s="679"/>
      <c r="CZR1" s="679"/>
      <c r="CZS1" s="679"/>
      <c r="CZT1" s="679"/>
      <c r="CZU1" s="679"/>
      <c r="CZV1" s="679"/>
      <c r="CZW1" s="679"/>
      <c r="CZX1" s="679"/>
      <c r="CZY1" s="679"/>
      <c r="CZZ1" s="679"/>
      <c r="DAA1" s="679"/>
      <c r="DAB1" s="679"/>
      <c r="DAC1" s="679"/>
      <c r="DAD1" s="679"/>
      <c r="DAE1" s="679"/>
      <c r="DAF1" s="679"/>
      <c r="DAG1" s="679"/>
      <c r="DAH1" s="679"/>
      <c r="DAI1" s="679"/>
      <c r="DAJ1" s="679"/>
      <c r="DAK1" s="679"/>
      <c r="DAL1" s="679"/>
      <c r="DAM1" s="679"/>
      <c r="DAN1" s="679"/>
      <c r="DAO1" s="679"/>
      <c r="DAP1" s="679"/>
      <c r="DAQ1" s="679"/>
      <c r="DAR1" s="679"/>
      <c r="DAS1" s="679"/>
      <c r="DAT1" s="679"/>
      <c r="DAU1" s="679"/>
      <c r="DAV1" s="679"/>
      <c r="DAW1" s="679"/>
      <c r="DAX1" s="679"/>
      <c r="DAY1" s="679"/>
      <c r="DAZ1" s="679"/>
      <c r="DBA1" s="679"/>
      <c r="DBB1" s="679"/>
      <c r="DBC1" s="679"/>
      <c r="DBD1" s="679"/>
      <c r="DBE1" s="679"/>
      <c r="DBF1" s="679"/>
      <c r="DBG1" s="679"/>
      <c r="DBH1" s="679"/>
      <c r="DBI1" s="679"/>
      <c r="DBJ1" s="679"/>
      <c r="DBK1" s="679"/>
      <c r="DBL1" s="679"/>
      <c r="DBM1" s="679"/>
      <c r="DBN1" s="679"/>
      <c r="DBO1" s="679"/>
      <c r="DBP1" s="679"/>
      <c r="DBQ1" s="679"/>
      <c r="DBR1" s="679"/>
      <c r="DBS1" s="679"/>
      <c r="DBT1" s="679"/>
      <c r="DBU1" s="679"/>
      <c r="DBV1" s="679"/>
      <c r="DBW1" s="679"/>
      <c r="DBX1" s="679"/>
      <c r="DBY1" s="679"/>
      <c r="DBZ1" s="679"/>
      <c r="DCA1" s="679"/>
      <c r="DCB1" s="679"/>
      <c r="DCC1" s="679"/>
      <c r="DCD1" s="679"/>
      <c r="DCE1" s="679"/>
      <c r="DCF1" s="679"/>
      <c r="DCG1" s="679"/>
      <c r="DCH1" s="679"/>
      <c r="DCI1" s="679"/>
      <c r="DCJ1" s="679"/>
      <c r="DCK1" s="679"/>
      <c r="DCL1" s="679"/>
      <c r="DCM1" s="679"/>
      <c r="DCN1" s="679"/>
      <c r="DCO1" s="679"/>
      <c r="DCP1" s="679"/>
      <c r="DCQ1" s="679"/>
      <c r="DCR1" s="679"/>
      <c r="DCS1" s="679"/>
      <c r="DCT1" s="679"/>
      <c r="DCU1" s="679"/>
      <c r="DCV1" s="679"/>
      <c r="DCW1" s="679"/>
      <c r="DCX1" s="679"/>
      <c r="DCY1" s="679"/>
      <c r="DCZ1" s="679"/>
      <c r="DDA1" s="679"/>
      <c r="DDB1" s="679"/>
      <c r="DDC1" s="679"/>
      <c r="DDD1" s="679"/>
      <c r="DDE1" s="679"/>
      <c r="DDF1" s="679"/>
      <c r="DDG1" s="679"/>
      <c r="DDH1" s="679"/>
      <c r="DDI1" s="679"/>
      <c r="DDJ1" s="679"/>
      <c r="DDK1" s="679"/>
      <c r="DDL1" s="679"/>
      <c r="DDM1" s="679"/>
      <c r="DDN1" s="679"/>
      <c r="DDO1" s="679"/>
      <c r="DDP1" s="679"/>
      <c r="DDQ1" s="679"/>
      <c r="DDR1" s="679"/>
      <c r="DDS1" s="679"/>
      <c r="DDT1" s="679"/>
      <c r="DDU1" s="679"/>
      <c r="DDV1" s="679"/>
      <c r="DDW1" s="679"/>
      <c r="DDX1" s="679"/>
      <c r="DDY1" s="679"/>
      <c r="DDZ1" s="679"/>
      <c r="DEA1" s="679"/>
      <c r="DEB1" s="679"/>
      <c r="DEC1" s="679"/>
      <c r="DED1" s="679"/>
      <c r="DEE1" s="679"/>
      <c r="DEF1" s="679"/>
      <c r="DEG1" s="679"/>
      <c r="DEH1" s="679"/>
      <c r="DEI1" s="679"/>
      <c r="DEJ1" s="679"/>
      <c r="DEK1" s="679"/>
      <c r="DEL1" s="679"/>
      <c r="DEM1" s="679"/>
      <c r="DEN1" s="679"/>
      <c r="DEO1" s="679"/>
      <c r="DEP1" s="679"/>
      <c r="DEQ1" s="679"/>
      <c r="DER1" s="679"/>
      <c r="DES1" s="679"/>
      <c r="DET1" s="679"/>
      <c r="DEU1" s="679"/>
      <c r="DEV1" s="679"/>
      <c r="DEW1" s="679"/>
      <c r="DEX1" s="679"/>
      <c r="DEY1" s="679"/>
      <c r="DEZ1" s="679"/>
      <c r="DFA1" s="679"/>
      <c r="DFB1" s="679"/>
      <c r="DFC1" s="679"/>
      <c r="DFD1" s="679"/>
      <c r="DFE1" s="679"/>
      <c r="DFF1" s="679"/>
      <c r="DFG1" s="679"/>
      <c r="DFH1" s="679"/>
      <c r="DFI1" s="679"/>
      <c r="DFJ1" s="679"/>
      <c r="DFK1" s="679"/>
      <c r="DFL1" s="679"/>
      <c r="DFM1" s="679"/>
      <c r="DFN1" s="679"/>
      <c r="DFO1" s="679"/>
      <c r="DFP1" s="679"/>
      <c r="DFQ1" s="679"/>
      <c r="DFR1" s="679"/>
      <c r="DFS1" s="679"/>
      <c r="DFT1" s="679"/>
      <c r="DFU1" s="679"/>
      <c r="DFV1" s="679"/>
      <c r="DFW1" s="679"/>
      <c r="DFX1" s="679"/>
      <c r="DFY1" s="679"/>
      <c r="DFZ1" s="679"/>
      <c r="DGA1" s="679"/>
      <c r="DGB1" s="679"/>
      <c r="DGC1" s="679"/>
      <c r="DGD1" s="679"/>
      <c r="DGE1" s="679"/>
      <c r="DGF1" s="679"/>
      <c r="DGG1" s="679"/>
      <c r="DGH1" s="679"/>
      <c r="DGI1" s="679"/>
      <c r="DGJ1" s="679"/>
      <c r="DGK1" s="679"/>
      <c r="DGL1" s="679"/>
      <c r="DGM1" s="679"/>
      <c r="DGN1" s="679"/>
      <c r="DGO1" s="679"/>
      <c r="DGP1" s="679"/>
      <c r="DGQ1" s="679"/>
      <c r="DGR1" s="679"/>
      <c r="DGS1" s="679"/>
      <c r="DGT1" s="679"/>
      <c r="DGU1" s="679"/>
      <c r="DGV1" s="679"/>
      <c r="DGW1" s="679"/>
      <c r="DGX1" s="679"/>
      <c r="DGY1" s="679"/>
      <c r="DGZ1" s="679"/>
      <c r="DHA1" s="679"/>
      <c r="DHB1" s="679"/>
      <c r="DHC1" s="679"/>
      <c r="DHD1" s="679"/>
      <c r="DHE1" s="679"/>
      <c r="DHF1" s="679"/>
      <c r="DHG1" s="679"/>
      <c r="DHH1" s="679"/>
      <c r="DHI1" s="679"/>
      <c r="DHJ1" s="679"/>
      <c r="DHK1" s="679"/>
      <c r="DHL1" s="679"/>
      <c r="DHM1" s="679"/>
      <c r="DHN1" s="679"/>
      <c r="DHO1" s="679"/>
      <c r="DHP1" s="679"/>
      <c r="DHQ1" s="679"/>
      <c r="DHR1" s="679"/>
      <c r="DHS1" s="679"/>
      <c r="DHT1" s="679"/>
      <c r="DHU1" s="679"/>
      <c r="DHV1" s="679"/>
      <c r="DHW1" s="679"/>
      <c r="DHX1" s="679"/>
      <c r="DHY1" s="679"/>
      <c r="DHZ1" s="679"/>
      <c r="DIA1" s="679"/>
      <c r="DIB1" s="679"/>
      <c r="DIC1" s="679"/>
      <c r="DID1" s="679"/>
      <c r="DIE1" s="679"/>
      <c r="DIF1" s="679"/>
      <c r="DIG1" s="679"/>
      <c r="DIH1" s="679"/>
      <c r="DII1" s="679"/>
      <c r="DIJ1" s="679"/>
      <c r="DIK1" s="679"/>
      <c r="DIL1" s="679"/>
      <c r="DIM1" s="679"/>
      <c r="DIN1" s="679"/>
      <c r="DIO1" s="679"/>
      <c r="DIP1" s="679"/>
      <c r="DIQ1" s="679"/>
      <c r="DIR1" s="679"/>
      <c r="DIS1" s="679"/>
      <c r="DIT1" s="679"/>
      <c r="DIU1" s="679"/>
      <c r="DIV1" s="679"/>
      <c r="DIW1" s="679"/>
      <c r="DIX1" s="679"/>
      <c r="DIY1" s="679"/>
      <c r="DIZ1" s="679"/>
      <c r="DJA1" s="679"/>
      <c r="DJB1" s="679"/>
      <c r="DJC1" s="679"/>
      <c r="DJD1" s="679"/>
      <c r="DJE1" s="679"/>
      <c r="DJF1" s="679"/>
      <c r="DJG1" s="679"/>
      <c r="DJH1" s="679"/>
      <c r="DJI1" s="679"/>
      <c r="DJJ1" s="679"/>
      <c r="DJK1" s="679"/>
      <c r="DJL1" s="679"/>
      <c r="DJM1" s="679"/>
      <c r="DJN1" s="679"/>
      <c r="DJO1" s="679"/>
      <c r="DJP1" s="679"/>
      <c r="DJQ1" s="679"/>
      <c r="DJR1" s="679"/>
      <c r="DJS1" s="679"/>
      <c r="DJT1" s="679"/>
      <c r="DJU1" s="679"/>
      <c r="DJV1" s="679"/>
      <c r="DJW1" s="679"/>
      <c r="DJX1" s="679"/>
      <c r="DJY1" s="679"/>
      <c r="DJZ1" s="679"/>
      <c r="DKA1" s="679"/>
      <c r="DKB1" s="679"/>
      <c r="DKC1" s="679"/>
      <c r="DKD1" s="679"/>
      <c r="DKE1" s="679"/>
      <c r="DKF1" s="679"/>
      <c r="DKG1" s="679"/>
      <c r="DKH1" s="679"/>
      <c r="DKI1" s="679"/>
      <c r="DKJ1" s="679"/>
      <c r="DKK1" s="679"/>
      <c r="DKL1" s="679"/>
      <c r="DKM1" s="679"/>
      <c r="DKN1" s="679"/>
      <c r="DKO1" s="679"/>
      <c r="DKP1" s="679"/>
      <c r="DKQ1" s="679"/>
      <c r="DKR1" s="679"/>
      <c r="DKS1" s="679"/>
      <c r="DKT1" s="679"/>
      <c r="DKU1" s="679"/>
      <c r="DKV1" s="679"/>
      <c r="DKW1" s="679"/>
      <c r="DKX1" s="679"/>
      <c r="DKY1" s="679"/>
      <c r="DKZ1" s="679"/>
      <c r="DLA1" s="679"/>
      <c r="DLB1" s="679"/>
      <c r="DLC1" s="679"/>
      <c r="DLD1" s="679"/>
      <c r="DLE1" s="679"/>
      <c r="DLF1" s="679"/>
      <c r="DLG1" s="679"/>
      <c r="DLH1" s="679"/>
      <c r="DLI1" s="679"/>
      <c r="DLJ1" s="679"/>
      <c r="DLK1" s="679"/>
      <c r="DLL1" s="679"/>
      <c r="DLM1" s="679"/>
      <c r="DLN1" s="679"/>
      <c r="DLO1" s="679"/>
      <c r="DLP1" s="679"/>
      <c r="DLQ1" s="679"/>
      <c r="DLR1" s="679"/>
      <c r="DLS1" s="679"/>
      <c r="DLT1" s="679"/>
      <c r="DLU1" s="679"/>
      <c r="DLV1" s="679"/>
      <c r="DLW1" s="679"/>
      <c r="DLX1" s="679"/>
      <c r="DLY1" s="679"/>
      <c r="DLZ1" s="679"/>
      <c r="DMA1" s="679"/>
      <c r="DMB1" s="679"/>
      <c r="DMC1" s="679"/>
      <c r="DMD1" s="679"/>
      <c r="DME1" s="679"/>
      <c r="DMF1" s="679"/>
      <c r="DMG1" s="679"/>
      <c r="DMH1" s="679"/>
      <c r="DMI1" s="679"/>
      <c r="DMJ1" s="679"/>
      <c r="DMK1" s="679"/>
      <c r="DML1" s="679"/>
      <c r="DMM1" s="679"/>
      <c r="DMN1" s="679"/>
      <c r="DMO1" s="679"/>
      <c r="DMP1" s="679"/>
      <c r="DMQ1" s="679"/>
      <c r="DMR1" s="679"/>
      <c r="DMS1" s="679"/>
      <c r="DMT1" s="679"/>
      <c r="DMU1" s="679"/>
      <c r="DMV1" s="679"/>
      <c r="DMW1" s="679"/>
      <c r="DMX1" s="679"/>
      <c r="DMY1" s="679"/>
      <c r="DMZ1" s="679"/>
      <c r="DNA1" s="679"/>
      <c r="DNB1" s="679"/>
      <c r="DNC1" s="679"/>
      <c r="DND1" s="679"/>
      <c r="DNE1" s="679"/>
      <c r="DNF1" s="679"/>
      <c r="DNG1" s="679"/>
      <c r="DNH1" s="679"/>
      <c r="DNI1" s="679"/>
      <c r="DNJ1" s="679"/>
      <c r="DNK1" s="679"/>
      <c r="DNL1" s="679"/>
      <c r="DNM1" s="679"/>
      <c r="DNN1" s="679"/>
      <c r="DNO1" s="679"/>
      <c r="DNP1" s="679"/>
      <c r="DNQ1" s="679"/>
      <c r="DNR1" s="679"/>
      <c r="DNS1" s="679"/>
      <c r="DNT1" s="679"/>
      <c r="DNU1" s="679"/>
      <c r="DNV1" s="679"/>
      <c r="DNW1" s="679"/>
      <c r="DNX1" s="679"/>
      <c r="DNY1" s="679"/>
      <c r="DNZ1" s="679"/>
      <c r="DOA1" s="679"/>
      <c r="DOB1" s="679"/>
      <c r="DOC1" s="679"/>
      <c r="DOD1" s="679"/>
      <c r="DOE1" s="679"/>
      <c r="DOF1" s="679"/>
      <c r="DOG1" s="679"/>
      <c r="DOH1" s="679"/>
      <c r="DOI1" s="679"/>
      <c r="DOJ1" s="679"/>
      <c r="DOK1" s="679"/>
      <c r="DOL1" s="679"/>
      <c r="DOM1" s="679"/>
      <c r="DON1" s="679"/>
      <c r="DOO1" s="679"/>
      <c r="DOP1" s="679"/>
      <c r="DOQ1" s="679"/>
      <c r="DOR1" s="679"/>
      <c r="DOS1" s="679"/>
      <c r="DOT1" s="679"/>
      <c r="DOU1" s="679"/>
      <c r="DOV1" s="679"/>
      <c r="DOW1" s="679"/>
      <c r="DOX1" s="679"/>
      <c r="DOY1" s="679"/>
      <c r="DOZ1" s="679"/>
      <c r="DPA1" s="679"/>
      <c r="DPB1" s="679"/>
      <c r="DPC1" s="679"/>
      <c r="DPD1" s="679"/>
      <c r="DPE1" s="679"/>
      <c r="DPF1" s="679"/>
      <c r="DPG1" s="679"/>
      <c r="DPH1" s="679"/>
      <c r="DPI1" s="679"/>
      <c r="DPJ1" s="679"/>
      <c r="DPK1" s="679"/>
      <c r="DPL1" s="679"/>
      <c r="DPM1" s="679"/>
      <c r="DPN1" s="679"/>
      <c r="DPO1" s="679"/>
      <c r="DPP1" s="679"/>
      <c r="DPQ1" s="679"/>
      <c r="DPR1" s="679"/>
      <c r="DPS1" s="679"/>
      <c r="DPT1" s="679"/>
      <c r="DPU1" s="679"/>
      <c r="DPV1" s="679"/>
      <c r="DPW1" s="679"/>
      <c r="DPX1" s="679"/>
      <c r="DPY1" s="679"/>
      <c r="DPZ1" s="679"/>
      <c r="DQA1" s="679"/>
      <c r="DQB1" s="679"/>
      <c r="DQC1" s="679"/>
      <c r="DQD1" s="679"/>
      <c r="DQE1" s="679"/>
      <c r="DQF1" s="679"/>
      <c r="DQG1" s="679"/>
      <c r="DQH1" s="679"/>
      <c r="DQI1" s="679"/>
      <c r="DQJ1" s="679"/>
      <c r="DQK1" s="679"/>
      <c r="DQL1" s="679"/>
      <c r="DQM1" s="679"/>
      <c r="DQN1" s="679"/>
      <c r="DQO1" s="679"/>
      <c r="DQP1" s="679"/>
      <c r="DQQ1" s="679"/>
      <c r="DQR1" s="679"/>
      <c r="DQS1" s="679"/>
      <c r="DQT1" s="679"/>
      <c r="DQU1" s="679"/>
      <c r="DQV1" s="679"/>
      <c r="DQW1" s="679"/>
      <c r="DQX1" s="679"/>
      <c r="DQY1" s="679"/>
      <c r="DQZ1" s="679"/>
      <c r="DRA1" s="679"/>
      <c r="DRB1" s="679"/>
      <c r="DRC1" s="679"/>
      <c r="DRD1" s="679"/>
      <c r="DRE1" s="679"/>
      <c r="DRF1" s="679"/>
      <c r="DRG1" s="679"/>
      <c r="DRH1" s="679"/>
      <c r="DRI1" s="679"/>
      <c r="DRJ1" s="679"/>
      <c r="DRK1" s="679"/>
      <c r="DRL1" s="679"/>
      <c r="DRM1" s="679"/>
      <c r="DRN1" s="679"/>
      <c r="DRO1" s="679"/>
      <c r="DRP1" s="679"/>
      <c r="DRQ1" s="679"/>
      <c r="DRR1" s="679"/>
      <c r="DRS1" s="679"/>
      <c r="DRT1" s="679"/>
      <c r="DRU1" s="679"/>
      <c r="DRV1" s="679"/>
      <c r="DRW1" s="679"/>
      <c r="DRX1" s="679"/>
      <c r="DRY1" s="679"/>
      <c r="DRZ1" s="679"/>
      <c r="DSA1" s="679"/>
      <c r="DSB1" s="679"/>
      <c r="DSC1" s="679"/>
      <c r="DSD1" s="679"/>
      <c r="DSE1" s="679"/>
      <c r="DSF1" s="679"/>
      <c r="DSG1" s="679"/>
      <c r="DSH1" s="679"/>
      <c r="DSI1" s="679"/>
      <c r="DSJ1" s="679"/>
      <c r="DSK1" s="679"/>
      <c r="DSL1" s="679"/>
      <c r="DSM1" s="679"/>
      <c r="DSN1" s="679"/>
      <c r="DSO1" s="679"/>
      <c r="DSP1" s="679"/>
      <c r="DSQ1" s="679"/>
      <c r="DSR1" s="679"/>
      <c r="DSS1" s="679"/>
      <c r="DST1" s="679"/>
      <c r="DSU1" s="679"/>
      <c r="DSV1" s="679"/>
      <c r="DSW1" s="679"/>
      <c r="DSX1" s="679"/>
      <c r="DSY1" s="679"/>
      <c r="DSZ1" s="679"/>
      <c r="DTA1" s="679"/>
      <c r="DTB1" s="679"/>
      <c r="DTC1" s="679"/>
      <c r="DTD1" s="679"/>
      <c r="DTE1" s="679"/>
      <c r="DTF1" s="679"/>
      <c r="DTG1" s="679"/>
      <c r="DTH1" s="679"/>
      <c r="DTI1" s="679"/>
      <c r="DTJ1" s="679"/>
      <c r="DTK1" s="679"/>
      <c r="DTL1" s="679"/>
      <c r="DTM1" s="679"/>
      <c r="DTN1" s="679"/>
      <c r="DTO1" s="679"/>
      <c r="DTP1" s="679"/>
      <c r="DTQ1" s="679"/>
      <c r="DTR1" s="679"/>
      <c r="DTS1" s="679"/>
      <c r="DTT1" s="679"/>
      <c r="DTU1" s="679"/>
      <c r="DTV1" s="679"/>
      <c r="DTW1" s="679"/>
      <c r="DTX1" s="679"/>
      <c r="DTY1" s="679"/>
      <c r="DTZ1" s="679"/>
      <c r="DUA1" s="679"/>
      <c r="DUB1" s="679"/>
      <c r="DUC1" s="679"/>
      <c r="DUD1" s="679"/>
      <c r="DUE1" s="679"/>
      <c r="DUF1" s="679"/>
      <c r="DUG1" s="679"/>
      <c r="DUH1" s="679"/>
      <c r="DUI1" s="679"/>
      <c r="DUJ1" s="679"/>
      <c r="DUK1" s="679"/>
      <c r="DUL1" s="679"/>
      <c r="DUM1" s="679"/>
      <c r="DUN1" s="679"/>
      <c r="DUO1" s="679"/>
      <c r="DUP1" s="679"/>
      <c r="DUQ1" s="679"/>
      <c r="DUR1" s="679"/>
      <c r="DUS1" s="679"/>
      <c r="DUT1" s="679"/>
      <c r="DUU1" s="679"/>
      <c r="DUV1" s="679"/>
      <c r="DUW1" s="679"/>
      <c r="DUX1" s="679"/>
      <c r="DUY1" s="679"/>
      <c r="DUZ1" s="679"/>
      <c r="DVA1" s="679"/>
      <c r="DVB1" s="679"/>
      <c r="DVC1" s="679"/>
      <c r="DVD1" s="679"/>
      <c r="DVE1" s="679"/>
      <c r="DVF1" s="679"/>
      <c r="DVG1" s="679"/>
      <c r="DVH1" s="679"/>
      <c r="DVI1" s="679"/>
      <c r="DVJ1" s="679"/>
      <c r="DVK1" s="679"/>
      <c r="DVL1" s="679"/>
      <c r="DVM1" s="679"/>
      <c r="DVN1" s="679"/>
      <c r="DVO1" s="679"/>
      <c r="DVP1" s="679"/>
      <c r="DVQ1" s="679"/>
      <c r="DVR1" s="679"/>
      <c r="DVS1" s="679"/>
      <c r="DVT1" s="679"/>
      <c r="DVU1" s="679"/>
      <c r="DVV1" s="679"/>
      <c r="DVW1" s="679"/>
      <c r="DVX1" s="679"/>
      <c r="DVY1" s="679"/>
      <c r="DVZ1" s="679"/>
      <c r="DWA1" s="679"/>
      <c r="DWB1" s="679"/>
      <c r="DWC1" s="679"/>
      <c r="DWD1" s="679"/>
      <c r="DWE1" s="679"/>
      <c r="DWF1" s="679"/>
      <c r="DWG1" s="679"/>
      <c r="DWH1" s="679"/>
      <c r="DWI1" s="679"/>
      <c r="DWJ1" s="679"/>
      <c r="DWK1" s="679"/>
      <c r="DWL1" s="679"/>
      <c r="DWM1" s="679"/>
      <c r="DWN1" s="679"/>
      <c r="DWO1" s="679"/>
      <c r="DWP1" s="679"/>
      <c r="DWQ1" s="679"/>
      <c r="DWR1" s="679"/>
      <c r="DWS1" s="679"/>
      <c r="DWT1" s="679"/>
      <c r="DWU1" s="679"/>
      <c r="DWV1" s="679"/>
      <c r="DWW1" s="679"/>
      <c r="DWX1" s="679"/>
      <c r="DWY1" s="679"/>
      <c r="DWZ1" s="679"/>
      <c r="DXA1" s="679"/>
      <c r="DXB1" s="679"/>
      <c r="DXC1" s="679"/>
      <c r="DXD1" s="679"/>
      <c r="DXE1" s="679"/>
      <c r="DXF1" s="679"/>
      <c r="DXG1" s="679"/>
      <c r="DXH1" s="679"/>
      <c r="DXI1" s="679"/>
      <c r="DXJ1" s="679"/>
      <c r="DXK1" s="679"/>
      <c r="DXL1" s="679"/>
      <c r="DXM1" s="679"/>
      <c r="DXN1" s="679"/>
      <c r="DXO1" s="679"/>
      <c r="DXP1" s="679"/>
      <c r="DXQ1" s="679"/>
      <c r="DXR1" s="679"/>
      <c r="DXS1" s="679"/>
      <c r="DXT1" s="679"/>
      <c r="DXU1" s="679"/>
      <c r="DXV1" s="679"/>
      <c r="DXW1" s="679"/>
      <c r="DXX1" s="679"/>
      <c r="DXY1" s="679"/>
      <c r="DXZ1" s="679"/>
      <c r="DYA1" s="679"/>
      <c r="DYB1" s="679"/>
      <c r="DYC1" s="679"/>
      <c r="DYD1" s="679"/>
      <c r="DYE1" s="679"/>
      <c r="DYF1" s="679"/>
      <c r="DYG1" s="679"/>
      <c r="DYH1" s="679"/>
      <c r="DYI1" s="679"/>
      <c r="DYJ1" s="679"/>
      <c r="DYK1" s="679"/>
      <c r="DYL1" s="679"/>
      <c r="DYM1" s="679"/>
      <c r="DYN1" s="679"/>
      <c r="DYO1" s="679"/>
      <c r="DYP1" s="679"/>
      <c r="DYQ1" s="679"/>
      <c r="DYR1" s="679"/>
      <c r="DYS1" s="679"/>
      <c r="DYT1" s="679"/>
      <c r="DYU1" s="679"/>
      <c r="DYV1" s="679"/>
      <c r="DYW1" s="679"/>
      <c r="DYX1" s="679"/>
      <c r="DYY1" s="679"/>
      <c r="DYZ1" s="679"/>
      <c r="DZA1" s="679"/>
      <c r="DZB1" s="679"/>
      <c r="DZC1" s="679"/>
      <c r="DZD1" s="679"/>
      <c r="DZE1" s="679"/>
      <c r="DZF1" s="679"/>
      <c r="DZG1" s="679"/>
      <c r="DZH1" s="679"/>
      <c r="DZI1" s="679"/>
      <c r="DZJ1" s="679"/>
      <c r="DZK1" s="679"/>
      <c r="DZL1" s="679"/>
      <c r="DZM1" s="679"/>
      <c r="DZN1" s="679"/>
      <c r="DZO1" s="679"/>
      <c r="DZP1" s="679"/>
      <c r="DZQ1" s="679"/>
      <c r="DZR1" s="679"/>
      <c r="DZS1" s="679"/>
      <c r="DZT1" s="679"/>
      <c r="DZU1" s="679"/>
      <c r="DZV1" s="679"/>
      <c r="DZW1" s="679"/>
      <c r="DZX1" s="679"/>
      <c r="DZY1" s="679"/>
      <c r="DZZ1" s="679"/>
      <c r="EAA1" s="679"/>
      <c r="EAB1" s="679"/>
      <c r="EAC1" s="679"/>
      <c r="EAD1" s="679"/>
      <c r="EAE1" s="679"/>
      <c r="EAF1" s="679"/>
      <c r="EAG1" s="679"/>
      <c r="EAH1" s="679"/>
      <c r="EAI1" s="679"/>
      <c r="EAJ1" s="679"/>
      <c r="EAK1" s="679"/>
      <c r="EAL1" s="679"/>
      <c r="EAM1" s="679"/>
      <c r="EAN1" s="679"/>
      <c r="EAO1" s="679"/>
      <c r="EAP1" s="679"/>
      <c r="EAQ1" s="679"/>
      <c r="EAR1" s="679"/>
      <c r="EAS1" s="679"/>
      <c r="EAT1" s="679"/>
      <c r="EAU1" s="679"/>
      <c r="EAV1" s="679"/>
      <c r="EAW1" s="679"/>
      <c r="EAX1" s="679"/>
      <c r="EAY1" s="679"/>
      <c r="EAZ1" s="679"/>
      <c r="EBA1" s="679"/>
      <c r="EBB1" s="679"/>
      <c r="EBC1" s="679"/>
      <c r="EBD1" s="679"/>
      <c r="EBE1" s="679"/>
      <c r="EBF1" s="679"/>
      <c r="EBG1" s="679"/>
      <c r="EBH1" s="679"/>
      <c r="EBI1" s="679"/>
      <c r="EBJ1" s="679"/>
      <c r="EBK1" s="679"/>
      <c r="EBL1" s="679"/>
      <c r="EBM1" s="679"/>
      <c r="EBN1" s="679"/>
      <c r="EBO1" s="679"/>
      <c r="EBP1" s="679"/>
      <c r="EBQ1" s="679"/>
      <c r="EBR1" s="679"/>
      <c r="EBS1" s="679"/>
      <c r="EBT1" s="679"/>
      <c r="EBU1" s="679"/>
      <c r="EBV1" s="679"/>
      <c r="EBW1" s="679"/>
      <c r="EBX1" s="679"/>
      <c r="EBY1" s="679"/>
      <c r="EBZ1" s="679"/>
      <c r="ECA1" s="679"/>
      <c r="ECB1" s="679"/>
      <c r="ECC1" s="679"/>
      <c r="ECD1" s="679"/>
      <c r="ECE1" s="679"/>
      <c r="ECF1" s="679"/>
      <c r="ECG1" s="679"/>
      <c r="ECH1" s="679"/>
      <c r="ECI1" s="679"/>
      <c r="ECJ1" s="679"/>
      <c r="ECK1" s="679"/>
      <c r="ECL1" s="679"/>
      <c r="ECM1" s="679"/>
      <c r="ECN1" s="679"/>
      <c r="ECO1" s="679"/>
      <c r="ECP1" s="679"/>
      <c r="ECQ1" s="679"/>
      <c r="ECR1" s="679"/>
      <c r="ECS1" s="679"/>
      <c r="ECT1" s="679"/>
      <c r="ECU1" s="679"/>
      <c r="ECV1" s="679"/>
      <c r="ECW1" s="679"/>
      <c r="ECX1" s="679"/>
      <c r="ECY1" s="679"/>
      <c r="ECZ1" s="679"/>
      <c r="EDA1" s="679"/>
      <c r="EDB1" s="679"/>
      <c r="EDC1" s="679"/>
      <c r="EDD1" s="679"/>
      <c r="EDE1" s="679"/>
      <c r="EDF1" s="679"/>
      <c r="EDG1" s="679"/>
      <c r="EDH1" s="679"/>
      <c r="EDI1" s="679"/>
      <c r="EDJ1" s="679"/>
      <c r="EDK1" s="679"/>
      <c r="EDL1" s="679"/>
      <c r="EDM1" s="679"/>
      <c r="EDN1" s="679"/>
      <c r="EDO1" s="679"/>
      <c r="EDP1" s="679"/>
      <c r="EDQ1" s="679"/>
      <c r="EDR1" s="679"/>
      <c r="EDS1" s="679"/>
      <c r="EDT1" s="679"/>
      <c r="EDU1" s="679"/>
      <c r="EDV1" s="679"/>
      <c r="EDW1" s="679"/>
      <c r="EDX1" s="679"/>
      <c r="EDY1" s="679"/>
      <c r="EDZ1" s="679"/>
      <c r="EEA1" s="679"/>
      <c r="EEB1" s="679"/>
      <c r="EEC1" s="679"/>
      <c r="EED1" s="679"/>
      <c r="EEE1" s="679"/>
      <c r="EEF1" s="679"/>
      <c r="EEG1" s="679"/>
      <c r="EEH1" s="679"/>
      <c r="EEI1" s="679"/>
      <c r="EEJ1" s="679"/>
      <c r="EEK1" s="679"/>
      <c r="EEL1" s="679"/>
      <c r="EEM1" s="679"/>
      <c r="EEN1" s="679"/>
      <c r="EEO1" s="679"/>
      <c r="EEP1" s="679"/>
      <c r="EEQ1" s="679"/>
      <c r="EER1" s="679"/>
      <c r="EES1" s="679"/>
      <c r="EET1" s="679"/>
      <c r="EEU1" s="679"/>
      <c r="EEV1" s="679"/>
      <c r="EEW1" s="679"/>
      <c r="EEX1" s="679"/>
      <c r="EEY1" s="679"/>
      <c r="EEZ1" s="679"/>
      <c r="EFA1" s="679"/>
      <c r="EFB1" s="679"/>
      <c r="EFC1" s="679"/>
      <c r="EFD1" s="679"/>
      <c r="EFE1" s="679"/>
      <c r="EFF1" s="679"/>
      <c r="EFG1" s="679"/>
      <c r="EFH1" s="679"/>
      <c r="EFI1" s="679"/>
      <c r="EFJ1" s="679"/>
      <c r="EFK1" s="679"/>
      <c r="EFL1" s="679"/>
      <c r="EFM1" s="679"/>
      <c r="EFN1" s="679"/>
      <c r="EFO1" s="679"/>
      <c r="EFP1" s="679"/>
      <c r="EFQ1" s="679"/>
      <c r="EFR1" s="679"/>
      <c r="EFS1" s="679"/>
      <c r="EFT1" s="679"/>
      <c r="EFU1" s="679"/>
      <c r="EFV1" s="679"/>
      <c r="EFW1" s="679"/>
      <c r="EFX1" s="679"/>
      <c r="EFY1" s="679"/>
      <c r="EFZ1" s="679"/>
      <c r="EGA1" s="679"/>
      <c r="EGB1" s="679"/>
      <c r="EGC1" s="679"/>
      <c r="EGD1" s="679"/>
      <c r="EGE1" s="679"/>
      <c r="EGF1" s="679"/>
      <c r="EGG1" s="679"/>
      <c r="EGH1" s="679"/>
      <c r="EGI1" s="679"/>
      <c r="EGJ1" s="679"/>
      <c r="EGK1" s="679"/>
      <c r="EGL1" s="679"/>
      <c r="EGM1" s="679"/>
      <c r="EGN1" s="679"/>
      <c r="EGO1" s="679"/>
      <c r="EGP1" s="679"/>
      <c r="EGQ1" s="679"/>
      <c r="EGR1" s="679"/>
      <c r="EGS1" s="679"/>
      <c r="EGT1" s="679"/>
      <c r="EGU1" s="679"/>
      <c r="EGV1" s="679"/>
      <c r="EGW1" s="679"/>
      <c r="EGX1" s="679"/>
      <c r="EGY1" s="679"/>
      <c r="EGZ1" s="679"/>
      <c r="EHA1" s="679"/>
      <c r="EHB1" s="679"/>
      <c r="EHC1" s="679"/>
      <c r="EHD1" s="679"/>
      <c r="EHE1" s="679"/>
      <c r="EHF1" s="679"/>
      <c r="EHG1" s="679"/>
      <c r="EHH1" s="679"/>
      <c r="EHI1" s="679"/>
      <c r="EHJ1" s="679"/>
      <c r="EHK1" s="679"/>
      <c r="EHL1" s="679"/>
      <c r="EHM1" s="679"/>
      <c r="EHN1" s="679"/>
      <c r="EHO1" s="679"/>
      <c r="EHP1" s="679"/>
      <c r="EHQ1" s="679"/>
      <c r="EHR1" s="679"/>
      <c r="EHS1" s="679"/>
      <c r="EHT1" s="679"/>
      <c r="EHU1" s="679"/>
      <c r="EHV1" s="679"/>
      <c r="EHW1" s="679"/>
      <c r="EHX1" s="679"/>
      <c r="EHY1" s="679"/>
      <c r="EHZ1" s="679"/>
      <c r="EIA1" s="679"/>
      <c r="EIB1" s="679"/>
      <c r="EIC1" s="679"/>
      <c r="EID1" s="679"/>
      <c r="EIE1" s="679"/>
      <c r="EIF1" s="679"/>
      <c r="EIG1" s="679"/>
      <c r="EIH1" s="679"/>
      <c r="EII1" s="679"/>
      <c r="EIJ1" s="679"/>
      <c r="EIK1" s="679"/>
      <c r="EIL1" s="679"/>
      <c r="EIM1" s="679"/>
      <c r="EIN1" s="679"/>
      <c r="EIO1" s="679"/>
      <c r="EIP1" s="679"/>
      <c r="EIQ1" s="679"/>
      <c r="EIR1" s="679"/>
      <c r="EIS1" s="679"/>
      <c r="EIT1" s="679"/>
      <c r="EIU1" s="679"/>
      <c r="EIV1" s="679"/>
      <c r="EIW1" s="679"/>
      <c r="EIX1" s="679"/>
      <c r="EIY1" s="679"/>
      <c r="EIZ1" s="679"/>
      <c r="EJA1" s="679"/>
      <c r="EJB1" s="679"/>
      <c r="EJC1" s="679"/>
      <c r="EJD1" s="679"/>
      <c r="EJE1" s="679"/>
      <c r="EJF1" s="679"/>
      <c r="EJG1" s="679"/>
      <c r="EJH1" s="679"/>
      <c r="EJI1" s="679"/>
      <c r="EJJ1" s="679"/>
      <c r="EJK1" s="679"/>
      <c r="EJL1" s="679"/>
      <c r="EJM1" s="679"/>
      <c r="EJN1" s="679"/>
      <c r="EJO1" s="679"/>
      <c r="EJP1" s="679"/>
      <c r="EJQ1" s="679"/>
      <c r="EJR1" s="679"/>
      <c r="EJS1" s="679"/>
      <c r="EJT1" s="679"/>
      <c r="EJU1" s="679"/>
      <c r="EJV1" s="679"/>
      <c r="EJW1" s="679"/>
      <c r="EJX1" s="679"/>
      <c r="EJY1" s="679"/>
      <c r="EJZ1" s="679"/>
      <c r="EKA1" s="679"/>
      <c r="EKB1" s="679"/>
      <c r="EKC1" s="679"/>
      <c r="EKD1" s="679"/>
      <c r="EKE1" s="679"/>
      <c r="EKF1" s="679"/>
      <c r="EKG1" s="679"/>
      <c r="EKH1" s="679"/>
      <c r="EKI1" s="679"/>
      <c r="EKJ1" s="679"/>
      <c r="EKK1" s="679"/>
      <c r="EKL1" s="679"/>
      <c r="EKM1" s="679"/>
      <c r="EKN1" s="679"/>
      <c r="EKO1" s="679"/>
      <c r="EKP1" s="679"/>
      <c r="EKQ1" s="679"/>
      <c r="EKR1" s="679"/>
      <c r="EKS1" s="679"/>
      <c r="EKT1" s="679"/>
      <c r="EKU1" s="679"/>
      <c r="EKV1" s="679"/>
      <c r="EKW1" s="679"/>
      <c r="EKX1" s="679"/>
      <c r="EKY1" s="679"/>
      <c r="EKZ1" s="679"/>
      <c r="ELA1" s="679"/>
      <c r="ELB1" s="679"/>
      <c r="ELC1" s="679"/>
      <c r="ELD1" s="679"/>
      <c r="ELE1" s="679"/>
      <c r="ELF1" s="679"/>
      <c r="ELG1" s="679"/>
      <c r="ELH1" s="679"/>
      <c r="ELI1" s="679"/>
      <c r="ELJ1" s="679"/>
      <c r="ELK1" s="679"/>
      <c r="ELL1" s="679"/>
      <c r="ELM1" s="679"/>
      <c r="ELN1" s="679"/>
      <c r="ELO1" s="679"/>
      <c r="ELP1" s="679"/>
      <c r="ELQ1" s="679"/>
      <c r="ELR1" s="679"/>
      <c r="ELS1" s="679"/>
      <c r="ELT1" s="679"/>
      <c r="ELU1" s="679"/>
      <c r="ELV1" s="679"/>
      <c r="ELW1" s="679"/>
      <c r="ELX1" s="679"/>
      <c r="ELY1" s="679"/>
      <c r="ELZ1" s="679"/>
      <c r="EMA1" s="679"/>
      <c r="EMB1" s="679"/>
      <c r="EMC1" s="679"/>
      <c r="EMD1" s="679"/>
      <c r="EME1" s="679"/>
      <c r="EMF1" s="679"/>
      <c r="EMG1" s="679"/>
      <c r="EMH1" s="679"/>
      <c r="EMI1" s="679"/>
      <c r="EMJ1" s="679"/>
      <c r="EMK1" s="679"/>
      <c r="EML1" s="679"/>
      <c r="EMM1" s="679"/>
      <c r="EMN1" s="679"/>
      <c r="EMO1" s="679"/>
      <c r="EMP1" s="679"/>
      <c r="EMQ1" s="679"/>
      <c r="EMR1" s="679"/>
      <c r="EMS1" s="679"/>
      <c r="EMT1" s="679"/>
      <c r="EMU1" s="679"/>
      <c r="EMV1" s="679"/>
      <c r="EMW1" s="679"/>
      <c r="EMX1" s="679"/>
      <c r="EMY1" s="679"/>
      <c r="EMZ1" s="679"/>
      <c r="ENA1" s="679"/>
      <c r="ENB1" s="679"/>
      <c r="ENC1" s="679"/>
      <c r="END1" s="679"/>
      <c r="ENE1" s="679"/>
      <c r="ENF1" s="679"/>
      <c r="ENG1" s="679"/>
      <c r="ENH1" s="679"/>
      <c r="ENI1" s="679"/>
      <c r="ENJ1" s="679"/>
      <c r="ENK1" s="679"/>
      <c r="ENL1" s="679"/>
      <c r="ENM1" s="679"/>
      <c r="ENN1" s="679"/>
      <c r="ENO1" s="679"/>
      <c r="ENP1" s="679"/>
      <c r="ENQ1" s="679"/>
      <c r="ENR1" s="679"/>
      <c r="ENS1" s="679"/>
      <c r="ENT1" s="679"/>
      <c r="ENU1" s="679"/>
      <c r="ENV1" s="679"/>
      <c r="ENW1" s="679"/>
      <c r="ENX1" s="679"/>
      <c r="ENY1" s="679"/>
      <c r="ENZ1" s="679"/>
      <c r="EOA1" s="679"/>
      <c r="EOB1" s="679"/>
      <c r="EOC1" s="679"/>
      <c r="EOD1" s="679"/>
      <c r="EOE1" s="679"/>
      <c r="EOF1" s="679"/>
      <c r="EOG1" s="679"/>
      <c r="EOH1" s="679"/>
      <c r="EOI1" s="679"/>
      <c r="EOJ1" s="679"/>
      <c r="EOK1" s="679"/>
      <c r="EOL1" s="679"/>
      <c r="EOM1" s="679"/>
      <c r="EON1" s="679"/>
      <c r="EOO1" s="679"/>
      <c r="EOP1" s="679"/>
      <c r="EOQ1" s="679"/>
      <c r="EOR1" s="679"/>
      <c r="EOS1" s="679"/>
      <c r="EOT1" s="679"/>
      <c r="EOU1" s="679"/>
      <c r="EOV1" s="679"/>
      <c r="EOW1" s="679"/>
      <c r="EOX1" s="679"/>
      <c r="EOY1" s="679"/>
      <c r="EOZ1" s="679"/>
      <c r="EPA1" s="679"/>
      <c r="EPB1" s="679"/>
      <c r="EPC1" s="679"/>
      <c r="EPD1" s="679"/>
      <c r="EPE1" s="679"/>
      <c r="EPF1" s="679"/>
      <c r="EPG1" s="679"/>
      <c r="EPH1" s="679"/>
      <c r="EPI1" s="679"/>
      <c r="EPJ1" s="679"/>
      <c r="EPK1" s="679"/>
      <c r="EPL1" s="679"/>
      <c r="EPM1" s="679"/>
      <c r="EPN1" s="679"/>
      <c r="EPO1" s="679"/>
      <c r="EPP1" s="679"/>
      <c r="EPQ1" s="679"/>
      <c r="EPR1" s="679"/>
      <c r="EPS1" s="679"/>
      <c r="EPT1" s="679"/>
      <c r="EPU1" s="679"/>
      <c r="EPV1" s="679"/>
      <c r="EPW1" s="679"/>
      <c r="EPX1" s="679"/>
      <c r="EPY1" s="679"/>
      <c r="EPZ1" s="679"/>
      <c r="EQA1" s="679"/>
      <c r="EQB1" s="679"/>
      <c r="EQC1" s="679"/>
      <c r="EQD1" s="679"/>
      <c r="EQE1" s="679"/>
      <c r="EQF1" s="679"/>
      <c r="EQG1" s="679"/>
      <c r="EQH1" s="679"/>
      <c r="EQI1" s="679"/>
      <c r="EQJ1" s="679"/>
      <c r="EQK1" s="679"/>
      <c r="EQL1" s="679"/>
      <c r="EQM1" s="679"/>
      <c r="EQN1" s="679"/>
      <c r="EQO1" s="679"/>
      <c r="EQP1" s="679"/>
      <c r="EQQ1" s="679"/>
      <c r="EQR1" s="679"/>
      <c r="EQS1" s="679"/>
      <c r="EQT1" s="679"/>
      <c r="EQU1" s="679"/>
      <c r="EQV1" s="679"/>
      <c r="EQW1" s="679"/>
      <c r="EQX1" s="679"/>
      <c r="EQY1" s="679"/>
      <c r="EQZ1" s="679"/>
      <c r="ERA1" s="679"/>
      <c r="ERB1" s="679"/>
      <c r="ERC1" s="679"/>
      <c r="ERD1" s="679"/>
      <c r="ERE1" s="679"/>
      <c r="ERF1" s="679"/>
      <c r="ERG1" s="679"/>
      <c r="ERH1" s="679"/>
      <c r="ERI1" s="679"/>
      <c r="ERJ1" s="679"/>
      <c r="ERK1" s="679"/>
      <c r="ERL1" s="679"/>
      <c r="ERM1" s="679"/>
      <c r="ERN1" s="679"/>
      <c r="ERO1" s="679"/>
      <c r="ERP1" s="679"/>
      <c r="ERQ1" s="679"/>
      <c r="ERR1" s="679"/>
      <c r="ERS1" s="679"/>
      <c r="ERT1" s="679"/>
      <c r="ERU1" s="679"/>
      <c r="ERV1" s="679"/>
      <c r="ERW1" s="679"/>
      <c r="ERX1" s="679"/>
      <c r="ERY1" s="679"/>
      <c r="ERZ1" s="679"/>
      <c r="ESA1" s="679"/>
      <c r="ESB1" s="679"/>
      <c r="ESC1" s="679"/>
      <c r="ESD1" s="679"/>
      <c r="ESE1" s="679"/>
      <c r="ESF1" s="679"/>
      <c r="ESG1" s="679"/>
      <c r="ESH1" s="679"/>
      <c r="ESI1" s="679"/>
      <c r="ESJ1" s="679"/>
      <c r="ESK1" s="679"/>
      <c r="ESL1" s="679"/>
      <c r="ESM1" s="679"/>
      <c r="ESN1" s="679"/>
      <c r="ESO1" s="679"/>
      <c r="ESP1" s="679"/>
      <c r="ESQ1" s="679"/>
      <c r="ESR1" s="679"/>
      <c r="ESS1" s="679"/>
      <c r="EST1" s="679"/>
      <c r="ESU1" s="679"/>
      <c r="ESV1" s="679"/>
      <c r="ESW1" s="679"/>
      <c r="ESX1" s="679"/>
      <c r="ESY1" s="679"/>
      <c r="ESZ1" s="679"/>
      <c r="ETA1" s="679"/>
      <c r="ETB1" s="679"/>
      <c r="ETC1" s="679"/>
      <c r="ETD1" s="679"/>
      <c r="ETE1" s="679"/>
      <c r="ETF1" s="679"/>
      <c r="ETG1" s="679"/>
      <c r="ETH1" s="679"/>
      <c r="ETI1" s="679"/>
      <c r="ETJ1" s="679"/>
      <c r="ETK1" s="679"/>
      <c r="ETL1" s="679"/>
      <c r="ETM1" s="679"/>
      <c r="ETN1" s="679"/>
      <c r="ETO1" s="679"/>
      <c r="ETP1" s="679"/>
      <c r="ETQ1" s="679"/>
      <c r="ETR1" s="679"/>
      <c r="ETS1" s="679"/>
      <c r="ETT1" s="679"/>
      <c r="ETU1" s="679"/>
      <c r="ETV1" s="679"/>
      <c r="ETW1" s="679"/>
      <c r="ETX1" s="679"/>
      <c r="ETY1" s="679"/>
      <c r="ETZ1" s="679"/>
      <c r="EUA1" s="679"/>
      <c r="EUB1" s="679"/>
      <c r="EUC1" s="679"/>
      <c r="EUD1" s="679"/>
      <c r="EUE1" s="679"/>
      <c r="EUF1" s="679"/>
      <c r="EUG1" s="679"/>
      <c r="EUH1" s="679"/>
      <c r="EUI1" s="679"/>
      <c r="EUJ1" s="679"/>
      <c r="EUK1" s="679"/>
      <c r="EUL1" s="679"/>
      <c r="EUM1" s="679"/>
      <c r="EUN1" s="679"/>
      <c r="EUO1" s="679"/>
      <c r="EUP1" s="679"/>
      <c r="EUQ1" s="679"/>
      <c r="EUR1" s="679"/>
      <c r="EUS1" s="679"/>
      <c r="EUT1" s="679"/>
      <c r="EUU1" s="679"/>
      <c r="EUV1" s="679"/>
      <c r="EUW1" s="679"/>
      <c r="EUX1" s="679"/>
      <c r="EUY1" s="679"/>
      <c r="EUZ1" s="679"/>
      <c r="EVA1" s="679"/>
      <c r="EVB1" s="679"/>
      <c r="EVC1" s="679"/>
      <c r="EVD1" s="679"/>
      <c r="EVE1" s="679"/>
      <c r="EVF1" s="679"/>
      <c r="EVG1" s="679"/>
      <c r="EVH1" s="679"/>
      <c r="EVI1" s="679"/>
      <c r="EVJ1" s="679"/>
      <c r="EVK1" s="679"/>
      <c r="EVL1" s="679"/>
      <c r="EVM1" s="679"/>
      <c r="EVN1" s="679"/>
      <c r="EVO1" s="679"/>
      <c r="EVP1" s="679"/>
      <c r="EVQ1" s="679"/>
      <c r="EVR1" s="679"/>
      <c r="EVS1" s="679"/>
      <c r="EVT1" s="679"/>
      <c r="EVU1" s="679"/>
      <c r="EVV1" s="679"/>
      <c r="EVW1" s="679"/>
      <c r="EVX1" s="679"/>
      <c r="EVY1" s="679"/>
      <c r="EVZ1" s="679"/>
      <c r="EWA1" s="679"/>
      <c r="EWB1" s="679"/>
      <c r="EWC1" s="679"/>
      <c r="EWD1" s="679"/>
      <c r="EWE1" s="679"/>
      <c r="EWF1" s="679"/>
      <c r="EWG1" s="679"/>
      <c r="EWH1" s="679"/>
      <c r="EWI1" s="679"/>
      <c r="EWJ1" s="679"/>
      <c r="EWK1" s="679"/>
      <c r="EWL1" s="679"/>
      <c r="EWM1" s="679"/>
      <c r="EWN1" s="679"/>
      <c r="EWO1" s="679"/>
      <c r="EWP1" s="679"/>
      <c r="EWQ1" s="679"/>
      <c r="EWR1" s="679"/>
      <c r="EWS1" s="679"/>
      <c r="EWT1" s="679"/>
      <c r="EWU1" s="679"/>
      <c r="EWV1" s="679"/>
      <c r="EWW1" s="679"/>
      <c r="EWX1" s="679"/>
      <c r="EWY1" s="679"/>
      <c r="EWZ1" s="679"/>
      <c r="EXA1" s="679"/>
      <c r="EXB1" s="679"/>
      <c r="EXC1" s="679"/>
      <c r="EXD1" s="679"/>
      <c r="EXE1" s="679"/>
      <c r="EXF1" s="679"/>
      <c r="EXG1" s="679"/>
      <c r="EXH1" s="679"/>
      <c r="EXI1" s="679"/>
      <c r="EXJ1" s="679"/>
      <c r="EXK1" s="679"/>
      <c r="EXL1" s="679"/>
      <c r="EXM1" s="679"/>
      <c r="EXN1" s="679"/>
      <c r="EXO1" s="679"/>
      <c r="EXP1" s="679"/>
      <c r="EXQ1" s="679"/>
      <c r="EXR1" s="679"/>
      <c r="EXS1" s="679"/>
      <c r="EXT1" s="679"/>
      <c r="EXU1" s="679"/>
      <c r="EXV1" s="679"/>
      <c r="EXW1" s="679"/>
      <c r="EXX1" s="679"/>
      <c r="EXY1" s="679"/>
      <c r="EXZ1" s="679"/>
      <c r="EYA1" s="679"/>
      <c r="EYB1" s="679"/>
      <c r="EYC1" s="679"/>
      <c r="EYD1" s="679"/>
      <c r="EYE1" s="679"/>
      <c r="EYF1" s="679"/>
      <c r="EYG1" s="679"/>
      <c r="EYH1" s="679"/>
      <c r="EYI1" s="679"/>
      <c r="EYJ1" s="679"/>
      <c r="EYK1" s="679"/>
      <c r="EYL1" s="679"/>
      <c r="EYM1" s="679"/>
      <c r="EYN1" s="679"/>
      <c r="EYO1" s="679"/>
      <c r="EYP1" s="679"/>
      <c r="EYQ1" s="679"/>
      <c r="EYR1" s="679"/>
      <c r="EYS1" s="679"/>
      <c r="EYT1" s="679"/>
      <c r="EYU1" s="679"/>
      <c r="EYV1" s="679"/>
      <c r="EYW1" s="679"/>
      <c r="EYX1" s="679"/>
      <c r="EYY1" s="679"/>
      <c r="EYZ1" s="679"/>
      <c r="EZA1" s="679"/>
      <c r="EZB1" s="679"/>
      <c r="EZC1" s="679"/>
      <c r="EZD1" s="679"/>
      <c r="EZE1" s="679"/>
      <c r="EZF1" s="679"/>
      <c r="EZG1" s="679"/>
      <c r="EZH1" s="679"/>
      <c r="EZI1" s="679"/>
      <c r="EZJ1" s="679"/>
      <c r="EZK1" s="679"/>
      <c r="EZL1" s="679"/>
      <c r="EZM1" s="679"/>
      <c r="EZN1" s="679"/>
      <c r="EZO1" s="679"/>
      <c r="EZP1" s="679"/>
      <c r="EZQ1" s="679"/>
      <c r="EZR1" s="679"/>
      <c r="EZS1" s="679"/>
      <c r="EZT1" s="679"/>
      <c r="EZU1" s="679"/>
      <c r="EZV1" s="679"/>
      <c r="EZW1" s="679"/>
      <c r="EZX1" s="679"/>
      <c r="EZY1" s="679"/>
      <c r="EZZ1" s="679"/>
      <c r="FAA1" s="679"/>
      <c r="FAB1" s="679"/>
      <c r="FAC1" s="679"/>
      <c r="FAD1" s="679"/>
      <c r="FAE1" s="679"/>
      <c r="FAF1" s="679"/>
      <c r="FAG1" s="679"/>
      <c r="FAH1" s="679"/>
      <c r="FAI1" s="679"/>
      <c r="FAJ1" s="679"/>
      <c r="FAK1" s="679"/>
      <c r="FAL1" s="679"/>
      <c r="FAM1" s="679"/>
      <c r="FAN1" s="679"/>
      <c r="FAO1" s="679"/>
      <c r="FAP1" s="679"/>
      <c r="FAQ1" s="679"/>
      <c r="FAR1" s="679"/>
      <c r="FAS1" s="679"/>
      <c r="FAT1" s="679"/>
      <c r="FAU1" s="679"/>
      <c r="FAV1" s="679"/>
      <c r="FAW1" s="679"/>
      <c r="FAX1" s="679"/>
      <c r="FAY1" s="679"/>
      <c r="FAZ1" s="679"/>
      <c r="FBA1" s="679"/>
      <c r="FBB1" s="679"/>
      <c r="FBC1" s="679"/>
      <c r="FBD1" s="679"/>
      <c r="FBE1" s="679"/>
      <c r="FBF1" s="679"/>
      <c r="FBG1" s="679"/>
      <c r="FBH1" s="679"/>
      <c r="FBI1" s="679"/>
      <c r="FBJ1" s="679"/>
      <c r="FBK1" s="679"/>
      <c r="FBL1" s="679"/>
      <c r="FBM1" s="679"/>
      <c r="FBN1" s="679"/>
      <c r="FBO1" s="679"/>
      <c r="FBP1" s="679"/>
      <c r="FBQ1" s="679"/>
      <c r="FBR1" s="679"/>
      <c r="FBS1" s="679"/>
      <c r="FBT1" s="679"/>
      <c r="FBU1" s="679"/>
      <c r="FBV1" s="679"/>
      <c r="FBW1" s="679"/>
      <c r="FBX1" s="679"/>
      <c r="FBY1" s="679"/>
      <c r="FBZ1" s="679"/>
      <c r="FCA1" s="679"/>
      <c r="FCB1" s="679"/>
      <c r="FCC1" s="679"/>
      <c r="FCD1" s="679"/>
      <c r="FCE1" s="679"/>
      <c r="FCF1" s="679"/>
      <c r="FCG1" s="679"/>
      <c r="FCH1" s="679"/>
      <c r="FCI1" s="679"/>
      <c r="FCJ1" s="679"/>
      <c r="FCK1" s="679"/>
      <c r="FCL1" s="679"/>
      <c r="FCM1" s="679"/>
      <c r="FCN1" s="679"/>
      <c r="FCO1" s="679"/>
      <c r="FCP1" s="679"/>
      <c r="FCQ1" s="679"/>
      <c r="FCR1" s="679"/>
      <c r="FCS1" s="679"/>
      <c r="FCT1" s="679"/>
      <c r="FCU1" s="679"/>
      <c r="FCV1" s="679"/>
      <c r="FCW1" s="679"/>
      <c r="FCX1" s="679"/>
      <c r="FCY1" s="679"/>
      <c r="FCZ1" s="679"/>
      <c r="FDA1" s="679"/>
      <c r="FDB1" s="679"/>
      <c r="FDC1" s="679"/>
      <c r="FDD1" s="679"/>
      <c r="FDE1" s="679"/>
      <c r="FDF1" s="679"/>
      <c r="FDG1" s="679"/>
      <c r="FDH1" s="679"/>
      <c r="FDI1" s="679"/>
      <c r="FDJ1" s="679"/>
      <c r="FDK1" s="679"/>
      <c r="FDL1" s="679"/>
      <c r="FDM1" s="679"/>
      <c r="FDN1" s="679"/>
      <c r="FDO1" s="679"/>
      <c r="FDP1" s="679"/>
      <c r="FDQ1" s="679"/>
      <c r="FDR1" s="679"/>
      <c r="FDS1" s="679"/>
      <c r="FDT1" s="679"/>
      <c r="FDU1" s="679"/>
      <c r="FDV1" s="679"/>
      <c r="FDW1" s="679"/>
      <c r="FDX1" s="679"/>
      <c r="FDY1" s="679"/>
      <c r="FDZ1" s="679"/>
      <c r="FEA1" s="679"/>
      <c r="FEB1" s="679"/>
      <c r="FEC1" s="679"/>
      <c r="FED1" s="679"/>
      <c r="FEE1" s="679"/>
      <c r="FEF1" s="679"/>
      <c r="FEG1" s="679"/>
      <c r="FEH1" s="679"/>
      <c r="FEI1" s="679"/>
      <c r="FEJ1" s="679"/>
      <c r="FEK1" s="679"/>
      <c r="FEL1" s="679"/>
      <c r="FEM1" s="679"/>
      <c r="FEN1" s="679"/>
      <c r="FEO1" s="679"/>
      <c r="FEP1" s="679"/>
      <c r="FEQ1" s="679"/>
      <c r="FER1" s="679"/>
      <c r="FES1" s="679"/>
      <c r="FET1" s="679"/>
      <c r="FEU1" s="679"/>
      <c r="FEV1" s="679"/>
      <c r="FEW1" s="679"/>
      <c r="FEX1" s="679"/>
      <c r="FEY1" s="679"/>
      <c r="FEZ1" s="679"/>
      <c r="FFA1" s="679"/>
      <c r="FFB1" s="679"/>
      <c r="FFC1" s="679"/>
      <c r="FFD1" s="679"/>
      <c r="FFE1" s="679"/>
      <c r="FFF1" s="679"/>
      <c r="FFG1" s="679"/>
      <c r="FFH1" s="679"/>
      <c r="FFI1" s="679"/>
      <c r="FFJ1" s="679"/>
      <c r="FFK1" s="679"/>
      <c r="FFL1" s="679"/>
      <c r="FFM1" s="679"/>
      <c r="FFN1" s="679"/>
      <c r="FFO1" s="679"/>
      <c r="FFP1" s="679"/>
      <c r="FFQ1" s="679"/>
      <c r="FFR1" s="679"/>
      <c r="FFS1" s="679"/>
      <c r="FFT1" s="679"/>
      <c r="FFU1" s="679"/>
      <c r="FFV1" s="679"/>
      <c r="FFW1" s="679"/>
      <c r="FFX1" s="679"/>
      <c r="FFY1" s="679"/>
      <c r="FFZ1" s="679"/>
      <c r="FGA1" s="679"/>
      <c r="FGB1" s="679"/>
      <c r="FGC1" s="679"/>
      <c r="FGD1" s="679"/>
      <c r="FGE1" s="679"/>
      <c r="FGF1" s="679"/>
      <c r="FGG1" s="679"/>
      <c r="FGH1" s="679"/>
      <c r="FGI1" s="679"/>
      <c r="FGJ1" s="679"/>
      <c r="FGK1" s="679"/>
      <c r="FGL1" s="679"/>
      <c r="FGM1" s="679"/>
      <c r="FGN1" s="679"/>
      <c r="FGO1" s="679"/>
      <c r="FGP1" s="679"/>
      <c r="FGQ1" s="679"/>
      <c r="FGR1" s="679"/>
      <c r="FGS1" s="679"/>
      <c r="FGT1" s="679"/>
      <c r="FGU1" s="679"/>
      <c r="FGV1" s="679"/>
      <c r="FGW1" s="679"/>
      <c r="FGX1" s="679"/>
      <c r="FGY1" s="679"/>
      <c r="FGZ1" s="679"/>
      <c r="FHA1" s="679"/>
      <c r="FHB1" s="679"/>
      <c r="FHC1" s="679"/>
      <c r="FHD1" s="679"/>
      <c r="FHE1" s="679"/>
      <c r="FHF1" s="679"/>
      <c r="FHG1" s="679"/>
      <c r="FHH1" s="679"/>
      <c r="FHI1" s="679"/>
      <c r="FHJ1" s="679"/>
      <c r="FHK1" s="679"/>
      <c r="FHL1" s="679"/>
      <c r="FHM1" s="679"/>
      <c r="FHN1" s="679"/>
      <c r="FHO1" s="679"/>
      <c r="FHP1" s="679"/>
      <c r="FHQ1" s="679"/>
      <c r="FHR1" s="679"/>
      <c r="FHS1" s="679"/>
      <c r="FHT1" s="679"/>
      <c r="FHU1" s="679"/>
      <c r="FHV1" s="679"/>
      <c r="FHW1" s="679"/>
      <c r="FHX1" s="679"/>
      <c r="FHY1" s="679"/>
      <c r="FHZ1" s="679"/>
      <c r="FIA1" s="679"/>
      <c r="FIB1" s="679"/>
      <c r="FIC1" s="679"/>
      <c r="FID1" s="679"/>
      <c r="FIE1" s="679"/>
      <c r="FIF1" s="679"/>
      <c r="FIG1" s="679"/>
      <c r="FIH1" s="679"/>
      <c r="FII1" s="679"/>
      <c r="FIJ1" s="679"/>
      <c r="FIK1" s="679"/>
      <c r="FIL1" s="679"/>
      <c r="FIM1" s="679"/>
      <c r="FIN1" s="679"/>
      <c r="FIO1" s="679"/>
      <c r="FIP1" s="679"/>
      <c r="FIQ1" s="679"/>
      <c r="FIR1" s="679"/>
      <c r="FIS1" s="679"/>
      <c r="FIT1" s="679"/>
      <c r="FIU1" s="679"/>
      <c r="FIV1" s="679"/>
      <c r="FIW1" s="679"/>
      <c r="FIX1" s="679"/>
      <c r="FIY1" s="679"/>
      <c r="FIZ1" s="679"/>
      <c r="FJA1" s="679"/>
      <c r="FJB1" s="679"/>
      <c r="FJC1" s="679"/>
      <c r="FJD1" s="679"/>
      <c r="FJE1" s="679"/>
      <c r="FJF1" s="679"/>
      <c r="FJG1" s="679"/>
      <c r="FJH1" s="679"/>
      <c r="FJI1" s="679"/>
      <c r="FJJ1" s="679"/>
      <c r="FJK1" s="679"/>
      <c r="FJL1" s="679"/>
      <c r="FJM1" s="679"/>
      <c r="FJN1" s="679"/>
      <c r="FJO1" s="679"/>
      <c r="FJP1" s="679"/>
      <c r="FJQ1" s="679"/>
      <c r="FJR1" s="679"/>
      <c r="FJS1" s="679"/>
      <c r="FJT1" s="679"/>
      <c r="FJU1" s="679"/>
      <c r="FJV1" s="679"/>
      <c r="FJW1" s="679"/>
      <c r="FJX1" s="679"/>
      <c r="FJY1" s="679"/>
      <c r="FJZ1" s="679"/>
      <c r="FKA1" s="679"/>
      <c r="FKB1" s="679"/>
      <c r="FKC1" s="679"/>
      <c r="FKD1" s="679"/>
      <c r="FKE1" s="679"/>
      <c r="FKF1" s="679"/>
      <c r="FKG1" s="679"/>
      <c r="FKH1" s="679"/>
      <c r="FKI1" s="679"/>
      <c r="FKJ1" s="679"/>
      <c r="FKK1" s="679"/>
      <c r="FKL1" s="679"/>
      <c r="FKM1" s="679"/>
      <c r="FKN1" s="679"/>
      <c r="FKO1" s="679"/>
      <c r="FKP1" s="679"/>
      <c r="FKQ1" s="679"/>
      <c r="FKR1" s="679"/>
      <c r="FKS1" s="679"/>
      <c r="FKT1" s="679"/>
      <c r="FKU1" s="679"/>
      <c r="FKV1" s="679"/>
      <c r="FKW1" s="679"/>
      <c r="FKX1" s="679"/>
      <c r="FKY1" s="679"/>
      <c r="FKZ1" s="679"/>
      <c r="FLA1" s="679"/>
      <c r="FLB1" s="679"/>
      <c r="FLC1" s="679"/>
      <c r="FLD1" s="679"/>
      <c r="FLE1" s="679"/>
      <c r="FLF1" s="679"/>
      <c r="FLG1" s="679"/>
      <c r="FLH1" s="679"/>
      <c r="FLI1" s="679"/>
      <c r="FLJ1" s="679"/>
      <c r="FLK1" s="679"/>
      <c r="FLL1" s="679"/>
      <c r="FLM1" s="679"/>
      <c r="FLN1" s="679"/>
      <c r="FLO1" s="679"/>
      <c r="FLP1" s="679"/>
      <c r="FLQ1" s="679"/>
      <c r="FLR1" s="679"/>
      <c r="FLS1" s="679"/>
      <c r="FLT1" s="679"/>
      <c r="FLU1" s="679"/>
      <c r="FLV1" s="679"/>
      <c r="FLW1" s="679"/>
      <c r="FLX1" s="679"/>
      <c r="FLY1" s="679"/>
      <c r="FLZ1" s="679"/>
      <c r="FMA1" s="679"/>
      <c r="FMB1" s="679"/>
      <c r="FMC1" s="679"/>
      <c r="FMD1" s="679"/>
      <c r="FME1" s="679"/>
      <c r="FMF1" s="679"/>
      <c r="FMG1" s="679"/>
      <c r="FMH1" s="679"/>
      <c r="FMI1" s="679"/>
      <c r="FMJ1" s="679"/>
      <c r="FMK1" s="679"/>
      <c r="FML1" s="679"/>
      <c r="FMM1" s="679"/>
      <c r="FMN1" s="679"/>
      <c r="FMO1" s="679"/>
      <c r="FMP1" s="679"/>
      <c r="FMQ1" s="679"/>
      <c r="FMR1" s="679"/>
      <c r="FMS1" s="679"/>
      <c r="FMT1" s="679"/>
      <c r="FMU1" s="679"/>
      <c r="FMV1" s="679"/>
      <c r="FMW1" s="679"/>
      <c r="FMX1" s="679"/>
      <c r="FMY1" s="679"/>
      <c r="FMZ1" s="679"/>
      <c r="FNA1" s="679"/>
      <c r="FNB1" s="679"/>
      <c r="FNC1" s="679"/>
      <c r="FND1" s="679"/>
      <c r="FNE1" s="679"/>
      <c r="FNF1" s="679"/>
      <c r="FNG1" s="679"/>
      <c r="FNH1" s="679"/>
      <c r="FNI1" s="679"/>
      <c r="FNJ1" s="679"/>
      <c r="FNK1" s="679"/>
      <c r="FNL1" s="679"/>
      <c r="FNM1" s="679"/>
      <c r="FNN1" s="679"/>
      <c r="FNO1" s="679"/>
      <c r="FNP1" s="679"/>
      <c r="FNQ1" s="679"/>
      <c r="FNR1" s="679"/>
      <c r="FNS1" s="679"/>
      <c r="FNT1" s="679"/>
      <c r="FNU1" s="679"/>
      <c r="FNV1" s="679"/>
      <c r="FNW1" s="679"/>
      <c r="FNX1" s="679"/>
      <c r="FNY1" s="679"/>
      <c r="FNZ1" s="679"/>
      <c r="FOA1" s="679"/>
      <c r="FOB1" s="679"/>
      <c r="FOC1" s="679"/>
      <c r="FOD1" s="679"/>
      <c r="FOE1" s="679"/>
      <c r="FOF1" s="679"/>
      <c r="FOG1" s="679"/>
      <c r="FOH1" s="679"/>
      <c r="FOI1" s="679"/>
      <c r="FOJ1" s="679"/>
      <c r="FOK1" s="679"/>
      <c r="FOL1" s="679"/>
      <c r="FOM1" s="679"/>
      <c r="FON1" s="679"/>
      <c r="FOO1" s="679"/>
      <c r="FOP1" s="679"/>
      <c r="FOQ1" s="679"/>
      <c r="FOR1" s="679"/>
      <c r="FOS1" s="679"/>
      <c r="FOT1" s="679"/>
      <c r="FOU1" s="679"/>
      <c r="FOV1" s="679"/>
      <c r="FOW1" s="679"/>
      <c r="FOX1" s="679"/>
      <c r="FOY1" s="679"/>
      <c r="FOZ1" s="679"/>
      <c r="FPA1" s="679"/>
      <c r="FPB1" s="679"/>
      <c r="FPC1" s="679"/>
      <c r="FPD1" s="679"/>
      <c r="FPE1" s="679"/>
      <c r="FPF1" s="679"/>
      <c r="FPG1" s="679"/>
      <c r="FPH1" s="679"/>
      <c r="FPI1" s="679"/>
      <c r="FPJ1" s="679"/>
      <c r="FPK1" s="679"/>
      <c r="FPL1" s="679"/>
      <c r="FPM1" s="679"/>
      <c r="FPN1" s="679"/>
      <c r="FPO1" s="679"/>
      <c r="FPP1" s="679"/>
      <c r="FPQ1" s="679"/>
      <c r="FPR1" s="679"/>
      <c r="FPS1" s="679"/>
      <c r="FPT1" s="679"/>
      <c r="FPU1" s="679"/>
      <c r="FPV1" s="679"/>
      <c r="FPW1" s="679"/>
      <c r="FPX1" s="679"/>
      <c r="FPY1" s="679"/>
      <c r="FPZ1" s="679"/>
      <c r="FQA1" s="679"/>
      <c r="FQB1" s="679"/>
      <c r="FQC1" s="679"/>
      <c r="FQD1" s="679"/>
      <c r="FQE1" s="679"/>
      <c r="FQF1" s="679"/>
      <c r="FQG1" s="679"/>
      <c r="FQH1" s="679"/>
      <c r="FQI1" s="679"/>
      <c r="FQJ1" s="679"/>
      <c r="FQK1" s="679"/>
      <c r="FQL1" s="679"/>
      <c r="FQM1" s="679"/>
      <c r="FQN1" s="679"/>
      <c r="FQO1" s="679"/>
      <c r="FQP1" s="679"/>
      <c r="FQQ1" s="679"/>
      <c r="FQR1" s="679"/>
      <c r="FQS1" s="679"/>
      <c r="FQT1" s="679"/>
      <c r="FQU1" s="679"/>
      <c r="FQV1" s="679"/>
      <c r="FQW1" s="679"/>
      <c r="FQX1" s="679"/>
      <c r="FQY1" s="679"/>
      <c r="FQZ1" s="679"/>
      <c r="FRA1" s="679"/>
      <c r="FRB1" s="679"/>
      <c r="FRC1" s="679"/>
      <c r="FRD1" s="679"/>
      <c r="FRE1" s="679"/>
      <c r="FRF1" s="679"/>
      <c r="FRG1" s="679"/>
      <c r="FRH1" s="679"/>
      <c r="FRI1" s="679"/>
      <c r="FRJ1" s="679"/>
      <c r="FRK1" s="679"/>
      <c r="FRL1" s="679"/>
      <c r="FRM1" s="679"/>
      <c r="FRN1" s="679"/>
      <c r="FRO1" s="679"/>
      <c r="FRP1" s="679"/>
      <c r="FRQ1" s="679"/>
      <c r="FRR1" s="679"/>
      <c r="FRS1" s="679"/>
      <c r="FRT1" s="679"/>
      <c r="FRU1" s="679"/>
      <c r="FRV1" s="679"/>
      <c r="FRW1" s="679"/>
      <c r="FRX1" s="679"/>
      <c r="FRY1" s="679"/>
      <c r="FRZ1" s="679"/>
      <c r="FSA1" s="679"/>
      <c r="FSB1" s="679"/>
      <c r="FSC1" s="679"/>
      <c r="FSD1" s="679"/>
      <c r="FSE1" s="679"/>
      <c r="FSF1" s="679"/>
      <c r="FSG1" s="679"/>
      <c r="FSH1" s="679"/>
      <c r="FSI1" s="679"/>
      <c r="FSJ1" s="679"/>
      <c r="FSK1" s="679"/>
      <c r="FSL1" s="679"/>
      <c r="FSM1" s="679"/>
      <c r="FSN1" s="679"/>
      <c r="FSO1" s="679"/>
      <c r="FSP1" s="679"/>
      <c r="FSQ1" s="679"/>
      <c r="FSR1" s="679"/>
      <c r="FSS1" s="679"/>
      <c r="FST1" s="679"/>
      <c r="FSU1" s="679"/>
      <c r="FSV1" s="679"/>
      <c r="FSW1" s="679"/>
      <c r="FSX1" s="679"/>
      <c r="FSY1" s="679"/>
      <c r="FSZ1" s="679"/>
      <c r="FTA1" s="679"/>
      <c r="FTB1" s="679"/>
      <c r="FTC1" s="679"/>
      <c r="FTD1" s="679"/>
      <c r="FTE1" s="679"/>
      <c r="FTF1" s="679"/>
      <c r="FTG1" s="679"/>
      <c r="FTH1" s="679"/>
      <c r="FTI1" s="679"/>
      <c r="FTJ1" s="679"/>
      <c r="FTK1" s="679"/>
      <c r="FTL1" s="679"/>
      <c r="FTM1" s="679"/>
      <c r="FTN1" s="679"/>
      <c r="FTO1" s="679"/>
      <c r="FTP1" s="679"/>
      <c r="FTQ1" s="679"/>
      <c r="FTR1" s="679"/>
      <c r="FTS1" s="679"/>
      <c r="FTT1" s="679"/>
      <c r="FTU1" s="679"/>
      <c r="FTV1" s="679"/>
      <c r="FTW1" s="679"/>
      <c r="FTX1" s="679"/>
      <c r="FTY1" s="679"/>
      <c r="FTZ1" s="679"/>
      <c r="FUA1" s="679"/>
      <c r="FUB1" s="679"/>
      <c r="FUC1" s="679"/>
      <c r="FUD1" s="679"/>
      <c r="FUE1" s="679"/>
      <c r="FUF1" s="679"/>
      <c r="FUG1" s="679"/>
      <c r="FUH1" s="679"/>
      <c r="FUI1" s="679"/>
      <c r="FUJ1" s="679"/>
      <c r="FUK1" s="679"/>
      <c r="FUL1" s="679"/>
      <c r="FUM1" s="679"/>
      <c r="FUN1" s="679"/>
      <c r="FUO1" s="679"/>
      <c r="FUP1" s="679"/>
      <c r="FUQ1" s="679"/>
      <c r="FUR1" s="679"/>
      <c r="FUS1" s="679"/>
      <c r="FUT1" s="679"/>
      <c r="FUU1" s="679"/>
      <c r="FUV1" s="679"/>
      <c r="FUW1" s="679"/>
      <c r="FUX1" s="679"/>
      <c r="FUY1" s="679"/>
      <c r="FUZ1" s="679"/>
      <c r="FVA1" s="679"/>
      <c r="FVB1" s="679"/>
      <c r="FVC1" s="679"/>
      <c r="FVD1" s="679"/>
      <c r="FVE1" s="679"/>
      <c r="FVF1" s="679"/>
      <c r="FVG1" s="679"/>
      <c r="FVH1" s="679"/>
      <c r="FVI1" s="679"/>
      <c r="FVJ1" s="679"/>
      <c r="FVK1" s="679"/>
      <c r="FVL1" s="679"/>
      <c r="FVM1" s="679"/>
      <c r="FVN1" s="679"/>
      <c r="FVO1" s="679"/>
      <c r="FVP1" s="679"/>
      <c r="FVQ1" s="679"/>
      <c r="FVR1" s="679"/>
      <c r="FVS1" s="679"/>
      <c r="FVT1" s="679"/>
      <c r="FVU1" s="679"/>
      <c r="FVV1" s="679"/>
      <c r="FVW1" s="679"/>
      <c r="FVX1" s="679"/>
      <c r="FVY1" s="679"/>
      <c r="FVZ1" s="679"/>
      <c r="FWA1" s="679"/>
      <c r="FWB1" s="679"/>
      <c r="FWC1" s="679"/>
      <c r="FWD1" s="679"/>
      <c r="FWE1" s="679"/>
      <c r="FWF1" s="679"/>
      <c r="FWG1" s="679"/>
      <c r="FWH1" s="679"/>
      <c r="FWI1" s="679"/>
      <c r="FWJ1" s="679"/>
      <c r="FWK1" s="679"/>
      <c r="FWL1" s="679"/>
      <c r="FWM1" s="679"/>
      <c r="FWN1" s="679"/>
      <c r="FWO1" s="679"/>
      <c r="FWP1" s="679"/>
      <c r="FWQ1" s="679"/>
      <c r="FWR1" s="679"/>
      <c r="FWS1" s="679"/>
      <c r="FWT1" s="679"/>
      <c r="FWU1" s="679"/>
      <c r="FWV1" s="679"/>
      <c r="FWW1" s="679"/>
      <c r="FWX1" s="679"/>
      <c r="FWY1" s="679"/>
      <c r="FWZ1" s="679"/>
      <c r="FXA1" s="679"/>
      <c r="FXB1" s="679"/>
      <c r="FXC1" s="679"/>
      <c r="FXD1" s="679"/>
      <c r="FXE1" s="679"/>
      <c r="FXF1" s="679"/>
      <c r="FXG1" s="679"/>
      <c r="FXH1" s="679"/>
      <c r="FXI1" s="679"/>
      <c r="FXJ1" s="679"/>
      <c r="FXK1" s="679"/>
      <c r="FXL1" s="679"/>
      <c r="FXM1" s="679"/>
      <c r="FXN1" s="679"/>
      <c r="FXO1" s="679"/>
      <c r="FXP1" s="679"/>
      <c r="FXQ1" s="679"/>
      <c r="FXR1" s="679"/>
      <c r="FXS1" s="679"/>
      <c r="FXT1" s="679"/>
      <c r="FXU1" s="679"/>
      <c r="FXV1" s="679"/>
      <c r="FXW1" s="679"/>
      <c r="FXX1" s="679"/>
      <c r="FXY1" s="679"/>
      <c r="FXZ1" s="679"/>
      <c r="FYA1" s="679"/>
      <c r="FYB1" s="679"/>
      <c r="FYC1" s="679"/>
      <c r="FYD1" s="679"/>
      <c r="FYE1" s="679"/>
      <c r="FYF1" s="679"/>
      <c r="FYG1" s="679"/>
      <c r="FYH1" s="679"/>
      <c r="FYI1" s="679"/>
      <c r="FYJ1" s="679"/>
      <c r="FYK1" s="679"/>
      <c r="FYL1" s="679"/>
      <c r="FYM1" s="679"/>
      <c r="FYN1" s="679"/>
      <c r="FYO1" s="679"/>
      <c r="FYP1" s="679"/>
      <c r="FYQ1" s="679"/>
      <c r="FYR1" s="679"/>
      <c r="FYS1" s="679"/>
      <c r="FYT1" s="679"/>
      <c r="FYU1" s="679"/>
      <c r="FYV1" s="679"/>
      <c r="FYW1" s="679"/>
      <c r="FYX1" s="679"/>
      <c r="FYY1" s="679"/>
      <c r="FYZ1" s="679"/>
      <c r="FZA1" s="679"/>
      <c r="FZB1" s="679"/>
      <c r="FZC1" s="679"/>
      <c r="FZD1" s="679"/>
      <c r="FZE1" s="679"/>
      <c r="FZF1" s="679"/>
      <c r="FZG1" s="679"/>
      <c r="FZH1" s="679"/>
      <c r="FZI1" s="679"/>
      <c r="FZJ1" s="679"/>
      <c r="FZK1" s="679"/>
      <c r="FZL1" s="679"/>
      <c r="FZM1" s="679"/>
      <c r="FZN1" s="679"/>
      <c r="FZO1" s="679"/>
      <c r="FZP1" s="679"/>
      <c r="FZQ1" s="679"/>
      <c r="FZR1" s="679"/>
      <c r="FZS1" s="679"/>
      <c r="FZT1" s="679"/>
      <c r="FZU1" s="679"/>
      <c r="FZV1" s="679"/>
      <c r="FZW1" s="679"/>
      <c r="FZX1" s="679"/>
      <c r="FZY1" s="679"/>
      <c r="FZZ1" s="679"/>
      <c r="GAA1" s="679"/>
      <c r="GAB1" s="679"/>
      <c r="GAC1" s="679"/>
      <c r="GAD1" s="679"/>
      <c r="GAE1" s="679"/>
      <c r="GAF1" s="679"/>
      <c r="GAG1" s="679"/>
      <c r="GAH1" s="679"/>
      <c r="GAI1" s="679"/>
      <c r="GAJ1" s="679"/>
      <c r="GAK1" s="679"/>
      <c r="GAL1" s="679"/>
      <c r="GAM1" s="679"/>
      <c r="GAN1" s="679"/>
      <c r="GAO1" s="679"/>
      <c r="GAP1" s="679"/>
      <c r="GAQ1" s="679"/>
      <c r="GAR1" s="679"/>
      <c r="GAS1" s="679"/>
      <c r="GAT1" s="679"/>
      <c r="GAU1" s="679"/>
      <c r="GAV1" s="679"/>
      <c r="GAW1" s="679"/>
      <c r="GAX1" s="679"/>
      <c r="GAY1" s="679"/>
      <c r="GAZ1" s="679"/>
      <c r="GBA1" s="679"/>
      <c r="GBB1" s="679"/>
      <c r="GBC1" s="679"/>
      <c r="GBD1" s="679"/>
      <c r="GBE1" s="679"/>
      <c r="GBF1" s="679"/>
      <c r="GBG1" s="679"/>
      <c r="GBH1" s="679"/>
      <c r="GBI1" s="679"/>
      <c r="GBJ1" s="679"/>
      <c r="GBK1" s="679"/>
      <c r="GBL1" s="679"/>
      <c r="GBM1" s="679"/>
      <c r="GBN1" s="679"/>
      <c r="GBO1" s="679"/>
      <c r="GBP1" s="679"/>
      <c r="GBQ1" s="679"/>
      <c r="GBR1" s="679"/>
      <c r="GBS1" s="679"/>
      <c r="GBT1" s="679"/>
      <c r="GBU1" s="679"/>
      <c r="GBV1" s="679"/>
      <c r="GBW1" s="679"/>
      <c r="GBX1" s="679"/>
      <c r="GBY1" s="679"/>
      <c r="GBZ1" s="679"/>
      <c r="GCA1" s="679"/>
      <c r="GCB1" s="679"/>
      <c r="GCC1" s="679"/>
      <c r="GCD1" s="679"/>
      <c r="GCE1" s="679"/>
      <c r="GCF1" s="679"/>
      <c r="GCG1" s="679"/>
      <c r="GCH1" s="679"/>
      <c r="GCI1" s="679"/>
      <c r="GCJ1" s="679"/>
      <c r="GCK1" s="679"/>
      <c r="GCL1" s="679"/>
      <c r="GCM1" s="679"/>
      <c r="GCN1" s="679"/>
      <c r="GCO1" s="679"/>
      <c r="GCP1" s="679"/>
      <c r="GCQ1" s="679"/>
      <c r="GCR1" s="679"/>
      <c r="GCS1" s="679"/>
      <c r="GCT1" s="679"/>
      <c r="GCU1" s="679"/>
      <c r="GCV1" s="679"/>
      <c r="GCW1" s="679"/>
      <c r="GCX1" s="679"/>
      <c r="GCY1" s="679"/>
      <c r="GCZ1" s="679"/>
      <c r="GDA1" s="679"/>
      <c r="GDB1" s="679"/>
      <c r="GDC1" s="679"/>
      <c r="GDD1" s="679"/>
      <c r="GDE1" s="679"/>
      <c r="GDF1" s="679"/>
      <c r="GDG1" s="679"/>
      <c r="GDH1" s="679"/>
      <c r="GDI1" s="679"/>
      <c r="GDJ1" s="679"/>
      <c r="GDK1" s="679"/>
      <c r="GDL1" s="679"/>
      <c r="GDM1" s="679"/>
      <c r="GDN1" s="679"/>
      <c r="GDO1" s="679"/>
      <c r="GDP1" s="679"/>
      <c r="GDQ1" s="679"/>
      <c r="GDR1" s="679"/>
      <c r="GDS1" s="679"/>
      <c r="GDT1" s="679"/>
      <c r="GDU1" s="679"/>
      <c r="GDV1" s="679"/>
      <c r="GDW1" s="679"/>
      <c r="GDX1" s="679"/>
      <c r="GDY1" s="679"/>
      <c r="GDZ1" s="679"/>
      <c r="GEA1" s="679"/>
      <c r="GEB1" s="679"/>
      <c r="GEC1" s="679"/>
      <c r="GED1" s="679"/>
      <c r="GEE1" s="679"/>
      <c r="GEF1" s="679"/>
      <c r="GEG1" s="679"/>
      <c r="GEH1" s="679"/>
      <c r="GEI1" s="679"/>
      <c r="GEJ1" s="679"/>
      <c r="GEK1" s="679"/>
      <c r="GEL1" s="679"/>
      <c r="GEM1" s="679"/>
      <c r="GEN1" s="679"/>
      <c r="GEO1" s="679"/>
      <c r="GEP1" s="679"/>
      <c r="GEQ1" s="679"/>
      <c r="GER1" s="679"/>
      <c r="GES1" s="679"/>
      <c r="GET1" s="679"/>
      <c r="GEU1" s="679"/>
      <c r="GEV1" s="679"/>
      <c r="GEW1" s="679"/>
      <c r="GEX1" s="679"/>
      <c r="GEY1" s="679"/>
      <c r="GEZ1" s="679"/>
      <c r="GFA1" s="679"/>
      <c r="GFB1" s="679"/>
      <c r="GFC1" s="679"/>
      <c r="GFD1" s="679"/>
      <c r="GFE1" s="679"/>
      <c r="GFF1" s="679"/>
      <c r="GFG1" s="679"/>
      <c r="GFH1" s="679"/>
      <c r="GFI1" s="679"/>
      <c r="GFJ1" s="679"/>
      <c r="GFK1" s="679"/>
      <c r="GFL1" s="679"/>
      <c r="GFM1" s="679"/>
      <c r="GFN1" s="679"/>
      <c r="GFO1" s="679"/>
      <c r="GFP1" s="679"/>
      <c r="GFQ1" s="679"/>
      <c r="GFR1" s="679"/>
      <c r="GFS1" s="679"/>
      <c r="GFT1" s="679"/>
      <c r="GFU1" s="679"/>
      <c r="GFV1" s="679"/>
      <c r="GFW1" s="679"/>
      <c r="GFX1" s="679"/>
      <c r="GFY1" s="679"/>
      <c r="GFZ1" s="679"/>
      <c r="GGA1" s="679"/>
      <c r="GGB1" s="679"/>
      <c r="GGC1" s="679"/>
      <c r="GGD1" s="679"/>
      <c r="GGE1" s="679"/>
      <c r="GGF1" s="679"/>
      <c r="GGG1" s="679"/>
      <c r="GGH1" s="679"/>
      <c r="GGI1" s="679"/>
      <c r="GGJ1" s="679"/>
      <c r="GGK1" s="679"/>
      <c r="GGL1" s="679"/>
      <c r="GGM1" s="679"/>
      <c r="GGN1" s="679"/>
      <c r="GGO1" s="679"/>
      <c r="GGP1" s="679"/>
      <c r="GGQ1" s="679"/>
      <c r="GGR1" s="679"/>
      <c r="GGS1" s="679"/>
      <c r="GGT1" s="679"/>
      <c r="GGU1" s="679"/>
      <c r="GGV1" s="679"/>
      <c r="GGW1" s="679"/>
      <c r="GGX1" s="679"/>
      <c r="GGY1" s="679"/>
      <c r="GGZ1" s="679"/>
      <c r="GHA1" s="679"/>
      <c r="GHB1" s="679"/>
      <c r="GHC1" s="679"/>
      <c r="GHD1" s="679"/>
      <c r="GHE1" s="679"/>
      <c r="GHF1" s="679"/>
      <c r="GHG1" s="679"/>
      <c r="GHH1" s="679"/>
      <c r="GHI1" s="679"/>
      <c r="GHJ1" s="679"/>
      <c r="GHK1" s="679"/>
      <c r="GHL1" s="679"/>
      <c r="GHM1" s="679"/>
      <c r="GHN1" s="679"/>
      <c r="GHO1" s="679"/>
      <c r="GHP1" s="679"/>
      <c r="GHQ1" s="679"/>
      <c r="GHR1" s="679"/>
      <c r="GHS1" s="679"/>
      <c r="GHT1" s="679"/>
      <c r="GHU1" s="679"/>
      <c r="GHV1" s="679"/>
      <c r="GHW1" s="679"/>
      <c r="GHX1" s="679"/>
      <c r="GHY1" s="679"/>
      <c r="GHZ1" s="679"/>
      <c r="GIA1" s="679"/>
      <c r="GIB1" s="679"/>
      <c r="GIC1" s="679"/>
      <c r="GID1" s="679"/>
      <c r="GIE1" s="679"/>
      <c r="GIF1" s="679"/>
      <c r="GIG1" s="679"/>
      <c r="GIH1" s="679"/>
      <c r="GII1" s="679"/>
      <c r="GIJ1" s="679"/>
      <c r="GIK1" s="679"/>
      <c r="GIL1" s="679"/>
      <c r="GIM1" s="679"/>
      <c r="GIN1" s="679"/>
      <c r="GIO1" s="679"/>
      <c r="GIP1" s="679"/>
      <c r="GIQ1" s="679"/>
      <c r="GIR1" s="679"/>
      <c r="GIS1" s="679"/>
      <c r="GIT1" s="679"/>
      <c r="GIU1" s="679"/>
      <c r="GIV1" s="679"/>
      <c r="GIW1" s="679"/>
      <c r="GIX1" s="679"/>
      <c r="GIY1" s="679"/>
      <c r="GIZ1" s="679"/>
      <c r="GJA1" s="679"/>
      <c r="GJB1" s="679"/>
      <c r="GJC1" s="679"/>
      <c r="GJD1" s="679"/>
      <c r="GJE1" s="679"/>
      <c r="GJF1" s="679"/>
      <c r="GJG1" s="679"/>
      <c r="GJH1" s="679"/>
      <c r="GJI1" s="679"/>
      <c r="GJJ1" s="679"/>
      <c r="GJK1" s="679"/>
      <c r="GJL1" s="679"/>
      <c r="GJM1" s="679"/>
      <c r="GJN1" s="679"/>
      <c r="GJO1" s="679"/>
      <c r="GJP1" s="679"/>
      <c r="GJQ1" s="679"/>
      <c r="GJR1" s="679"/>
      <c r="GJS1" s="679"/>
      <c r="GJT1" s="679"/>
      <c r="GJU1" s="679"/>
      <c r="GJV1" s="679"/>
      <c r="GJW1" s="679"/>
      <c r="GJX1" s="679"/>
      <c r="GJY1" s="679"/>
      <c r="GJZ1" s="679"/>
      <c r="GKA1" s="679"/>
      <c r="GKB1" s="679"/>
      <c r="GKC1" s="679"/>
      <c r="GKD1" s="679"/>
      <c r="GKE1" s="679"/>
      <c r="GKF1" s="679"/>
      <c r="GKG1" s="679"/>
      <c r="GKH1" s="679"/>
      <c r="GKI1" s="679"/>
      <c r="GKJ1" s="679"/>
      <c r="GKK1" s="679"/>
      <c r="GKL1" s="679"/>
      <c r="GKM1" s="679"/>
      <c r="GKN1" s="679"/>
      <c r="GKO1" s="679"/>
      <c r="GKP1" s="679"/>
      <c r="GKQ1" s="679"/>
      <c r="GKR1" s="679"/>
      <c r="GKS1" s="679"/>
      <c r="GKT1" s="679"/>
      <c r="GKU1" s="679"/>
      <c r="GKV1" s="679"/>
      <c r="GKW1" s="679"/>
      <c r="GKX1" s="679"/>
      <c r="GKY1" s="679"/>
      <c r="GKZ1" s="679"/>
      <c r="GLA1" s="679"/>
      <c r="GLB1" s="679"/>
      <c r="GLC1" s="679"/>
      <c r="GLD1" s="679"/>
      <c r="GLE1" s="679"/>
      <c r="GLF1" s="679"/>
      <c r="GLG1" s="679"/>
      <c r="GLH1" s="679"/>
      <c r="GLI1" s="679"/>
      <c r="GLJ1" s="679"/>
      <c r="GLK1" s="679"/>
      <c r="GLL1" s="679"/>
      <c r="GLM1" s="679"/>
      <c r="GLN1" s="679"/>
      <c r="GLO1" s="679"/>
      <c r="GLP1" s="679"/>
      <c r="GLQ1" s="679"/>
      <c r="GLR1" s="679"/>
      <c r="GLS1" s="679"/>
      <c r="GLT1" s="679"/>
      <c r="GLU1" s="679"/>
      <c r="GLV1" s="679"/>
      <c r="GLW1" s="679"/>
      <c r="GLX1" s="679"/>
      <c r="GLY1" s="679"/>
      <c r="GLZ1" s="679"/>
      <c r="GMA1" s="679"/>
      <c r="GMB1" s="679"/>
      <c r="GMC1" s="679"/>
      <c r="GMD1" s="679"/>
      <c r="GME1" s="679"/>
      <c r="GMF1" s="679"/>
      <c r="GMG1" s="679"/>
      <c r="GMH1" s="679"/>
      <c r="GMI1" s="679"/>
      <c r="GMJ1" s="679"/>
      <c r="GMK1" s="679"/>
      <c r="GML1" s="679"/>
      <c r="GMM1" s="679"/>
      <c r="GMN1" s="679"/>
      <c r="GMO1" s="679"/>
      <c r="GMP1" s="679"/>
      <c r="GMQ1" s="679"/>
      <c r="GMR1" s="679"/>
      <c r="GMS1" s="679"/>
      <c r="GMT1" s="679"/>
      <c r="GMU1" s="679"/>
      <c r="GMV1" s="679"/>
      <c r="GMW1" s="679"/>
      <c r="GMX1" s="679"/>
      <c r="GMY1" s="679"/>
      <c r="GMZ1" s="679"/>
      <c r="GNA1" s="679"/>
      <c r="GNB1" s="679"/>
      <c r="GNC1" s="679"/>
      <c r="GND1" s="679"/>
      <c r="GNE1" s="679"/>
      <c r="GNF1" s="679"/>
      <c r="GNG1" s="679"/>
      <c r="GNH1" s="679"/>
      <c r="GNI1" s="679"/>
      <c r="GNJ1" s="679"/>
      <c r="GNK1" s="679"/>
      <c r="GNL1" s="679"/>
      <c r="GNM1" s="679"/>
      <c r="GNN1" s="679"/>
      <c r="GNO1" s="679"/>
      <c r="GNP1" s="679"/>
      <c r="GNQ1" s="679"/>
      <c r="GNR1" s="679"/>
      <c r="GNS1" s="679"/>
      <c r="GNT1" s="679"/>
      <c r="GNU1" s="679"/>
      <c r="GNV1" s="679"/>
      <c r="GNW1" s="679"/>
      <c r="GNX1" s="679"/>
      <c r="GNY1" s="679"/>
      <c r="GNZ1" s="679"/>
      <c r="GOA1" s="679"/>
      <c r="GOB1" s="679"/>
      <c r="GOC1" s="679"/>
      <c r="GOD1" s="679"/>
      <c r="GOE1" s="679"/>
      <c r="GOF1" s="679"/>
      <c r="GOG1" s="679"/>
      <c r="GOH1" s="679"/>
      <c r="GOI1" s="679"/>
      <c r="GOJ1" s="679"/>
      <c r="GOK1" s="679"/>
      <c r="GOL1" s="679"/>
      <c r="GOM1" s="679"/>
      <c r="GON1" s="679"/>
      <c r="GOO1" s="679"/>
      <c r="GOP1" s="679"/>
      <c r="GOQ1" s="679"/>
      <c r="GOR1" s="679"/>
      <c r="GOS1" s="679"/>
      <c r="GOT1" s="679"/>
      <c r="GOU1" s="679"/>
      <c r="GOV1" s="679"/>
      <c r="GOW1" s="679"/>
      <c r="GOX1" s="679"/>
      <c r="GOY1" s="679"/>
      <c r="GOZ1" s="679"/>
      <c r="GPA1" s="679"/>
      <c r="GPB1" s="679"/>
      <c r="GPC1" s="679"/>
      <c r="GPD1" s="679"/>
      <c r="GPE1" s="679"/>
      <c r="GPF1" s="679"/>
      <c r="GPG1" s="679"/>
      <c r="GPH1" s="679"/>
      <c r="GPI1" s="679"/>
      <c r="GPJ1" s="679"/>
      <c r="GPK1" s="679"/>
      <c r="GPL1" s="679"/>
      <c r="GPM1" s="679"/>
      <c r="GPN1" s="679"/>
      <c r="GPO1" s="679"/>
      <c r="GPP1" s="679"/>
      <c r="GPQ1" s="679"/>
      <c r="GPR1" s="679"/>
      <c r="GPS1" s="679"/>
      <c r="GPT1" s="679"/>
      <c r="GPU1" s="679"/>
      <c r="GPV1" s="679"/>
      <c r="GPW1" s="679"/>
      <c r="GPX1" s="679"/>
      <c r="GPY1" s="679"/>
      <c r="GPZ1" s="679"/>
      <c r="GQA1" s="679"/>
      <c r="GQB1" s="679"/>
      <c r="GQC1" s="679"/>
      <c r="GQD1" s="679"/>
      <c r="GQE1" s="679"/>
      <c r="GQF1" s="679"/>
      <c r="GQG1" s="679"/>
      <c r="GQH1" s="679"/>
      <c r="GQI1" s="679"/>
      <c r="GQJ1" s="679"/>
      <c r="GQK1" s="679"/>
      <c r="GQL1" s="679"/>
      <c r="GQM1" s="679"/>
      <c r="GQN1" s="679"/>
      <c r="GQO1" s="679"/>
      <c r="GQP1" s="679"/>
      <c r="GQQ1" s="679"/>
      <c r="GQR1" s="679"/>
      <c r="GQS1" s="679"/>
      <c r="GQT1" s="679"/>
      <c r="GQU1" s="679"/>
      <c r="GQV1" s="679"/>
      <c r="GQW1" s="679"/>
      <c r="GQX1" s="679"/>
      <c r="GQY1" s="679"/>
      <c r="GQZ1" s="679"/>
      <c r="GRA1" s="679"/>
      <c r="GRB1" s="679"/>
      <c r="GRC1" s="679"/>
      <c r="GRD1" s="679"/>
      <c r="GRE1" s="679"/>
      <c r="GRF1" s="679"/>
      <c r="GRG1" s="679"/>
      <c r="GRH1" s="679"/>
      <c r="GRI1" s="679"/>
      <c r="GRJ1" s="679"/>
      <c r="GRK1" s="679"/>
      <c r="GRL1" s="679"/>
      <c r="GRM1" s="679"/>
      <c r="GRN1" s="679"/>
      <c r="GRO1" s="679"/>
      <c r="GRP1" s="679"/>
      <c r="GRQ1" s="679"/>
      <c r="GRR1" s="679"/>
      <c r="GRS1" s="679"/>
      <c r="GRT1" s="679"/>
      <c r="GRU1" s="679"/>
      <c r="GRV1" s="679"/>
      <c r="GRW1" s="679"/>
      <c r="GRX1" s="679"/>
      <c r="GRY1" s="679"/>
      <c r="GRZ1" s="679"/>
      <c r="GSA1" s="679"/>
      <c r="GSB1" s="679"/>
      <c r="GSC1" s="679"/>
      <c r="GSD1" s="679"/>
      <c r="GSE1" s="679"/>
      <c r="GSF1" s="679"/>
      <c r="GSG1" s="679"/>
      <c r="GSH1" s="679"/>
      <c r="GSI1" s="679"/>
      <c r="GSJ1" s="679"/>
      <c r="GSK1" s="679"/>
      <c r="GSL1" s="679"/>
      <c r="GSM1" s="679"/>
      <c r="GSN1" s="679"/>
      <c r="GSO1" s="679"/>
      <c r="GSP1" s="679"/>
      <c r="GSQ1" s="679"/>
      <c r="GSR1" s="679"/>
      <c r="GSS1" s="679"/>
      <c r="GST1" s="679"/>
      <c r="GSU1" s="679"/>
      <c r="GSV1" s="679"/>
      <c r="GSW1" s="679"/>
      <c r="GSX1" s="679"/>
      <c r="GSY1" s="679"/>
      <c r="GSZ1" s="679"/>
      <c r="GTA1" s="679"/>
      <c r="GTB1" s="679"/>
      <c r="GTC1" s="679"/>
      <c r="GTD1" s="679"/>
      <c r="GTE1" s="679"/>
      <c r="GTF1" s="679"/>
      <c r="GTG1" s="679"/>
      <c r="GTH1" s="679"/>
      <c r="GTI1" s="679"/>
      <c r="GTJ1" s="679"/>
      <c r="GTK1" s="679"/>
      <c r="GTL1" s="679"/>
      <c r="GTM1" s="679"/>
      <c r="GTN1" s="679"/>
      <c r="GTO1" s="679"/>
      <c r="GTP1" s="679"/>
      <c r="GTQ1" s="679"/>
      <c r="GTR1" s="679"/>
      <c r="GTS1" s="679"/>
      <c r="GTT1" s="679"/>
      <c r="GTU1" s="679"/>
      <c r="GTV1" s="679"/>
      <c r="GTW1" s="679"/>
      <c r="GTX1" s="679"/>
      <c r="GTY1" s="679"/>
      <c r="GTZ1" s="679"/>
      <c r="GUA1" s="679"/>
      <c r="GUB1" s="679"/>
      <c r="GUC1" s="679"/>
      <c r="GUD1" s="679"/>
      <c r="GUE1" s="679"/>
      <c r="GUF1" s="679"/>
      <c r="GUG1" s="679"/>
      <c r="GUH1" s="679"/>
      <c r="GUI1" s="679"/>
      <c r="GUJ1" s="679"/>
      <c r="GUK1" s="679"/>
      <c r="GUL1" s="679"/>
      <c r="GUM1" s="679"/>
      <c r="GUN1" s="679"/>
      <c r="GUO1" s="679"/>
      <c r="GUP1" s="679"/>
      <c r="GUQ1" s="679"/>
      <c r="GUR1" s="679"/>
      <c r="GUS1" s="679"/>
      <c r="GUT1" s="679"/>
      <c r="GUU1" s="679"/>
      <c r="GUV1" s="679"/>
      <c r="GUW1" s="679"/>
      <c r="GUX1" s="679"/>
      <c r="GUY1" s="679"/>
      <c r="GUZ1" s="679"/>
      <c r="GVA1" s="679"/>
      <c r="GVB1" s="679"/>
      <c r="GVC1" s="679"/>
      <c r="GVD1" s="679"/>
      <c r="GVE1" s="679"/>
      <c r="GVF1" s="679"/>
      <c r="GVG1" s="679"/>
      <c r="GVH1" s="679"/>
      <c r="GVI1" s="679"/>
      <c r="GVJ1" s="679"/>
      <c r="GVK1" s="679"/>
      <c r="GVL1" s="679"/>
      <c r="GVM1" s="679"/>
      <c r="GVN1" s="679"/>
      <c r="GVO1" s="679"/>
      <c r="GVP1" s="679"/>
      <c r="GVQ1" s="679"/>
      <c r="GVR1" s="679"/>
      <c r="GVS1" s="679"/>
      <c r="GVT1" s="679"/>
      <c r="GVU1" s="679"/>
      <c r="GVV1" s="679"/>
      <c r="GVW1" s="679"/>
      <c r="GVX1" s="679"/>
      <c r="GVY1" s="679"/>
      <c r="GVZ1" s="679"/>
      <c r="GWA1" s="679"/>
      <c r="GWB1" s="679"/>
      <c r="GWC1" s="679"/>
      <c r="GWD1" s="679"/>
      <c r="GWE1" s="679"/>
      <c r="GWF1" s="679"/>
      <c r="GWG1" s="679"/>
      <c r="GWH1" s="679"/>
      <c r="GWI1" s="679"/>
      <c r="GWJ1" s="679"/>
      <c r="GWK1" s="679"/>
      <c r="GWL1" s="679"/>
      <c r="GWM1" s="679"/>
      <c r="GWN1" s="679"/>
      <c r="GWO1" s="679"/>
      <c r="GWP1" s="679"/>
      <c r="GWQ1" s="679"/>
      <c r="GWR1" s="679"/>
      <c r="GWS1" s="679"/>
      <c r="GWT1" s="679"/>
      <c r="GWU1" s="679"/>
      <c r="GWV1" s="679"/>
      <c r="GWW1" s="679"/>
      <c r="GWX1" s="679"/>
      <c r="GWY1" s="679"/>
      <c r="GWZ1" s="679"/>
      <c r="GXA1" s="679"/>
      <c r="GXB1" s="679"/>
      <c r="GXC1" s="679"/>
      <c r="GXD1" s="679"/>
      <c r="GXE1" s="679"/>
      <c r="GXF1" s="679"/>
      <c r="GXG1" s="679"/>
      <c r="GXH1" s="679"/>
      <c r="GXI1" s="679"/>
      <c r="GXJ1" s="679"/>
      <c r="GXK1" s="679"/>
      <c r="GXL1" s="679"/>
      <c r="GXM1" s="679"/>
      <c r="GXN1" s="679"/>
      <c r="GXO1" s="679"/>
      <c r="GXP1" s="679"/>
      <c r="GXQ1" s="679"/>
      <c r="GXR1" s="679"/>
      <c r="GXS1" s="679"/>
      <c r="GXT1" s="679"/>
      <c r="GXU1" s="679"/>
      <c r="GXV1" s="679"/>
      <c r="GXW1" s="679"/>
      <c r="GXX1" s="679"/>
      <c r="GXY1" s="679"/>
      <c r="GXZ1" s="679"/>
      <c r="GYA1" s="679"/>
      <c r="GYB1" s="679"/>
      <c r="GYC1" s="679"/>
      <c r="GYD1" s="679"/>
      <c r="GYE1" s="679"/>
      <c r="GYF1" s="679"/>
      <c r="GYG1" s="679"/>
      <c r="GYH1" s="679"/>
      <c r="GYI1" s="679"/>
      <c r="GYJ1" s="679"/>
      <c r="GYK1" s="679"/>
      <c r="GYL1" s="679"/>
      <c r="GYM1" s="679"/>
      <c r="GYN1" s="679"/>
      <c r="GYO1" s="679"/>
      <c r="GYP1" s="679"/>
      <c r="GYQ1" s="679"/>
      <c r="GYR1" s="679"/>
      <c r="GYS1" s="679"/>
      <c r="GYT1" s="679"/>
      <c r="GYU1" s="679"/>
      <c r="GYV1" s="679"/>
      <c r="GYW1" s="679"/>
      <c r="GYX1" s="679"/>
      <c r="GYY1" s="679"/>
      <c r="GYZ1" s="679"/>
      <c r="GZA1" s="679"/>
      <c r="GZB1" s="679"/>
      <c r="GZC1" s="679"/>
      <c r="GZD1" s="679"/>
      <c r="GZE1" s="679"/>
      <c r="GZF1" s="679"/>
      <c r="GZG1" s="679"/>
      <c r="GZH1" s="679"/>
      <c r="GZI1" s="679"/>
      <c r="GZJ1" s="679"/>
      <c r="GZK1" s="679"/>
      <c r="GZL1" s="679"/>
      <c r="GZM1" s="679"/>
      <c r="GZN1" s="679"/>
      <c r="GZO1" s="679"/>
      <c r="GZP1" s="679"/>
      <c r="GZQ1" s="679"/>
      <c r="GZR1" s="679"/>
      <c r="GZS1" s="679"/>
      <c r="GZT1" s="679"/>
      <c r="GZU1" s="679"/>
      <c r="GZV1" s="679"/>
      <c r="GZW1" s="679"/>
      <c r="GZX1" s="679"/>
      <c r="GZY1" s="679"/>
      <c r="GZZ1" s="679"/>
      <c r="HAA1" s="679"/>
      <c r="HAB1" s="679"/>
      <c r="HAC1" s="679"/>
      <c r="HAD1" s="679"/>
      <c r="HAE1" s="679"/>
      <c r="HAF1" s="679"/>
      <c r="HAG1" s="679"/>
      <c r="HAH1" s="679"/>
      <c r="HAI1" s="679"/>
      <c r="HAJ1" s="679"/>
      <c r="HAK1" s="679"/>
      <c r="HAL1" s="679"/>
      <c r="HAM1" s="679"/>
      <c r="HAN1" s="679"/>
      <c r="HAO1" s="679"/>
      <c r="HAP1" s="679"/>
      <c r="HAQ1" s="679"/>
      <c r="HAR1" s="679"/>
      <c r="HAS1" s="679"/>
      <c r="HAT1" s="679"/>
      <c r="HAU1" s="679"/>
      <c r="HAV1" s="679"/>
      <c r="HAW1" s="679"/>
      <c r="HAX1" s="679"/>
      <c r="HAY1" s="679"/>
      <c r="HAZ1" s="679"/>
      <c r="HBA1" s="679"/>
      <c r="HBB1" s="679"/>
      <c r="HBC1" s="679"/>
      <c r="HBD1" s="679"/>
      <c r="HBE1" s="679"/>
      <c r="HBF1" s="679"/>
      <c r="HBG1" s="679"/>
      <c r="HBH1" s="679"/>
      <c r="HBI1" s="679"/>
      <c r="HBJ1" s="679"/>
      <c r="HBK1" s="679"/>
      <c r="HBL1" s="679"/>
      <c r="HBM1" s="679"/>
      <c r="HBN1" s="679"/>
      <c r="HBO1" s="679"/>
      <c r="HBP1" s="679"/>
      <c r="HBQ1" s="679"/>
      <c r="HBR1" s="679"/>
      <c r="HBS1" s="679"/>
      <c r="HBT1" s="679"/>
      <c r="HBU1" s="679"/>
      <c r="HBV1" s="679"/>
      <c r="HBW1" s="679"/>
      <c r="HBX1" s="679"/>
      <c r="HBY1" s="679"/>
      <c r="HBZ1" s="679"/>
      <c r="HCA1" s="679"/>
      <c r="HCB1" s="679"/>
      <c r="HCC1" s="679"/>
      <c r="HCD1" s="679"/>
      <c r="HCE1" s="679"/>
      <c r="HCF1" s="679"/>
      <c r="HCG1" s="679"/>
      <c r="HCH1" s="679"/>
      <c r="HCI1" s="679"/>
      <c r="HCJ1" s="679"/>
      <c r="HCK1" s="679"/>
      <c r="HCL1" s="679"/>
      <c r="HCM1" s="679"/>
      <c r="HCN1" s="679"/>
      <c r="HCO1" s="679"/>
      <c r="HCP1" s="679"/>
      <c r="HCQ1" s="679"/>
      <c r="HCR1" s="679"/>
      <c r="HCS1" s="679"/>
      <c r="HCT1" s="679"/>
      <c r="HCU1" s="679"/>
      <c r="HCV1" s="679"/>
      <c r="HCW1" s="679"/>
      <c r="HCX1" s="679"/>
      <c r="HCY1" s="679"/>
      <c r="HCZ1" s="679"/>
      <c r="HDA1" s="679"/>
      <c r="HDB1" s="679"/>
      <c r="HDC1" s="679"/>
      <c r="HDD1" s="679"/>
      <c r="HDE1" s="679"/>
      <c r="HDF1" s="679"/>
      <c r="HDG1" s="679"/>
      <c r="HDH1" s="679"/>
      <c r="HDI1" s="679"/>
      <c r="HDJ1" s="679"/>
      <c r="HDK1" s="679"/>
      <c r="HDL1" s="679"/>
      <c r="HDM1" s="679"/>
      <c r="HDN1" s="679"/>
      <c r="HDO1" s="679"/>
      <c r="HDP1" s="679"/>
      <c r="HDQ1" s="679"/>
      <c r="HDR1" s="679"/>
      <c r="HDS1" s="679"/>
      <c r="HDT1" s="679"/>
      <c r="HDU1" s="679"/>
      <c r="HDV1" s="679"/>
      <c r="HDW1" s="679"/>
      <c r="HDX1" s="679"/>
      <c r="HDY1" s="679"/>
      <c r="HDZ1" s="679"/>
      <c r="HEA1" s="679"/>
      <c r="HEB1" s="679"/>
      <c r="HEC1" s="679"/>
      <c r="HED1" s="679"/>
      <c r="HEE1" s="679"/>
      <c r="HEF1" s="679"/>
      <c r="HEG1" s="679"/>
      <c r="HEH1" s="679"/>
      <c r="HEI1" s="679"/>
      <c r="HEJ1" s="679"/>
      <c r="HEK1" s="679"/>
      <c r="HEL1" s="679"/>
      <c r="HEM1" s="679"/>
      <c r="HEN1" s="679"/>
      <c r="HEO1" s="679"/>
      <c r="HEP1" s="679"/>
      <c r="HEQ1" s="679"/>
      <c r="HER1" s="679"/>
      <c r="HES1" s="679"/>
      <c r="HET1" s="679"/>
      <c r="HEU1" s="679"/>
      <c r="HEV1" s="679"/>
      <c r="HEW1" s="679"/>
      <c r="HEX1" s="679"/>
      <c r="HEY1" s="679"/>
      <c r="HEZ1" s="679"/>
      <c r="HFA1" s="679"/>
      <c r="HFB1" s="679"/>
      <c r="HFC1" s="679"/>
      <c r="HFD1" s="679"/>
      <c r="HFE1" s="679"/>
      <c r="HFF1" s="679"/>
      <c r="HFG1" s="679"/>
      <c r="HFH1" s="679"/>
      <c r="HFI1" s="679"/>
      <c r="HFJ1" s="679"/>
      <c r="HFK1" s="679"/>
      <c r="HFL1" s="679"/>
      <c r="HFM1" s="679"/>
      <c r="HFN1" s="679"/>
      <c r="HFO1" s="679"/>
      <c r="HFP1" s="679"/>
      <c r="HFQ1" s="679"/>
      <c r="HFR1" s="679"/>
      <c r="HFS1" s="679"/>
      <c r="HFT1" s="679"/>
      <c r="HFU1" s="679"/>
      <c r="HFV1" s="679"/>
      <c r="HFW1" s="679"/>
      <c r="HFX1" s="679"/>
      <c r="HFY1" s="679"/>
      <c r="HFZ1" s="679"/>
      <c r="HGA1" s="679"/>
      <c r="HGB1" s="679"/>
      <c r="HGC1" s="679"/>
      <c r="HGD1" s="679"/>
      <c r="HGE1" s="679"/>
      <c r="HGF1" s="679"/>
      <c r="HGG1" s="679"/>
      <c r="HGH1" s="679"/>
      <c r="HGI1" s="679"/>
      <c r="HGJ1" s="679"/>
      <c r="HGK1" s="679"/>
      <c r="HGL1" s="679"/>
      <c r="HGM1" s="679"/>
      <c r="HGN1" s="679"/>
      <c r="HGO1" s="679"/>
      <c r="HGP1" s="679"/>
      <c r="HGQ1" s="679"/>
      <c r="HGR1" s="679"/>
      <c r="HGS1" s="679"/>
      <c r="HGT1" s="679"/>
      <c r="HGU1" s="679"/>
      <c r="HGV1" s="679"/>
      <c r="HGW1" s="679"/>
      <c r="HGX1" s="679"/>
      <c r="HGY1" s="679"/>
      <c r="HGZ1" s="679"/>
      <c r="HHA1" s="679"/>
      <c r="HHB1" s="679"/>
      <c r="HHC1" s="679"/>
      <c r="HHD1" s="679"/>
      <c r="HHE1" s="679"/>
      <c r="HHF1" s="679"/>
      <c r="HHG1" s="679"/>
      <c r="HHH1" s="679"/>
      <c r="HHI1" s="679"/>
      <c r="HHJ1" s="679"/>
      <c r="HHK1" s="679"/>
      <c r="HHL1" s="679"/>
      <c r="HHM1" s="679"/>
      <c r="HHN1" s="679"/>
      <c r="HHO1" s="679"/>
      <c r="HHP1" s="679"/>
      <c r="HHQ1" s="679"/>
      <c r="HHR1" s="679"/>
      <c r="HHS1" s="679"/>
      <c r="HHT1" s="679"/>
      <c r="HHU1" s="679"/>
      <c r="HHV1" s="679"/>
      <c r="HHW1" s="679"/>
      <c r="HHX1" s="679"/>
      <c r="HHY1" s="679"/>
      <c r="HHZ1" s="679"/>
      <c r="HIA1" s="679"/>
      <c r="HIB1" s="679"/>
      <c r="HIC1" s="679"/>
      <c r="HID1" s="679"/>
      <c r="HIE1" s="679"/>
      <c r="HIF1" s="679"/>
      <c r="HIG1" s="679"/>
      <c r="HIH1" s="679"/>
      <c r="HII1" s="679"/>
      <c r="HIJ1" s="679"/>
      <c r="HIK1" s="679"/>
      <c r="HIL1" s="679"/>
      <c r="HIM1" s="679"/>
      <c r="HIN1" s="679"/>
      <c r="HIO1" s="679"/>
      <c r="HIP1" s="679"/>
      <c r="HIQ1" s="679"/>
      <c r="HIR1" s="679"/>
      <c r="HIS1" s="679"/>
      <c r="HIT1" s="679"/>
      <c r="HIU1" s="679"/>
      <c r="HIV1" s="679"/>
      <c r="HIW1" s="679"/>
      <c r="HIX1" s="679"/>
      <c r="HIY1" s="679"/>
      <c r="HIZ1" s="679"/>
      <c r="HJA1" s="679"/>
      <c r="HJB1" s="679"/>
      <c r="HJC1" s="679"/>
      <c r="HJD1" s="679"/>
      <c r="HJE1" s="679"/>
      <c r="HJF1" s="679"/>
      <c r="HJG1" s="679"/>
      <c r="HJH1" s="679"/>
      <c r="HJI1" s="679"/>
      <c r="HJJ1" s="679"/>
      <c r="HJK1" s="679"/>
      <c r="HJL1" s="679"/>
      <c r="HJM1" s="679"/>
      <c r="HJN1" s="679"/>
      <c r="HJO1" s="679"/>
      <c r="HJP1" s="679"/>
      <c r="HJQ1" s="679"/>
      <c r="HJR1" s="679"/>
      <c r="HJS1" s="679"/>
      <c r="HJT1" s="679"/>
      <c r="HJU1" s="679"/>
      <c r="HJV1" s="679"/>
      <c r="HJW1" s="679"/>
      <c r="HJX1" s="679"/>
      <c r="HJY1" s="679"/>
      <c r="HJZ1" s="679"/>
      <c r="HKA1" s="679"/>
      <c r="HKB1" s="679"/>
      <c r="HKC1" s="679"/>
      <c r="HKD1" s="679"/>
      <c r="HKE1" s="679"/>
      <c r="HKF1" s="679"/>
      <c r="HKG1" s="679"/>
      <c r="HKH1" s="679"/>
      <c r="HKI1" s="679"/>
      <c r="HKJ1" s="679"/>
      <c r="HKK1" s="679"/>
      <c r="HKL1" s="679"/>
      <c r="HKM1" s="679"/>
      <c r="HKN1" s="679"/>
      <c r="HKO1" s="679"/>
      <c r="HKP1" s="679"/>
      <c r="HKQ1" s="679"/>
      <c r="HKR1" s="679"/>
      <c r="HKS1" s="679"/>
      <c r="HKT1" s="679"/>
      <c r="HKU1" s="679"/>
      <c r="HKV1" s="679"/>
      <c r="HKW1" s="679"/>
      <c r="HKX1" s="679"/>
      <c r="HKY1" s="679"/>
      <c r="HKZ1" s="679"/>
      <c r="HLA1" s="679"/>
      <c r="HLB1" s="679"/>
      <c r="HLC1" s="679"/>
      <c r="HLD1" s="679"/>
      <c r="HLE1" s="679"/>
      <c r="HLF1" s="679"/>
      <c r="HLG1" s="679"/>
      <c r="HLH1" s="679"/>
      <c r="HLI1" s="679"/>
      <c r="HLJ1" s="679"/>
      <c r="HLK1" s="679"/>
      <c r="HLL1" s="679"/>
      <c r="HLM1" s="679"/>
      <c r="HLN1" s="679"/>
      <c r="HLO1" s="679"/>
      <c r="HLP1" s="679"/>
      <c r="HLQ1" s="679"/>
      <c r="HLR1" s="679"/>
      <c r="HLS1" s="679"/>
      <c r="HLT1" s="679"/>
      <c r="HLU1" s="679"/>
      <c r="HLV1" s="679"/>
      <c r="HLW1" s="679"/>
      <c r="HLX1" s="679"/>
      <c r="HLY1" s="679"/>
      <c r="HLZ1" s="679"/>
      <c r="HMA1" s="679"/>
      <c r="HMB1" s="679"/>
      <c r="HMC1" s="679"/>
      <c r="HMD1" s="679"/>
      <c r="HME1" s="679"/>
      <c r="HMF1" s="679"/>
      <c r="HMG1" s="679"/>
      <c r="HMH1" s="679"/>
      <c r="HMI1" s="679"/>
      <c r="HMJ1" s="679"/>
      <c r="HMK1" s="679"/>
      <c r="HML1" s="679"/>
      <c r="HMM1" s="679"/>
      <c r="HMN1" s="679"/>
      <c r="HMO1" s="679"/>
      <c r="HMP1" s="679"/>
      <c r="HMQ1" s="679"/>
      <c r="HMR1" s="679"/>
      <c r="HMS1" s="679"/>
      <c r="HMT1" s="679"/>
      <c r="HMU1" s="679"/>
      <c r="HMV1" s="679"/>
      <c r="HMW1" s="679"/>
      <c r="HMX1" s="679"/>
      <c r="HMY1" s="679"/>
      <c r="HMZ1" s="679"/>
      <c r="HNA1" s="679"/>
      <c r="HNB1" s="679"/>
      <c r="HNC1" s="679"/>
      <c r="HND1" s="679"/>
      <c r="HNE1" s="679"/>
      <c r="HNF1" s="679"/>
      <c r="HNG1" s="679"/>
      <c r="HNH1" s="679"/>
      <c r="HNI1" s="679"/>
      <c r="HNJ1" s="679"/>
      <c r="HNK1" s="679"/>
      <c r="HNL1" s="679"/>
      <c r="HNM1" s="679"/>
      <c r="HNN1" s="679"/>
      <c r="HNO1" s="679"/>
      <c r="HNP1" s="679"/>
      <c r="HNQ1" s="679"/>
      <c r="HNR1" s="679"/>
      <c r="HNS1" s="679"/>
      <c r="HNT1" s="679"/>
      <c r="HNU1" s="679"/>
      <c r="HNV1" s="679"/>
      <c r="HNW1" s="679"/>
      <c r="HNX1" s="679"/>
      <c r="HNY1" s="679"/>
      <c r="HNZ1" s="679"/>
      <c r="HOA1" s="679"/>
      <c r="HOB1" s="679"/>
      <c r="HOC1" s="679"/>
      <c r="HOD1" s="679"/>
      <c r="HOE1" s="679"/>
      <c r="HOF1" s="679"/>
      <c r="HOG1" s="679"/>
      <c r="HOH1" s="679"/>
      <c r="HOI1" s="679"/>
      <c r="HOJ1" s="679"/>
      <c r="HOK1" s="679"/>
      <c r="HOL1" s="679"/>
      <c r="HOM1" s="679"/>
      <c r="HON1" s="679"/>
      <c r="HOO1" s="679"/>
      <c r="HOP1" s="679"/>
      <c r="HOQ1" s="679"/>
      <c r="HOR1" s="679"/>
      <c r="HOS1" s="679"/>
      <c r="HOT1" s="679"/>
      <c r="HOU1" s="679"/>
      <c r="HOV1" s="679"/>
      <c r="HOW1" s="679"/>
      <c r="HOX1" s="679"/>
      <c r="HOY1" s="679"/>
      <c r="HOZ1" s="679"/>
      <c r="HPA1" s="679"/>
      <c r="HPB1" s="679"/>
      <c r="HPC1" s="679"/>
      <c r="HPD1" s="679"/>
      <c r="HPE1" s="679"/>
      <c r="HPF1" s="679"/>
      <c r="HPG1" s="679"/>
      <c r="HPH1" s="679"/>
      <c r="HPI1" s="679"/>
      <c r="HPJ1" s="679"/>
      <c r="HPK1" s="679"/>
      <c r="HPL1" s="679"/>
      <c r="HPM1" s="679"/>
      <c r="HPN1" s="679"/>
      <c r="HPO1" s="679"/>
      <c r="HPP1" s="679"/>
      <c r="HPQ1" s="679"/>
      <c r="HPR1" s="679"/>
      <c r="HPS1" s="679"/>
      <c r="HPT1" s="679"/>
      <c r="HPU1" s="679"/>
      <c r="HPV1" s="679"/>
      <c r="HPW1" s="679"/>
      <c r="HPX1" s="679"/>
      <c r="HPY1" s="679"/>
      <c r="HPZ1" s="679"/>
      <c r="HQA1" s="679"/>
      <c r="HQB1" s="679"/>
      <c r="HQC1" s="679"/>
      <c r="HQD1" s="679"/>
      <c r="HQE1" s="679"/>
      <c r="HQF1" s="679"/>
      <c r="HQG1" s="679"/>
      <c r="HQH1" s="679"/>
      <c r="HQI1" s="679"/>
      <c r="HQJ1" s="679"/>
      <c r="HQK1" s="679"/>
      <c r="HQL1" s="679"/>
      <c r="HQM1" s="679"/>
      <c r="HQN1" s="679"/>
      <c r="HQO1" s="679"/>
      <c r="HQP1" s="679"/>
      <c r="HQQ1" s="679"/>
      <c r="HQR1" s="679"/>
      <c r="HQS1" s="679"/>
      <c r="HQT1" s="679"/>
      <c r="HQU1" s="679"/>
      <c r="HQV1" s="679"/>
      <c r="HQW1" s="679"/>
      <c r="HQX1" s="679"/>
      <c r="HQY1" s="679"/>
      <c r="HQZ1" s="679"/>
      <c r="HRA1" s="679"/>
      <c r="HRB1" s="679"/>
      <c r="HRC1" s="679"/>
      <c r="HRD1" s="679"/>
      <c r="HRE1" s="679"/>
      <c r="HRF1" s="679"/>
      <c r="HRG1" s="679"/>
      <c r="HRH1" s="679"/>
      <c r="HRI1" s="679"/>
      <c r="HRJ1" s="679"/>
      <c r="HRK1" s="679"/>
      <c r="HRL1" s="679"/>
      <c r="HRM1" s="679"/>
      <c r="HRN1" s="679"/>
      <c r="HRO1" s="679"/>
      <c r="HRP1" s="679"/>
      <c r="HRQ1" s="679"/>
      <c r="HRR1" s="679"/>
      <c r="HRS1" s="679"/>
      <c r="HRT1" s="679"/>
      <c r="HRU1" s="679"/>
      <c r="HRV1" s="679"/>
      <c r="HRW1" s="679"/>
      <c r="HRX1" s="679"/>
      <c r="HRY1" s="679"/>
      <c r="HRZ1" s="679"/>
      <c r="HSA1" s="679"/>
      <c r="HSB1" s="679"/>
      <c r="HSC1" s="679"/>
      <c r="HSD1" s="679"/>
      <c r="HSE1" s="679"/>
      <c r="HSF1" s="679"/>
      <c r="HSG1" s="679"/>
      <c r="HSH1" s="679"/>
      <c r="HSI1" s="679"/>
      <c r="HSJ1" s="679"/>
      <c r="HSK1" s="679"/>
      <c r="HSL1" s="679"/>
      <c r="HSM1" s="679"/>
      <c r="HSN1" s="679"/>
      <c r="HSO1" s="679"/>
      <c r="HSP1" s="679"/>
      <c r="HSQ1" s="679"/>
      <c r="HSR1" s="679"/>
      <c r="HSS1" s="679"/>
      <c r="HST1" s="679"/>
      <c r="HSU1" s="679"/>
      <c r="HSV1" s="679"/>
      <c r="HSW1" s="679"/>
      <c r="HSX1" s="679"/>
      <c r="HSY1" s="679"/>
      <c r="HSZ1" s="679"/>
      <c r="HTA1" s="679"/>
      <c r="HTB1" s="679"/>
      <c r="HTC1" s="679"/>
      <c r="HTD1" s="679"/>
      <c r="HTE1" s="679"/>
      <c r="HTF1" s="679"/>
      <c r="HTG1" s="679"/>
      <c r="HTH1" s="679"/>
      <c r="HTI1" s="679"/>
      <c r="HTJ1" s="679"/>
      <c r="HTK1" s="679"/>
      <c r="HTL1" s="679"/>
      <c r="HTM1" s="679"/>
      <c r="HTN1" s="679"/>
      <c r="HTO1" s="679"/>
      <c r="HTP1" s="679"/>
      <c r="HTQ1" s="679"/>
      <c r="HTR1" s="679"/>
      <c r="HTS1" s="679"/>
      <c r="HTT1" s="679"/>
      <c r="HTU1" s="679"/>
      <c r="HTV1" s="679"/>
      <c r="HTW1" s="679"/>
      <c r="HTX1" s="679"/>
      <c r="HTY1" s="679"/>
      <c r="HTZ1" s="679"/>
      <c r="HUA1" s="679"/>
      <c r="HUB1" s="679"/>
      <c r="HUC1" s="679"/>
      <c r="HUD1" s="679"/>
      <c r="HUE1" s="679"/>
      <c r="HUF1" s="679"/>
      <c r="HUG1" s="679"/>
      <c r="HUH1" s="679"/>
      <c r="HUI1" s="679"/>
      <c r="HUJ1" s="679"/>
      <c r="HUK1" s="679"/>
      <c r="HUL1" s="679"/>
      <c r="HUM1" s="679"/>
      <c r="HUN1" s="679"/>
      <c r="HUO1" s="679"/>
      <c r="HUP1" s="679"/>
      <c r="HUQ1" s="679"/>
      <c r="HUR1" s="679"/>
      <c r="HUS1" s="679"/>
      <c r="HUT1" s="679"/>
      <c r="HUU1" s="679"/>
      <c r="HUV1" s="679"/>
      <c r="HUW1" s="679"/>
      <c r="HUX1" s="679"/>
      <c r="HUY1" s="679"/>
      <c r="HUZ1" s="679"/>
      <c r="HVA1" s="679"/>
      <c r="HVB1" s="679"/>
      <c r="HVC1" s="679"/>
      <c r="HVD1" s="679"/>
      <c r="HVE1" s="679"/>
      <c r="HVF1" s="679"/>
      <c r="HVG1" s="679"/>
      <c r="HVH1" s="679"/>
      <c r="HVI1" s="679"/>
      <c r="HVJ1" s="679"/>
      <c r="HVK1" s="679"/>
      <c r="HVL1" s="679"/>
      <c r="HVM1" s="679"/>
      <c r="HVN1" s="679"/>
      <c r="HVO1" s="679"/>
      <c r="HVP1" s="679"/>
      <c r="HVQ1" s="679"/>
      <c r="HVR1" s="679"/>
      <c r="HVS1" s="679"/>
      <c r="HVT1" s="679"/>
      <c r="HVU1" s="679"/>
      <c r="HVV1" s="679"/>
      <c r="HVW1" s="679"/>
      <c r="HVX1" s="679"/>
      <c r="HVY1" s="679"/>
      <c r="HVZ1" s="679"/>
      <c r="HWA1" s="679"/>
      <c r="HWB1" s="679"/>
      <c r="HWC1" s="679"/>
      <c r="HWD1" s="679"/>
      <c r="HWE1" s="679"/>
      <c r="HWF1" s="679"/>
      <c r="HWG1" s="679"/>
      <c r="HWH1" s="679"/>
      <c r="HWI1" s="679"/>
      <c r="HWJ1" s="679"/>
      <c r="HWK1" s="679"/>
      <c r="HWL1" s="679"/>
      <c r="HWM1" s="679"/>
      <c r="HWN1" s="679"/>
      <c r="HWO1" s="679"/>
      <c r="HWP1" s="679"/>
      <c r="HWQ1" s="679"/>
      <c r="HWR1" s="679"/>
      <c r="HWS1" s="679"/>
      <c r="HWT1" s="679"/>
      <c r="HWU1" s="679"/>
      <c r="HWV1" s="679"/>
      <c r="HWW1" s="679"/>
      <c r="HWX1" s="679"/>
      <c r="HWY1" s="679"/>
      <c r="HWZ1" s="679"/>
      <c r="HXA1" s="679"/>
      <c r="HXB1" s="679"/>
      <c r="HXC1" s="679"/>
      <c r="HXD1" s="679"/>
      <c r="HXE1" s="679"/>
      <c r="HXF1" s="679"/>
      <c r="HXG1" s="679"/>
      <c r="HXH1" s="679"/>
      <c r="HXI1" s="679"/>
      <c r="HXJ1" s="679"/>
      <c r="HXK1" s="679"/>
      <c r="HXL1" s="679"/>
      <c r="HXM1" s="679"/>
      <c r="HXN1" s="679"/>
      <c r="HXO1" s="679"/>
      <c r="HXP1" s="679"/>
      <c r="HXQ1" s="679"/>
      <c r="HXR1" s="679"/>
      <c r="HXS1" s="679"/>
      <c r="HXT1" s="679"/>
      <c r="HXU1" s="679"/>
      <c r="HXV1" s="679"/>
      <c r="HXW1" s="679"/>
      <c r="HXX1" s="679"/>
      <c r="HXY1" s="679"/>
      <c r="HXZ1" s="679"/>
      <c r="HYA1" s="679"/>
      <c r="HYB1" s="679"/>
      <c r="HYC1" s="679"/>
      <c r="HYD1" s="679"/>
      <c r="HYE1" s="679"/>
      <c r="HYF1" s="679"/>
      <c r="HYG1" s="679"/>
      <c r="HYH1" s="679"/>
      <c r="HYI1" s="679"/>
      <c r="HYJ1" s="679"/>
      <c r="HYK1" s="679"/>
      <c r="HYL1" s="679"/>
      <c r="HYM1" s="679"/>
      <c r="HYN1" s="679"/>
      <c r="HYO1" s="679"/>
      <c r="HYP1" s="679"/>
      <c r="HYQ1" s="679"/>
      <c r="HYR1" s="679"/>
      <c r="HYS1" s="679"/>
      <c r="HYT1" s="679"/>
      <c r="HYU1" s="679"/>
      <c r="HYV1" s="679"/>
      <c r="HYW1" s="679"/>
      <c r="HYX1" s="679"/>
      <c r="HYY1" s="679"/>
      <c r="HYZ1" s="679"/>
      <c r="HZA1" s="679"/>
      <c r="HZB1" s="679"/>
      <c r="HZC1" s="679"/>
      <c r="HZD1" s="679"/>
      <c r="HZE1" s="679"/>
      <c r="HZF1" s="679"/>
      <c r="HZG1" s="679"/>
      <c r="HZH1" s="679"/>
      <c r="HZI1" s="679"/>
      <c r="HZJ1" s="679"/>
      <c r="HZK1" s="679"/>
      <c r="HZL1" s="679"/>
      <c r="HZM1" s="679"/>
      <c r="HZN1" s="679"/>
      <c r="HZO1" s="679"/>
      <c r="HZP1" s="679"/>
      <c r="HZQ1" s="679"/>
      <c r="HZR1" s="679"/>
      <c r="HZS1" s="679"/>
      <c r="HZT1" s="679"/>
      <c r="HZU1" s="679"/>
      <c r="HZV1" s="679"/>
      <c r="HZW1" s="679"/>
      <c r="HZX1" s="679"/>
      <c r="HZY1" s="679"/>
      <c r="HZZ1" s="679"/>
      <c r="IAA1" s="679"/>
      <c r="IAB1" s="679"/>
      <c r="IAC1" s="679"/>
      <c r="IAD1" s="679"/>
      <c r="IAE1" s="679"/>
      <c r="IAF1" s="679"/>
      <c r="IAG1" s="679"/>
      <c r="IAH1" s="679"/>
      <c r="IAI1" s="679"/>
      <c r="IAJ1" s="679"/>
      <c r="IAK1" s="679"/>
      <c r="IAL1" s="679"/>
      <c r="IAM1" s="679"/>
      <c r="IAN1" s="679"/>
      <c r="IAO1" s="679"/>
      <c r="IAP1" s="679"/>
      <c r="IAQ1" s="679"/>
      <c r="IAR1" s="679"/>
      <c r="IAS1" s="679"/>
      <c r="IAT1" s="679"/>
      <c r="IAU1" s="679"/>
      <c r="IAV1" s="679"/>
      <c r="IAW1" s="679"/>
      <c r="IAX1" s="679"/>
      <c r="IAY1" s="679"/>
      <c r="IAZ1" s="679"/>
      <c r="IBA1" s="679"/>
      <c r="IBB1" s="679"/>
      <c r="IBC1" s="679"/>
      <c r="IBD1" s="679"/>
      <c r="IBE1" s="679"/>
      <c r="IBF1" s="679"/>
      <c r="IBG1" s="679"/>
      <c r="IBH1" s="679"/>
      <c r="IBI1" s="679"/>
      <c r="IBJ1" s="679"/>
      <c r="IBK1" s="679"/>
      <c r="IBL1" s="679"/>
      <c r="IBM1" s="679"/>
      <c r="IBN1" s="679"/>
      <c r="IBO1" s="679"/>
      <c r="IBP1" s="679"/>
      <c r="IBQ1" s="679"/>
      <c r="IBR1" s="679"/>
      <c r="IBS1" s="679"/>
      <c r="IBT1" s="679"/>
      <c r="IBU1" s="679"/>
      <c r="IBV1" s="679"/>
      <c r="IBW1" s="679"/>
      <c r="IBX1" s="679"/>
      <c r="IBY1" s="679"/>
      <c r="IBZ1" s="679"/>
      <c r="ICA1" s="679"/>
      <c r="ICB1" s="679"/>
      <c r="ICC1" s="679"/>
      <c r="ICD1" s="679"/>
      <c r="ICE1" s="679"/>
      <c r="ICF1" s="679"/>
      <c r="ICG1" s="679"/>
      <c r="ICH1" s="679"/>
      <c r="ICI1" s="679"/>
      <c r="ICJ1" s="679"/>
      <c r="ICK1" s="679"/>
      <c r="ICL1" s="679"/>
      <c r="ICM1" s="679"/>
      <c r="ICN1" s="679"/>
      <c r="ICO1" s="679"/>
      <c r="ICP1" s="679"/>
      <c r="ICQ1" s="679"/>
      <c r="ICR1" s="679"/>
      <c r="ICS1" s="679"/>
      <c r="ICT1" s="679"/>
      <c r="ICU1" s="679"/>
      <c r="ICV1" s="679"/>
      <c r="ICW1" s="679"/>
      <c r="ICX1" s="679"/>
      <c r="ICY1" s="679"/>
      <c r="ICZ1" s="679"/>
      <c r="IDA1" s="679"/>
      <c r="IDB1" s="679"/>
      <c r="IDC1" s="679"/>
      <c r="IDD1" s="679"/>
      <c r="IDE1" s="679"/>
      <c r="IDF1" s="679"/>
      <c r="IDG1" s="679"/>
      <c r="IDH1" s="679"/>
      <c r="IDI1" s="679"/>
      <c r="IDJ1" s="679"/>
      <c r="IDK1" s="679"/>
      <c r="IDL1" s="679"/>
      <c r="IDM1" s="679"/>
      <c r="IDN1" s="679"/>
      <c r="IDO1" s="679"/>
      <c r="IDP1" s="679"/>
      <c r="IDQ1" s="679"/>
      <c r="IDR1" s="679"/>
      <c r="IDS1" s="679"/>
      <c r="IDT1" s="679"/>
      <c r="IDU1" s="679"/>
      <c r="IDV1" s="679"/>
      <c r="IDW1" s="679"/>
      <c r="IDX1" s="679"/>
      <c r="IDY1" s="679"/>
      <c r="IDZ1" s="679"/>
      <c r="IEA1" s="679"/>
      <c r="IEB1" s="679"/>
      <c r="IEC1" s="679"/>
      <c r="IED1" s="679"/>
      <c r="IEE1" s="679"/>
      <c r="IEF1" s="679"/>
      <c r="IEG1" s="679"/>
      <c r="IEH1" s="679"/>
      <c r="IEI1" s="679"/>
      <c r="IEJ1" s="679"/>
      <c r="IEK1" s="679"/>
      <c r="IEL1" s="679"/>
      <c r="IEM1" s="679"/>
      <c r="IEN1" s="679"/>
      <c r="IEO1" s="679"/>
      <c r="IEP1" s="679"/>
      <c r="IEQ1" s="679"/>
      <c r="IER1" s="679"/>
      <c r="IES1" s="679"/>
      <c r="IET1" s="679"/>
      <c r="IEU1" s="679"/>
      <c r="IEV1" s="679"/>
      <c r="IEW1" s="679"/>
      <c r="IEX1" s="679"/>
      <c r="IEY1" s="679"/>
      <c r="IEZ1" s="679"/>
      <c r="IFA1" s="679"/>
      <c r="IFB1" s="679"/>
      <c r="IFC1" s="679"/>
      <c r="IFD1" s="679"/>
      <c r="IFE1" s="679"/>
      <c r="IFF1" s="679"/>
      <c r="IFG1" s="679"/>
      <c r="IFH1" s="679"/>
      <c r="IFI1" s="679"/>
      <c r="IFJ1" s="679"/>
      <c r="IFK1" s="679"/>
      <c r="IFL1" s="679"/>
      <c r="IFM1" s="679"/>
      <c r="IFN1" s="679"/>
      <c r="IFO1" s="679"/>
      <c r="IFP1" s="679"/>
      <c r="IFQ1" s="679"/>
      <c r="IFR1" s="679"/>
      <c r="IFS1" s="679"/>
      <c r="IFT1" s="679"/>
      <c r="IFU1" s="679"/>
      <c r="IFV1" s="679"/>
      <c r="IFW1" s="679"/>
      <c r="IFX1" s="679"/>
      <c r="IFY1" s="679"/>
      <c r="IFZ1" s="679"/>
      <c r="IGA1" s="679"/>
      <c r="IGB1" s="679"/>
      <c r="IGC1" s="679"/>
      <c r="IGD1" s="679"/>
      <c r="IGE1" s="679"/>
      <c r="IGF1" s="679"/>
      <c r="IGG1" s="679"/>
      <c r="IGH1" s="679"/>
      <c r="IGI1" s="679"/>
      <c r="IGJ1" s="679"/>
      <c r="IGK1" s="679"/>
      <c r="IGL1" s="679"/>
      <c r="IGM1" s="679"/>
      <c r="IGN1" s="679"/>
      <c r="IGO1" s="679"/>
      <c r="IGP1" s="679"/>
      <c r="IGQ1" s="679"/>
      <c r="IGR1" s="679"/>
      <c r="IGS1" s="679"/>
      <c r="IGT1" s="679"/>
      <c r="IGU1" s="679"/>
      <c r="IGV1" s="679"/>
      <c r="IGW1" s="679"/>
      <c r="IGX1" s="679"/>
      <c r="IGY1" s="679"/>
      <c r="IGZ1" s="679"/>
      <c r="IHA1" s="679"/>
      <c r="IHB1" s="679"/>
      <c r="IHC1" s="679"/>
      <c r="IHD1" s="679"/>
      <c r="IHE1" s="679"/>
      <c r="IHF1" s="679"/>
      <c r="IHG1" s="679"/>
      <c r="IHH1" s="679"/>
      <c r="IHI1" s="679"/>
      <c r="IHJ1" s="679"/>
      <c r="IHK1" s="679"/>
      <c r="IHL1" s="679"/>
      <c r="IHM1" s="679"/>
      <c r="IHN1" s="679"/>
      <c r="IHO1" s="679"/>
      <c r="IHP1" s="679"/>
      <c r="IHQ1" s="679"/>
      <c r="IHR1" s="679"/>
      <c r="IHS1" s="679"/>
      <c r="IHT1" s="679"/>
      <c r="IHU1" s="679"/>
      <c r="IHV1" s="679"/>
      <c r="IHW1" s="679"/>
      <c r="IHX1" s="679"/>
      <c r="IHY1" s="679"/>
      <c r="IHZ1" s="679"/>
      <c r="IIA1" s="679"/>
      <c r="IIB1" s="679"/>
      <c r="IIC1" s="679"/>
      <c r="IID1" s="679"/>
      <c r="IIE1" s="679"/>
      <c r="IIF1" s="679"/>
      <c r="IIG1" s="679"/>
      <c r="IIH1" s="679"/>
      <c r="III1" s="679"/>
      <c r="IIJ1" s="679"/>
      <c r="IIK1" s="679"/>
      <c r="IIL1" s="679"/>
      <c r="IIM1" s="679"/>
      <c r="IIN1" s="679"/>
      <c r="IIO1" s="679"/>
      <c r="IIP1" s="679"/>
      <c r="IIQ1" s="679"/>
      <c r="IIR1" s="679"/>
      <c r="IIS1" s="679"/>
      <c r="IIT1" s="679"/>
      <c r="IIU1" s="679"/>
      <c r="IIV1" s="679"/>
      <c r="IIW1" s="679"/>
      <c r="IIX1" s="679"/>
      <c r="IIY1" s="679"/>
      <c r="IIZ1" s="679"/>
      <c r="IJA1" s="679"/>
      <c r="IJB1" s="679"/>
      <c r="IJC1" s="679"/>
      <c r="IJD1" s="679"/>
      <c r="IJE1" s="679"/>
      <c r="IJF1" s="679"/>
      <c r="IJG1" s="679"/>
      <c r="IJH1" s="679"/>
      <c r="IJI1" s="679"/>
      <c r="IJJ1" s="679"/>
      <c r="IJK1" s="679"/>
      <c r="IJL1" s="679"/>
      <c r="IJM1" s="679"/>
      <c r="IJN1" s="679"/>
      <c r="IJO1" s="679"/>
      <c r="IJP1" s="679"/>
      <c r="IJQ1" s="679"/>
      <c r="IJR1" s="679"/>
      <c r="IJS1" s="679"/>
      <c r="IJT1" s="679"/>
      <c r="IJU1" s="679"/>
      <c r="IJV1" s="679"/>
      <c r="IJW1" s="679"/>
      <c r="IJX1" s="679"/>
      <c r="IJY1" s="679"/>
      <c r="IJZ1" s="679"/>
      <c r="IKA1" s="679"/>
      <c r="IKB1" s="679"/>
      <c r="IKC1" s="679"/>
      <c r="IKD1" s="679"/>
      <c r="IKE1" s="679"/>
      <c r="IKF1" s="679"/>
      <c r="IKG1" s="679"/>
      <c r="IKH1" s="679"/>
      <c r="IKI1" s="679"/>
      <c r="IKJ1" s="679"/>
      <c r="IKK1" s="679"/>
      <c r="IKL1" s="679"/>
      <c r="IKM1" s="679"/>
      <c r="IKN1" s="679"/>
      <c r="IKO1" s="679"/>
      <c r="IKP1" s="679"/>
      <c r="IKQ1" s="679"/>
      <c r="IKR1" s="679"/>
      <c r="IKS1" s="679"/>
      <c r="IKT1" s="679"/>
      <c r="IKU1" s="679"/>
      <c r="IKV1" s="679"/>
      <c r="IKW1" s="679"/>
      <c r="IKX1" s="679"/>
      <c r="IKY1" s="679"/>
      <c r="IKZ1" s="679"/>
      <c r="ILA1" s="679"/>
      <c r="ILB1" s="679"/>
      <c r="ILC1" s="679"/>
      <c r="ILD1" s="679"/>
      <c r="ILE1" s="679"/>
      <c r="ILF1" s="679"/>
      <c r="ILG1" s="679"/>
      <c r="ILH1" s="679"/>
      <c r="ILI1" s="679"/>
      <c r="ILJ1" s="679"/>
      <c r="ILK1" s="679"/>
      <c r="ILL1" s="679"/>
      <c r="ILM1" s="679"/>
      <c r="ILN1" s="679"/>
      <c r="ILO1" s="679"/>
      <c r="ILP1" s="679"/>
      <c r="ILQ1" s="679"/>
      <c r="ILR1" s="679"/>
      <c r="ILS1" s="679"/>
      <c r="ILT1" s="679"/>
      <c r="ILU1" s="679"/>
      <c r="ILV1" s="679"/>
      <c r="ILW1" s="679"/>
      <c r="ILX1" s="679"/>
      <c r="ILY1" s="679"/>
      <c r="ILZ1" s="679"/>
      <c r="IMA1" s="679"/>
      <c r="IMB1" s="679"/>
      <c r="IMC1" s="679"/>
      <c r="IMD1" s="679"/>
      <c r="IME1" s="679"/>
      <c r="IMF1" s="679"/>
      <c r="IMG1" s="679"/>
      <c r="IMH1" s="679"/>
      <c r="IMI1" s="679"/>
      <c r="IMJ1" s="679"/>
      <c r="IMK1" s="679"/>
      <c r="IML1" s="679"/>
      <c r="IMM1" s="679"/>
      <c r="IMN1" s="679"/>
      <c r="IMO1" s="679"/>
      <c r="IMP1" s="679"/>
      <c r="IMQ1" s="679"/>
      <c r="IMR1" s="679"/>
      <c r="IMS1" s="679"/>
      <c r="IMT1" s="679"/>
      <c r="IMU1" s="679"/>
      <c r="IMV1" s="679"/>
      <c r="IMW1" s="679"/>
      <c r="IMX1" s="679"/>
      <c r="IMY1" s="679"/>
      <c r="IMZ1" s="679"/>
      <c r="INA1" s="679"/>
      <c r="INB1" s="679"/>
      <c r="INC1" s="679"/>
      <c r="IND1" s="679"/>
      <c r="INE1" s="679"/>
      <c r="INF1" s="679"/>
      <c r="ING1" s="679"/>
      <c r="INH1" s="679"/>
      <c r="INI1" s="679"/>
      <c r="INJ1" s="679"/>
      <c r="INK1" s="679"/>
      <c r="INL1" s="679"/>
      <c r="INM1" s="679"/>
      <c r="INN1" s="679"/>
      <c r="INO1" s="679"/>
      <c r="INP1" s="679"/>
      <c r="INQ1" s="679"/>
      <c r="INR1" s="679"/>
      <c r="INS1" s="679"/>
      <c r="INT1" s="679"/>
      <c r="INU1" s="679"/>
      <c r="INV1" s="679"/>
      <c r="INW1" s="679"/>
      <c r="INX1" s="679"/>
      <c r="INY1" s="679"/>
      <c r="INZ1" s="679"/>
      <c r="IOA1" s="679"/>
      <c r="IOB1" s="679"/>
      <c r="IOC1" s="679"/>
      <c r="IOD1" s="679"/>
      <c r="IOE1" s="679"/>
      <c r="IOF1" s="679"/>
      <c r="IOG1" s="679"/>
      <c r="IOH1" s="679"/>
      <c r="IOI1" s="679"/>
      <c r="IOJ1" s="679"/>
      <c r="IOK1" s="679"/>
      <c r="IOL1" s="679"/>
      <c r="IOM1" s="679"/>
      <c r="ION1" s="679"/>
      <c r="IOO1" s="679"/>
      <c r="IOP1" s="679"/>
      <c r="IOQ1" s="679"/>
      <c r="IOR1" s="679"/>
      <c r="IOS1" s="679"/>
      <c r="IOT1" s="679"/>
      <c r="IOU1" s="679"/>
      <c r="IOV1" s="679"/>
      <c r="IOW1" s="679"/>
      <c r="IOX1" s="679"/>
      <c r="IOY1" s="679"/>
      <c r="IOZ1" s="679"/>
      <c r="IPA1" s="679"/>
      <c r="IPB1" s="679"/>
      <c r="IPC1" s="679"/>
      <c r="IPD1" s="679"/>
      <c r="IPE1" s="679"/>
      <c r="IPF1" s="679"/>
      <c r="IPG1" s="679"/>
      <c r="IPH1" s="679"/>
      <c r="IPI1" s="679"/>
      <c r="IPJ1" s="679"/>
      <c r="IPK1" s="679"/>
      <c r="IPL1" s="679"/>
      <c r="IPM1" s="679"/>
      <c r="IPN1" s="679"/>
      <c r="IPO1" s="679"/>
      <c r="IPP1" s="679"/>
      <c r="IPQ1" s="679"/>
      <c r="IPR1" s="679"/>
      <c r="IPS1" s="679"/>
      <c r="IPT1" s="679"/>
      <c r="IPU1" s="679"/>
      <c r="IPV1" s="679"/>
      <c r="IPW1" s="679"/>
      <c r="IPX1" s="679"/>
      <c r="IPY1" s="679"/>
      <c r="IPZ1" s="679"/>
      <c r="IQA1" s="679"/>
      <c r="IQB1" s="679"/>
      <c r="IQC1" s="679"/>
      <c r="IQD1" s="679"/>
      <c r="IQE1" s="679"/>
      <c r="IQF1" s="679"/>
      <c r="IQG1" s="679"/>
      <c r="IQH1" s="679"/>
      <c r="IQI1" s="679"/>
      <c r="IQJ1" s="679"/>
      <c r="IQK1" s="679"/>
      <c r="IQL1" s="679"/>
      <c r="IQM1" s="679"/>
      <c r="IQN1" s="679"/>
      <c r="IQO1" s="679"/>
      <c r="IQP1" s="679"/>
      <c r="IQQ1" s="679"/>
      <c r="IQR1" s="679"/>
      <c r="IQS1" s="679"/>
      <c r="IQT1" s="679"/>
      <c r="IQU1" s="679"/>
      <c r="IQV1" s="679"/>
      <c r="IQW1" s="679"/>
      <c r="IQX1" s="679"/>
      <c r="IQY1" s="679"/>
      <c r="IQZ1" s="679"/>
      <c r="IRA1" s="679"/>
      <c r="IRB1" s="679"/>
      <c r="IRC1" s="679"/>
      <c r="IRD1" s="679"/>
      <c r="IRE1" s="679"/>
      <c r="IRF1" s="679"/>
      <c r="IRG1" s="679"/>
      <c r="IRH1" s="679"/>
      <c r="IRI1" s="679"/>
      <c r="IRJ1" s="679"/>
      <c r="IRK1" s="679"/>
      <c r="IRL1" s="679"/>
      <c r="IRM1" s="679"/>
      <c r="IRN1" s="679"/>
      <c r="IRO1" s="679"/>
      <c r="IRP1" s="679"/>
      <c r="IRQ1" s="679"/>
      <c r="IRR1" s="679"/>
      <c r="IRS1" s="679"/>
      <c r="IRT1" s="679"/>
      <c r="IRU1" s="679"/>
      <c r="IRV1" s="679"/>
      <c r="IRW1" s="679"/>
      <c r="IRX1" s="679"/>
      <c r="IRY1" s="679"/>
      <c r="IRZ1" s="679"/>
      <c r="ISA1" s="679"/>
      <c r="ISB1" s="679"/>
      <c r="ISC1" s="679"/>
      <c r="ISD1" s="679"/>
      <c r="ISE1" s="679"/>
      <c r="ISF1" s="679"/>
      <c r="ISG1" s="679"/>
      <c r="ISH1" s="679"/>
      <c r="ISI1" s="679"/>
      <c r="ISJ1" s="679"/>
      <c r="ISK1" s="679"/>
      <c r="ISL1" s="679"/>
      <c r="ISM1" s="679"/>
      <c r="ISN1" s="679"/>
      <c r="ISO1" s="679"/>
      <c r="ISP1" s="679"/>
      <c r="ISQ1" s="679"/>
      <c r="ISR1" s="679"/>
      <c r="ISS1" s="679"/>
      <c r="IST1" s="679"/>
      <c r="ISU1" s="679"/>
      <c r="ISV1" s="679"/>
      <c r="ISW1" s="679"/>
      <c r="ISX1" s="679"/>
      <c r="ISY1" s="679"/>
      <c r="ISZ1" s="679"/>
      <c r="ITA1" s="679"/>
      <c r="ITB1" s="679"/>
      <c r="ITC1" s="679"/>
      <c r="ITD1" s="679"/>
      <c r="ITE1" s="679"/>
      <c r="ITF1" s="679"/>
      <c r="ITG1" s="679"/>
      <c r="ITH1" s="679"/>
      <c r="ITI1" s="679"/>
      <c r="ITJ1" s="679"/>
      <c r="ITK1" s="679"/>
      <c r="ITL1" s="679"/>
      <c r="ITM1" s="679"/>
      <c r="ITN1" s="679"/>
      <c r="ITO1" s="679"/>
      <c r="ITP1" s="679"/>
      <c r="ITQ1" s="679"/>
      <c r="ITR1" s="679"/>
      <c r="ITS1" s="679"/>
      <c r="ITT1" s="679"/>
      <c r="ITU1" s="679"/>
      <c r="ITV1" s="679"/>
      <c r="ITW1" s="679"/>
      <c r="ITX1" s="679"/>
      <c r="ITY1" s="679"/>
      <c r="ITZ1" s="679"/>
      <c r="IUA1" s="679"/>
      <c r="IUB1" s="679"/>
      <c r="IUC1" s="679"/>
      <c r="IUD1" s="679"/>
      <c r="IUE1" s="679"/>
      <c r="IUF1" s="679"/>
      <c r="IUG1" s="679"/>
      <c r="IUH1" s="679"/>
      <c r="IUI1" s="679"/>
      <c r="IUJ1" s="679"/>
      <c r="IUK1" s="679"/>
      <c r="IUL1" s="679"/>
      <c r="IUM1" s="679"/>
      <c r="IUN1" s="679"/>
      <c r="IUO1" s="679"/>
      <c r="IUP1" s="679"/>
      <c r="IUQ1" s="679"/>
      <c r="IUR1" s="679"/>
      <c r="IUS1" s="679"/>
      <c r="IUT1" s="679"/>
      <c r="IUU1" s="679"/>
      <c r="IUV1" s="679"/>
      <c r="IUW1" s="679"/>
      <c r="IUX1" s="679"/>
      <c r="IUY1" s="679"/>
      <c r="IUZ1" s="679"/>
      <c r="IVA1" s="679"/>
      <c r="IVB1" s="679"/>
      <c r="IVC1" s="679"/>
      <c r="IVD1" s="679"/>
      <c r="IVE1" s="679"/>
      <c r="IVF1" s="679"/>
      <c r="IVG1" s="679"/>
      <c r="IVH1" s="679"/>
      <c r="IVI1" s="679"/>
      <c r="IVJ1" s="679"/>
      <c r="IVK1" s="679"/>
      <c r="IVL1" s="679"/>
      <c r="IVM1" s="679"/>
      <c r="IVN1" s="679"/>
      <c r="IVO1" s="679"/>
      <c r="IVP1" s="679"/>
      <c r="IVQ1" s="679"/>
      <c r="IVR1" s="679"/>
      <c r="IVS1" s="679"/>
      <c r="IVT1" s="679"/>
      <c r="IVU1" s="679"/>
      <c r="IVV1" s="679"/>
      <c r="IVW1" s="679"/>
      <c r="IVX1" s="679"/>
      <c r="IVY1" s="679"/>
      <c r="IVZ1" s="679"/>
      <c r="IWA1" s="679"/>
      <c r="IWB1" s="679"/>
      <c r="IWC1" s="679"/>
      <c r="IWD1" s="679"/>
      <c r="IWE1" s="679"/>
      <c r="IWF1" s="679"/>
      <c r="IWG1" s="679"/>
      <c r="IWH1" s="679"/>
      <c r="IWI1" s="679"/>
      <c r="IWJ1" s="679"/>
      <c r="IWK1" s="679"/>
      <c r="IWL1" s="679"/>
      <c r="IWM1" s="679"/>
      <c r="IWN1" s="679"/>
      <c r="IWO1" s="679"/>
      <c r="IWP1" s="679"/>
      <c r="IWQ1" s="679"/>
      <c r="IWR1" s="679"/>
      <c r="IWS1" s="679"/>
      <c r="IWT1" s="679"/>
      <c r="IWU1" s="679"/>
      <c r="IWV1" s="679"/>
      <c r="IWW1" s="679"/>
      <c r="IWX1" s="679"/>
      <c r="IWY1" s="679"/>
      <c r="IWZ1" s="679"/>
      <c r="IXA1" s="679"/>
      <c r="IXB1" s="679"/>
      <c r="IXC1" s="679"/>
      <c r="IXD1" s="679"/>
      <c r="IXE1" s="679"/>
      <c r="IXF1" s="679"/>
      <c r="IXG1" s="679"/>
      <c r="IXH1" s="679"/>
      <c r="IXI1" s="679"/>
      <c r="IXJ1" s="679"/>
      <c r="IXK1" s="679"/>
      <c r="IXL1" s="679"/>
      <c r="IXM1" s="679"/>
      <c r="IXN1" s="679"/>
      <c r="IXO1" s="679"/>
      <c r="IXP1" s="679"/>
      <c r="IXQ1" s="679"/>
      <c r="IXR1" s="679"/>
      <c r="IXS1" s="679"/>
      <c r="IXT1" s="679"/>
      <c r="IXU1" s="679"/>
      <c r="IXV1" s="679"/>
      <c r="IXW1" s="679"/>
      <c r="IXX1" s="679"/>
      <c r="IXY1" s="679"/>
      <c r="IXZ1" s="679"/>
      <c r="IYA1" s="679"/>
      <c r="IYB1" s="679"/>
      <c r="IYC1" s="679"/>
      <c r="IYD1" s="679"/>
      <c r="IYE1" s="679"/>
      <c r="IYF1" s="679"/>
      <c r="IYG1" s="679"/>
      <c r="IYH1" s="679"/>
      <c r="IYI1" s="679"/>
      <c r="IYJ1" s="679"/>
      <c r="IYK1" s="679"/>
      <c r="IYL1" s="679"/>
      <c r="IYM1" s="679"/>
      <c r="IYN1" s="679"/>
      <c r="IYO1" s="679"/>
      <c r="IYP1" s="679"/>
      <c r="IYQ1" s="679"/>
      <c r="IYR1" s="679"/>
      <c r="IYS1" s="679"/>
      <c r="IYT1" s="679"/>
      <c r="IYU1" s="679"/>
      <c r="IYV1" s="679"/>
      <c r="IYW1" s="679"/>
      <c r="IYX1" s="679"/>
      <c r="IYY1" s="679"/>
      <c r="IYZ1" s="679"/>
      <c r="IZA1" s="679"/>
      <c r="IZB1" s="679"/>
      <c r="IZC1" s="679"/>
      <c r="IZD1" s="679"/>
      <c r="IZE1" s="679"/>
      <c r="IZF1" s="679"/>
      <c r="IZG1" s="679"/>
      <c r="IZH1" s="679"/>
      <c r="IZI1" s="679"/>
      <c r="IZJ1" s="679"/>
      <c r="IZK1" s="679"/>
      <c r="IZL1" s="679"/>
      <c r="IZM1" s="679"/>
      <c r="IZN1" s="679"/>
      <c r="IZO1" s="679"/>
      <c r="IZP1" s="679"/>
      <c r="IZQ1" s="679"/>
      <c r="IZR1" s="679"/>
      <c r="IZS1" s="679"/>
      <c r="IZT1" s="679"/>
      <c r="IZU1" s="679"/>
      <c r="IZV1" s="679"/>
      <c r="IZW1" s="679"/>
      <c r="IZX1" s="679"/>
      <c r="IZY1" s="679"/>
      <c r="IZZ1" s="679"/>
      <c r="JAA1" s="679"/>
      <c r="JAB1" s="679"/>
      <c r="JAC1" s="679"/>
      <c r="JAD1" s="679"/>
      <c r="JAE1" s="679"/>
      <c r="JAF1" s="679"/>
      <c r="JAG1" s="679"/>
      <c r="JAH1" s="679"/>
      <c r="JAI1" s="679"/>
      <c r="JAJ1" s="679"/>
      <c r="JAK1" s="679"/>
      <c r="JAL1" s="679"/>
      <c r="JAM1" s="679"/>
      <c r="JAN1" s="679"/>
      <c r="JAO1" s="679"/>
      <c r="JAP1" s="679"/>
      <c r="JAQ1" s="679"/>
      <c r="JAR1" s="679"/>
      <c r="JAS1" s="679"/>
      <c r="JAT1" s="679"/>
      <c r="JAU1" s="679"/>
      <c r="JAV1" s="679"/>
      <c r="JAW1" s="679"/>
      <c r="JAX1" s="679"/>
      <c r="JAY1" s="679"/>
      <c r="JAZ1" s="679"/>
      <c r="JBA1" s="679"/>
      <c r="JBB1" s="679"/>
      <c r="JBC1" s="679"/>
      <c r="JBD1" s="679"/>
      <c r="JBE1" s="679"/>
      <c r="JBF1" s="679"/>
      <c r="JBG1" s="679"/>
      <c r="JBH1" s="679"/>
      <c r="JBI1" s="679"/>
      <c r="JBJ1" s="679"/>
      <c r="JBK1" s="679"/>
      <c r="JBL1" s="679"/>
      <c r="JBM1" s="679"/>
      <c r="JBN1" s="679"/>
      <c r="JBO1" s="679"/>
      <c r="JBP1" s="679"/>
      <c r="JBQ1" s="679"/>
      <c r="JBR1" s="679"/>
      <c r="JBS1" s="679"/>
      <c r="JBT1" s="679"/>
      <c r="JBU1" s="679"/>
      <c r="JBV1" s="679"/>
      <c r="JBW1" s="679"/>
      <c r="JBX1" s="679"/>
      <c r="JBY1" s="679"/>
      <c r="JBZ1" s="679"/>
      <c r="JCA1" s="679"/>
      <c r="JCB1" s="679"/>
      <c r="JCC1" s="679"/>
      <c r="JCD1" s="679"/>
      <c r="JCE1" s="679"/>
      <c r="JCF1" s="679"/>
      <c r="JCG1" s="679"/>
      <c r="JCH1" s="679"/>
      <c r="JCI1" s="679"/>
      <c r="JCJ1" s="679"/>
      <c r="JCK1" s="679"/>
      <c r="JCL1" s="679"/>
      <c r="JCM1" s="679"/>
      <c r="JCN1" s="679"/>
      <c r="JCO1" s="679"/>
      <c r="JCP1" s="679"/>
      <c r="JCQ1" s="679"/>
      <c r="JCR1" s="679"/>
      <c r="JCS1" s="679"/>
      <c r="JCT1" s="679"/>
      <c r="JCU1" s="679"/>
      <c r="JCV1" s="679"/>
      <c r="JCW1" s="679"/>
      <c r="JCX1" s="679"/>
      <c r="JCY1" s="679"/>
      <c r="JCZ1" s="679"/>
      <c r="JDA1" s="679"/>
      <c r="JDB1" s="679"/>
      <c r="JDC1" s="679"/>
      <c r="JDD1" s="679"/>
      <c r="JDE1" s="679"/>
      <c r="JDF1" s="679"/>
      <c r="JDG1" s="679"/>
      <c r="JDH1" s="679"/>
      <c r="JDI1" s="679"/>
      <c r="JDJ1" s="679"/>
      <c r="JDK1" s="679"/>
      <c r="JDL1" s="679"/>
      <c r="JDM1" s="679"/>
      <c r="JDN1" s="679"/>
      <c r="JDO1" s="679"/>
      <c r="JDP1" s="679"/>
      <c r="JDQ1" s="679"/>
      <c r="JDR1" s="679"/>
      <c r="JDS1" s="679"/>
      <c r="JDT1" s="679"/>
      <c r="JDU1" s="679"/>
      <c r="JDV1" s="679"/>
      <c r="JDW1" s="679"/>
      <c r="JDX1" s="679"/>
      <c r="JDY1" s="679"/>
      <c r="JDZ1" s="679"/>
      <c r="JEA1" s="679"/>
      <c r="JEB1" s="679"/>
      <c r="JEC1" s="679"/>
      <c r="JED1" s="679"/>
      <c r="JEE1" s="679"/>
      <c r="JEF1" s="679"/>
      <c r="JEG1" s="679"/>
      <c r="JEH1" s="679"/>
      <c r="JEI1" s="679"/>
      <c r="JEJ1" s="679"/>
      <c r="JEK1" s="679"/>
      <c r="JEL1" s="679"/>
      <c r="JEM1" s="679"/>
      <c r="JEN1" s="679"/>
      <c r="JEO1" s="679"/>
      <c r="JEP1" s="679"/>
      <c r="JEQ1" s="679"/>
      <c r="JER1" s="679"/>
      <c r="JES1" s="679"/>
      <c r="JET1" s="679"/>
      <c r="JEU1" s="679"/>
      <c r="JEV1" s="679"/>
      <c r="JEW1" s="679"/>
      <c r="JEX1" s="679"/>
      <c r="JEY1" s="679"/>
      <c r="JEZ1" s="679"/>
      <c r="JFA1" s="679"/>
      <c r="JFB1" s="679"/>
      <c r="JFC1" s="679"/>
      <c r="JFD1" s="679"/>
      <c r="JFE1" s="679"/>
      <c r="JFF1" s="679"/>
      <c r="JFG1" s="679"/>
      <c r="JFH1" s="679"/>
      <c r="JFI1" s="679"/>
      <c r="JFJ1" s="679"/>
      <c r="JFK1" s="679"/>
      <c r="JFL1" s="679"/>
      <c r="JFM1" s="679"/>
      <c r="JFN1" s="679"/>
      <c r="JFO1" s="679"/>
      <c r="JFP1" s="679"/>
      <c r="JFQ1" s="679"/>
      <c r="JFR1" s="679"/>
      <c r="JFS1" s="679"/>
      <c r="JFT1" s="679"/>
      <c r="JFU1" s="679"/>
      <c r="JFV1" s="679"/>
      <c r="JFW1" s="679"/>
      <c r="JFX1" s="679"/>
      <c r="JFY1" s="679"/>
      <c r="JFZ1" s="679"/>
      <c r="JGA1" s="679"/>
      <c r="JGB1" s="679"/>
      <c r="JGC1" s="679"/>
      <c r="JGD1" s="679"/>
      <c r="JGE1" s="679"/>
      <c r="JGF1" s="679"/>
      <c r="JGG1" s="679"/>
      <c r="JGH1" s="679"/>
      <c r="JGI1" s="679"/>
      <c r="JGJ1" s="679"/>
      <c r="JGK1" s="679"/>
      <c r="JGL1" s="679"/>
      <c r="JGM1" s="679"/>
      <c r="JGN1" s="679"/>
      <c r="JGO1" s="679"/>
      <c r="JGP1" s="679"/>
      <c r="JGQ1" s="679"/>
      <c r="JGR1" s="679"/>
      <c r="JGS1" s="679"/>
      <c r="JGT1" s="679"/>
      <c r="JGU1" s="679"/>
      <c r="JGV1" s="679"/>
      <c r="JGW1" s="679"/>
      <c r="JGX1" s="679"/>
      <c r="JGY1" s="679"/>
      <c r="JGZ1" s="679"/>
      <c r="JHA1" s="679"/>
      <c r="JHB1" s="679"/>
      <c r="JHC1" s="679"/>
      <c r="JHD1" s="679"/>
      <c r="JHE1" s="679"/>
      <c r="JHF1" s="679"/>
      <c r="JHG1" s="679"/>
      <c r="JHH1" s="679"/>
      <c r="JHI1" s="679"/>
      <c r="JHJ1" s="679"/>
      <c r="JHK1" s="679"/>
      <c r="JHL1" s="679"/>
      <c r="JHM1" s="679"/>
      <c r="JHN1" s="679"/>
      <c r="JHO1" s="679"/>
      <c r="JHP1" s="679"/>
      <c r="JHQ1" s="679"/>
      <c r="JHR1" s="679"/>
      <c r="JHS1" s="679"/>
      <c r="JHT1" s="679"/>
      <c r="JHU1" s="679"/>
      <c r="JHV1" s="679"/>
      <c r="JHW1" s="679"/>
      <c r="JHX1" s="679"/>
      <c r="JHY1" s="679"/>
      <c r="JHZ1" s="679"/>
      <c r="JIA1" s="679"/>
      <c r="JIB1" s="679"/>
      <c r="JIC1" s="679"/>
      <c r="JID1" s="679"/>
      <c r="JIE1" s="679"/>
      <c r="JIF1" s="679"/>
      <c r="JIG1" s="679"/>
      <c r="JIH1" s="679"/>
      <c r="JII1" s="679"/>
      <c r="JIJ1" s="679"/>
      <c r="JIK1" s="679"/>
      <c r="JIL1" s="679"/>
      <c r="JIM1" s="679"/>
      <c r="JIN1" s="679"/>
      <c r="JIO1" s="679"/>
      <c r="JIP1" s="679"/>
      <c r="JIQ1" s="679"/>
      <c r="JIR1" s="679"/>
      <c r="JIS1" s="679"/>
      <c r="JIT1" s="679"/>
      <c r="JIU1" s="679"/>
      <c r="JIV1" s="679"/>
      <c r="JIW1" s="679"/>
      <c r="JIX1" s="679"/>
      <c r="JIY1" s="679"/>
      <c r="JIZ1" s="679"/>
      <c r="JJA1" s="679"/>
      <c r="JJB1" s="679"/>
      <c r="JJC1" s="679"/>
      <c r="JJD1" s="679"/>
      <c r="JJE1" s="679"/>
      <c r="JJF1" s="679"/>
      <c r="JJG1" s="679"/>
      <c r="JJH1" s="679"/>
      <c r="JJI1" s="679"/>
      <c r="JJJ1" s="679"/>
      <c r="JJK1" s="679"/>
      <c r="JJL1" s="679"/>
      <c r="JJM1" s="679"/>
      <c r="JJN1" s="679"/>
      <c r="JJO1" s="679"/>
      <c r="JJP1" s="679"/>
      <c r="JJQ1" s="679"/>
      <c r="JJR1" s="679"/>
      <c r="JJS1" s="679"/>
      <c r="JJT1" s="679"/>
      <c r="JJU1" s="679"/>
      <c r="JJV1" s="679"/>
      <c r="JJW1" s="679"/>
      <c r="JJX1" s="679"/>
      <c r="JJY1" s="679"/>
      <c r="JJZ1" s="679"/>
      <c r="JKA1" s="679"/>
      <c r="JKB1" s="679"/>
      <c r="JKC1" s="679"/>
      <c r="JKD1" s="679"/>
      <c r="JKE1" s="679"/>
      <c r="JKF1" s="679"/>
      <c r="JKG1" s="679"/>
      <c r="JKH1" s="679"/>
      <c r="JKI1" s="679"/>
      <c r="JKJ1" s="679"/>
      <c r="JKK1" s="679"/>
      <c r="JKL1" s="679"/>
      <c r="JKM1" s="679"/>
      <c r="JKN1" s="679"/>
      <c r="JKO1" s="679"/>
      <c r="JKP1" s="679"/>
      <c r="JKQ1" s="679"/>
      <c r="JKR1" s="679"/>
      <c r="JKS1" s="679"/>
      <c r="JKT1" s="679"/>
      <c r="JKU1" s="679"/>
      <c r="JKV1" s="679"/>
      <c r="JKW1" s="679"/>
      <c r="JKX1" s="679"/>
      <c r="JKY1" s="679"/>
      <c r="JKZ1" s="679"/>
      <c r="JLA1" s="679"/>
      <c r="JLB1" s="679"/>
      <c r="JLC1" s="679"/>
      <c r="JLD1" s="679"/>
      <c r="JLE1" s="679"/>
      <c r="JLF1" s="679"/>
      <c r="JLG1" s="679"/>
      <c r="JLH1" s="679"/>
      <c r="JLI1" s="679"/>
      <c r="JLJ1" s="679"/>
      <c r="JLK1" s="679"/>
      <c r="JLL1" s="679"/>
      <c r="JLM1" s="679"/>
      <c r="JLN1" s="679"/>
      <c r="JLO1" s="679"/>
      <c r="JLP1" s="679"/>
      <c r="JLQ1" s="679"/>
      <c r="JLR1" s="679"/>
      <c r="JLS1" s="679"/>
      <c r="JLT1" s="679"/>
      <c r="JLU1" s="679"/>
      <c r="JLV1" s="679"/>
      <c r="JLW1" s="679"/>
      <c r="JLX1" s="679"/>
      <c r="JLY1" s="679"/>
      <c r="JLZ1" s="679"/>
      <c r="JMA1" s="679"/>
      <c r="JMB1" s="679"/>
      <c r="JMC1" s="679"/>
      <c r="JMD1" s="679"/>
      <c r="JME1" s="679"/>
      <c r="JMF1" s="679"/>
      <c r="JMG1" s="679"/>
      <c r="JMH1" s="679"/>
      <c r="JMI1" s="679"/>
      <c r="JMJ1" s="679"/>
      <c r="JMK1" s="679"/>
      <c r="JML1" s="679"/>
      <c r="JMM1" s="679"/>
      <c r="JMN1" s="679"/>
      <c r="JMO1" s="679"/>
      <c r="JMP1" s="679"/>
      <c r="JMQ1" s="679"/>
      <c r="JMR1" s="679"/>
      <c r="JMS1" s="679"/>
      <c r="JMT1" s="679"/>
      <c r="JMU1" s="679"/>
      <c r="JMV1" s="679"/>
      <c r="JMW1" s="679"/>
      <c r="JMX1" s="679"/>
      <c r="JMY1" s="679"/>
      <c r="JMZ1" s="679"/>
      <c r="JNA1" s="679"/>
      <c r="JNB1" s="679"/>
      <c r="JNC1" s="679"/>
      <c r="JND1" s="679"/>
      <c r="JNE1" s="679"/>
      <c r="JNF1" s="679"/>
      <c r="JNG1" s="679"/>
      <c r="JNH1" s="679"/>
      <c r="JNI1" s="679"/>
      <c r="JNJ1" s="679"/>
      <c r="JNK1" s="679"/>
      <c r="JNL1" s="679"/>
      <c r="JNM1" s="679"/>
      <c r="JNN1" s="679"/>
      <c r="JNO1" s="679"/>
      <c r="JNP1" s="679"/>
      <c r="JNQ1" s="679"/>
      <c r="JNR1" s="679"/>
      <c r="JNS1" s="679"/>
      <c r="JNT1" s="679"/>
      <c r="JNU1" s="679"/>
      <c r="JNV1" s="679"/>
      <c r="JNW1" s="679"/>
      <c r="JNX1" s="679"/>
      <c r="JNY1" s="679"/>
      <c r="JNZ1" s="679"/>
      <c r="JOA1" s="679"/>
      <c r="JOB1" s="679"/>
      <c r="JOC1" s="679"/>
      <c r="JOD1" s="679"/>
      <c r="JOE1" s="679"/>
      <c r="JOF1" s="679"/>
      <c r="JOG1" s="679"/>
      <c r="JOH1" s="679"/>
      <c r="JOI1" s="679"/>
      <c r="JOJ1" s="679"/>
      <c r="JOK1" s="679"/>
      <c r="JOL1" s="679"/>
      <c r="JOM1" s="679"/>
      <c r="JON1" s="679"/>
      <c r="JOO1" s="679"/>
      <c r="JOP1" s="679"/>
      <c r="JOQ1" s="679"/>
      <c r="JOR1" s="679"/>
      <c r="JOS1" s="679"/>
      <c r="JOT1" s="679"/>
      <c r="JOU1" s="679"/>
      <c r="JOV1" s="679"/>
      <c r="JOW1" s="679"/>
      <c r="JOX1" s="679"/>
      <c r="JOY1" s="679"/>
      <c r="JOZ1" s="679"/>
      <c r="JPA1" s="679"/>
      <c r="JPB1" s="679"/>
      <c r="JPC1" s="679"/>
      <c r="JPD1" s="679"/>
      <c r="JPE1" s="679"/>
      <c r="JPF1" s="679"/>
      <c r="JPG1" s="679"/>
      <c r="JPH1" s="679"/>
      <c r="JPI1" s="679"/>
      <c r="JPJ1" s="679"/>
      <c r="JPK1" s="679"/>
      <c r="JPL1" s="679"/>
      <c r="JPM1" s="679"/>
      <c r="JPN1" s="679"/>
      <c r="JPO1" s="679"/>
      <c r="JPP1" s="679"/>
      <c r="JPQ1" s="679"/>
      <c r="JPR1" s="679"/>
      <c r="JPS1" s="679"/>
      <c r="JPT1" s="679"/>
      <c r="JPU1" s="679"/>
      <c r="JPV1" s="679"/>
      <c r="JPW1" s="679"/>
      <c r="JPX1" s="679"/>
      <c r="JPY1" s="679"/>
      <c r="JPZ1" s="679"/>
      <c r="JQA1" s="679"/>
      <c r="JQB1" s="679"/>
      <c r="JQC1" s="679"/>
      <c r="JQD1" s="679"/>
      <c r="JQE1" s="679"/>
      <c r="JQF1" s="679"/>
      <c r="JQG1" s="679"/>
      <c r="JQH1" s="679"/>
      <c r="JQI1" s="679"/>
      <c r="JQJ1" s="679"/>
      <c r="JQK1" s="679"/>
      <c r="JQL1" s="679"/>
      <c r="JQM1" s="679"/>
      <c r="JQN1" s="679"/>
      <c r="JQO1" s="679"/>
      <c r="JQP1" s="679"/>
      <c r="JQQ1" s="679"/>
      <c r="JQR1" s="679"/>
      <c r="JQS1" s="679"/>
      <c r="JQT1" s="679"/>
      <c r="JQU1" s="679"/>
      <c r="JQV1" s="679"/>
      <c r="JQW1" s="679"/>
      <c r="JQX1" s="679"/>
      <c r="JQY1" s="679"/>
      <c r="JQZ1" s="679"/>
      <c r="JRA1" s="679"/>
      <c r="JRB1" s="679"/>
      <c r="JRC1" s="679"/>
      <c r="JRD1" s="679"/>
      <c r="JRE1" s="679"/>
      <c r="JRF1" s="679"/>
      <c r="JRG1" s="679"/>
      <c r="JRH1" s="679"/>
      <c r="JRI1" s="679"/>
      <c r="JRJ1" s="679"/>
      <c r="JRK1" s="679"/>
      <c r="JRL1" s="679"/>
      <c r="JRM1" s="679"/>
      <c r="JRN1" s="679"/>
      <c r="JRO1" s="679"/>
      <c r="JRP1" s="679"/>
      <c r="JRQ1" s="679"/>
      <c r="JRR1" s="679"/>
      <c r="JRS1" s="679"/>
      <c r="JRT1" s="679"/>
      <c r="JRU1" s="679"/>
      <c r="JRV1" s="679"/>
      <c r="JRW1" s="679"/>
      <c r="JRX1" s="679"/>
      <c r="JRY1" s="679"/>
      <c r="JRZ1" s="679"/>
      <c r="JSA1" s="679"/>
      <c r="JSB1" s="679"/>
      <c r="JSC1" s="679"/>
      <c r="JSD1" s="679"/>
      <c r="JSE1" s="679"/>
      <c r="JSF1" s="679"/>
      <c r="JSG1" s="679"/>
      <c r="JSH1" s="679"/>
      <c r="JSI1" s="679"/>
      <c r="JSJ1" s="679"/>
      <c r="JSK1" s="679"/>
      <c r="JSL1" s="679"/>
      <c r="JSM1" s="679"/>
      <c r="JSN1" s="679"/>
      <c r="JSO1" s="679"/>
      <c r="JSP1" s="679"/>
      <c r="JSQ1" s="679"/>
      <c r="JSR1" s="679"/>
      <c r="JSS1" s="679"/>
      <c r="JST1" s="679"/>
      <c r="JSU1" s="679"/>
      <c r="JSV1" s="679"/>
      <c r="JSW1" s="679"/>
      <c r="JSX1" s="679"/>
      <c r="JSY1" s="679"/>
      <c r="JSZ1" s="679"/>
      <c r="JTA1" s="679"/>
      <c r="JTB1" s="679"/>
      <c r="JTC1" s="679"/>
      <c r="JTD1" s="679"/>
      <c r="JTE1" s="679"/>
      <c r="JTF1" s="679"/>
      <c r="JTG1" s="679"/>
      <c r="JTH1" s="679"/>
      <c r="JTI1" s="679"/>
      <c r="JTJ1" s="679"/>
      <c r="JTK1" s="679"/>
      <c r="JTL1" s="679"/>
      <c r="JTM1" s="679"/>
      <c r="JTN1" s="679"/>
      <c r="JTO1" s="679"/>
      <c r="JTP1" s="679"/>
      <c r="JTQ1" s="679"/>
      <c r="JTR1" s="679"/>
      <c r="JTS1" s="679"/>
      <c r="JTT1" s="679"/>
      <c r="JTU1" s="679"/>
      <c r="JTV1" s="679"/>
      <c r="JTW1" s="679"/>
      <c r="JTX1" s="679"/>
      <c r="JTY1" s="679"/>
      <c r="JTZ1" s="679"/>
      <c r="JUA1" s="679"/>
      <c r="JUB1" s="679"/>
      <c r="JUC1" s="679"/>
      <c r="JUD1" s="679"/>
      <c r="JUE1" s="679"/>
      <c r="JUF1" s="679"/>
      <c r="JUG1" s="679"/>
      <c r="JUH1" s="679"/>
      <c r="JUI1" s="679"/>
      <c r="JUJ1" s="679"/>
      <c r="JUK1" s="679"/>
      <c r="JUL1" s="679"/>
      <c r="JUM1" s="679"/>
      <c r="JUN1" s="679"/>
      <c r="JUO1" s="679"/>
      <c r="JUP1" s="679"/>
      <c r="JUQ1" s="679"/>
      <c r="JUR1" s="679"/>
      <c r="JUS1" s="679"/>
      <c r="JUT1" s="679"/>
      <c r="JUU1" s="679"/>
      <c r="JUV1" s="679"/>
      <c r="JUW1" s="679"/>
      <c r="JUX1" s="679"/>
      <c r="JUY1" s="679"/>
      <c r="JUZ1" s="679"/>
      <c r="JVA1" s="679"/>
      <c r="JVB1" s="679"/>
      <c r="JVC1" s="679"/>
      <c r="JVD1" s="679"/>
      <c r="JVE1" s="679"/>
      <c r="JVF1" s="679"/>
      <c r="JVG1" s="679"/>
      <c r="JVH1" s="679"/>
      <c r="JVI1" s="679"/>
      <c r="JVJ1" s="679"/>
      <c r="JVK1" s="679"/>
      <c r="JVL1" s="679"/>
      <c r="JVM1" s="679"/>
      <c r="JVN1" s="679"/>
      <c r="JVO1" s="679"/>
      <c r="JVP1" s="679"/>
      <c r="JVQ1" s="679"/>
      <c r="JVR1" s="679"/>
      <c r="JVS1" s="679"/>
      <c r="JVT1" s="679"/>
      <c r="JVU1" s="679"/>
      <c r="JVV1" s="679"/>
      <c r="JVW1" s="679"/>
      <c r="JVX1" s="679"/>
      <c r="JVY1" s="679"/>
      <c r="JVZ1" s="679"/>
      <c r="JWA1" s="679"/>
      <c r="JWB1" s="679"/>
      <c r="JWC1" s="679"/>
      <c r="JWD1" s="679"/>
      <c r="JWE1" s="679"/>
      <c r="JWF1" s="679"/>
      <c r="JWG1" s="679"/>
      <c r="JWH1" s="679"/>
      <c r="JWI1" s="679"/>
      <c r="JWJ1" s="679"/>
      <c r="JWK1" s="679"/>
      <c r="JWL1" s="679"/>
      <c r="JWM1" s="679"/>
      <c r="JWN1" s="679"/>
      <c r="JWO1" s="679"/>
      <c r="JWP1" s="679"/>
      <c r="JWQ1" s="679"/>
      <c r="JWR1" s="679"/>
      <c r="JWS1" s="679"/>
      <c r="JWT1" s="679"/>
      <c r="JWU1" s="679"/>
      <c r="JWV1" s="679"/>
      <c r="JWW1" s="679"/>
      <c r="JWX1" s="679"/>
      <c r="JWY1" s="679"/>
      <c r="JWZ1" s="679"/>
      <c r="JXA1" s="679"/>
      <c r="JXB1" s="679"/>
      <c r="JXC1" s="679"/>
      <c r="JXD1" s="679"/>
      <c r="JXE1" s="679"/>
      <c r="JXF1" s="679"/>
      <c r="JXG1" s="679"/>
      <c r="JXH1" s="679"/>
      <c r="JXI1" s="679"/>
      <c r="JXJ1" s="679"/>
      <c r="JXK1" s="679"/>
      <c r="JXL1" s="679"/>
      <c r="JXM1" s="679"/>
      <c r="JXN1" s="679"/>
      <c r="JXO1" s="679"/>
      <c r="JXP1" s="679"/>
      <c r="JXQ1" s="679"/>
      <c r="JXR1" s="679"/>
      <c r="JXS1" s="679"/>
      <c r="JXT1" s="679"/>
      <c r="JXU1" s="679"/>
      <c r="JXV1" s="679"/>
      <c r="JXW1" s="679"/>
      <c r="JXX1" s="679"/>
      <c r="JXY1" s="679"/>
      <c r="JXZ1" s="679"/>
      <c r="JYA1" s="679"/>
      <c r="JYB1" s="679"/>
      <c r="JYC1" s="679"/>
      <c r="JYD1" s="679"/>
      <c r="JYE1" s="679"/>
      <c r="JYF1" s="679"/>
      <c r="JYG1" s="679"/>
      <c r="JYH1" s="679"/>
      <c r="JYI1" s="679"/>
      <c r="JYJ1" s="679"/>
      <c r="JYK1" s="679"/>
      <c r="JYL1" s="679"/>
      <c r="JYM1" s="679"/>
      <c r="JYN1" s="679"/>
      <c r="JYO1" s="679"/>
      <c r="JYP1" s="679"/>
      <c r="JYQ1" s="679"/>
      <c r="JYR1" s="679"/>
      <c r="JYS1" s="679"/>
      <c r="JYT1" s="679"/>
      <c r="JYU1" s="679"/>
      <c r="JYV1" s="679"/>
      <c r="JYW1" s="679"/>
      <c r="JYX1" s="679"/>
      <c r="JYY1" s="679"/>
      <c r="JYZ1" s="679"/>
      <c r="JZA1" s="679"/>
      <c r="JZB1" s="679"/>
      <c r="JZC1" s="679"/>
      <c r="JZD1" s="679"/>
      <c r="JZE1" s="679"/>
      <c r="JZF1" s="679"/>
      <c r="JZG1" s="679"/>
      <c r="JZH1" s="679"/>
      <c r="JZI1" s="679"/>
      <c r="JZJ1" s="679"/>
      <c r="JZK1" s="679"/>
      <c r="JZL1" s="679"/>
      <c r="JZM1" s="679"/>
      <c r="JZN1" s="679"/>
      <c r="JZO1" s="679"/>
      <c r="JZP1" s="679"/>
      <c r="JZQ1" s="679"/>
      <c r="JZR1" s="679"/>
      <c r="JZS1" s="679"/>
      <c r="JZT1" s="679"/>
      <c r="JZU1" s="679"/>
      <c r="JZV1" s="679"/>
      <c r="JZW1" s="679"/>
      <c r="JZX1" s="679"/>
      <c r="JZY1" s="679"/>
      <c r="JZZ1" s="679"/>
      <c r="KAA1" s="679"/>
      <c r="KAB1" s="679"/>
      <c r="KAC1" s="679"/>
      <c r="KAD1" s="679"/>
      <c r="KAE1" s="679"/>
      <c r="KAF1" s="679"/>
      <c r="KAG1" s="679"/>
      <c r="KAH1" s="679"/>
      <c r="KAI1" s="679"/>
      <c r="KAJ1" s="679"/>
      <c r="KAK1" s="679"/>
      <c r="KAL1" s="679"/>
      <c r="KAM1" s="679"/>
      <c r="KAN1" s="679"/>
      <c r="KAO1" s="679"/>
      <c r="KAP1" s="679"/>
      <c r="KAQ1" s="679"/>
      <c r="KAR1" s="679"/>
      <c r="KAS1" s="679"/>
      <c r="KAT1" s="679"/>
      <c r="KAU1" s="679"/>
      <c r="KAV1" s="679"/>
      <c r="KAW1" s="679"/>
      <c r="KAX1" s="679"/>
      <c r="KAY1" s="679"/>
      <c r="KAZ1" s="679"/>
      <c r="KBA1" s="679"/>
      <c r="KBB1" s="679"/>
      <c r="KBC1" s="679"/>
      <c r="KBD1" s="679"/>
      <c r="KBE1" s="679"/>
      <c r="KBF1" s="679"/>
      <c r="KBG1" s="679"/>
      <c r="KBH1" s="679"/>
      <c r="KBI1" s="679"/>
      <c r="KBJ1" s="679"/>
      <c r="KBK1" s="679"/>
      <c r="KBL1" s="679"/>
      <c r="KBM1" s="679"/>
      <c r="KBN1" s="679"/>
      <c r="KBO1" s="679"/>
      <c r="KBP1" s="679"/>
      <c r="KBQ1" s="679"/>
      <c r="KBR1" s="679"/>
      <c r="KBS1" s="679"/>
      <c r="KBT1" s="679"/>
      <c r="KBU1" s="679"/>
      <c r="KBV1" s="679"/>
      <c r="KBW1" s="679"/>
      <c r="KBX1" s="679"/>
      <c r="KBY1" s="679"/>
      <c r="KBZ1" s="679"/>
      <c r="KCA1" s="679"/>
      <c r="KCB1" s="679"/>
      <c r="KCC1" s="679"/>
      <c r="KCD1" s="679"/>
      <c r="KCE1" s="679"/>
      <c r="KCF1" s="679"/>
      <c r="KCG1" s="679"/>
      <c r="KCH1" s="679"/>
      <c r="KCI1" s="679"/>
      <c r="KCJ1" s="679"/>
      <c r="KCK1" s="679"/>
      <c r="KCL1" s="679"/>
      <c r="KCM1" s="679"/>
      <c r="KCN1" s="679"/>
      <c r="KCO1" s="679"/>
      <c r="KCP1" s="679"/>
      <c r="KCQ1" s="679"/>
      <c r="KCR1" s="679"/>
      <c r="KCS1" s="679"/>
      <c r="KCT1" s="679"/>
      <c r="KCU1" s="679"/>
      <c r="KCV1" s="679"/>
      <c r="KCW1" s="679"/>
      <c r="KCX1" s="679"/>
      <c r="KCY1" s="679"/>
      <c r="KCZ1" s="679"/>
      <c r="KDA1" s="679"/>
      <c r="KDB1" s="679"/>
      <c r="KDC1" s="679"/>
      <c r="KDD1" s="679"/>
      <c r="KDE1" s="679"/>
      <c r="KDF1" s="679"/>
      <c r="KDG1" s="679"/>
      <c r="KDH1" s="679"/>
      <c r="KDI1" s="679"/>
      <c r="KDJ1" s="679"/>
      <c r="KDK1" s="679"/>
      <c r="KDL1" s="679"/>
      <c r="KDM1" s="679"/>
      <c r="KDN1" s="679"/>
      <c r="KDO1" s="679"/>
      <c r="KDP1" s="679"/>
      <c r="KDQ1" s="679"/>
      <c r="KDR1" s="679"/>
      <c r="KDS1" s="679"/>
      <c r="KDT1" s="679"/>
      <c r="KDU1" s="679"/>
      <c r="KDV1" s="679"/>
      <c r="KDW1" s="679"/>
      <c r="KDX1" s="679"/>
      <c r="KDY1" s="679"/>
      <c r="KDZ1" s="679"/>
      <c r="KEA1" s="679"/>
      <c r="KEB1" s="679"/>
      <c r="KEC1" s="679"/>
      <c r="KED1" s="679"/>
      <c r="KEE1" s="679"/>
      <c r="KEF1" s="679"/>
      <c r="KEG1" s="679"/>
      <c r="KEH1" s="679"/>
      <c r="KEI1" s="679"/>
      <c r="KEJ1" s="679"/>
      <c r="KEK1" s="679"/>
      <c r="KEL1" s="679"/>
      <c r="KEM1" s="679"/>
      <c r="KEN1" s="679"/>
      <c r="KEO1" s="679"/>
      <c r="KEP1" s="679"/>
      <c r="KEQ1" s="679"/>
      <c r="KER1" s="679"/>
      <c r="KES1" s="679"/>
      <c r="KET1" s="679"/>
      <c r="KEU1" s="679"/>
      <c r="KEV1" s="679"/>
      <c r="KEW1" s="679"/>
      <c r="KEX1" s="679"/>
      <c r="KEY1" s="679"/>
      <c r="KEZ1" s="679"/>
      <c r="KFA1" s="679"/>
      <c r="KFB1" s="679"/>
      <c r="KFC1" s="679"/>
      <c r="KFD1" s="679"/>
      <c r="KFE1" s="679"/>
      <c r="KFF1" s="679"/>
      <c r="KFG1" s="679"/>
      <c r="KFH1" s="679"/>
      <c r="KFI1" s="679"/>
      <c r="KFJ1" s="679"/>
      <c r="KFK1" s="679"/>
      <c r="KFL1" s="679"/>
      <c r="KFM1" s="679"/>
      <c r="KFN1" s="679"/>
      <c r="KFO1" s="679"/>
      <c r="KFP1" s="679"/>
      <c r="KFQ1" s="679"/>
      <c r="KFR1" s="679"/>
      <c r="KFS1" s="679"/>
      <c r="KFT1" s="679"/>
      <c r="KFU1" s="679"/>
      <c r="KFV1" s="679"/>
      <c r="KFW1" s="679"/>
      <c r="KFX1" s="679"/>
      <c r="KFY1" s="679"/>
      <c r="KFZ1" s="679"/>
      <c r="KGA1" s="679"/>
      <c r="KGB1" s="679"/>
      <c r="KGC1" s="679"/>
      <c r="KGD1" s="679"/>
      <c r="KGE1" s="679"/>
      <c r="KGF1" s="679"/>
      <c r="KGG1" s="679"/>
      <c r="KGH1" s="679"/>
      <c r="KGI1" s="679"/>
      <c r="KGJ1" s="679"/>
      <c r="KGK1" s="679"/>
      <c r="KGL1" s="679"/>
      <c r="KGM1" s="679"/>
      <c r="KGN1" s="679"/>
      <c r="KGO1" s="679"/>
      <c r="KGP1" s="679"/>
      <c r="KGQ1" s="679"/>
      <c r="KGR1" s="679"/>
      <c r="KGS1" s="679"/>
      <c r="KGT1" s="679"/>
      <c r="KGU1" s="679"/>
      <c r="KGV1" s="679"/>
      <c r="KGW1" s="679"/>
      <c r="KGX1" s="679"/>
      <c r="KGY1" s="679"/>
      <c r="KGZ1" s="679"/>
      <c r="KHA1" s="679"/>
      <c r="KHB1" s="679"/>
      <c r="KHC1" s="679"/>
      <c r="KHD1" s="679"/>
      <c r="KHE1" s="679"/>
      <c r="KHF1" s="679"/>
      <c r="KHG1" s="679"/>
      <c r="KHH1" s="679"/>
      <c r="KHI1" s="679"/>
      <c r="KHJ1" s="679"/>
      <c r="KHK1" s="679"/>
      <c r="KHL1" s="679"/>
      <c r="KHM1" s="679"/>
      <c r="KHN1" s="679"/>
      <c r="KHO1" s="679"/>
      <c r="KHP1" s="679"/>
      <c r="KHQ1" s="679"/>
      <c r="KHR1" s="679"/>
      <c r="KHS1" s="679"/>
      <c r="KHT1" s="679"/>
      <c r="KHU1" s="679"/>
      <c r="KHV1" s="679"/>
      <c r="KHW1" s="679"/>
      <c r="KHX1" s="679"/>
      <c r="KHY1" s="679"/>
      <c r="KHZ1" s="679"/>
      <c r="KIA1" s="679"/>
      <c r="KIB1" s="679"/>
      <c r="KIC1" s="679"/>
      <c r="KID1" s="679"/>
      <c r="KIE1" s="679"/>
      <c r="KIF1" s="679"/>
      <c r="KIG1" s="679"/>
      <c r="KIH1" s="679"/>
      <c r="KII1" s="679"/>
      <c r="KIJ1" s="679"/>
      <c r="KIK1" s="679"/>
      <c r="KIL1" s="679"/>
      <c r="KIM1" s="679"/>
      <c r="KIN1" s="679"/>
      <c r="KIO1" s="679"/>
      <c r="KIP1" s="679"/>
      <c r="KIQ1" s="679"/>
      <c r="KIR1" s="679"/>
      <c r="KIS1" s="679"/>
      <c r="KIT1" s="679"/>
      <c r="KIU1" s="679"/>
      <c r="KIV1" s="679"/>
      <c r="KIW1" s="679"/>
      <c r="KIX1" s="679"/>
      <c r="KIY1" s="679"/>
      <c r="KIZ1" s="679"/>
      <c r="KJA1" s="679"/>
      <c r="KJB1" s="679"/>
      <c r="KJC1" s="679"/>
      <c r="KJD1" s="679"/>
      <c r="KJE1" s="679"/>
      <c r="KJF1" s="679"/>
      <c r="KJG1" s="679"/>
      <c r="KJH1" s="679"/>
      <c r="KJI1" s="679"/>
      <c r="KJJ1" s="679"/>
      <c r="KJK1" s="679"/>
      <c r="KJL1" s="679"/>
      <c r="KJM1" s="679"/>
      <c r="KJN1" s="679"/>
      <c r="KJO1" s="679"/>
      <c r="KJP1" s="679"/>
      <c r="KJQ1" s="679"/>
      <c r="KJR1" s="679"/>
      <c r="KJS1" s="679"/>
      <c r="KJT1" s="679"/>
      <c r="KJU1" s="679"/>
      <c r="KJV1" s="679"/>
      <c r="KJW1" s="679"/>
      <c r="KJX1" s="679"/>
      <c r="KJY1" s="679"/>
      <c r="KJZ1" s="679"/>
      <c r="KKA1" s="679"/>
      <c r="KKB1" s="679"/>
      <c r="KKC1" s="679"/>
      <c r="KKD1" s="679"/>
      <c r="KKE1" s="679"/>
      <c r="KKF1" s="679"/>
      <c r="KKG1" s="679"/>
      <c r="KKH1" s="679"/>
      <c r="KKI1" s="679"/>
      <c r="KKJ1" s="679"/>
      <c r="KKK1" s="679"/>
      <c r="KKL1" s="679"/>
      <c r="KKM1" s="679"/>
      <c r="KKN1" s="679"/>
      <c r="KKO1" s="679"/>
      <c r="KKP1" s="679"/>
      <c r="KKQ1" s="679"/>
      <c r="KKR1" s="679"/>
      <c r="KKS1" s="679"/>
      <c r="KKT1" s="679"/>
      <c r="KKU1" s="679"/>
      <c r="KKV1" s="679"/>
      <c r="KKW1" s="679"/>
      <c r="KKX1" s="679"/>
      <c r="KKY1" s="679"/>
      <c r="KKZ1" s="679"/>
      <c r="KLA1" s="679"/>
      <c r="KLB1" s="679"/>
      <c r="KLC1" s="679"/>
      <c r="KLD1" s="679"/>
      <c r="KLE1" s="679"/>
      <c r="KLF1" s="679"/>
      <c r="KLG1" s="679"/>
      <c r="KLH1" s="679"/>
      <c r="KLI1" s="679"/>
      <c r="KLJ1" s="679"/>
      <c r="KLK1" s="679"/>
      <c r="KLL1" s="679"/>
      <c r="KLM1" s="679"/>
      <c r="KLN1" s="679"/>
      <c r="KLO1" s="679"/>
      <c r="KLP1" s="679"/>
      <c r="KLQ1" s="679"/>
      <c r="KLR1" s="679"/>
      <c r="KLS1" s="679"/>
      <c r="KLT1" s="679"/>
      <c r="KLU1" s="679"/>
      <c r="KLV1" s="679"/>
      <c r="KLW1" s="679"/>
      <c r="KLX1" s="679"/>
      <c r="KLY1" s="679"/>
      <c r="KLZ1" s="679"/>
      <c r="KMA1" s="679"/>
      <c r="KMB1" s="679"/>
      <c r="KMC1" s="679"/>
      <c r="KMD1" s="679"/>
      <c r="KME1" s="679"/>
      <c r="KMF1" s="679"/>
      <c r="KMG1" s="679"/>
      <c r="KMH1" s="679"/>
      <c r="KMI1" s="679"/>
      <c r="KMJ1" s="679"/>
      <c r="KMK1" s="679"/>
      <c r="KML1" s="679"/>
      <c r="KMM1" s="679"/>
      <c r="KMN1" s="679"/>
      <c r="KMO1" s="679"/>
      <c r="KMP1" s="679"/>
      <c r="KMQ1" s="679"/>
      <c r="KMR1" s="679"/>
      <c r="KMS1" s="679"/>
      <c r="KMT1" s="679"/>
      <c r="KMU1" s="679"/>
      <c r="KMV1" s="679"/>
      <c r="KMW1" s="679"/>
      <c r="KMX1" s="679"/>
      <c r="KMY1" s="679"/>
      <c r="KMZ1" s="679"/>
      <c r="KNA1" s="679"/>
      <c r="KNB1" s="679"/>
      <c r="KNC1" s="679"/>
      <c r="KND1" s="679"/>
      <c r="KNE1" s="679"/>
      <c r="KNF1" s="679"/>
      <c r="KNG1" s="679"/>
      <c r="KNH1" s="679"/>
      <c r="KNI1" s="679"/>
      <c r="KNJ1" s="679"/>
      <c r="KNK1" s="679"/>
      <c r="KNL1" s="679"/>
      <c r="KNM1" s="679"/>
      <c r="KNN1" s="679"/>
      <c r="KNO1" s="679"/>
      <c r="KNP1" s="679"/>
      <c r="KNQ1" s="679"/>
      <c r="KNR1" s="679"/>
      <c r="KNS1" s="679"/>
      <c r="KNT1" s="679"/>
      <c r="KNU1" s="679"/>
      <c r="KNV1" s="679"/>
      <c r="KNW1" s="679"/>
      <c r="KNX1" s="679"/>
      <c r="KNY1" s="679"/>
      <c r="KNZ1" s="679"/>
      <c r="KOA1" s="679"/>
      <c r="KOB1" s="679"/>
      <c r="KOC1" s="679"/>
      <c r="KOD1" s="679"/>
      <c r="KOE1" s="679"/>
      <c r="KOF1" s="679"/>
      <c r="KOG1" s="679"/>
      <c r="KOH1" s="679"/>
      <c r="KOI1" s="679"/>
      <c r="KOJ1" s="679"/>
      <c r="KOK1" s="679"/>
      <c r="KOL1" s="679"/>
      <c r="KOM1" s="679"/>
      <c r="KON1" s="679"/>
      <c r="KOO1" s="679"/>
      <c r="KOP1" s="679"/>
      <c r="KOQ1" s="679"/>
      <c r="KOR1" s="679"/>
      <c r="KOS1" s="679"/>
      <c r="KOT1" s="679"/>
      <c r="KOU1" s="679"/>
      <c r="KOV1" s="679"/>
      <c r="KOW1" s="679"/>
      <c r="KOX1" s="679"/>
      <c r="KOY1" s="679"/>
      <c r="KOZ1" s="679"/>
      <c r="KPA1" s="679"/>
      <c r="KPB1" s="679"/>
      <c r="KPC1" s="679"/>
      <c r="KPD1" s="679"/>
      <c r="KPE1" s="679"/>
      <c r="KPF1" s="679"/>
      <c r="KPG1" s="679"/>
      <c r="KPH1" s="679"/>
      <c r="KPI1" s="679"/>
      <c r="KPJ1" s="679"/>
      <c r="KPK1" s="679"/>
      <c r="KPL1" s="679"/>
      <c r="KPM1" s="679"/>
      <c r="KPN1" s="679"/>
      <c r="KPO1" s="679"/>
      <c r="KPP1" s="679"/>
      <c r="KPQ1" s="679"/>
      <c r="KPR1" s="679"/>
      <c r="KPS1" s="679"/>
      <c r="KPT1" s="679"/>
      <c r="KPU1" s="679"/>
      <c r="KPV1" s="679"/>
      <c r="KPW1" s="679"/>
      <c r="KPX1" s="679"/>
      <c r="KPY1" s="679"/>
      <c r="KPZ1" s="679"/>
      <c r="KQA1" s="679"/>
      <c r="KQB1" s="679"/>
      <c r="KQC1" s="679"/>
      <c r="KQD1" s="679"/>
      <c r="KQE1" s="679"/>
      <c r="KQF1" s="679"/>
      <c r="KQG1" s="679"/>
      <c r="KQH1" s="679"/>
      <c r="KQI1" s="679"/>
      <c r="KQJ1" s="679"/>
      <c r="KQK1" s="679"/>
      <c r="KQL1" s="679"/>
      <c r="KQM1" s="679"/>
      <c r="KQN1" s="679"/>
      <c r="KQO1" s="679"/>
      <c r="KQP1" s="679"/>
      <c r="KQQ1" s="679"/>
      <c r="KQR1" s="679"/>
      <c r="KQS1" s="679"/>
      <c r="KQT1" s="679"/>
      <c r="KQU1" s="679"/>
      <c r="KQV1" s="679"/>
      <c r="KQW1" s="679"/>
      <c r="KQX1" s="679"/>
      <c r="KQY1" s="679"/>
      <c r="KQZ1" s="679"/>
      <c r="KRA1" s="679"/>
      <c r="KRB1" s="679"/>
      <c r="KRC1" s="679"/>
      <c r="KRD1" s="679"/>
      <c r="KRE1" s="679"/>
      <c r="KRF1" s="679"/>
      <c r="KRG1" s="679"/>
      <c r="KRH1" s="679"/>
      <c r="KRI1" s="679"/>
      <c r="KRJ1" s="679"/>
      <c r="KRK1" s="679"/>
      <c r="KRL1" s="679"/>
      <c r="KRM1" s="679"/>
      <c r="KRN1" s="679"/>
      <c r="KRO1" s="679"/>
      <c r="KRP1" s="679"/>
      <c r="KRQ1" s="679"/>
      <c r="KRR1" s="679"/>
      <c r="KRS1" s="679"/>
      <c r="KRT1" s="679"/>
      <c r="KRU1" s="679"/>
      <c r="KRV1" s="679"/>
      <c r="KRW1" s="679"/>
      <c r="KRX1" s="679"/>
      <c r="KRY1" s="679"/>
      <c r="KRZ1" s="679"/>
      <c r="KSA1" s="679"/>
      <c r="KSB1" s="679"/>
      <c r="KSC1" s="679"/>
      <c r="KSD1" s="679"/>
      <c r="KSE1" s="679"/>
      <c r="KSF1" s="679"/>
      <c r="KSG1" s="679"/>
      <c r="KSH1" s="679"/>
      <c r="KSI1" s="679"/>
      <c r="KSJ1" s="679"/>
      <c r="KSK1" s="679"/>
      <c r="KSL1" s="679"/>
      <c r="KSM1" s="679"/>
      <c r="KSN1" s="679"/>
      <c r="KSO1" s="679"/>
      <c r="KSP1" s="679"/>
      <c r="KSQ1" s="679"/>
      <c r="KSR1" s="679"/>
      <c r="KSS1" s="679"/>
      <c r="KST1" s="679"/>
      <c r="KSU1" s="679"/>
      <c r="KSV1" s="679"/>
      <c r="KSW1" s="679"/>
      <c r="KSX1" s="679"/>
      <c r="KSY1" s="679"/>
      <c r="KSZ1" s="679"/>
      <c r="KTA1" s="679"/>
      <c r="KTB1" s="679"/>
      <c r="KTC1" s="679"/>
      <c r="KTD1" s="679"/>
      <c r="KTE1" s="679"/>
      <c r="KTF1" s="679"/>
      <c r="KTG1" s="679"/>
      <c r="KTH1" s="679"/>
      <c r="KTI1" s="679"/>
      <c r="KTJ1" s="679"/>
      <c r="KTK1" s="679"/>
      <c r="KTL1" s="679"/>
      <c r="KTM1" s="679"/>
      <c r="KTN1" s="679"/>
      <c r="KTO1" s="679"/>
      <c r="KTP1" s="679"/>
      <c r="KTQ1" s="679"/>
      <c r="KTR1" s="679"/>
      <c r="KTS1" s="679"/>
      <c r="KTT1" s="679"/>
      <c r="KTU1" s="679"/>
      <c r="KTV1" s="679"/>
      <c r="KTW1" s="679"/>
      <c r="KTX1" s="679"/>
      <c r="KTY1" s="679"/>
      <c r="KTZ1" s="679"/>
      <c r="KUA1" s="679"/>
      <c r="KUB1" s="679"/>
      <c r="KUC1" s="679"/>
      <c r="KUD1" s="679"/>
      <c r="KUE1" s="679"/>
      <c r="KUF1" s="679"/>
      <c r="KUG1" s="679"/>
      <c r="KUH1" s="679"/>
      <c r="KUI1" s="679"/>
      <c r="KUJ1" s="679"/>
      <c r="KUK1" s="679"/>
      <c r="KUL1" s="679"/>
      <c r="KUM1" s="679"/>
      <c r="KUN1" s="679"/>
      <c r="KUO1" s="679"/>
      <c r="KUP1" s="679"/>
      <c r="KUQ1" s="679"/>
      <c r="KUR1" s="679"/>
      <c r="KUS1" s="679"/>
      <c r="KUT1" s="679"/>
      <c r="KUU1" s="679"/>
      <c r="KUV1" s="679"/>
      <c r="KUW1" s="679"/>
      <c r="KUX1" s="679"/>
      <c r="KUY1" s="679"/>
      <c r="KUZ1" s="679"/>
      <c r="KVA1" s="679"/>
      <c r="KVB1" s="679"/>
      <c r="KVC1" s="679"/>
      <c r="KVD1" s="679"/>
      <c r="KVE1" s="679"/>
      <c r="KVF1" s="679"/>
      <c r="KVG1" s="679"/>
      <c r="KVH1" s="679"/>
      <c r="KVI1" s="679"/>
      <c r="KVJ1" s="679"/>
      <c r="KVK1" s="679"/>
      <c r="KVL1" s="679"/>
      <c r="KVM1" s="679"/>
      <c r="KVN1" s="679"/>
      <c r="KVO1" s="679"/>
      <c r="KVP1" s="679"/>
      <c r="KVQ1" s="679"/>
      <c r="KVR1" s="679"/>
      <c r="KVS1" s="679"/>
      <c r="KVT1" s="679"/>
      <c r="KVU1" s="679"/>
      <c r="KVV1" s="679"/>
      <c r="KVW1" s="679"/>
      <c r="KVX1" s="679"/>
      <c r="KVY1" s="679"/>
      <c r="KVZ1" s="679"/>
      <c r="KWA1" s="679"/>
      <c r="KWB1" s="679"/>
      <c r="KWC1" s="679"/>
      <c r="KWD1" s="679"/>
      <c r="KWE1" s="679"/>
      <c r="KWF1" s="679"/>
      <c r="KWG1" s="679"/>
      <c r="KWH1" s="679"/>
      <c r="KWI1" s="679"/>
      <c r="KWJ1" s="679"/>
      <c r="KWK1" s="679"/>
      <c r="KWL1" s="679"/>
      <c r="KWM1" s="679"/>
      <c r="KWN1" s="679"/>
      <c r="KWO1" s="679"/>
      <c r="KWP1" s="679"/>
      <c r="KWQ1" s="679"/>
      <c r="KWR1" s="679"/>
      <c r="KWS1" s="679"/>
      <c r="KWT1" s="679"/>
      <c r="KWU1" s="679"/>
      <c r="KWV1" s="679"/>
      <c r="KWW1" s="679"/>
      <c r="KWX1" s="679"/>
      <c r="KWY1" s="679"/>
      <c r="KWZ1" s="679"/>
      <c r="KXA1" s="679"/>
      <c r="KXB1" s="679"/>
      <c r="KXC1" s="679"/>
      <c r="KXD1" s="679"/>
      <c r="KXE1" s="679"/>
      <c r="KXF1" s="679"/>
      <c r="KXG1" s="679"/>
      <c r="KXH1" s="679"/>
      <c r="KXI1" s="679"/>
      <c r="KXJ1" s="679"/>
      <c r="KXK1" s="679"/>
      <c r="KXL1" s="679"/>
      <c r="KXM1" s="679"/>
      <c r="KXN1" s="679"/>
      <c r="KXO1" s="679"/>
      <c r="KXP1" s="679"/>
      <c r="KXQ1" s="679"/>
      <c r="KXR1" s="679"/>
      <c r="KXS1" s="679"/>
      <c r="KXT1" s="679"/>
      <c r="KXU1" s="679"/>
      <c r="KXV1" s="679"/>
      <c r="KXW1" s="679"/>
      <c r="KXX1" s="679"/>
      <c r="KXY1" s="679"/>
      <c r="KXZ1" s="679"/>
      <c r="KYA1" s="679"/>
      <c r="KYB1" s="679"/>
      <c r="KYC1" s="679"/>
      <c r="KYD1" s="679"/>
      <c r="KYE1" s="679"/>
      <c r="KYF1" s="679"/>
      <c r="KYG1" s="679"/>
      <c r="KYH1" s="679"/>
      <c r="KYI1" s="679"/>
      <c r="KYJ1" s="679"/>
      <c r="KYK1" s="679"/>
      <c r="KYL1" s="679"/>
      <c r="KYM1" s="679"/>
      <c r="KYN1" s="679"/>
      <c r="KYO1" s="679"/>
      <c r="KYP1" s="679"/>
      <c r="KYQ1" s="679"/>
      <c r="KYR1" s="679"/>
      <c r="KYS1" s="679"/>
      <c r="KYT1" s="679"/>
      <c r="KYU1" s="679"/>
      <c r="KYV1" s="679"/>
      <c r="KYW1" s="679"/>
      <c r="KYX1" s="679"/>
      <c r="KYY1" s="679"/>
      <c r="KYZ1" s="679"/>
      <c r="KZA1" s="679"/>
      <c r="KZB1" s="679"/>
      <c r="KZC1" s="679"/>
      <c r="KZD1" s="679"/>
      <c r="KZE1" s="679"/>
      <c r="KZF1" s="679"/>
      <c r="KZG1" s="679"/>
      <c r="KZH1" s="679"/>
      <c r="KZI1" s="679"/>
      <c r="KZJ1" s="679"/>
      <c r="KZK1" s="679"/>
      <c r="KZL1" s="679"/>
      <c r="KZM1" s="679"/>
      <c r="KZN1" s="679"/>
      <c r="KZO1" s="679"/>
      <c r="KZP1" s="679"/>
      <c r="KZQ1" s="679"/>
      <c r="KZR1" s="679"/>
      <c r="KZS1" s="679"/>
      <c r="KZT1" s="679"/>
      <c r="KZU1" s="679"/>
      <c r="KZV1" s="679"/>
      <c r="KZW1" s="679"/>
      <c r="KZX1" s="679"/>
      <c r="KZY1" s="679"/>
      <c r="KZZ1" s="679"/>
      <c r="LAA1" s="679"/>
      <c r="LAB1" s="679"/>
      <c r="LAC1" s="679"/>
      <c r="LAD1" s="679"/>
      <c r="LAE1" s="679"/>
      <c r="LAF1" s="679"/>
      <c r="LAG1" s="679"/>
      <c r="LAH1" s="679"/>
      <c r="LAI1" s="679"/>
      <c r="LAJ1" s="679"/>
      <c r="LAK1" s="679"/>
      <c r="LAL1" s="679"/>
      <c r="LAM1" s="679"/>
      <c r="LAN1" s="679"/>
      <c r="LAO1" s="679"/>
      <c r="LAP1" s="679"/>
      <c r="LAQ1" s="679"/>
      <c r="LAR1" s="679"/>
      <c r="LAS1" s="679"/>
      <c r="LAT1" s="679"/>
      <c r="LAU1" s="679"/>
      <c r="LAV1" s="679"/>
      <c r="LAW1" s="679"/>
      <c r="LAX1" s="679"/>
      <c r="LAY1" s="679"/>
      <c r="LAZ1" s="679"/>
      <c r="LBA1" s="679"/>
      <c r="LBB1" s="679"/>
      <c r="LBC1" s="679"/>
      <c r="LBD1" s="679"/>
      <c r="LBE1" s="679"/>
      <c r="LBF1" s="679"/>
      <c r="LBG1" s="679"/>
      <c r="LBH1" s="679"/>
      <c r="LBI1" s="679"/>
      <c r="LBJ1" s="679"/>
      <c r="LBK1" s="679"/>
      <c r="LBL1" s="679"/>
      <c r="LBM1" s="679"/>
      <c r="LBN1" s="679"/>
      <c r="LBO1" s="679"/>
      <c r="LBP1" s="679"/>
      <c r="LBQ1" s="679"/>
      <c r="LBR1" s="679"/>
      <c r="LBS1" s="679"/>
      <c r="LBT1" s="679"/>
      <c r="LBU1" s="679"/>
      <c r="LBV1" s="679"/>
      <c r="LBW1" s="679"/>
      <c r="LBX1" s="679"/>
      <c r="LBY1" s="679"/>
      <c r="LBZ1" s="679"/>
      <c r="LCA1" s="679"/>
      <c r="LCB1" s="679"/>
      <c r="LCC1" s="679"/>
      <c r="LCD1" s="679"/>
      <c r="LCE1" s="679"/>
      <c r="LCF1" s="679"/>
      <c r="LCG1" s="679"/>
      <c r="LCH1" s="679"/>
      <c r="LCI1" s="679"/>
      <c r="LCJ1" s="679"/>
      <c r="LCK1" s="679"/>
      <c r="LCL1" s="679"/>
      <c r="LCM1" s="679"/>
      <c r="LCN1" s="679"/>
      <c r="LCO1" s="679"/>
      <c r="LCP1" s="679"/>
      <c r="LCQ1" s="679"/>
      <c r="LCR1" s="679"/>
      <c r="LCS1" s="679"/>
      <c r="LCT1" s="679"/>
      <c r="LCU1" s="679"/>
      <c r="LCV1" s="679"/>
      <c r="LCW1" s="679"/>
      <c r="LCX1" s="679"/>
      <c r="LCY1" s="679"/>
      <c r="LCZ1" s="679"/>
      <c r="LDA1" s="679"/>
      <c r="LDB1" s="679"/>
      <c r="LDC1" s="679"/>
      <c r="LDD1" s="679"/>
      <c r="LDE1" s="679"/>
      <c r="LDF1" s="679"/>
      <c r="LDG1" s="679"/>
      <c r="LDH1" s="679"/>
      <c r="LDI1" s="679"/>
      <c r="LDJ1" s="679"/>
      <c r="LDK1" s="679"/>
      <c r="LDL1" s="679"/>
      <c r="LDM1" s="679"/>
      <c r="LDN1" s="679"/>
      <c r="LDO1" s="679"/>
      <c r="LDP1" s="679"/>
      <c r="LDQ1" s="679"/>
      <c r="LDR1" s="679"/>
      <c r="LDS1" s="679"/>
      <c r="LDT1" s="679"/>
      <c r="LDU1" s="679"/>
      <c r="LDV1" s="679"/>
      <c r="LDW1" s="679"/>
      <c r="LDX1" s="679"/>
      <c r="LDY1" s="679"/>
      <c r="LDZ1" s="679"/>
      <c r="LEA1" s="679"/>
      <c r="LEB1" s="679"/>
      <c r="LEC1" s="679"/>
      <c r="LED1" s="679"/>
      <c r="LEE1" s="679"/>
      <c r="LEF1" s="679"/>
      <c r="LEG1" s="679"/>
      <c r="LEH1" s="679"/>
      <c r="LEI1" s="679"/>
      <c r="LEJ1" s="679"/>
      <c r="LEK1" s="679"/>
      <c r="LEL1" s="679"/>
      <c r="LEM1" s="679"/>
      <c r="LEN1" s="679"/>
      <c r="LEO1" s="679"/>
      <c r="LEP1" s="679"/>
      <c r="LEQ1" s="679"/>
      <c r="LER1" s="679"/>
      <c r="LES1" s="679"/>
      <c r="LET1" s="679"/>
      <c r="LEU1" s="679"/>
      <c r="LEV1" s="679"/>
      <c r="LEW1" s="679"/>
      <c r="LEX1" s="679"/>
      <c r="LEY1" s="679"/>
      <c r="LEZ1" s="679"/>
      <c r="LFA1" s="679"/>
      <c r="LFB1" s="679"/>
      <c r="LFC1" s="679"/>
      <c r="LFD1" s="679"/>
      <c r="LFE1" s="679"/>
      <c r="LFF1" s="679"/>
      <c r="LFG1" s="679"/>
      <c r="LFH1" s="679"/>
      <c r="LFI1" s="679"/>
      <c r="LFJ1" s="679"/>
      <c r="LFK1" s="679"/>
      <c r="LFL1" s="679"/>
      <c r="LFM1" s="679"/>
      <c r="LFN1" s="679"/>
      <c r="LFO1" s="679"/>
      <c r="LFP1" s="679"/>
      <c r="LFQ1" s="679"/>
      <c r="LFR1" s="679"/>
      <c r="LFS1" s="679"/>
      <c r="LFT1" s="679"/>
      <c r="LFU1" s="679"/>
      <c r="LFV1" s="679"/>
      <c r="LFW1" s="679"/>
      <c r="LFX1" s="679"/>
      <c r="LFY1" s="679"/>
      <c r="LFZ1" s="679"/>
      <c r="LGA1" s="679"/>
      <c r="LGB1" s="679"/>
      <c r="LGC1" s="679"/>
      <c r="LGD1" s="679"/>
      <c r="LGE1" s="679"/>
      <c r="LGF1" s="679"/>
      <c r="LGG1" s="679"/>
      <c r="LGH1" s="679"/>
      <c r="LGI1" s="679"/>
      <c r="LGJ1" s="679"/>
      <c r="LGK1" s="679"/>
      <c r="LGL1" s="679"/>
      <c r="LGM1" s="679"/>
      <c r="LGN1" s="679"/>
      <c r="LGO1" s="679"/>
      <c r="LGP1" s="679"/>
      <c r="LGQ1" s="679"/>
      <c r="LGR1" s="679"/>
      <c r="LGS1" s="679"/>
      <c r="LGT1" s="679"/>
      <c r="LGU1" s="679"/>
      <c r="LGV1" s="679"/>
      <c r="LGW1" s="679"/>
      <c r="LGX1" s="679"/>
      <c r="LGY1" s="679"/>
      <c r="LGZ1" s="679"/>
      <c r="LHA1" s="679"/>
      <c r="LHB1" s="679"/>
      <c r="LHC1" s="679"/>
      <c r="LHD1" s="679"/>
      <c r="LHE1" s="679"/>
      <c r="LHF1" s="679"/>
      <c r="LHG1" s="679"/>
      <c r="LHH1" s="679"/>
      <c r="LHI1" s="679"/>
      <c r="LHJ1" s="679"/>
      <c r="LHK1" s="679"/>
      <c r="LHL1" s="679"/>
      <c r="LHM1" s="679"/>
      <c r="LHN1" s="679"/>
      <c r="LHO1" s="679"/>
      <c r="LHP1" s="679"/>
      <c r="LHQ1" s="679"/>
      <c r="LHR1" s="679"/>
      <c r="LHS1" s="679"/>
      <c r="LHT1" s="679"/>
      <c r="LHU1" s="679"/>
      <c r="LHV1" s="679"/>
      <c r="LHW1" s="679"/>
      <c r="LHX1" s="679"/>
      <c r="LHY1" s="679"/>
      <c r="LHZ1" s="679"/>
      <c r="LIA1" s="679"/>
      <c r="LIB1" s="679"/>
      <c r="LIC1" s="679"/>
      <c r="LID1" s="679"/>
      <c r="LIE1" s="679"/>
      <c r="LIF1" s="679"/>
      <c r="LIG1" s="679"/>
      <c r="LIH1" s="679"/>
      <c r="LII1" s="679"/>
      <c r="LIJ1" s="679"/>
      <c r="LIK1" s="679"/>
      <c r="LIL1" s="679"/>
      <c r="LIM1" s="679"/>
      <c r="LIN1" s="679"/>
      <c r="LIO1" s="679"/>
      <c r="LIP1" s="679"/>
      <c r="LIQ1" s="679"/>
      <c r="LIR1" s="679"/>
      <c r="LIS1" s="679"/>
      <c r="LIT1" s="679"/>
      <c r="LIU1" s="679"/>
      <c r="LIV1" s="679"/>
      <c r="LIW1" s="679"/>
      <c r="LIX1" s="679"/>
      <c r="LIY1" s="679"/>
      <c r="LIZ1" s="679"/>
      <c r="LJA1" s="679"/>
      <c r="LJB1" s="679"/>
      <c r="LJC1" s="679"/>
      <c r="LJD1" s="679"/>
      <c r="LJE1" s="679"/>
      <c r="LJF1" s="679"/>
      <c r="LJG1" s="679"/>
      <c r="LJH1" s="679"/>
      <c r="LJI1" s="679"/>
      <c r="LJJ1" s="679"/>
      <c r="LJK1" s="679"/>
      <c r="LJL1" s="679"/>
      <c r="LJM1" s="679"/>
      <c r="LJN1" s="679"/>
      <c r="LJO1" s="679"/>
      <c r="LJP1" s="679"/>
      <c r="LJQ1" s="679"/>
      <c r="LJR1" s="679"/>
      <c r="LJS1" s="679"/>
      <c r="LJT1" s="679"/>
      <c r="LJU1" s="679"/>
      <c r="LJV1" s="679"/>
      <c r="LJW1" s="679"/>
      <c r="LJX1" s="679"/>
      <c r="LJY1" s="679"/>
      <c r="LJZ1" s="679"/>
      <c r="LKA1" s="679"/>
      <c r="LKB1" s="679"/>
      <c r="LKC1" s="679"/>
      <c r="LKD1" s="679"/>
      <c r="LKE1" s="679"/>
      <c r="LKF1" s="679"/>
      <c r="LKG1" s="679"/>
      <c r="LKH1" s="679"/>
      <c r="LKI1" s="679"/>
      <c r="LKJ1" s="679"/>
      <c r="LKK1" s="679"/>
      <c r="LKL1" s="679"/>
      <c r="LKM1" s="679"/>
      <c r="LKN1" s="679"/>
      <c r="LKO1" s="679"/>
      <c r="LKP1" s="679"/>
      <c r="LKQ1" s="679"/>
      <c r="LKR1" s="679"/>
      <c r="LKS1" s="679"/>
      <c r="LKT1" s="679"/>
      <c r="LKU1" s="679"/>
      <c r="LKV1" s="679"/>
      <c r="LKW1" s="679"/>
      <c r="LKX1" s="679"/>
      <c r="LKY1" s="679"/>
      <c r="LKZ1" s="679"/>
      <c r="LLA1" s="679"/>
      <c r="LLB1" s="679"/>
      <c r="LLC1" s="679"/>
      <c r="LLD1" s="679"/>
      <c r="LLE1" s="679"/>
      <c r="LLF1" s="679"/>
      <c r="LLG1" s="679"/>
      <c r="LLH1" s="679"/>
      <c r="LLI1" s="679"/>
      <c r="LLJ1" s="679"/>
      <c r="LLK1" s="679"/>
      <c r="LLL1" s="679"/>
      <c r="LLM1" s="679"/>
      <c r="LLN1" s="679"/>
      <c r="LLO1" s="679"/>
      <c r="LLP1" s="679"/>
      <c r="LLQ1" s="679"/>
      <c r="LLR1" s="679"/>
      <c r="LLS1" s="679"/>
      <c r="LLT1" s="679"/>
      <c r="LLU1" s="679"/>
      <c r="LLV1" s="679"/>
      <c r="LLW1" s="679"/>
      <c r="LLX1" s="679"/>
      <c r="LLY1" s="679"/>
      <c r="LLZ1" s="679"/>
      <c r="LMA1" s="679"/>
      <c r="LMB1" s="679"/>
      <c r="LMC1" s="679"/>
      <c r="LMD1" s="679"/>
      <c r="LME1" s="679"/>
      <c r="LMF1" s="679"/>
      <c r="LMG1" s="679"/>
      <c r="LMH1" s="679"/>
      <c r="LMI1" s="679"/>
      <c r="LMJ1" s="679"/>
      <c r="LMK1" s="679"/>
      <c r="LML1" s="679"/>
      <c r="LMM1" s="679"/>
      <c r="LMN1" s="679"/>
      <c r="LMO1" s="679"/>
      <c r="LMP1" s="679"/>
      <c r="LMQ1" s="679"/>
      <c r="LMR1" s="679"/>
      <c r="LMS1" s="679"/>
      <c r="LMT1" s="679"/>
      <c r="LMU1" s="679"/>
      <c r="LMV1" s="679"/>
      <c r="LMW1" s="679"/>
      <c r="LMX1" s="679"/>
      <c r="LMY1" s="679"/>
      <c r="LMZ1" s="679"/>
      <c r="LNA1" s="679"/>
      <c r="LNB1" s="679"/>
      <c r="LNC1" s="679"/>
      <c r="LND1" s="679"/>
      <c r="LNE1" s="679"/>
      <c r="LNF1" s="679"/>
      <c r="LNG1" s="679"/>
      <c r="LNH1" s="679"/>
      <c r="LNI1" s="679"/>
      <c r="LNJ1" s="679"/>
      <c r="LNK1" s="679"/>
      <c r="LNL1" s="679"/>
      <c r="LNM1" s="679"/>
      <c r="LNN1" s="679"/>
      <c r="LNO1" s="679"/>
      <c r="LNP1" s="679"/>
      <c r="LNQ1" s="679"/>
      <c r="LNR1" s="679"/>
      <c r="LNS1" s="679"/>
      <c r="LNT1" s="679"/>
      <c r="LNU1" s="679"/>
      <c r="LNV1" s="679"/>
      <c r="LNW1" s="679"/>
      <c r="LNX1" s="679"/>
      <c r="LNY1" s="679"/>
      <c r="LNZ1" s="679"/>
      <c r="LOA1" s="679"/>
      <c r="LOB1" s="679"/>
      <c r="LOC1" s="679"/>
      <c r="LOD1" s="679"/>
      <c r="LOE1" s="679"/>
      <c r="LOF1" s="679"/>
      <c r="LOG1" s="679"/>
      <c r="LOH1" s="679"/>
      <c r="LOI1" s="679"/>
      <c r="LOJ1" s="679"/>
      <c r="LOK1" s="679"/>
      <c r="LOL1" s="679"/>
      <c r="LOM1" s="679"/>
      <c r="LON1" s="679"/>
      <c r="LOO1" s="679"/>
      <c r="LOP1" s="679"/>
      <c r="LOQ1" s="679"/>
      <c r="LOR1" s="679"/>
      <c r="LOS1" s="679"/>
      <c r="LOT1" s="679"/>
      <c r="LOU1" s="679"/>
      <c r="LOV1" s="679"/>
      <c r="LOW1" s="679"/>
      <c r="LOX1" s="679"/>
      <c r="LOY1" s="679"/>
      <c r="LOZ1" s="679"/>
      <c r="LPA1" s="679"/>
      <c r="LPB1" s="679"/>
      <c r="LPC1" s="679"/>
      <c r="LPD1" s="679"/>
      <c r="LPE1" s="679"/>
      <c r="LPF1" s="679"/>
      <c r="LPG1" s="679"/>
      <c r="LPH1" s="679"/>
      <c r="LPI1" s="679"/>
      <c r="LPJ1" s="679"/>
      <c r="LPK1" s="679"/>
      <c r="LPL1" s="679"/>
      <c r="LPM1" s="679"/>
      <c r="LPN1" s="679"/>
      <c r="LPO1" s="679"/>
      <c r="LPP1" s="679"/>
      <c r="LPQ1" s="679"/>
      <c r="LPR1" s="679"/>
      <c r="LPS1" s="679"/>
      <c r="LPT1" s="679"/>
      <c r="LPU1" s="679"/>
      <c r="LPV1" s="679"/>
      <c r="LPW1" s="679"/>
      <c r="LPX1" s="679"/>
      <c r="LPY1" s="679"/>
      <c r="LPZ1" s="679"/>
      <c r="LQA1" s="679"/>
      <c r="LQB1" s="679"/>
      <c r="LQC1" s="679"/>
      <c r="LQD1" s="679"/>
      <c r="LQE1" s="679"/>
      <c r="LQF1" s="679"/>
      <c r="LQG1" s="679"/>
      <c r="LQH1" s="679"/>
      <c r="LQI1" s="679"/>
      <c r="LQJ1" s="679"/>
      <c r="LQK1" s="679"/>
      <c r="LQL1" s="679"/>
      <c r="LQM1" s="679"/>
      <c r="LQN1" s="679"/>
      <c r="LQO1" s="679"/>
      <c r="LQP1" s="679"/>
      <c r="LQQ1" s="679"/>
      <c r="LQR1" s="679"/>
      <c r="LQS1" s="679"/>
      <c r="LQT1" s="679"/>
      <c r="LQU1" s="679"/>
      <c r="LQV1" s="679"/>
      <c r="LQW1" s="679"/>
      <c r="LQX1" s="679"/>
      <c r="LQY1" s="679"/>
      <c r="LQZ1" s="679"/>
      <c r="LRA1" s="679"/>
      <c r="LRB1" s="679"/>
      <c r="LRC1" s="679"/>
      <c r="LRD1" s="679"/>
      <c r="LRE1" s="679"/>
      <c r="LRF1" s="679"/>
      <c r="LRG1" s="679"/>
      <c r="LRH1" s="679"/>
      <c r="LRI1" s="679"/>
      <c r="LRJ1" s="679"/>
      <c r="LRK1" s="679"/>
      <c r="LRL1" s="679"/>
      <c r="LRM1" s="679"/>
      <c r="LRN1" s="679"/>
      <c r="LRO1" s="679"/>
      <c r="LRP1" s="679"/>
      <c r="LRQ1" s="679"/>
      <c r="LRR1" s="679"/>
      <c r="LRS1" s="679"/>
      <c r="LRT1" s="679"/>
      <c r="LRU1" s="679"/>
      <c r="LRV1" s="679"/>
      <c r="LRW1" s="679"/>
      <c r="LRX1" s="679"/>
      <c r="LRY1" s="679"/>
      <c r="LRZ1" s="679"/>
      <c r="LSA1" s="679"/>
      <c r="LSB1" s="679"/>
      <c r="LSC1" s="679"/>
      <c r="LSD1" s="679"/>
      <c r="LSE1" s="679"/>
      <c r="LSF1" s="679"/>
      <c r="LSG1" s="679"/>
      <c r="LSH1" s="679"/>
      <c r="LSI1" s="679"/>
      <c r="LSJ1" s="679"/>
      <c r="LSK1" s="679"/>
      <c r="LSL1" s="679"/>
      <c r="LSM1" s="679"/>
      <c r="LSN1" s="679"/>
      <c r="LSO1" s="679"/>
      <c r="LSP1" s="679"/>
      <c r="LSQ1" s="679"/>
      <c r="LSR1" s="679"/>
      <c r="LSS1" s="679"/>
      <c r="LST1" s="679"/>
      <c r="LSU1" s="679"/>
      <c r="LSV1" s="679"/>
      <c r="LSW1" s="679"/>
      <c r="LSX1" s="679"/>
      <c r="LSY1" s="679"/>
      <c r="LSZ1" s="679"/>
      <c r="LTA1" s="679"/>
      <c r="LTB1" s="679"/>
      <c r="LTC1" s="679"/>
      <c r="LTD1" s="679"/>
      <c r="LTE1" s="679"/>
      <c r="LTF1" s="679"/>
      <c r="LTG1" s="679"/>
      <c r="LTH1" s="679"/>
      <c r="LTI1" s="679"/>
      <c r="LTJ1" s="679"/>
      <c r="LTK1" s="679"/>
      <c r="LTL1" s="679"/>
      <c r="LTM1" s="679"/>
      <c r="LTN1" s="679"/>
      <c r="LTO1" s="679"/>
      <c r="LTP1" s="679"/>
      <c r="LTQ1" s="679"/>
      <c r="LTR1" s="679"/>
      <c r="LTS1" s="679"/>
      <c r="LTT1" s="679"/>
      <c r="LTU1" s="679"/>
      <c r="LTV1" s="679"/>
      <c r="LTW1" s="679"/>
      <c r="LTX1" s="679"/>
      <c r="LTY1" s="679"/>
      <c r="LTZ1" s="679"/>
      <c r="LUA1" s="679"/>
      <c r="LUB1" s="679"/>
      <c r="LUC1" s="679"/>
      <c r="LUD1" s="679"/>
      <c r="LUE1" s="679"/>
      <c r="LUF1" s="679"/>
      <c r="LUG1" s="679"/>
      <c r="LUH1" s="679"/>
      <c r="LUI1" s="679"/>
      <c r="LUJ1" s="679"/>
      <c r="LUK1" s="679"/>
      <c r="LUL1" s="679"/>
      <c r="LUM1" s="679"/>
      <c r="LUN1" s="679"/>
      <c r="LUO1" s="679"/>
      <c r="LUP1" s="679"/>
      <c r="LUQ1" s="679"/>
      <c r="LUR1" s="679"/>
      <c r="LUS1" s="679"/>
      <c r="LUT1" s="679"/>
      <c r="LUU1" s="679"/>
      <c r="LUV1" s="679"/>
      <c r="LUW1" s="679"/>
      <c r="LUX1" s="679"/>
      <c r="LUY1" s="679"/>
      <c r="LUZ1" s="679"/>
      <c r="LVA1" s="679"/>
      <c r="LVB1" s="679"/>
      <c r="LVC1" s="679"/>
      <c r="LVD1" s="679"/>
      <c r="LVE1" s="679"/>
      <c r="LVF1" s="679"/>
      <c r="LVG1" s="679"/>
      <c r="LVH1" s="679"/>
      <c r="LVI1" s="679"/>
      <c r="LVJ1" s="679"/>
      <c r="LVK1" s="679"/>
      <c r="LVL1" s="679"/>
      <c r="LVM1" s="679"/>
      <c r="LVN1" s="679"/>
      <c r="LVO1" s="679"/>
      <c r="LVP1" s="679"/>
      <c r="LVQ1" s="679"/>
      <c r="LVR1" s="679"/>
      <c r="LVS1" s="679"/>
      <c r="LVT1" s="679"/>
      <c r="LVU1" s="679"/>
      <c r="LVV1" s="679"/>
      <c r="LVW1" s="679"/>
      <c r="LVX1" s="679"/>
      <c r="LVY1" s="679"/>
      <c r="LVZ1" s="679"/>
      <c r="LWA1" s="679"/>
      <c r="LWB1" s="679"/>
      <c r="LWC1" s="679"/>
      <c r="LWD1" s="679"/>
      <c r="LWE1" s="679"/>
      <c r="LWF1" s="679"/>
      <c r="LWG1" s="679"/>
      <c r="LWH1" s="679"/>
      <c r="LWI1" s="679"/>
      <c r="LWJ1" s="679"/>
      <c r="LWK1" s="679"/>
      <c r="LWL1" s="679"/>
      <c r="LWM1" s="679"/>
      <c r="LWN1" s="679"/>
      <c r="LWO1" s="679"/>
      <c r="LWP1" s="679"/>
      <c r="LWQ1" s="679"/>
      <c r="LWR1" s="679"/>
      <c r="LWS1" s="679"/>
      <c r="LWT1" s="679"/>
      <c r="LWU1" s="679"/>
      <c r="LWV1" s="679"/>
      <c r="LWW1" s="679"/>
      <c r="LWX1" s="679"/>
      <c r="LWY1" s="679"/>
      <c r="LWZ1" s="679"/>
      <c r="LXA1" s="679"/>
      <c r="LXB1" s="679"/>
      <c r="LXC1" s="679"/>
      <c r="LXD1" s="679"/>
      <c r="LXE1" s="679"/>
      <c r="LXF1" s="679"/>
      <c r="LXG1" s="679"/>
      <c r="LXH1" s="679"/>
      <c r="LXI1" s="679"/>
      <c r="LXJ1" s="679"/>
      <c r="LXK1" s="679"/>
      <c r="LXL1" s="679"/>
      <c r="LXM1" s="679"/>
      <c r="LXN1" s="679"/>
      <c r="LXO1" s="679"/>
      <c r="LXP1" s="679"/>
      <c r="LXQ1" s="679"/>
      <c r="LXR1" s="679"/>
      <c r="LXS1" s="679"/>
      <c r="LXT1" s="679"/>
      <c r="LXU1" s="679"/>
      <c r="LXV1" s="679"/>
      <c r="LXW1" s="679"/>
      <c r="LXX1" s="679"/>
      <c r="LXY1" s="679"/>
      <c r="LXZ1" s="679"/>
      <c r="LYA1" s="679"/>
      <c r="LYB1" s="679"/>
      <c r="LYC1" s="679"/>
      <c r="LYD1" s="679"/>
      <c r="LYE1" s="679"/>
      <c r="LYF1" s="679"/>
      <c r="LYG1" s="679"/>
      <c r="LYH1" s="679"/>
      <c r="LYI1" s="679"/>
      <c r="LYJ1" s="679"/>
      <c r="LYK1" s="679"/>
      <c r="LYL1" s="679"/>
      <c r="LYM1" s="679"/>
      <c r="LYN1" s="679"/>
      <c r="LYO1" s="679"/>
      <c r="LYP1" s="679"/>
      <c r="LYQ1" s="679"/>
      <c r="LYR1" s="679"/>
      <c r="LYS1" s="679"/>
      <c r="LYT1" s="679"/>
      <c r="LYU1" s="679"/>
      <c r="LYV1" s="679"/>
      <c r="LYW1" s="679"/>
      <c r="LYX1" s="679"/>
      <c r="LYY1" s="679"/>
      <c r="LYZ1" s="679"/>
      <c r="LZA1" s="679"/>
      <c r="LZB1" s="679"/>
      <c r="LZC1" s="679"/>
      <c r="LZD1" s="679"/>
      <c r="LZE1" s="679"/>
      <c r="LZF1" s="679"/>
      <c r="LZG1" s="679"/>
      <c r="LZH1" s="679"/>
      <c r="LZI1" s="679"/>
      <c r="LZJ1" s="679"/>
      <c r="LZK1" s="679"/>
      <c r="LZL1" s="679"/>
      <c r="LZM1" s="679"/>
      <c r="LZN1" s="679"/>
      <c r="LZO1" s="679"/>
      <c r="LZP1" s="679"/>
      <c r="LZQ1" s="679"/>
      <c r="LZR1" s="679"/>
      <c r="LZS1" s="679"/>
      <c r="LZT1" s="679"/>
      <c r="LZU1" s="679"/>
      <c r="LZV1" s="679"/>
      <c r="LZW1" s="679"/>
      <c r="LZX1" s="679"/>
      <c r="LZY1" s="679"/>
      <c r="LZZ1" s="679"/>
      <c r="MAA1" s="679"/>
      <c r="MAB1" s="679"/>
      <c r="MAC1" s="679"/>
      <c r="MAD1" s="679"/>
      <c r="MAE1" s="679"/>
      <c r="MAF1" s="679"/>
      <c r="MAG1" s="679"/>
      <c r="MAH1" s="679"/>
      <c r="MAI1" s="679"/>
      <c r="MAJ1" s="679"/>
      <c r="MAK1" s="679"/>
      <c r="MAL1" s="679"/>
      <c r="MAM1" s="679"/>
      <c r="MAN1" s="679"/>
      <c r="MAO1" s="679"/>
      <c r="MAP1" s="679"/>
      <c r="MAQ1" s="679"/>
      <c r="MAR1" s="679"/>
      <c r="MAS1" s="679"/>
      <c r="MAT1" s="679"/>
      <c r="MAU1" s="679"/>
      <c r="MAV1" s="679"/>
      <c r="MAW1" s="679"/>
      <c r="MAX1" s="679"/>
      <c r="MAY1" s="679"/>
      <c r="MAZ1" s="679"/>
      <c r="MBA1" s="679"/>
      <c r="MBB1" s="679"/>
      <c r="MBC1" s="679"/>
      <c r="MBD1" s="679"/>
      <c r="MBE1" s="679"/>
      <c r="MBF1" s="679"/>
      <c r="MBG1" s="679"/>
      <c r="MBH1" s="679"/>
      <c r="MBI1" s="679"/>
      <c r="MBJ1" s="679"/>
      <c r="MBK1" s="679"/>
      <c r="MBL1" s="679"/>
      <c r="MBM1" s="679"/>
      <c r="MBN1" s="679"/>
      <c r="MBO1" s="679"/>
      <c r="MBP1" s="679"/>
      <c r="MBQ1" s="679"/>
      <c r="MBR1" s="679"/>
      <c r="MBS1" s="679"/>
      <c r="MBT1" s="679"/>
      <c r="MBU1" s="679"/>
      <c r="MBV1" s="679"/>
      <c r="MBW1" s="679"/>
      <c r="MBX1" s="679"/>
      <c r="MBY1" s="679"/>
      <c r="MBZ1" s="679"/>
      <c r="MCA1" s="679"/>
      <c r="MCB1" s="679"/>
      <c r="MCC1" s="679"/>
      <c r="MCD1" s="679"/>
      <c r="MCE1" s="679"/>
      <c r="MCF1" s="679"/>
      <c r="MCG1" s="679"/>
      <c r="MCH1" s="679"/>
      <c r="MCI1" s="679"/>
      <c r="MCJ1" s="679"/>
      <c r="MCK1" s="679"/>
      <c r="MCL1" s="679"/>
      <c r="MCM1" s="679"/>
      <c r="MCN1" s="679"/>
      <c r="MCO1" s="679"/>
      <c r="MCP1" s="679"/>
      <c r="MCQ1" s="679"/>
      <c r="MCR1" s="679"/>
      <c r="MCS1" s="679"/>
      <c r="MCT1" s="679"/>
      <c r="MCU1" s="679"/>
      <c r="MCV1" s="679"/>
      <c r="MCW1" s="679"/>
      <c r="MCX1" s="679"/>
      <c r="MCY1" s="679"/>
      <c r="MCZ1" s="679"/>
      <c r="MDA1" s="679"/>
      <c r="MDB1" s="679"/>
      <c r="MDC1" s="679"/>
      <c r="MDD1" s="679"/>
      <c r="MDE1" s="679"/>
      <c r="MDF1" s="679"/>
      <c r="MDG1" s="679"/>
      <c r="MDH1" s="679"/>
      <c r="MDI1" s="679"/>
      <c r="MDJ1" s="679"/>
      <c r="MDK1" s="679"/>
      <c r="MDL1" s="679"/>
      <c r="MDM1" s="679"/>
      <c r="MDN1" s="679"/>
      <c r="MDO1" s="679"/>
      <c r="MDP1" s="679"/>
      <c r="MDQ1" s="679"/>
      <c r="MDR1" s="679"/>
      <c r="MDS1" s="679"/>
      <c r="MDT1" s="679"/>
      <c r="MDU1" s="679"/>
      <c r="MDV1" s="679"/>
      <c r="MDW1" s="679"/>
      <c r="MDX1" s="679"/>
      <c r="MDY1" s="679"/>
      <c r="MDZ1" s="679"/>
      <c r="MEA1" s="679"/>
      <c r="MEB1" s="679"/>
      <c r="MEC1" s="679"/>
      <c r="MED1" s="679"/>
      <c r="MEE1" s="679"/>
      <c r="MEF1" s="679"/>
      <c r="MEG1" s="679"/>
      <c r="MEH1" s="679"/>
      <c r="MEI1" s="679"/>
      <c r="MEJ1" s="679"/>
      <c r="MEK1" s="679"/>
      <c r="MEL1" s="679"/>
      <c r="MEM1" s="679"/>
      <c r="MEN1" s="679"/>
      <c r="MEO1" s="679"/>
      <c r="MEP1" s="679"/>
      <c r="MEQ1" s="679"/>
      <c r="MER1" s="679"/>
      <c r="MES1" s="679"/>
      <c r="MET1" s="679"/>
      <c r="MEU1" s="679"/>
      <c r="MEV1" s="679"/>
      <c r="MEW1" s="679"/>
      <c r="MEX1" s="679"/>
      <c r="MEY1" s="679"/>
      <c r="MEZ1" s="679"/>
      <c r="MFA1" s="679"/>
      <c r="MFB1" s="679"/>
      <c r="MFC1" s="679"/>
      <c r="MFD1" s="679"/>
      <c r="MFE1" s="679"/>
      <c r="MFF1" s="679"/>
      <c r="MFG1" s="679"/>
      <c r="MFH1" s="679"/>
      <c r="MFI1" s="679"/>
      <c r="MFJ1" s="679"/>
      <c r="MFK1" s="679"/>
      <c r="MFL1" s="679"/>
      <c r="MFM1" s="679"/>
      <c r="MFN1" s="679"/>
      <c r="MFO1" s="679"/>
      <c r="MFP1" s="679"/>
      <c r="MFQ1" s="679"/>
      <c r="MFR1" s="679"/>
      <c r="MFS1" s="679"/>
      <c r="MFT1" s="679"/>
      <c r="MFU1" s="679"/>
      <c r="MFV1" s="679"/>
      <c r="MFW1" s="679"/>
      <c r="MFX1" s="679"/>
      <c r="MFY1" s="679"/>
      <c r="MFZ1" s="679"/>
      <c r="MGA1" s="679"/>
      <c r="MGB1" s="679"/>
      <c r="MGC1" s="679"/>
      <c r="MGD1" s="679"/>
      <c r="MGE1" s="679"/>
      <c r="MGF1" s="679"/>
      <c r="MGG1" s="679"/>
      <c r="MGH1" s="679"/>
      <c r="MGI1" s="679"/>
      <c r="MGJ1" s="679"/>
      <c r="MGK1" s="679"/>
      <c r="MGL1" s="679"/>
      <c r="MGM1" s="679"/>
      <c r="MGN1" s="679"/>
      <c r="MGO1" s="679"/>
      <c r="MGP1" s="679"/>
      <c r="MGQ1" s="679"/>
      <c r="MGR1" s="679"/>
      <c r="MGS1" s="679"/>
      <c r="MGT1" s="679"/>
      <c r="MGU1" s="679"/>
      <c r="MGV1" s="679"/>
      <c r="MGW1" s="679"/>
      <c r="MGX1" s="679"/>
      <c r="MGY1" s="679"/>
      <c r="MGZ1" s="679"/>
      <c r="MHA1" s="679"/>
      <c r="MHB1" s="679"/>
      <c r="MHC1" s="679"/>
      <c r="MHD1" s="679"/>
      <c r="MHE1" s="679"/>
      <c r="MHF1" s="679"/>
      <c r="MHG1" s="679"/>
      <c r="MHH1" s="679"/>
      <c r="MHI1" s="679"/>
      <c r="MHJ1" s="679"/>
      <c r="MHK1" s="679"/>
      <c r="MHL1" s="679"/>
      <c r="MHM1" s="679"/>
      <c r="MHN1" s="679"/>
      <c r="MHO1" s="679"/>
      <c r="MHP1" s="679"/>
      <c r="MHQ1" s="679"/>
      <c r="MHR1" s="679"/>
      <c r="MHS1" s="679"/>
      <c r="MHT1" s="679"/>
      <c r="MHU1" s="679"/>
      <c r="MHV1" s="679"/>
      <c r="MHW1" s="679"/>
      <c r="MHX1" s="679"/>
      <c r="MHY1" s="679"/>
      <c r="MHZ1" s="679"/>
      <c r="MIA1" s="679"/>
      <c r="MIB1" s="679"/>
      <c r="MIC1" s="679"/>
      <c r="MID1" s="679"/>
      <c r="MIE1" s="679"/>
      <c r="MIF1" s="679"/>
      <c r="MIG1" s="679"/>
      <c r="MIH1" s="679"/>
      <c r="MII1" s="679"/>
      <c r="MIJ1" s="679"/>
      <c r="MIK1" s="679"/>
      <c r="MIL1" s="679"/>
      <c r="MIM1" s="679"/>
      <c r="MIN1" s="679"/>
      <c r="MIO1" s="679"/>
      <c r="MIP1" s="679"/>
      <c r="MIQ1" s="679"/>
      <c r="MIR1" s="679"/>
      <c r="MIS1" s="679"/>
      <c r="MIT1" s="679"/>
      <c r="MIU1" s="679"/>
      <c r="MIV1" s="679"/>
      <c r="MIW1" s="679"/>
      <c r="MIX1" s="679"/>
      <c r="MIY1" s="679"/>
      <c r="MIZ1" s="679"/>
      <c r="MJA1" s="679"/>
      <c r="MJB1" s="679"/>
      <c r="MJC1" s="679"/>
      <c r="MJD1" s="679"/>
      <c r="MJE1" s="679"/>
      <c r="MJF1" s="679"/>
      <c r="MJG1" s="679"/>
      <c r="MJH1" s="679"/>
      <c r="MJI1" s="679"/>
      <c r="MJJ1" s="679"/>
      <c r="MJK1" s="679"/>
      <c r="MJL1" s="679"/>
      <c r="MJM1" s="679"/>
      <c r="MJN1" s="679"/>
      <c r="MJO1" s="679"/>
      <c r="MJP1" s="679"/>
      <c r="MJQ1" s="679"/>
      <c r="MJR1" s="679"/>
      <c r="MJS1" s="679"/>
      <c r="MJT1" s="679"/>
      <c r="MJU1" s="679"/>
      <c r="MJV1" s="679"/>
      <c r="MJW1" s="679"/>
      <c r="MJX1" s="679"/>
      <c r="MJY1" s="679"/>
      <c r="MJZ1" s="679"/>
      <c r="MKA1" s="679"/>
      <c r="MKB1" s="679"/>
      <c r="MKC1" s="679"/>
      <c r="MKD1" s="679"/>
      <c r="MKE1" s="679"/>
      <c r="MKF1" s="679"/>
      <c r="MKG1" s="679"/>
      <c r="MKH1" s="679"/>
      <c r="MKI1" s="679"/>
      <c r="MKJ1" s="679"/>
      <c r="MKK1" s="679"/>
      <c r="MKL1" s="679"/>
      <c r="MKM1" s="679"/>
      <c r="MKN1" s="679"/>
      <c r="MKO1" s="679"/>
      <c r="MKP1" s="679"/>
      <c r="MKQ1" s="679"/>
      <c r="MKR1" s="679"/>
      <c r="MKS1" s="679"/>
      <c r="MKT1" s="679"/>
      <c r="MKU1" s="679"/>
      <c r="MKV1" s="679"/>
      <c r="MKW1" s="679"/>
      <c r="MKX1" s="679"/>
      <c r="MKY1" s="679"/>
      <c r="MKZ1" s="679"/>
      <c r="MLA1" s="679"/>
      <c r="MLB1" s="679"/>
      <c r="MLC1" s="679"/>
      <c r="MLD1" s="679"/>
      <c r="MLE1" s="679"/>
      <c r="MLF1" s="679"/>
      <c r="MLG1" s="679"/>
      <c r="MLH1" s="679"/>
      <c r="MLI1" s="679"/>
      <c r="MLJ1" s="679"/>
      <c r="MLK1" s="679"/>
      <c r="MLL1" s="679"/>
      <c r="MLM1" s="679"/>
      <c r="MLN1" s="679"/>
      <c r="MLO1" s="679"/>
      <c r="MLP1" s="679"/>
      <c r="MLQ1" s="679"/>
      <c r="MLR1" s="679"/>
      <c r="MLS1" s="679"/>
      <c r="MLT1" s="679"/>
      <c r="MLU1" s="679"/>
      <c r="MLV1" s="679"/>
      <c r="MLW1" s="679"/>
      <c r="MLX1" s="679"/>
      <c r="MLY1" s="679"/>
      <c r="MLZ1" s="679"/>
      <c r="MMA1" s="679"/>
      <c r="MMB1" s="679"/>
      <c r="MMC1" s="679"/>
      <c r="MMD1" s="679"/>
      <c r="MME1" s="679"/>
      <c r="MMF1" s="679"/>
      <c r="MMG1" s="679"/>
      <c r="MMH1" s="679"/>
      <c r="MMI1" s="679"/>
      <c r="MMJ1" s="679"/>
      <c r="MMK1" s="679"/>
      <c r="MML1" s="679"/>
      <c r="MMM1" s="679"/>
      <c r="MMN1" s="679"/>
      <c r="MMO1" s="679"/>
      <c r="MMP1" s="679"/>
      <c r="MMQ1" s="679"/>
      <c r="MMR1" s="679"/>
      <c r="MMS1" s="679"/>
      <c r="MMT1" s="679"/>
      <c r="MMU1" s="679"/>
      <c r="MMV1" s="679"/>
      <c r="MMW1" s="679"/>
      <c r="MMX1" s="679"/>
      <c r="MMY1" s="679"/>
      <c r="MMZ1" s="679"/>
      <c r="MNA1" s="679"/>
      <c r="MNB1" s="679"/>
      <c r="MNC1" s="679"/>
      <c r="MND1" s="679"/>
      <c r="MNE1" s="679"/>
      <c r="MNF1" s="679"/>
      <c r="MNG1" s="679"/>
      <c r="MNH1" s="679"/>
      <c r="MNI1" s="679"/>
      <c r="MNJ1" s="679"/>
      <c r="MNK1" s="679"/>
      <c r="MNL1" s="679"/>
      <c r="MNM1" s="679"/>
      <c r="MNN1" s="679"/>
      <c r="MNO1" s="679"/>
      <c r="MNP1" s="679"/>
      <c r="MNQ1" s="679"/>
      <c r="MNR1" s="679"/>
      <c r="MNS1" s="679"/>
      <c r="MNT1" s="679"/>
      <c r="MNU1" s="679"/>
      <c r="MNV1" s="679"/>
      <c r="MNW1" s="679"/>
      <c r="MNX1" s="679"/>
      <c r="MNY1" s="679"/>
      <c r="MNZ1" s="679"/>
      <c r="MOA1" s="679"/>
      <c r="MOB1" s="679"/>
      <c r="MOC1" s="679"/>
      <c r="MOD1" s="679"/>
      <c r="MOE1" s="679"/>
      <c r="MOF1" s="679"/>
      <c r="MOG1" s="679"/>
      <c r="MOH1" s="679"/>
      <c r="MOI1" s="679"/>
      <c r="MOJ1" s="679"/>
      <c r="MOK1" s="679"/>
      <c r="MOL1" s="679"/>
      <c r="MOM1" s="679"/>
      <c r="MON1" s="679"/>
      <c r="MOO1" s="679"/>
      <c r="MOP1" s="679"/>
      <c r="MOQ1" s="679"/>
      <c r="MOR1" s="679"/>
      <c r="MOS1" s="679"/>
      <c r="MOT1" s="679"/>
      <c r="MOU1" s="679"/>
      <c r="MOV1" s="679"/>
      <c r="MOW1" s="679"/>
      <c r="MOX1" s="679"/>
      <c r="MOY1" s="679"/>
      <c r="MOZ1" s="679"/>
      <c r="MPA1" s="679"/>
      <c r="MPB1" s="679"/>
      <c r="MPC1" s="679"/>
      <c r="MPD1" s="679"/>
      <c r="MPE1" s="679"/>
      <c r="MPF1" s="679"/>
      <c r="MPG1" s="679"/>
      <c r="MPH1" s="679"/>
      <c r="MPI1" s="679"/>
      <c r="MPJ1" s="679"/>
      <c r="MPK1" s="679"/>
      <c r="MPL1" s="679"/>
      <c r="MPM1" s="679"/>
      <c r="MPN1" s="679"/>
      <c r="MPO1" s="679"/>
      <c r="MPP1" s="679"/>
      <c r="MPQ1" s="679"/>
      <c r="MPR1" s="679"/>
      <c r="MPS1" s="679"/>
      <c r="MPT1" s="679"/>
      <c r="MPU1" s="679"/>
      <c r="MPV1" s="679"/>
      <c r="MPW1" s="679"/>
      <c r="MPX1" s="679"/>
      <c r="MPY1" s="679"/>
      <c r="MPZ1" s="679"/>
      <c r="MQA1" s="679"/>
      <c r="MQB1" s="679"/>
      <c r="MQC1" s="679"/>
      <c r="MQD1" s="679"/>
      <c r="MQE1" s="679"/>
      <c r="MQF1" s="679"/>
      <c r="MQG1" s="679"/>
      <c r="MQH1" s="679"/>
      <c r="MQI1" s="679"/>
      <c r="MQJ1" s="679"/>
      <c r="MQK1" s="679"/>
      <c r="MQL1" s="679"/>
      <c r="MQM1" s="679"/>
      <c r="MQN1" s="679"/>
      <c r="MQO1" s="679"/>
      <c r="MQP1" s="679"/>
      <c r="MQQ1" s="679"/>
      <c r="MQR1" s="679"/>
      <c r="MQS1" s="679"/>
      <c r="MQT1" s="679"/>
      <c r="MQU1" s="679"/>
      <c r="MQV1" s="679"/>
      <c r="MQW1" s="679"/>
      <c r="MQX1" s="679"/>
      <c r="MQY1" s="679"/>
      <c r="MQZ1" s="679"/>
      <c r="MRA1" s="679"/>
      <c r="MRB1" s="679"/>
      <c r="MRC1" s="679"/>
      <c r="MRD1" s="679"/>
      <c r="MRE1" s="679"/>
      <c r="MRF1" s="679"/>
      <c r="MRG1" s="679"/>
      <c r="MRH1" s="679"/>
      <c r="MRI1" s="679"/>
      <c r="MRJ1" s="679"/>
      <c r="MRK1" s="679"/>
      <c r="MRL1" s="679"/>
      <c r="MRM1" s="679"/>
      <c r="MRN1" s="679"/>
      <c r="MRO1" s="679"/>
      <c r="MRP1" s="679"/>
      <c r="MRQ1" s="679"/>
      <c r="MRR1" s="679"/>
      <c r="MRS1" s="679"/>
      <c r="MRT1" s="679"/>
      <c r="MRU1" s="679"/>
      <c r="MRV1" s="679"/>
      <c r="MRW1" s="679"/>
      <c r="MRX1" s="679"/>
      <c r="MRY1" s="679"/>
      <c r="MRZ1" s="679"/>
      <c r="MSA1" s="679"/>
      <c r="MSB1" s="679"/>
      <c r="MSC1" s="679"/>
      <c r="MSD1" s="679"/>
      <c r="MSE1" s="679"/>
      <c r="MSF1" s="679"/>
      <c r="MSG1" s="679"/>
      <c r="MSH1" s="679"/>
      <c r="MSI1" s="679"/>
      <c r="MSJ1" s="679"/>
      <c r="MSK1" s="679"/>
      <c r="MSL1" s="679"/>
      <c r="MSM1" s="679"/>
      <c r="MSN1" s="679"/>
      <c r="MSO1" s="679"/>
      <c r="MSP1" s="679"/>
      <c r="MSQ1" s="679"/>
      <c r="MSR1" s="679"/>
      <c r="MSS1" s="679"/>
      <c r="MST1" s="679"/>
      <c r="MSU1" s="679"/>
      <c r="MSV1" s="679"/>
      <c r="MSW1" s="679"/>
      <c r="MSX1" s="679"/>
      <c r="MSY1" s="679"/>
      <c r="MSZ1" s="679"/>
      <c r="MTA1" s="679"/>
      <c r="MTB1" s="679"/>
      <c r="MTC1" s="679"/>
      <c r="MTD1" s="679"/>
      <c r="MTE1" s="679"/>
      <c r="MTF1" s="679"/>
      <c r="MTG1" s="679"/>
      <c r="MTH1" s="679"/>
      <c r="MTI1" s="679"/>
      <c r="MTJ1" s="679"/>
      <c r="MTK1" s="679"/>
      <c r="MTL1" s="679"/>
      <c r="MTM1" s="679"/>
      <c r="MTN1" s="679"/>
      <c r="MTO1" s="679"/>
      <c r="MTP1" s="679"/>
      <c r="MTQ1" s="679"/>
      <c r="MTR1" s="679"/>
      <c r="MTS1" s="679"/>
      <c r="MTT1" s="679"/>
      <c r="MTU1" s="679"/>
      <c r="MTV1" s="679"/>
      <c r="MTW1" s="679"/>
      <c r="MTX1" s="679"/>
      <c r="MTY1" s="679"/>
      <c r="MTZ1" s="679"/>
      <c r="MUA1" s="679"/>
      <c r="MUB1" s="679"/>
      <c r="MUC1" s="679"/>
      <c r="MUD1" s="679"/>
      <c r="MUE1" s="679"/>
      <c r="MUF1" s="679"/>
      <c r="MUG1" s="679"/>
      <c r="MUH1" s="679"/>
      <c r="MUI1" s="679"/>
      <c r="MUJ1" s="679"/>
      <c r="MUK1" s="679"/>
      <c r="MUL1" s="679"/>
      <c r="MUM1" s="679"/>
      <c r="MUN1" s="679"/>
      <c r="MUO1" s="679"/>
      <c r="MUP1" s="679"/>
      <c r="MUQ1" s="679"/>
      <c r="MUR1" s="679"/>
      <c r="MUS1" s="679"/>
      <c r="MUT1" s="679"/>
      <c r="MUU1" s="679"/>
      <c r="MUV1" s="679"/>
      <c r="MUW1" s="679"/>
      <c r="MUX1" s="679"/>
      <c r="MUY1" s="679"/>
      <c r="MUZ1" s="679"/>
      <c r="MVA1" s="679"/>
      <c r="MVB1" s="679"/>
      <c r="MVC1" s="679"/>
      <c r="MVD1" s="679"/>
      <c r="MVE1" s="679"/>
      <c r="MVF1" s="679"/>
      <c r="MVG1" s="679"/>
      <c r="MVH1" s="679"/>
      <c r="MVI1" s="679"/>
      <c r="MVJ1" s="679"/>
      <c r="MVK1" s="679"/>
      <c r="MVL1" s="679"/>
      <c r="MVM1" s="679"/>
      <c r="MVN1" s="679"/>
      <c r="MVO1" s="679"/>
      <c r="MVP1" s="679"/>
      <c r="MVQ1" s="679"/>
      <c r="MVR1" s="679"/>
      <c r="MVS1" s="679"/>
      <c r="MVT1" s="679"/>
      <c r="MVU1" s="679"/>
      <c r="MVV1" s="679"/>
      <c r="MVW1" s="679"/>
      <c r="MVX1" s="679"/>
      <c r="MVY1" s="679"/>
      <c r="MVZ1" s="679"/>
      <c r="MWA1" s="679"/>
      <c r="MWB1" s="679"/>
      <c r="MWC1" s="679"/>
      <c r="MWD1" s="679"/>
      <c r="MWE1" s="679"/>
      <c r="MWF1" s="679"/>
      <c r="MWG1" s="679"/>
      <c r="MWH1" s="679"/>
      <c r="MWI1" s="679"/>
      <c r="MWJ1" s="679"/>
      <c r="MWK1" s="679"/>
      <c r="MWL1" s="679"/>
      <c r="MWM1" s="679"/>
      <c r="MWN1" s="679"/>
      <c r="MWO1" s="679"/>
      <c r="MWP1" s="679"/>
      <c r="MWQ1" s="679"/>
      <c r="MWR1" s="679"/>
      <c r="MWS1" s="679"/>
      <c r="MWT1" s="679"/>
      <c r="MWU1" s="679"/>
      <c r="MWV1" s="679"/>
      <c r="MWW1" s="679"/>
      <c r="MWX1" s="679"/>
      <c r="MWY1" s="679"/>
      <c r="MWZ1" s="679"/>
      <c r="MXA1" s="679"/>
      <c r="MXB1" s="679"/>
      <c r="MXC1" s="679"/>
      <c r="MXD1" s="679"/>
      <c r="MXE1" s="679"/>
      <c r="MXF1" s="679"/>
      <c r="MXG1" s="679"/>
      <c r="MXH1" s="679"/>
      <c r="MXI1" s="679"/>
      <c r="MXJ1" s="679"/>
      <c r="MXK1" s="679"/>
      <c r="MXL1" s="679"/>
      <c r="MXM1" s="679"/>
      <c r="MXN1" s="679"/>
      <c r="MXO1" s="679"/>
      <c r="MXP1" s="679"/>
      <c r="MXQ1" s="679"/>
      <c r="MXR1" s="679"/>
      <c r="MXS1" s="679"/>
      <c r="MXT1" s="679"/>
      <c r="MXU1" s="679"/>
      <c r="MXV1" s="679"/>
      <c r="MXW1" s="679"/>
      <c r="MXX1" s="679"/>
      <c r="MXY1" s="679"/>
      <c r="MXZ1" s="679"/>
      <c r="MYA1" s="679"/>
      <c r="MYB1" s="679"/>
      <c r="MYC1" s="679"/>
      <c r="MYD1" s="679"/>
      <c r="MYE1" s="679"/>
      <c r="MYF1" s="679"/>
      <c r="MYG1" s="679"/>
      <c r="MYH1" s="679"/>
      <c r="MYI1" s="679"/>
      <c r="MYJ1" s="679"/>
      <c r="MYK1" s="679"/>
      <c r="MYL1" s="679"/>
      <c r="MYM1" s="679"/>
      <c r="MYN1" s="679"/>
      <c r="MYO1" s="679"/>
      <c r="MYP1" s="679"/>
      <c r="MYQ1" s="679"/>
      <c r="MYR1" s="679"/>
      <c r="MYS1" s="679"/>
      <c r="MYT1" s="679"/>
      <c r="MYU1" s="679"/>
      <c r="MYV1" s="679"/>
      <c r="MYW1" s="679"/>
      <c r="MYX1" s="679"/>
      <c r="MYY1" s="679"/>
      <c r="MYZ1" s="679"/>
      <c r="MZA1" s="679"/>
      <c r="MZB1" s="679"/>
      <c r="MZC1" s="679"/>
      <c r="MZD1" s="679"/>
      <c r="MZE1" s="679"/>
      <c r="MZF1" s="679"/>
      <c r="MZG1" s="679"/>
      <c r="MZH1" s="679"/>
      <c r="MZI1" s="679"/>
      <c r="MZJ1" s="679"/>
      <c r="MZK1" s="679"/>
      <c r="MZL1" s="679"/>
      <c r="MZM1" s="679"/>
      <c r="MZN1" s="679"/>
      <c r="MZO1" s="679"/>
      <c r="MZP1" s="679"/>
      <c r="MZQ1" s="679"/>
      <c r="MZR1" s="679"/>
      <c r="MZS1" s="679"/>
      <c r="MZT1" s="679"/>
      <c r="MZU1" s="679"/>
      <c r="MZV1" s="679"/>
      <c r="MZW1" s="679"/>
      <c r="MZX1" s="679"/>
      <c r="MZY1" s="679"/>
      <c r="MZZ1" s="679"/>
      <c r="NAA1" s="679"/>
      <c r="NAB1" s="679"/>
      <c r="NAC1" s="679"/>
      <c r="NAD1" s="679"/>
      <c r="NAE1" s="679"/>
      <c r="NAF1" s="679"/>
      <c r="NAG1" s="679"/>
      <c r="NAH1" s="679"/>
      <c r="NAI1" s="679"/>
      <c r="NAJ1" s="679"/>
      <c r="NAK1" s="679"/>
      <c r="NAL1" s="679"/>
      <c r="NAM1" s="679"/>
      <c r="NAN1" s="679"/>
      <c r="NAO1" s="679"/>
      <c r="NAP1" s="679"/>
      <c r="NAQ1" s="679"/>
      <c r="NAR1" s="679"/>
      <c r="NAS1" s="679"/>
      <c r="NAT1" s="679"/>
      <c r="NAU1" s="679"/>
      <c r="NAV1" s="679"/>
      <c r="NAW1" s="679"/>
      <c r="NAX1" s="679"/>
      <c r="NAY1" s="679"/>
      <c r="NAZ1" s="679"/>
      <c r="NBA1" s="679"/>
      <c r="NBB1" s="679"/>
      <c r="NBC1" s="679"/>
      <c r="NBD1" s="679"/>
      <c r="NBE1" s="679"/>
      <c r="NBF1" s="679"/>
      <c r="NBG1" s="679"/>
      <c r="NBH1" s="679"/>
      <c r="NBI1" s="679"/>
      <c r="NBJ1" s="679"/>
      <c r="NBK1" s="679"/>
      <c r="NBL1" s="679"/>
      <c r="NBM1" s="679"/>
      <c r="NBN1" s="679"/>
      <c r="NBO1" s="679"/>
      <c r="NBP1" s="679"/>
      <c r="NBQ1" s="679"/>
      <c r="NBR1" s="679"/>
      <c r="NBS1" s="679"/>
      <c r="NBT1" s="679"/>
      <c r="NBU1" s="679"/>
      <c r="NBV1" s="679"/>
      <c r="NBW1" s="679"/>
      <c r="NBX1" s="679"/>
      <c r="NBY1" s="679"/>
      <c r="NBZ1" s="679"/>
      <c r="NCA1" s="679"/>
      <c r="NCB1" s="679"/>
      <c r="NCC1" s="679"/>
      <c r="NCD1" s="679"/>
      <c r="NCE1" s="679"/>
      <c r="NCF1" s="679"/>
      <c r="NCG1" s="679"/>
      <c r="NCH1" s="679"/>
      <c r="NCI1" s="679"/>
      <c r="NCJ1" s="679"/>
      <c r="NCK1" s="679"/>
      <c r="NCL1" s="679"/>
      <c r="NCM1" s="679"/>
      <c r="NCN1" s="679"/>
      <c r="NCO1" s="679"/>
      <c r="NCP1" s="679"/>
      <c r="NCQ1" s="679"/>
      <c r="NCR1" s="679"/>
      <c r="NCS1" s="679"/>
      <c r="NCT1" s="679"/>
      <c r="NCU1" s="679"/>
      <c r="NCV1" s="679"/>
      <c r="NCW1" s="679"/>
      <c r="NCX1" s="679"/>
      <c r="NCY1" s="679"/>
      <c r="NCZ1" s="679"/>
      <c r="NDA1" s="679"/>
      <c r="NDB1" s="679"/>
      <c r="NDC1" s="679"/>
      <c r="NDD1" s="679"/>
      <c r="NDE1" s="679"/>
      <c r="NDF1" s="679"/>
      <c r="NDG1" s="679"/>
      <c r="NDH1" s="679"/>
      <c r="NDI1" s="679"/>
      <c r="NDJ1" s="679"/>
      <c r="NDK1" s="679"/>
      <c r="NDL1" s="679"/>
      <c r="NDM1" s="679"/>
      <c r="NDN1" s="679"/>
      <c r="NDO1" s="679"/>
      <c r="NDP1" s="679"/>
      <c r="NDQ1" s="679"/>
      <c r="NDR1" s="679"/>
      <c r="NDS1" s="679"/>
      <c r="NDT1" s="679"/>
      <c r="NDU1" s="679"/>
      <c r="NDV1" s="679"/>
      <c r="NDW1" s="679"/>
      <c r="NDX1" s="679"/>
      <c r="NDY1" s="679"/>
      <c r="NDZ1" s="679"/>
      <c r="NEA1" s="679"/>
      <c r="NEB1" s="679"/>
      <c r="NEC1" s="679"/>
      <c r="NED1" s="679"/>
      <c r="NEE1" s="679"/>
      <c r="NEF1" s="679"/>
      <c r="NEG1" s="679"/>
      <c r="NEH1" s="679"/>
      <c r="NEI1" s="679"/>
      <c r="NEJ1" s="679"/>
      <c r="NEK1" s="679"/>
      <c r="NEL1" s="679"/>
      <c r="NEM1" s="679"/>
      <c r="NEN1" s="679"/>
      <c r="NEO1" s="679"/>
      <c r="NEP1" s="679"/>
      <c r="NEQ1" s="679"/>
      <c r="NER1" s="679"/>
      <c r="NES1" s="679"/>
      <c r="NET1" s="679"/>
      <c r="NEU1" s="679"/>
      <c r="NEV1" s="679"/>
      <c r="NEW1" s="679"/>
      <c r="NEX1" s="679"/>
      <c r="NEY1" s="679"/>
      <c r="NEZ1" s="679"/>
      <c r="NFA1" s="679"/>
      <c r="NFB1" s="679"/>
      <c r="NFC1" s="679"/>
      <c r="NFD1" s="679"/>
      <c r="NFE1" s="679"/>
      <c r="NFF1" s="679"/>
      <c r="NFG1" s="679"/>
      <c r="NFH1" s="679"/>
      <c r="NFI1" s="679"/>
      <c r="NFJ1" s="679"/>
      <c r="NFK1" s="679"/>
      <c r="NFL1" s="679"/>
      <c r="NFM1" s="679"/>
      <c r="NFN1" s="679"/>
      <c r="NFO1" s="679"/>
      <c r="NFP1" s="679"/>
      <c r="NFQ1" s="679"/>
      <c r="NFR1" s="679"/>
      <c r="NFS1" s="679"/>
      <c r="NFT1" s="679"/>
      <c r="NFU1" s="679"/>
      <c r="NFV1" s="679"/>
      <c r="NFW1" s="679"/>
      <c r="NFX1" s="679"/>
      <c r="NFY1" s="679"/>
      <c r="NFZ1" s="679"/>
      <c r="NGA1" s="679"/>
      <c r="NGB1" s="679"/>
      <c r="NGC1" s="679"/>
      <c r="NGD1" s="679"/>
      <c r="NGE1" s="679"/>
      <c r="NGF1" s="679"/>
      <c r="NGG1" s="679"/>
      <c r="NGH1" s="679"/>
      <c r="NGI1" s="679"/>
      <c r="NGJ1" s="679"/>
      <c r="NGK1" s="679"/>
      <c r="NGL1" s="679"/>
      <c r="NGM1" s="679"/>
      <c r="NGN1" s="679"/>
      <c r="NGO1" s="679"/>
      <c r="NGP1" s="679"/>
      <c r="NGQ1" s="679"/>
      <c r="NGR1" s="679"/>
      <c r="NGS1" s="679"/>
      <c r="NGT1" s="679"/>
      <c r="NGU1" s="679"/>
      <c r="NGV1" s="679"/>
      <c r="NGW1" s="679"/>
      <c r="NGX1" s="679"/>
      <c r="NGY1" s="679"/>
      <c r="NGZ1" s="679"/>
      <c r="NHA1" s="679"/>
      <c r="NHB1" s="679"/>
      <c r="NHC1" s="679"/>
      <c r="NHD1" s="679"/>
      <c r="NHE1" s="679"/>
      <c r="NHF1" s="679"/>
      <c r="NHG1" s="679"/>
      <c r="NHH1" s="679"/>
      <c r="NHI1" s="679"/>
      <c r="NHJ1" s="679"/>
      <c r="NHK1" s="679"/>
      <c r="NHL1" s="679"/>
      <c r="NHM1" s="679"/>
      <c r="NHN1" s="679"/>
      <c r="NHO1" s="679"/>
      <c r="NHP1" s="679"/>
      <c r="NHQ1" s="679"/>
      <c r="NHR1" s="679"/>
      <c r="NHS1" s="679"/>
      <c r="NHT1" s="679"/>
      <c r="NHU1" s="679"/>
      <c r="NHV1" s="679"/>
      <c r="NHW1" s="679"/>
      <c r="NHX1" s="679"/>
      <c r="NHY1" s="679"/>
      <c r="NHZ1" s="679"/>
      <c r="NIA1" s="679"/>
      <c r="NIB1" s="679"/>
      <c r="NIC1" s="679"/>
      <c r="NID1" s="679"/>
      <c r="NIE1" s="679"/>
      <c r="NIF1" s="679"/>
      <c r="NIG1" s="679"/>
      <c r="NIH1" s="679"/>
      <c r="NII1" s="679"/>
      <c r="NIJ1" s="679"/>
      <c r="NIK1" s="679"/>
      <c r="NIL1" s="679"/>
      <c r="NIM1" s="679"/>
      <c r="NIN1" s="679"/>
      <c r="NIO1" s="679"/>
      <c r="NIP1" s="679"/>
      <c r="NIQ1" s="679"/>
      <c r="NIR1" s="679"/>
      <c r="NIS1" s="679"/>
      <c r="NIT1" s="679"/>
      <c r="NIU1" s="679"/>
      <c r="NIV1" s="679"/>
      <c r="NIW1" s="679"/>
      <c r="NIX1" s="679"/>
      <c r="NIY1" s="679"/>
      <c r="NIZ1" s="679"/>
      <c r="NJA1" s="679"/>
      <c r="NJB1" s="679"/>
      <c r="NJC1" s="679"/>
      <c r="NJD1" s="679"/>
      <c r="NJE1" s="679"/>
      <c r="NJF1" s="679"/>
      <c r="NJG1" s="679"/>
      <c r="NJH1" s="679"/>
      <c r="NJI1" s="679"/>
      <c r="NJJ1" s="679"/>
      <c r="NJK1" s="679"/>
      <c r="NJL1" s="679"/>
      <c r="NJM1" s="679"/>
      <c r="NJN1" s="679"/>
      <c r="NJO1" s="679"/>
      <c r="NJP1" s="679"/>
      <c r="NJQ1" s="679"/>
      <c r="NJR1" s="679"/>
      <c r="NJS1" s="679"/>
      <c r="NJT1" s="679"/>
      <c r="NJU1" s="679"/>
      <c r="NJV1" s="679"/>
      <c r="NJW1" s="679"/>
      <c r="NJX1" s="679"/>
      <c r="NJY1" s="679"/>
      <c r="NJZ1" s="679"/>
      <c r="NKA1" s="679"/>
      <c r="NKB1" s="679"/>
      <c r="NKC1" s="679"/>
      <c r="NKD1" s="679"/>
      <c r="NKE1" s="679"/>
      <c r="NKF1" s="679"/>
      <c r="NKG1" s="679"/>
      <c r="NKH1" s="679"/>
      <c r="NKI1" s="679"/>
      <c r="NKJ1" s="679"/>
      <c r="NKK1" s="679"/>
      <c r="NKL1" s="679"/>
      <c r="NKM1" s="679"/>
      <c r="NKN1" s="679"/>
      <c r="NKO1" s="679"/>
      <c r="NKP1" s="679"/>
      <c r="NKQ1" s="679"/>
      <c r="NKR1" s="679"/>
      <c r="NKS1" s="679"/>
      <c r="NKT1" s="679"/>
      <c r="NKU1" s="679"/>
      <c r="NKV1" s="679"/>
      <c r="NKW1" s="679"/>
      <c r="NKX1" s="679"/>
      <c r="NKY1" s="679"/>
      <c r="NKZ1" s="679"/>
      <c r="NLA1" s="679"/>
      <c r="NLB1" s="679"/>
      <c r="NLC1" s="679"/>
      <c r="NLD1" s="679"/>
      <c r="NLE1" s="679"/>
      <c r="NLF1" s="679"/>
      <c r="NLG1" s="679"/>
      <c r="NLH1" s="679"/>
      <c r="NLI1" s="679"/>
      <c r="NLJ1" s="679"/>
      <c r="NLK1" s="679"/>
      <c r="NLL1" s="679"/>
      <c r="NLM1" s="679"/>
      <c r="NLN1" s="679"/>
      <c r="NLO1" s="679"/>
      <c r="NLP1" s="679"/>
      <c r="NLQ1" s="679"/>
      <c r="NLR1" s="679"/>
      <c r="NLS1" s="679"/>
      <c r="NLT1" s="679"/>
      <c r="NLU1" s="679"/>
      <c r="NLV1" s="679"/>
      <c r="NLW1" s="679"/>
      <c r="NLX1" s="679"/>
      <c r="NLY1" s="679"/>
      <c r="NLZ1" s="679"/>
      <c r="NMA1" s="679"/>
      <c r="NMB1" s="679"/>
      <c r="NMC1" s="679"/>
      <c r="NMD1" s="679"/>
      <c r="NME1" s="679"/>
      <c r="NMF1" s="679"/>
      <c r="NMG1" s="679"/>
      <c r="NMH1" s="679"/>
      <c r="NMI1" s="679"/>
      <c r="NMJ1" s="679"/>
      <c r="NMK1" s="679"/>
      <c r="NML1" s="679"/>
      <c r="NMM1" s="679"/>
      <c r="NMN1" s="679"/>
      <c r="NMO1" s="679"/>
      <c r="NMP1" s="679"/>
      <c r="NMQ1" s="679"/>
      <c r="NMR1" s="679"/>
      <c r="NMS1" s="679"/>
      <c r="NMT1" s="679"/>
      <c r="NMU1" s="679"/>
      <c r="NMV1" s="679"/>
      <c r="NMW1" s="679"/>
      <c r="NMX1" s="679"/>
      <c r="NMY1" s="679"/>
      <c r="NMZ1" s="679"/>
      <c r="NNA1" s="679"/>
      <c r="NNB1" s="679"/>
      <c r="NNC1" s="679"/>
      <c r="NND1" s="679"/>
      <c r="NNE1" s="679"/>
      <c r="NNF1" s="679"/>
      <c r="NNG1" s="679"/>
      <c r="NNH1" s="679"/>
      <c r="NNI1" s="679"/>
      <c r="NNJ1" s="679"/>
      <c r="NNK1" s="679"/>
      <c r="NNL1" s="679"/>
      <c r="NNM1" s="679"/>
      <c r="NNN1" s="679"/>
      <c r="NNO1" s="679"/>
      <c r="NNP1" s="679"/>
      <c r="NNQ1" s="679"/>
      <c r="NNR1" s="679"/>
      <c r="NNS1" s="679"/>
      <c r="NNT1" s="679"/>
      <c r="NNU1" s="679"/>
      <c r="NNV1" s="679"/>
      <c r="NNW1" s="679"/>
      <c r="NNX1" s="679"/>
      <c r="NNY1" s="679"/>
      <c r="NNZ1" s="679"/>
      <c r="NOA1" s="679"/>
      <c r="NOB1" s="679"/>
      <c r="NOC1" s="679"/>
      <c r="NOD1" s="679"/>
      <c r="NOE1" s="679"/>
      <c r="NOF1" s="679"/>
      <c r="NOG1" s="679"/>
      <c r="NOH1" s="679"/>
      <c r="NOI1" s="679"/>
      <c r="NOJ1" s="679"/>
      <c r="NOK1" s="679"/>
      <c r="NOL1" s="679"/>
      <c r="NOM1" s="679"/>
      <c r="NON1" s="679"/>
      <c r="NOO1" s="679"/>
      <c r="NOP1" s="679"/>
      <c r="NOQ1" s="679"/>
      <c r="NOR1" s="679"/>
      <c r="NOS1" s="679"/>
      <c r="NOT1" s="679"/>
      <c r="NOU1" s="679"/>
      <c r="NOV1" s="679"/>
      <c r="NOW1" s="679"/>
      <c r="NOX1" s="679"/>
      <c r="NOY1" s="679"/>
      <c r="NOZ1" s="679"/>
      <c r="NPA1" s="679"/>
      <c r="NPB1" s="679"/>
      <c r="NPC1" s="679"/>
      <c r="NPD1" s="679"/>
      <c r="NPE1" s="679"/>
      <c r="NPF1" s="679"/>
      <c r="NPG1" s="679"/>
      <c r="NPH1" s="679"/>
      <c r="NPI1" s="679"/>
      <c r="NPJ1" s="679"/>
      <c r="NPK1" s="679"/>
      <c r="NPL1" s="679"/>
      <c r="NPM1" s="679"/>
      <c r="NPN1" s="679"/>
      <c r="NPO1" s="679"/>
      <c r="NPP1" s="679"/>
      <c r="NPQ1" s="679"/>
      <c r="NPR1" s="679"/>
      <c r="NPS1" s="679"/>
      <c r="NPT1" s="679"/>
      <c r="NPU1" s="679"/>
      <c r="NPV1" s="679"/>
      <c r="NPW1" s="679"/>
      <c r="NPX1" s="679"/>
      <c r="NPY1" s="679"/>
      <c r="NPZ1" s="679"/>
      <c r="NQA1" s="679"/>
      <c r="NQB1" s="679"/>
      <c r="NQC1" s="679"/>
      <c r="NQD1" s="679"/>
      <c r="NQE1" s="679"/>
      <c r="NQF1" s="679"/>
      <c r="NQG1" s="679"/>
      <c r="NQH1" s="679"/>
      <c r="NQI1" s="679"/>
      <c r="NQJ1" s="679"/>
      <c r="NQK1" s="679"/>
      <c r="NQL1" s="679"/>
      <c r="NQM1" s="679"/>
      <c r="NQN1" s="679"/>
      <c r="NQO1" s="679"/>
      <c r="NQP1" s="679"/>
      <c r="NQQ1" s="679"/>
      <c r="NQR1" s="679"/>
      <c r="NQS1" s="679"/>
      <c r="NQT1" s="679"/>
      <c r="NQU1" s="679"/>
      <c r="NQV1" s="679"/>
      <c r="NQW1" s="679"/>
      <c r="NQX1" s="679"/>
      <c r="NQY1" s="679"/>
      <c r="NQZ1" s="679"/>
      <c r="NRA1" s="679"/>
      <c r="NRB1" s="679"/>
      <c r="NRC1" s="679"/>
      <c r="NRD1" s="679"/>
      <c r="NRE1" s="679"/>
      <c r="NRF1" s="679"/>
      <c r="NRG1" s="679"/>
      <c r="NRH1" s="679"/>
      <c r="NRI1" s="679"/>
      <c r="NRJ1" s="679"/>
      <c r="NRK1" s="679"/>
      <c r="NRL1" s="679"/>
      <c r="NRM1" s="679"/>
      <c r="NRN1" s="679"/>
      <c r="NRO1" s="679"/>
      <c r="NRP1" s="679"/>
      <c r="NRQ1" s="679"/>
      <c r="NRR1" s="679"/>
      <c r="NRS1" s="679"/>
      <c r="NRT1" s="679"/>
      <c r="NRU1" s="679"/>
      <c r="NRV1" s="679"/>
      <c r="NRW1" s="679"/>
      <c r="NRX1" s="679"/>
      <c r="NRY1" s="679"/>
      <c r="NRZ1" s="679"/>
      <c r="NSA1" s="679"/>
      <c r="NSB1" s="679"/>
      <c r="NSC1" s="679"/>
      <c r="NSD1" s="679"/>
      <c r="NSE1" s="679"/>
      <c r="NSF1" s="679"/>
      <c r="NSG1" s="679"/>
      <c r="NSH1" s="679"/>
      <c r="NSI1" s="679"/>
      <c r="NSJ1" s="679"/>
      <c r="NSK1" s="679"/>
      <c r="NSL1" s="679"/>
      <c r="NSM1" s="679"/>
      <c r="NSN1" s="679"/>
      <c r="NSO1" s="679"/>
      <c r="NSP1" s="679"/>
      <c r="NSQ1" s="679"/>
      <c r="NSR1" s="679"/>
      <c r="NSS1" s="679"/>
      <c r="NST1" s="679"/>
      <c r="NSU1" s="679"/>
      <c r="NSV1" s="679"/>
      <c r="NSW1" s="679"/>
      <c r="NSX1" s="679"/>
      <c r="NSY1" s="679"/>
      <c r="NSZ1" s="679"/>
      <c r="NTA1" s="679"/>
      <c r="NTB1" s="679"/>
      <c r="NTC1" s="679"/>
      <c r="NTD1" s="679"/>
      <c r="NTE1" s="679"/>
      <c r="NTF1" s="679"/>
      <c r="NTG1" s="679"/>
      <c r="NTH1" s="679"/>
      <c r="NTI1" s="679"/>
      <c r="NTJ1" s="679"/>
      <c r="NTK1" s="679"/>
      <c r="NTL1" s="679"/>
      <c r="NTM1" s="679"/>
      <c r="NTN1" s="679"/>
      <c r="NTO1" s="679"/>
      <c r="NTP1" s="679"/>
      <c r="NTQ1" s="679"/>
      <c r="NTR1" s="679"/>
      <c r="NTS1" s="679"/>
      <c r="NTT1" s="679"/>
      <c r="NTU1" s="679"/>
      <c r="NTV1" s="679"/>
      <c r="NTW1" s="679"/>
      <c r="NTX1" s="679"/>
      <c r="NTY1" s="679"/>
      <c r="NTZ1" s="679"/>
      <c r="NUA1" s="679"/>
      <c r="NUB1" s="679"/>
      <c r="NUC1" s="679"/>
      <c r="NUD1" s="679"/>
      <c r="NUE1" s="679"/>
      <c r="NUF1" s="679"/>
      <c r="NUG1" s="679"/>
      <c r="NUH1" s="679"/>
      <c r="NUI1" s="679"/>
      <c r="NUJ1" s="679"/>
      <c r="NUK1" s="679"/>
      <c r="NUL1" s="679"/>
      <c r="NUM1" s="679"/>
      <c r="NUN1" s="679"/>
      <c r="NUO1" s="679"/>
      <c r="NUP1" s="679"/>
      <c r="NUQ1" s="679"/>
      <c r="NUR1" s="679"/>
      <c r="NUS1" s="679"/>
      <c r="NUT1" s="679"/>
      <c r="NUU1" s="679"/>
      <c r="NUV1" s="679"/>
      <c r="NUW1" s="679"/>
      <c r="NUX1" s="679"/>
      <c r="NUY1" s="679"/>
      <c r="NUZ1" s="679"/>
      <c r="NVA1" s="679"/>
      <c r="NVB1" s="679"/>
      <c r="NVC1" s="679"/>
      <c r="NVD1" s="679"/>
      <c r="NVE1" s="679"/>
      <c r="NVF1" s="679"/>
      <c r="NVG1" s="679"/>
      <c r="NVH1" s="679"/>
      <c r="NVI1" s="679"/>
      <c r="NVJ1" s="679"/>
      <c r="NVK1" s="679"/>
      <c r="NVL1" s="679"/>
      <c r="NVM1" s="679"/>
      <c r="NVN1" s="679"/>
      <c r="NVO1" s="679"/>
      <c r="NVP1" s="679"/>
      <c r="NVQ1" s="679"/>
      <c r="NVR1" s="679"/>
      <c r="NVS1" s="679"/>
      <c r="NVT1" s="679"/>
      <c r="NVU1" s="679"/>
      <c r="NVV1" s="679"/>
      <c r="NVW1" s="679"/>
      <c r="NVX1" s="679"/>
      <c r="NVY1" s="679"/>
      <c r="NVZ1" s="679"/>
      <c r="NWA1" s="679"/>
      <c r="NWB1" s="679"/>
      <c r="NWC1" s="679"/>
      <c r="NWD1" s="679"/>
      <c r="NWE1" s="679"/>
      <c r="NWF1" s="679"/>
      <c r="NWG1" s="679"/>
      <c r="NWH1" s="679"/>
      <c r="NWI1" s="679"/>
      <c r="NWJ1" s="679"/>
      <c r="NWK1" s="679"/>
      <c r="NWL1" s="679"/>
      <c r="NWM1" s="679"/>
      <c r="NWN1" s="679"/>
      <c r="NWO1" s="679"/>
      <c r="NWP1" s="679"/>
      <c r="NWQ1" s="679"/>
      <c r="NWR1" s="679"/>
      <c r="NWS1" s="679"/>
      <c r="NWT1" s="679"/>
      <c r="NWU1" s="679"/>
      <c r="NWV1" s="679"/>
      <c r="NWW1" s="679"/>
      <c r="NWX1" s="679"/>
      <c r="NWY1" s="679"/>
      <c r="NWZ1" s="679"/>
      <c r="NXA1" s="679"/>
      <c r="NXB1" s="679"/>
      <c r="NXC1" s="679"/>
      <c r="NXD1" s="679"/>
      <c r="NXE1" s="679"/>
      <c r="NXF1" s="679"/>
      <c r="NXG1" s="679"/>
      <c r="NXH1" s="679"/>
      <c r="NXI1" s="679"/>
      <c r="NXJ1" s="679"/>
      <c r="NXK1" s="679"/>
      <c r="NXL1" s="679"/>
      <c r="NXM1" s="679"/>
      <c r="NXN1" s="679"/>
      <c r="NXO1" s="679"/>
      <c r="NXP1" s="679"/>
      <c r="NXQ1" s="679"/>
      <c r="NXR1" s="679"/>
      <c r="NXS1" s="679"/>
      <c r="NXT1" s="679"/>
      <c r="NXU1" s="679"/>
      <c r="NXV1" s="679"/>
      <c r="NXW1" s="679"/>
      <c r="NXX1" s="679"/>
      <c r="NXY1" s="679"/>
      <c r="NXZ1" s="679"/>
      <c r="NYA1" s="679"/>
      <c r="NYB1" s="679"/>
      <c r="NYC1" s="679"/>
      <c r="NYD1" s="679"/>
      <c r="NYE1" s="679"/>
      <c r="NYF1" s="679"/>
      <c r="NYG1" s="679"/>
      <c r="NYH1" s="679"/>
      <c r="NYI1" s="679"/>
      <c r="NYJ1" s="679"/>
      <c r="NYK1" s="679"/>
      <c r="NYL1" s="679"/>
      <c r="NYM1" s="679"/>
      <c r="NYN1" s="679"/>
      <c r="NYO1" s="679"/>
      <c r="NYP1" s="679"/>
      <c r="NYQ1" s="679"/>
      <c r="NYR1" s="679"/>
      <c r="NYS1" s="679"/>
      <c r="NYT1" s="679"/>
      <c r="NYU1" s="679"/>
      <c r="NYV1" s="679"/>
      <c r="NYW1" s="679"/>
      <c r="NYX1" s="679"/>
      <c r="NYY1" s="679"/>
      <c r="NYZ1" s="679"/>
      <c r="NZA1" s="679"/>
      <c r="NZB1" s="679"/>
      <c r="NZC1" s="679"/>
      <c r="NZD1" s="679"/>
      <c r="NZE1" s="679"/>
      <c r="NZF1" s="679"/>
      <c r="NZG1" s="679"/>
      <c r="NZH1" s="679"/>
      <c r="NZI1" s="679"/>
      <c r="NZJ1" s="679"/>
      <c r="NZK1" s="679"/>
      <c r="NZL1" s="679"/>
      <c r="NZM1" s="679"/>
      <c r="NZN1" s="679"/>
      <c r="NZO1" s="679"/>
      <c r="NZP1" s="679"/>
      <c r="NZQ1" s="679"/>
      <c r="NZR1" s="679"/>
      <c r="NZS1" s="679"/>
      <c r="NZT1" s="679"/>
      <c r="NZU1" s="679"/>
      <c r="NZV1" s="679"/>
      <c r="NZW1" s="679"/>
      <c r="NZX1" s="679"/>
      <c r="NZY1" s="679"/>
      <c r="NZZ1" s="679"/>
      <c r="OAA1" s="679"/>
      <c r="OAB1" s="679"/>
      <c r="OAC1" s="679"/>
      <c r="OAD1" s="679"/>
      <c r="OAE1" s="679"/>
      <c r="OAF1" s="679"/>
      <c r="OAG1" s="679"/>
      <c r="OAH1" s="679"/>
      <c r="OAI1" s="679"/>
      <c r="OAJ1" s="679"/>
      <c r="OAK1" s="679"/>
      <c r="OAL1" s="679"/>
      <c r="OAM1" s="679"/>
      <c r="OAN1" s="679"/>
      <c r="OAO1" s="679"/>
      <c r="OAP1" s="679"/>
      <c r="OAQ1" s="679"/>
      <c r="OAR1" s="679"/>
      <c r="OAS1" s="679"/>
      <c r="OAT1" s="679"/>
      <c r="OAU1" s="679"/>
      <c r="OAV1" s="679"/>
      <c r="OAW1" s="679"/>
      <c r="OAX1" s="679"/>
      <c r="OAY1" s="679"/>
      <c r="OAZ1" s="679"/>
      <c r="OBA1" s="679"/>
      <c r="OBB1" s="679"/>
      <c r="OBC1" s="679"/>
      <c r="OBD1" s="679"/>
      <c r="OBE1" s="679"/>
      <c r="OBF1" s="679"/>
      <c r="OBG1" s="679"/>
      <c r="OBH1" s="679"/>
      <c r="OBI1" s="679"/>
      <c r="OBJ1" s="679"/>
      <c r="OBK1" s="679"/>
      <c r="OBL1" s="679"/>
      <c r="OBM1" s="679"/>
      <c r="OBN1" s="679"/>
      <c r="OBO1" s="679"/>
      <c r="OBP1" s="679"/>
      <c r="OBQ1" s="679"/>
      <c r="OBR1" s="679"/>
      <c r="OBS1" s="679"/>
      <c r="OBT1" s="679"/>
      <c r="OBU1" s="679"/>
      <c r="OBV1" s="679"/>
      <c r="OBW1" s="679"/>
      <c r="OBX1" s="679"/>
      <c r="OBY1" s="679"/>
      <c r="OBZ1" s="679"/>
      <c r="OCA1" s="679"/>
      <c r="OCB1" s="679"/>
      <c r="OCC1" s="679"/>
      <c r="OCD1" s="679"/>
      <c r="OCE1" s="679"/>
      <c r="OCF1" s="679"/>
      <c r="OCG1" s="679"/>
      <c r="OCH1" s="679"/>
      <c r="OCI1" s="679"/>
      <c r="OCJ1" s="679"/>
      <c r="OCK1" s="679"/>
      <c r="OCL1" s="679"/>
      <c r="OCM1" s="679"/>
      <c r="OCN1" s="679"/>
      <c r="OCO1" s="679"/>
      <c r="OCP1" s="679"/>
      <c r="OCQ1" s="679"/>
      <c r="OCR1" s="679"/>
      <c r="OCS1" s="679"/>
      <c r="OCT1" s="679"/>
      <c r="OCU1" s="679"/>
      <c r="OCV1" s="679"/>
      <c r="OCW1" s="679"/>
      <c r="OCX1" s="679"/>
      <c r="OCY1" s="679"/>
      <c r="OCZ1" s="679"/>
      <c r="ODA1" s="679"/>
      <c r="ODB1" s="679"/>
      <c r="ODC1" s="679"/>
      <c r="ODD1" s="679"/>
      <c r="ODE1" s="679"/>
      <c r="ODF1" s="679"/>
      <c r="ODG1" s="679"/>
      <c r="ODH1" s="679"/>
      <c r="ODI1" s="679"/>
      <c r="ODJ1" s="679"/>
      <c r="ODK1" s="679"/>
      <c r="ODL1" s="679"/>
      <c r="ODM1" s="679"/>
      <c r="ODN1" s="679"/>
      <c r="ODO1" s="679"/>
      <c r="ODP1" s="679"/>
      <c r="ODQ1" s="679"/>
      <c r="ODR1" s="679"/>
      <c r="ODS1" s="679"/>
      <c r="ODT1" s="679"/>
      <c r="ODU1" s="679"/>
      <c r="ODV1" s="679"/>
      <c r="ODW1" s="679"/>
      <c r="ODX1" s="679"/>
      <c r="ODY1" s="679"/>
      <c r="ODZ1" s="679"/>
      <c r="OEA1" s="679"/>
      <c r="OEB1" s="679"/>
      <c r="OEC1" s="679"/>
      <c r="OED1" s="679"/>
      <c r="OEE1" s="679"/>
      <c r="OEF1" s="679"/>
      <c r="OEG1" s="679"/>
      <c r="OEH1" s="679"/>
      <c r="OEI1" s="679"/>
      <c r="OEJ1" s="679"/>
      <c r="OEK1" s="679"/>
      <c r="OEL1" s="679"/>
      <c r="OEM1" s="679"/>
      <c r="OEN1" s="679"/>
      <c r="OEO1" s="679"/>
      <c r="OEP1" s="679"/>
      <c r="OEQ1" s="679"/>
      <c r="OER1" s="679"/>
      <c r="OES1" s="679"/>
      <c r="OET1" s="679"/>
      <c r="OEU1" s="679"/>
      <c r="OEV1" s="679"/>
      <c r="OEW1" s="679"/>
      <c r="OEX1" s="679"/>
      <c r="OEY1" s="679"/>
      <c r="OEZ1" s="679"/>
      <c r="OFA1" s="679"/>
      <c r="OFB1" s="679"/>
      <c r="OFC1" s="679"/>
      <c r="OFD1" s="679"/>
      <c r="OFE1" s="679"/>
      <c r="OFF1" s="679"/>
      <c r="OFG1" s="679"/>
      <c r="OFH1" s="679"/>
      <c r="OFI1" s="679"/>
      <c r="OFJ1" s="679"/>
      <c r="OFK1" s="679"/>
      <c r="OFL1" s="679"/>
      <c r="OFM1" s="679"/>
      <c r="OFN1" s="679"/>
      <c r="OFO1" s="679"/>
      <c r="OFP1" s="679"/>
      <c r="OFQ1" s="679"/>
      <c r="OFR1" s="679"/>
      <c r="OFS1" s="679"/>
      <c r="OFT1" s="679"/>
      <c r="OFU1" s="679"/>
      <c r="OFV1" s="679"/>
      <c r="OFW1" s="679"/>
      <c r="OFX1" s="679"/>
      <c r="OFY1" s="679"/>
      <c r="OFZ1" s="679"/>
      <c r="OGA1" s="679"/>
      <c r="OGB1" s="679"/>
      <c r="OGC1" s="679"/>
      <c r="OGD1" s="679"/>
      <c r="OGE1" s="679"/>
      <c r="OGF1" s="679"/>
      <c r="OGG1" s="679"/>
      <c r="OGH1" s="679"/>
      <c r="OGI1" s="679"/>
      <c r="OGJ1" s="679"/>
      <c r="OGK1" s="679"/>
      <c r="OGL1" s="679"/>
      <c r="OGM1" s="679"/>
      <c r="OGN1" s="679"/>
      <c r="OGO1" s="679"/>
      <c r="OGP1" s="679"/>
      <c r="OGQ1" s="679"/>
      <c r="OGR1" s="679"/>
      <c r="OGS1" s="679"/>
      <c r="OGT1" s="679"/>
      <c r="OGU1" s="679"/>
      <c r="OGV1" s="679"/>
      <c r="OGW1" s="679"/>
      <c r="OGX1" s="679"/>
      <c r="OGY1" s="679"/>
      <c r="OGZ1" s="679"/>
      <c r="OHA1" s="679"/>
      <c r="OHB1" s="679"/>
      <c r="OHC1" s="679"/>
      <c r="OHD1" s="679"/>
      <c r="OHE1" s="679"/>
      <c r="OHF1" s="679"/>
      <c r="OHG1" s="679"/>
      <c r="OHH1" s="679"/>
      <c r="OHI1" s="679"/>
      <c r="OHJ1" s="679"/>
      <c r="OHK1" s="679"/>
      <c r="OHL1" s="679"/>
      <c r="OHM1" s="679"/>
      <c r="OHN1" s="679"/>
      <c r="OHO1" s="679"/>
      <c r="OHP1" s="679"/>
      <c r="OHQ1" s="679"/>
      <c r="OHR1" s="679"/>
      <c r="OHS1" s="679"/>
      <c r="OHT1" s="679"/>
      <c r="OHU1" s="679"/>
      <c r="OHV1" s="679"/>
      <c r="OHW1" s="679"/>
      <c r="OHX1" s="679"/>
      <c r="OHY1" s="679"/>
      <c r="OHZ1" s="679"/>
      <c r="OIA1" s="679"/>
      <c r="OIB1" s="679"/>
      <c r="OIC1" s="679"/>
      <c r="OID1" s="679"/>
      <c r="OIE1" s="679"/>
      <c r="OIF1" s="679"/>
      <c r="OIG1" s="679"/>
      <c r="OIH1" s="679"/>
      <c r="OII1" s="679"/>
      <c r="OIJ1" s="679"/>
      <c r="OIK1" s="679"/>
      <c r="OIL1" s="679"/>
      <c r="OIM1" s="679"/>
      <c r="OIN1" s="679"/>
      <c r="OIO1" s="679"/>
      <c r="OIP1" s="679"/>
      <c r="OIQ1" s="679"/>
      <c r="OIR1" s="679"/>
      <c r="OIS1" s="679"/>
      <c r="OIT1" s="679"/>
      <c r="OIU1" s="679"/>
      <c r="OIV1" s="679"/>
      <c r="OIW1" s="679"/>
      <c r="OIX1" s="679"/>
      <c r="OIY1" s="679"/>
      <c r="OIZ1" s="679"/>
      <c r="OJA1" s="679"/>
      <c r="OJB1" s="679"/>
      <c r="OJC1" s="679"/>
      <c r="OJD1" s="679"/>
      <c r="OJE1" s="679"/>
      <c r="OJF1" s="679"/>
      <c r="OJG1" s="679"/>
      <c r="OJH1" s="679"/>
      <c r="OJI1" s="679"/>
      <c r="OJJ1" s="679"/>
      <c r="OJK1" s="679"/>
      <c r="OJL1" s="679"/>
      <c r="OJM1" s="679"/>
      <c r="OJN1" s="679"/>
      <c r="OJO1" s="679"/>
      <c r="OJP1" s="679"/>
      <c r="OJQ1" s="679"/>
      <c r="OJR1" s="679"/>
      <c r="OJS1" s="679"/>
      <c r="OJT1" s="679"/>
      <c r="OJU1" s="679"/>
      <c r="OJV1" s="679"/>
      <c r="OJW1" s="679"/>
      <c r="OJX1" s="679"/>
      <c r="OJY1" s="679"/>
      <c r="OJZ1" s="679"/>
      <c r="OKA1" s="679"/>
      <c r="OKB1" s="679"/>
      <c r="OKC1" s="679"/>
      <c r="OKD1" s="679"/>
      <c r="OKE1" s="679"/>
      <c r="OKF1" s="679"/>
      <c r="OKG1" s="679"/>
      <c r="OKH1" s="679"/>
      <c r="OKI1" s="679"/>
      <c r="OKJ1" s="679"/>
      <c r="OKK1" s="679"/>
      <c r="OKL1" s="679"/>
      <c r="OKM1" s="679"/>
      <c r="OKN1" s="679"/>
      <c r="OKO1" s="679"/>
      <c r="OKP1" s="679"/>
      <c r="OKQ1" s="679"/>
      <c r="OKR1" s="679"/>
      <c r="OKS1" s="679"/>
      <c r="OKT1" s="679"/>
      <c r="OKU1" s="679"/>
      <c r="OKV1" s="679"/>
      <c r="OKW1" s="679"/>
      <c r="OKX1" s="679"/>
      <c r="OKY1" s="679"/>
      <c r="OKZ1" s="679"/>
      <c r="OLA1" s="679"/>
      <c r="OLB1" s="679"/>
      <c r="OLC1" s="679"/>
      <c r="OLD1" s="679"/>
      <c r="OLE1" s="679"/>
      <c r="OLF1" s="679"/>
      <c r="OLG1" s="679"/>
      <c r="OLH1" s="679"/>
      <c r="OLI1" s="679"/>
      <c r="OLJ1" s="679"/>
      <c r="OLK1" s="679"/>
      <c r="OLL1" s="679"/>
      <c r="OLM1" s="679"/>
      <c r="OLN1" s="679"/>
      <c r="OLO1" s="679"/>
      <c r="OLP1" s="679"/>
      <c r="OLQ1" s="679"/>
      <c r="OLR1" s="679"/>
      <c r="OLS1" s="679"/>
      <c r="OLT1" s="679"/>
      <c r="OLU1" s="679"/>
      <c r="OLV1" s="679"/>
      <c r="OLW1" s="679"/>
      <c r="OLX1" s="679"/>
      <c r="OLY1" s="679"/>
      <c r="OLZ1" s="679"/>
      <c r="OMA1" s="679"/>
      <c r="OMB1" s="679"/>
      <c r="OMC1" s="679"/>
      <c r="OMD1" s="679"/>
      <c r="OME1" s="679"/>
      <c r="OMF1" s="679"/>
      <c r="OMG1" s="679"/>
      <c r="OMH1" s="679"/>
      <c r="OMI1" s="679"/>
      <c r="OMJ1" s="679"/>
      <c r="OMK1" s="679"/>
      <c r="OML1" s="679"/>
      <c r="OMM1" s="679"/>
      <c r="OMN1" s="679"/>
      <c r="OMO1" s="679"/>
      <c r="OMP1" s="679"/>
      <c r="OMQ1" s="679"/>
      <c r="OMR1" s="679"/>
      <c r="OMS1" s="679"/>
      <c r="OMT1" s="679"/>
      <c r="OMU1" s="679"/>
      <c r="OMV1" s="679"/>
      <c r="OMW1" s="679"/>
      <c r="OMX1" s="679"/>
      <c r="OMY1" s="679"/>
      <c r="OMZ1" s="679"/>
      <c r="ONA1" s="679"/>
      <c r="ONB1" s="679"/>
      <c r="ONC1" s="679"/>
      <c r="OND1" s="679"/>
      <c r="ONE1" s="679"/>
      <c r="ONF1" s="679"/>
      <c r="ONG1" s="679"/>
      <c r="ONH1" s="679"/>
      <c r="ONI1" s="679"/>
      <c r="ONJ1" s="679"/>
      <c r="ONK1" s="679"/>
      <c r="ONL1" s="679"/>
      <c r="ONM1" s="679"/>
      <c r="ONN1" s="679"/>
      <c r="ONO1" s="679"/>
      <c r="ONP1" s="679"/>
      <c r="ONQ1" s="679"/>
      <c r="ONR1" s="679"/>
      <c r="ONS1" s="679"/>
      <c r="ONT1" s="679"/>
      <c r="ONU1" s="679"/>
      <c r="ONV1" s="679"/>
      <c r="ONW1" s="679"/>
      <c r="ONX1" s="679"/>
      <c r="ONY1" s="679"/>
      <c r="ONZ1" s="679"/>
      <c r="OOA1" s="679"/>
      <c r="OOB1" s="679"/>
      <c r="OOC1" s="679"/>
      <c r="OOD1" s="679"/>
      <c r="OOE1" s="679"/>
      <c r="OOF1" s="679"/>
      <c r="OOG1" s="679"/>
      <c r="OOH1" s="679"/>
      <c r="OOI1" s="679"/>
      <c r="OOJ1" s="679"/>
      <c r="OOK1" s="679"/>
      <c r="OOL1" s="679"/>
      <c r="OOM1" s="679"/>
      <c r="OON1" s="679"/>
      <c r="OOO1" s="679"/>
      <c r="OOP1" s="679"/>
      <c r="OOQ1" s="679"/>
      <c r="OOR1" s="679"/>
      <c r="OOS1" s="679"/>
      <c r="OOT1" s="679"/>
      <c r="OOU1" s="679"/>
      <c r="OOV1" s="679"/>
      <c r="OOW1" s="679"/>
      <c r="OOX1" s="679"/>
      <c r="OOY1" s="679"/>
      <c r="OOZ1" s="679"/>
      <c r="OPA1" s="679"/>
      <c r="OPB1" s="679"/>
      <c r="OPC1" s="679"/>
      <c r="OPD1" s="679"/>
      <c r="OPE1" s="679"/>
      <c r="OPF1" s="679"/>
      <c r="OPG1" s="679"/>
      <c r="OPH1" s="679"/>
      <c r="OPI1" s="679"/>
      <c r="OPJ1" s="679"/>
      <c r="OPK1" s="679"/>
      <c r="OPL1" s="679"/>
      <c r="OPM1" s="679"/>
      <c r="OPN1" s="679"/>
      <c r="OPO1" s="679"/>
      <c r="OPP1" s="679"/>
      <c r="OPQ1" s="679"/>
      <c r="OPR1" s="679"/>
      <c r="OPS1" s="679"/>
      <c r="OPT1" s="679"/>
      <c r="OPU1" s="679"/>
      <c r="OPV1" s="679"/>
      <c r="OPW1" s="679"/>
      <c r="OPX1" s="679"/>
      <c r="OPY1" s="679"/>
      <c r="OPZ1" s="679"/>
      <c r="OQA1" s="679"/>
      <c r="OQB1" s="679"/>
      <c r="OQC1" s="679"/>
      <c r="OQD1" s="679"/>
      <c r="OQE1" s="679"/>
      <c r="OQF1" s="679"/>
      <c r="OQG1" s="679"/>
      <c r="OQH1" s="679"/>
      <c r="OQI1" s="679"/>
      <c r="OQJ1" s="679"/>
      <c r="OQK1" s="679"/>
      <c r="OQL1" s="679"/>
      <c r="OQM1" s="679"/>
      <c r="OQN1" s="679"/>
      <c r="OQO1" s="679"/>
      <c r="OQP1" s="679"/>
      <c r="OQQ1" s="679"/>
      <c r="OQR1" s="679"/>
      <c r="OQS1" s="679"/>
      <c r="OQT1" s="679"/>
      <c r="OQU1" s="679"/>
      <c r="OQV1" s="679"/>
      <c r="OQW1" s="679"/>
      <c r="OQX1" s="679"/>
      <c r="OQY1" s="679"/>
      <c r="OQZ1" s="679"/>
      <c r="ORA1" s="679"/>
      <c r="ORB1" s="679"/>
      <c r="ORC1" s="679"/>
      <c r="ORD1" s="679"/>
      <c r="ORE1" s="679"/>
      <c r="ORF1" s="679"/>
      <c r="ORG1" s="679"/>
      <c r="ORH1" s="679"/>
      <c r="ORI1" s="679"/>
      <c r="ORJ1" s="679"/>
      <c r="ORK1" s="679"/>
      <c r="ORL1" s="679"/>
      <c r="ORM1" s="679"/>
      <c r="ORN1" s="679"/>
      <c r="ORO1" s="679"/>
      <c r="ORP1" s="679"/>
      <c r="ORQ1" s="679"/>
      <c r="ORR1" s="679"/>
      <c r="ORS1" s="679"/>
      <c r="ORT1" s="679"/>
      <c r="ORU1" s="679"/>
      <c r="ORV1" s="679"/>
      <c r="ORW1" s="679"/>
      <c r="ORX1" s="679"/>
      <c r="ORY1" s="679"/>
      <c r="ORZ1" s="679"/>
      <c r="OSA1" s="679"/>
      <c r="OSB1" s="679"/>
      <c r="OSC1" s="679"/>
      <c r="OSD1" s="679"/>
      <c r="OSE1" s="679"/>
      <c r="OSF1" s="679"/>
      <c r="OSG1" s="679"/>
      <c r="OSH1" s="679"/>
      <c r="OSI1" s="679"/>
      <c r="OSJ1" s="679"/>
      <c r="OSK1" s="679"/>
      <c r="OSL1" s="679"/>
      <c r="OSM1" s="679"/>
      <c r="OSN1" s="679"/>
      <c r="OSO1" s="679"/>
      <c r="OSP1" s="679"/>
      <c r="OSQ1" s="679"/>
      <c r="OSR1" s="679"/>
      <c r="OSS1" s="679"/>
      <c r="OST1" s="679"/>
      <c r="OSU1" s="679"/>
      <c r="OSV1" s="679"/>
      <c r="OSW1" s="679"/>
      <c r="OSX1" s="679"/>
      <c r="OSY1" s="679"/>
      <c r="OSZ1" s="679"/>
      <c r="OTA1" s="679"/>
      <c r="OTB1" s="679"/>
      <c r="OTC1" s="679"/>
      <c r="OTD1" s="679"/>
      <c r="OTE1" s="679"/>
      <c r="OTF1" s="679"/>
      <c r="OTG1" s="679"/>
      <c r="OTH1" s="679"/>
      <c r="OTI1" s="679"/>
      <c r="OTJ1" s="679"/>
      <c r="OTK1" s="679"/>
      <c r="OTL1" s="679"/>
      <c r="OTM1" s="679"/>
      <c r="OTN1" s="679"/>
      <c r="OTO1" s="679"/>
      <c r="OTP1" s="679"/>
      <c r="OTQ1" s="679"/>
      <c r="OTR1" s="679"/>
      <c r="OTS1" s="679"/>
      <c r="OTT1" s="679"/>
      <c r="OTU1" s="679"/>
      <c r="OTV1" s="679"/>
      <c r="OTW1" s="679"/>
      <c r="OTX1" s="679"/>
      <c r="OTY1" s="679"/>
      <c r="OTZ1" s="679"/>
      <c r="OUA1" s="679"/>
      <c r="OUB1" s="679"/>
      <c r="OUC1" s="679"/>
      <c r="OUD1" s="679"/>
      <c r="OUE1" s="679"/>
      <c r="OUF1" s="679"/>
      <c r="OUG1" s="679"/>
      <c r="OUH1" s="679"/>
      <c r="OUI1" s="679"/>
      <c r="OUJ1" s="679"/>
      <c r="OUK1" s="679"/>
      <c r="OUL1" s="679"/>
      <c r="OUM1" s="679"/>
      <c r="OUN1" s="679"/>
      <c r="OUO1" s="679"/>
      <c r="OUP1" s="679"/>
      <c r="OUQ1" s="679"/>
      <c r="OUR1" s="679"/>
      <c r="OUS1" s="679"/>
      <c r="OUT1" s="679"/>
      <c r="OUU1" s="679"/>
      <c r="OUV1" s="679"/>
      <c r="OUW1" s="679"/>
      <c r="OUX1" s="679"/>
      <c r="OUY1" s="679"/>
      <c r="OUZ1" s="679"/>
      <c r="OVA1" s="679"/>
      <c r="OVB1" s="679"/>
      <c r="OVC1" s="679"/>
      <c r="OVD1" s="679"/>
      <c r="OVE1" s="679"/>
      <c r="OVF1" s="679"/>
      <c r="OVG1" s="679"/>
      <c r="OVH1" s="679"/>
      <c r="OVI1" s="679"/>
      <c r="OVJ1" s="679"/>
      <c r="OVK1" s="679"/>
      <c r="OVL1" s="679"/>
      <c r="OVM1" s="679"/>
      <c r="OVN1" s="679"/>
      <c r="OVO1" s="679"/>
      <c r="OVP1" s="679"/>
      <c r="OVQ1" s="679"/>
      <c r="OVR1" s="679"/>
      <c r="OVS1" s="679"/>
      <c r="OVT1" s="679"/>
      <c r="OVU1" s="679"/>
      <c r="OVV1" s="679"/>
      <c r="OVW1" s="679"/>
      <c r="OVX1" s="679"/>
      <c r="OVY1" s="679"/>
      <c r="OVZ1" s="679"/>
      <c r="OWA1" s="679"/>
      <c r="OWB1" s="679"/>
      <c r="OWC1" s="679"/>
      <c r="OWD1" s="679"/>
      <c r="OWE1" s="679"/>
      <c r="OWF1" s="679"/>
      <c r="OWG1" s="679"/>
      <c r="OWH1" s="679"/>
      <c r="OWI1" s="679"/>
      <c r="OWJ1" s="679"/>
      <c r="OWK1" s="679"/>
      <c r="OWL1" s="679"/>
      <c r="OWM1" s="679"/>
      <c r="OWN1" s="679"/>
      <c r="OWO1" s="679"/>
      <c r="OWP1" s="679"/>
      <c r="OWQ1" s="679"/>
      <c r="OWR1" s="679"/>
      <c r="OWS1" s="679"/>
      <c r="OWT1" s="679"/>
      <c r="OWU1" s="679"/>
      <c r="OWV1" s="679"/>
      <c r="OWW1" s="679"/>
      <c r="OWX1" s="679"/>
      <c r="OWY1" s="679"/>
      <c r="OWZ1" s="679"/>
      <c r="OXA1" s="679"/>
      <c r="OXB1" s="679"/>
      <c r="OXC1" s="679"/>
      <c r="OXD1" s="679"/>
      <c r="OXE1" s="679"/>
      <c r="OXF1" s="679"/>
      <c r="OXG1" s="679"/>
      <c r="OXH1" s="679"/>
      <c r="OXI1" s="679"/>
      <c r="OXJ1" s="679"/>
      <c r="OXK1" s="679"/>
      <c r="OXL1" s="679"/>
      <c r="OXM1" s="679"/>
      <c r="OXN1" s="679"/>
      <c r="OXO1" s="679"/>
      <c r="OXP1" s="679"/>
      <c r="OXQ1" s="679"/>
      <c r="OXR1" s="679"/>
      <c r="OXS1" s="679"/>
      <c r="OXT1" s="679"/>
      <c r="OXU1" s="679"/>
      <c r="OXV1" s="679"/>
      <c r="OXW1" s="679"/>
      <c r="OXX1" s="679"/>
      <c r="OXY1" s="679"/>
      <c r="OXZ1" s="679"/>
      <c r="OYA1" s="679"/>
      <c r="OYB1" s="679"/>
      <c r="OYC1" s="679"/>
      <c r="OYD1" s="679"/>
      <c r="OYE1" s="679"/>
      <c r="OYF1" s="679"/>
      <c r="OYG1" s="679"/>
      <c r="OYH1" s="679"/>
      <c r="OYI1" s="679"/>
      <c r="OYJ1" s="679"/>
      <c r="OYK1" s="679"/>
      <c r="OYL1" s="679"/>
      <c r="OYM1" s="679"/>
      <c r="OYN1" s="679"/>
      <c r="OYO1" s="679"/>
      <c r="OYP1" s="679"/>
      <c r="OYQ1" s="679"/>
      <c r="OYR1" s="679"/>
      <c r="OYS1" s="679"/>
      <c r="OYT1" s="679"/>
      <c r="OYU1" s="679"/>
      <c r="OYV1" s="679"/>
      <c r="OYW1" s="679"/>
      <c r="OYX1" s="679"/>
      <c r="OYY1" s="679"/>
      <c r="OYZ1" s="679"/>
      <c r="OZA1" s="679"/>
      <c r="OZB1" s="679"/>
      <c r="OZC1" s="679"/>
      <c r="OZD1" s="679"/>
      <c r="OZE1" s="679"/>
      <c r="OZF1" s="679"/>
      <c r="OZG1" s="679"/>
      <c r="OZH1" s="679"/>
      <c r="OZI1" s="679"/>
      <c r="OZJ1" s="679"/>
      <c r="OZK1" s="679"/>
      <c r="OZL1" s="679"/>
      <c r="OZM1" s="679"/>
      <c r="OZN1" s="679"/>
      <c r="OZO1" s="679"/>
      <c r="OZP1" s="679"/>
      <c r="OZQ1" s="679"/>
      <c r="OZR1" s="679"/>
      <c r="OZS1" s="679"/>
      <c r="OZT1" s="679"/>
      <c r="OZU1" s="679"/>
      <c r="OZV1" s="679"/>
      <c r="OZW1" s="679"/>
      <c r="OZX1" s="679"/>
      <c r="OZY1" s="679"/>
      <c r="OZZ1" s="679"/>
      <c r="PAA1" s="679"/>
      <c r="PAB1" s="679"/>
      <c r="PAC1" s="679"/>
      <c r="PAD1" s="679"/>
      <c r="PAE1" s="679"/>
      <c r="PAF1" s="679"/>
      <c r="PAG1" s="679"/>
      <c r="PAH1" s="679"/>
      <c r="PAI1" s="679"/>
      <c r="PAJ1" s="679"/>
      <c r="PAK1" s="679"/>
      <c r="PAL1" s="679"/>
      <c r="PAM1" s="679"/>
      <c r="PAN1" s="679"/>
      <c r="PAO1" s="679"/>
      <c r="PAP1" s="679"/>
      <c r="PAQ1" s="679"/>
      <c r="PAR1" s="679"/>
      <c r="PAS1" s="679"/>
      <c r="PAT1" s="679"/>
      <c r="PAU1" s="679"/>
      <c r="PAV1" s="679"/>
      <c r="PAW1" s="679"/>
      <c r="PAX1" s="679"/>
      <c r="PAY1" s="679"/>
      <c r="PAZ1" s="679"/>
      <c r="PBA1" s="679"/>
      <c r="PBB1" s="679"/>
      <c r="PBC1" s="679"/>
      <c r="PBD1" s="679"/>
      <c r="PBE1" s="679"/>
      <c r="PBF1" s="679"/>
      <c r="PBG1" s="679"/>
      <c r="PBH1" s="679"/>
      <c r="PBI1" s="679"/>
      <c r="PBJ1" s="679"/>
      <c r="PBK1" s="679"/>
      <c r="PBL1" s="679"/>
      <c r="PBM1" s="679"/>
      <c r="PBN1" s="679"/>
      <c r="PBO1" s="679"/>
      <c r="PBP1" s="679"/>
      <c r="PBQ1" s="679"/>
      <c r="PBR1" s="679"/>
      <c r="PBS1" s="679"/>
      <c r="PBT1" s="679"/>
      <c r="PBU1" s="679"/>
      <c r="PBV1" s="679"/>
      <c r="PBW1" s="679"/>
      <c r="PBX1" s="679"/>
      <c r="PBY1" s="679"/>
      <c r="PBZ1" s="679"/>
      <c r="PCA1" s="679"/>
      <c r="PCB1" s="679"/>
      <c r="PCC1" s="679"/>
      <c r="PCD1" s="679"/>
      <c r="PCE1" s="679"/>
      <c r="PCF1" s="679"/>
      <c r="PCG1" s="679"/>
      <c r="PCH1" s="679"/>
      <c r="PCI1" s="679"/>
      <c r="PCJ1" s="679"/>
      <c r="PCK1" s="679"/>
      <c r="PCL1" s="679"/>
      <c r="PCM1" s="679"/>
      <c r="PCN1" s="679"/>
      <c r="PCO1" s="679"/>
      <c r="PCP1" s="679"/>
      <c r="PCQ1" s="679"/>
      <c r="PCR1" s="679"/>
      <c r="PCS1" s="679"/>
      <c r="PCT1" s="679"/>
      <c r="PCU1" s="679"/>
      <c r="PCV1" s="679"/>
      <c r="PCW1" s="679"/>
      <c r="PCX1" s="679"/>
      <c r="PCY1" s="679"/>
      <c r="PCZ1" s="679"/>
      <c r="PDA1" s="679"/>
      <c r="PDB1" s="679"/>
      <c r="PDC1" s="679"/>
      <c r="PDD1" s="679"/>
      <c r="PDE1" s="679"/>
      <c r="PDF1" s="679"/>
      <c r="PDG1" s="679"/>
      <c r="PDH1" s="679"/>
      <c r="PDI1" s="679"/>
      <c r="PDJ1" s="679"/>
      <c r="PDK1" s="679"/>
      <c r="PDL1" s="679"/>
      <c r="PDM1" s="679"/>
      <c r="PDN1" s="679"/>
      <c r="PDO1" s="679"/>
      <c r="PDP1" s="679"/>
      <c r="PDQ1" s="679"/>
      <c r="PDR1" s="679"/>
      <c r="PDS1" s="679"/>
      <c r="PDT1" s="679"/>
      <c r="PDU1" s="679"/>
      <c r="PDV1" s="679"/>
      <c r="PDW1" s="679"/>
      <c r="PDX1" s="679"/>
      <c r="PDY1" s="679"/>
      <c r="PDZ1" s="679"/>
      <c r="PEA1" s="679"/>
      <c r="PEB1" s="679"/>
      <c r="PEC1" s="679"/>
      <c r="PED1" s="679"/>
      <c r="PEE1" s="679"/>
      <c r="PEF1" s="679"/>
      <c r="PEG1" s="679"/>
      <c r="PEH1" s="679"/>
      <c r="PEI1" s="679"/>
      <c r="PEJ1" s="679"/>
      <c r="PEK1" s="679"/>
      <c r="PEL1" s="679"/>
      <c r="PEM1" s="679"/>
      <c r="PEN1" s="679"/>
      <c r="PEO1" s="679"/>
      <c r="PEP1" s="679"/>
      <c r="PEQ1" s="679"/>
      <c r="PER1" s="679"/>
      <c r="PES1" s="679"/>
      <c r="PET1" s="679"/>
      <c r="PEU1" s="679"/>
      <c r="PEV1" s="679"/>
      <c r="PEW1" s="679"/>
      <c r="PEX1" s="679"/>
      <c r="PEY1" s="679"/>
      <c r="PEZ1" s="679"/>
      <c r="PFA1" s="679"/>
      <c r="PFB1" s="679"/>
      <c r="PFC1" s="679"/>
      <c r="PFD1" s="679"/>
      <c r="PFE1" s="679"/>
      <c r="PFF1" s="679"/>
      <c r="PFG1" s="679"/>
      <c r="PFH1" s="679"/>
      <c r="PFI1" s="679"/>
      <c r="PFJ1" s="679"/>
      <c r="PFK1" s="679"/>
      <c r="PFL1" s="679"/>
      <c r="PFM1" s="679"/>
      <c r="PFN1" s="679"/>
      <c r="PFO1" s="679"/>
      <c r="PFP1" s="679"/>
      <c r="PFQ1" s="679"/>
      <c r="PFR1" s="679"/>
      <c r="PFS1" s="679"/>
      <c r="PFT1" s="679"/>
      <c r="PFU1" s="679"/>
      <c r="PFV1" s="679"/>
      <c r="PFW1" s="679"/>
      <c r="PFX1" s="679"/>
      <c r="PFY1" s="679"/>
      <c r="PFZ1" s="679"/>
      <c r="PGA1" s="679"/>
      <c r="PGB1" s="679"/>
      <c r="PGC1" s="679"/>
      <c r="PGD1" s="679"/>
      <c r="PGE1" s="679"/>
      <c r="PGF1" s="679"/>
      <c r="PGG1" s="679"/>
      <c r="PGH1" s="679"/>
      <c r="PGI1" s="679"/>
      <c r="PGJ1" s="679"/>
      <c r="PGK1" s="679"/>
      <c r="PGL1" s="679"/>
      <c r="PGM1" s="679"/>
      <c r="PGN1" s="679"/>
      <c r="PGO1" s="679"/>
      <c r="PGP1" s="679"/>
      <c r="PGQ1" s="679"/>
      <c r="PGR1" s="679"/>
      <c r="PGS1" s="679"/>
      <c r="PGT1" s="679"/>
      <c r="PGU1" s="679"/>
      <c r="PGV1" s="679"/>
      <c r="PGW1" s="679"/>
      <c r="PGX1" s="679"/>
      <c r="PGY1" s="679"/>
      <c r="PGZ1" s="679"/>
      <c r="PHA1" s="679"/>
      <c r="PHB1" s="679"/>
      <c r="PHC1" s="679"/>
      <c r="PHD1" s="679"/>
      <c r="PHE1" s="679"/>
      <c r="PHF1" s="679"/>
      <c r="PHG1" s="679"/>
      <c r="PHH1" s="679"/>
      <c r="PHI1" s="679"/>
      <c r="PHJ1" s="679"/>
      <c r="PHK1" s="679"/>
      <c r="PHL1" s="679"/>
      <c r="PHM1" s="679"/>
      <c r="PHN1" s="679"/>
      <c r="PHO1" s="679"/>
      <c r="PHP1" s="679"/>
      <c r="PHQ1" s="679"/>
      <c r="PHR1" s="679"/>
      <c r="PHS1" s="679"/>
      <c r="PHT1" s="679"/>
      <c r="PHU1" s="679"/>
      <c r="PHV1" s="679"/>
      <c r="PHW1" s="679"/>
      <c r="PHX1" s="679"/>
      <c r="PHY1" s="679"/>
      <c r="PHZ1" s="679"/>
      <c r="PIA1" s="679"/>
      <c r="PIB1" s="679"/>
      <c r="PIC1" s="679"/>
      <c r="PID1" s="679"/>
      <c r="PIE1" s="679"/>
      <c r="PIF1" s="679"/>
      <c r="PIG1" s="679"/>
      <c r="PIH1" s="679"/>
      <c r="PII1" s="679"/>
      <c r="PIJ1" s="679"/>
      <c r="PIK1" s="679"/>
      <c r="PIL1" s="679"/>
      <c r="PIM1" s="679"/>
      <c r="PIN1" s="679"/>
      <c r="PIO1" s="679"/>
      <c r="PIP1" s="679"/>
      <c r="PIQ1" s="679"/>
      <c r="PIR1" s="679"/>
      <c r="PIS1" s="679"/>
      <c r="PIT1" s="679"/>
      <c r="PIU1" s="679"/>
      <c r="PIV1" s="679"/>
      <c r="PIW1" s="679"/>
      <c r="PIX1" s="679"/>
      <c r="PIY1" s="679"/>
      <c r="PIZ1" s="679"/>
      <c r="PJA1" s="679"/>
      <c r="PJB1" s="679"/>
      <c r="PJC1" s="679"/>
      <c r="PJD1" s="679"/>
      <c r="PJE1" s="679"/>
      <c r="PJF1" s="679"/>
      <c r="PJG1" s="679"/>
      <c r="PJH1" s="679"/>
      <c r="PJI1" s="679"/>
      <c r="PJJ1" s="679"/>
      <c r="PJK1" s="679"/>
      <c r="PJL1" s="679"/>
      <c r="PJM1" s="679"/>
      <c r="PJN1" s="679"/>
      <c r="PJO1" s="679"/>
      <c r="PJP1" s="679"/>
      <c r="PJQ1" s="679"/>
      <c r="PJR1" s="679"/>
      <c r="PJS1" s="679"/>
      <c r="PJT1" s="679"/>
      <c r="PJU1" s="679"/>
      <c r="PJV1" s="679"/>
      <c r="PJW1" s="679"/>
      <c r="PJX1" s="679"/>
      <c r="PJY1" s="679"/>
      <c r="PJZ1" s="679"/>
      <c r="PKA1" s="679"/>
      <c r="PKB1" s="679"/>
      <c r="PKC1" s="679"/>
      <c r="PKD1" s="679"/>
      <c r="PKE1" s="679"/>
      <c r="PKF1" s="679"/>
      <c r="PKG1" s="679"/>
      <c r="PKH1" s="679"/>
      <c r="PKI1" s="679"/>
      <c r="PKJ1" s="679"/>
      <c r="PKK1" s="679"/>
      <c r="PKL1" s="679"/>
      <c r="PKM1" s="679"/>
      <c r="PKN1" s="679"/>
      <c r="PKO1" s="679"/>
      <c r="PKP1" s="679"/>
      <c r="PKQ1" s="679"/>
      <c r="PKR1" s="679"/>
      <c r="PKS1" s="679"/>
      <c r="PKT1" s="679"/>
      <c r="PKU1" s="679"/>
      <c r="PKV1" s="679"/>
      <c r="PKW1" s="679"/>
      <c r="PKX1" s="679"/>
      <c r="PKY1" s="679"/>
      <c r="PKZ1" s="679"/>
      <c r="PLA1" s="679"/>
      <c r="PLB1" s="679"/>
      <c r="PLC1" s="679"/>
      <c r="PLD1" s="679"/>
      <c r="PLE1" s="679"/>
      <c r="PLF1" s="679"/>
      <c r="PLG1" s="679"/>
      <c r="PLH1" s="679"/>
      <c r="PLI1" s="679"/>
      <c r="PLJ1" s="679"/>
      <c r="PLK1" s="679"/>
      <c r="PLL1" s="679"/>
      <c r="PLM1" s="679"/>
      <c r="PLN1" s="679"/>
      <c r="PLO1" s="679"/>
      <c r="PLP1" s="679"/>
      <c r="PLQ1" s="679"/>
      <c r="PLR1" s="679"/>
      <c r="PLS1" s="679"/>
      <c r="PLT1" s="679"/>
      <c r="PLU1" s="679"/>
      <c r="PLV1" s="679"/>
      <c r="PLW1" s="679"/>
      <c r="PLX1" s="679"/>
      <c r="PLY1" s="679"/>
      <c r="PLZ1" s="679"/>
      <c r="PMA1" s="679"/>
      <c r="PMB1" s="679"/>
      <c r="PMC1" s="679"/>
      <c r="PMD1" s="679"/>
      <c r="PME1" s="679"/>
      <c r="PMF1" s="679"/>
      <c r="PMG1" s="679"/>
      <c r="PMH1" s="679"/>
      <c r="PMI1" s="679"/>
      <c r="PMJ1" s="679"/>
      <c r="PMK1" s="679"/>
      <c r="PML1" s="679"/>
      <c r="PMM1" s="679"/>
      <c r="PMN1" s="679"/>
      <c r="PMO1" s="679"/>
      <c r="PMP1" s="679"/>
      <c r="PMQ1" s="679"/>
      <c r="PMR1" s="679"/>
      <c r="PMS1" s="679"/>
      <c r="PMT1" s="679"/>
      <c r="PMU1" s="679"/>
      <c r="PMV1" s="679"/>
      <c r="PMW1" s="679"/>
      <c r="PMX1" s="679"/>
      <c r="PMY1" s="679"/>
      <c r="PMZ1" s="679"/>
      <c r="PNA1" s="679"/>
      <c r="PNB1" s="679"/>
      <c r="PNC1" s="679"/>
      <c r="PND1" s="679"/>
      <c r="PNE1" s="679"/>
      <c r="PNF1" s="679"/>
      <c r="PNG1" s="679"/>
      <c r="PNH1" s="679"/>
      <c r="PNI1" s="679"/>
      <c r="PNJ1" s="679"/>
      <c r="PNK1" s="679"/>
      <c r="PNL1" s="679"/>
      <c r="PNM1" s="679"/>
      <c r="PNN1" s="679"/>
      <c r="PNO1" s="679"/>
      <c r="PNP1" s="679"/>
      <c r="PNQ1" s="679"/>
      <c r="PNR1" s="679"/>
      <c r="PNS1" s="679"/>
      <c r="PNT1" s="679"/>
      <c r="PNU1" s="679"/>
      <c r="PNV1" s="679"/>
      <c r="PNW1" s="679"/>
      <c r="PNX1" s="679"/>
      <c r="PNY1" s="679"/>
      <c r="PNZ1" s="679"/>
      <c r="POA1" s="679"/>
      <c r="POB1" s="679"/>
      <c r="POC1" s="679"/>
      <c r="POD1" s="679"/>
      <c r="POE1" s="679"/>
      <c r="POF1" s="679"/>
      <c r="POG1" s="679"/>
      <c r="POH1" s="679"/>
      <c r="POI1" s="679"/>
      <c r="POJ1" s="679"/>
      <c r="POK1" s="679"/>
      <c r="POL1" s="679"/>
      <c r="POM1" s="679"/>
      <c r="PON1" s="679"/>
      <c r="POO1" s="679"/>
      <c r="POP1" s="679"/>
      <c r="POQ1" s="679"/>
      <c r="POR1" s="679"/>
      <c r="POS1" s="679"/>
      <c r="POT1" s="679"/>
      <c r="POU1" s="679"/>
      <c r="POV1" s="679"/>
      <c r="POW1" s="679"/>
      <c r="POX1" s="679"/>
      <c r="POY1" s="679"/>
      <c r="POZ1" s="679"/>
      <c r="PPA1" s="679"/>
      <c r="PPB1" s="679"/>
      <c r="PPC1" s="679"/>
      <c r="PPD1" s="679"/>
      <c r="PPE1" s="679"/>
      <c r="PPF1" s="679"/>
      <c r="PPG1" s="679"/>
      <c r="PPH1" s="679"/>
      <c r="PPI1" s="679"/>
      <c r="PPJ1" s="679"/>
      <c r="PPK1" s="679"/>
      <c r="PPL1" s="679"/>
      <c r="PPM1" s="679"/>
      <c r="PPN1" s="679"/>
      <c r="PPO1" s="679"/>
      <c r="PPP1" s="679"/>
      <c r="PPQ1" s="679"/>
      <c r="PPR1" s="679"/>
      <c r="PPS1" s="679"/>
      <c r="PPT1" s="679"/>
      <c r="PPU1" s="679"/>
      <c r="PPV1" s="679"/>
      <c r="PPW1" s="679"/>
      <c r="PPX1" s="679"/>
      <c r="PPY1" s="679"/>
      <c r="PPZ1" s="679"/>
      <c r="PQA1" s="679"/>
      <c r="PQB1" s="679"/>
      <c r="PQC1" s="679"/>
      <c r="PQD1" s="679"/>
      <c r="PQE1" s="679"/>
      <c r="PQF1" s="679"/>
      <c r="PQG1" s="679"/>
      <c r="PQH1" s="679"/>
      <c r="PQI1" s="679"/>
      <c r="PQJ1" s="679"/>
      <c r="PQK1" s="679"/>
      <c r="PQL1" s="679"/>
      <c r="PQM1" s="679"/>
      <c r="PQN1" s="679"/>
      <c r="PQO1" s="679"/>
      <c r="PQP1" s="679"/>
      <c r="PQQ1" s="679"/>
      <c r="PQR1" s="679"/>
      <c r="PQS1" s="679"/>
      <c r="PQT1" s="679"/>
      <c r="PQU1" s="679"/>
      <c r="PQV1" s="679"/>
      <c r="PQW1" s="679"/>
      <c r="PQX1" s="679"/>
      <c r="PQY1" s="679"/>
      <c r="PQZ1" s="679"/>
      <c r="PRA1" s="679"/>
      <c r="PRB1" s="679"/>
      <c r="PRC1" s="679"/>
      <c r="PRD1" s="679"/>
      <c r="PRE1" s="679"/>
      <c r="PRF1" s="679"/>
      <c r="PRG1" s="679"/>
      <c r="PRH1" s="679"/>
      <c r="PRI1" s="679"/>
      <c r="PRJ1" s="679"/>
      <c r="PRK1" s="679"/>
      <c r="PRL1" s="679"/>
      <c r="PRM1" s="679"/>
      <c r="PRN1" s="679"/>
      <c r="PRO1" s="679"/>
      <c r="PRP1" s="679"/>
      <c r="PRQ1" s="679"/>
      <c r="PRR1" s="679"/>
      <c r="PRS1" s="679"/>
      <c r="PRT1" s="679"/>
      <c r="PRU1" s="679"/>
      <c r="PRV1" s="679"/>
      <c r="PRW1" s="679"/>
      <c r="PRX1" s="679"/>
      <c r="PRY1" s="679"/>
      <c r="PRZ1" s="679"/>
      <c r="PSA1" s="679"/>
      <c r="PSB1" s="679"/>
      <c r="PSC1" s="679"/>
      <c r="PSD1" s="679"/>
      <c r="PSE1" s="679"/>
      <c r="PSF1" s="679"/>
      <c r="PSG1" s="679"/>
      <c r="PSH1" s="679"/>
      <c r="PSI1" s="679"/>
      <c r="PSJ1" s="679"/>
      <c r="PSK1" s="679"/>
      <c r="PSL1" s="679"/>
      <c r="PSM1" s="679"/>
      <c r="PSN1" s="679"/>
      <c r="PSO1" s="679"/>
      <c r="PSP1" s="679"/>
      <c r="PSQ1" s="679"/>
      <c r="PSR1" s="679"/>
      <c r="PSS1" s="679"/>
      <c r="PST1" s="679"/>
      <c r="PSU1" s="679"/>
      <c r="PSV1" s="679"/>
      <c r="PSW1" s="679"/>
      <c r="PSX1" s="679"/>
      <c r="PSY1" s="679"/>
      <c r="PSZ1" s="679"/>
      <c r="PTA1" s="679"/>
      <c r="PTB1" s="679"/>
      <c r="PTC1" s="679"/>
      <c r="PTD1" s="679"/>
      <c r="PTE1" s="679"/>
      <c r="PTF1" s="679"/>
      <c r="PTG1" s="679"/>
      <c r="PTH1" s="679"/>
      <c r="PTI1" s="679"/>
      <c r="PTJ1" s="679"/>
      <c r="PTK1" s="679"/>
      <c r="PTL1" s="679"/>
      <c r="PTM1" s="679"/>
      <c r="PTN1" s="679"/>
      <c r="PTO1" s="679"/>
      <c r="PTP1" s="679"/>
      <c r="PTQ1" s="679"/>
      <c r="PTR1" s="679"/>
      <c r="PTS1" s="679"/>
      <c r="PTT1" s="679"/>
      <c r="PTU1" s="679"/>
      <c r="PTV1" s="679"/>
      <c r="PTW1" s="679"/>
      <c r="PTX1" s="679"/>
      <c r="PTY1" s="679"/>
      <c r="PTZ1" s="679"/>
      <c r="PUA1" s="679"/>
      <c r="PUB1" s="679"/>
      <c r="PUC1" s="679"/>
      <c r="PUD1" s="679"/>
      <c r="PUE1" s="679"/>
      <c r="PUF1" s="679"/>
      <c r="PUG1" s="679"/>
      <c r="PUH1" s="679"/>
      <c r="PUI1" s="679"/>
      <c r="PUJ1" s="679"/>
      <c r="PUK1" s="679"/>
      <c r="PUL1" s="679"/>
      <c r="PUM1" s="679"/>
      <c r="PUN1" s="679"/>
      <c r="PUO1" s="679"/>
      <c r="PUP1" s="679"/>
      <c r="PUQ1" s="679"/>
      <c r="PUR1" s="679"/>
      <c r="PUS1" s="679"/>
      <c r="PUT1" s="679"/>
      <c r="PUU1" s="679"/>
      <c r="PUV1" s="679"/>
      <c r="PUW1" s="679"/>
      <c r="PUX1" s="679"/>
      <c r="PUY1" s="679"/>
      <c r="PUZ1" s="679"/>
      <c r="PVA1" s="679"/>
      <c r="PVB1" s="679"/>
      <c r="PVC1" s="679"/>
      <c r="PVD1" s="679"/>
      <c r="PVE1" s="679"/>
      <c r="PVF1" s="679"/>
      <c r="PVG1" s="679"/>
      <c r="PVH1" s="679"/>
      <c r="PVI1" s="679"/>
      <c r="PVJ1" s="679"/>
      <c r="PVK1" s="679"/>
      <c r="PVL1" s="679"/>
      <c r="PVM1" s="679"/>
      <c r="PVN1" s="679"/>
      <c r="PVO1" s="679"/>
      <c r="PVP1" s="679"/>
      <c r="PVQ1" s="679"/>
      <c r="PVR1" s="679"/>
      <c r="PVS1" s="679"/>
      <c r="PVT1" s="679"/>
      <c r="PVU1" s="679"/>
      <c r="PVV1" s="679"/>
      <c r="PVW1" s="679"/>
      <c r="PVX1" s="679"/>
      <c r="PVY1" s="679"/>
      <c r="PVZ1" s="679"/>
      <c r="PWA1" s="679"/>
      <c r="PWB1" s="679"/>
      <c r="PWC1" s="679"/>
      <c r="PWD1" s="679"/>
      <c r="PWE1" s="679"/>
      <c r="PWF1" s="679"/>
      <c r="PWG1" s="679"/>
      <c r="PWH1" s="679"/>
      <c r="PWI1" s="679"/>
      <c r="PWJ1" s="679"/>
      <c r="PWK1" s="679"/>
      <c r="PWL1" s="679"/>
      <c r="PWM1" s="679"/>
      <c r="PWN1" s="679"/>
      <c r="PWO1" s="679"/>
      <c r="PWP1" s="679"/>
      <c r="PWQ1" s="679"/>
      <c r="PWR1" s="679"/>
      <c r="PWS1" s="679"/>
      <c r="PWT1" s="679"/>
      <c r="PWU1" s="679"/>
      <c r="PWV1" s="679"/>
      <c r="PWW1" s="679"/>
      <c r="PWX1" s="679"/>
      <c r="PWY1" s="679"/>
      <c r="PWZ1" s="679"/>
      <c r="PXA1" s="679"/>
      <c r="PXB1" s="679"/>
      <c r="PXC1" s="679"/>
      <c r="PXD1" s="679"/>
      <c r="PXE1" s="679"/>
      <c r="PXF1" s="679"/>
      <c r="PXG1" s="679"/>
      <c r="PXH1" s="679"/>
      <c r="PXI1" s="679"/>
      <c r="PXJ1" s="679"/>
      <c r="PXK1" s="679"/>
      <c r="PXL1" s="679"/>
      <c r="PXM1" s="679"/>
      <c r="PXN1" s="679"/>
      <c r="PXO1" s="679"/>
      <c r="PXP1" s="679"/>
      <c r="PXQ1" s="679"/>
      <c r="PXR1" s="679"/>
      <c r="PXS1" s="679"/>
      <c r="PXT1" s="679"/>
      <c r="PXU1" s="679"/>
      <c r="PXV1" s="679"/>
      <c r="PXW1" s="679"/>
      <c r="PXX1" s="679"/>
      <c r="PXY1" s="679"/>
      <c r="PXZ1" s="679"/>
      <c r="PYA1" s="679"/>
      <c r="PYB1" s="679"/>
      <c r="PYC1" s="679"/>
      <c r="PYD1" s="679"/>
      <c r="PYE1" s="679"/>
      <c r="PYF1" s="679"/>
      <c r="PYG1" s="679"/>
      <c r="PYH1" s="679"/>
      <c r="PYI1" s="679"/>
      <c r="PYJ1" s="679"/>
      <c r="PYK1" s="679"/>
      <c r="PYL1" s="679"/>
      <c r="PYM1" s="679"/>
      <c r="PYN1" s="679"/>
      <c r="PYO1" s="679"/>
      <c r="PYP1" s="679"/>
      <c r="PYQ1" s="679"/>
      <c r="PYR1" s="679"/>
      <c r="PYS1" s="679"/>
      <c r="PYT1" s="679"/>
      <c r="PYU1" s="679"/>
      <c r="PYV1" s="679"/>
      <c r="PYW1" s="679"/>
      <c r="PYX1" s="679"/>
      <c r="PYY1" s="679"/>
      <c r="PYZ1" s="679"/>
      <c r="PZA1" s="679"/>
      <c r="PZB1" s="679"/>
      <c r="PZC1" s="679"/>
      <c r="PZD1" s="679"/>
      <c r="PZE1" s="679"/>
      <c r="PZF1" s="679"/>
      <c r="PZG1" s="679"/>
      <c r="PZH1" s="679"/>
      <c r="PZI1" s="679"/>
      <c r="PZJ1" s="679"/>
      <c r="PZK1" s="679"/>
      <c r="PZL1" s="679"/>
      <c r="PZM1" s="679"/>
      <c r="PZN1" s="679"/>
      <c r="PZO1" s="679"/>
      <c r="PZP1" s="679"/>
      <c r="PZQ1" s="679"/>
      <c r="PZR1" s="679"/>
      <c r="PZS1" s="679"/>
      <c r="PZT1" s="679"/>
      <c r="PZU1" s="679"/>
      <c r="PZV1" s="679"/>
      <c r="PZW1" s="679"/>
      <c r="PZX1" s="679"/>
      <c r="PZY1" s="679"/>
      <c r="PZZ1" s="679"/>
      <c r="QAA1" s="679"/>
      <c r="QAB1" s="679"/>
      <c r="QAC1" s="679"/>
      <c r="QAD1" s="679"/>
      <c r="QAE1" s="679"/>
      <c r="QAF1" s="679"/>
      <c r="QAG1" s="679"/>
      <c r="QAH1" s="679"/>
      <c r="QAI1" s="679"/>
      <c r="QAJ1" s="679"/>
      <c r="QAK1" s="679"/>
      <c r="QAL1" s="679"/>
      <c r="QAM1" s="679"/>
      <c r="QAN1" s="679"/>
      <c r="QAO1" s="679"/>
      <c r="QAP1" s="679"/>
      <c r="QAQ1" s="679"/>
      <c r="QAR1" s="679"/>
      <c r="QAS1" s="679"/>
      <c r="QAT1" s="679"/>
      <c r="QAU1" s="679"/>
      <c r="QAV1" s="679"/>
      <c r="QAW1" s="679"/>
      <c r="QAX1" s="679"/>
      <c r="QAY1" s="679"/>
      <c r="QAZ1" s="679"/>
      <c r="QBA1" s="679"/>
      <c r="QBB1" s="679"/>
      <c r="QBC1" s="679"/>
      <c r="QBD1" s="679"/>
      <c r="QBE1" s="679"/>
      <c r="QBF1" s="679"/>
      <c r="QBG1" s="679"/>
      <c r="QBH1" s="679"/>
      <c r="QBI1" s="679"/>
      <c r="QBJ1" s="679"/>
      <c r="QBK1" s="679"/>
      <c r="QBL1" s="679"/>
      <c r="QBM1" s="679"/>
      <c r="QBN1" s="679"/>
      <c r="QBO1" s="679"/>
      <c r="QBP1" s="679"/>
      <c r="QBQ1" s="679"/>
      <c r="QBR1" s="679"/>
      <c r="QBS1" s="679"/>
      <c r="QBT1" s="679"/>
      <c r="QBU1" s="679"/>
      <c r="QBV1" s="679"/>
      <c r="QBW1" s="679"/>
      <c r="QBX1" s="679"/>
      <c r="QBY1" s="679"/>
      <c r="QBZ1" s="679"/>
      <c r="QCA1" s="679"/>
      <c r="QCB1" s="679"/>
      <c r="QCC1" s="679"/>
      <c r="QCD1" s="679"/>
      <c r="QCE1" s="679"/>
      <c r="QCF1" s="679"/>
      <c r="QCG1" s="679"/>
      <c r="QCH1" s="679"/>
      <c r="QCI1" s="679"/>
      <c r="QCJ1" s="679"/>
      <c r="QCK1" s="679"/>
      <c r="QCL1" s="679"/>
      <c r="QCM1" s="679"/>
      <c r="QCN1" s="679"/>
      <c r="QCO1" s="679"/>
      <c r="QCP1" s="679"/>
      <c r="QCQ1" s="679"/>
      <c r="QCR1" s="679"/>
      <c r="QCS1" s="679"/>
      <c r="QCT1" s="679"/>
      <c r="QCU1" s="679"/>
      <c r="QCV1" s="679"/>
      <c r="QCW1" s="679"/>
      <c r="QCX1" s="679"/>
      <c r="QCY1" s="679"/>
      <c r="QCZ1" s="679"/>
      <c r="QDA1" s="679"/>
      <c r="QDB1" s="679"/>
      <c r="QDC1" s="679"/>
      <c r="QDD1" s="679"/>
      <c r="QDE1" s="679"/>
      <c r="QDF1" s="679"/>
      <c r="QDG1" s="679"/>
      <c r="QDH1" s="679"/>
      <c r="QDI1" s="679"/>
      <c r="QDJ1" s="679"/>
      <c r="QDK1" s="679"/>
      <c r="QDL1" s="679"/>
      <c r="QDM1" s="679"/>
      <c r="QDN1" s="679"/>
      <c r="QDO1" s="679"/>
      <c r="QDP1" s="679"/>
      <c r="QDQ1" s="679"/>
      <c r="QDR1" s="679"/>
      <c r="QDS1" s="679"/>
      <c r="QDT1" s="679"/>
      <c r="QDU1" s="679"/>
      <c r="QDV1" s="679"/>
      <c r="QDW1" s="679"/>
      <c r="QDX1" s="679"/>
      <c r="QDY1" s="679"/>
      <c r="QDZ1" s="679"/>
      <c r="QEA1" s="679"/>
      <c r="QEB1" s="679"/>
      <c r="QEC1" s="679"/>
      <c r="QED1" s="679"/>
      <c r="QEE1" s="679"/>
      <c r="QEF1" s="679"/>
      <c r="QEG1" s="679"/>
      <c r="QEH1" s="679"/>
      <c r="QEI1" s="679"/>
      <c r="QEJ1" s="679"/>
      <c r="QEK1" s="679"/>
      <c r="QEL1" s="679"/>
      <c r="QEM1" s="679"/>
      <c r="QEN1" s="679"/>
      <c r="QEO1" s="679"/>
      <c r="QEP1" s="679"/>
      <c r="QEQ1" s="679"/>
      <c r="QER1" s="679"/>
      <c r="QES1" s="679"/>
      <c r="QET1" s="679"/>
      <c r="QEU1" s="679"/>
      <c r="QEV1" s="679"/>
      <c r="QEW1" s="679"/>
      <c r="QEX1" s="679"/>
      <c r="QEY1" s="679"/>
      <c r="QEZ1" s="679"/>
      <c r="QFA1" s="679"/>
      <c r="QFB1" s="679"/>
      <c r="QFC1" s="679"/>
      <c r="QFD1" s="679"/>
      <c r="QFE1" s="679"/>
      <c r="QFF1" s="679"/>
      <c r="QFG1" s="679"/>
      <c r="QFH1" s="679"/>
      <c r="QFI1" s="679"/>
      <c r="QFJ1" s="679"/>
      <c r="QFK1" s="679"/>
      <c r="QFL1" s="679"/>
      <c r="QFM1" s="679"/>
      <c r="QFN1" s="679"/>
      <c r="QFO1" s="679"/>
      <c r="QFP1" s="679"/>
      <c r="QFQ1" s="679"/>
      <c r="QFR1" s="679"/>
      <c r="QFS1" s="679"/>
      <c r="QFT1" s="679"/>
      <c r="QFU1" s="679"/>
      <c r="QFV1" s="679"/>
      <c r="QFW1" s="679"/>
      <c r="QFX1" s="679"/>
      <c r="QFY1" s="679"/>
      <c r="QFZ1" s="679"/>
      <c r="QGA1" s="679"/>
      <c r="QGB1" s="679"/>
      <c r="QGC1" s="679"/>
      <c r="QGD1" s="679"/>
      <c r="QGE1" s="679"/>
      <c r="QGF1" s="679"/>
      <c r="QGG1" s="679"/>
      <c r="QGH1" s="679"/>
      <c r="QGI1" s="679"/>
      <c r="QGJ1" s="679"/>
      <c r="QGK1" s="679"/>
      <c r="QGL1" s="679"/>
      <c r="QGM1" s="679"/>
      <c r="QGN1" s="679"/>
      <c r="QGO1" s="679"/>
      <c r="QGP1" s="679"/>
      <c r="QGQ1" s="679"/>
      <c r="QGR1" s="679"/>
      <c r="QGS1" s="679"/>
      <c r="QGT1" s="679"/>
      <c r="QGU1" s="679"/>
      <c r="QGV1" s="679"/>
      <c r="QGW1" s="679"/>
      <c r="QGX1" s="679"/>
      <c r="QGY1" s="679"/>
      <c r="QGZ1" s="679"/>
      <c r="QHA1" s="679"/>
      <c r="QHB1" s="679"/>
      <c r="QHC1" s="679"/>
      <c r="QHD1" s="679"/>
      <c r="QHE1" s="679"/>
      <c r="QHF1" s="679"/>
      <c r="QHG1" s="679"/>
      <c r="QHH1" s="679"/>
      <c r="QHI1" s="679"/>
      <c r="QHJ1" s="679"/>
      <c r="QHK1" s="679"/>
      <c r="QHL1" s="679"/>
      <c r="QHM1" s="679"/>
      <c r="QHN1" s="679"/>
      <c r="QHO1" s="679"/>
      <c r="QHP1" s="679"/>
      <c r="QHQ1" s="679"/>
      <c r="QHR1" s="679"/>
      <c r="QHS1" s="679"/>
      <c r="QHT1" s="679"/>
      <c r="QHU1" s="679"/>
      <c r="QHV1" s="679"/>
      <c r="QHW1" s="679"/>
      <c r="QHX1" s="679"/>
      <c r="QHY1" s="679"/>
      <c r="QHZ1" s="679"/>
      <c r="QIA1" s="679"/>
      <c r="QIB1" s="679"/>
      <c r="QIC1" s="679"/>
      <c r="QID1" s="679"/>
      <c r="QIE1" s="679"/>
      <c r="QIF1" s="679"/>
      <c r="QIG1" s="679"/>
      <c r="QIH1" s="679"/>
      <c r="QII1" s="679"/>
      <c r="QIJ1" s="679"/>
      <c r="QIK1" s="679"/>
      <c r="QIL1" s="679"/>
      <c r="QIM1" s="679"/>
      <c r="QIN1" s="679"/>
      <c r="QIO1" s="679"/>
      <c r="QIP1" s="679"/>
      <c r="QIQ1" s="679"/>
      <c r="QIR1" s="679"/>
      <c r="QIS1" s="679"/>
      <c r="QIT1" s="679"/>
      <c r="QIU1" s="679"/>
      <c r="QIV1" s="679"/>
      <c r="QIW1" s="679"/>
      <c r="QIX1" s="679"/>
      <c r="QIY1" s="679"/>
      <c r="QIZ1" s="679"/>
      <c r="QJA1" s="679"/>
      <c r="QJB1" s="679"/>
      <c r="QJC1" s="679"/>
      <c r="QJD1" s="679"/>
      <c r="QJE1" s="679"/>
      <c r="QJF1" s="679"/>
      <c r="QJG1" s="679"/>
      <c r="QJH1" s="679"/>
      <c r="QJI1" s="679"/>
      <c r="QJJ1" s="679"/>
      <c r="QJK1" s="679"/>
      <c r="QJL1" s="679"/>
      <c r="QJM1" s="679"/>
      <c r="QJN1" s="679"/>
      <c r="QJO1" s="679"/>
      <c r="QJP1" s="679"/>
      <c r="QJQ1" s="679"/>
      <c r="QJR1" s="679"/>
      <c r="QJS1" s="679"/>
      <c r="QJT1" s="679"/>
      <c r="QJU1" s="679"/>
      <c r="QJV1" s="679"/>
      <c r="QJW1" s="679"/>
      <c r="QJX1" s="679"/>
      <c r="QJY1" s="679"/>
      <c r="QJZ1" s="679"/>
      <c r="QKA1" s="679"/>
      <c r="QKB1" s="679"/>
      <c r="QKC1" s="679"/>
      <c r="QKD1" s="679"/>
      <c r="QKE1" s="679"/>
      <c r="QKF1" s="679"/>
      <c r="QKG1" s="679"/>
      <c r="QKH1" s="679"/>
      <c r="QKI1" s="679"/>
      <c r="QKJ1" s="679"/>
      <c r="QKK1" s="679"/>
      <c r="QKL1" s="679"/>
      <c r="QKM1" s="679"/>
      <c r="QKN1" s="679"/>
      <c r="QKO1" s="679"/>
      <c r="QKP1" s="679"/>
      <c r="QKQ1" s="679"/>
      <c r="QKR1" s="679"/>
      <c r="QKS1" s="679"/>
      <c r="QKT1" s="679"/>
      <c r="QKU1" s="679"/>
      <c r="QKV1" s="679"/>
      <c r="QKW1" s="679"/>
      <c r="QKX1" s="679"/>
      <c r="QKY1" s="679"/>
      <c r="QKZ1" s="679"/>
      <c r="QLA1" s="679"/>
      <c r="QLB1" s="679"/>
      <c r="QLC1" s="679"/>
      <c r="QLD1" s="679"/>
      <c r="QLE1" s="679"/>
      <c r="QLF1" s="679"/>
      <c r="QLG1" s="679"/>
      <c r="QLH1" s="679"/>
      <c r="QLI1" s="679"/>
      <c r="QLJ1" s="679"/>
      <c r="QLK1" s="679"/>
      <c r="QLL1" s="679"/>
      <c r="QLM1" s="679"/>
      <c r="QLN1" s="679"/>
      <c r="QLO1" s="679"/>
      <c r="QLP1" s="679"/>
      <c r="QLQ1" s="679"/>
      <c r="QLR1" s="679"/>
      <c r="QLS1" s="679"/>
      <c r="QLT1" s="679"/>
      <c r="QLU1" s="679"/>
      <c r="QLV1" s="679"/>
      <c r="QLW1" s="679"/>
      <c r="QLX1" s="679"/>
      <c r="QLY1" s="679"/>
      <c r="QLZ1" s="679"/>
      <c r="QMA1" s="679"/>
      <c r="QMB1" s="679"/>
      <c r="QMC1" s="679"/>
      <c r="QMD1" s="679"/>
      <c r="QME1" s="679"/>
      <c r="QMF1" s="679"/>
      <c r="QMG1" s="679"/>
      <c r="QMH1" s="679"/>
      <c r="QMI1" s="679"/>
      <c r="QMJ1" s="679"/>
      <c r="QMK1" s="679"/>
      <c r="QML1" s="679"/>
      <c r="QMM1" s="679"/>
      <c r="QMN1" s="679"/>
      <c r="QMO1" s="679"/>
      <c r="QMP1" s="679"/>
      <c r="QMQ1" s="679"/>
      <c r="QMR1" s="679"/>
      <c r="QMS1" s="679"/>
      <c r="QMT1" s="679"/>
      <c r="QMU1" s="679"/>
      <c r="QMV1" s="679"/>
      <c r="QMW1" s="679"/>
      <c r="QMX1" s="679"/>
      <c r="QMY1" s="679"/>
      <c r="QMZ1" s="679"/>
      <c r="QNA1" s="679"/>
      <c r="QNB1" s="679"/>
      <c r="QNC1" s="679"/>
      <c r="QND1" s="679"/>
      <c r="QNE1" s="679"/>
      <c r="QNF1" s="679"/>
      <c r="QNG1" s="679"/>
      <c r="QNH1" s="679"/>
      <c r="QNI1" s="679"/>
      <c r="QNJ1" s="679"/>
      <c r="QNK1" s="679"/>
      <c r="QNL1" s="679"/>
      <c r="QNM1" s="679"/>
      <c r="QNN1" s="679"/>
      <c r="QNO1" s="679"/>
      <c r="QNP1" s="679"/>
      <c r="QNQ1" s="679"/>
      <c r="QNR1" s="679"/>
      <c r="QNS1" s="679"/>
      <c r="QNT1" s="679"/>
      <c r="QNU1" s="679"/>
      <c r="QNV1" s="679"/>
      <c r="QNW1" s="679"/>
      <c r="QNX1" s="679"/>
      <c r="QNY1" s="679"/>
      <c r="QNZ1" s="679"/>
      <c r="QOA1" s="679"/>
      <c r="QOB1" s="679"/>
      <c r="QOC1" s="679"/>
      <c r="QOD1" s="679"/>
      <c r="QOE1" s="679"/>
      <c r="QOF1" s="679"/>
      <c r="QOG1" s="679"/>
      <c r="QOH1" s="679"/>
      <c r="QOI1" s="679"/>
      <c r="QOJ1" s="679"/>
      <c r="QOK1" s="679"/>
      <c r="QOL1" s="679"/>
      <c r="QOM1" s="679"/>
      <c r="QON1" s="679"/>
      <c r="QOO1" s="679"/>
      <c r="QOP1" s="679"/>
      <c r="QOQ1" s="679"/>
      <c r="QOR1" s="679"/>
      <c r="QOS1" s="679"/>
      <c r="QOT1" s="679"/>
      <c r="QOU1" s="679"/>
      <c r="QOV1" s="679"/>
      <c r="QOW1" s="679"/>
      <c r="QOX1" s="679"/>
      <c r="QOY1" s="679"/>
      <c r="QOZ1" s="679"/>
      <c r="QPA1" s="679"/>
      <c r="QPB1" s="679"/>
      <c r="QPC1" s="679"/>
      <c r="QPD1" s="679"/>
      <c r="QPE1" s="679"/>
      <c r="QPF1" s="679"/>
      <c r="QPG1" s="679"/>
      <c r="QPH1" s="679"/>
      <c r="QPI1" s="679"/>
      <c r="QPJ1" s="679"/>
      <c r="QPK1" s="679"/>
      <c r="QPL1" s="679"/>
      <c r="QPM1" s="679"/>
      <c r="QPN1" s="679"/>
      <c r="QPO1" s="679"/>
      <c r="QPP1" s="679"/>
      <c r="QPQ1" s="679"/>
      <c r="QPR1" s="679"/>
      <c r="QPS1" s="679"/>
      <c r="QPT1" s="679"/>
      <c r="QPU1" s="679"/>
      <c r="QPV1" s="679"/>
      <c r="QPW1" s="679"/>
      <c r="QPX1" s="679"/>
      <c r="QPY1" s="679"/>
      <c r="QPZ1" s="679"/>
      <c r="QQA1" s="679"/>
      <c r="QQB1" s="679"/>
      <c r="QQC1" s="679"/>
      <c r="QQD1" s="679"/>
      <c r="QQE1" s="679"/>
      <c r="QQF1" s="679"/>
      <c r="QQG1" s="679"/>
      <c r="QQH1" s="679"/>
      <c r="QQI1" s="679"/>
      <c r="QQJ1" s="679"/>
      <c r="QQK1" s="679"/>
      <c r="QQL1" s="679"/>
      <c r="QQM1" s="679"/>
      <c r="QQN1" s="679"/>
      <c r="QQO1" s="679"/>
      <c r="QQP1" s="679"/>
      <c r="QQQ1" s="679"/>
      <c r="QQR1" s="679"/>
      <c r="QQS1" s="679"/>
      <c r="QQT1" s="679"/>
      <c r="QQU1" s="679"/>
      <c r="QQV1" s="679"/>
      <c r="QQW1" s="679"/>
      <c r="QQX1" s="679"/>
      <c r="QQY1" s="679"/>
      <c r="QQZ1" s="679"/>
      <c r="QRA1" s="679"/>
      <c r="QRB1" s="679"/>
      <c r="QRC1" s="679"/>
      <c r="QRD1" s="679"/>
      <c r="QRE1" s="679"/>
      <c r="QRF1" s="679"/>
      <c r="QRG1" s="679"/>
      <c r="QRH1" s="679"/>
      <c r="QRI1" s="679"/>
      <c r="QRJ1" s="679"/>
      <c r="QRK1" s="679"/>
      <c r="QRL1" s="679"/>
      <c r="QRM1" s="679"/>
      <c r="QRN1" s="679"/>
      <c r="QRO1" s="679"/>
      <c r="QRP1" s="679"/>
      <c r="QRQ1" s="679"/>
      <c r="QRR1" s="679"/>
      <c r="QRS1" s="679"/>
      <c r="QRT1" s="679"/>
      <c r="QRU1" s="679"/>
      <c r="QRV1" s="679"/>
      <c r="QRW1" s="679"/>
      <c r="QRX1" s="679"/>
      <c r="QRY1" s="679"/>
      <c r="QRZ1" s="679"/>
      <c r="QSA1" s="679"/>
      <c r="QSB1" s="679"/>
      <c r="QSC1" s="679"/>
      <c r="QSD1" s="679"/>
      <c r="QSE1" s="679"/>
      <c r="QSF1" s="679"/>
      <c r="QSG1" s="679"/>
      <c r="QSH1" s="679"/>
      <c r="QSI1" s="679"/>
      <c r="QSJ1" s="679"/>
      <c r="QSK1" s="679"/>
      <c r="QSL1" s="679"/>
      <c r="QSM1" s="679"/>
      <c r="QSN1" s="679"/>
      <c r="QSO1" s="679"/>
      <c r="QSP1" s="679"/>
      <c r="QSQ1" s="679"/>
      <c r="QSR1" s="679"/>
      <c r="QSS1" s="679"/>
      <c r="QST1" s="679"/>
      <c r="QSU1" s="679"/>
      <c r="QSV1" s="679"/>
      <c r="QSW1" s="679"/>
      <c r="QSX1" s="679"/>
      <c r="QSY1" s="679"/>
      <c r="QSZ1" s="679"/>
      <c r="QTA1" s="679"/>
      <c r="QTB1" s="679"/>
      <c r="QTC1" s="679"/>
      <c r="QTD1" s="679"/>
      <c r="QTE1" s="679"/>
      <c r="QTF1" s="679"/>
      <c r="QTG1" s="679"/>
      <c r="QTH1" s="679"/>
      <c r="QTI1" s="679"/>
      <c r="QTJ1" s="679"/>
      <c r="QTK1" s="679"/>
      <c r="QTL1" s="679"/>
      <c r="QTM1" s="679"/>
      <c r="QTN1" s="679"/>
      <c r="QTO1" s="679"/>
      <c r="QTP1" s="679"/>
      <c r="QTQ1" s="679"/>
      <c r="QTR1" s="679"/>
      <c r="QTS1" s="679"/>
      <c r="QTT1" s="679"/>
      <c r="QTU1" s="679"/>
      <c r="QTV1" s="679"/>
      <c r="QTW1" s="679"/>
      <c r="QTX1" s="679"/>
      <c r="QTY1" s="679"/>
      <c r="QTZ1" s="679"/>
      <c r="QUA1" s="679"/>
      <c r="QUB1" s="679"/>
      <c r="QUC1" s="679"/>
      <c r="QUD1" s="679"/>
      <c r="QUE1" s="679"/>
      <c r="QUF1" s="679"/>
      <c r="QUG1" s="679"/>
      <c r="QUH1" s="679"/>
      <c r="QUI1" s="679"/>
      <c r="QUJ1" s="679"/>
      <c r="QUK1" s="679"/>
      <c r="QUL1" s="679"/>
      <c r="QUM1" s="679"/>
      <c r="QUN1" s="679"/>
      <c r="QUO1" s="679"/>
      <c r="QUP1" s="679"/>
      <c r="QUQ1" s="679"/>
      <c r="QUR1" s="679"/>
      <c r="QUS1" s="679"/>
      <c r="QUT1" s="679"/>
      <c r="QUU1" s="679"/>
      <c r="QUV1" s="679"/>
      <c r="QUW1" s="679"/>
      <c r="QUX1" s="679"/>
      <c r="QUY1" s="679"/>
      <c r="QUZ1" s="679"/>
      <c r="QVA1" s="679"/>
      <c r="QVB1" s="679"/>
      <c r="QVC1" s="679"/>
      <c r="QVD1" s="679"/>
      <c r="QVE1" s="679"/>
      <c r="QVF1" s="679"/>
      <c r="QVG1" s="679"/>
      <c r="QVH1" s="679"/>
      <c r="QVI1" s="679"/>
      <c r="QVJ1" s="679"/>
      <c r="QVK1" s="679"/>
      <c r="QVL1" s="679"/>
      <c r="QVM1" s="679"/>
      <c r="QVN1" s="679"/>
      <c r="QVO1" s="679"/>
      <c r="QVP1" s="679"/>
      <c r="QVQ1" s="679"/>
      <c r="QVR1" s="679"/>
      <c r="QVS1" s="679"/>
      <c r="QVT1" s="679"/>
      <c r="QVU1" s="679"/>
      <c r="QVV1" s="679"/>
      <c r="QVW1" s="679"/>
      <c r="QVX1" s="679"/>
      <c r="QVY1" s="679"/>
      <c r="QVZ1" s="679"/>
      <c r="QWA1" s="679"/>
      <c r="QWB1" s="679"/>
      <c r="QWC1" s="679"/>
      <c r="QWD1" s="679"/>
      <c r="QWE1" s="679"/>
      <c r="QWF1" s="679"/>
      <c r="QWG1" s="679"/>
      <c r="QWH1" s="679"/>
      <c r="QWI1" s="679"/>
      <c r="QWJ1" s="679"/>
      <c r="QWK1" s="679"/>
      <c r="QWL1" s="679"/>
      <c r="QWM1" s="679"/>
      <c r="QWN1" s="679"/>
      <c r="QWO1" s="679"/>
      <c r="QWP1" s="679"/>
      <c r="QWQ1" s="679"/>
      <c r="QWR1" s="679"/>
      <c r="QWS1" s="679"/>
      <c r="QWT1" s="679"/>
      <c r="QWU1" s="679"/>
      <c r="QWV1" s="679"/>
      <c r="QWW1" s="679"/>
      <c r="QWX1" s="679"/>
      <c r="QWY1" s="679"/>
      <c r="QWZ1" s="679"/>
      <c r="QXA1" s="679"/>
      <c r="QXB1" s="679"/>
      <c r="QXC1" s="679"/>
      <c r="QXD1" s="679"/>
      <c r="QXE1" s="679"/>
      <c r="QXF1" s="679"/>
      <c r="QXG1" s="679"/>
      <c r="QXH1" s="679"/>
      <c r="QXI1" s="679"/>
      <c r="QXJ1" s="679"/>
      <c r="QXK1" s="679"/>
      <c r="QXL1" s="679"/>
      <c r="QXM1" s="679"/>
      <c r="QXN1" s="679"/>
      <c r="QXO1" s="679"/>
      <c r="QXP1" s="679"/>
      <c r="QXQ1" s="679"/>
      <c r="QXR1" s="679"/>
      <c r="QXS1" s="679"/>
      <c r="QXT1" s="679"/>
      <c r="QXU1" s="679"/>
      <c r="QXV1" s="679"/>
      <c r="QXW1" s="679"/>
      <c r="QXX1" s="679"/>
      <c r="QXY1" s="679"/>
      <c r="QXZ1" s="679"/>
      <c r="QYA1" s="679"/>
      <c r="QYB1" s="679"/>
      <c r="QYC1" s="679"/>
      <c r="QYD1" s="679"/>
      <c r="QYE1" s="679"/>
      <c r="QYF1" s="679"/>
      <c r="QYG1" s="679"/>
      <c r="QYH1" s="679"/>
      <c r="QYI1" s="679"/>
      <c r="QYJ1" s="679"/>
      <c r="QYK1" s="679"/>
      <c r="QYL1" s="679"/>
      <c r="QYM1" s="679"/>
      <c r="QYN1" s="679"/>
      <c r="QYO1" s="679"/>
      <c r="QYP1" s="679"/>
      <c r="QYQ1" s="679"/>
      <c r="QYR1" s="679"/>
      <c r="QYS1" s="679"/>
      <c r="QYT1" s="679"/>
      <c r="QYU1" s="679"/>
      <c r="QYV1" s="679"/>
      <c r="QYW1" s="679"/>
      <c r="QYX1" s="679"/>
      <c r="QYY1" s="679"/>
      <c r="QYZ1" s="679"/>
      <c r="QZA1" s="679"/>
      <c r="QZB1" s="679"/>
      <c r="QZC1" s="679"/>
      <c r="QZD1" s="679"/>
      <c r="QZE1" s="679"/>
      <c r="QZF1" s="679"/>
      <c r="QZG1" s="679"/>
      <c r="QZH1" s="679"/>
      <c r="QZI1" s="679"/>
      <c r="QZJ1" s="679"/>
      <c r="QZK1" s="679"/>
      <c r="QZL1" s="679"/>
      <c r="QZM1" s="679"/>
      <c r="QZN1" s="679"/>
      <c r="QZO1" s="679"/>
      <c r="QZP1" s="679"/>
      <c r="QZQ1" s="679"/>
      <c r="QZR1" s="679"/>
      <c r="QZS1" s="679"/>
      <c r="QZT1" s="679"/>
      <c r="QZU1" s="679"/>
      <c r="QZV1" s="679"/>
      <c r="QZW1" s="679"/>
      <c r="QZX1" s="679"/>
      <c r="QZY1" s="679"/>
      <c r="QZZ1" s="679"/>
      <c r="RAA1" s="679"/>
      <c r="RAB1" s="679"/>
      <c r="RAC1" s="679"/>
      <c r="RAD1" s="679"/>
      <c r="RAE1" s="679"/>
      <c r="RAF1" s="679"/>
      <c r="RAG1" s="679"/>
      <c r="RAH1" s="679"/>
      <c r="RAI1" s="679"/>
      <c r="RAJ1" s="679"/>
      <c r="RAK1" s="679"/>
      <c r="RAL1" s="679"/>
      <c r="RAM1" s="679"/>
      <c r="RAN1" s="679"/>
      <c r="RAO1" s="679"/>
      <c r="RAP1" s="679"/>
      <c r="RAQ1" s="679"/>
      <c r="RAR1" s="679"/>
      <c r="RAS1" s="679"/>
      <c r="RAT1" s="679"/>
      <c r="RAU1" s="679"/>
      <c r="RAV1" s="679"/>
      <c r="RAW1" s="679"/>
      <c r="RAX1" s="679"/>
      <c r="RAY1" s="679"/>
      <c r="RAZ1" s="679"/>
      <c r="RBA1" s="679"/>
      <c r="RBB1" s="679"/>
      <c r="RBC1" s="679"/>
      <c r="RBD1" s="679"/>
      <c r="RBE1" s="679"/>
      <c r="RBF1" s="679"/>
      <c r="RBG1" s="679"/>
      <c r="RBH1" s="679"/>
      <c r="RBI1" s="679"/>
      <c r="RBJ1" s="679"/>
      <c r="RBK1" s="679"/>
      <c r="RBL1" s="679"/>
      <c r="RBM1" s="679"/>
      <c r="RBN1" s="679"/>
      <c r="RBO1" s="679"/>
      <c r="RBP1" s="679"/>
      <c r="RBQ1" s="679"/>
      <c r="RBR1" s="679"/>
      <c r="RBS1" s="679"/>
      <c r="RBT1" s="679"/>
      <c r="RBU1" s="679"/>
      <c r="RBV1" s="679"/>
      <c r="RBW1" s="679"/>
      <c r="RBX1" s="679"/>
      <c r="RBY1" s="679"/>
      <c r="RBZ1" s="679"/>
      <c r="RCA1" s="679"/>
      <c r="RCB1" s="679"/>
      <c r="RCC1" s="679"/>
      <c r="RCD1" s="679"/>
      <c r="RCE1" s="679"/>
      <c r="RCF1" s="679"/>
      <c r="RCG1" s="679"/>
      <c r="RCH1" s="679"/>
      <c r="RCI1" s="679"/>
      <c r="RCJ1" s="679"/>
      <c r="RCK1" s="679"/>
      <c r="RCL1" s="679"/>
      <c r="RCM1" s="679"/>
      <c r="RCN1" s="679"/>
      <c r="RCO1" s="679"/>
      <c r="RCP1" s="679"/>
      <c r="RCQ1" s="679"/>
      <c r="RCR1" s="679"/>
      <c r="RCS1" s="679"/>
      <c r="RCT1" s="679"/>
      <c r="RCU1" s="679"/>
      <c r="RCV1" s="679"/>
      <c r="RCW1" s="679"/>
      <c r="RCX1" s="679"/>
      <c r="RCY1" s="679"/>
      <c r="RCZ1" s="679"/>
      <c r="RDA1" s="679"/>
      <c r="RDB1" s="679"/>
      <c r="RDC1" s="679"/>
      <c r="RDD1" s="679"/>
      <c r="RDE1" s="679"/>
      <c r="RDF1" s="679"/>
      <c r="RDG1" s="679"/>
      <c r="RDH1" s="679"/>
      <c r="RDI1" s="679"/>
      <c r="RDJ1" s="679"/>
      <c r="RDK1" s="679"/>
      <c r="RDL1" s="679"/>
      <c r="RDM1" s="679"/>
      <c r="RDN1" s="679"/>
      <c r="RDO1" s="679"/>
      <c r="RDP1" s="679"/>
      <c r="RDQ1" s="679"/>
      <c r="RDR1" s="679"/>
      <c r="RDS1" s="679"/>
      <c r="RDT1" s="679"/>
      <c r="RDU1" s="679"/>
      <c r="RDV1" s="679"/>
      <c r="RDW1" s="679"/>
      <c r="RDX1" s="679"/>
      <c r="RDY1" s="679"/>
      <c r="RDZ1" s="679"/>
      <c r="REA1" s="679"/>
      <c r="REB1" s="679"/>
      <c r="REC1" s="679"/>
      <c r="RED1" s="679"/>
      <c r="REE1" s="679"/>
      <c r="REF1" s="679"/>
      <c r="REG1" s="679"/>
      <c r="REH1" s="679"/>
      <c r="REI1" s="679"/>
      <c r="REJ1" s="679"/>
      <c r="REK1" s="679"/>
      <c r="REL1" s="679"/>
      <c r="REM1" s="679"/>
      <c r="REN1" s="679"/>
      <c r="REO1" s="679"/>
      <c r="REP1" s="679"/>
      <c r="REQ1" s="679"/>
      <c r="RER1" s="679"/>
      <c r="RES1" s="679"/>
      <c r="RET1" s="679"/>
      <c r="REU1" s="679"/>
      <c r="REV1" s="679"/>
      <c r="REW1" s="679"/>
      <c r="REX1" s="679"/>
      <c r="REY1" s="679"/>
      <c r="REZ1" s="679"/>
      <c r="RFA1" s="679"/>
      <c r="RFB1" s="679"/>
      <c r="RFC1" s="679"/>
      <c r="RFD1" s="679"/>
      <c r="RFE1" s="679"/>
      <c r="RFF1" s="679"/>
      <c r="RFG1" s="679"/>
      <c r="RFH1" s="679"/>
      <c r="RFI1" s="679"/>
      <c r="RFJ1" s="679"/>
      <c r="RFK1" s="679"/>
      <c r="RFL1" s="679"/>
      <c r="RFM1" s="679"/>
      <c r="RFN1" s="679"/>
      <c r="RFO1" s="679"/>
      <c r="RFP1" s="679"/>
      <c r="RFQ1" s="679"/>
      <c r="RFR1" s="679"/>
      <c r="RFS1" s="679"/>
      <c r="RFT1" s="679"/>
      <c r="RFU1" s="679"/>
      <c r="RFV1" s="679"/>
      <c r="RFW1" s="679"/>
      <c r="RFX1" s="679"/>
      <c r="RFY1" s="679"/>
      <c r="RFZ1" s="679"/>
      <c r="RGA1" s="679"/>
      <c r="RGB1" s="679"/>
      <c r="RGC1" s="679"/>
      <c r="RGD1" s="679"/>
      <c r="RGE1" s="679"/>
      <c r="RGF1" s="679"/>
      <c r="RGG1" s="679"/>
      <c r="RGH1" s="679"/>
      <c r="RGI1" s="679"/>
      <c r="RGJ1" s="679"/>
      <c r="RGK1" s="679"/>
      <c r="RGL1" s="679"/>
      <c r="RGM1" s="679"/>
      <c r="RGN1" s="679"/>
      <c r="RGO1" s="679"/>
      <c r="RGP1" s="679"/>
      <c r="RGQ1" s="679"/>
      <c r="RGR1" s="679"/>
      <c r="RGS1" s="679"/>
      <c r="RGT1" s="679"/>
      <c r="RGU1" s="679"/>
      <c r="RGV1" s="679"/>
      <c r="RGW1" s="679"/>
      <c r="RGX1" s="679"/>
      <c r="RGY1" s="679"/>
      <c r="RGZ1" s="679"/>
      <c r="RHA1" s="679"/>
      <c r="RHB1" s="679"/>
      <c r="RHC1" s="679"/>
      <c r="RHD1" s="679"/>
      <c r="RHE1" s="679"/>
      <c r="RHF1" s="679"/>
      <c r="RHG1" s="679"/>
      <c r="RHH1" s="679"/>
      <c r="RHI1" s="679"/>
      <c r="RHJ1" s="679"/>
      <c r="RHK1" s="679"/>
      <c r="RHL1" s="679"/>
      <c r="RHM1" s="679"/>
      <c r="RHN1" s="679"/>
      <c r="RHO1" s="679"/>
      <c r="RHP1" s="679"/>
      <c r="RHQ1" s="679"/>
      <c r="RHR1" s="679"/>
      <c r="RHS1" s="679"/>
      <c r="RHT1" s="679"/>
      <c r="RHU1" s="679"/>
      <c r="RHV1" s="679"/>
      <c r="RHW1" s="679"/>
      <c r="RHX1" s="679"/>
      <c r="RHY1" s="679"/>
      <c r="RHZ1" s="679"/>
      <c r="RIA1" s="679"/>
      <c r="RIB1" s="679"/>
      <c r="RIC1" s="679"/>
      <c r="RID1" s="679"/>
      <c r="RIE1" s="679"/>
      <c r="RIF1" s="679"/>
      <c r="RIG1" s="679"/>
      <c r="RIH1" s="679"/>
      <c r="RII1" s="679"/>
      <c r="RIJ1" s="679"/>
      <c r="RIK1" s="679"/>
      <c r="RIL1" s="679"/>
      <c r="RIM1" s="679"/>
      <c r="RIN1" s="679"/>
      <c r="RIO1" s="679"/>
      <c r="RIP1" s="679"/>
      <c r="RIQ1" s="679"/>
      <c r="RIR1" s="679"/>
      <c r="RIS1" s="679"/>
      <c r="RIT1" s="679"/>
      <c r="RIU1" s="679"/>
      <c r="RIV1" s="679"/>
      <c r="RIW1" s="679"/>
      <c r="RIX1" s="679"/>
      <c r="RIY1" s="679"/>
      <c r="RIZ1" s="679"/>
      <c r="RJA1" s="679"/>
      <c r="RJB1" s="679"/>
      <c r="RJC1" s="679"/>
      <c r="RJD1" s="679"/>
      <c r="RJE1" s="679"/>
      <c r="RJF1" s="679"/>
      <c r="RJG1" s="679"/>
      <c r="RJH1" s="679"/>
      <c r="RJI1" s="679"/>
      <c r="RJJ1" s="679"/>
      <c r="RJK1" s="679"/>
      <c r="RJL1" s="679"/>
      <c r="RJM1" s="679"/>
      <c r="RJN1" s="679"/>
      <c r="RJO1" s="679"/>
      <c r="RJP1" s="679"/>
      <c r="RJQ1" s="679"/>
      <c r="RJR1" s="679"/>
      <c r="RJS1" s="679"/>
      <c r="RJT1" s="679"/>
      <c r="RJU1" s="679"/>
      <c r="RJV1" s="679"/>
      <c r="RJW1" s="679"/>
      <c r="RJX1" s="679"/>
      <c r="RJY1" s="679"/>
      <c r="RJZ1" s="679"/>
      <c r="RKA1" s="679"/>
      <c r="RKB1" s="679"/>
      <c r="RKC1" s="679"/>
      <c r="RKD1" s="679"/>
      <c r="RKE1" s="679"/>
      <c r="RKF1" s="679"/>
      <c r="RKG1" s="679"/>
      <c r="RKH1" s="679"/>
      <c r="RKI1" s="679"/>
      <c r="RKJ1" s="679"/>
      <c r="RKK1" s="679"/>
      <c r="RKL1" s="679"/>
      <c r="RKM1" s="679"/>
      <c r="RKN1" s="679"/>
      <c r="RKO1" s="679"/>
      <c r="RKP1" s="679"/>
      <c r="RKQ1" s="679"/>
      <c r="RKR1" s="679"/>
      <c r="RKS1" s="679"/>
      <c r="RKT1" s="679"/>
      <c r="RKU1" s="679"/>
      <c r="RKV1" s="679"/>
      <c r="RKW1" s="679"/>
      <c r="RKX1" s="679"/>
      <c r="RKY1" s="679"/>
      <c r="RKZ1" s="679"/>
      <c r="RLA1" s="679"/>
      <c r="RLB1" s="679"/>
      <c r="RLC1" s="679"/>
      <c r="RLD1" s="679"/>
      <c r="RLE1" s="679"/>
      <c r="RLF1" s="679"/>
      <c r="RLG1" s="679"/>
      <c r="RLH1" s="679"/>
      <c r="RLI1" s="679"/>
      <c r="RLJ1" s="679"/>
      <c r="RLK1" s="679"/>
      <c r="RLL1" s="679"/>
      <c r="RLM1" s="679"/>
      <c r="RLN1" s="679"/>
      <c r="RLO1" s="679"/>
      <c r="RLP1" s="679"/>
      <c r="RLQ1" s="679"/>
      <c r="RLR1" s="679"/>
      <c r="RLS1" s="679"/>
      <c r="RLT1" s="679"/>
      <c r="RLU1" s="679"/>
      <c r="RLV1" s="679"/>
      <c r="RLW1" s="679"/>
      <c r="RLX1" s="679"/>
      <c r="RLY1" s="679"/>
      <c r="RLZ1" s="679"/>
      <c r="RMA1" s="679"/>
      <c r="RMB1" s="679"/>
      <c r="RMC1" s="679"/>
      <c r="RMD1" s="679"/>
      <c r="RME1" s="679"/>
      <c r="RMF1" s="679"/>
      <c r="RMG1" s="679"/>
      <c r="RMH1" s="679"/>
      <c r="RMI1" s="679"/>
      <c r="RMJ1" s="679"/>
      <c r="RMK1" s="679"/>
      <c r="RML1" s="679"/>
      <c r="RMM1" s="679"/>
      <c r="RMN1" s="679"/>
      <c r="RMO1" s="679"/>
      <c r="RMP1" s="679"/>
      <c r="RMQ1" s="679"/>
      <c r="RMR1" s="679"/>
      <c r="RMS1" s="679"/>
      <c r="RMT1" s="679"/>
      <c r="RMU1" s="679"/>
      <c r="RMV1" s="679"/>
      <c r="RMW1" s="679"/>
      <c r="RMX1" s="679"/>
      <c r="RMY1" s="679"/>
      <c r="RMZ1" s="679"/>
      <c r="RNA1" s="679"/>
      <c r="RNB1" s="679"/>
      <c r="RNC1" s="679"/>
      <c r="RND1" s="679"/>
      <c r="RNE1" s="679"/>
      <c r="RNF1" s="679"/>
      <c r="RNG1" s="679"/>
      <c r="RNH1" s="679"/>
      <c r="RNI1" s="679"/>
      <c r="RNJ1" s="679"/>
      <c r="RNK1" s="679"/>
      <c r="RNL1" s="679"/>
      <c r="RNM1" s="679"/>
      <c r="RNN1" s="679"/>
      <c r="RNO1" s="679"/>
      <c r="RNP1" s="679"/>
      <c r="RNQ1" s="679"/>
      <c r="RNR1" s="679"/>
      <c r="RNS1" s="679"/>
      <c r="RNT1" s="679"/>
      <c r="RNU1" s="679"/>
      <c r="RNV1" s="679"/>
      <c r="RNW1" s="679"/>
      <c r="RNX1" s="679"/>
      <c r="RNY1" s="679"/>
      <c r="RNZ1" s="679"/>
      <c r="ROA1" s="679"/>
      <c r="ROB1" s="679"/>
      <c r="ROC1" s="679"/>
      <c r="ROD1" s="679"/>
      <c r="ROE1" s="679"/>
      <c r="ROF1" s="679"/>
      <c r="ROG1" s="679"/>
      <c r="ROH1" s="679"/>
      <c r="ROI1" s="679"/>
      <c r="ROJ1" s="679"/>
      <c r="ROK1" s="679"/>
      <c r="ROL1" s="679"/>
      <c r="ROM1" s="679"/>
      <c r="RON1" s="679"/>
      <c r="ROO1" s="679"/>
      <c r="ROP1" s="679"/>
      <c r="ROQ1" s="679"/>
      <c r="ROR1" s="679"/>
      <c r="ROS1" s="679"/>
      <c r="ROT1" s="679"/>
      <c r="ROU1" s="679"/>
      <c r="ROV1" s="679"/>
      <c r="ROW1" s="679"/>
      <c r="ROX1" s="679"/>
      <c r="ROY1" s="679"/>
      <c r="ROZ1" s="679"/>
      <c r="RPA1" s="679"/>
      <c r="RPB1" s="679"/>
      <c r="RPC1" s="679"/>
      <c r="RPD1" s="679"/>
      <c r="RPE1" s="679"/>
      <c r="RPF1" s="679"/>
      <c r="RPG1" s="679"/>
      <c r="RPH1" s="679"/>
      <c r="RPI1" s="679"/>
      <c r="RPJ1" s="679"/>
      <c r="RPK1" s="679"/>
      <c r="RPL1" s="679"/>
      <c r="RPM1" s="679"/>
      <c r="RPN1" s="679"/>
      <c r="RPO1" s="679"/>
      <c r="RPP1" s="679"/>
      <c r="RPQ1" s="679"/>
      <c r="RPR1" s="679"/>
      <c r="RPS1" s="679"/>
      <c r="RPT1" s="679"/>
      <c r="RPU1" s="679"/>
      <c r="RPV1" s="679"/>
      <c r="RPW1" s="679"/>
      <c r="RPX1" s="679"/>
      <c r="RPY1" s="679"/>
      <c r="RPZ1" s="679"/>
      <c r="RQA1" s="679"/>
      <c r="RQB1" s="679"/>
      <c r="RQC1" s="679"/>
      <c r="RQD1" s="679"/>
      <c r="RQE1" s="679"/>
      <c r="RQF1" s="679"/>
      <c r="RQG1" s="679"/>
      <c r="RQH1" s="679"/>
      <c r="RQI1" s="679"/>
      <c r="RQJ1" s="679"/>
      <c r="RQK1" s="679"/>
      <c r="RQL1" s="679"/>
      <c r="RQM1" s="679"/>
      <c r="RQN1" s="679"/>
      <c r="RQO1" s="679"/>
      <c r="RQP1" s="679"/>
      <c r="RQQ1" s="679"/>
      <c r="RQR1" s="679"/>
      <c r="RQS1" s="679"/>
      <c r="RQT1" s="679"/>
      <c r="RQU1" s="679"/>
      <c r="RQV1" s="679"/>
      <c r="RQW1" s="679"/>
      <c r="RQX1" s="679"/>
      <c r="RQY1" s="679"/>
      <c r="RQZ1" s="679"/>
      <c r="RRA1" s="679"/>
      <c r="RRB1" s="679"/>
      <c r="RRC1" s="679"/>
      <c r="RRD1" s="679"/>
      <c r="RRE1" s="679"/>
      <c r="RRF1" s="679"/>
      <c r="RRG1" s="679"/>
      <c r="RRH1" s="679"/>
      <c r="RRI1" s="679"/>
      <c r="RRJ1" s="679"/>
      <c r="RRK1" s="679"/>
      <c r="RRL1" s="679"/>
      <c r="RRM1" s="679"/>
      <c r="RRN1" s="679"/>
      <c r="RRO1" s="679"/>
      <c r="RRP1" s="679"/>
      <c r="RRQ1" s="679"/>
      <c r="RRR1" s="679"/>
      <c r="RRS1" s="679"/>
      <c r="RRT1" s="679"/>
      <c r="RRU1" s="679"/>
      <c r="RRV1" s="679"/>
      <c r="RRW1" s="679"/>
      <c r="RRX1" s="679"/>
      <c r="RRY1" s="679"/>
      <c r="RRZ1" s="679"/>
      <c r="RSA1" s="679"/>
      <c r="RSB1" s="679"/>
      <c r="RSC1" s="679"/>
      <c r="RSD1" s="679"/>
      <c r="RSE1" s="679"/>
      <c r="RSF1" s="679"/>
      <c r="RSG1" s="679"/>
      <c r="RSH1" s="679"/>
      <c r="RSI1" s="679"/>
      <c r="RSJ1" s="679"/>
      <c r="RSK1" s="679"/>
      <c r="RSL1" s="679"/>
      <c r="RSM1" s="679"/>
      <c r="RSN1" s="679"/>
      <c r="RSO1" s="679"/>
      <c r="RSP1" s="679"/>
      <c r="RSQ1" s="679"/>
      <c r="RSR1" s="679"/>
      <c r="RSS1" s="679"/>
      <c r="RST1" s="679"/>
      <c r="RSU1" s="679"/>
      <c r="RSV1" s="679"/>
      <c r="RSW1" s="679"/>
      <c r="RSX1" s="679"/>
      <c r="RSY1" s="679"/>
      <c r="RSZ1" s="679"/>
      <c r="RTA1" s="679"/>
      <c r="RTB1" s="679"/>
      <c r="RTC1" s="679"/>
      <c r="RTD1" s="679"/>
      <c r="RTE1" s="679"/>
      <c r="RTF1" s="679"/>
      <c r="RTG1" s="679"/>
      <c r="RTH1" s="679"/>
      <c r="RTI1" s="679"/>
      <c r="RTJ1" s="679"/>
      <c r="RTK1" s="679"/>
      <c r="RTL1" s="679"/>
      <c r="RTM1" s="679"/>
      <c r="RTN1" s="679"/>
      <c r="RTO1" s="679"/>
      <c r="RTP1" s="679"/>
      <c r="RTQ1" s="679"/>
      <c r="RTR1" s="679"/>
      <c r="RTS1" s="679"/>
      <c r="RTT1" s="679"/>
      <c r="RTU1" s="679"/>
      <c r="RTV1" s="679"/>
      <c r="RTW1" s="679"/>
      <c r="RTX1" s="679"/>
      <c r="RTY1" s="679"/>
      <c r="RTZ1" s="679"/>
      <c r="RUA1" s="679"/>
      <c r="RUB1" s="679"/>
      <c r="RUC1" s="679"/>
      <c r="RUD1" s="679"/>
      <c r="RUE1" s="679"/>
      <c r="RUF1" s="679"/>
      <c r="RUG1" s="679"/>
      <c r="RUH1" s="679"/>
      <c r="RUI1" s="679"/>
      <c r="RUJ1" s="679"/>
      <c r="RUK1" s="679"/>
      <c r="RUL1" s="679"/>
      <c r="RUM1" s="679"/>
      <c r="RUN1" s="679"/>
      <c r="RUO1" s="679"/>
      <c r="RUP1" s="679"/>
      <c r="RUQ1" s="679"/>
      <c r="RUR1" s="679"/>
      <c r="RUS1" s="679"/>
      <c r="RUT1" s="679"/>
      <c r="RUU1" s="679"/>
      <c r="RUV1" s="679"/>
      <c r="RUW1" s="679"/>
      <c r="RUX1" s="679"/>
      <c r="RUY1" s="679"/>
      <c r="RUZ1" s="679"/>
      <c r="RVA1" s="679"/>
      <c r="RVB1" s="679"/>
      <c r="RVC1" s="679"/>
      <c r="RVD1" s="679"/>
      <c r="RVE1" s="679"/>
      <c r="RVF1" s="679"/>
      <c r="RVG1" s="679"/>
      <c r="RVH1" s="679"/>
      <c r="RVI1" s="679"/>
      <c r="RVJ1" s="679"/>
      <c r="RVK1" s="679"/>
      <c r="RVL1" s="679"/>
      <c r="RVM1" s="679"/>
      <c r="RVN1" s="679"/>
      <c r="RVO1" s="679"/>
      <c r="RVP1" s="679"/>
      <c r="RVQ1" s="679"/>
      <c r="RVR1" s="679"/>
      <c r="RVS1" s="679"/>
      <c r="RVT1" s="679"/>
      <c r="RVU1" s="679"/>
      <c r="RVV1" s="679"/>
      <c r="RVW1" s="679"/>
      <c r="RVX1" s="679"/>
      <c r="RVY1" s="679"/>
      <c r="RVZ1" s="679"/>
      <c r="RWA1" s="679"/>
      <c r="RWB1" s="679"/>
      <c r="RWC1" s="679"/>
      <c r="RWD1" s="679"/>
      <c r="RWE1" s="679"/>
      <c r="RWF1" s="679"/>
      <c r="RWG1" s="679"/>
      <c r="RWH1" s="679"/>
      <c r="RWI1" s="679"/>
      <c r="RWJ1" s="679"/>
      <c r="RWK1" s="679"/>
      <c r="RWL1" s="679"/>
      <c r="RWM1" s="679"/>
      <c r="RWN1" s="679"/>
      <c r="RWO1" s="679"/>
      <c r="RWP1" s="679"/>
      <c r="RWQ1" s="679"/>
      <c r="RWR1" s="679"/>
      <c r="RWS1" s="679"/>
      <c r="RWT1" s="679"/>
      <c r="RWU1" s="679"/>
      <c r="RWV1" s="679"/>
      <c r="RWW1" s="679"/>
      <c r="RWX1" s="679"/>
      <c r="RWY1" s="679"/>
      <c r="RWZ1" s="679"/>
      <c r="RXA1" s="679"/>
      <c r="RXB1" s="679"/>
      <c r="RXC1" s="679"/>
      <c r="RXD1" s="679"/>
      <c r="RXE1" s="679"/>
      <c r="RXF1" s="679"/>
      <c r="RXG1" s="679"/>
      <c r="RXH1" s="679"/>
      <c r="RXI1" s="679"/>
      <c r="RXJ1" s="679"/>
      <c r="RXK1" s="679"/>
      <c r="RXL1" s="679"/>
      <c r="RXM1" s="679"/>
      <c r="RXN1" s="679"/>
      <c r="RXO1" s="679"/>
      <c r="RXP1" s="679"/>
      <c r="RXQ1" s="679"/>
      <c r="RXR1" s="679"/>
      <c r="RXS1" s="679"/>
      <c r="RXT1" s="679"/>
      <c r="RXU1" s="679"/>
      <c r="RXV1" s="679"/>
      <c r="RXW1" s="679"/>
      <c r="RXX1" s="679"/>
      <c r="RXY1" s="679"/>
      <c r="RXZ1" s="679"/>
      <c r="RYA1" s="679"/>
      <c r="RYB1" s="679"/>
      <c r="RYC1" s="679"/>
      <c r="RYD1" s="679"/>
      <c r="RYE1" s="679"/>
      <c r="RYF1" s="679"/>
      <c r="RYG1" s="679"/>
      <c r="RYH1" s="679"/>
      <c r="RYI1" s="679"/>
      <c r="RYJ1" s="679"/>
      <c r="RYK1" s="679"/>
      <c r="RYL1" s="679"/>
      <c r="RYM1" s="679"/>
      <c r="RYN1" s="679"/>
      <c r="RYO1" s="679"/>
      <c r="RYP1" s="679"/>
      <c r="RYQ1" s="679"/>
      <c r="RYR1" s="679"/>
      <c r="RYS1" s="679"/>
      <c r="RYT1" s="679"/>
      <c r="RYU1" s="679"/>
      <c r="RYV1" s="679"/>
      <c r="RYW1" s="679"/>
      <c r="RYX1" s="679"/>
      <c r="RYY1" s="679"/>
      <c r="RYZ1" s="679"/>
      <c r="RZA1" s="679"/>
      <c r="RZB1" s="679"/>
      <c r="RZC1" s="679"/>
      <c r="RZD1" s="679"/>
      <c r="RZE1" s="679"/>
      <c r="RZF1" s="679"/>
      <c r="RZG1" s="679"/>
      <c r="RZH1" s="679"/>
      <c r="RZI1" s="679"/>
      <c r="RZJ1" s="679"/>
      <c r="RZK1" s="679"/>
      <c r="RZL1" s="679"/>
      <c r="RZM1" s="679"/>
      <c r="RZN1" s="679"/>
      <c r="RZO1" s="679"/>
      <c r="RZP1" s="679"/>
      <c r="RZQ1" s="679"/>
      <c r="RZR1" s="679"/>
      <c r="RZS1" s="679"/>
      <c r="RZT1" s="679"/>
      <c r="RZU1" s="679"/>
      <c r="RZV1" s="679"/>
      <c r="RZW1" s="679"/>
      <c r="RZX1" s="679"/>
      <c r="RZY1" s="679"/>
      <c r="RZZ1" s="679"/>
      <c r="SAA1" s="679"/>
      <c r="SAB1" s="679"/>
      <c r="SAC1" s="679"/>
      <c r="SAD1" s="679"/>
      <c r="SAE1" s="679"/>
      <c r="SAF1" s="679"/>
      <c r="SAG1" s="679"/>
      <c r="SAH1" s="679"/>
      <c r="SAI1" s="679"/>
      <c r="SAJ1" s="679"/>
      <c r="SAK1" s="679"/>
      <c r="SAL1" s="679"/>
      <c r="SAM1" s="679"/>
      <c r="SAN1" s="679"/>
      <c r="SAO1" s="679"/>
      <c r="SAP1" s="679"/>
      <c r="SAQ1" s="679"/>
      <c r="SAR1" s="679"/>
      <c r="SAS1" s="679"/>
      <c r="SAT1" s="679"/>
      <c r="SAU1" s="679"/>
      <c r="SAV1" s="679"/>
      <c r="SAW1" s="679"/>
      <c r="SAX1" s="679"/>
      <c r="SAY1" s="679"/>
      <c r="SAZ1" s="679"/>
      <c r="SBA1" s="679"/>
      <c r="SBB1" s="679"/>
      <c r="SBC1" s="679"/>
      <c r="SBD1" s="679"/>
      <c r="SBE1" s="679"/>
      <c r="SBF1" s="679"/>
      <c r="SBG1" s="679"/>
      <c r="SBH1" s="679"/>
      <c r="SBI1" s="679"/>
      <c r="SBJ1" s="679"/>
      <c r="SBK1" s="679"/>
      <c r="SBL1" s="679"/>
      <c r="SBM1" s="679"/>
      <c r="SBN1" s="679"/>
      <c r="SBO1" s="679"/>
      <c r="SBP1" s="679"/>
      <c r="SBQ1" s="679"/>
      <c r="SBR1" s="679"/>
      <c r="SBS1" s="679"/>
      <c r="SBT1" s="679"/>
      <c r="SBU1" s="679"/>
      <c r="SBV1" s="679"/>
      <c r="SBW1" s="679"/>
      <c r="SBX1" s="679"/>
      <c r="SBY1" s="679"/>
      <c r="SBZ1" s="679"/>
      <c r="SCA1" s="679"/>
      <c r="SCB1" s="679"/>
      <c r="SCC1" s="679"/>
      <c r="SCD1" s="679"/>
      <c r="SCE1" s="679"/>
      <c r="SCF1" s="679"/>
      <c r="SCG1" s="679"/>
      <c r="SCH1" s="679"/>
      <c r="SCI1" s="679"/>
      <c r="SCJ1" s="679"/>
      <c r="SCK1" s="679"/>
      <c r="SCL1" s="679"/>
      <c r="SCM1" s="679"/>
      <c r="SCN1" s="679"/>
      <c r="SCO1" s="679"/>
      <c r="SCP1" s="679"/>
      <c r="SCQ1" s="679"/>
      <c r="SCR1" s="679"/>
      <c r="SCS1" s="679"/>
      <c r="SCT1" s="679"/>
      <c r="SCU1" s="679"/>
      <c r="SCV1" s="679"/>
      <c r="SCW1" s="679"/>
      <c r="SCX1" s="679"/>
      <c r="SCY1" s="679"/>
      <c r="SCZ1" s="679"/>
      <c r="SDA1" s="679"/>
      <c r="SDB1" s="679"/>
      <c r="SDC1" s="679"/>
      <c r="SDD1" s="679"/>
      <c r="SDE1" s="679"/>
      <c r="SDF1" s="679"/>
      <c r="SDG1" s="679"/>
      <c r="SDH1" s="679"/>
      <c r="SDI1" s="679"/>
      <c r="SDJ1" s="679"/>
      <c r="SDK1" s="679"/>
      <c r="SDL1" s="679"/>
      <c r="SDM1" s="679"/>
      <c r="SDN1" s="679"/>
      <c r="SDO1" s="679"/>
      <c r="SDP1" s="679"/>
      <c r="SDQ1" s="679"/>
      <c r="SDR1" s="679"/>
      <c r="SDS1" s="679"/>
      <c r="SDT1" s="679"/>
      <c r="SDU1" s="679"/>
      <c r="SDV1" s="679"/>
      <c r="SDW1" s="679"/>
      <c r="SDX1" s="679"/>
      <c r="SDY1" s="679"/>
      <c r="SDZ1" s="679"/>
      <c r="SEA1" s="679"/>
      <c r="SEB1" s="679"/>
      <c r="SEC1" s="679"/>
      <c r="SED1" s="679"/>
      <c r="SEE1" s="679"/>
      <c r="SEF1" s="679"/>
      <c r="SEG1" s="679"/>
      <c r="SEH1" s="679"/>
      <c r="SEI1" s="679"/>
      <c r="SEJ1" s="679"/>
      <c r="SEK1" s="679"/>
      <c r="SEL1" s="679"/>
      <c r="SEM1" s="679"/>
      <c r="SEN1" s="679"/>
      <c r="SEO1" s="679"/>
      <c r="SEP1" s="679"/>
      <c r="SEQ1" s="679"/>
      <c r="SER1" s="679"/>
      <c r="SES1" s="679"/>
      <c r="SET1" s="679"/>
      <c r="SEU1" s="679"/>
      <c r="SEV1" s="679"/>
      <c r="SEW1" s="679"/>
      <c r="SEX1" s="679"/>
      <c r="SEY1" s="679"/>
      <c r="SEZ1" s="679"/>
      <c r="SFA1" s="679"/>
      <c r="SFB1" s="679"/>
      <c r="SFC1" s="679"/>
      <c r="SFD1" s="679"/>
      <c r="SFE1" s="679"/>
      <c r="SFF1" s="679"/>
      <c r="SFG1" s="679"/>
      <c r="SFH1" s="679"/>
      <c r="SFI1" s="679"/>
      <c r="SFJ1" s="679"/>
      <c r="SFK1" s="679"/>
      <c r="SFL1" s="679"/>
      <c r="SFM1" s="679"/>
      <c r="SFN1" s="679"/>
      <c r="SFO1" s="679"/>
      <c r="SFP1" s="679"/>
      <c r="SFQ1" s="679"/>
      <c r="SFR1" s="679"/>
      <c r="SFS1" s="679"/>
      <c r="SFT1" s="679"/>
      <c r="SFU1" s="679"/>
      <c r="SFV1" s="679"/>
      <c r="SFW1" s="679"/>
      <c r="SFX1" s="679"/>
      <c r="SFY1" s="679"/>
      <c r="SFZ1" s="679"/>
      <c r="SGA1" s="679"/>
      <c r="SGB1" s="679"/>
      <c r="SGC1" s="679"/>
      <c r="SGD1" s="679"/>
      <c r="SGE1" s="679"/>
      <c r="SGF1" s="679"/>
      <c r="SGG1" s="679"/>
      <c r="SGH1" s="679"/>
      <c r="SGI1" s="679"/>
      <c r="SGJ1" s="679"/>
      <c r="SGK1" s="679"/>
      <c r="SGL1" s="679"/>
      <c r="SGM1" s="679"/>
      <c r="SGN1" s="679"/>
      <c r="SGO1" s="679"/>
      <c r="SGP1" s="679"/>
      <c r="SGQ1" s="679"/>
      <c r="SGR1" s="679"/>
      <c r="SGS1" s="679"/>
      <c r="SGT1" s="679"/>
      <c r="SGU1" s="679"/>
      <c r="SGV1" s="679"/>
      <c r="SGW1" s="679"/>
      <c r="SGX1" s="679"/>
      <c r="SGY1" s="679"/>
      <c r="SGZ1" s="679"/>
      <c r="SHA1" s="679"/>
      <c r="SHB1" s="679"/>
      <c r="SHC1" s="679"/>
      <c r="SHD1" s="679"/>
      <c r="SHE1" s="679"/>
      <c r="SHF1" s="679"/>
      <c r="SHG1" s="679"/>
      <c r="SHH1" s="679"/>
      <c r="SHI1" s="679"/>
      <c r="SHJ1" s="679"/>
      <c r="SHK1" s="679"/>
      <c r="SHL1" s="679"/>
      <c r="SHM1" s="679"/>
      <c r="SHN1" s="679"/>
      <c r="SHO1" s="679"/>
      <c r="SHP1" s="679"/>
      <c r="SHQ1" s="679"/>
      <c r="SHR1" s="679"/>
      <c r="SHS1" s="679"/>
      <c r="SHT1" s="679"/>
      <c r="SHU1" s="679"/>
      <c r="SHV1" s="679"/>
      <c r="SHW1" s="679"/>
      <c r="SHX1" s="679"/>
      <c r="SHY1" s="679"/>
      <c r="SHZ1" s="679"/>
      <c r="SIA1" s="679"/>
      <c r="SIB1" s="679"/>
      <c r="SIC1" s="679"/>
      <c r="SID1" s="679"/>
      <c r="SIE1" s="679"/>
      <c r="SIF1" s="679"/>
      <c r="SIG1" s="679"/>
      <c r="SIH1" s="679"/>
      <c r="SII1" s="679"/>
      <c r="SIJ1" s="679"/>
      <c r="SIK1" s="679"/>
      <c r="SIL1" s="679"/>
      <c r="SIM1" s="679"/>
      <c r="SIN1" s="679"/>
      <c r="SIO1" s="679"/>
      <c r="SIP1" s="679"/>
      <c r="SIQ1" s="679"/>
      <c r="SIR1" s="679"/>
      <c r="SIS1" s="679"/>
      <c r="SIT1" s="679"/>
      <c r="SIU1" s="679"/>
      <c r="SIV1" s="679"/>
      <c r="SIW1" s="679"/>
      <c r="SIX1" s="679"/>
      <c r="SIY1" s="679"/>
      <c r="SIZ1" s="679"/>
      <c r="SJA1" s="679"/>
      <c r="SJB1" s="679"/>
      <c r="SJC1" s="679"/>
      <c r="SJD1" s="679"/>
      <c r="SJE1" s="679"/>
      <c r="SJF1" s="679"/>
      <c r="SJG1" s="679"/>
      <c r="SJH1" s="679"/>
      <c r="SJI1" s="679"/>
      <c r="SJJ1" s="679"/>
      <c r="SJK1" s="679"/>
      <c r="SJL1" s="679"/>
      <c r="SJM1" s="679"/>
      <c r="SJN1" s="679"/>
      <c r="SJO1" s="679"/>
      <c r="SJP1" s="679"/>
      <c r="SJQ1" s="679"/>
      <c r="SJR1" s="679"/>
      <c r="SJS1" s="679"/>
      <c r="SJT1" s="679"/>
      <c r="SJU1" s="679"/>
      <c r="SJV1" s="679"/>
      <c r="SJW1" s="679"/>
      <c r="SJX1" s="679"/>
      <c r="SJY1" s="679"/>
      <c r="SJZ1" s="679"/>
      <c r="SKA1" s="679"/>
      <c r="SKB1" s="679"/>
      <c r="SKC1" s="679"/>
      <c r="SKD1" s="679"/>
      <c r="SKE1" s="679"/>
      <c r="SKF1" s="679"/>
      <c r="SKG1" s="679"/>
      <c r="SKH1" s="679"/>
      <c r="SKI1" s="679"/>
      <c r="SKJ1" s="679"/>
      <c r="SKK1" s="679"/>
      <c r="SKL1" s="679"/>
      <c r="SKM1" s="679"/>
      <c r="SKN1" s="679"/>
      <c r="SKO1" s="679"/>
      <c r="SKP1" s="679"/>
      <c r="SKQ1" s="679"/>
      <c r="SKR1" s="679"/>
      <c r="SKS1" s="679"/>
      <c r="SKT1" s="679"/>
      <c r="SKU1" s="679"/>
      <c r="SKV1" s="679"/>
      <c r="SKW1" s="679"/>
      <c r="SKX1" s="679"/>
      <c r="SKY1" s="679"/>
      <c r="SKZ1" s="679"/>
      <c r="SLA1" s="679"/>
      <c r="SLB1" s="679"/>
      <c r="SLC1" s="679"/>
      <c r="SLD1" s="679"/>
      <c r="SLE1" s="679"/>
      <c r="SLF1" s="679"/>
      <c r="SLG1" s="679"/>
      <c r="SLH1" s="679"/>
      <c r="SLI1" s="679"/>
      <c r="SLJ1" s="679"/>
      <c r="SLK1" s="679"/>
      <c r="SLL1" s="679"/>
      <c r="SLM1" s="679"/>
      <c r="SLN1" s="679"/>
      <c r="SLO1" s="679"/>
      <c r="SLP1" s="679"/>
      <c r="SLQ1" s="679"/>
      <c r="SLR1" s="679"/>
      <c r="SLS1" s="679"/>
      <c r="SLT1" s="679"/>
      <c r="SLU1" s="679"/>
      <c r="SLV1" s="679"/>
      <c r="SLW1" s="679"/>
      <c r="SLX1" s="679"/>
      <c r="SLY1" s="679"/>
      <c r="SLZ1" s="679"/>
      <c r="SMA1" s="679"/>
      <c r="SMB1" s="679"/>
      <c r="SMC1" s="679"/>
      <c r="SMD1" s="679"/>
      <c r="SME1" s="679"/>
      <c r="SMF1" s="679"/>
      <c r="SMG1" s="679"/>
      <c r="SMH1" s="679"/>
      <c r="SMI1" s="679"/>
      <c r="SMJ1" s="679"/>
      <c r="SMK1" s="679"/>
      <c r="SML1" s="679"/>
      <c r="SMM1" s="679"/>
      <c r="SMN1" s="679"/>
      <c r="SMO1" s="679"/>
      <c r="SMP1" s="679"/>
      <c r="SMQ1" s="679"/>
      <c r="SMR1" s="679"/>
      <c r="SMS1" s="679"/>
      <c r="SMT1" s="679"/>
      <c r="SMU1" s="679"/>
      <c r="SMV1" s="679"/>
      <c r="SMW1" s="679"/>
      <c r="SMX1" s="679"/>
      <c r="SMY1" s="679"/>
      <c r="SMZ1" s="679"/>
      <c r="SNA1" s="679"/>
      <c r="SNB1" s="679"/>
      <c r="SNC1" s="679"/>
      <c r="SND1" s="679"/>
      <c r="SNE1" s="679"/>
      <c r="SNF1" s="679"/>
      <c r="SNG1" s="679"/>
      <c r="SNH1" s="679"/>
      <c r="SNI1" s="679"/>
      <c r="SNJ1" s="679"/>
      <c r="SNK1" s="679"/>
      <c r="SNL1" s="679"/>
      <c r="SNM1" s="679"/>
      <c r="SNN1" s="679"/>
      <c r="SNO1" s="679"/>
      <c r="SNP1" s="679"/>
      <c r="SNQ1" s="679"/>
      <c r="SNR1" s="679"/>
      <c r="SNS1" s="679"/>
      <c r="SNT1" s="679"/>
      <c r="SNU1" s="679"/>
      <c r="SNV1" s="679"/>
      <c r="SNW1" s="679"/>
      <c r="SNX1" s="679"/>
      <c r="SNY1" s="679"/>
      <c r="SNZ1" s="679"/>
      <c r="SOA1" s="679"/>
      <c r="SOB1" s="679"/>
      <c r="SOC1" s="679"/>
      <c r="SOD1" s="679"/>
      <c r="SOE1" s="679"/>
      <c r="SOF1" s="679"/>
      <c r="SOG1" s="679"/>
      <c r="SOH1" s="679"/>
      <c r="SOI1" s="679"/>
      <c r="SOJ1" s="679"/>
      <c r="SOK1" s="679"/>
      <c r="SOL1" s="679"/>
      <c r="SOM1" s="679"/>
      <c r="SON1" s="679"/>
      <c r="SOO1" s="679"/>
      <c r="SOP1" s="679"/>
      <c r="SOQ1" s="679"/>
      <c r="SOR1" s="679"/>
      <c r="SOS1" s="679"/>
      <c r="SOT1" s="679"/>
      <c r="SOU1" s="679"/>
      <c r="SOV1" s="679"/>
      <c r="SOW1" s="679"/>
      <c r="SOX1" s="679"/>
      <c r="SOY1" s="679"/>
      <c r="SOZ1" s="679"/>
      <c r="SPA1" s="679"/>
      <c r="SPB1" s="679"/>
      <c r="SPC1" s="679"/>
      <c r="SPD1" s="679"/>
      <c r="SPE1" s="679"/>
      <c r="SPF1" s="679"/>
      <c r="SPG1" s="679"/>
      <c r="SPH1" s="679"/>
      <c r="SPI1" s="679"/>
      <c r="SPJ1" s="679"/>
      <c r="SPK1" s="679"/>
      <c r="SPL1" s="679"/>
      <c r="SPM1" s="679"/>
      <c r="SPN1" s="679"/>
      <c r="SPO1" s="679"/>
      <c r="SPP1" s="679"/>
      <c r="SPQ1" s="679"/>
      <c r="SPR1" s="679"/>
      <c r="SPS1" s="679"/>
      <c r="SPT1" s="679"/>
      <c r="SPU1" s="679"/>
      <c r="SPV1" s="679"/>
      <c r="SPW1" s="679"/>
      <c r="SPX1" s="679"/>
      <c r="SPY1" s="679"/>
      <c r="SPZ1" s="679"/>
      <c r="SQA1" s="679"/>
      <c r="SQB1" s="679"/>
      <c r="SQC1" s="679"/>
      <c r="SQD1" s="679"/>
      <c r="SQE1" s="679"/>
      <c r="SQF1" s="679"/>
      <c r="SQG1" s="679"/>
      <c r="SQH1" s="679"/>
      <c r="SQI1" s="679"/>
      <c r="SQJ1" s="679"/>
      <c r="SQK1" s="679"/>
      <c r="SQL1" s="679"/>
      <c r="SQM1" s="679"/>
      <c r="SQN1" s="679"/>
      <c r="SQO1" s="679"/>
      <c r="SQP1" s="679"/>
      <c r="SQQ1" s="679"/>
      <c r="SQR1" s="679"/>
      <c r="SQS1" s="679"/>
      <c r="SQT1" s="679"/>
      <c r="SQU1" s="679"/>
      <c r="SQV1" s="679"/>
      <c r="SQW1" s="679"/>
      <c r="SQX1" s="679"/>
      <c r="SQY1" s="679"/>
      <c r="SQZ1" s="679"/>
      <c r="SRA1" s="679"/>
      <c r="SRB1" s="679"/>
      <c r="SRC1" s="679"/>
      <c r="SRD1" s="679"/>
      <c r="SRE1" s="679"/>
      <c r="SRF1" s="679"/>
      <c r="SRG1" s="679"/>
      <c r="SRH1" s="679"/>
      <c r="SRI1" s="679"/>
      <c r="SRJ1" s="679"/>
      <c r="SRK1" s="679"/>
      <c r="SRL1" s="679"/>
      <c r="SRM1" s="679"/>
      <c r="SRN1" s="679"/>
      <c r="SRO1" s="679"/>
      <c r="SRP1" s="679"/>
      <c r="SRQ1" s="679"/>
      <c r="SRR1" s="679"/>
      <c r="SRS1" s="679"/>
      <c r="SRT1" s="679"/>
      <c r="SRU1" s="679"/>
      <c r="SRV1" s="679"/>
      <c r="SRW1" s="679"/>
      <c r="SRX1" s="679"/>
      <c r="SRY1" s="679"/>
      <c r="SRZ1" s="679"/>
      <c r="SSA1" s="679"/>
      <c r="SSB1" s="679"/>
      <c r="SSC1" s="679"/>
      <c r="SSD1" s="679"/>
      <c r="SSE1" s="679"/>
      <c r="SSF1" s="679"/>
      <c r="SSG1" s="679"/>
      <c r="SSH1" s="679"/>
      <c r="SSI1" s="679"/>
      <c r="SSJ1" s="679"/>
      <c r="SSK1" s="679"/>
      <c r="SSL1" s="679"/>
      <c r="SSM1" s="679"/>
      <c r="SSN1" s="679"/>
      <c r="SSO1" s="679"/>
      <c r="SSP1" s="679"/>
      <c r="SSQ1" s="679"/>
      <c r="SSR1" s="679"/>
      <c r="SSS1" s="679"/>
      <c r="SST1" s="679"/>
      <c r="SSU1" s="679"/>
      <c r="SSV1" s="679"/>
      <c r="SSW1" s="679"/>
      <c r="SSX1" s="679"/>
      <c r="SSY1" s="679"/>
      <c r="SSZ1" s="679"/>
      <c r="STA1" s="679"/>
      <c r="STB1" s="679"/>
      <c r="STC1" s="679"/>
      <c r="STD1" s="679"/>
      <c r="STE1" s="679"/>
      <c r="STF1" s="679"/>
      <c r="STG1" s="679"/>
      <c r="STH1" s="679"/>
      <c r="STI1" s="679"/>
      <c r="STJ1" s="679"/>
      <c r="STK1" s="679"/>
      <c r="STL1" s="679"/>
      <c r="STM1" s="679"/>
      <c r="STN1" s="679"/>
      <c r="STO1" s="679"/>
      <c r="STP1" s="679"/>
      <c r="STQ1" s="679"/>
      <c r="STR1" s="679"/>
      <c r="STS1" s="679"/>
      <c r="STT1" s="679"/>
      <c r="STU1" s="679"/>
      <c r="STV1" s="679"/>
      <c r="STW1" s="679"/>
      <c r="STX1" s="679"/>
      <c r="STY1" s="679"/>
      <c r="STZ1" s="679"/>
      <c r="SUA1" s="679"/>
      <c r="SUB1" s="679"/>
      <c r="SUC1" s="679"/>
      <c r="SUD1" s="679"/>
      <c r="SUE1" s="679"/>
      <c r="SUF1" s="679"/>
      <c r="SUG1" s="679"/>
      <c r="SUH1" s="679"/>
      <c r="SUI1" s="679"/>
      <c r="SUJ1" s="679"/>
      <c r="SUK1" s="679"/>
      <c r="SUL1" s="679"/>
      <c r="SUM1" s="679"/>
      <c r="SUN1" s="679"/>
      <c r="SUO1" s="679"/>
      <c r="SUP1" s="679"/>
      <c r="SUQ1" s="679"/>
      <c r="SUR1" s="679"/>
      <c r="SUS1" s="679"/>
      <c r="SUT1" s="679"/>
      <c r="SUU1" s="679"/>
      <c r="SUV1" s="679"/>
      <c r="SUW1" s="679"/>
      <c r="SUX1" s="679"/>
      <c r="SUY1" s="679"/>
      <c r="SUZ1" s="679"/>
      <c r="SVA1" s="679"/>
      <c r="SVB1" s="679"/>
      <c r="SVC1" s="679"/>
      <c r="SVD1" s="679"/>
      <c r="SVE1" s="679"/>
      <c r="SVF1" s="679"/>
      <c r="SVG1" s="679"/>
      <c r="SVH1" s="679"/>
      <c r="SVI1" s="679"/>
      <c r="SVJ1" s="679"/>
      <c r="SVK1" s="679"/>
      <c r="SVL1" s="679"/>
      <c r="SVM1" s="679"/>
      <c r="SVN1" s="679"/>
      <c r="SVO1" s="679"/>
      <c r="SVP1" s="679"/>
      <c r="SVQ1" s="679"/>
      <c r="SVR1" s="679"/>
      <c r="SVS1" s="679"/>
      <c r="SVT1" s="679"/>
      <c r="SVU1" s="679"/>
      <c r="SVV1" s="679"/>
      <c r="SVW1" s="679"/>
      <c r="SVX1" s="679"/>
      <c r="SVY1" s="679"/>
      <c r="SVZ1" s="679"/>
      <c r="SWA1" s="679"/>
      <c r="SWB1" s="679"/>
      <c r="SWC1" s="679"/>
      <c r="SWD1" s="679"/>
      <c r="SWE1" s="679"/>
      <c r="SWF1" s="679"/>
      <c r="SWG1" s="679"/>
      <c r="SWH1" s="679"/>
      <c r="SWI1" s="679"/>
      <c r="SWJ1" s="679"/>
      <c r="SWK1" s="679"/>
      <c r="SWL1" s="679"/>
      <c r="SWM1" s="679"/>
      <c r="SWN1" s="679"/>
      <c r="SWO1" s="679"/>
      <c r="SWP1" s="679"/>
      <c r="SWQ1" s="679"/>
      <c r="SWR1" s="679"/>
      <c r="SWS1" s="679"/>
      <c r="SWT1" s="679"/>
      <c r="SWU1" s="679"/>
      <c r="SWV1" s="679"/>
      <c r="SWW1" s="679"/>
      <c r="SWX1" s="679"/>
      <c r="SWY1" s="679"/>
      <c r="SWZ1" s="679"/>
      <c r="SXA1" s="679"/>
      <c r="SXB1" s="679"/>
      <c r="SXC1" s="679"/>
      <c r="SXD1" s="679"/>
      <c r="SXE1" s="679"/>
      <c r="SXF1" s="679"/>
      <c r="SXG1" s="679"/>
      <c r="SXH1" s="679"/>
      <c r="SXI1" s="679"/>
      <c r="SXJ1" s="679"/>
      <c r="SXK1" s="679"/>
      <c r="SXL1" s="679"/>
      <c r="SXM1" s="679"/>
      <c r="SXN1" s="679"/>
      <c r="SXO1" s="679"/>
      <c r="SXP1" s="679"/>
      <c r="SXQ1" s="679"/>
      <c r="SXR1" s="679"/>
      <c r="SXS1" s="679"/>
      <c r="SXT1" s="679"/>
      <c r="SXU1" s="679"/>
      <c r="SXV1" s="679"/>
      <c r="SXW1" s="679"/>
      <c r="SXX1" s="679"/>
      <c r="SXY1" s="679"/>
      <c r="SXZ1" s="679"/>
      <c r="SYA1" s="679"/>
      <c r="SYB1" s="679"/>
      <c r="SYC1" s="679"/>
      <c r="SYD1" s="679"/>
      <c r="SYE1" s="679"/>
      <c r="SYF1" s="679"/>
      <c r="SYG1" s="679"/>
      <c r="SYH1" s="679"/>
      <c r="SYI1" s="679"/>
      <c r="SYJ1" s="679"/>
      <c r="SYK1" s="679"/>
      <c r="SYL1" s="679"/>
      <c r="SYM1" s="679"/>
      <c r="SYN1" s="679"/>
      <c r="SYO1" s="679"/>
      <c r="SYP1" s="679"/>
      <c r="SYQ1" s="679"/>
      <c r="SYR1" s="679"/>
      <c r="SYS1" s="679"/>
      <c r="SYT1" s="679"/>
      <c r="SYU1" s="679"/>
      <c r="SYV1" s="679"/>
      <c r="SYW1" s="679"/>
      <c r="SYX1" s="679"/>
      <c r="SYY1" s="679"/>
      <c r="SYZ1" s="679"/>
      <c r="SZA1" s="679"/>
      <c r="SZB1" s="679"/>
      <c r="SZC1" s="679"/>
      <c r="SZD1" s="679"/>
      <c r="SZE1" s="679"/>
      <c r="SZF1" s="679"/>
      <c r="SZG1" s="679"/>
      <c r="SZH1" s="679"/>
      <c r="SZI1" s="679"/>
      <c r="SZJ1" s="679"/>
      <c r="SZK1" s="679"/>
      <c r="SZL1" s="679"/>
      <c r="SZM1" s="679"/>
      <c r="SZN1" s="679"/>
      <c r="SZO1" s="679"/>
      <c r="SZP1" s="679"/>
      <c r="SZQ1" s="679"/>
      <c r="SZR1" s="679"/>
      <c r="SZS1" s="679"/>
      <c r="SZT1" s="679"/>
      <c r="SZU1" s="679"/>
      <c r="SZV1" s="679"/>
      <c r="SZW1" s="679"/>
      <c r="SZX1" s="679"/>
      <c r="SZY1" s="679"/>
      <c r="SZZ1" s="679"/>
      <c r="TAA1" s="679"/>
      <c r="TAB1" s="679"/>
      <c r="TAC1" s="679"/>
      <c r="TAD1" s="679"/>
      <c r="TAE1" s="679"/>
      <c r="TAF1" s="679"/>
      <c r="TAG1" s="679"/>
      <c r="TAH1" s="679"/>
      <c r="TAI1" s="679"/>
      <c r="TAJ1" s="679"/>
      <c r="TAK1" s="679"/>
      <c r="TAL1" s="679"/>
      <c r="TAM1" s="679"/>
      <c r="TAN1" s="679"/>
      <c r="TAO1" s="679"/>
      <c r="TAP1" s="679"/>
      <c r="TAQ1" s="679"/>
      <c r="TAR1" s="679"/>
      <c r="TAS1" s="679"/>
      <c r="TAT1" s="679"/>
      <c r="TAU1" s="679"/>
      <c r="TAV1" s="679"/>
      <c r="TAW1" s="679"/>
      <c r="TAX1" s="679"/>
      <c r="TAY1" s="679"/>
      <c r="TAZ1" s="679"/>
      <c r="TBA1" s="679"/>
      <c r="TBB1" s="679"/>
      <c r="TBC1" s="679"/>
      <c r="TBD1" s="679"/>
      <c r="TBE1" s="679"/>
      <c r="TBF1" s="679"/>
      <c r="TBG1" s="679"/>
      <c r="TBH1" s="679"/>
      <c r="TBI1" s="679"/>
      <c r="TBJ1" s="679"/>
      <c r="TBK1" s="679"/>
      <c r="TBL1" s="679"/>
      <c r="TBM1" s="679"/>
      <c r="TBN1" s="679"/>
      <c r="TBO1" s="679"/>
      <c r="TBP1" s="679"/>
      <c r="TBQ1" s="679"/>
      <c r="TBR1" s="679"/>
      <c r="TBS1" s="679"/>
      <c r="TBT1" s="679"/>
      <c r="TBU1" s="679"/>
      <c r="TBV1" s="679"/>
      <c r="TBW1" s="679"/>
      <c r="TBX1" s="679"/>
      <c r="TBY1" s="679"/>
      <c r="TBZ1" s="679"/>
      <c r="TCA1" s="679"/>
      <c r="TCB1" s="679"/>
      <c r="TCC1" s="679"/>
      <c r="TCD1" s="679"/>
      <c r="TCE1" s="679"/>
      <c r="TCF1" s="679"/>
      <c r="TCG1" s="679"/>
      <c r="TCH1" s="679"/>
      <c r="TCI1" s="679"/>
      <c r="TCJ1" s="679"/>
      <c r="TCK1" s="679"/>
      <c r="TCL1" s="679"/>
      <c r="TCM1" s="679"/>
      <c r="TCN1" s="679"/>
      <c r="TCO1" s="679"/>
      <c r="TCP1" s="679"/>
      <c r="TCQ1" s="679"/>
      <c r="TCR1" s="679"/>
      <c r="TCS1" s="679"/>
      <c r="TCT1" s="679"/>
      <c r="TCU1" s="679"/>
      <c r="TCV1" s="679"/>
      <c r="TCW1" s="679"/>
      <c r="TCX1" s="679"/>
      <c r="TCY1" s="679"/>
      <c r="TCZ1" s="679"/>
      <c r="TDA1" s="679"/>
      <c r="TDB1" s="679"/>
      <c r="TDC1" s="679"/>
      <c r="TDD1" s="679"/>
      <c r="TDE1" s="679"/>
      <c r="TDF1" s="679"/>
      <c r="TDG1" s="679"/>
      <c r="TDH1" s="679"/>
      <c r="TDI1" s="679"/>
      <c r="TDJ1" s="679"/>
      <c r="TDK1" s="679"/>
      <c r="TDL1" s="679"/>
      <c r="TDM1" s="679"/>
      <c r="TDN1" s="679"/>
      <c r="TDO1" s="679"/>
      <c r="TDP1" s="679"/>
      <c r="TDQ1" s="679"/>
      <c r="TDR1" s="679"/>
      <c r="TDS1" s="679"/>
      <c r="TDT1" s="679"/>
      <c r="TDU1" s="679"/>
      <c r="TDV1" s="679"/>
      <c r="TDW1" s="679"/>
      <c r="TDX1" s="679"/>
      <c r="TDY1" s="679"/>
      <c r="TDZ1" s="679"/>
      <c r="TEA1" s="679"/>
      <c r="TEB1" s="679"/>
      <c r="TEC1" s="679"/>
      <c r="TED1" s="679"/>
      <c r="TEE1" s="679"/>
      <c r="TEF1" s="679"/>
      <c r="TEG1" s="679"/>
      <c r="TEH1" s="679"/>
      <c r="TEI1" s="679"/>
      <c r="TEJ1" s="679"/>
      <c r="TEK1" s="679"/>
      <c r="TEL1" s="679"/>
      <c r="TEM1" s="679"/>
      <c r="TEN1" s="679"/>
      <c r="TEO1" s="679"/>
      <c r="TEP1" s="679"/>
      <c r="TEQ1" s="679"/>
      <c r="TER1" s="679"/>
      <c r="TES1" s="679"/>
      <c r="TET1" s="679"/>
      <c r="TEU1" s="679"/>
      <c r="TEV1" s="679"/>
      <c r="TEW1" s="679"/>
      <c r="TEX1" s="679"/>
      <c r="TEY1" s="679"/>
      <c r="TEZ1" s="679"/>
      <c r="TFA1" s="679"/>
      <c r="TFB1" s="679"/>
      <c r="TFC1" s="679"/>
      <c r="TFD1" s="679"/>
      <c r="TFE1" s="679"/>
      <c r="TFF1" s="679"/>
      <c r="TFG1" s="679"/>
      <c r="TFH1" s="679"/>
      <c r="TFI1" s="679"/>
      <c r="TFJ1" s="679"/>
      <c r="TFK1" s="679"/>
      <c r="TFL1" s="679"/>
      <c r="TFM1" s="679"/>
      <c r="TFN1" s="679"/>
      <c r="TFO1" s="679"/>
      <c r="TFP1" s="679"/>
      <c r="TFQ1" s="679"/>
      <c r="TFR1" s="679"/>
      <c r="TFS1" s="679"/>
      <c r="TFT1" s="679"/>
      <c r="TFU1" s="679"/>
      <c r="TFV1" s="679"/>
      <c r="TFW1" s="679"/>
      <c r="TFX1" s="679"/>
      <c r="TFY1" s="679"/>
      <c r="TFZ1" s="679"/>
      <c r="TGA1" s="679"/>
      <c r="TGB1" s="679"/>
      <c r="TGC1" s="679"/>
      <c r="TGD1" s="679"/>
      <c r="TGE1" s="679"/>
      <c r="TGF1" s="679"/>
      <c r="TGG1" s="679"/>
      <c r="TGH1" s="679"/>
      <c r="TGI1" s="679"/>
      <c r="TGJ1" s="679"/>
      <c r="TGK1" s="679"/>
      <c r="TGL1" s="679"/>
      <c r="TGM1" s="679"/>
      <c r="TGN1" s="679"/>
      <c r="TGO1" s="679"/>
      <c r="TGP1" s="679"/>
      <c r="TGQ1" s="679"/>
      <c r="TGR1" s="679"/>
      <c r="TGS1" s="679"/>
      <c r="TGT1" s="679"/>
      <c r="TGU1" s="679"/>
      <c r="TGV1" s="679"/>
      <c r="TGW1" s="679"/>
      <c r="TGX1" s="679"/>
      <c r="TGY1" s="679"/>
      <c r="TGZ1" s="679"/>
      <c r="THA1" s="679"/>
      <c r="THB1" s="679"/>
      <c r="THC1" s="679"/>
      <c r="THD1" s="679"/>
      <c r="THE1" s="679"/>
      <c r="THF1" s="679"/>
      <c r="THG1" s="679"/>
      <c r="THH1" s="679"/>
      <c r="THI1" s="679"/>
      <c r="THJ1" s="679"/>
      <c r="THK1" s="679"/>
      <c r="THL1" s="679"/>
      <c r="THM1" s="679"/>
      <c r="THN1" s="679"/>
      <c r="THO1" s="679"/>
      <c r="THP1" s="679"/>
      <c r="THQ1" s="679"/>
      <c r="THR1" s="679"/>
      <c r="THS1" s="679"/>
      <c r="THT1" s="679"/>
      <c r="THU1" s="679"/>
      <c r="THV1" s="679"/>
      <c r="THW1" s="679"/>
      <c r="THX1" s="679"/>
      <c r="THY1" s="679"/>
      <c r="THZ1" s="679"/>
      <c r="TIA1" s="679"/>
      <c r="TIB1" s="679"/>
      <c r="TIC1" s="679"/>
      <c r="TID1" s="679"/>
      <c r="TIE1" s="679"/>
      <c r="TIF1" s="679"/>
      <c r="TIG1" s="679"/>
      <c r="TIH1" s="679"/>
      <c r="TII1" s="679"/>
      <c r="TIJ1" s="679"/>
      <c r="TIK1" s="679"/>
      <c r="TIL1" s="679"/>
      <c r="TIM1" s="679"/>
      <c r="TIN1" s="679"/>
      <c r="TIO1" s="679"/>
      <c r="TIP1" s="679"/>
      <c r="TIQ1" s="679"/>
      <c r="TIR1" s="679"/>
      <c r="TIS1" s="679"/>
      <c r="TIT1" s="679"/>
      <c r="TIU1" s="679"/>
      <c r="TIV1" s="679"/>
      <c r="TIW1" s="679"/>
      <c r="TIX1" s="679"/>
      <c r="TIY1" s="679"/>
      <c r="TIZ1" s="679"/>
      <c r="TJA1" s="679"/>
      <c r="TJB1" s="679"/>
      <c r="TJC1" s="679"/>
      <c r="TJD1" s="679"/>
      <c r="TJE1" s="679"/>
      <c r="TJF1" s="679"/>
      <c r="TJG1" s="679"/>
      <c r="TJH1" s="679"/>
      <c r="TJI1" s="679"/>
      <c r="TJJ1" s="679"/>
      <c r="TJK1" s="679"/>
      <c r="TJL1" s="679"/>
      <c r="TJM1" s="679"/>
      <c r="TJN1" s="679"/>
      <c r="TJO1" s="679"/>
      <c r="TJP1" s="679"/>
      <c r="TJQ1" s="679"/>
      <c r="TJR1" s="679"/>
      <c r="TJS1" s="679"/>
      <c r="TJT1" s="679"/>
      <c r="TJU1" s="679"/>
      <c r="TJV1" s="679"/>
      <c r="TJW1" s="679"/>
      <c r="TJX1" s="679"/>
      <c r="TJY1" s="679"/>
      <c r="TJZ1" s="679"/>
      <c r="TKA1" s="679"/>
      <c r="TKB1" s="679"/>
      <c r="TKC1" s="679"/>
      <c r="TKD1" s="679"/>
      <c r="TKE1" s="679"/>
      <c r="TKF1" s="679"/>
      <c r="TKG1" s="679"/>
      <c r="TKH1" s="679"/>
      <c r="TKI1" s="679"/>
      <c r="TKJ1" s="679"/>
      <c r="TKK1" s="679"/>
      <c r="TKL1" s="679"/>
      <c r="TKM1" s="679"/>
      <c r="TKN1" s="679"/>
      <c r="TKO1" s="679"/>
      <c r="TKP1" s="679"/>
      <c r="TKQ1" s="679"/>
      <c r="TKR1" s="679"/>
      <c r="TKS1" s="679"/>
      <c r="TKT1" s="679"/>
      <c r="TKU1" s="679"/>
      <c r="TKV1" s="679"/>
      <c r="TKW1" s="679"/>
      <c r="TKX1" s="679"/>
      <c r="TKY1" s="679"/>
      <c r="TKZ1" s="679"/>
      <c r="TLA1" s="679"/>
      <c r="TLB1" s="679"/>
      <c r="TLC1" s="679"/>
      <c r="TLD1" s="679"/>
      <c r="TLE1" s="679"/>
      <c r="TLF1" s="679"/>
      <c r="TLG1" s="679"/>
      <c r="TLH1" s="679"/>
      <c r="TLI1" s="679"/>
      <c r="TLJ1" s="679"/>
      <c r="TLK1" s="679"/>
      <c r="TLL1" s="679"/>
      <c r="TLM1" s="679"/>
      <c r="TLN1" s="679"/>
      <c r="TLO1" s="679"/>
      <c r="TLP1" s="679"/>
      <c r="TLQ1" s="679"/>
      <c r="TLR1" s="679"/>
      <c r="TLS1" s="679"/>
      <c r="TLT1" s="679"/>
      <c r="TLU1" s="679"/>
      <c r="TLV1" s="679"/>
      <c r="TLW1" s="679"/>
      <c r="TLX1" s="679"/>
      <c r="TLY1" s="679"/>
      <c r="TLZ1" s="679"/>
      <c r="TMA1" s="679"/>
      <c r="TMB1" s="679"/>
      <c r="TMC1" s="679"/>
      <c r="TMD1" s="679"/>
      <c r="TME1" s="679"/>
      <c r="TMF1" s="679"/>
      <c r="TMG1" s="679"/>
      <c r="TMH1" s="679"/>
      <c r="TMI1" s="679"/>
      <c r="TMJ1" s="679"/>
      <c r="TMK1" s="679"/>
      <c r="TML1" s="679"/>
      <c r="TMM1" s="679"/>
      <c r="TMN1" s="679"/>
      <c r="TMO1" s="679"/>
      <c r="TMP1" s="679"/>
      <c r="TMQ1" s="679"/>
      <c r="TMR1" s="679"/>
      <c r="TMS1" s="679"/>
      <c r="TMT1" s="679"/>
      <c r="TMU1" s="679"/>
      <c r="TMV1" s="679"/>
      <c r="TMW1" s="679"/>
      <c r="TMX1" s="679"/>
      <c r="TMY1" s="679"/>
      <c r="TMZ1" s="679"/>
      <c r="TNA1" s="679"/>
      <c r="TNB1" s="679"/>
      <c r="TNC1" s="679"/>
      <c r="TND1" s="679"/>
      <c r="TNE1" s="679"/>
      <c r="TNF1" s="679"/>
      <c r="TNG1" s="679"/>
      <c r="TNH1" s="679"/>
      <c r="TNI1" s="679"/>
      <c r="TNJ1" s="679"/>
      <c r="TNK1" s="679"/>
      <c r="TNL1" s="679"/>
      <c r="TNM1" s="679"/>
      <c r="TNN1" s="679"/>
      <c r="TNO1" s="679"/>
      <c r="TNP1" s="679"/>
      <c r="TNQ1" s="679"/>
      <c r="TNR1" s="679"/>
      <c r="TNS1" s="679"/>
      <c r="TNT1" s="679"/>
      <c r="TNU1" s="679"/>
      <c r="TNV1" s="679"/>
      <c r="TNW1" s="679"/>
      <c r="TNX1" s="679"/>
      <c r="TNY1" s="679"/>
      <c r="TNZ1" s="679"/>
      <c r="TOA1" s="679"/>
      <c r="TOB1" s="679"/>
      <c r="TOC1" s="679"/>
      <c r="TOD1" s="679"/>
      <c r="TOE1" s="679"/>
      <c r="TOF1" s="679"/>
      <c r="TOG1" s="679"/>
      <c r="TOH1" s="679"/>
      <c r="TOI1" s="679"/>
      <c r="TOJ1" s="679"/>
      <c r="TOK1" s="679"/>
      <c r="TOL1" s="679"/>
      <c r="TOM1" s="679"/>
      <c r="TON1" s="679"/>
      <c r="TOO1" s="679"/>
      <c r="TOP1" s="679"/>
      <c r="TOQ1" s="679"/>
      <c r="TOR1" s="679"/>
      <c r="TOS1" s="679"/>
      <c r="TOT1" s="679"/>
      <c r="TOU1" s="679"/>
      <c r="TOV1" s="679"/>
      <c r="TOW1" s="679"/>
      <c r="TOX1" s="679"/>
      <c r="TOY1" s="679"/>
      <c r="TOZ1" s="679"/>
      <c r="TPA1" s="679"/>
      <c r="TPB1" s="679"/>
      <c r="TPC1" s="679"/>
      <c r="TPD1" s="679"/>
      <c r="TPE1" s="679"/>
      <c r="TPF1" s="679"/>
      <c r="TPG1" s="679"/>
      <c r="TPH1" s="679"/>
      <c r="TPI1" s="679"/>
      <c r="TPJ1" s="679"/>
      <c r="TPK1" s="679"/>
      <c r="TPL1" s="679"/>
      <c r="TPM1" s="679"/>
      <c r="TPN1" s="679"/>
      <c r="TPO1" s="679"/>
      <c r="TPP1" s="679"/>
      <c r="TPQ1" s="679"/>
      <c r="TPR1" s="679"/>
      <c r="TPS1" s="679"/>
      <c r="TPT1" s="679"/>
      <c r="TPU1" s="679"/>
      <c r="TPV1" s="679"/>
      <c r="TPW1" s="679"/>
      <c r="TPX1" s="679"/>
      <c r="TPY1" s="679"/>
      <c r="TPZ1" s="679"/>
      <c r="TQA1" s="679"/>
      <c r="TQB1" s="679"/>
      <c r="TQC1" s="679"/>
      <c r="TQD1" s="679"/>
      <c r="TQE1" s="679"/>
      <c r="TQF1" s="679"/>
      <c r="TQG1" s="679"/>
      <c r="TQH1" s="679"/>
      <c r="TQI1" s="679"/>
      <c r="TQJ1" s="679"/>
      <c r="TQK1" s="679"/>
      <c r="TQL1" s="679"/>
      <c r="TQM1" s="679"/>
      <c r="TQN1" s="679"/>
      <c r="TQO1" s="679"/>
      <c r="TQP1" s="679"/>
      <c r="TQQ1" s="679"/>
      <c r="TQR1" s="679"/>
      <c r="TQS1" s="679"/>
      <c r="TQT1" s="679"/>
      <c r="TQU1" s="679"/>
      <c r="TQV1" s="679"/>
      <c r="TQW1" s="679"/>
      <c r="TQX1" s="679"/>
      <c r="TQY1" s="679"/>
      <c r="TQZ1" s="679"/>
      <c r="TRA1" s="679"/>
      <c r="TRB1" s="679"/>
      <c r="TRC1" s="679"/>
      <c r="TRD1" s="679"/>
      <c r="TRE1" s="679"/>
      <c r="TRF1" s="679"/>
      <c r="TRG1" s="679"/>
      <c r="TRH1" s="679"/>
      <c r="TRI1" s="679"/>
      <c r="TRJ1" s="679"/>
      <c r="TRK1" s="679"/>
      <c r="TRL1" s="679"/>
      <c r="TRM1" s="679"/>
      <c r="TRN1" s="679"/>
      <c r="TRO1" s="679"/>
      <c r="TRP1" s="679"/>
      <c r="TRQ1" s="679"/>
      <c r="TRR1" s="679"/>
      <c r="TRS1" s="679"/>
      <c r="TRT1" s="679"/>
      <c r="TRU1" s="679"/>
      <c r="TRV1" s="679"/>
      <c r="TRW1" s="679"/>
      <c r="TRX1" s="679"/>
      <c r="TRY1" s="679"/>
      <c r="TRZ1" s="679"/>
      <c r="TSA1" s="679"/>
      <c r="TSB1" s="679"/>
      <c r="TSC1" s="679"/>
      <c r="TSD1" s="679"/>
      <c r="TSE1" s="679"/>
      <c r="TSF1" s="679"/>
      <c r="TSG1" s="679"/>
      <c r="TSH1" s="679"/>
      <c r="TSI1" s="679"/>
      <c r="TSJ1" s="679"/>
      <c r="TSK1" s="679"/>
      <c r="TSL1" s="679"/>
      <c r="TSM1" s="679"/>
      <c r="TSN1" s="679"/>
      <c r="TSO1" s="679"/>
      <c r="TSP1" s="679"/>
      <c r="TSQ1" s="679"/>
      <c r="TSR1" s="679"/>
      <c r="TSS1" s="679"/>
      <c r="TST1" s="679"/>
      <c r="TSU1" s="679"/>
      <c r="TSV1" s="679"/>
      <c r="TSW1" s="679"/>
      <c r="TSX1" s="679"/>
      <c r="TSY1" s="679"/>
      <c r="TSZ1" s="679"/>
      <c r="TTA1" s="679"/>
      <c r="TTB1" s="679"/>
      <c r="TTC1" s="679"/>
      <c r="TTD1" s="679"/>
      <c r="TTE1" s="679"/>
      <c r="TTF1" s="679"/>
      <c r="TTG1" s="679"/>
      <c r="TTH1" s="679"/>
      <c r="TTI1" s="679"/>
      <c r="TTJ1" s="679"/>
      <c r="TTK1" s="679"/>
      <c r="TTL1" s="679"/>
      <c r="TTM1" s="679"/>
      <c r="TTN1" s="679"/>
      <c r="TTO1" s="679"/>
      <c r="TTP1" s="679"/>
      <c r="TTQ1" s="679"/>
      <c r="TTR1" s="679"/>
      <c r="TTS1" s="679"/>
      <c r="TTT1" s="679"/>
      <c r="TTU1" s="679"/>
      <c r="TTV1" s="679"/>
      <c r="TTW1" s="679"/>
      <c r="TTX1" s="679"/>
      <c r="TTY1" s="679"/>
      <c r="TTZ1" s="679"/>
      <c r="TUA1" s="679"/>
      <c r="TUB1" s="679"/>
      <c r="TUC1" s="679"/>
      <c r="TUD1" s="679"/>
      <c r="TUE1" s="679"/>
      <c r="TUF1" s="679"/>
      <c r="TUG1" s="679"/>
      <c r="TUH1" s="679"/>
      <c r="TUI1" s="679"/>
      <c r="TUJ1" s="679"/>
      <c r="TUK1" s="679"/>
      <c r="TUL1" s="679"/>
      <c r="TUM1" s="679"/>
      <c r="TUN1" s="679"/>
      <c r="TUO1" s="679"/>
      <c r="TUP1" s="679"/>
      <c r="TUQ1" s="679"/>
      <c r="TUR1" s="679"/>
      <c r="TUS1" s="679"/>
      <c r="TUT1" s="679"/>
      <c r="TUU1" s="679"/>
      <c r="TUV1" s="679"/>
      <c r="TUW1" s="679"/>
      <c r="TUX1" s="679"/>
      <c r="TUY1" s="679"/>
      <c r="TUZ1" s="679"/>
      <c r="TVA1" s="679"/>
      <c r="TVB1" s="679"/>
      <c r="TVC1" s="679"/>
      <c r="TVD1" s="679"/>
      <c r="TVE1" s="679"/>
      <c r="TVF1" s="679"/>
      <c r="TVG1" s="679"/>
      <c r="TVH1" s="679"/>
      <c r="TVI1" s="679"/>
      <c r="TVJ1" s="679"/>
      <c r="TVK1" s="679"/>
      <c r="TVL1" s="679"/>
      <c r="TVM1" s="679"/>
      <c r="TVN1" s="679"/>
      <c r="TVO1" s="679"/>
      <c r="TVP1" s="679"/>
      <c r="TVQ1" s="679"/>
      <c r="TVR1" s="679"/>
      <c r="TVS1" s="679"/>
      <c r="TVT1" s="679"/>
      <c r="TVU1" s="679"/>
      <c r="TVV1" s="679"/>
      <c r="TVW1" s="679"/>
      <c r="TVX1" s="679"/>
      <c r="TVY1" s="679"/>
      <c r="TVZ1" s="679"/>
      <c r="TWA1" s="679"/>
      <c r="TWB1" s="679"/>
      <c r="TWC1" s="679"/>
      <c r="TWD1" s="679"/>
      <c r="TWE1" s="679"/>
      <c r="TWF1" s="679"/>
      <c r="TWG1" s="679"/>
      <c r="TWH1" s="679"/>
      <c r="TWI1" s="679"/>
      <c r="TWJ1" s="679"/>
      <c r="TWK1" s="679"/>
      <c r="TWL1" s="679"/>
      <c r="TWM1" s="679"/>
      <c r="TWN1" s="679"/>
      <c r="TWO1" s="679"/>
      <c r="TWP1" s="679"/>
      <c r="TWQ1" s="679"/>
      <c r="TWR1" s="679"/>
      <c r="TWS1" s="679"/>
      <c r="TWT1" s="679"/>
      <c r="TWU1" s="679"/>
      <c r="TWV1" s="679"/>
      <c r="TWW1" s="679"/>
      <c r="TWX1" s="679"/>
      <c r="TWY1" s="679"/>
      <c r="TWZ1" s="679"/>
      <c r="TXA1" s="679"/>
      <c r="TXB1" s="679"/>
      <c r="TXC1" s="679"/>
      <c r="TXD1" s="679"/>
      <c r="TXE1" s="679"/>
      <c r="TXF1" s="679"/>
      <c r="TXG1" s="679"/>
      <c r="TXH1" s="679"/>
      <c r="TXI1" s="679"/>
      <c r="TXJ1" s="679"/>
      <c r="TXK1" s="679"/>
      <c r="TXL1" s="679"/>
      <c r="TXM1" s="679"/>
      <c r="TXN1" s="679"/>
      <c r="TXO1" s="679"/>
      <c r="TXP1" s="679"/>
      <c r="TXQ1" s="679"/>
      <c r="TXR1" s="679"/>
      <c r="TXS1" s="679"/>
      <c r="TXT1" s="679"/>
      <c r="TXU1" s="679"/>
      <c r="TXV1" s="679"/>
      <c r="TXW1" s="679"/>
      <c r="TXX1" s="679"/>
      <c r="TXY1" s="679"/>
      <c r="TXZ1" s="679"/>
      <c r="TYA1" s="679"/>
      <c r="TYB1" s="679"/>
      <c r="TYC1" s="679"/>
      <c r="TYD1" s="679"/>
      <c r="TYE1" s="679"/>
      <c r="TYF1" s="679"/>
      <c r="TYG1" s="679"/>
      <c r="TYH1" s="679"/>
      <c r="TYI1" s="679"/>
      <c r="TYJ1" s="679"/>
      <c r="TYK1" s="679"/>
      <c r="TYL1" s="679"/>
      <c r="TYM1" s="679"/>
      <c r="TYN1" s="679"/>
      <c r="TYO1" s="679"/>
      <c r="TYP1" s="679"/>
      <c r="TYQ1" s="679"/>
      <c r="TYR1" s="679"/>
      <c r="TYS1" s="679"/>
      <c r="TYT1" s="679"/>
      <c r="TYU1" s="679"/>
      <c r="TYV1" s="679"/>
      <c r="TYW1" s="679"/>
      <c r="TYX1" s="679"/>
      <c r="TYY1" s="679"/>
      <c r="TYZ1" s="679"/>
      <c r="TZA1" s="679"/>
      <c r="TZB1" s="679"/>
      <c r="TZC1" s="679"/>
      <c r="TZD1" s="679"/>
      <c r="TZE1" s="679"/>
      <c r="TZF1" s="679"/>
      <c r="TZG1" s="679"/>
      <c r="TZH1" s="679"/>
      <c r="TZI1" s="679"/>
      <c r="TZJ1" s="679"/>
      <c r="TZK1" s="679"/>
      <c r="TZL1" s="679"/>
      <c r="TZM1" s="679"/>
      <c r="TZN1" s="679"/>
      <c r="TZO1" s="679"/>
      <c r="TZP1" s="679"/>
      <c r="TZQ1" s="679"/>
      <c r="TZR1" s="679"/>
      <c r="TZS1" s="679"/>
      <c r="TZT1" s="679"/>
      <c r="TZU1" s="679"/>
      <c r="TZV1" s="679"/>
      <c r="TZW1" s="679"/>
      <c r="TZX1" s="679"/>
      <c r="TZY1" s="679"/>
      <c r="TZZ1" s="679"/>
      <c r="UAA1" s="679"/>
      <c r="UAB1" s="679"/>
      <c r="UAC1" s="679"/>
      <c r="UAD1" s="679"/>
      <c r="UAE1" s="679"/>
      <c r="UAF1" s="679"/>
      <c r="UAG1" s="679"/>
      <c r="UAH1" s="679"/>
      <c r="UAI1" s="679"/>
      <c r="UAJ1" s="679"/>
      <c r="UAK1" s="679"/>
      <c r="UAL1" s="679"/>
      <c r="UAM1" s="679"/>
      <c r="UAN1" s="679"/>
      <c r="UAO1" s="679"/>
      <c r="UAP1" s="679"/>
      <c r="UAQ1" s="679"/>
      <c r="UAR1" s="679"/>
      <c r="UAS1" s="679"/>
      <c r="UAT1" s="679"/>
      <c r="UAU1" s="679"/>
      <c r="UAV1" s="679"/>
      <c r="UAW1" s="679"/>
      <c r="UAX1" s="679"/>
      <c r="UAY1" s="679"/>
      <c r="UAZ1" s="679"/>
      <c r="UBA1" s="679"/>
      <c r="UBB1" s="679"/>
      <c r="UBC1" s="679"/>
      <c r="UBD1" s="679"/>
      <c r="UBE1" s="679"/>
      <c r="UBF1" s="679"/>
      <c r="UBG1" s="679"/>
      <c r="UBH1" s="679"/>
      <c r="UBI1" s="679"/>
      <c r="UBJ1" s="679"/>
      <c r="UBK1" s="679"/>
      <c r="UBL1" s="679"/>
      <c r="UBM1" s="679"/>
      <c r="UBN1" s="679"/>
      <c r="UBO1" s="679"/>
      <c r="UBP1" s="679"/>
      <c r="UBQ1" s="679"/>
      <c r="UBR1" s="679"/>
      <c r="UBS1" s="679"/>
      <c r="UBT1" s="679"/>
      <c r="UBU1" s="679"/>
      <c r="UBV1" s="679"/>
      <c r="UBW1" s="679"/>
      <c r="UBX1" s="679"/>
      <c r="UBY1" s="679"/>
      <c r="UBZ1" s="679"/>
      <c r="UCA1" s="679"/>
      <c r="UCB1" s="679"/>
      <c r="UCC1" s="679"/>
      <c r="UCD1" s="679"/>
      <c r="UCE1" s="679"/>
      <c r="UCF1" s="679"/>
      <c r="UCG1" s="679"/>
      <c r="UCH1" s="679"/>
      <c r="UCI1" s="679"/>
      <c r="UCJ1" s="679"/>
      <c r="UCK1" s="679"/>
      <c r="UCL1" s="679"/>
      <c r="UCM1" s="679"/>
      <c r="UCN1" s="679"/>
      <c r="UCO1" s="679"/>
      <c r="UCP1" s="679"/>
      <c r="UCQ1" s="679"/>
      <c r="UCR1" s="679"/>
      <c r="UCS1" s="679"/>
      <c r="UCT1" s="679"/>
      <c r="UCU1" s="679"/>
      <c r="UCV1" s="679"/>
      <c r="UCW1" s="679"/>
      <c r="UCX1" s="679"/>
      <c r="UCY1" s="679"/>
      <c r="UCZ1" s="679"/>
      <c r="UDA1" s="679"/>
      <c r="UDB1" s="679"/>
      <c r="UDC1" s="679"/>
      <c r="UDD1" s="679"/>
      <c r="UDE1" s="679"/>
      <c r="UDF1" s="679"/>
      <c r="UDG1" s="679"/>
      <c r="UDH1" s="679"/>
      <c r="UDI1" s="679"/>
      <c r="UDJ1" s="679"/>
      <c r="UDK1" s="679"/>
      <c r="UDL1" s="679"/>
      <c r="UDM1" s="679"/>
      <c r="UDN1" s="679"/>
      <c r="UDO1" s="679"/>
      <c r="UDP1" s="679"/>
      <c r="UDQ1" s="679"/>
      <c r="UDR1" s="679"/>
      <c r="UDS1" s="679"/>
      <c r="UDT1" s="679"/>
      <c r="UDU1" s="679"/>
      <c r="UDV1" s="679"/>
      <c r="UDW1" s="679"/>
      <c r="UDX1" s="679"/>
      <c r="UDY1" s="679"/>
      <c r="UDZ1" s="679"/>
      <c r="UEA1" s="679"/>
      <c r="UEB1" s="679"/>
      <c r="UEC1" s="679"/>
      <c r="UED1" s="679"/>
      <c r="UEE1" s="679"/>
      <c r="UEF1" s="679"/>
      <c r="UEG1" s="679"/>
      <c r="UEH1" s="679"/>
      <c r="UEI1" s="679"/>
      <c r="UEJ1" s="679"/>
      <c r="UEK1" s="679"/>
      <c r="UEL1" s="679"/>
      <c r="UEM1" s="679"/>
      <c r="UEN1" s="679"/>
      <c r="UEO1" s="679"/>
      <c r="UEP1" s="679"/>
      <c r="UEQ1" s="679"/>
      <c r="UER1" s="679"/>
      <c r="UES1" s="679"/>
      <c r="UET1" s="679"/>
      <c r="UEU1" s="679"/>
      <c r="UEV1" s="679"/>
      <c r="UEW1" s="679"/>
      <c r="UEX1" s="679"/>
      <c r="UEY1" s="679"/>
      <c r="UEZ1" s="679"/>
      <c r="UFA1" s="679"/>
      <c r="UFB1" s="679"/>
      <c r="UFC1" s="679"/>
      <c r="UFD1" s="679"/>
      <c r="UFE1" s="679"/>
      <c r="UFF1" s="679"/>
      <c r="UFG1" s="679"/>
      <c r="UFH1" s="679"/>
      <c r="UFI1" s="679"/>
      <c r="UFJ1" s="679"/>
      <c r="UFK1" s="679"/>
      <c r="UFL1" s="679"/>
      <c r="UFM1" s="679"/>
      <c r="UFN1" s="679"/>
      <c r="UFO1" s="679"/>
      <c r="UFP1" s="679"/>
      <c r="UFQ1" s="679"/>
      <c r="UFR1" s="679"/>
      <c r="UFS1" s="679"/>
      <c r="UFT1" s="679"/>
      <c r="UFU1" s="679"/>
      <c r="UFV1" s="679"/>
      <c r="UFW1" s="679"/>
      <c r="UFX1" s="679"/>
      <c r="UFY1" s="679"/>
      <c r="UFZ1" s="679"/>
      <c r="UGA1" s="679"/>
      <c r="UGB1" s="679"/>
      <c r="UGC1" s="679"/>
      <c r="UGD1" s="679"/>
      <c r="UGE1" s="679"/>
      <c r="UGF1" s="679"/>
      <c r="UGG1" s="679"/>
      <c r="UGH1" s="679"/>
      <c r="UGI1" s="679"/>
      <c r="UGJ1" s="679"/>
      <c r="UGK1" s="679"/>
      <c r="UGL1" s="679"/>
      <c r="UGM1" s="679"/>
      <c r="UGN1" s="679"/>
      <c r="UGO1" s="679"/>
      <c r="UGP1" s="679"/>
      <c r="UGQ1" s="679"/>
      <c r="UGR1" s="679"/>
      <c r="UGS1" s="679"/>
      <c r="UGT1" s="679"/>
      <c r="UGU1" s="679"/>
      <c r="UGV1" s="679"/>
      <c r="UGW1" s="679"/>
      <c r="UGX1" s="679"/>
      <c r="UGY1" s="679"/>
      <c r="UGZ1" s="679"/>
      <c r="UHA1" s="679"/>
      <c r="UHB1" s="679"/>
      <c r="UHC1" s="679"/>
      <c r="UHD1" s="679"/>
      <c r="UHE1" s="679"/>
      <c r="UHF1" s="679"/>
      <c r="UHG1" s="679"/>
      <c r="UHH1" s="679"/>
      <c r="UHI1" s="679"/>
      <c r="UHJ1" s="679"/>
      <c r="UHK1" s="679"/>
      <c r="UHL1" s="679"/>
      <c r="UHM1" s="679"/>
      <c r="UHN1" s="679"/>
      <c r="UHO1" s="679"/>
      <c r="UHP1" s="679"/>
      <c r="UHQ1" s="679"/>
      <c r="UHR1" s="679"/>
      <c r="UHS1" s="679"/>
      <c r="UHT1" s="679"/>
      <c r="UHU1" s="679"/>
      <c r="UHV1" s="679"/>
      <c r="UHW1" s="679"/>
      <c r="UHX1" s="679"/>
      <c r="UHY1" s="679"/>
      <c r="UHZ1" s="679"/>
      <c r="UIA1" s="679"/>
      <c r="UIB1" s="679"/>
      <c r="UIC1" s="679"/>
      <c r="UID1" s="679"/>
      <c r="UIE1" s="679"/>
      <c r="UIF1" s="679"/>
      <c r="UIG1" s="679"/>
      <c r="UIH1" s="679"/>
      <c r="UII1" s="679"/>
      <c r="UIJ1" s="679"/>
      <c r="UIK1" s="679"/>
      <c r="UIL1" s="679"/>
      <c r="UIM1" s="679"/>
      <c r="UIN1" s="679"/>
      <c r="UIO1" s="679"/>
      <c r="UIP1" s="679"/>
      <c r="UIQ1" s="679"/>
      <c r="UIR1" s="679"/>
      <c r="UIS1" s="679"/>
      <c r="UIT1" s="679"/>
      <c r="UIU1" s="679"/>
      <c r="UIV1" s="679"/>
      <c r="UIW1" s="679"/>
      <c r="UIX1" s="679"/>
      <c r="UIY1" s="679"/>
      <c r="UIZ1" s="679"/>
      <c r="UJA1" s="679"/>
      <c r="UJB1" s="679"/>
      <c r="UJC1" s="679"/>
      <c r="UJD1" s="679"/>
      <c r="UJE1" s="679"/>
      <c r="UJF1" s="679"/>
      <c r="UJG1" s="679"/>
      <c r="UJH1" s="679"/>
      <c r="UJI1" s="679"/>
      <c r="UJJ1" s="679"/>
      <c r="UJK1" s="679"/>
      <c r="UJL1" s="679"/>
      <c r="UJM1" s="679"/>
      <c r="UJN1" s="679"/>
      <c r="UJO1" s="679"/>
      <c r="UJP1" s="679"/>
      <c r="UJQ1" s="679"/>
      <c r="UJR1" s="679"/>
      <c r="UJS1" s="679"/>
      <c r="UJT1" s="679"/>
      <c r="UJU1" s="679"/>
      <c r="UJV1" s="679"/>
      <c r="UJW1" s="679"/>
      <c r="UJX1" s="679"/>
      <c r="UJY1" s="679"/>
      <c r="UJZ1" s="679"/>
      <c r="UKA1" s="679"/>
      <c r="UKB1" s="679"/>
      <c r="UKC1" s="679"/>
      <c r="UKD1" s="679"/>
      <c r="UKE1" s="679"/>
      <c r="UKF1" s="679"/>
      <c r="UKG1" s="679"/>
      <c r="UKH1" s="679"/>
      <c r="UKI1" s="679"/>
      <c r="UKJ1" s="679"/>
      <c r="UKK1" s="679"/>
      <c r="UKL1" s="679"/>
      <c r="UKM1" s="679"/>
      <c r="UKN1" s="679"/>
      <c r="UKO1" s="679"/>
      <c r="UKP1" s="679"/>
      <c r="UKQ1" s="679"/>
      <c r="UKR1" s="679"/>
      <c r="UKS1" s="679"/>
      <c r="UKT1" s="679"/>
      <c r="UKU1" s="679"/>
      <c r="UKV1" s="679"/>
      <c r="UKW1" s="679"/>
      <c r="UKX1" s="679"/>
      <c r="UKY1" s="679"/>
      <c r="UKZ1" s="679"/>
      <c r="ULA1" s="679"/>
      <c r="ULB1" s="679"/>
      <c r="ULC1" s="679"/>
      <c r="ULD1" s="679"/>
      <c r="ULE1" s="679"/>
      <c r="ULF1" s="679"/>
      <c r="ULG1" s="679"/>
      <c r="ULH1" s="679"/>
      <c r="ULI1" s="679"/>
      <c r="ULJ1" s="679"/>
      <c r="ULK1" s="679"/>
      <c r="ULL1" s="679"/>
      <c r="ULM1" s="679"/>
      <c r="ULN1" s="679"/>
      <c r="ULO1" s="679"/>
      <c r="ULP1" s="679"/>
      <c r="ULQ1" s="679"/>
      <c r="ULR1" s="679"/>
      <c r="ULS1" s="679"/>
      <c r="ULT1" s="679"/>
      <c r="ULU1" s="679"/>
      <c r="ULV1" s="679"/>
      <c r="ULW1" s="679"/>
      <c r="ULX1" s="679"/>
      <c r="ULY1" s="679"/>
      <c r="ULZ1" s="679"/>
      <c r="UMA1" s="679"/>
      <c r="UMB1" s="679"/>
      <c r="UMC1" s="679"/>
      <c r="UMD1" s="679"/>
      <c r="UME1" s="679"/>
      <c r="UMF1" s="679"/>
      <c r="UMG1" s="679"/>
      <c r="UMH1" s="679"/>
      <c r="UMI1" s="679"/>
      <c r="UMJ1" s="679"/>
      <c r="UMK1" s="679"/>
      <c r="UML1" s="679"/>
      <c r="UMM1" s="679"/>
      <c r="UMN1" s="679"/>
      <c r="UMO1" s="679"/>
      <c r="UMP1" s="679"/>
      <c r="UMQ1" s="679"/>
      <c r="UMR1" s="679"/>
      <c r="UMS1" s="679"/>
      <c r="UMT1" s="679"/>
      <c r="UMU1" s="679"/>
      <c r="UMV1" s="679"/>
      <c r="UMW1" s="679"/>
      <c r="UMX1" s="679"/>
      <c r="UMY1" s="679"/>
      <c r="UMZ1" s="679"/>
      <c r="UNA1" s="679"/>
      <c r="UNB1" s="679"/>
      <c r="UNC1" s="679"/>
      <c r="UND1" s="679"/>
      <c r="UNE1" s="679"/>
      <c r="UNF1" s="679"/>
      <c r="UNG1" s="679"/>
      <c r="UNH1" s="679"/>
      <c r="UNI1" s="679"/>
      <c r="UNJ1" s="679"/>
      <c r="UNK1" s="679"/>
      <c r="UNL1" s="679"/>
      <c r="UNM1" s="679"/>
      <c r="UNN1" s="679"/>
      <c r="UNO1" s="679"/>
      <c r="UNP1" s="679"/>
      <c r="UNQ1" s="679"/>
      <c r="UNR1" s="679"/>
      <c r="UNS1" s="679"/>
      <c r="UNT1" s="679"/>
      <c r="UNU1" s="679"/>
      <c r="UNV1" s="679"/>
      <c r="UNW1" s="679"/>
      <c r="UNX1" s="679"/>
      <c r="UNY1" s="679"/>
      <c r="UNZ1" s="679"/>
      <c r="UOA1" s="679"/>
      <c r="UOB1" s="679"/>
      <c r="UOC1" s="679"/>
      <c r="UOD1" s="679"/>
      <c r="UOE1" s="679"/>
      <c r="UOF1" s="679"/>
      <c r="UOG1" s="679"/>
      <c r="UOH1" s="679"/>
      <c r="UOI1" s="679"/>
      <c r="UOJ1" s="679"/>
      <c r="UOK1" s="679"/>
      <c r="UOL1" s="679"/>
      <c r="UOM1" s="679"/>
      <c r="UON1" s="679"/>
      <c r="UOO1" s="679"/>
      <c r="UOP1" s="679"/>
      <c r="UOQ1" s="679"/>
      <c r="UOR1" s="679"/>
      <c r="UOS1" s="679"/>
      <c r="UOT1" s="679"/>
      <c r="UOU1" s="679"/>
      <c r="UOV1" s="679"/>
      <c r="UOW1" s="679"/>
      <c r="UOX1" s="679"/>
      <c r="UOY1" s="679"/>
      <c r="UOZ1" s="679"/>
      <c r="UPA1" s="679"/>
      <c r="UPB1" s="679"/>
      <c r="UPC1" s="679"/>
      <c r="UPD1" s="679"/>
      <c r="UPE1" s="679"/>
      <c r="UPF1" s="679"/>
      <c r="UPG1" s="679"/>
      <c r="UPH1" s="679"/>
      <c r="UPI1" s="679"/>
      <c r="UPJ1" s="679"/>
      <c r="UPK1" s="679"/>
      <c r="UPL1" s="679"/>
      <c r="UPM1" s="679"/>
      <c r="UPN1" s="679"/>
      <c r="UPO1" s="679"/>
      <c r="UPP1" s="679"/>
      <c r="UPQ1" s="679"/>
      <c r="UPR1" s="679"/>
      <c r="UPS1" s="679"/>
      <c r="UPT1" s="679"/>
      <c r="UPU1" s="679"/>
      <c r="UPV1" s="679"/>
      <c r="UPW1" s="679"/>
      <c r="UPX1" s="679"/>
      <c r="UPY1" s="679"/>
      <c r="UPZ1" s="679"/>
      <c r="UQA1" s="679"/>
      <c r="UQB1" s="679"/>
      <c r="UQC1" s="679"/>
      <c r="UQD1" s="679"/>
      <c r="UQE1" s="679"/>
      <c r="UQF1" s="679"/>
      <c r="UQG1" s="679"/>
      <c r="UQH1" s="679"/>
      <c r="UQI1" s="679"/>
      <c r="UQJ1" s="679"/>
      <c r="UQK1" s="679"/>
      <c r="UQL1" s="679"/>
      <c r="UQM1" s="679"/>
      <c r="UQN1" s="679"/>
      <c r="UQO1" s="679"/>
      <c r="UQP1" s="679"/>
      <c r="UQQ1" s="679"/>
      <c r="UQR1" s="679"/>
      <c r="UQS1" s="679"/>
      <c r="UQT1" s="679"/>
      <c r="UQU1" s="679"/>
      <c r="UQV1" s="679"/>
      <c r="UQW1" s="679"/>
      <c r="UQX1" s="679"/>
      <c r="UQY1" s="679"/>
      <c r="UQZ1" s="679"/>
      <c r="URA1" s="679"/>
      <c r="URB1" s="679"/>
      <c r="URC1" s="679"/>
      <c r="URD1" s="679"/>
      <c r="URE1" s="679"/>
      <c r="URF1" s="679"/>
      <c r="URG1" s="679"/>
      <c r="URH1" s="679"/>
      <c r="URI1" s="679"/>
      <c r="URJ1" s="679"/>
      <c r="URK1" s="679"/>
      <c r="URL1" s="679"/>
      <c r="URM1" s="679"/>
      <c r="URN1" s="679"/>
      <c r="URO1" s="679"/>
      <c r="URP1" s="679"/>
      <c r="URQ1" s="679"/>
      <c r="URR1" s="679"/>
      <c r="URS1" s="679"/>
      <c r="URT1" s="679"/>
      <c r="URU1" s="679"/>
      <c r="URV1" s="679"/>
      <c r="URW1" s="679"/>
      <c r="URX1" s="679"/>
      <c r="URY1" s="679"/>
      <c r="URZ1" s="679"/>
      <c r="USA1" s="679"/>
      <c r="USB1" s="679"/>
      <c r="USC1" s="679"/>
      <c r="USD1" s="679"/>
      <c r="USE1" s="679"/>
      <c r="USF1" s="679"/>
      <c r="USG1" s="679"/>
      <c r="USH1" s="679"/>
      <c r="USI1" s="679"/>
      <c r="USJ1" s="679"/>
      <c r="USK1" s="679"/>
      <c r="USL1" s="679"/>
      <c r="USM1" s="679"/>
      <c r="USN1" s="679"/>
      <c r="USO1" s="679"/>
      <c r="USP1" s="679"/>
      <c r="USQ1" s="679"/>
      <c r="USR1" s="679"/>
      <c r="USS1" s="679"/>
      <c r="UST1" s="679"/>
      <c r="USU1" s="679"/>
      <c r="USV1" s="679"/>
      <c r="USW1" s="679"/>
      <c r="USX1" s="679"/>
      <c r="USY1" s="679"/>
      <c r="USZ1" s="679"/>
      <c r="UTA1" s="679"/>
      <c r="UTB1" s="679"/>
      <c r="UTC1" s="679"/>
      <c r="UTD1" s="679"/>
      <c r="UTE1" s="679"/>
      <c r="UTF1" s="679"/>
      <c r="UTG1" s="679"/>
      <c r="UTH1" s="679"/>
      <c r="UTI1" s="679"/>
      <c r="UTJ1" s="679"/>
      <c r="UTK1" s="679"/>
      <c r="UTL1" s="679"/>
      <c r="UTM1" s="679"/>
      <c r="UTN1" s="679"/>
      <c r="UTO1" s="679"/>
      <c r="UTP1" s="679"/>
      <c r="UTQ1" s="679"/>
      <c r="UTR1" s="679"/>
      <c r="UTS1" s="679"/>
      <c r="UTT1" s="679"/>
      <c r="UTU1" s="679"/>
      <c r="UTV1" s="679"/>
      <c r="UTW1" s="679"/>
      <c r="UTX1" s="679"/>
      <c r="UTY1" s="679"/>
      <c r="UTZ1" s="679"/>
      <c r="UUA1" s="679"/>
      <c r="UUB1" s="679"/>
      <c r="UUC1" s="679"/>
      <c r="UUD1" s="679"/>
      <c r="UUE1" s="679"/>
      <c r="UUF1" s="679"/>
      <c r="UUG1" s="679"/>
      <c r="UUH1" s="679"/>
      <c r="UUI1" s="679"/>
      <c r="UUJ1" s="679"/>
      <c r="UUK1" s="679"/>
      <c r="UUL1" s="679"/>
      <c r="UUM1" s="679"/>
      <c r="UUN1" s="679"/>
      <c r="UUO1" s="679"/>
      <c r="UUP1" s="679"/>
      <c r="UUQ1" s="679"/>
      <c r="UUR1" s="679"/>
      <c r="UUS1" s="679"/>
      <c r="UUT1" s="679"/>
      <c r="UUU1" s="679"/>
      <c r="UUV1" s="679"/>
      <c r="UUW1" s="679"/>
      <c r="UUX1" s="679"/>
      <c r="UUY1" s="679"/>
      <c r="UUZ1" s="679"/>
      <c r="UVA1" s="679"/>
      <c r="UVB1" s="679"/>
      <c r="UVC1" s="679"/>
      <c r="UVD1" s="679"/>
      <c r="UVE1" s="679"/>
      <c r="UVF1" s="679"/>
      <c r="UVG1" s="679"/>
      <c r="UVH1" s="679"/>
      <c r="UVI1" s="679"/>
      <c r="UVJ1" s="679"/>
      <c r="UVK1" s="679"/>
      <c r="UVL1" s="679"/>
      <c r="UVM1" s="679"/>
      <c r="UVN1" s="679"/>
      <c r="UVO1" s="679"/>
      <c r="UVP1" s="679"/>
      <c r="UVQ1" s="679"/>
      <c r="UVR1" s="679"/>
      <c r="UVS1" s="679"/>
      <c r="UVT1" s="679"/>
      <c r="UVU1" s="679"/>
      <c r="UVV1" s="679"/>
      <c r="UVW1" s="679"/>
      <c r="UVX1" s="679"/>
      <c r="UVY1" s="679"/>
      <c r="UVZ1" s="679"/>
      <c r="UWA1" s="679"/>
      <c r="UWB1" s="679"/>
      <c r="UWC1" s="679"/>
      <c r="UWD1" s="679"/>
      <c r="UWE1" s="679"/>
      <c r="UWF1" s="679"/>
      <c r="UWG1" s="679"/>
      <c r="UWH1" s="679"/>
      <c r="UWI1" s="679"/>
      <c r="UWJ1" s="679"/>
      <c r="UWK1" s="679"/>
      <c r="UWL1" s="679"/>
      <c r="UWM1" s="679"/>
      <c r="UWN1" s="679"/>
      <c r="UWO1" s="679"/>
      <c r="UWP1" s="679"/>
      <c r="UWQ1" s="679"/>
      <c r="UWR1" s="679"/>
      <c r="UWS1" s="679"/>
      <c r="UWT1" s="679"/>
      <c r="UWU1" s="679"/>
      <c r="UWV1" s="679"/>
      <c r="UWW1" s="679"/>
      <c r="UWX1" s="679"/>
      <c r="UWY1" s="679"/>
      <c r="UWZ1" s="679"/>
      <c r="UXA1" s="679"/>
      <c r="UXB1" s="679"/>
      <c r="UXC1" s="679"/>
      <c r="UXD1" s="679"/>
      <c r="UXE1" s="679"/>
      <c r="UXF1" s="679"/>
      <c r="UXG1" s="679"/>
      <c r="UXH1" s="679"/>
      <c r="UXI1" s="679"/>
      <c r="UXJ1" s="679"/>
      <c r="UXK1" s="679"/>
      <c r="UXL1" s="679"/>
      <c r="UXM1" s="679"/>
      <c r="UXN1" s="679"/>
      <c r="UXO1" s="679"/>
      <c r="UXP1" s="679"/>
      <c r="UXQ1" s="679"/>
      <c r="UXR1" s="679"/>
      <c r="UXS1" s="679"/>
      <c r="UXT1" s="679"/>
      <c r="UXU1" s="679"/>
      <c r="UXV1" s="679"/>
      <c r="UXW1" s="679"/>
      <c r="UXX1" s="679"/>
      <c r="UXY1" s="679"/>
      <c r="UXZ1" s="679"/>
      <c r="UYA1" s="679"/>
      <c r="UYB1" s="679"/>
      <c r="UYC1" s="679"/>
      <c r="UYD1" s="679"/>
      <c r="UYE1" s="679"/>
      <c r="UYF1" s="679"/>
      <c r="UYG1" s="679"/>
      <c r="UYH1" s="679"/>
      <c r="UYI1" s="679"/>
      <c r="UYJ1" s="679"/>
      <c r="UYK1" s="679"/>
      <c r="UYL1" s="679"/>
      <c r="UYM1" s="679"/>
      <c r="UYN1" s="679"/>
      <c r="UYO1" s="679"/>
      <c r="UYP1" s="679"/>
      <c r="UYQ1" s="679"/>
      <c r="UYR1" s="679"/>
      <c r="UYS1" s="679"/>
      <c r="UYT1" s="679"/>
      <c r="UYU1" s="679"/>
      <c r="UYV1" s="679"/>
      <c r="UYW1" s="679"/>
      <c r="UYX1" s="679"/>
      <c r="UYY1" s="679"/>
      <c r="UYZ1" s="679"/>
      <c r="UZA1" s="679"/>
      <c r="UZB1" s="679"/>
      <c r="UZC1" s="679"/>
      <c r="UZD1" s="679"/>
      <c r="UZE1" s="679"/>
      <c r="UZF1" s="679"/>
      <c r="UZG1" s="679"/>
      <c r="UZH1" s="679"/>
      <c r="UZI1" s="679"/>
      <c r="UZJ1" s="679"/>
      <c r="UZK1" s="679"/>
      <c r="UZL1" s="679"/>
      <c r="UZM1" s="679"/>
      <c r="UZN1" s="679"/>
      <c r="UZO1" s="679"/>
      <c r="UZP1" s="679"/>
      <c r="UZQ1" s="679"/>
      <c r="UZR1" s="679"/>
      <c r="UZS1" s="679"/>
      <c r="UZT1" s="679"/>
      <c r="UZU1" s="679"/>
      <c r="UZV1" s="679"/>
      <c r="UZW1" s="679"/>
      <c r="UZX1" s="679"/>
      <c r="UZY1" s="679"/>
      <c r="UZZ1" s="679"/>
      <c r="VAA1" s="679"/>
      <c r="VAB1" s="679"/>
      <c r="VAC1" s="679"/>
      <c r="VAD1" s="679"/>
      <c r="VAE1" s="679"/>
      <c r="VAF1" s="679"/>
      <c r="VAG1" s="679"/>
      <c r="VAH1" s="679"/>
      <c r="VAI1" s="679"/>
      <c r="VAJ1" s="679"/>
      <c r="VAK1" s="679"/>
      <c r="VAL1" s="679"/>
      <c r="VAM1" s="679"/>
      <c r="VAN1" s="679"/>
      <c r="VAO1" s="679"/>
      <c r="VAP1" s="679"/>
      <c r="VAQ1" s="679"/>
      <c r="VAR1" s="679"/>
      <c r="VAS1" s="679"/>
      <c r="VAT1" s="679"/>
      <c r="VAU1" s="679"/>
      <c r="VAV1" s="679"/>
      <c r="VAW1" s="679"/>
      <c r="VAX1" s="679"/>
      <c r="VAY1" s="679"/>
      <c r="VAZ1" s="679"/>
      <c r="VBA1" s="679"/>
      <c r="VBB1" s="679"/>
      <c r="VBC1" s="679"/>
      <c r="VBD1" s="679"/>
      <c r="VBE1" s="679"/>
      <c r="VBF1" s="679"/>
      <c r="VBG1" s="679"/>
      <c r="VBH1" s="679"/>
      <c r="VBI1" s="679"/>
      <c r="VBJ1" s="679"/>
      <c r="VBK1" s="679"/>
      <c r="VBL1" s="679"/>
      <c r="VBM1" s="679"/>
      <c r="VBN1" s="679"/>
      <c r="VBO1" s="679"/>
      <c r="VBP1" s="679"/>
      <c r="VBQ1" s="679"/>
      <c r="VBR1" s="679"/>
      <c r="VBS1" s="679"/>
      <c r="VBT1" s="679"/>
      <c r="VBU1" s="679"/>
      <c r="VBV1" s="679"/>
      <c r="VBW1" s="679"/>
      <c r="VBX1" s="679"/>
      <c r="VBY1" s="679"/>
      <c r="VBZ1" s="679"/>
      <c r="VCA1" s="679"/>
      <c r="VCB1" s="679"/>
      <c r="VCC1" s="679"/>
      <c r="VCD1" s="679"/>
      <c r="VCE1" s="679"/>
      <c r="VCF1" s="679"/>
      <c r="VCG1" s="679"/>
      <c r="VCH1" s="679"/>
      <c r="VCI1" s="679"/>
      <c r="VCJ1" s="679"/>
      <c r="VCK1" s="679"/>
      <c r="VCL1" s="679"/>
      <c r="VCM1" s="679"/>
      <c r="VCN1" s="679"/>
      <c r="VCO1" s="679"/>
      <c r="VCP1" s="679"/>
      <c r="VCQ1" s="679"/>
      <c r="VCR1" s="679"/>
      <c r="VCS1" s="679"/>
      <c r="VCT1" s="679"/>
      <c r="VCU1" s="679"/>
      <c r="VCV1" s="679"/>
      <c r="VCW1" s="679"/>
      <c r="VCX1" s="679"/>
      <c r="VCY1" s="679"/>
      <c r="VCZ1" s="679"/>
      <c r="VDA1" s="679"/>
      <c r="VDB1" s="679"/>
      <c r="VDC1" s="679"/>
      <c r="VDD1" s="679"/>
      <c r="VDE1" s="679"/>
      <c r="VDF1" s="679"/>
      <c r="VDG1" s="679"/>
      <c r="VDH1" s="679"/>
      <c r="VDI1" s="679"/>
      <c r="VDJ1" s="679"/>
      <c r="VDK1" s="679"/>
      <c r="VDL1" s="679"/>
      <c r="VDM1" s="679"/>
      <c r="VDN1" s="679"/>
      <c r="VDO1" s="679"/>
      <c r="VDP1" s="679"/>
      <c r="VDQ1" s="679"/>
      <c r="VDR1" s="679"/>
      <c r="VDS1" s="679"/>
      <c r="VDT1" s="679"/>
      <c r="VDU1" s="679"/>
      <c r="VDV1" s="679"/>
      <c r="VDW1" s="679"/>
      <c r="VDX1" s="679"/>
      <c r="VDY1" s="679"/>
      <c r="VDZ1" s="679"/>
      <c r="VEA1" s="679"/>
      <c r="VEB1" s="679"/>
      <c r="VEC1" s="679"/>
      <c r="VED1" s="679"/>
      <c r="VEE1" s="679"/>
      <c r="VEF1" s="679"/>
      <c r="VEG1" s="679"/>
      <c r="VEH1" s="679"/>
      <c r="VEI1" s="679"/>
      <c r="VEJ1" s="679"/>
      <c r="VEK1" s="679"/>
      <c r="VEL1" s="679"/>
      <c r="VEM1" s="679"/>
      <c r="VEN1" s="679"/>
      <c r="VEO1" s="679"/>
      <c r="VEP1" s="679"/>
      <c r="VEQ1" s="679"/>
      <c r="VER1" s="679"/>
      <c r="VES1" s="679"/>
      <c r="VET1" s="679"/>
      <c r="VEU1" s="679"/>
      <c r="VEV1" s="679"/>
      <c r="VEW1" s="679"/>
      <c r="VEX1" s="679"/>
      <c r="VEY1" s="679"/>
      <c r="VEZ1" s="679"/>
      <c r="VFA1" s="679"/>
      <c r="VFB1" s="679"/>
      <c r="VFC1" s="679"/>
      <c r="VFD1" s="679"/>
      <c r="VFE1" s="679"/>
      <c r="VFF1" s="679"/>
      <c r="VFG1" s="679"/>
      <c r="VFH1" s="679"/>
      <c r="VFI1" s="679"/>
      <c r="VFJ1" s="679"/>
      <c r="VFK1" s="679"/>
      <c r="VFL1" s="679"/>
      <c r="VFM1" s="679"/>
      <c r="VFN1" s="679"/>
      <c r="VFO1" s="679"/>
      <c r="VFP1" s="679"/>
      <c r="VFQ1" s="679"/>
      <c r="VFR1" s="679"/>
      <c r="VFS1" s="679"/>
      <c r="VFT1" s="679"/>
      <c r="VFU1" s="679"/>
      <c r="VFV1" s="679"/>
      <c r="VFW1" s="679"/>
      <c r="VFX1" s="679"/>
      <c r="VFY1" s="679"/>
      <c r="VFZ1" s="679"/>
      <c r="VGA1" s="679"/>
      <c r="VGB1" s="679"/>
      <c r="VGC1" s="679"/>
      <c r="VGD1" s="679"/>
      <c r="VGE1" s="679"/>
      <c r="VGF1" s="679"/>
      <c r="VGG1" s="679"/>
      <c r="VGH1" s="679"/>
      <c r="VGI1" s="679"/>
      <c r="VGJ1" s="679"/>
      <c r="VGK1" s="679"/>
      <c r="VGL1" s="679"/>
      <c r="VGM1" s="679"/>
      <c r="VGN1" s="679"/>
      <c r="VGO1" s="679"/>
      <c r="VGP1" s="679"/>
      <c r="VGQ1" s="679"/>
      <c r="VGR1" s="679"/>
      <c r="VGS1" s="679"/>
      <c r="VGT1" s="679"/>
      <c r="VGU1" s="679"/>
      <c r="VGV1" s="679"/>
      <c r="VGW1" s="679"/>
      <c r="VGX1" s="679"/>
      <c r="VGY1" s="679"/>
      <c r="VGZ1" s="679"/>
      <c r="VHA1" s="679"/>
      <c r="VHB1" s="679"/>
      <c r="VHC1" s="679"/>
      <c r="VHD1" s="679"/>
      <c r="VHE1" s="679"/>
      <c r="VHF1" s="679"/>
      <c r="VHG1" s="679"/>
      <c r="VHH1" s="679"/>
      <c r="VHI1" s="679"/>
      <c r="VHJ1" s="679"/>
      <c r="VHK1" s="679"/>
      <c r="VHL1" s="679"/>
      <c r="VHM1" s="679"/>
      <c r="VHN1" s="679"/>
      <c r="VHO1" s="679"/>
      <c r="VHP1" s="679"/>
      <c r="VHQ1" s="679"/>
      <c r="VHR1" s="679"/>
      <c r="VHS1" s="679"/>
      <c r="VHT1" s="679"/>
      <c r="VHU1" s="679"/>
      <c r="VHV1" s="679"/>
      <c r="VHW1" s="679"/>
      <c r="VHX1" s="679"/>
      <c r="VHY1" s="679"/>
      <c r="VHZ1" s="679"/>
      <c r="VIA1" s="679"/>
      <c r="VIB1" s="679"/>
      <c r="VIC1" s="679"/>
      <c r="VID1" s="679"/>
      <c r="VIE1" s="679"/>
      <c r="VIF1" s="679"/>
      <c r="VIG1" s="679"/>
      <c r="VIH1" s="679"/>
      <c r="VII1" s="679"/>
      <c r="VIJ1" s="679"/>
      <c r="VIK1" s="679"/>
      <c r="VIL1" s="679"/>
      <c r="VIM1" s="679"/>
      <c r="VIN1" s="679"/>
      <c r="VIO1" s="679"/>
      <c r="VIP1" s="679"/>
      <c r="VIQ1" s="679"/>
      <c r="VIR1" s="679"/>
      <c r="VIS1" s="679"/>
      <c r="VIT1" s="679"/>
      <c r="VIU1" s="679"/>
      <c r="VIV1" s="679"/>
      <c r="VIW1" s="679"/>
      <c r="VIX1" s="679"/>
      <c r="VIY1" s="679"/>
      <c r="VIZ1" s="679"/>
      <c r="VJA1" s="679"/>
      <c r="VJB1" s="679"/>
      <c r="VJC1" s="679"/>
      <c r="VJD1" s="679"/>
      <c r="VJE1" s="679"/>
      <c r="VJF1" s="679"/>
      <c r="VJG1" s="679"/>
      <c r="VJH1" s="679"/>
      <c r="VJI1" s="679"/>
      <c r="VJJ1" s="679"/>
      <c r="VJK1" s="679"/>
      <c r="VJL1" s="679"/>
      <c r="VJM1" s="679"/>
      <c r="VJN1" s="679"/>
      <c r="VJO1" s="679"/>
      <c r="VJP1" s="679"/>
      <c r="VJQ1" s="679"/>
      <c r="VJR1" s="679"/>
      <c r="VJS1" s="679"/>
      <c r="VJT1" s="679"/>
      <c r="VJU1" s="679"/>
      <c r="VJV1" s="679"/>
      <c r="VJW1" s="679"/>
      <c r="VJX1" s="679"/>
      <c r="VJY1" s="679"/>
      <c r="VJZ1" s="679"/>
      <c r="VKA1" s="679"/>
      <c r="VKB1" s="679"/>
      <c r="VKC1" s="679"/>
      <c r="VKD1" s="679"/>
      <c r="VKE1" s="679"/>
      <c r="VKF1" s="679"/>
      <c r="VKG1" s="679"/>
      <c r="VKH1" s="679"/>
      <c r="VKI1" s="679"/>
      <c r="VKJ1" s="679"/>
      <c r="VKK1" s="679"/>
      <c r="VKL1" s="679"/>
      <c r="VKM1" s="679"/>
      <c r="VKN1" s="679"/>
      <c r="VKO1" s="679"/>
      <c r="VKP1" s="679"/>
      <c r="VKQ1" s="679"/>
      <c r="VKR1" s="679"/>
      <c r="VKS1" s="679"/>
      <c r="VKT1" s="679"/>
      <c r="VKU1" s="679"/>
      <c r="VKV1" s="679"/>
      <c r="VKW1" s="679"/>
      <c r="VKX1" s="679"/>
      <c r="VKY1" s="679"/>
      <c r="VKZ1" s="679"/>
      <c r="VLA1" s="679"/>
      <c r="VLB1" s="679"/>
      <c r="VLC1" s="679"/>
      <c r="VLD1" s="679"/>
      <c r="VLE1" s="679"/>
      <c r="VLF1" s="679"/>
      <c r="VLG1" s="679"/>
      <c r="VLH1" s="679"/>
      <c r="VLI1" s="679"/>
      <c r="VLJ1" s="679"/>
      <c r="VLK1" s="679"/>
      <c r="VLL1" s="679"/>
      <c r="VLM1" s="679"/>
      <c r="VLN1" s="679"/>
      <c r="VLO1" s="679"/>
      <c r="VLP1" s="679"/>
      <c r="VLQ1" s="679"/>
      <c r="VLR1" s="679"/>
      <c r="VLS1" s="679"/>
      <c r="VLT1" s="679"/>
      <c r="VLU1" s="679"/>
      <c r="VLV1" s="679"/>
      <c r="VLW1" s="679"/>
      <c r="VLX1" s="679"/>
      <c r="VLY1" s="679"/>
      <c r="VLZ1" s="679"/>
      <c r="VMA1" s="679"/>
      <c r="VMB1" s="679"/>
      <c r="VMC1" s="679"/>
      <c r="VMD1" s="679"/>
      <c r="VME1" s="679"/>
      <c r="VMF1" s="679"/>
      <c r="VMG1" s="679"/>
      <c r="VMH1" s="679"/>
      <c r="VMI1" s="679"/>
      <c r="VMJ1" s="679"/>
      <c r="VMK1" s="679"/>
      <c r="VML1" s="679"/>
      <c r="VMM1" s="679"/>
      <c r="VMN1" s="679"/>
      <c r="VMO1" s="679"/>
      <c r="VMP1" s="679"/>
      <c r="VMQ1" s="679"/>
      <c r="VMR1" s="679"/>
      <c r="VMS1" s="679"/>
      <c r="VMT1" s="679"/>
      <c r="VMU1" s="679"/>
      <c r="VMV1" s="679"/>
      <c r="VMW1" s="679"/>
      <c r="VMX1" s="679"/>
      <c r="VMY1" s="679"/>
      <c r="VMZ1" s="679"/>
      <c r="VNA1" s="679"/>
      <c r="VNB1" s="679"/>
      <c r="VNC1" s="679"/>
      <c r="VND1" s="679"/>
      <c r="VNE1" s="679"/>
      <c r="VNF1" s="679"/>
      <c r="VNG1" s="679"/>
      <c r="VNH1" s="679"/>
      <c r="VNI1" s="679"/>
      <c r="VNJ1" s="679"/>
      <c r="VNK1" s="679"/>
      <c r="VNL1" s="679"/>
      <c r="VNM1" s="679"/>
      <c r="VNN1" s="679"/>
      <c r="VNO1" s="679"/>
      <c r="VNP1" s="679"/>
      <c r="VNQ1" s="679"/>
      <c r="VNR1" s="679"/>
      <c r="VNS1" s="679"/>
      <c r="VNT1" s="679"/>
      <c r="VNU1" s="679"/>
      <c r="VNV1" s="679"/>
      <c r="VNW1" s="679"/>
      <c r="VNX1" s="679"/>
      <c r="VNY1" s="679"/>
      <c r="VNZ1" s="679"/>
      <c r="VOA1" s="679"/>
      <c r="VOB1" s="679"/>
      <c r="VOC1" s="679"/>
      <c r="VOD1" s="679"/>
      <c r="VOE1" s="679"/>
      <c r="VOF1" s="679"/>
      <c r="VOG1" s="679"/>
      <c r="VOH1" s="679"/>
      <c r="VOI1" s="679"/>
      <c r="VOJ1" s="679"/>
      <c r="VOK1" s="679"/>
      <c r="VOL1" s="679"/>
      <c r="VOM1" s="679"/>
      <c r="VON1" s="679"/>
      <c r="VOO1" s="679"/>
      <c r="VOP1" s="679"/>
      <c r="VOQ1" s="679"/>
      <c r="VOR1" s="679"/>
      <c r="VOS1" s="679"/>
      <c r="VOT1" s="679"/>
      <c r="VOU1" s="679"/>
      <c r="VOV1" s="679"/>
      <c r="VOW1" s="679"/>
      <c r="VOX1" s="679"/>
      <c r="VOY1" s="679"/>
      <c r="VOZ1" s="679"/>
      <c r="VPA1" s="679"/>
      <c r="VPB1" s="679"/>
      <c r="VPC1" s="679"/>
      <c r="VPD1" s="679"/>
      <c r="VPE1" s="679"/>
      <c r="VPF1" s="679"/>
      <c r="VPG1" s="679"/>
      <c r="VPH1" s="679"/>
      <c r="VPI1" s="679"/>
      <c r="VPJ1" s="679"/>
      <c r="VPK1" s="679"/>
      <c r="VPL1" s="679"/>
      <c r="VPM1" s="679"/>
      <c r="VPN1" s="679"/>
      <c r="VPO1" s="679"/>
      <c r="VPP1" s="679"/>
      <c r="VPQ1" s="679"/>
      <c r="VPR1" s="679"/>
      <c r="VPS1" s="679"/>
      <c r="VPT1" s="679"/>
      <c r="VPU1" s="679"/>
      <c r="VPV1" s="679"/>
      <c r="VPW1" s="679"/>
      <c r="VPX1" s="679"/>
      <c r="VPY1" s="679"/>
      <c r="VPZ1" s="679"/>
      <c r="VQA1" s="679"/>
      <c r="VQB1" s="679"/>
      <c r="VQC1" s="679"/>
      <c r="VQD1" s="679"/>
      <c r="VQE1" s="679"/>
      <c r="VQF1" s="679"/>
      <c r="VQG1" s="679"/>
      <c r="VQH1" s="679"/>
      <c r="VQI1" s="679"/>
      <c r="VQJ1" s="679"/>
      <c r="VQK1" s="679"/>
      <c r="VQL1" s="679"/>
      <c r="VQM1" s="679"/>
      <c r="VQN1" s="679"/>
      <c r="VQO1" s="679"/>
      <c r="VQP1" s="679"/>
      <c r="VQQ1" s="679"/>
      <c r="VQR1" s="679"/>
      <c r="VQS1" s="679"/>
      <c r="VQT1" s="679"/>
      <c r="VQU1" s="679"/>
      <c r="VQV1" s="679"/>
      <c r="VQW1" s="679"/>
      <c r="VQX1" s="679"/>
      <c r="VQY1" s="679"/>
      <c r="VQZ1" s="679"/>
      <c r="VRA1" s="679"/>
      <c r="VRB1" s="679"/>
      <c r="VRC1" s="679"/>
      <c r="VRD1" s="679"/>
      <c r="VRE1" s="679"/>
      <c r="VRF1" s="679"/>
      <c r="VRG1" s="679"/>
      <c r="VRH1" s="679"/>
      <c r="VRI1" s="679"/>
      <c r="VRJ1" s="679"/>
      <c r="VRK1" s="679"/>
      <c r="VRL1" s="679"/>
      <c r="VRM1" s="679"/>
      <c r="VRN1" s="679"/>
      <c r="VRO1" s="679"/>
      <c r="VRP1" s="679"/>
      <c r="VRQ1" s="679"/>
      <c r="VRR1" s="679"/>
      <c r="VRS1" s="679"/>
      <c r="VRT1" s="679"/>
      <c r="VRU1" s="679"/>
      <c r="VRV1" s="679"/>
      <c r="VRW1" s="679"/>
      <c r="VRX1" s="679"/>
      <c r="VRY1" s="679"/>
      <c r="VRZ1" s="679"/>
      <c r="VSA1" s="679"/>
      <c r="VSB1" s="679"/>
      <c r="VSC1" s="679"/>
      <c r="VSD1" s="679"/>
      <c r="VSE1" s="679"/>
      <c r="VSF1" s="679"/>
      <c r="VSG1" s="679"/>
      <c r="VSH1" s="679"/>
      <c r="VSI1" s="679"/>
      <c r="VSJ1" s="679"/>
      <c r="VSK1" s="679"/>
      <c r="VSL1" s="679"/>
      <c r="VSM1" s="679"/>
      <c r="VSN1" s="679"/>
      <c r="VSO1" s="679"/>
      <c r="VSP1" s="679"/>
      <c r="VSQ1" s="679"/>
      <c r="VSR1" s="679"/>
      <c r="VSS1" s="679"/>
      <c r="VST1" s="679"/>
      <c r="VSU1" s="679"/>
      <c r="VSV1" s="679"/>
      <c r="VSW1" s="679"/>
      <c r="VSX1" s="679"/>
      <c r="VSY1" s="679"/>
      <c r="VSZ1" s="679"/>
      <c r="VTA1" s="679"/>
      <c r="VTB1" s="679"/>
      <c r="VTC1" s="679"/>
      <c r="VTD1" s="679"/>
      <c r="VTE1" s="679"/>
      <c r="VTF1" s="679"/>
      <c r="VTG1" s="679"/>
      <c r="VTH1" s="679"/>
      <c r="VTI1" s="679"/>
      <c r="VTJ1" s="679"/>
      <c r="VTK1" s="679"/>
      <c r="VTL1" s="679"/>
      <c r="VTM1" s="679"/>
      <c r="VTN1" s="679"/>
      <c r="VTO1" s="679"/>
      <c r="VTP1" s="679"/>
      <c r="VTQ1" s="679"/>
      <c r="VTR1" s="679"/>
      <c r="VTS1" s="679"/>
      <c r="VTT1" s="679"/>
      <c r="VTU1" s="679"/>
      <c r="VTV1" s="679"/>
      <c r="VTW1" s="679"/>
      <c r="VTX1" s="679"/>
      <c r="VTY1" s="679"/>
      <c r="VTZ1" s="679"/>
      <c r="VUA1" s="679"/>
      <c r="VUB1" s="679"/>
      <c r="VUC1" s="679"/>
      <c r="VUD1" s="679"/>
      <c r="VUE1" s="679"/>
      <c r="VUF1" s="679"/>
      <c r="VUG1" s="679"/>
      <c r="VUH1" s="679"/>
      <c r="VUI1" s="679"/>
      <c r="VUJ1" s="679"/>
      <c r="VUK1" s="679"/>
      <c r="VUL1" s="679"/>
      <c r="VUM1" s="679"/>
      <c r="VUN1" s="679"/>
      <c r="VUO1" s="679"/>
      <c r="VUP1" s="679"/>
      <c r="VUQ1" s="679"/>
      <c r="VUR1" s="679"/>
      <c r="VUS1" s="679"/>
      <c r="VUT1" s="679"/>
      <c r="VUU1" s="679"/>
      <c r="VUV1" s="679"/>
      <c r="VUW1" s="679"/>
      <c r="VUX1" s="679"/>
      <c r="VUY1" s="679"/>
      <c r="VUZ1" s="679"/>
      <c r="VVA1" s="679"/>
      <c r="VVB1" s="679"/>
      <c r="VVC1" s="679"/>
      <c r="VVD1" s="679"/>
      <c r="VVE1" s="679"/>
      <c r="VVF1" s="679"/>
      <c r="VVG1" s="679"/>
      <c r="VVH1" s="679"/>
      <c r="VVI1" s="679"/>
      <c r="VVJ1" s="679"/>
      <c r="VVK1" s="679"/>
      <c r="VVL1" s="679"/>
      <c r="VVM1" s="679"/>
      <c r="VVN1" s="679"/>
      <c r="VVO1" s="679"/>
      <c r="VVP1" s="679"/>
      <c r="VVQ1" s="679"/>
      <c r="VVR1" s="679"/>
      <c r="VVS1" s="679"/>
      <c r="VVT1" s="679"/>
      <c r="VVU1" s="679"/>
      <c r="VVV1" s="679"/>
      <c r="VVW1" s="679"/>
      <c r="VVX1" s="679"/>
      <c r="VVY1" s="679"/>
      <c r="VVZ1" s="679"/>
      <c r="VWA1" s="679"/>
      <c r="VWB1" s="679"/>
      <c r="VWC1" s="679"/>
      <c r="VWD1" s="679"/>
      <c r="VWE1" s="679"/>
      <c r="VWF1" s="679"/>
      <c r="VWG1" s="679"/>
      <c r="VWH1" s="679"/>
      <c r="VWI1" s="679"/>
      <c r="VWJ1" s="679"/>
      <c r="VWK1" s="679"/>
      <c r="VWL1" s="679"/>
      <c r="VWM1" s="679"/>
      <c r="VWN1" s="679"/>
      <c r="VWO1" s="679"/>
      <c r="VWP1" s="679"/>
      <c r="VWQ1" s="679"/>
      <c r="VWR1" s="679"/>
      <c r="VWS1" s="679"/>
      <c r="VWT1" s="679"/>
      <c r="VWU1" s="679"/>
      <c r="VWV1" s="679"/>
      <c r="VWW1" s="679"/>
      <c r="VWX1" s="679"/>
      <c r="VWY1" s="679"/>
      <c r="VWZ1" s="679"/>
      <c r="VXA1" s="679"/>
      <c r="VXB1" s="679"/>
      <c r="VXC1" s="679"/>
      <c r="VXD1" s="679"/>
      <c r="VXE1" s="679"/>
      <c r="VXF1" s="679"/>
      <c r="VXG1" s="679"/>
      <c r="VXH1" s="679"/>
      <c r="VXI1" s="679"/>
      <c r="VXJ1" s="679"/>
      <c r="VXK1" s="679"/>
      <c r="VXL1" s="679"/>
      <c r="VXM1" s="679"/>
      <c r="VXN1" s="679"/>
      <c r="VXO1" s="679"/>
      <c r="VXP1" s="679"/>
      <c r="VXQ1" s="679"/>
      <c r="VXR1" s="679"/>
      <c r="VXS1" s="679"/>
      <c r="VXT1" s="679"/>
      <c r="VXU1" s="679"/>
      <c r="VXV1" s="679"/>
      <c r="VXW1" s="679"/>
      <c r="VXX1" s="679"/>
      <c r="VXY1" s="679"/>
      <c r="VXZ1" s="679"/>
      <c r="VYA1" s="679"/>
      <c r="VYB1" s="679"/>
      <c r="VYC1" s="679"/>
      <c r="VYD1" s="679"/>
      <c r="VYE1" s="679"/>
      <c r="VYF1" s="679"/>
      <c r="VYG1" s="679"/>
      <c r="VYH1" s="679"/>
      <c r="VYI1" s="679"/>
      <c r="VYJ1" s="679"/>
      <c r="VYK1" s="679"/>
      <c r="VYL1" s="679"/>
      <c r="VYM1" s="679"/>
      <c r="VYN1" s="679"/>
      <c r="VYO1" s="679"/>
      <c r="VYP1" s="679"/>
      <c r="VYQ1" s="679"/>
      <c r="VYR1" s="679"/>
      <c r="VYS1" s="679"/>
      <c r="VYT1" s="679"/>
      <c r="VYU1" s="679"/>
      <c r="VYV1" s="679"/>
      <c r="VYW1" s="679"/>
      <c r="VYX1" s="679"/>
      <c r="VYY1" s="679"/>
      <c r="VYZ1" s="679"/>
      <c r="VZA1" s="679"/>
      <c r="VZB1" s="679"/>
      <c r="VZC1" s="679"/>
      <c r="VZD1" s="679"/>
      <c r="VZE1" s="679"/>
      <c r="VZF1" s="679"/>
      <c r="VZG1" s="679"/>
      <c r="VZH1" s="679"/>
      <c r="VZI1" s="679"/>
      <c r="VZJ1" s="679"/>
      <c r="VZK1" s="679"/>
      <c r="VZL1" s="679"/>
      <c r="VZM1" s="679"/>
      <c r="VZN1" s="679"/>
      <c r="VZO1" s="679"/>
      <c r="VZP1" s="679"/>
      <c r="VZQ1" s="679"/>
      <c r="VZR1" s="679"/>
      <c r="VZS1" s="679"/>
      <c r="VZT1" s="679"/>
      <c r="VZU1" s="679"/>
      <c r="VZV1" s="679"/>
      <c r="VZW1" s="679"/>
      <c r="VZX1" s="679"/>
      <c r="VZY1" s="679"/>
      <c r="VZZ1" s="679"/>
      <c r="WAA1" s="679"/>
      <c r="WAB1" s="679"/>
      <c r="WAC1" s="679"/>
      <c r="WAD1" s="679"/>
      <c r="WAE1" s="679"/>
      <c r="WAF1" s="679"/>
      <c r="WAG1" s="679"/>
      <c r="WAH1" s="679"/>
      <c r="WAI1" s="679"/>
      <c r="WAJ1" s="679"/>
      <c r="WAK1" s="679"/>
      <c r="WAL1" s="679"/>
      <c r="WAM1" s="679"/>
      <c r="WAN1" s="679"/>
      <c r="WAO1" s="679"/>
      <c r="WAP1" s="679"/>
      <c r="WAQ1" s="679"/>
      <c r="WAR1" s="679"/>
      <c r="WAS1" s="679"/>
      <c r="WAT1" s="679"/>
      <c r="WAU1" s="679"/>
      <c r="WAV1" s="679"/>
      <c r="WAW1" s="679"/>
      <c r="WAX1" s="679"/>
      <c r="WAY1" s="679"/>
      <c r="WAZ1" s="679"/>
      <c r="WBA1" s="679"/>
      <c r="WBB1" s="679"/>
      <c r="WBC1" s="679"/>
      <c r="WBD1" s="679"/>
      <c r="WBE1" s="679"/>
      <c r="WBF1" s="679"/>
      <c r="WBG1" s="679"/>
      <c r="WBH1" s="679"/>
      <c r="WBI1" s="679"/>
      <c r="WBJ1" s="679"/>
      <c r="WBK1" s="679"/>
      <c r="WBL1" s="679"/>
      <c r="WBM1" s="679"/>
      <c r="WBN1" s="679"/>
      <c r="WBO1" s="679"/>
      <c r="WBP1" s="679"/>
      <c r="WBQ1" s="679"/>
      <c r="WBR1" s="679"/>
      <c r="WBS1" s="679"/>
      <c r="WBT1" s="679"/>
      <c r="WBU1" s="679"/>
      <c r="WBV1" s="679"/>
      <c r="WBW1" s="679"/>
      <c r="WBX1" s="679"/>
      <c r="WBY1" s="679"/>
      <c r="WBZ1" s="679"/>
      <c r="WCA1" s="679"/>
      <c r="WCB1" s="679"/>
      <c r="WCC1" s="679"/>
      <c r="WCD1" s="679"/>
      <c r="WCE1" s="679"/>
      <c r="WCF1" s="679"/>
      <c r="WCG1" s="679"/>
      <c r="WCH1" s="679"/>
      <c r="WCI1" s="679"/>
      <c r="WCJ1" s="679"/>
      <c r="WCK1" s="679"/>
      <c r="WCL1" s="679"/>
      <c r="WCM1" s="679"/>
      <c r="WCN1" s="679"/>
      <c r="WCO1" s="679"/>
      <c r="WCP1" s="679"/>
      <c r="WCQ1" s="679"/>
      <c r="WCR1" s="679"/>
      <c r="WCS1" s="679"/>
      <c r="WCT1" s="679"/>
      <c r="WCU1" s="679"/>
      <c r="WCV1" s="679"/>
      <c r="WCW1" s="679"/>
      <c r="WCX1" s="679"/>
      <c r="WCY1" s="679"/>
      <c r="WCZ1" s="679"/>
      <c r="WDA1" s="679"/>
      <c r="WDB1" s="679"/>
      <c r="WDC1" s="679"/>
      <c r="WDD1" s="679"/>
      <c r="WDE1" s="679"/>
      <c r="WDF1" s="679"/>
      <c r="WDG1" s="679"/>
      <c r="WDH1" s="679"/>
      <c r="WDI1" s="679"/>
      <c r="WDJ1" s="679"/>
      <c r="WDK1" s="679"/>
      <c r="WDL1" s="679"/>
      <c r="WDM1" s="679"/>
      <c r="WDN1" s="679"/>
      <c r="WDO1" s="679"/>
      <c r="WDP1" s="679"/>
      <c r="WDQ1" s="679"/>
      <c r="WDR1" s="679"/>
      <c r="WDS1" s="679"/>
      <c r="WDT1" s="679"/>
      <c r="WDU1" s="679"/>
      <c r="WDV1" s="679"/>
      <c r="WDW1" s="679"/>
      <c r="WDX1" s="679"/>
      <c r="WDY1" s="679"/>
      <c r="WDZ1" s="679"/>
      <c r="WEA1" s="679"/>
      <c r="WEB1" s="679"/>
      <c r="WEC1" s="679"/>
      <c r="WED1" s="679"/>
      <c r="WEE1" s="679"/>
      <c r="WEF1" s="679"/>
      <c r="WEG1" s="679"/>
      <c r="WEH1" s="679"/>
      <c r="WEI1" s="679"/>
      <c r="WEJ1" s="679"/>
      <c r="WEK1" s="679"/>
      <c r="WEL1" s="679"/>
      <c r="WEM1" s="679"/>
      <c r="WEN1" s="679"/>
      <c r="WEO1" s="679"/>
      <c r="WEP1" s="679"/>
      <c r="WEQ1" s="679"/>
      <c r="WER1" s="679"/>
      <c r="WES1" s="679"/>
      <c r="WET1" s="679"/>
      <c r="WEU1" s="679"/>
      <c r="WEV1" s="679"/>
      <c r="WEW1" s="679"/>
      <c r="WEX1" s="679"/>
      <c r="WEY1" s="679"/>
      <c r="WEZ1" s="679"/>
      <c r="WFA1" s="679"/>
      <c r="WFB1" s="679"/>
      <c r="WFC1" s="679"/>
      <c r="WFD1" s="679"/>
      <c r="WFE1" s="679"/>
      <c r="WFF1" s="679"/>
      <c r="WFG1" s="679"/>
      <c r="WFH1" s="679"/>
      <c r="WFI1" s="679"/>
      <c r="WFJ1" s="679"/>
      <c r="WFK1" s="679"/>
      <c r="WFL1" s="679"/>
      <c r="WFM1" s="679"/>
      <c r="WFN1" s="679"/>
      <c r="WFO1" s="679"/>
      <c r="WFP1" s="679"/>
      <c r="WFQ1" s="679"/>
      <c r="WFR1" s="679"/>
      <c r="WFS1" s="679"/>
      <c r="WFT1" s="679"/>
      <c r="WFU1" s="679"/>
      <c r="WFV1" s="679"/>
      <c r="WFW1" s="679"/>
      <c r="WFX1" s="679"/>
      <c r="WFY1" s="679"/>
      <c r="WFZ1" s="679"/>
      <c r="WGA1" s="679"/>
      <c r="WGB1" s="679"/>
      <c r="WGC1" s="679"/>
      <c r="WGD1" s="679"/>
      <c r="WGE1" s="679"/>
      <c r="WGF1" s="679"/>
      <c r="WGG1" s="679"/>
      <c r="WGH1" s="679"/>
      <c r="WGI1" s="679"/>
      <c r="WGJ1" s="679"/>
      <c r="WGK1" s="679"/>
      <c r="WGL1" s="679"/>
      <c r="WGM1" s="679"/>
      <c r="WGN1" s="679"/>
      <c r="WGO1" s="679"/>
      <c r="WGP1" s="679"/>
      <c r="WGQ1" s="679"/>
      <c r="WGR1" s="679"/>
      <c r="WGS1" s="679"/>
      <c r="WGT1" s="679"/>
      <c r="WGU1" s="679"/>
      <c r="WGV1" s="679"/>
      <c r="WGW1" s="679"/>
      <c r="WGX1" s="679"/>
      <c r="WGY1" s="679"/>
      <c r="WGZ1" s="679"/>
      <c r="WHA1" s="679"/>
      <c r="WHB1" s="679"/>
      <c r="WHC1" s="679"/>
      <c r="WHD1" s="679"/>
      <c r="WHE1" s="679"/>
      <c r="WHF1" s="679"/>
      <c r="WHG1" s="679"/>
      <c r="WHH1" s="679"/>
      <c r="WHI1" s="679"/>
      <c r="WHJ1" s="679"/>
      <c r="WHK1" s="679"/>
      <c r="WHL1" s="679"/>
      <c r="WHM1" s="679"/>
      <c r="WHN1" s="679"/>
      <c r="WHO1" s="679"/>
      <c r="WHP1" s="679"/>
      <c r="WHQ1" s="679"/>
      <c r="WHR1" s="679"/>
      <c r="WHS1" s="679"/>
      <c r="WHT1" s="679"/>
      <c r="WHU1" s="679"/>
      <c r="WHV1" s="679"/>
      <c r="WHW1" s="679"/>
      <c r="WHX1" s="679"/>
      <c r="WHY1" s="679"/>
      <c r="WHZ1" s="679"/>
      <c r="WIA1" s="679"/>
      <c r="WIB1" s="679"/>
      <c r="WIC1" s="679"/>
      <c r="WID1" s="679"/>
      <c r="WIE1" s="679"/>
      <c r="WIF1" s="679"/>
      <c r="WIG1" s="679"/>
      <c r="WIH1" s="679"/>
      <c r="WII1" s="679"/>
      <c r="WIJ1" s="679"/>
      <c r="WIK1" s="679"/>
      <c r="WIL1" s="679"/>
      <c r="WIM1" s="679"/>
      <c r="WIN1" s="679"/>
      <c r="WIO1" s="679"/>
      <c r="WIP1" s="679"/>
      <c r="WIQ1" s="679"/>
      <c r="WIR1" s="679"/>
      <c r="WIS1" s="679"/>
      <c r="WIT1" s="679"/>
      <c r="WIU1" s="679"/>
      <c r="WIV1" s="679"/>
      <c r="WIW1" s="679"/>
      <c r="WIX1" s="679"/>
      <c r="WIY1" s="679"/>
      <c r="WIZ1" s="679"/>
      <c r="WJA1" s="679"/>
      <c r="WJB1" s="679"/>
      <c r="WJC1" s="679"/>
      <c r="WJD1" s="679"/>
      <c r="WJE1" s="679"/>
      <c r="WJF1" s="679"/>
      <c r="WJG1" s="679"/>
      <c r="WJH1" s="679"/>
      <c r="WJI1" s="679"/>
      <c r="WJJ1" s="679"/>
      <c r="WJK1" s="679"/>
      <c r="WJL1" s="679"/>
      <c r="WJM1" s="679"/>
      <c r="WJN1" s="679"/>
      <c r="WJO1" s="679"/>
      <c r="WJP1" s="679"/>
      <c r="WJQ1" s="679"/>
      <c r="WJR1" s="679"/>
      <c r="WJS1" s="679"/>
      <c r="WJT1" s="679"/>
      <c r="WJU1" s="679"/>
      <c r="WJV1" s="679"/>
      <c r="WJW1" s="679"/>
      <c r="WJX1" s="679"/>
      <c r="WJY1" s="679"/>
      <c r="WJZ1" s="679"/>
      <c r="WKA1" s="679"/>
      <c r="WKB1" s="679"/>
      <c r="WKC1" s="679"/>
      <c r="WKD1" s="679"/>
      <c r="WKE1" s="679"/>
      <c r="WKF1" s="679"/>
      <c r="WKG1" s="679"/>
      <c r="WKH1" s="679"/>
      <c r="WKI1" s="679"/>
      <c r="WKJ1" s="679"/>
      <c r="WKK1" s="679"/>
      <c r="WKL1" s="679"/>
      <c r="WKM1" s="679"/>
      <c r="WKN1" s="679"/>
      <c r="WKO1" s="679"/>
      <c r="WKP1" s="679"/>
      <c r="WKQ1" s="679"/>
      <c r="WKR1" s="679"/>
      <c r="WKS1" s="679"/>
      <c r="WKT1" s="679"/>
      <c r="WKU1" s="679"/>
      <c r="WKV1" s="679"/>
      <c r="WKW1" s="679"/>
      <c r="WKX1" s="679"/>
      <c r="WKY1" s="679"/>
      <c r="WKZ1" s="679"/>
      <c r="WLA1" s="679"/>
      <c r="WLB1" s="679"/>
      <c r="WLC1" s="679"/>
      <c r="WLD1" s="679"/>
      <c r="WLE1" s="679"/>
      <c r="WLF1" s="679"/>
      <c r="WLG1" s="679"/>
      <c r="WLH1" s="679"/>
      <c r="WLI1" s="679"/>
      <c r="WLJ1" s="679"/>
      <c r="WLK1" s="679"/>
      <c r="WLL1" s="679"/>
      <c r="WLM1" s="679"/>
      <c r="WLN1" s="679"/>
      <c r="WLO1" s="679"/>
      <c r="WLP1" s="679"/>
      <c r="WLQ1" s="679"/>
      <c r="WLR1" s="679"/>
      <c r="WLS1" s="679"/>
      <c r="WLT1" s="679"/>
      <c r="WLU1" s="679"/>
      <c r="WLV1" s="679"/>
      <c r="WLW1" s="679"/>
      <c r="WLX1" s="679"/>
      <c r="WLY1" s="679"/>
      <c r="WLZ1" s="679"/>
      <c r="WMA1" s="679"/>
      <c r="WMB1" s="679"/>
      <c r="WMC1" s="679"/>
      <c r="WMD1" s="679"/>
      <c r="WME1" s="679"/>
      <c r="WMF1" s="679"/>
      <c r="WMG1" s="679"/>
      <c r="WMH1" s="679"/>
      <c r="WMI1" s="679"/>
      <c r="WMJ1" s="679"/>
      <c r="WMK1" s="679"/>
      <c r="WML1" s="679"/>
      <c r="WMM1" s="679"/>
      <c r="WMN1" s="679"/>
      <c r="WMO1" s="679"/>
      <c r="WMP1" s="679"/>
      <c r="WMQ1" s="679"/>
      <c r="WMR1" s="679"/>
      <c r="WMS1" s="679"/>
      <c r="WMT1" s="679"/>
      <c r="WMU1" s="679"/>
      <c r="WMV1" s="679"/>
      <c r="WMW1" s="679"/>
      <c r="WMX1" s="679"/>
      <c r="WMY1" s="679"/>
      <c r="WMZ1" s="679"/>
      <c r="WNA1" s="679"/>
      <c r="WNB1" s="679"/>
      <c r="WNC1" s="679"/>
      <c r="WND1" s="679"/>
      <c r="WNE1" s="679"/>
      <c r="WNF1" s="679"/>
      <c r="WNG1" s="679"/>
      <c r="WNH1" s="679"/>
      <c r="WNI1" s="679"/>
      <c r="WNJ1" s="679"/>
      <c r="WNK1" s="679"/>
      <c r="WNL1" s="679"/>
      <c r="WNM1" s="679"/>
      <c r="WNN1" s="679"/>
      <c r="WNO1" s="679"/>
      <c r="WNP1" s="679"/>
      <c r="WNQ1" s="679"/>
      <c r="WNR1" s="679"/>
      <c r="WNS1" s="679"/>
      <c r="WNT1" s="679"/>
      <c r="WNU1" s="679"/>
      <c r="WNV1" s="679"/>
      <c r="WNW1" s="679"/>
      <c r="WNX1" s="679"/>
      <c r="WNY1" s="679"/>
      <c r="WNZ1" s="679"/>
      <c r="WOA1" s="679"/>
      <c r="WOB1" s="679"/>
      <c r="WOC1" s="679"/>
      <c r="WOD1" s="679"/>
      <c r="WOE1" s="679"/>
      <c r="WOF1" s="679"/>
      <c r="WOG1" s="679"/>
      <c r="WOH1" s="679"/>
      <c r="WOI1" s="679"/>
      <c r="WOJ1" s="679"/>
      <c r="WOK1" s="679"/>
      <c r="WOL1" s="679"/>
      <c r="WOM1" s="679"/>
      <c r="WON1" s="679"/>
      <c r="WOO1" s="679"/>
      <c r="WOP1" s="679"/>
      <c r="WOQ1" s="679"/>
      <c r="WOR1" s="679"/>
      <c r="WOS1" s="679"/>
      <c r="WOT1" s="679"/>
      <c r="WOU1" s="679"/>
      <c r="WOV1" s="679"/>
      <c r="WOW1" s="679"/>
      <c r="WOX1" s="679"/>
      <c r="WOY1" s="679"/>
      <c r="WOZ1" s="679"/>
      <c r="WPA1" s="679"/>
      <c r="WPB1" s="679"/>
      <c r="WPC1" s="679"/>
      <c r="WPD1" s="679"/>
      <c r="WPE1" s="679"/>
      <c r="WPF1" s="679"/>
      <c r="WPG1" s="679"/>
      <c r="WPH1" s="679"/>
      <c r="WPI1" s="679"/>
      <c r="WPJ1" s="679"/>
      <c r="WPK1" s="679"/>
      <c r="WPL1" s="679"/>
      <c r="WPM1" s="679"/>
      <c r="WPN1" s="679"/>
      <c r="WPO1" s="679"/>
      <c r="WPP1" s="679"/>
      <c r="WPQ1" s="679"/>
      <c r="WPR1" s="679"/>
      <c r="WPS1" s="679"/>
      <c r="WPT1" s="679"/>
      <c r="WPU1" s="679"/>
      <c r="WPV1" s="679"/>
      <c r="WPW1" s="679"/>
      <c r="WPX1" s="679"/>
      <c r="WPY1" s="679"/>
      <c r="WPZ1" s="679"/>
      <c r="WQA1" s="679"/>
      <c r="WQB1" s="679"/>
      <c r="WQC1" s="679"/>
      <c r="WQD1" s="679"/>
      <c r="WQE1" s="679"/>
      <c r="WQF1" s="679"/>
      <c r="WQG1" s="679"/>
      <c r="WQH1" s="679"/>
      <c r="WQI1" s="679"/>
      <c r="WQJ1" s="679"/>
      <c r="WQK1" s="679"/>
      <c r="WQL1" s="679"/>
      <c r="WQM1" s="679"/>
      <c r="WQN1" s="679"/>
      <c r="WQO1" s="679"/>
      <c r="WQP1" s="679"/>
      <c r="WQQ1" s="679"/>
      <c r="WQR1" s="679"/>
      <c r="WQS1" s="679"/>
      <c r="WQT1" s="679"/>
      <c r="WQU1" s="679"/>
      <c r="WQV1" s="679"/>
      <c r="WQW1" s="679"/>
      <c r="WQX1" s="679"/>
      <c r="WQY1" s="679"/>
      <c r="WQZ1" s="679"/>
      <c r="WRA1" s="679"/>
      <c r="WRB1" s="679"/>
      <c r="WRC1" s="679"/>
      <c r="WRD1" s="679"/>
      <c r="WRE1" s="679"/>
      <c r="WRF1" s="679"/>
      <c r="WRG1" s="679"/>
      <c r="WRH1" s="679"/>
      <c r="WRI1" s="679"/>
      <c r="WRJ1" s="679"/>
      <c r="WRK1" s="679"/>
      <c r="WRL1" s="679"/>
      <c r="WRM1" s="679"/>
      <c r="WRN1" s="679"/>
      <c r="WRO1" s="679"/>
      <c r="WRP1" s="679"/>
      <c r="WRQ1" s="679"/>
      <c r="WRR1" s="679"/>
      <c r="WRS1" s="679"/>
      <c r="WRT1" s="679"/>
      <c r="WRU1" s="679"/>
      <c r="WRV1" s="679"/>
      <c r="WRW1" s="679"/>
      <c r="WRX1" s="679"/>
      <c r="WRY1" s="679"/>
      <c r="WRZ1" s="679"/>
      <c r="WSA1" s="679"/>
      <c r="WSB1" s="679"/>
      <c r="WSC1" s="679"/>
      <c r="WSD1" s="679"/>
      <c r="WSE1" s="679"/>
      <c r="WSF1" s="679"/>
      <c r="WSG1" s="679"/>
      <c r="WSH1" s="679"/>
      <c r="WSI1" s="679"/>
      <c r="WSJ1" s="679"/>
      <c r="WSK1" s="679"/>
      <c r="WSL1" s="679"/>
      <c r="WSM1" s="679"/>
      <c r="WSN1" s="679"/>
      <c r="WSO1" s="679"/>
      <c r="WSP1" s="679"/>
      <c r="WSQ1" s="679"/>
      <c r="WSR1" s="679"/>
      <c r="WSS1" s="679"/>
      <c r="WST1" s="679"/>
      <c r="WSU1" s="679"/>
      <c r="WSV1" s="679"/>
      <c r="WSW1" s="679"/>
      <c r="WSX1" s="679"/>
      <c r="WSY1" s="679"/>
      <c r="WSZ1" s="679"/>
      <c r="WTA1" s="679"/>
      <c r="WTB1" s="679"/>
      <c r="WTC1" s="679"/>
      <c r="WTD1" s="679"/>
      <c r="WTE1" s="679"/>
      <c r="WTF1" s="679"/>
      <c r="WTG1" s="679"/>
      <c r="WTH1" s="679"/>
      <c r="WTI1" s="679"/>
      <c r="WTJ1" s="679"/>
      <c r="WTK1" s="679"/>
      <c r="WTL1" s="679"/>
      <c r="WTM1" s="679"/>
      <c r="WTN1" s="679"/>
      <c r="WTO1" s="679"/>
      <c r="WTP1" s="679"/>
      <c r="WTQ1" s="679"/>
      <c r="WTR1" s="679"/>
      <c r="WTS1" s="679"/>
      <c r="WTT1" s="679"/>
      <c r="WTU1" s="679"/>
      <c r="WTV1" s="679"/>
      <c r="WTW1" s="679"/>
      <c r="WTX1" s="679"/>
      <c r="WTY1" s="679"/>
      <c r="WTZ1" s="679"/>
      <c r="WUA1" s="679"/>
      <c r="WUB1" s="679"/>
      <c r="WUC1" s="679"/>
      <c r="WUD1" s="679"/>
      <c r="WUE1" s="679"/>
      <c r="WUF1" s="679"/>
      <c r="WUG1" s="679"/>
      <c r="WUH1" s="679"/>
      <c r="WUI1" s="679"/>
      <c r="WUJ1" s="679"/>
      <c r="WUK1" s="679"/>
      <c r="WUL1" s="679"/>
      <c r="WUM1" s="679"/>
      <c r="WUN1" s="679"/>
      <c r="WUO1" s="679"/>
      <c r="WUP1" s="679"/>
      <c r="WUQ1" s="679"/>
      <c r="WUR1" s="679"/>
      <c r="WUS1" s="679"/>
      <c r="WUT1" s="679"/>
      <c r="WUU1" s="679"/>
      <c r="WUV1" s="679"/>
      <c r="WUW1" s="679"/>
      <c r="WUX1" s="679"/>
      <c r="WUY1" s="679"/>
      <c r="WUZ1" s="679"/>
      <c r="WVA1" s="679"/>
      <c r="WVB1" s="679"/>
      <c r="WVC1" s="679"/>
      <c r="WVD1" s="679"/>
      <c r="WVE1" s="679"/>
      <c r="WVF1" s="679"/>
      <c r="WVG1" s="679"/>
      <c r="WVH1" s="679"/>
      <c r="WVI1" s="679"/>
      <c r="WVJ1" s="679"/>
      <c r="WVK1" s="679"/>
      <c r="WVL1" s="679"/>
      <c r="WVM1" s="679"/>
      <c r="WVN1" s="679"/>
      <c r="WVO1" s="679"/>
      <c r="WVP1" s="679"/>
      <c r="WVQ1" s="679"/>
      <c r="WVR1" s="679"/>
      <c r="WVS1" s="679"/>
      <c r="WVT1" s="679"/>
      <c r="WVU1" s="679"/>
      <c r="WVV1" s="679"/>
      <c r="WVW1" s="679"/>
      <c r="WVX1" s="679"/>
      <c r="WVY1" s="679"/>
      <c r="WVZ1" s="679"/>
      <c r="WWA1" s="679"/>
      <c r="WWB1" s="679"/>
      <c r="WWC1" s="679"/>
      <c r="WWD1" s="679"/>
      <c r="WWE1" s="679"/>
      <c r="WWF1" s="679"/>
      <c r="WWG1" s="679"/>
      <c r="WWH1" s="679"/>
      <c r="WWI1" s="679"/>
      <c r="WWJ1" s="679"/>
      <c r="WWK1" s="679"/>
      <c r="WWL1" s="679"/>
      <c r="WWM1" s="679"/>
      <c r="WWN1" s="679"/>
      <c r="WWO1" s="679"/>
      <c r="WWP1" s="679"/>
      <c r="WWQ1" s="679"/>
      <c r="WWR1" s="679"/>
      <c r="WWS1" s="679"/>
      <c r="WWT1" s="679"/>
      <c r="WWU1" s="679"/>
      <c r="WWV1" s="679"/>
      <c r="WWW1" s="679"/>
      <c r="WWX1" s="679"/>
      <c r="WWY1" s="679"/>
      <c r="WWZ1" s="679"/>
      <c r="WXA1" s="679"/>
      <c r="WXB1" s="679"/>
      <c r="WXC1" s="679"/>
      <c r="WXD1" s="679"/>
      <c r="WXE1" s="679"/>
      <c r="WXF1" s="679"/>
      <c r="WXG1" s="679"/>
      <c r="WXH1" s="679"/>
      <c r="WXI1" s="679"/>
      <c r="WXJ1" s="679"/>
      <c r="WXK1" s="679"/>
      <c r="WXL1" s="679"/>
      <c r="WXM1" s="679"/>
      <c r="WXN1" s="679"/>
      <c r="WXO1" s="679"/>
      <c r="WXP1" s="679"/>
      <c r="WXQ1" s="679"/>
      <c r="WXR1" s="679"/>
      <c r="WXS1" s="679"/>
      <c r="WXT1" s="679"/>
      <c r="WXU1" s="679"/>
      <c r="WXV1" s="679"/>
      <c r="WXW1" s="679"/>
      <c r="WXX1" s="679"/>
      <c r="WXY1" s="679"/>
      <c r="WXZ1" s="679"/>
      <c r="WYA1" s="679"/>
      <c r="WYB1" s="679"/>
      <c r="WYC1" s="679"/>
      <c r="WYD1" s="679"/>
      <c r="WYE1" s="679"/>
      <c r="WYF1" s="679"/>
      <c r="WYG1" s="679"/>
      <c r="WYH1" s="679"/>
      <c r="WYI1" s="679"/>
      <c r="WYJ1" s="679"/>
      <c r="WYK1" s="679"/>
      <c r="WYL1" s="679"/>
      <c r="WYM1" s="679"/>
      <c r="WYN1" s="679"/>
      <c r="WYO1" s="679"/>
      <c r="WYP1" s="679"/>
      <c r="WYQ1" s="679"/>
      <c r="WYR1" s="679"/>
      <c r="WYS1" s="679"/>
      <c r="WYT1" s="679"/>
      <c r="WYU1" s="679"/>
      <c r="WYV1" s="679"/>
      <c r="WYW1" s="679"/>
      <c r="WYX1" s="679"/>
      <c r="WYY1" s="679"/>
      <c r="WYZ1" s="679"/>
      <c r="WZA1" s="679"/>
      <c r="WZB1" s="679"/>
      <c r="WZC1" s="679"/>
      <c r="WZD1" s="679"/>
      <c r="WZE1" s="679"/>
      <c r="WZF1" s="679"/>
      <c r="WZG1" s="679"/>
      <c r="WZH1" s="679"/>
      <c r="WZI1" s="679"/>
      <c r="WZJ1" s="679"/>
      <c r="WZK1" s="679"/>
      <c r="WZL1" s="679"/>
      <c r="WZM1" s="679"/>
      <c r="WZN1" s="679"/>
      <c r="WZO1" s="679"/>
      <c r="WZP1" s="679"/>
      <c r="WZQ1" s="679"/>
      <c r="WZR1" s="679"/>
      <c r="WZS1" s="679"/>
      <c r="WZT1" s="679"/>
      <c r="WZU1" s="679"/>
      <c r="WZV1" s="679"/>
      <c r="WZW1" s="679"/>
      <c r="WZX1" s="679"/>
      <c r="WZY1" s="679"/>
      <c r="WZZ1" s="679"/>
      <c r="XAA1" s="679"/>
      <c r="XAB1" s="679"/>
      <c r="XAC1" s="679"/>
      <c r="XAD1" s="679"/>
      <c r="XAE1" s="679"/>
      <c r="XAF1" s="679"/>
      <c r="XAG1" s="679"/>
      <c r="XAH1" s="679"/>
      <c r="XAI1" s="679"/>
      <c r="XAJ1" s="679"/>
      <c r="XAK1" s="679"/>
      <c r="XAL1" s="679"/>
      <c r="XAM1" s="679"/>
      <c r="XAN1" s="679"/>
      <c r="XAO1" s="679"/>
      <c r="XAP1" s="679"/>
      <c r="XAQ1" s="679"/>
      <c r="XAR1" s="679"/>
      <c r="XAS1" s="679"/>
      <c r="XAT1" s="679"/>
      <c r="XAU1" s="679"/>
      <c r="XAV1" s="679"/>
      <c r="XAW1" s="679"/>
      <c r="XAX1" s="679"/>
      <c r="XAY1" s="679"/>
      <c r="XAZ1" s="679"/>
      <c r="XBA1" s="679"/>
      <c r="XBB1" s="679"/>
      <c r="XBC1" s="679"/>
      <c r="XBD1" s="679"/>
      <c r="XBE1" s="679"/>
      <c r="XBF1" s="679"/>
      <c r="XBG1" s="679"/>
      <c r="XBH1" s="679"/>
      <c r="XBI1" s="679"/>
      <c r="XBJ1" s="679"/>
      <c r="XBK1" s="679"/>
      <c r="XBL1" s="679"/>
      <c r="XBM1" s="679"/>
      <c r="XBN1" s="679"/>
      <c r="XBO1" s="679"/>
      <c r="XBP1" s="679"/>
      <c r="XBQ1" s="679"/>
      <c r="XBR1" s="679"/>
      <c r="XBS1" s="679"/>
      <c r="XBT1" s="679"/>
      <c r="XBU1" s="679"/>
      <c r="XBV1" s="679"/>
      <c r="XBW1" s="679"/>
      <c r="XBX1" s="679"/>
      <c r="XBY1" s="679"/>
      <c r="XBZ1" s="679"/>
      <c r="XCA1" s="679"/>
      <c r="XCB1" s="679"/>
      <c r="XCC1" s="679"/>
      <c r="XCD1" s="679"/>
      <c r="XCE1" s="679"/>
      <c r="XCF1" s="679"/>
      <c r="XCG1" s="679"/>
      <c r="XCH1" s="679"/>
      <c r="XCI1" s="679"/>
      <c r="XCJ1" s="679"/>
      <c r="XCK1" s="679"/>
      <c r="XCL1" s="679"/>
      <c r="XCM1" s="679"/>
      <c r="XCN1" s="679"/>
      <c r="XCO1" s="679"/>
      <c r="XCP1" s="679"/>
      <c r="XCQ1" s="679"/>
      <c r="XCR1" s="679"/>
      <c r="XCS1" s="679"/>
      <c r="XCT1" s="679"/>
      <c r="XCU1" s="679"/>
      <c r="XCV1" s="679"/>
      <c r="XCW1" s="679"/>
      <c r="XCX1" s="679"/>
      <c r="XCY1" s="679"/>
      <c r="XCZ1" s="679"/>
      <c r="XDA1" s="679"/>
      <c r="XDB1" s="679"/>
      <c r="XDC1" s="679"/>
      <c r="XDD1" s="679"/>
      <c r="XDE1" s="679"/>
      <c r="XDF1" s="679"/>
      <c r="XDG1" s="679"/>
      <c r="XDH1" s="679"/>
      <c r="XDI1" s="679"/>
      <c r="XDJ1" s="679"/>
      <c r="XDK1" s="679"/>
      <c r="XDL1" s="679"/>
      <c r="XDM1" s="679"/>
      <c r="XDN1" s="679"/>
      <c r="XDO1" s="679"/>
      <c r="XDP1" s="679"/>
      <c r="XDQ1" s="679"/>
      <c r="XDR1" s="679"/>
      <c r="XDS1" s="679"/>
      <c r="XDT1" s="679"/>
      <c r="XDU1" s="679"/>
      <c r="XDV1" s="679"/>
      <c r="XDW1" s="679"/>
      <c r="XDX1" s="679"/>
      <c r="XDY1" s="679"/>
      <c r="XDZ1" s="679"/>
      <c r="XEA1" s="679"/>
      <c r="XEB1" s="679"/>
      <c r="XEC1" s="679"/>
      <c r="XED1" s="679"/>
      <c r="XEE1" s="679"/>
      <c r="XEF1" s="679"/>
      <c r="XEG1" s="679"/>
      <c r="XEH1" s="679"/>
      <c r="XEI1" s="679"/>
      <c r="XEJ1" s="679"/>
      <c r="XEK1" s="679"/>
      <c r="XEL1" s="679"/>
      <c r="XEM1" s="679"/>
      <c r="XEN1" s="679"/>
      <c r="XEO1" s="679"/>
      <c r="XEP1" s="679"/>
      <c r="XEQ1" s="679"/>
      <c r="XER1" s="679"/>
      <c r="XES1" s="679"/>
    </row>
    <row r="2" spans="1:16373" ht="33.75" x14ac:dyDescent="0.3">
      <c r="A2" s="287"/>
      <c r="B2" s="508" t="s">
        <v>400</v>
      </c>
      <c r="C2" s="749"/>
      <c r="D2" s="750"/>
      <c r="L2" s="287"/>
      <c r="M2" s="287"/>
      <c r="N2" s="287"/>
    </row>
    <row r="3" spans="1:16373" s="754" customFormat="1" ht="27" x14ac:dyDescent="0.3">
      <c r="A3" s="287"/>
      <c r="B3" s="517" t="str">
        <f ca="1">MID(CELL("filename",B3),FIND("]",CELL("filename",B3))+1,256)</f>
        <v>Results</v>
      </c>
      <c r="C3" s="752"/>
      <c r="D3" s="753"/>
      <c r="L3" s="518"/>
      <c r="O3" s="759"/>
      <c r="P3" s="759"/>
      <c r="Q3" s="759"/>
      <c r="R3" s="759"/>
      <c r="S3" s="759"/>
      <c r="T3" s="759"/>
      <c r="U3" s="759"/>
      <c r="V3" s="759"/>
      <c r="W3" s="759"/>
      <c r="X3" s="759"/>
      <c r="Y3" s="759"/>
      <c r="Z3" s="759"/>
      <c r="AA3" s="759"/>
      <c r="AB3" s="759"/>
    </row>
    <row r="4" spans="1:16373" s="681" customFormat="1" x14ac:dyDescent="0.3">
      <c r="A4" s="302"/>
      <c r="B4" s="318"/>
      <c r="C4" s="684"/>
      <c r="D4" s="755"/>
      <c r="L4" s="302"/>
      <c r="M4" s="302"/>
      <c r="N4" s="302"/>
    </row>
    <row r="5" spans="1:16373" s="681" customFormat="1" ht="16.5" customHeight="1" x14ac:dyDescent="0.3">
      <c r="A5" s="302"/>
      <c r="B5" s="302"/>
      <c r="C5" s="505" t="s">
        <v>456</v>
      </c>
      <c r="D5" s="506" t="str">
        <f>'Basic input'!C16</f>
        <v>Base case</v>
      </c>
      <c r="L5" s="302"/>
      <c r="M5" s="302"/>
      <c r="N5" s="302"/>
    </row>
    <row r="6" spans="1:16373" s="681" customFormat="1" x14ac:dyDescent="0.3">
      <c r="A6" s="302"/>
      <c r="B6" s="318"/>
      <c r="D6" s="755"/>
      <c r="L6" s="302"/>
      <c r="M6" s="302"/>
      <c r="N6" s="302"/>
    </row>
    <row r="7" spans="1:16373" s="757" customFormat="1" ht="9.9499999999999993" customHeight="1" x14ac:dyDescent="0.3">
      <c r="A7" s="329"/>
      <c r="B7" s="424"/>
      <c r="D7" s="758"/>
      <c r="L7" s="425"/>
      <c r="M7" s="425"/>
      <c r="N7" s="425"/>
    </row>
    <row r="8" spans="1:16373" s="754" customFormat="1" ht="16.5" customHeight="1" x14ac:dyDescent="0.3">
      <c r="A8" s="287"/>
      <c r="B8" s="373" t="s">
        <v>524</v>
      </c>
      <c r="C8" s="519"/>
      <c r="D8" s="429">
        <v>2018</v>
      </c>
      <c r="E8" s="429">
        <v>2019</v>
      </c>
      <c r="F8" s="429">
        <v>2020</v>
      </c>
      <c r="G8" s="429">
        <v>2021</v>
      </c>
      <c r="H8" s="429">
        <v>2022</v>
      </c>
      <c r="I8" s="429">
        <v>2023</v>
      </c>
      <c r="J8" s="429">
        <v>2024</v>
      </c>
      <c r="K8" s="429">
        <v>2025</v>
      </c>
      <c r="L8" s="429">
        <v>2026</v>
      </c>
      <c r="M8" s="429">
        <v>2027</v>
      </c>
      <c r="N8" s="429">
        <v>2028</v>
      </c>
      <c r="O8" s="429">
        <v>2029</v>
      </c>
      <c r="P8" s="429">
        <v>2030</v>
      </c>
      <c r="Q8" s="429">
        <v>2031</v>
      </c>
      <c r="R8" s="429">
        <v>2032</v>
      </c>
      <c r="S8" s="429">
        <v>2033</v>
      </c>
      <c r="T8" s="429">
        <v>2034</v>
      </c>
      <c r="U8" s="429">
        <v>2035</v>
      </c>
      <c r="V8" s="429">
        <v>2036</v>
      </c>
      <c r="W8" s="429">
        <v>2037</v>
      </c>
      <c r="X8" s="429">
        <v>2038</v>
      </c>
      <c r="Y8" s="429">
        <v>2039</v>
      </c>
      <c r="Z8" s="429">
        <v>2040</v>
      </c>
      <c r="AA8" s="429">
        <v>2041</v>
      </c>
      <c r="AB8" s="429">
        <v>2042</v>
      </c>
    </row>
    <row r="9" spans="1:16373" ht="9.9499999999999993" customHeight="1" x14ac:dyDescent="0.3">
      <c r="A9" s="287"/>
      <c r="B9" s="287"/>
      <c r="C9" s="287"/>
      <c r="D9" s="287"/>
      <c r="E9" s="287"/>
      <c r="F9" s="287"/>
      <c r="G9" s="287"/>
      <c r="H9" s="287"/>
      <c r="I9" s="287"/>
      <c r="J9" s="287"/>
      <c r="K9" s="287"/>
      <c r="L9" s="287"/>
      <c r="M9" s="287"/>
      <c r="N9" s="287"/>
      <c r="O9" s="287"/>
      <c r="P9" s="287"/>
      <c r="Q9" s="287"/>
      <c r="R9" s="287"/>
      <c r="S9" s="287"/>
      <c r="T9" s="287"/>
      <c r="U9" s="287"/>
      <c r="V9" s="287"/>
      <c r="W9" s="287"/>
      <c r="X9" s="287"/>
      <c r="Y9" s="287"/>
      <c r="Z9" s="287"/>
      <c r="AA9" s="287"/>
      <c r="AB9" s="287"/>
    </row>
    <row r="10" spans="1:16373" ht="16.5" customHeight="1" x14ac:dyDescent="0.3">
      <c r="A10" s="287"/>
      <c r="B10" s="288" t="s">
        <v>498</v>
      </c>
      <c r="C10" s="287"/>
      <c r="D10" s="287"/>
      <c r="E10" s="287"/>
      <c r="F10" s="287"/>
      <c r="G10" s="287"/>
      <c r="H10" s="287"/>
      <c r="I10" s="287"/>
      <c r="J10" s="287"/>
      <c r="K10" s="287"/>
      <c r="L10" s="287"/>
      <c r="M10" s="287"/>
      <c r="N10" s="287"/>
      <c r="O10" s="287"/>
      <c r="P10" s="287"/>
      <c r="Q10" s="287"/>
      <c r="R10" s="287"/>
      <c r="S10" s="287"/>
      <c r="T10" s="287"/>
      <c r="U10" s="287"/>
      <c r="V10" s="287"/>
      <c r="W10" s="287"/>
      <c r="X10" s="287"/>
      <c r="Y10" s="287"/>
      <c r="Z10" s="287"/>
      <c r="AA10" s="287"/>
      <c r="AB10" s="287"/>
    </row>
    <row r="11" spans="1:16373" ht="16.5" customHeight="1" x14ac:dyDescent="0.2">
      <c r="A11" s="287"/>
      <c r="B11" s="520" t="s">
        <v>55</v>
      </c>
      <c r="C11" s="521" t="s">
        <v>383</v>
      </c>
      <c r="D11" s="839">
        <f>'B 12m'!D12</f>
        <v>0</v>
      </c>
      <c r="E11" s="839">
        <f>'B 12m'!E12</f>
        <v>0</v>
      </c>
      <c r="F11" s="839">
        <f>'B 12m'!F12</f>
        <v>0</v>
      </c>
      <c r="G11" s="839">
        <f>'B 12m'!G12</f>
        <v>0</v>
      </c>
      <c r="H11" s="839">
        <f>'B 12m'!H12</f>
        <v>0</v>
      </c>
      <c r="I11" s="839">
        <f>'B 12m'!I12</f>
        <v>0</v>
      </c>
      <c r="J11" s="839">
        <f>'B 12m'!J12</f>
        <v>0</v>
      </c>
      <c r="K11" s="839">
        <f>'B 12m'!K12</f>
        <v>0</v>
      </c>
      <c r="L11" s="839">
        <f>'B 12m'!L12</f>
        <v>0</v>
      </c>
      <c r="M11" s="839">
        <f>'B 12m'!M12</f>
        <v>0</v>
      </c>
      <c r="N11" s="839">
        <f>'B 12m'!N12</f>
        <v>0</v>
      </c>
      <c r="O11" s="839">
        <f>'B 12m'!O12</f>
        <v>0</v>
      </c>
      <c r="P11" s="839">
        <f>'B 12m'!P12</f>
        <v>0</v>
      </c>
      <c r="Q11" s="839">
        <f>'B 12m'!Q12</f>
        <v>0</v>
      </c>
      <c r="R11" s="839">
        <f>'B 12m'!R12</f>
        <v>0</v>
      </c>
      <c r="S11" s="839">
        <f>'B 12m'!S12</f>
        <v>0</v>
      </c>
      <c r="T11" s="839">
        <f>'B 12m'!T12</f>
        <v>0</v>
      </c>
      <c r="U11" s="839">
        <f>'B 12m'!U12</f>
        <v>0</v>
      </c>
      <c r="V11" s="839">
        <f>'B 12m'!V12</f>
        <v>0</v>
      </c>
      <c r="W11" s="839">
        <f>'B 12m'!W12</f>
        <v>0</v>
      </c>
      <c r="X11" s="839">
        <f>'B 12m'!X12</f>
        <v>0</v>
      </c>
      <c r="Y11" s="839">
        <f>'B 12m'!Y12</f>
        <v>0</v>
      </c>
      <c r="Z11" s="839">
        <f>'B 12m'!Z12</f>
        <v>0</v>
      </c>
      <c r="AA11" s="839">
        <f>'B 12m'!AA12</f>
        <v>0</v>
      </c>
      <c r="AB11" s="839">
        <f>'B 12m'!AB12</f>
        <v>0</v>
      </c>
    </row>
    <row r="12" spans="1:16373" ht="16.5" customHeight="1" x14ac:dyDescent="0.2">
      <c r="A12" s="287"/>
      <c r="B12" s="520" t="s">
        <v>56</v>
      </c>
      <c r="C12" s="521" t="s">
        <v>383</v>
      </c>
      <c r="D12" s="839">
        <f>'B 18m'!D12</f>
        <v>0</v>
      </c>
      <c r="E12" s="839">
        <f>'B 18m'!E12</f>
        <v>0</v>
      </c>
      <c r="F12" s="839">
        <f>'B 18m'!F12</f>
        <v>0</v>
      </c>
      <c r="G12" s="839">
        <f>'B 18m'!G12</f>
        <v>0</v>
      </c>
      <c r="H12" s="839">
        <f>'B 18m'!H12</f>
        <v>0</v>
      </c>
      <c r="I12" s="839">
        <f>'B 18m'!I12</f>
        <v>0</v>
      </c>
      <c r="J12" s="839">
        <f>'B 18m'!J12</f>
        <v>0</v>
      </c>
      <c r="K12" s="839">
        <f>'B 18m'!K12</f>
        <v>0</v>
      </c>
      <c r="L12" s="839">
        <f>'B 18m'!L12</f>
        <v>0</v>
      </c>
      <c r="M12" s="839">
        <f>'B 18m'!M12</f>
        <v>0</v>
      </c>
      <c r="N12" s="839">
        <f>'B 18m'!N12</f>
        <v>0</v>
      </c>
      <c r="O12" s="839">
        <f>'B 18m'!O12</f>
        <v>0</v>
      </c>
      <c r="P12" s="839">
        <f>'B 18m'!P12</f>
        <v>0</v>
      </c>
      <c r="Q12" s="839">
        <f>'B 18m'!Q12</f>
        <v>0</v>
      </c>
      <c r="R12" s="839">
        <f>'B 18m'!R12</f>
        <v>0</v>
      </c>
      <c r="S12" s="839">
        <f>'B 18m'!S12</f>
        <v>0</v>
      </c>
      <c r="T12" s="839">
        <f>'B 18m'!T12</f>
        <v>0</v>
      </c>
      <c r="U12" s="839">
        <f>'B 18m'!U12</f>
        <v>0</v>
      </c>
      <c r="V12" s="839">
        <f>'B 18m'!V12</f>
        <v>0</v>
      </c>
      <c r="W12" s="839">
        <f>'B 18m'!W12</f>
        <v>0</v>
      </c>
      <c r="X12" s="839">
        <f>'B 18m'!X12</f>
        <v>0</v>
      </c>
      <c r="Y12" s="839">
        <f>'B 18m'!Y12</f>
        <v>0</v>
      </c>
      <c r="Z12" s="839">
        <f>'B 18m'!Z12</f>
        <v>0</v>
      </c>
      <c r="AA12" s="839">
        <f>'B 18m'!AA12</f>
        <v>0</v>
      </c>
      <c r="AB12" s="839">
        <f>'B 18m'!AB12</f>
        <v>0</v>
      </c>
    </row>
    <row r="13" spans="1:16373" ht="16.5" customHeight="1" x14ac:dyDescent="0.2">
      <c r="A13" s="287"/>
      <c r="B13" s="520" t="s">
        <v>22</v>
      </c>
      <c r="C13" s="521" t="s">
        <v>383</v>
      </c>
      <c r="D13" s="839">
        <f>Cars!D12</f>
        <v>0</v>
      </c>
      <c r="E13" s="839">
        <f>Cars!E12</f>
        <v>0</v>
      </c>
      <c r="F13" s="839">
        <f>Cars!F12</f>
        <v>0</v>
      </c>
      <c r="G13" s="839">
        <f>Cars!G12</f>
        <v>0</v>
      </c>
      <c r="H13" s="839">
        <f>Cars!H12</f>
        <v>0</v>
      </c>
      <c r="I13" s="839">
        <f>Cars!I12</f>
        <v>0</v>
      </c>
      <c r="J13" s="839">
        <f>Cars!J12</f>
        <v>0</v>
      </c>
      <c r="K13" s="839">
        <f>Cars!K12</f>
        <v>0</v>
      </c>
      <c r="L13" s="839">
        <f>Cars!L12</f>
        <v>0</v>
      </c>
      <c r="M13" s="839">
        <f>Cars!M12</f>
        <v>0</v>
      </c>
      <c r="N13" s="839">
        <f>Cars!N12</f>
        <v>0</v>
      </c>
      <c r="O13" s="839">
        <f>Cars!O12</f>
        <v>0</v>
      </c>
      <c r="P13" s="839">
        <f>Cars!P12</f>
        <v>0</v>
      </c>
      <c r="Q13" s="839">
        <f>Cars!Q12</f>
        <v>0</v>
      </c>
      <c r="R13" s="839">
        <f>Cars!R12</f>
        <v>0</v>
      </c>
      <c r="S13" s="839">
        <f>Cars!S12</f>
        <v>0</v>
      </c>
      <c r="T13" s="839">
        <f>Cars!T12</f>
        <v>0</v>
      </c>
      <c r="U13" s="839">
        <f>Cars!U12</f>
        <v>0</v>
      </c>
      <c r="V13" s="839">
        <f>Cars!V12</f>
        <v>0</v>
      </c>
      <c r="W13" s="839">
        <f>Cars!W12</f>
        <v>0</v>
      </c>
      <c r="X13" s="839">
        <f>Cars!X12</f>
        <v>0</v>
      </c>
      <c r="Y13" s="839">
        <f>Cars!Y12</f>
        <v>0</v>
      </c>
      <c r="Z13" s="839">
        <f>Cars!Z12</f>
        <v>0</v>
      </c>
      <c r="AA13" s="839">
        <f>Cars!AA12</f>
        <v>0</v>
      </c>
      <c r="AB13" s="839">
        <f>Cars!AB12</f>
        <v>0</v>
      </c>
    </row>
    <row r="14" spans="1:16373" ht="16.5" customHeight="1" x14ac:dyDescent="0.2">
      <c r="A14" s="287"/>
      <c r="B14" s="520" t="s">
        <v>323</v>
      </c>
      <c r="C14" s="521" t="s">
        <v>383</v>
      </c>
      <c r="D14" s="839">
        <f>'DV small'!D12</f>
        <v>0</v>
      </c>
      <c r="E14" s="839">
        <f>'DV small'!E12</f>
        <v>0</v>
      </c>
      <c r="F14" s="839">
        <f>'DV small'!F12</f>
        <v>0</v>
      </c>
      <c r="G14" s="839">
        <f>'DV small'!G12</f>
        <v>0</v>
      </c>
      <c r="H14" s="839">
        <f>'DV small'!H12</f>
        <v>0</v>
      </c>
      <c r="I14" s="839">
        <f>'DV small'!I12</f>
        <v>0</v>
      </c>
      <c r="J14" s="839">
        <f>'DV small'!J12</f>
        <v>0</v>
      </c>
      <c r="K14" s="839">
        <f>'DV small'!K12</f>
        <v>0</v>
      </c>
      <c r="L14" s="839">
        <f>'DV small'!L12</f>
        <v>0</v>
      </c>
      <c r="M14" s="839">
        <f>'DV small'!M12</f>
        <v>0</v>
      </c>
      <c r="N14" s="839">
        <f>'DV small'!N12</f>
        <v>0</v>
      </c>
      <c r="O14" s="839">
        <f>'DV small'!O12</f>
        <v>0</v>
      </c>
      <c r="P14" s="839">
        <f>'DV small'!P12</f>
        <v>0</v>
      </c>
      <c r="Q14" s="839">
        <f>'DV small'!Q12</f>
        <v>0</v>
      </c>
      <c r="R14" s="839">
        <f>'DV small'!R12</f>
        <v>0</v>
      </c>
      <c r="S14" s="839">
        <f>'DV small'!S12</f>
        <v>0</v>
      </c>
      <c r="T14" s="839">
        <f>'DV small'!T12</f>
        <v>0</v>
      </c>
      <c r="U14" s="839">
        <f>'DV small'!U12</f>
        <v>0</v>
      </c>
      <c r="V14" s="839">
        <f>'DV small'!V12</f>
        <v>0</v>
      </c>
      <c r="W14" s="839">
        <f>'DV small'!W12</f>
        <v>0</v>
      </c>
      <c r="X14" s="839">
        <f>'DV small'!X12</f>
        <v>0</v>
      </c>
      <c r="Y14" s="839">
        <f>'DV small'!Y12</f>
        <v>0</v>
      </c>
      <c r="Z14" s="839">
        <f>'DV small'!Z12</f>
        <v>0</v>
      </c>
      <c r="AA14" s="839">
        <f>'DV small'!AA12</f>
        <v>0</v>
      </c>
      <c r="AB14" s="839">
        <f>'DV small'!AB12</f>
        <v>0</v>
      </c>
    </row>
    <row r="15" spans="1:16373" ht="16.5" customHeight="1" x14ac:dyDescent="0.2">
      <c r="A15" s="287"/>
      <c r="B15" s="520" t="s">
        <v>324</v>
      </c>
      <c r="C15" s="521" t="s">
        <v>383</v>
      </c>
      <c r="D15" s="839">
        <f>'DV large'!D12</f>
        <v>0</v>
      </c>
      <c r="E15" s="839">
        <f>'DV large'!E12</f>
        <v>0</v>
      </c>
      <c r="F15" s="839">
        <f>'DV large'!F12</f>
        <v>0</v>
      </c>
      <c r="G15" s="839">
        <f>'DV large'!G12</f>
        <v>0</v>
      </c>
      <c r="H15" s="839">
        <f>'DV large'!H12</f>
        <v>0</v>
      </c>
      <c r="I15" s="839">
        <f>'DV large'!I12</f>
        <v>0</v>
      </c>
      <c r="J15" s="839">
        <f>'DV large'!J12</f>
        <v>0</v>
      </c>
      <c r="K15" s="839">
        <f>'DV large'!K12</f>
        <v>0</v>
      </c>
      <c r="L15" s="839">
        <f>'DV large'!L12</f>
        <v>0</v>
      </c>
      <c r="M15" s="839">
        <f>'DV large'!M12</f>
        <v>0</v>
      </c>
      <c r="N15" s="839">
        <f>'DV large'!N12</f>
        <v>0</v>
      </c>
      <c r="O15" s="839">
        <f>'DV large'!O12</f>
        <v>0</v>
      </c>
      <c r="P15" s="839">
        <f>'DV large'!P12</f>
        <v>0</v>
      </c>
      <c r="Q15" s="839">
        <f>'DV large'!Q12</f>
        <v>0</v>
      </c>
      <c r="R15" s="839">
        <f>'DV large'!R12</f>
        <v>0</v>
      </c>
      <c r="S15" s="839">
        <f>'DV large'!S12</f>
        <v>0</v>
      </c>
      <c r="T15" s="839">
        <f>'DV large'!T12</f>
        <v>0</v>
      </c>
      <c r="U15" s="839">
        <f>'DV large'!U12</f>
        <v>0</v>
      </c>
      <c r="V15" s="839">
        <f>'DV large'!V12</f>
        <v>0</v>
      </c>
      <c r="W15" s="839">
        <f>'DV large'!W12</f>
        <v>0</v>
      </c>
      <c r="X15" s="839">
        <f>'DV large'!X12</f>
        <v>0</v>
      </c>
      <c r="Y15" s="839">
        <f>'DV large'!Y12</f>
        <v>0</v>
      </c>
      <c r="Z15" s="839">
        <f>'DV large'!Z12</f>
        <v>0</v>
      </c>
      <c r="AA15" s="839">
        <f>'DV large'!AA12</f>
        <v>0</v>
      </c>
      <c r="AB15" s="839">
        <f>'DV large'!AB12</f>
        <v>0</v>
      </c>
    </row>
    <row r="16" spans="1:16373" ht="16.5" customHeight="1" x14ac:dyDescent="0.2">
      <c r="A16" s="287"/>
      <c r="B16" s="520" t="s">
        <v>50</v>
      </c>
      <c r="C16" s="521" t="s">
        <v>383</v>
      </c>
      <c r="D16" s="839">
        <f>'GB trucks'!D12</f>
        <v>0</v>
      </c>
      <c r="E16" s="839">
        <f>'GB trucks'!E12</f>
        <v>0</v>
      </c>
      <c r="F16" s="839">
        <f>'GB trucks'!F12</f>
        <v>0</v>
      </c>
      <c r="G16" s="839">
        <f>'GB trucks'!G12</f>
        <v>0</v>
      </c>
      <c r="H16" s="839">
        <f>'GB trucks'!H12</f>
        <v>0</v>
      </c>
      <c r="I16" s="839">
        <f>'GB trucks'!I12</f>
        <v>0</v>
      </c>
      <c r="J16" s="839">
        <f>'GB trucks'!J12</f>
        <v>0</v>
      </c>
      <c r="K16" s="839">
        <f>'GB trucks'!K12</f>
        <v>0</v>
      </c>
      <c r="L16" s="839">
        <f>'GB trucks'!L12</f>
        <v>0</v>
      </c>
      <c r="M16" s="839">
        <f>'GB trucks'!M12</f>
        <v>0</v>
      </c>
      <c r="N16" s="839">
        <f>'GB trucks'!N12</f>
        <v>0</v>
      </c>
      <c r="O16" s="839">
        <f>'GB trucks'!O12</f>
        <v>0</v>
      </c>
      <c r="P16" s="839">
        <f>'GB trucks'!P12</f>
        <v>0</v>
      </c>
      <c r="Q16" s="839">
        <f>'GB trucks'!Q12</f>
        <v>0</v>
      </c>
      <c r="R16" s="839">
        <f>'GB trucks'!R12</f>
        <v>0</v>
      </c>
      <c r="S16" s="839">
        <f>'GB trucks'!S12</f>
        <v>0</v>
      </c>
      <c r="T16" s="839">
        <f>'GB trucks'!T12</f>
        <v>0</v>
      </c>
      <c r="U16" s="839">
        <f>'GB trucks'!U12</f>
        <v>0</v>
      </c>
      <c r="V16" s="839">
        <f>'GB trucks'!V12</f>
        <v>0</v>
      </c>
      <c r="W16" s="839">
        <f>'GB trucks'!W12</f>
        <v>0</v>
      </c>
      <c r="X16" s="839">
        <f>'GB trucks'!X12</f>
        <v>0</v>
      </c>
      <c r="Y16" s="839">
        <f>'GB trucks'!Y12</f>
        <v>0</v>
      </c>
      <c r="Z16" s="839">
        <f>'GB trucks'!Z12</f>
        <v>0</v>
      </c>
      <c r="AA16" s="839">
        <f>'GB trucks'!AA12</f>
        <v>0</v>
      </c>
      <c r="AB16" s="839">
        <f>'GB trucks'!AB12</f>
        <v>0</v>
      </c>
    </row>
    <row r="17" spans="1:28" ht="16.5" customHeight="1" x14ac:dyDescent="0.2">
      <c r="A17" s="329"/>
      <c r="B17" s="520" t="s">
        <v>21</v>
      </c>
      <c r="C17" s="521" t="s">
        <v>383</v>
      </c>
      <c r="D17" s="839">
        <f>Trains!D12</f>
        <v>0</v>
      </c>
      <c r="E17" s="839">
        <f>Trains!E12</f>
        <v>0</v>
      </c>
      <c r="F17" s="839">
        <f>Trains!F12</f>
        <v>0</v>
      </c>
      <c r="G17" s="839">
        <f>Trains!G12</f>
        <v>0</v>
      </c>
      <c r="H17" s="839">
        <f>Trains!H12</f>
        <v>0</v>
      </c>
      <c r="I17" s="839">
        <f>Trains!I12</f>
        <v>0</v>
      </c>
      <c r="J17" s="839">
        <f>Trains!J12</f>
        <v>0</v>
      </c>
      <c r="K17" s="839">
        <f>Trains!K12</f>
        <v>0</v>
      </c>
      <c r="L17" s="839">
        <f>Trains!L12</f>
        <v>0</v>
      </c>
      <c r="M17" s="839">
        <f>Trains!M12</f>
        <v>0</v>
      </c>
      <c r="N17" s="839">
        <f>Trains!N12</f>
        <v>0</v>
      </c>
      <c r="O17" s="839">
        <f>Trains!O12</f>
        <v>0</v>
      </c>
      <c r="P17" s="839">
        <f>Trains!P12</f>
        <v>0</v>
      </c>
      <c r="Q17" s="839">
        <f>Trains!Q12</f>
        <v>0</v>
      </c>
      <c r="R17" s="839">
        <f>Trains!R12</f>
        <v>0</v>
      </c>
      <c r="S17" s="839">
        <f>Trains!S12</f>
        <v>0</v>
      </c>
      <c r="T17" s="839">
        <f>Trains!T12</f>
        <v>0</v>
      </c>
      <c r="U17" s="839">
        <f>Trains!U12</f>
        <v>0</v>
      </c>
      <c r="V17" s="839">
        <f>Trains!V12</f>
        <v>0</v>
      </c>
      <c r="W17" s="839">
        <f>Trains!W12</f>
        <v>0</v>
      </c>
      <c r="X17" s="839">
        <f>Trains!X12</f>
        <v>0</v>
      </c>
      <c r="Y17" s="839">
        <f>Trains!Y12</f>
        <v>0</v>
      </c>
      <c r="Z17" s="839">
        <f>Trains!Z12</f>
        <v>0</v>
      </c>
      <c r="AA17" s="839">
        <f>Trains!AA12</f>
        <v>0</v>
      </c>
      <c r="AB17" s="839">
        <f>Trains!AB12</f>
        <v>0</v>
      </c>
    </row>
    <row r="18" spans="1:28" s="754" customFormat="1" ht="16.5" customHeight="1" thickBot="1" x14ac:dyDescent="0.25">
      <c r="A18" s="507"/>
      <c r="B18" s="522" t="s">
        <v>492</v>
      </c>
      <c r="C18" s="528" t="s">
        <v>383</v>
      </c>
      <c r="D18" s="840">
        <f>SUM(D11:D17)</f>
        <v>0</v>
      </c>
      <c r="E18" s="840">
        <f t="shared" ref="E18:N18" si="0">SUM(E11:E17)</f>
        <v>0</v>
      </c>
      <c r="F18" s="840">
        <f t="shared" si="0"/>
        <v>0</v>
      </c>
      <c r="G18" s="840">
        <f t="shared" si="0"/>
        <v>0</v>
      </c>
      <c r="H18" s="840">
        <f t="shared" si="0"/>
        <v>0</v>
      </c>
      <c r="I18" s="840">
        <f t="shared" si="0"/>
        <v>0</v>
      </c>
      <c r="J18" s="840">
        <f t="shared" si="0"/>
        <v>0</v>
      </c>
      <c r="K18" s="840">
        <f t="shared" si="0"/>
        <v>0</v>
      </c>
      <c r="L18" s="840">
        <f t="shared" si="0"/>
        <v>0</v>
      </c>
      <c r="M18" s="840">
        <f t="shared" si="0"/>
        <v>0</v>
      </c>
      <c r="N18" s="840">
        <f t="shared" si="0"/>
        <v>0</v>
      </c>
      <c r="O18" s="840">
        <f t="shared" ref="O18:AB18" si="1">SUM(O11:O17)</f>
        <v>0</v>
      </c>
      <c r="P18" s="840">
        <f t="shared" si="1"/>
        <v>0</v>
      </c>
      <c r="Q18" s="840">
        <f t="shared" si="1"/>
        <v>0</v>
      </c>
      <c r="R18" s="840">
        <f t="shared" si="1"/>
        <v>0</v>
      </c>
      <c r="S18" s="840">
        <f t="shared" si="1"/>
        <v>0</v>
      </c>
      <c r="T18" s="840">
        <f t="shared" si="1"/>
        <v>0</v>
      </c>
      <c r="U18" s="840">
        <f t="shared" si="1"/>
        <v>0</v>
      </c>
      <c r="V18" s="840">
        <f t="shared" si="1"/>
        <v>0</v>
      </c>
      <c r="W18" s="840">
        <f t="shared" si="1"/>
        <v>0</v>
      </c>
      <c r="X18" s="840">
        <f t="shared" si="1"/>
        <v>0</v>
      </c>
      <c r="Y18" s="840">
        <f t="shared" si="1"/>
        <v>0</v>
      </c>
      <c r="Z18" s="840">
        <f t="shared" si="1"/>
        <v>0</v>
      </c>
      <c r="AA18" s="840">
        <f t="shared" si="1"/>
        <v>0</v>
      </c>
      <c r="AB18" s="840">
        <f t="shared" si="1"/>
        <v>0</v>
      </c>
    </row>
    <row r="19" spans="1:28" s="754" customFormat="1" ht="16.5" customHeight="1" x14ac:dyDescent="0.2">
      <c r="A19" s="507"/>
      <c r="B19" s="523"/>
      <c r="C19" s="524"/>
      <c r="D19" s="841"/>
      <c r="E19" s="841"/>
      <c r="F19" s="841"/>
      <c r="G19" s="841"/>
      <c r="H19" s="841"/>
      <c r="I19" s="841"/>
      <c r="J19" s="841"/>
      <c r="K19" s="841"/>
      <c r="L19" s="841"/>
      <c r="M19" s="841"/>
      <c r="N19" s="841"/>
      <c r="O19" s="841"/>
      <c r="P19" s="841"/>
      <c r="Q19" s="841"/>
      <c r="R19" s="841"/>
      <c r="S19" s="841"/>
      <c r="T19" s="841"/>
      <c r="U19" s="841"/>
      <c r="V19" s="841"/>
      <c r="W19" s="841"/>
      <c r="X19" s="841"/>
      <c r="Y19" s="841"/>
      <c r="Z19" s="841"/>
      <c r="AA19" s="841"/>
      <c r="AB19" s="841"/>
    </row>
    <row r="20" spans="1:28" ht="16.5" customHeight="1" x14ac:dyDescent="0.2">
      <c r="A20" s="329"/>
      <c r="B20" s="289" t="s">
        <v>494</v>
      </c>
      <c r="C20" s="509"/>
      <c r="D20" s="839"/>
      <c r="E20" s="839"/>
      <c r="F20" s="839"/>
      <c r="G20" s="839"/>
      <c r="H20" s="839"/>
      <c r="I20" s="839"/>
      <c r="J20" s="839"/>
      <c r="K20" s="839"/>
      <c r="L20" s="839"/>
      <c r="M20" s="839"/>
      <c r="N20" s="839"/>
      <c r="O20" s="839"/>
      <c r="P20" s="839"/>
      <c r="Q20" s="839"/>
      <c r="R20" s="839"/>
      <c r="S20" s="839"/>
      <c r="T20" s="839"/>
      <c r="U20" s="839"/>
      <c r="V20" s="839"/>
      <c r="W20" s="839"/>
      <c r="X20" s="839"/>
      <c r="Y20" s="839"/>
      <c r="Z20" s="839"/>
      <c r="AA20" s="839"/>
      <c r="AB20" s="839"/>
    </row>
    <row r="21" spans="1:28" ht="16.5" customHeight="1" x14ac:dyDescent="0.2">
      <c r="A21" s="329"/>
      <c r="B21" s="520" t="s">
        <v>493</v>
      </c>
      <c r="C21" s="521" t="s">
        <v>6</v>
      </c>
      <c r="D21" s="842">
        <f>'B 12m'!D27+'B 18m'!D27+Cars!D27+'DV small'!D27+'DV large'!D27+'GB trucks'!D27+Trains!D27</f>
        <v>0</v>
      </c>
      <c r="E21" s="842">
        <f>'B 12m'!E27+'B 18m'!E27+Cars!E27+'DV small'!E27+'DV large'!E27+'GB trucks'!E27+Trains!E27</f>
        <v>0</v>
      </c>
      <c r="F21" s="842">
        <f>'B 12m'!F27+'B 18m'!F27+Cars!F27+'DV small'!F27+'DV large'!F27+'GB trucks'!F27+Trains!F27</f>
        <v>0</v>
      </c>
      <c r="G21" s="842">
        <f>'B 12m'!G27+'B 18m'!G27+Cars!G27+'DV small'!G27+'DV large'!G27+'GB trucks'!G27+Trains!G27</f>
        <v>0</v>
      </c>
      <c r="H21" s="842">
        <f>'B 12m'!H27+'B 18m'!H27+Cars!H27+'DV small'!H27+'DV large'!H27+'GB trucks'!H27+Trains!H27</f>
        <v>0</v>
      </c>
      <c r="I21" s="842">
        <f>'B 12m'!I27+'B 18m'!I27+Cars!I27+'DV small'!I27+'DV large'!I27+'GB trucks'!I27+Trains!I27</f>
        <v>0</v>
      </c>
      <c r="J21" s="842">
        <f>'B 12m'!J27+'B 18m'!J27+Cars!J27+'DV small'!J27+'DV large'!J27+'GB trucks'!J27+Trains!J27</f>
        <v>0</v>
      </c>
      <c r="K21" s="842">
        <f>'B 12m'!K27+'B 18m'!K27+Cars!K27+'DV small'!K27+'DV large'!K27+'GB trucks'!K27+Trains!K27</f>
        <v>0</v>
      </c>
      <c r="L21" s="842">
        <f>'B 12m'!L27+'B 18m'!L27+Cars!L27+'DV small'!L27+'DV large'!L27+'GB trucks'!L27+Trains!L27</f>
        <v>0</v>
      </c>
      <c r="M21" s="842">
        <f>'B 12m'!M27+'B 18m'!M27+Cars!M27+'DV small'!M27+'DV large'!M27+'GB trucks'!M27+Trains!M27</f>
        <v>0</v>
      </c>
      <c r="N21" s="842">
        <f>'B 12m'!N27+'B 18m'!N27+Cars!N27+'DV small'!N27+'DV large'!N27+'GB trucks'!N27+Trains!N27</f>
        <v>0</v>
      </c>
      <c r="O21" s="842">
        <f>'B 12m'!O27+'B 18m'!O27+Cars!O27+'DV small'!O27+'DV large'!O27+'GB trucks'!O27+Trains!O27</f>
        <v>0</v>
      </c>
      <c r="P21" s="842">
        <f>'B 12m'!P27+'B 18m'!P27+Cars!P27+'DV small'!P27+'DV large'!P27+'GB trucks'!P27+Trains!P27</f>
        <v>0</v>
      </c>
      <c r="Q21" s="842">
        <f>'B 12m'!Q27+'B 18m'!Q27+Cars!Q27+'DV small'!Q27+'DV large'!Q27+'GB trucks'!Q27+Trains!Q27</f>
        <v>0</v>
      </c>
      <c r="R21" s="842">
        <f>'B 12m'!R27+'B 18m'!R27+Cars!R27+'DV small'!R27+'DV large'!R27+'GB trucks'!R27+Trains!R27</f>
        <v>0</v>
      </c>
      <c r="S21" s="842">
        <f>'B 12m'!S27+'B 18m'!S27+Cars!S27+'DV small'!S27+'DV large'!S27+'GB trucks'!S27+Trains!S27</f>
        <v>0</v>
      </c>
      <c r="T21" s="842">
        <f>'B 12m'!T27+'B 18m'!T27+Cars!T27+'DV small'!T27+'DV large'!T27+'GB trucks'!T27+Trains!T27</f>
        <v>0</v>
      </c>
      <c r="U21" s="842">
        <f>'B 12m'!U27+'B 18m'!U27+Cars!U27+'DV small'!U27+'DV large'!U27+'GB trucks'!U27+Trains!U27</f>
        <v>0</v>
      </c>
      <c r="V21" s="842">
        <f>'B 12m'!V27+'B 18m'!V27+Cars!V27+'DV small'!V27+'DV large'!V27+'GB trucks'!V27+Trains!V27</f>
        <v>0</v>
      </c>
      <c r="W21" s="842">
        <f>'B 12m'!W27+'B 18m'!W27+Cars!W27+'DV small'!W27+'DV large'!W27+'GB trucks'!W27+Trains!W27</f>
        <v>0</v>
      </c>
      <c r="X21" s="842">
        <f>'B 12m'!X27+'B 18m'!X27+Cars!X27+'DV small'!X27+'DV large'!X27+'GB trucks'!X27+Trains!X27</f>
        <v>0</v>
      </c>
      <c r="Y21" s="842">
        <f>'B 12m'!Y27+'B 18m'!Y27+Cars!Y27+'DV small'!Y27+'DV large'!Y27+'GB trucks'!Y27+Trains!Y27</f>
        <v>0</v>
      </c>
      <c r="Z21" s="842">
        <f>'B 12m'!Z27+'B 18m'!Z27+Cars!Z27+'DV small'!Z27+'DV large'!Z27+'GB trucks'!Z27+Trains!Z27</f>
        <v>0</v>
      </c>
      <c r="AA21" s="842">
        <f>'B 12m'!AA27+'B 18m'!AA27+Cars!AA27+'DV small'!AA27+'DV large'!AA27+'GB trucks'!AA27+Trains!AA27</f>
        <v>0</v>
      </c>
      <c r="AB21" s="842">
        <f>'B 12m'!AB27+'B 18m'!AB27+Cars!AB27+'DV small'!AB27+'DV large'!AB27+'GB trucks'!AB27+Trains!AB27</f>
        <v>0</v>
      </c>
    </row>
    <row r="22" spans="1:28" ht="16.5" customHeight="1" x14ac:dyDescent="0.2">
      <c r="A22" s="329"/>
      <c r="B22" s="520" t="s">
        <v>515</v>
      </c>
      <c r="C22" s="521" t="s">
        <v>6</v>
      </c>
      <c r="D22" s="842">
        <f>'B 12m'!D28+'B 18m'!D28+Cars!D28+'DV small'!D28+'DV large'!D28+'GB trucks'!D28+Trains!D28</f>
        <v>0</v>
      </c>
      <c r="E22" s="842">
        <f>'B 12m'!E28+'B 18m'!E28+Cars!E28+'DV small'!E28+'DV large'!E28+'GB trucks'!E28+Trains!E28</f>
        <v>0</v>
      </c>
      <c r="F22" s="842">
        <f>'B 12m'!F28+'B 18m'!F28+Cars!F28+'DV small'!F28+'DV large'!F28+'GB trucks'!F28+Trains!F28</f>
        <v>0</v>
      </c>
      <c r="G22" s="842">
        <f>'B 12m'!G28+'B 18m'!G28+Cars!G28+'DV small'!G28+'DV large'!G28+'GB trucks'!G28+Trains!G28</f>
        <v>0</v>
      </c>
      <c r="H22" s="842">
        <f>'B 12m'!H28+'B 18m'!H28+Cars!H28+'DV small'!H28+'DV large'!H28+'GB trucks'!H28+Trains!H28</f>
        <v>0</v>
      </c>
      <c r="I22" s="842">
        <f>'B 12m'!I28+'B 18m'!I28+Cars!I28+'DV small'!I28+'DV large'!I28+'GB trucks'!I28+Trains!I28</f>
        <v>0</v>
      </c>
      <c r="J22" s="842">
        <f>'B 12m'!J28+'B 18m'!J28+Cars!J28+'DV small'!J28+'DV large'!J28+'GB trucks'!J28+Trains!J28</f>
        <v>0</v>
      </c>
      <c r="K22" s="842">
        <f>'B 12m'!K28+'B 18m'!K28+Cars!K28+'DV small'!K28+'DV large'!K28+'GB trucks'!K28+Trains!K28</f>
        <v>0</v>
      </c>
      <c r="L22" s="842">
        <f>'B 12m'!L28+'B 18m'!L28+Cars!L28+'DV small'!L28+'DV large'!L28+'GB trucks'!L28+Trains!L28</f>
        <v>0</v>
      </c>
      <c r="M22" s="842">
        <f>'B 12m'!M28+'B 18m'!M28+Cars!M28+'DV small'!M28+'DV large'!M28+'GB trucks'!M28+Trains!M28</f>
        <v>0</v>
      </c>
      <c r="N22" s="842">
        <f>'B 12m'!N28+'B 18m'!N28+Cars!N28+'DV small'!N28+'DV large'!N28+'GB trucks'!N28+Trains!N28</f>
        <v>0</v>
      </c>
      <c r="O22" s="842">
        <f>'B 12m'!O28+'B 18m'!O28+Cars!O28+'DV small'!O28+'DV large'!O28+'GB trucks'!O28+Trains!O28</f>
        <v>0</v>
      </c>
      <c r="P22" s="842">
        <f>'B 12m'!P28+'B 18m'!P28+Cars!P28+'DV small'!P28+'DV large'!P28+'GB trucks'!P28+Trains!P28</f>
        <v>0</v>
      </c>
      <c r="Q22" s="842">
        <f>'B 12m'!Q28+'B 18m'!Q28+Cars!Q28+'DV small'!Q28+'DV large'!Q28+'GB trucks'!Q28+Trains!Q28</f>
        <v>0</v>
      </c>
      <c r="R22" s="842">
        <f>'B 12m'!R28+'B 18m'!R28+Cars!R28+'DV small'!R28+'DV large'!R28+'GB trucks'!R28+Trains!R28</f>
        <v>0</v>
      </c>
      <c r="S22" s="842">
        <f>'B 12m'!S28+'B 18m'!S28+Cars!S28+'DV small'!S28+'DV large'!S28+'GB trucks'!S28+Trains!S28</f>
        <v>0</v>
      </c>
      <c r="T22" s="842">
        <f>'B 12m'!T28+'B 18m'!T28+Cars!T28+'DV small'!T28+'DV large'!T28+'GB trucks'!T28+Trains!T28</f>
        <v>0</v>
      </c>
      <c r="U22" s="842">
        <f>'B 12m'!U28+'B 18m'!U28+Cars!U28+'DV small'!U28+'DV large'!U28+'GB trucks'!U28+Trains!U28</f>
        <v>0</v>
      </c>
      <c r="V22" s="842">
        <f>'B 12m'!V28+'B 18m'!V28+Cars!V28+'DV small'!V28+'DV large'!V28+'GB trucks'!V28+Trains!V28</f>
        <v>0</v>
      </c>
      <c r="W22" s="842">
        <f>'B 12m'!W28+'B 18m'!W28+Cars!W28+'DV small'!W28+'DV large'!W28+'GB trucks'!W28+Trains!W28</f>
        <v>0</v>
      </c>
      <c r="X22" s="842">
        <f>'B 12m'!X28+'B 18m'!X28+Cars!X28+'DV small'!X28+'DV large'!X28+'GB trucks'!X28+Trains!X28</f>
        <v>0</v>
      </c>
      <c r="Y22" s="842">
        <f>'B 12m'!Y28+'B 18m'!Y28+Cars!Y28+'DV small'!Y28+'DV large'!Y28+'GB trucks'!Y28+Trains!Y28</f>
        <v>0</v>
      </c>
      <c r="Z22" s="842">
        <f>'B 12m'!Z28+'B 18m'!Z28+Cars!Z28+'DV small'!Z28+'DV large'!Z28+'GB trucks'!Z28+Trains!Z28</f>
        <v>0</v>
      </c>
      <c r="AA22" s="842">
        <f>'B 12m'!AA28+'B 18m'!AA28+Cars!AA28+'DV small'!AA28+'DV large'!AA28+'GB trucks'!AA28+Trains!AA28</f>
        <v>0</v>
      </c>
      <c r="AB22" s="842">
        <f>'B 12m'!AB28+'B 18m'!AB28+Cars!AB28+'DV small'!AB28+'DV large'!AB28+'GB trucks'!AB28+Trains!AB28</f>
        <v>0</v>
      </c>
    </row>
    <row r="23" spans="1:28" s="754" customFormat="1" ht="16.5" customHeight="1" thickBot="1" x14ac:dyDescent="0.25">
      <c r="A23" s="507"/>
      <c r="B23" s="522" t="s">
        <v>492</v>
      </c>
      <c r="C23" s="528" t="s">
        <v>6</v>
      </c>
      <c r="D23" s="840">
        <f>SUM(D21:D22)</f>
        <v>0</v>
      </c>
      <c r="E23" s="840">
        <f t="shared" ref="E23:N23" si="2">SUM(E21:E22)</f>
        <v>0</v>
      </c>
      <c r="F23" s="840">
        <f t="shared" si="2"/>
        <v>0</v>
      </c>
      <c r="G23" s="840">
        <f t="shared" si="2"/>
        <v>0</v>
      </c>
      <c r="H23" s="840">
        <f t="shared" si="2"/>
        <v>0</v>
      </c>
      <c r="I23" s="840">
        <f t="shared" si="2"/>
        <v>0</v>
      </c>
      <c r="J23" s="840">
        <f t="shared" si="2"/>
        <v>0</v>
      </c>
      <c r="K23" s="840">
        <f t="shared" si="2"/>
        <v>0</v>
      </c>
      <c r="L23" s="840">
        <f t="shared" si="2"/>
        <v>0</v>
      </c>
      <c r="M23" s="840">
        <f t="shared" si="2"/>
        <v>0</v>
      </c>
      <c r="N23" s="840">
        <f t="shared" si="2"/>
        <v>0</v>
      </c>
      <c r="O23" s="840">
        <f t="shared" ref="O23:AB23" si="3">SUM(O21:O22)</f>
        <v>0</v>
      </c>
      <c r="P23" s="840">
        <f t="shared" si="3"/>
        <v>0</v>
      </c>
      <c r="Q23" s="840">
        <f t="shared" si="3"/>
        <v>0</v>
      </c>
      <c r="R23" s="840">
        <f t="shared" si="3"/>
        <v>0</v>
      </c>
      <c r="S23" s="840">
        <f t="shared" si="3"/>
        <v>0</v>
      </c>
      <c r="T23" s="840">
        <f t="shared" si="3"/>
        <v>0</v>
      </c>
      <c r="U23" s="840">
        <f t="shared" si="3"/>
        <v>0</v>
      </c>
      <c r="V23" s="840">
        <f t="shared" si="3"/>
        <v>0</v>
      </c>
      <c r="W23" s="840">
        <f t="shared" si="3"/>
        <v>0</v>
      </c>
      <c r="X23" s="840">
        <f t="shared" si="3"/>
        <v>0</v>
      </c>
      <c r="Y23" s="840">
        <f t="shared" si="3"/>
        <v>0</v>
      </c>
      <c r="Z23" s="840">
        <f t="shared" si="3"/>
        <v>0</v>
      </c>
      <c r="AA23" s="840">
        <f t="shared" si="3"/>
        <v>0</v>
      </c>
      <c r="AB23" s="840">
        <f t="shared" si="3"/>
        <v>0</v>
      </c>
    </row>
    <row r="24" spans="1:28" ht="16.5" customHeight="1" x14ac:dyDescent="0.2">
      <c r="A24" s="329"/>
      <c r="B24" s="287"/>
      <c r="C24" s="287"/>
      <c r="D24" s="839"/>
      <c r="E24" s="839"/>
      <c r="F24" s="839"/>
      <c r="G24" s="839"/>
      <c r="H24" s="839"/>
      <c r="I24" s="839"/>
      <c r="J24" s="839"/>
      <c r="K24" s="839"/>
      <c r="L24" s="839"/>
      <c r="M24" s="839"/>
      <c r="N24" s="839"/>
      <c r="O24" s="839"/>
      <c r="P24" s="839"/>
      <c r="Q24" s="839"/>
      <c r="R24" s="839"/>
      <c r="S24" s="839"/>
      <c r="T24" s="839"/>
      <c r="U24" s="839"/>
      <c r="V24" s="839"/>
      <c r="W24" s="839"/>
      <c r="X24" s="839"/>
      <c r="Y24" s="839"/>
      <c r="Z24" s="839"/>
      <c r="AA24" s="839"/>
      <c r="AB24" s="839"/>
    </row>
    <row r="25" spans="1:28" ht="16.5" customHeight="1" x14ac:dyDescent="0.2">
      <c r="A25" s="329"/>
      <c r="B25" s="289" t="s">
        <v>495</v>
      </c>
      <c r="C25" s="287"/>
      <c r="D25" s="839"/>
      <c r="E25" s="839"/>
      <c r="F25" s="839"/>
      <c r="G25" s="839"/>
      <c r="H25" s="839"/>
      <c r="I25" s="839"/>
      <c r="J25" s="839"/>
      <c r="K25" s="839"/>
      <c r="L25" s="839"/>
      <c r="M25" s="839"/>
      <c r="N25" s="839"/>
      <c r="O25" s="839"/>
      <c r="P25" s="839"/>
      <c r="Q25" s="839"/>
      <c r="R25" s="839"/>
      <c r="S25" s="839"/>
      <c r="T25" s="839"/>
      <c r="U25" s="839"/>
      <c r="V25" s="839"/>
      <c r="W25" s="839"/>
      <c r="X25" s="839"/>
      <c r="Y25" s="839"/>
      <c r="Z25" s="839"/>
      <c r="AA25" s="839"/>
      <c r="AB25" s="839"/>
    </row>
    <row r="26" spans="1:28" ht="16.5" customHeight="1" x14ac:dyDescent="0.2">
      <c r="A26" s="329"/>
      <c r="B26" s="520" t="s">
        <v>496</v>
      </c>
      <c r="C26" s="521" t="s">
        <v>78</v>
      </c>
      <c r="D26" s="842">
        <f>'Environm. Analysis'!D11</f>
        <v>0</v>
      </c>
      <c r="E26" s="842">
        <f>'Environm. Analysis'!E11</f>
        <v>0</v>
      </c>
      <c r="F26" s="842">
        <f>'Environm. Analysis'!F11</f>
        <v>0</v>
      </c>
      <c r="G26" s="842">
        <f>'Environm. Analysis'!G11</f>
        <v>0</v>
      </c>
      <c r="H26" s="842">
        <f>'Environm. Analysis'!H11</f>
        <v>0</v>
      </c>
      <c r="I26" s="842">
        <f>'Environm. Analysis'!I11</f>
        <v>0</v>
      </c>
      <c r="J26" s="842">
        <f>'Environm. Analysis'!J11</f>
        <v>0</v>
      </c>
      <c r="K26" s="842">
        <f>'Environm. Analysis'!K11</f>
        <v>0</v>
      </c>
      <c r="L26" s="842">
        <f>'Environm. Analysis'!L11</f>
        <v>0</v>
      </c>
      <c r="M26" s="842">
        <f>'Environm. Analysis'!M11</f>
        <v>0</v>
      </c>
      <c r="N26" s="842">
        <f>'Environm. Analysis'!N11</f>
        <v>0</v>
      </c>
      <c r="O26" s="842">
        <f>'Environm. Analysis'!O11</f>
        <v>0</v>
      </c>
      <c r="P26" s="842">
        <f>'Environm. Analysis'!P11</f>
        <v>0</v>
      </c>
      <c r="Q26" s="842">
        <f>'Environm. Analysis'!Q11</f>
        <v>0</v>
      </c>
      <c r="R26" s="842">
        <f>'Environm. Analysis'!R11</f>
        <v>0</v>
      </c>
      <c r="S26" s="842">
        <f>'Environm. Analysis'!S11</f>
        <v>0</v>
      </c>
      <c r="T26" s="842">
        <f>'Environm. Analysis'!T11</f>
        <v>0</v>
      </c>
      <c r="U26" s="842">
        <f>'Environm. Analysis'!U11</f>
        <v>0</v>
      </c>
      <c r="V26" s="842">
        <f>'Environm. Analysis'!V11</f>
        <v>0</v>
      </c>
      <c r="W26" s="842">
        <f>'Environm. Analysis'!W11</f>
        <v>0</v>
      </c>
      <c r="X26" s="842">
        <f>'Environm. Analysis'!X11</f>
        <v>0</v>
      </c>
      <c r="Y26" s="842">
        <f>'Environm. Analysis'!Y11</f>
        <v>0</v>
      </c>
      <c r="Z26" s="842">
        <f>'Environm. Analysis'!Z11</f>
        <v>0</v>
      </c>
      <c r="AA26" s="842">
        <f>'Environm. Analysis'!AA11</f>
        <v>0</v>
      </c>
      <c r="AB26" s="842">
        <f>'Environm. Analysis'!AB11</f>
        <v>0</v>
      </c>
    </row>
    <row r="27" spans="1:28" ht="9.9499999999999993" customHeight="1" x14ac:dyDescent="0.2">
      <c r="A27" s="329"/>
      <c r="B27" s="520"/>
      <c r="C27" s="521"/>
      <c r="D27" s="842"/>
      <c r="E27" s="842"/>
      <c r="F27" s="842"/>
      <c r="G27" s="842"/>
      <c r="H27" s="842"/>
      <c r="I27" s="842"/>
      <c r="J27" s="842"/>
      <c r="K27" s="842"/>
      <c r="L27" s="842"/>
      <c r="M27" s="842"/>
      <c r="N27" s="842"/>
      <c r="O27" s="842"/>
      <c r="P27" s="842"/>
      <c r="Q27" s="842"/>
      <c r="R27" s="842"/>
      <c r="S27" s="842"/>
      <c r="T27" s="842"/>
      <c r="U27" s="842"/>
      <c r="V27" s="842"/>
      <c r="W27" s="842"/>
      <c r="X27" s="842"/>
      <c r="Y27" s="842"/>
      <c r="Z27" s="842"/>
      <c r="AA27" s="842"/>
      <c r="AB27" s="842"/>
    </row>
    <row r="28" spans="1:28" ht="16.5" customHeight="1" x14ac:dyDescent="0.2">
      <c r="A28" s="329"/>
      <c r="B28" s="520" t="s">
        <v>648</v>
      </c>
      <c r="C28" s="521" t="s">
        <v>497</v>
      </c>
      <c r="D28" s="842">
        <f>IF('Basic input'!$F$35=0,0,'B 12m'!D30/'Basic input'!$F$35)+IF('Basic input'!$G$35=0,0,'B 18m'!D30/'Basic input'!$G$35)</f>
        <v>0</v>
      </c>
      <c r="E28" s="842">
        <f>IF('Basic input'!$F$35=0,0,'B 12m'!E30/'Basic input'!$F$35)+IF('Basic input'!$G$35=0,0,'B 18m'!E30/'Basic input'!$G$35)</f>
        <v>0</v>
      </c>
      <c r="F28" s="842">
        <f>IF('Basic input'!$F$35=0,0,'B 12m'!F30/'Basic input'!$F$35)+IF('Basic input'!$G$35=0,0,'B 18m'!F30/'Basic input'!$G$35)</f>
        <v>0</v>
      </c>
      <c r="G28" s="842">
        <f>IF('Basic input'!$F$35=0,0,'B 12m'!G30/'Basic input'!$F$35)+IF('Basic input'!$G$35=0,0,'B 18m'!G30/'Basic input'!$G$35)</f>
        <v>0</v>
      </c>
      <c r="H28" s="842">
        <f>IF('Basic input'!$F$35=0,0,'B 12m'!H30/'Basic input'!$F$35)+IF('Basic input'!$G$35=0,0,'B 18m'!H30/'Basic input'!$G$35)</f>
        <v>0</v>
      </c>
      <c r="I28" s="842">
        <f>IF('Basic input'!$F$35=0,0,'B 12m'!I30/'Basic input'!$F$35)+IF('Basic input'!$G$35=0,0,'B 18m'!I30/'Basic input'!$G$35)</f>
        <v>0</v>
      </c>
      <c r="J28" s="842">
        <f>IF('Basic input'!$F$35=0,0,'B 12m'!J30/'Basic input'!$F$35)+IF('Basic input'!$G$35=0,0,'B 18m'!J30/'Basic input'!$G$35)</f>
        <v>0</v>
      </c>
      <c r="K28" s="842">
        <f>IF('Basic input'!$F$35=0,0,'B 12m'!K30/'Basic input'!$F$35)+IF('Basic input'!$G$35=0,0,'B 18m'!K30/'Basic input'!$G$35)</f>
        <v>0</v>
      </c>
      <c r="L28" s="842">
        <f>IF('Basic input'!$F$35=0,0,'B 12m'!L30/'Basic input'!$F$35)+IF('Basic input'!$G$35=0,0,'B 18m'!L30/'Basic input'!$G$35)</f>
        <v>0</v>
      </c>
      <c r="M28" s="842">
        <f>IF('Basic input'!$F$35=0,0,'B 12m'!M30/'Basic input'!$F$35)+IF('Basic input'!$G$35=0,0,'B 18m'!M30/'Basic input'!$G$35)</f>
        <v>0</v>
      </c>
      <c r="N28" s="842">
        <f>IF('Basic input'!$F$35=0,0,'B 12m'!N30/'Basic input'!$F$35)+IF('Basic input'!$G$35=0,0,'B 18m'!N30/'Basic input'!$G$35)</f>
        <v>0</v>
      </c>
      <c r="O28" s="842">
        <f>IF('Basic input'!$F$35=0,0,'B 12m'!O30/'Basic input'!$F$35)+IF('Basic input'!$G$35=0,0,'B 18m'!O30/'Basic input'!$G$35)</f>
        <v>0</v>
      </c>
      <c r="P28" s="842">
        <f>IF('Basic input'!$F$35=0,0,'B 12m'!P30/'Basic input'!$F$35)+IF('Basic input'!$G$35=0,0,'B 18m'!P30/'Basic input'!$G$35)</f>
        <v>0</v>
      </c>
      <c r="Q28" s="842">
        <f>IF('Basic input'!$F$35=0,0,'B 12m'!Q30/'Basic input'!$F$35)+IF('Basic input'!$G$35=0,0,'B 18m'!Q30/'Basic input'!$G$35)</f>
        <v>0</v>
      </c>
      <c r="R28" s="842">
        <f>IF('Basic input'!$F$35=0,0,'B 12m'!R30/'Basic input'!$F$35)+IF('Basic input'!$G$35=0,0,'B 18m'!R30/'Basic input'!$G$35)</f>
        <v>0</v>
      </c>
      <c r="S28" s="842">
        <f>IF('Basic input'!$F$35=0,0,'B 12m'!S30/'Basic input'!$F$35)+IF('Basic input'!$G$35=0,0,'B 18m'!S30/'Basic input'!$G$35)</f>
        <v>0</v>
      </c>
      <c r="T28" s="842">
        <f>IF('Basic input'!$F$35=0,0,'B 12m'!T30/'Basic input'!$F$35)+IF('Basic input'!$G$35=0,0,'B 18m'!T30/'Basic input'!$G$35)</f>
        <v>0</v>
      </c>
      <c r="U28" s="842">
        <f>IF('Basic input'!$F$35=0,0,'B 12m'!U30/'Basic input'!$F$35)+IF('Basic input'!$G$35=0,0,'B 18m'!U30/'Basic input'!$G$35)</f>
        <v>0</v>
      </c>
      <c r="V28" s="842">
        <f>IF('Basic input'!$F$35=0,0,'B 12m'!V30/'Basic input'!$F$35)+IF('Basic input'!$G$35=0,0,'B 18m'!V30/'Basic input'!$G$35)</f>
        <v>0</v>
      </c>
      <c r="W28" s="842">
        <f>IF('Basic input'!$F$35=0,0,'B 12m'!W30/'Basic input'!$F$35)+IF('Basic input'!$G$35=0,0,'B 18m'!W30/'Basic input'!$G$35)</f>
        <v>0</v>
      </c>
      <c r="X28" s="842">
        <f>IF('Basic input'!$F$35=0,0,'B 12m'!X30/'Basic input'!$F$35)+IF('Basic input'!$G$35=0,0,'B 18m'!X30/'Basic input'!$G$35)</f>
        <v>0</v>
      </c>
      <c r="Y28" s="842">
        <f>IF('Basic input'!$F$35=0,0,'B 12m'!Y30/'Basic input'!$F$35)+IF('Basic input'!$G$35=0,0,'B 18m'!Y30/'Basic input'!$G$35)</f>
        <v>0</v>
      </c>
      <c r="Z28" s="842">
        <f>IF('Basic input'!$F$35=0,0,'B 12m'!Z30/'Basic input'!$F$35)+IF('Basic input'!$G$35=0,0,'B 18m'!Z30/'Basic input'!$G$35)</f>
        <v>0</v>
      </c>
      <c r="AA28" s="842">
        <f>IF('Basic input'!$F$35=0,0,'B 12m'!AA30/'Basic input'!$F$35)+IF('Basic input'!$G$35=0,0,'B 18m'!AA30/'Basic input'!$G$35)</f>
        <v>0</v>
      </c>
      <c r="AB28" s="842">
        <f>IF('Basic input'!$F$35=0,0,'B 12m'!AB30/'Basic input'!$F$35)+IF('Basic input'!$G$35=0,0,'B 18m'!AB30/'Basic input'!$G$35)</f>
        <v>0</v>
      </c>
    </row>
    <row r="29" spans="1:28" ht="16.5" customHeight="1" x14ac:dyDescent="0.2">
      <c r="A29" s="329"/>
      <c r="B29" s="520" t="s">
        <v>649</v>
      </c>
      <c r="C29" s="521" t="s">
        <v>497</v>
      </c>
      <c r="D29" s="842">
        <f>IF('Basic input'!$H$35=0,0,Cars!D30/'Basic input'!$H$35)</f>
        <v>0</v>
      </c>
      <c r="E29" s="842">
        <f>IF('Basic input'!$H$35=0,0,Cars!E30/'Basic input'!$H$35)</f>
        <v>0</v>
      </c>
      <c r="F29" s="842">
        <f>IF('Basic input'!$H$35=0,0,Cars!F30/'Basic input'!$H$35)</f>
        <v>0</v>
      </c>
      <c r="G29" s="842">
        <f>IF('Basic input'!$H$35=0,0,Cars!G30/'Basic input'!$H$35)</f>
        <v>0</v>
      </c>
      <c r="H29" s="842">
        <f>IF('Basic input'!$H$35=0,0,Cars!H30/'Basic input'!$H$35)</f>
        <v>0</v>
      </c>
      <c r="I29" s="842">
        <f>IF('Basic input'!$H$35=0,0,Cars!I30/'Basic input'!$H$35)</f>
        <v>0</v>
      </c>
      <c r="J29" s="842">
        <f>IF('Basic input'!$H$35=0,0,Cars!J30/'Basic input'!$H$35)</f>
        <v>0</v>
      </c>
      <c r="K29" s="842">
        <f>IF('Basic input'!$H$35=0,0,Cars!K30/'Basic input'!$H$35)</f>
        <v>0</v>
      </c>
      <c r="L29" s="842">
        <f>IF('Basic input'!$H$35=0,0,Cars!L30/'Basic input'!$H$35)</f>
        <v>0</v>
      </c>
      <c r="M29" s="842">
        <f>IF('Basic input'!$H$35=0,0,Cars!M30/'Basic input'!$H$35)</f>
        <v>0</v>
      </c>
      <c r="N29" s="842">
        <f>IF('Basic input'!$H$35=0,0,Cars!N30/'Basic input'!$H$35)</f>
        <v>0</v>
      </c>
      <c r="O29" s="842">
        <f>IF('Basic input'!$H$35=0,0,Cars!O30/'Basic input'!$H$35)</f>
        <v>0</v>
      </c>
      <c r="P29" s="842">
        <f>IF('Basic input'!$H$35=0,0,Cars!P30/'Basic input'!$H$35)</f>
        <v>0</v>
      </c>
      <c r="Q29" s="842">
        <f>IF('Basic input'!$H$35=0,0,Cars!Q30/'Basic input'!$H$35)</f>
        <v>0</v>
      </c>
      <c r="R29" s="842">
        <f>IF('Basic input'!$H$35=0,0,Cars!R30/'Basic input'!$H$35)</f>
        <v>0</v>
      </c>
      <c r="S29" s="842">
        <f>IF('Basic input'!$H$35=0,0,Cars!S30/'Basic input'!$H$35)</f>
        <v>0</v>
      </c>
      <c r="T29" s="842">
        <f>IF('Basic input'!$H$35=0,0,Cars!T30/'Basic input'!$H$35)</f>
        <v>0</v>
      </c>
      <c r="U29" s="842">
        <f>IF('Basic input'!$H$35=0,0,Cars!U30/'Basic input'!$H$35)</f>
        <v>0</v>
      </c>
      <c r="V29" s="842">
        <f>IF('Basic input'!$H$35=0,0,Cars!V30/'Basic input'!$H$35)</f>
        <v>0</v>
      </c>
      <c r="W29" s="842">
        <f>IF('Basic input'!$H$35=0,0,Cars!W30/'Basic input'!$H$35)</f>
        <v>0</v>
      </c>
      <c r="X29" s="842">
        <f>IF('Basic input'!$H$35=0,0,Cars!X30/'Basic input'!$H$35)</f>
        <v>0</v>
      </c>
      <c r="Y29" s="842">
        <f>IF('Basic input'!$H$35=0,0,Cars!Y30/'Basic input'!$H$35)</f>
        <v>0</v>
      </c>
      <c r="Z29" s="842">
        <f>IF('Basic input'!$H$35=0,0,Cars!Z30/'Basic input'!$H$35)</f>
        <v>0</v>
      </c>
      <c r="AA29" s="842">
        <f>IF('Basic input'!$H$35=0,0,Cars!AA30/'Basic input'!$H$35)</f>
        <v>0</v>
      </c>
      <c r="AB29" s="842">
        <f>IF('Basic input'!$H$35=0,0,Cars!AB30/'Basic input'!$H$35)</f>
        <v>0</v>
      </c>
    </row>
    <row r="30" spans="1:28" ht="16.5" customHeight="1" x14ac:dyDescent="0.2">
      <c r="A30" s="329"/>
      <c r="B30" s="520" t="s">
        <v>650</v>
      </c>
      <c r="C30" s="521" t="s">
        <v>497</v>
      </c>
      <c r="D30" s="842">
        <f>IF('Basic input'!$I$35=0,0,'DV small'!D30/'Basic input'!$I$35)+IF('Basic input'!$J$35=0,0,'DV large'!D30/'Basic input'!$J$35)</f>
        <v>0</v>
      </c>
      <c r="E30" s="842">
        <f>IF('Basic input'!$I$35=0,0,'DV small'!E30/'Basic input'!$I$35)+IF('Basic input'!$J$35=0,0,'DV large'!E30/'Basic input'!$J$35)</f>
        <v>0</v>
      </c>
      <c r="F30" s="842">
        <f>IF('Basic input'!$I$35=0,0,'DV small'!F30/'Basic input'!$I$35)+IF('Basic input'!$J$35=0,0,'DV large'!F30/'Basic input'!$J$35)</f>
        <v>0</v>
      </c>
      <c r="G30" s="842">
        <f>IF('Basic input'!$I$35=0,0,'DV small'!G30/'Basic input'!$I$35)+IF('Basic input'!$J$35=0,0,'DV large'!G30/'Basic input'!$J$35)</f>
        <v>0</v>
      </c>
      <c r="H30" s="842">
        <f>IF('Basic input'!$I$35=0,0,'DV small'!H30/'Basic input'!$I$35)+IF('Basic input'!$J$35=0,0,'DV large'!H30/'Basic input'!$J$35)</f>
        <v>0</v>
      </c>
      <c r="I30" s="842">
        <f>IF('Basic input'!$I$35=0,0,'DV small'!I30/'Basic input'!$I$35)+IF('Basic input'!$J$35=0,0,'DV large'!I30/'Basic input'!$J$35)</f>
        <v>0</v>
      </c>
      <c r="J30" s="842">
        <f>IF('Basic input'!$I$35=0,0,'DV small'!J30/'Basic input'!$I$35)+IF('Basic input'!$J$35=0,0,'DV large'!J30/'Basic input'!$J$35)</f>
        <v>0</v>
      </c>
      <c r="K30" s="842">
        <f>IF('Basic input'!$I$35=0,0,'DV small'!K30/'Basic input'!$I$35)+IF('Basic input'!$J$35=0,0,'DV large'!K30/'Basic input'!$J$35)</f>
        <v>0</v>
      </c>
      <c r="L30" s="842">
        <f>IF('Basic input'!$I$35=0,0,'DV small'!L30/'Basic input'!$I$35)+IF('Basic input'!$J$35=0,0,'DV large'!L30/'Basic input'!$J$35)</f>
        <v>0</v>
      </c>
      <c r="M30" s="842">
        <f>IF('Basic input'!$I$35=0,0,'DV small'!M30/'Basic input'!$I$35)+IF('Basic input'!$J$35=0,0,'DV large'!M30/'Basic input'!$J$35)</f>
        <v>0</v>
      </c>
      <c r="N30" s="842">
        <f>IF('Basic input'!$I$35=0,0,'DV small'!N30/'Basic input'!$I$35)+IF('Basic input'!$J$35=0,0,'DV large'!N30/'Basic input'!$J$35)</f>
        <v>0</v>
      </c>
      <c r="O30" s="842">
        <f>IF('Basic input'!$I$35=0,0,'DV small'!O30/'Basic input'!$I$35)+IF('Basic input'!$J$35=0,0,'DV large'!O30/'Basic input'!$J$35)</f>
        <v>0</v>
      </c>
      <c r="P30" s="842">
        <f>IF('Basic input'!$I$35=0,0,'DV small'!P30/'Basic input'!$I$35)+IF('Basic input'!$J$35=0,0,'DV large'!P30/'Basic input'!$J$35)</f>
        <v>0</v>
      </c>
      <c r="Q30" s="842">
        <f>IF('Basic input'!$I$35=0,0,'DV small'!Q30/'Basic input'!$I$35)+IF('Basic input'!$J$35=0,0,'DV large'!Q30/'Basic input'!$J$35)</f>
        <v>0</v>
      </c>
      <c r="R30" s="842">
        <f>IF('Basic input'!$I$35=0,0,'DV small'!R30/'Basic input'!$I$35)+IF('Basic input'!$J$35=0,0,'DV large'!R30/'Basic input'!$J$35)</f>
        <v>0</v>
      </c>
      <c r="S30" s="842">
        <f>IF('Basic input'!$I$35=0,0,'DV small'!S30/'Basic input'!$I$35)+IF('Basic input'!$J$35=0,0,'DV large'!S30/'Basic input'!$J$35)</f>
        <v>0</v>
      </c>
      <c r="T30" s="842">
        <f>IF('Basic input'!$I$35=0,0,'DV small'!T30/'Basic input'!$I$35)+IF('Basic input'!$J$35=0,0,'DV large'!T30/'Basic input'!$J$35)</f>
        <v>0</v>
      </c>
      <c r="U30" s="842">
        <f>IF('Basic input'!$I$35=0,0,'DV small'!U30/'Basic input'!$I$35)+IF('Basic input'!$J$35=0,0,'DV large'!U30/'Basic input'!$J$35)</f>
        <v>0</v>
      </c>
      <c r="V30" s="842">
        <f>IF('Basic input'!$I$35=0,0,'DV small'!V30/'Basic input'!$I$35)+IF('Basic input'!$J$35=0,0,'DV large'!V30/'Basic input'!$J$35)</f>
        <v>0</v>
      </c>
      <c r="W30" s="842">
        <f>IF('Basic input'!$I$35=0,0,'DV small'!W30/'Basic input'!$I$35)+IF('Basic input'!$J$35=0,0,'DV large'!W30/'Basic input'!$J$35)</f>
        <v>0</v>
      </c>
      <c r="X30" s="842">
        <f>IF('Basic input'!$I$35=0,0,'DV small'!X30/'Basic input'!$I$35)+IF('Basic input'!$J$35=0,0,'DV large'!X30/'Basic input'!$J$35)</f>
        <v>0</v>
      </c>
      <c r="Y30" s="842">
        <f>IF('Basic input'!$I$35=0,0,'DV small'!Y30/'Basic input'!$I$35)+IF('Basic input'!$J$35=0,0,'DV large'!Y30/'Basic input'!$J$35)</f>
        <v>0</v>
      </c>
      <c r="Z30" s="842">
        <f>IF('Basic input'!$I$35=0,0,'DV small'!Z30/'Basic input'!$I$35)+IF('Basic input'!$J$35=0,0,'DV large'!Z30/'Basic input'!$J$35)</f>
        <v>0</v>
      </c>
      <c r="AA30" s="842">
        <f>IF('Basic input'!$I$35=0,0,'DV small'!AA30/'Basic input'!$I$35)+IF('Basic input'!$J$35=0,0,'DV large'!AA30/'Basic input'!$J$35)</f>
        <v>0</v>
      </c>
      <c r="AB30" s="842">
        <f>IF('Basic input'!$I$35=0,0,'DV small'!AB30/'Basic input'!$I$35)+IF('Basic input'!$J$35=0,0,'DV large'!AB30/'Basic input'!$J$35)</f>
        <v>0</v>
      </c>
    </row>
    <row r="31" spans="1:28" ht="16.5" customHeight="1" x14ac:dyDescent="0.2">
      <c r="A31" s="329"/>
      <c r="B31" s="520" t="s">
        <v>651</v>
      </c>
      <c r="C31" s="521" t="s">
        <v>497</v>
      </c>
      <c r="D31" s="842">
        <f>IF('Basic input'!$K$35=0,0,'GB trucks'!D30/'Basic input'!$K$35)</f>
        <v>0</v>
      </c>
      <c r="E31" s="842">
        <f>IF('Basic input'!$K$35=0,0,'GB trucks'!E30/'Basic input'!$K$35)</f>
        <v>0</v>
      </c>
      <c r="F31" s="842">
        <f>IF('Basic input'!$K$35=0,0,'GB trucks'!F30/'Basic input'!$K$35)</f>
        <v>0</v>
      </c>
      <c r="G31" s="842">
        <f>IF('Basic input'!$K$35=0,0,'GB trucks'!G30/'Basic input'!$K$35)</f>
        <v>0</v>
      </c>
      <c r="H31" s="842">
        <f>IF('Basic input'!$K$35=0,0,'GB trucks'!H30/'Basic input'!$K$35)</f>
        <v>0</v>
      </c>
      <c r="I31" s="842">
        <f>IF('Basic input'!$K$35=0,0,'GB trucks'!I30/'Basic input'!$K$35)</f>
        <v>0</v>
      </c>
      <c r="J31" s="842">
        <f>IF('Basic input'!$K$35=0,0,'GB trucks'!J30/'Basic input'!$K$35)</f>
        <v>0</v>
      </c>
      <c r="K31" s="842">
        <f>IF('Basic input'!$K$35=0,0,'GB trucks'!K30/'Basic input'!$K$35)</f>
        <v>0</v>
      </c>
      <c r="L31" s="842">
        <f>IF('Basic input'!$K$35=0,0,'GB trucks'!L30/'Basic input'!$K$35)</f>
        <v>0</v>
      </c>
      <c r="M31" s="842">
        <f>IF('Basic input'!$K$35=0,0,'GB trucks'!M30/'Basic input'!$K$35)</f>
        <v>0</v>
      </c>
      <c r="N31" s="842">
        <f>IF('Basic input'!$K$35=0,0,'GB trucks'!N30/'Basic input'!$K$35)</f>
        <v>0</v>
      </c>
      <c r="O31" s="842">
        <f>IF('Basic input'!$K$35=0,0,'GB trucks'!O30/'Basic input'!$K$35)</f>
        <v>0</v>
      </c>
      <c r="P31" s="842">
        <f>IF('Basic input'!$K$35=0,0,'GB trucks'!P30/'Basic input'!$K$35)</f>
        <v>0</v>
      </c>
      <c r="Q31" s="842">
        <f>IF('Basic input'!$K$35=0,0,'GB trucks'!Q30/'Basic input'!$K$35)</f>
        <v>0</v>
      </c>
      <c r="R31" s="842">
        <f>IF('Basic input'!$K$35=0,0,'GB trucks'!R30/'Basic input'!$K$35)</f>
        <v>0</v>
      </c>
      <c r="S31" s="842">
        <f>IF('Basic input'!$K$35=0,0,'GB trucks'!S30/'Basic input'!$K$35)</f>
        <v>0</v>
      </c>
      <c r="T31" s="842">
        <f>IF('Basic input'!$K$35=0,0,'GB trucks'!T30/'Basic input'!$K$35)</f>
        <v>0</v>
      </c>
      <c r="U31" s="842">
        <f>IF('Basic input'!$K$35=0,0,'GB trucks'!U30/'Basic input'!$K$35)</f>
        <v>0</v>
      </c>
      <c r="V31" s="842">
        <f>IF('Basic input'!$K$35=0,0,'GB trucks'!V30/'Basic input'!$K$35)</f>
        <v>0</v>
      </c>
      <c r="W31" s="842">
        <f>IF('Basic input'!$K$35=0,0,'GB trucks'!W30/'Basic input'!$K$35)</f>
        <v>0</v>
      </c>
      <c r="X31" s="842">
        <f>IF('Basic input'!$K$35=0,0,'GB trucks'!X30/'Basic input'!$K$35)</f>
        <v>0</v>
      </c>
      <c r="Y31" s="842">
        <f>IF('Basic input'!$K$35=0,0,'GB trucks'!Y30/'Basic input'!$K$35)</f>
        <v>0</v>
      </c>
      <c r="Z31" s="842">
        <f>IF('Basic input'!$K$35=0,0,'GB trucks'!Z30/'Basic input'!$K$35)</f>
        <v>0</v>
      </c>
      <c r="AA31" s="842">
        <f>IF('Basic input'!$K$35=0,0,'GB trucks'!AA30/'Basic input'!$K$35)</f>
        <v>0</v>
      </c>
      <c r="AB31" s="842">
        <f>IF('Basic input'!$K$35=0,0,'GB trucks'!AB30/'Basic input'!$K$35)</f>
        <v>0</v>
      </c>
    </row>
    <row r="32" spans="1:28" ht="16.5" customHeight="1" x14ac:dyDescent="0.2">
      <c r="A32" s="329"/>
      <c r="B32" s="520" t="s">
        <v>652</v>
      </c>
      <c r="C32" s="521" t="s">
        <v>497</v>
      </c>
      <c r="D32" s="842">
        <f>IF('Basic input'!$L$35=0,0,Trains!D30/'Basic input'!$L$35)</f>
        <v>0</v>
      </c>
      <c r="E32" s="842">
        <f>IF('Basic input'!$L$35=0,0,Trains!E30/'Basic input'!$L$35)</f>
        <v>0</v>
      </c>
      <c r="F32" s="842">
        <f>IF('Basic input'!$L$35=0,0,Trains!F30/'Basic input'!$L$35)</f>
        <v>0</v>
      </c>
      <c r="G32" s="842">
        <f>IF('Basic input'!$L$35=0,0,Trains!G30/'Basic input'!$L$35)</f>
        <v>0</v>
      </c>
      <c r="H32" s="842">
        <f>IF('Basic input'!$L$35=0,0,Trains!H30/'Basic input'!$L$35)</f>
        <v>0</v>
      </c>
      <c r="I32" s="842">
        <f>IF('Basic input'!$L$35=0,0,Trains!I30/'Basic input'!$L$35)</f>
        <v>0</v>
      </c>
      <c r="J32" s="842">
        <f>IF('Basic input'!$L$35=0,0,Trains!J30/'Basic input'!$L$35)</f>
        <v>0</v>
      </c>
      <c r="K32" s="842">
        <f>IF('Basic input'!$L$35=0,0,Trains!K30/'Basic input'!$L$35)</f>
        <v>0</v>
      </c>
      <c r="L32" s="842">
        <f>IF('Basic input'!$L$35=0,0,Trains!L30/'Basic input'!$L$35)</f>
        <v>0</v>
      </c>
      <c r="M32" s="842">
        <f>IF('Basic input'!$L$35=0,0,Trains!M30/'Basic input'!$L$35)</f>
        <v>0</v>
      </c>
      <c r="N32" s="842">
        <f>IF('Basic input'!$L$35=0,0,Trains!N30/'Basic input'!$L$35)</f>
        <v>0</v>
      </c>
      <c r="O32" s="842">
        <f>IF('Basic input'!$L$35=0,0,Trains!O30/'Basic input'!$L$35)</f>
        <v>0</v>
      </c>
      <c r="P32" s="842">
        <f>IF('Basic input'!$L$35=0,0,Trains!P30/'Basic input'!$L$35)</f>
        <v>0</v>
      </c>
      <c r="Q32" s="842">
        <f>IF('Basic input'!$L$35=0,0,Trains!Q30/'Basic input'!$L$35)</f>
        <v>0</v>
      </c>
      <c r="R32" s="842">
        <f>IF('Basic input'!$L$35=0,0,Trains!R30/'Basic input'!$L$35)</f>
        <v>0</v>
      </c>
      <c r="S32" s="842">
        <f>IF('Basic input'!$L$35=0,0,Trains!S30/'Basic input'!$L$35)</f>
        <v>0</v>
      </c>
      <c r="T32" s="842">
        <f>IF('Basic input'!$L$35=0,0,Trains!T30/'Basic input'!$L$35)</f>
        <v>0</v>
      </c>
      <c r="U32" s="842">
        <f>IF('Basic input'!$L$35=0,0,Trains!U30/'Basic input'!$L$35)</f>
        <v>0</v>
      </c>
      <c r="V32" s="842">
        <f>IF('Basic input'!$L$35=0,0,Trains!V30/'Basic input'!$L$35)</f>
        <v>0</v>
      </c>
      <c r="W32" s="842">
        <f>IF('Basic input'!$L$35=0,0,Trains!W30/'Basic input'!$L$35)</f>
        <v>0</v>
      </c>
      <c r="X32" s="842">
        <f>IF('Basic input'!$L$35=0,0,Trains!X30/'Basic input'!$L$35)</f>
        <v>0</v>
      </c>
      <c r="Y32" s="842">
        <f>IF('Basic input'!$L$35=0,0,Trains!Y30/'Basic input'!$L$35)</f>
        <v>0</v>
      </c>
      <c r="Z32" s="842">
        <f>IF('Basic input'!$L$35=0,0,Trains!Z30/'Basic input'!$L$35)</f>
        <v>0</v>
      </c>
      <c r="AA32" s="842">
        <f>IF('Basic input'!$L$35=0,0,Trains!AA30/'Basic input'!$L$35)</f>
        <v>0</v>
      </c>
      <c r="AB32" s="842">
        <f>IF('Basic input'!$L$35=0,0,Trains!AB30/'Basic input'!$L$35)</f>
        <v>0</v>
      </c>
    </row>
    <row r="33" spans="1:28" s="754" customFormat="1" ht="16.5" customHeight="1" thickBot="1" x14ac:dyDescent="0.25">
      <c r="A33" s="507"/>
      <c r="B33" s="522" t="s">
        <v>492</v>
      </c>
      <c r="C33" s="528" t="s">
        <v>497</v>
      </c>
      <c r="D33" s="840">
        <f>SUM(D28:D32)</f>
        <v>0</v>
      </c>
      <c r="E33" s="840">
        <f t="shared" ref="E33:N33" si="4">SUM(E28:E32)</f>
        <v>0</v>
      </c>
      <c r="F33" s="840">
        <f t="shared" si="4"/>
        <v>0</v>
      </c>
      <c r="G33" s="840">
        <f t="shared" si="4"/>
        <v>0</v>
      </c>
      <c r="H33" s="840">
        <f t="shared" si="4"/>
        <v>0</v>
      </c>
      <c r="I33" s="840">
        <f t="shared" si="4"/>
        <v>0</v>
      </c>
      <c r="J33" s="840">
        <f t="shared" si="4"/>
        <v>0</v>
      </c>
      <c r="K33" s="840">
        <f t="shared" si="4"/>
        <v>0</v>
      </c>
      <c r="L33" s="840">
        <f t="shared" si="4"/>
        <v>0</v>
      </c>
      <c r="M33" s="840">
        <f t="shared" si="4"/>
        <v>0</v>
      </c>
      <c r="N33" s="840">
        <f t="shared" si="4"/>
        <v>0</v>
      </c>
      <c r="O33" s="840">
        <f t="shared" ref="O33:AB33" si="5">SUM(O28:O32)</f>
        <v>0</v>
      </c>
      <c r="P33" s="840">
        <f t="shared" si="5"/>
        <v>0</v>
      </c>
      <c r="Q33" s="840">
        <f t="shared" si="5"/>
        <v>0</v>
      </c>
      <c r="R33" s="840">
        <f t="shared" si="5"/>
        <v>0</v>
      </c>
      <c r="S33" s="840">
        <f t="shared" si="5"/>
        <v>0</v>
      </c>
      <c r="T33" s="840">
        <f t="shared" si="5"/>
        <v>0</v>
      </c>
      <c r="U33" s="840">
        <f t="shared" si="5"/>
        <v>0</v>
      </c>
      <c r="V33" s="840">
        <f t="shared" si="5"/>
        <v>0</v>
      </c>
      <c r="W33" s="840">
        <f t="shared" si="5"/>
        <v>0</v>
      </c>
      <c r="X33" s="840">
        <f t="shared" si="5"/>
        <v>0</v>
      </c>
      <c r="Y33" s="840">
        <f t="shared" si="5"/>
        <v>0</v>
      </c>
      <c r="Z33" s="840">
        <f t="shared" si="5"/>
        <v>0</v>
      </c>
      <c r="AA33" s="840">
        <f t="shared" si="5"/>
        <v>0</v>
      </c>
      <c r="AB33" s="840">
        <f t="shared" si="5"/>
        <v>0</v>
      </c>
    </row>
    <row r="34" spans="1:28" ht="16.5" customHeight="1" x14ac:dyDescent="0.2">
      <c r="A34" s="329"/>
      <c r="B34" s="526"/>
      <c r="C34" s="521"/>
      <c r="D34" s="842"/>
      <c r="E34" s="842"/>
      <c r="F34" s="842"/>
      <c r="G34" s="842"/>
      <c r="H34" s="842"/>
      <c r="I34" s="842"/>
      <c r="J34" s="842"/>
      <c r="K34" s="842"/>
      <c r="L34" s="842"/>
      <c r="M34" s="842"/>
      <c r="N34" s="842"/>
      <c r="O34" s="842"/>
      <c r="P34" s="842"/>
      <c r="Q34" s="842"/>
      <c r="R34" s="842"/>
      <c r="S34" s="842"/>
      <c r="T34" s="842"/>
      <c r="U34" s="842"/>
      <c r="V34" s="842"/>
      <c r="W34" s="842"/>
      <c r="X34" s="842"/>
      <c r="Y34" s="842"/>
      <c r="Z34" s="842"/>
      <c r="AA34" s="842"/>
      <c r="AB34" s="842"/>
    </row>
    <row r="35" spans="1:28" ht="16.5" customHeight="1" thickBot="1" x14ac:dyDescent="0.25">
      <c r="A35" s="329"/>
      <c r="B35" s="522" t="s">
        <v>667</v>
      </c>
      <c r="C35" s="528" t="s">
        <v>497</v>
      </c>
      <c r="D35" s="840">
        <f>+Summary!D221/365</f>
        <v>0</v>
      </c>
      <c r="E35" s="840">
        <f>+Summary!E221/365</f>
        <v>0</v>
      </c>
      <c r="F35" s="840">
        <f>+Summary!F221/365</f>
        <v>0</v>
      </c>
      <c r="G35" s="840">
        <f>+Summary!G221/365</f>
        <v>0</v>
      </c>
      <c r="H35" s="840">
        <f>+Summary!H221/365</f>
        <v>0</v>
      </c>
      <c r="I35" s="840">
        <f>+Summary!I221/365</f>
        <v>0</v>
      </c>
      <c r="J35" s="840">
        <f>+Summary!J221/365</f>
        <v>0</v>
      </c>
      <c r="K35" s="840">
        <f>+Summary!K221/365</f>
        <v>0</v>
      </c>
      <c r="L35" s="840">
        <f>+Summary!L221/365</f>
        <v>0</v>
      </c>
      <c r="M35" s="840">
        <f>+Summary!M221/365</f>
        <v>0</v>
      </c>
      <c r="N35" s="840">
        <f>+Summary!N221/365</f>
        <v>0</v>
      </c>
      <c r="O35" s="840">
        <f>+Summary!O221/365</f>
        <v>0</v>
      </c>
      <c r="P35" s="840">
        <f>+Summary!P221/365</f>
        <v>0</v>
      </c>
      <c r="Q35" s="840">
        <f>+Summary!Q221/365</f>
        <v>0</v>
      </c>
      <c r="R35" s="840">
        <f>+Summary!R221/365</f>
        <v>0</v>
      </c>
      <c r="S35" s="840">
        <f>+Summary!S221/365</f>
        <v>0</v>
      </c>
      <c r="T35" s="840">
        <f>+Summary!T221/365</f>
        <v>0</v>
      </c>
      <c r="U35" s="840">
        <f>+Summary!U221/365</f>
        <v>0</v>
      </c>
      <c r="V35" s="840">
        <f>+Summary!V221/365</f>
        <v>0</v>
      </c>
      <c r="W35" s="840">
        <f>+Summary!W221/365</f>
        <v>0</v>
      </c>
      <c r="X35" s="840">
        <f>+Summary!X221/365</f>
        <v>0</v>
      </c>
      <c r="Y35" s="840">
        <f>+Summary!Y221/365</f>
        <v>0</v>
      </c>
      <c r="Z35" s="840">
        <f>+Summary!Z221/365</f>
        <v>0</v>
      </c>
      <c r="AA35" s="840">
        <f>+Summary!AA221/365</f>
        <v>0</v>
      </c>
      <c r="AB35" s="840">
        <f>+Summary!AB221/365</f>
        <v>0</v>
      </c>
    </row>
    <row r="36" spans="1:28" ht="16.5" customHeight="1" x14ac:dyDescent="0.2">
      <c r="A36" s="329"/>
      <c r="B36" s="526"/>
      <c r="C36" s="521"/>
      <c r="D36" s="842"/>
      <c r="E36" s="842"/>
      <c r="F36" s="842"/>
      <c r="G36" s="842"/>
      <c r="H36" s="842"/>
      <c r="I36" s="842"/>
      <c r="J36" s="842"/>
      <c r="K36" s="842"/>
      <c r="L36" s="842"/>
      <c r="M36" s="842"/>
      <c r="N36" s="842"/>
      <c r="O36" s="842"/>
      <c r="P36" s="842"/>
      <c r="Q36" s="842"/>
      <c r="R36" s="842"/>
      <c r="S36" s="842"/>
      <c r="T36" s="842"/>
      <c r="U36" s="842"/>
      <c r="V36" s="842"/>
      <c r="W36" s="842"/>
      <c r="X36" s="842"/>
      <c r="Y36" s="842"/>
      <c r="Z36" s="842"/>
      <c r="AA36" s="842"/>
      <c r="AB36" s="842"/>
    </row>
    <row r="37" spans="1:28" ht="16.5" customHeight="1" x14ac:dyDescent="0.2">
      <c r="A37" s="329"/>
      <c r="B37" s="289" t="s">
        <v>519</v>
      </c>
      <c r="C37" s="521"/>
      <c r="D37" s="842"/>
      <c r="E37" s="842"/>
      <c r="F37" s="842"/>
      <c r="G37" s="842"/>
      <c r="H37" s="842"/>
      <c r="I37" s="842"/>
      <c r="J37" s="842"/>
      <c r="K37" s="842"/>
      <c r="L37" s="842"/>
      <c r="M37" s="842"/>
      <c r="N37" s="842"/>
      <c r="O37" s="842"/>
      <c r="P37" s="842"/>
      <c r="Q37" s="842"/>
      <c r="R37" s="842"/>
      <c r="S37" s="842"/>
      <c r="T37" s="842"/>
      <c r="U37" s="842"/>
      <c r="V37" s="842"/>
      <c r="W37" s="842"/>
      <c r="X37" s="842"/>
      <c r="Y37" s="842"/>
      <c r="Z37" s="842"/>
      <c r="AA37" s="842"/>
      <c r="AB37" s="842"/>
    </row>
    <row r="38" spans="1:28" ht="16.5" customHeight="1" x14ac:dyDescent="0.2">
      <c r="A38" s="329"/>
      <c r="B38" s="520" t="s">
        <v>513</v>
      </c>
      <c r="C38" s="521" t="s">
        <v>497</v>
      </c>
      <c r="D38" s="842">
        <f>('Basic input'!F60*'Basic input'!$D$60+'Basic input'!F61*'Basic input'!$D$61+'Basic input'!F62*'Basic input'!$D$62+'Basic input'!F63*'Basic input'!$D$63+'Basic input'!F64*'Basic input'!$D$64+'Basic input'!F65*'Basic input'!$D$65+'Basic input'!F66*'Basic input'!$D$66+'Basic input'!F67*'Basic input'!$D$67+'Basic input'!F69*'Basic input'!$D$69+'Basic input'!F70*'Basic input'!$D$70+'Basic input'!F71*'Basic input'!$D$71+'Basic input'!F72*'Basic input'!$D$72+'Basic input'!F73*'Basic input'!$D$73+'Basic input'!F74*'Basic input'!$D$74)*'Detailed input - Production'!$E$15*'Detailed input - Production'!$E$16</f>
        <v>0</v>
      </c>
      <c r="E38" s="842">
        <f>D38+('Basic input'!G60*'Basic input'!$D$60+'Basic input'!G61*'Basic input'!$D$61+'Basic input'!G62*'Basic input'!$D$62+'Basic input'!G63*'Basic input'!$D$63+'Basic input'!G64*'Basic input'!$D$64+'Basic input'!G65*'Basic input'!$D$65+'Basic input'!G66*'Basic input'!$D$66+'Basic input'!G67*'Basic input'!$D$67+'Basic input'!G69*'Basic input'!$D$69+'Basic input'!G70*'Basic input'!$D$70+'Basic input'!G71*'Basic input'!$D$71+'Basic input'!G72*'Basic input'!$D$72+'Basic input'!G73*'Basic input'!$D$73+'Basic input'!G74*'Basic input'!$D$74)*'Detailed input - Production'!$E$15*'Detailed input - Production'!$E$16</f>
        <v>0</v>
      </c>
      <c r="F38" s="842">
        <f>E38+('Basic input'!H60*'Basic input'!$D$60+'Basic input'!H61*'Basic input'!$D$61+'Basic input'!H62*'Basic input'!$D$62+'Basic input'!H63*'Basic input'!$D$63+'Basic input'!H64*'Basic input'!$D$64+'Basic input'!H65*'Basic input'!$D$65+'Basic input'!H66*'Basic input'!$D$66+'Basic input'!H67*'Basic input'!$D$67+'Basic input'!H69*'Basic input'!$D$69+'Basic input'!H70*'Basic input'!$D$70+'Basic input'!H71*'Basic input'!$D$71+'Basic input'!H72*'Basic input'!$D$72+'Basic input'!H73*'Basic input'!$D$73+'Basic input'!H74*'Basic input'!$D$74)*'Detailed input - Production'!$E$15*'Detailed input - Production'!$E$16</f>
        <v>0</v>
      </c>
      <c r="G38" s="842">
        <f>F38+('Basic input'!I60*'Basic input'!$D$60+'Basic input'!I61*'Basic input'!$D$61+'Basic input'!I62*'Basic input'!$D$62+'Basic input'!I63*'Basic input'!$D$63+'Basic input'!I64*'Basic input'!$D$64+'Basic input'!I65*'Basic input'!$D$65+'Basic input'!I66*'Basic input'!$D$66+'Basic input'!I67*'Basic input'!$D$67+'Basic input'!I69*'Basic input'!$D$69+'Basic input'!I70*'Basic input'!$D$70+'Basic input'!I71*'Basic input'!$D$71+'Basic input'!I72*'Basic input'!$D$72+'Basic input'!I73*'Basic input'!$D$73+'Basic input'!I74*'Basic input'!$D$74)*'Detailed input - Production'!$E$15*'Detailed input - Production'!$E$16</f>
        <v>0</v>
      </c>
      <c r="H38" s="842">
        <f>G38+('Basic input'!J60*'Basic input'!$D$60+'Basic input'!J61*'Basic input'!$D$61+'Basic input'!J62*'Basic input'!$D$62+'Basic input'!J63*'Basic input'!$D$63+'Basic input'!J64*'Basic input'!$D$64+'Basic input'!J65*'Basic input'!$D$65+'Basic input'!J66*'Basic input'!$D$66+'Basic input'!J67*'Basic input'!$D$67+'Basic input'!J69*'Basic input'!$D$69+'Basic input'!J70*'Basic input'!$D$70+'Basic input'!J71*'Basic input'!$D$71+'Basic input'!J72*'Basic input'!$D$72+'Basic input'!J73*'Basic input'!$D$73+'Basic input'!J74*'Basic input'!$D$74)*'Detailed input - Production'!$E$15*'Detailed input - Production'!$E$16</f>
        <v>0</v>
      </c>
      <c r="I38" s="842">
        <f>H38+('Basic input'!K60*'Basic input'!$D$60+'Basic input'!K61*'Basic input'!$D$61+'Basic input'!K62*'Basic input'!$D$62+'Basic input'!K63*'Basic input'!$D$63+'Basic input'!K64*'Basic input'!$D$64+'Basic input'!K65*'Basic input'!$D$65+'Basic input'!K66*'Basic input'!$D$66+'Basic input'!K67*'Basic input'!$D$67+'Basic input'!K69*'Basic input'!$D$69+'Basic input'!K70*'Basic input'!$D$70+'Basic input'!K71*'Basic input'!$D$71+'Basic input'!K72*'Basic input'!$D$72+'Basic input'!K73*'Basic input'!$D$73+'Basic input'!K74*'Basic input'!$D$74)*'Detailed input - Production'!$E$15*'Detailed input - Production'!$E$16</f>
        <v>0</v>
      </c>
      <c r="J38" s="842">
        <f>I38+('Basic input'!L60*'Basic input'!$D$60+'Basic input'!L61*'Basic input'!$D$61+'Basic input'!L62*'Basic input'!$D$62+'Basic input'!L63*'Basic input'!$D$63+'Basic input'!L64*'Basic input'!$D$64+'Basic input'!L65*'Basic input'!$D$65+'Basic input'!L66*'Basic input'!$D$66+'Basic input'!L67*'Basic input'!$D$67+'Basic input'!L69*'Basic input'!$D$69+'Basic input'!L70*'Basic input'!$D$70+'Basic input'!L71*'Basic input'!$D$71+'Basic input'!L72*'Basic input'!$D$72+'Basic input'!L73*'Basic input'!$D$73+'Basic input'!L74*'Basic input'!$D$74)*'Detailed input - Production'!$E$15*'Detailed input - Production'!$E$16</f>
        <v>0</v>
      </c>
      <c r="K38" s="842">
        <f>J38+('Basic input'!M60*'Basic input'!$D$60+'Basic input'!M61*'Basic input'!$D$61+'Basic input'!M62*'Basic input'!$D$62+'Basic input'!M63*'Basic input'!$D$63+'Basic input'!M64*'Basic input'!$D$64+'Basic input'!M65*'Basic input'!$D$65+'Basic input'!M66*'Basic input'!$D$66+'Basic input'!M67*'Basic input'!$D$67+'Basic input'!M69*'Basic input'!$D$69+'Basic input'!M70*'Basic input'!$D$70+'Basic input'!M71*'Basic input'!$D$71+'Basic input'!M72*'Basic input'!$D$72+'Basic input'!M73*'Basic input'!$D$73+'Basic input'!M74*'Basic input'!$D$74)*'Detailed input - Production'!$E$15*'Detailed input - Production'!$E$16</f>
        <v>0</v>
      </c>
      <c r="L38" s="842">
        <f>K38+('Basic input'!N60*'Basic input'!$D$60+'Basic input'!N61*'Basic input'!$D$61+'Basic input'!N62*'Basic input'!$D$62+'Basic input'!N63*'Basic input'!$D$63+'Basic input'!N64*'Basic input'!$D$64+'Basic input'!N65*'Basic input'!$D$65+'Basic input'!N66*'Basic input'!$D$66+'Basic input'!N67*'Basic input'!$D$67+'Basic input'!N69*'Basic input'!$D$69+'Basic input'!N70*'Basic input'!$D$70+'Basic input'!N71*'Basic input'!$D$71+'Basic input'!N72*'Basic input'!$D$72+'Basic input'!N73*'Basic input'!$D$73+'Basic input'!N74*'Basic input'!$D$74)*'Detailed input - Production'!$E$15*'Detailed input - Production'!$E$16</f>
        <v>0</v>
      </c>
      <c r="M38" s="842">
        <f>L38+('Basic input'!O60*'Basic input'!$D$60+'Basic input'!O61*'Basic input'!$D$61+'Basic input'!O62*'Basic input'!$D$62+'Basic input'!O63*'Basic input'!$D$63+'Basic input'!O64*'Basic input'!$D$64+'Basic input'!O65*'Basic input'!$D$65+'Basic input'!O66*'Basic input'!$D$66+'Basic input'!O67*'Basic input'!$D$67+'Basic input'!O69*'Basic input'!$D$69+'Basic input'!O70*'Basic input'!$D$70+'Basic input'!O71*'Basic input'!$D$71+'Basic input'!O72*'Basic input'!$D$72+'Basic input'!O73*'Basic input'!$D$73+'Basic input'!O74*'Basic input'!$D$74)*'Detailed input - Production'!$E$15*'Detailed input - Production'!$E$16</f>
        <v>0</v>
      </c>
      <c r="N38" s="842">
        <f>M38+('Basic input'!P60*'Basic input'!$D$60+'Basic input'!P61*'Basic input'!$D$61+'Basic input'!P62*'Basic input'!$D$62+'Basic input'!P63*'Basic input'!$D$63+'Basic input'!P64*'Basic input'!$D$64+'Basic input'!P65*'Basic input'!$D$65+'Basic input'!P66*'Basic input'!$D$66+'Basic input'!P67*'Basic input'!$D$67+'Basic input'!P69*'Basic input'!$D$69+'Basic input'!P70*'Basic input'!$D$70+'Basic input'!P71*'Basic input'!$D$71+'Basic input'!P72*'Basic input'!$D$72+'Basic input'!P73*'Basic input'!$D$73+'Basic input'!P74*'Basic input'!$D$74)*'Detailed input - Production'!$E$15*'Detailed input - Production'!$E$16</f>
        <v>0</v>
      </c>
      <c r="O38" s="842">
        <f>N38+('Basic input'!Q60*'Basic input'!$D$60+'Basic input'!Q61*'Basic input'!$D$61+'Basic input'!Q62*'Basic input'!$D$62+'Basic input'!Q63*'Basic input'!$D$63+'Basic input'!Q64*'Basic input'!$D$64+'Basic input'!Q65*'Basic input'!$D$65+'Basic input'!Q66*'Basic input'!$D$66+'Basic input'!Q67*'Basic input'!$D$67+'Basic input'!Q69*'Basic input'!$D$69+'Basic input'!Q70*'Basic input'!$D$70+'Basic input'!Q71*'Basic input'!$D$71+'Basic input'!Q72*'Basic input'!$D$72+'Basic input'!Q73*'Basic input'!$D$73+'Basic input'!Q74*'Basic input'!$D$74)*'Detailed input - Production'!$E$15*'Detailed input - Production'!$E$16</f>
        <v>0</v>
      </c>
      <c r="P38" s="842">
        <f>O38+('Basic input'!R60*'Basic input'!$D$60+'Basic input'!R61*'Basic input'!$D$61+'Basic input'!R62*'Basic input'!$D$62+'Basic input'!R63*'Basic input'!$D$63+'Basic input'!R64*'Basic input'!$D$64+'Basic input'!R65*'Basic input'!$D$65+'Basic input'!R66*'Basic input'!$D$66+'Basic input'!R67*'Basic input'!$D$67+'Basic input'!R69*'Basic input'!$D$69+'Basic input'!R70*'Basic input'!$D$70+'Basic input'!R71*'Basic input'!$D$71+'Basic input'!R72*'Basic input'!$D$72+'Basic input'!R73*'Basic input'!$D$73+'Basic input'!R74*'Basic input'!$D$74)*'Detailed input - Production'!$E$15*'Detailed input - Production'!$E$16</f>
        <v>0</v>
      </c>
      <c r="Q38" s="842">
        <f>P38+('Basic input'!S60*'Basic input'!$D$60+'Basic input'!S61*'Basic input'!$D$61+'Basic input'!S62*'Basic input'!$D$62+'Basic input'!S63*'Basic input'!$D$63+'Basic input'!S64*'Basic input'!$D$64+'Basic input'!S65*'Basic input'!$D$65+'Basic input'!S66*'Basic input'!$D$66+'Basic input'!S67*'Basic input'!$D$67+'Basic input'!S69*'Basic input'!$D$69+'Basic input'!S70*'Basic input'!$D$70+'Basic input'!S71*'Basic input'!$D$71+'Basic input'!S72*'Basic input'!$D$72+'Basic input'!S73*'Basic input'!$D$73+'Basic input'!S74*'Basic input'!$D$74)*'Detailed input - Production'!$E$15*'Detailed input - Production'!$E$16</f>
        <v>0</v>
      </c>
      <c r="R38" s="842">
        <f>Q38+('Basic input'!T60*'Basic input'!$D$60+'Basic input'!T61*'Basic input'!$D$61+'Basic input'!T62*'Basic input'!$D$62+'Basic input'!T63*'Basic input'!$D$63+'Basic input'!T64*'Basic input'!$D$64+'Basic input'!T65*'Basic input'!$D$65+'Basic input'!T66*'Basic input'!$D$66+'Basic input'!T67*'Basic input'!$D$67+'Basic input'!T69*'Basic input'!$D$69+'Basic input'!T70*'Basic input'!$D$70+'Basic input'!T71*'Basic input'!$D$71+'Basic input'!T72*'Basic input'!$D$72+'Basic input'!T73*'Basic input'!$D$73+'Basic input'!T74*'Basic input'!$D$74)*'Detailed input - Production'!$E$15*'Detailed input - Production'!$E$16</f>
        <v>0</v>
      </c>
      <c r="S38" s="842">
        <f>R38+('Basic input'!U60*'Basic input'!$D$60+'Basic input'!U61*'Basic input'!$D$61+'Basic input'!U62*'Basic input'!$D$62+'Basic input'!U63*'Basic input'!$D$63+'Basic input'!U64*'Basic input'!$D$64+'Basic input'!U65*'Basic input'!$D$65+'Basic input'!U66*'Basic input'!$D$66+'Basic input'!U67*'Basic input'!$D$67+'Basic input'!U69*'Basic input'!$D$69+'Basic input'!U70*'Basic input'!$D$70+'Basic input'!U71*'Basic input'!$D$71+'Basic input'!U72*'Basic input'!$D$72+'Basic input'!U73*'Basic input'!$D$73+'Basic input'!U74*'Basic input'!$D$74)*'Detailed input - Production'!$E$15*'Detailed input - Production'!$E$16</f>
        <v>0</v>
      </c>
      <c r="T38" s="842">
        <f>S38+('Basic input'!V60*'Basic input'!$D$60+'Basic input'!V61*'Basic input'!$D$61+'Basic input'!V62*'Basic input'!$D$62+'Basic input'!V63*'Basic input'!$D$63+'Basic input'!V64*'Basic input'!$D$64+'Basic input'!V65*'Basic input'!$D$65+'Basic input'!V66*'Basic input'!$D$66+'Basic input'!V67*'Basic input'!$D$67+'Basic input'!V69*'Basic input'!$D$69+'Basic input'!V70*'Basic input'!$D$70+'Basic input'!V71*'Basic input'!$D$71+'Basic input'!V72*'Basic input'!$D$72+'Basic input'!V73*'Basic input'!$D$73+'Basic input'!V74*'Basic input'!$D$74)*'Detailed input - Production'!$E$15*'Detailed input - Production'!$E$16</f>
        <v>0</v>
      </c>
      <c r="U38" s="842">
        <f>T38+('Basic input'!W60*'Basic input'!$D$60+'Basic input'!W61*'Basic input'!$D$61+'Basic input'!W62*'Basic input'!$D$62+'Basic input'!W63*'Basic input'!$D$63+'Basic input'!W64*'Basic input'!$D$64+'Basic input'!W65*'Basic input'!$D$65+'Basic input'!W66*'Basic input'!$D$66+'Basic input'!W67*'Basic input'!$D$67+'Basic input'!W69*'Basic input'!$D$69+'Basic input'!W70*'Basic input'!$D$70+'Basic input'!W71*'Basic input'!$D$71+'Basic input'!W72*'Basic input'!$D$72+'Basic input'!W73*'Basic input'!$D$73+'Basic input'!W74*'Basic input'!$D$74)*'Detailed input - Production'!$E$15*'Detailed input - Production'!$E$16</f>
        <v>0</v>
      </c>
      <c r="V38" s="842">
        <f>U38+('Basic input'!X60*'Basic input'!$D$60+'Basic input'!X61*'Basic input'!$D$61+'Basic input'!X62*'Basic input'!$D$62+'Basic input'!X63*'Basic input'!$D$63+'Basic input'!X64*'Basic input'!$D$64+'Basic input'!X65*'Basic input'!$D$65+'Basic input'!X66*'Basic input'!$D$66+'Basic input'!X67*'Basic input'!$D$67+'Basic input'!X69*'Basic input'!$D$69+'Basic input'!X70*'Basic input'!$D$70+'Basic input'!X71*'Basic input'!$D$71+'Basic input'!X72*'Basic input'!$D$72+'Basic input'!X73*'Basic input'!$D$73+'Basic input'!X74*'Basic input'!$D$74)*'Detailed input - Production'!$E$15*'Detailed input - Production'!$E$16</f>
        <v>0</v>
      </c>
      <c r="W38" s="842">
        <f>V38+('Basic input'!Y60*'Basic input'!$D$60+'Basic input'!Y61*'Basic input'!$D$61+'Basic input'!Y62*'Basic input'!$D$62+'Basic input'!Y63*'Basic input'!$D$63+'Basic input'!Y64*'Basic input'!$D$64+'Basic input'!Y65*'Basic input'!$D$65+'Basic input'!Y66*'Basic input'!$D$66+'Basic input'!Y67*'Basic input'!$D$67+'Basic input'!Y69*'Basic input'!$D$69+'Basic input'!Y70*'Basic input'!$D$70+'Basic input'!Y71*'Basic input'!$D$71+'Basic input'!Y72*'Basic input'!$D$72+'Basic input'!Y73*'Basic input'!$D$73+'Basic input'!Y74*'Basic input'!$D$74)*'Detailed input - Production'!$E$15*'Detailed input - Production'!$E$16</f>
        <v>0</v>
      </c>
      <c r="X38" s="842">
        <f>W38+('Basic input'!Z60*'Basic input'!$D$60+'Basic input'!Z61*'Basic input'!$D$61+'Basic input'!Z62*'Basic input'!$D$62+'Basic input'!Z63*'Basic input'!$D$63+'Basic input'!Z64*'Basic input'!$D$64+'Basic input'!Z65*'Basic input'!$D$65+'Basic input'!Z66*'Basic input'!$D$66+'Basic input'!Z67*'Basic input'!$D$67+'Basic input'!Z69*'Basic input'!$D$69+'Basic input'!Z70*'Basic input'!$D$70+'Basic input'!Z71*'Basic input'!$D$71+'Basic input'!Z72*'Basic input'!$D$72+'Basic input'!Z73*'Basic input'!$D$73+'Basic input'!Z74*'Basic input'!$D$74)*'Detailed input - Production'!$E$15*'Detailed input - Production'!$E$16</f>
        <v>0</v>
      </c>
      <c r="Y38" s="842">
        <f>X38+('Basic input'!AA60*'Basic input'!$D$60+'Basic input'!AA61*'Basic input'!$D$61+'Basic input'!AA62*'Basic input'!$D$62+'Basic input'!AA63*'Basic input'!$D$63+'Basic input'!AA64*'Basic input'!$D$64+'Basic input'!AA65*'Basic input'!$D$65+'Basic input'!AA66*'Basic input'!$D$66+'Basic input'!AA67*'Basic input'!$D$67+'Basic input'!AA69*'Basic input'!$D$69+'Basic input'!AA70*'Basic input'!$D$70+'Basic input'!AA71*'Basic input'!$D$71+'Basic input'!AA72*'Basic input'!$D$72+'Basic input'!AA73*'Basic input'!$D$73+'Basic input'!AA74*'Basic input'!$D$74)*'Detailed input - Production'!$E$15*'Detailed input - Production'!$E$16</f>
        <v>0</v>
      </c>
      <c r="Z38" s="842">
        <f>Y38+('Basic input'!AB60*'Basic input'!$D$60+'Basic input'!AB61*'Basic input'!$D$61+'Basic input'!AB62*'Basic input'!$D$62+'Basic input'!AB63*'Basic input'!$D$63+'Basic input'!AB64*'Basic input'!$D$64+'Basic input'!AB65*'Basic input'!$D$65+'Basic input'!AB66*'Basic input'!$D$66+'Basic input'!AB67*'Basic input'!$D$67+'Basic input'!AB69*'Basic input'!$D$69+'Basic input'!AB70*'Basic input'!$D$70+'Basic input'!AB71*'Basic input'!$D$71+'Basic input'!AB72*'Basic input'!$D$72+'Basic input'!AB73*'Basic input'!$D$73+'Basic input'!AB74*'Basic input'!$D$74)*'Detailed input - Production'!$E$15*'Detailed input - Production'!$E$16</f>
        <v>0</v>
      </c>
      <c r="AA38" s="842">
        <f>Z38+('Basic input'!AC60*'Basic input'!$D$60+'Basic input'!AC61*'Basic input'!$D$61+'Basic input'!AC62*'Basic input'!$D$62+'Basic input'!AC63*'Basic input'!$D$63+'Basic input'!AC64*'Basic input'!$D$64+'Basic input'!AC65*'Basic input'!$D$65+'Basic input'!AC66*'Basic input'!$D$66+'Basic input'!AC67*'Basic input'!$D$67+'Basic input'!AC69*'Basic input'!$D$69+'Basic input'!AC70*'Basic input'!$D$70+'Basic input'!AC71*'Basic input'!$D$71+'Basic input'!AC72*'Basic input'!$D$72+'Basic input'!AC73*'Basic input'!$D$73+'Basic input'!AC74*'Basic input'!$D$74)*'Detailed input - Production'!$E$15*'Detailed input - Production'!$E$16</f>
        <v>0</v>
      </c>
      <c r="AB38" s="842">
        <f>AA38+('Basic input'!AD60*'Basic input'!$D$60+'Basic input'!AD61*'Basic input'!$D$61+'Basic input'!AD62*'Basic input'!$D$62+'Basic input'!AD63*'Basic input'!$D$63+'Basic input'!AD64*'Basic input'!$D$64+'Basic input'!AD65*'Basic input'!$D$65+'Basic input'!AD66*'Basic input'!$D$66+'Basic input'!AD67*'Basic input'!$D$67+'Basic input'!AD69*'Basic input'!$D$69+'Basic input'!AD70*'Basic input'!$D$70+'Basic input'!AD71*'Basic input'!$D$71+'Basic input'!AD72*'Basic input'!$D$72+'Basic input'!AD73*'Basic input'!$D$73+'Basic input'!AD74*'Basic input'!$D$74)*'Detailed input - Production'!$E$15*'Detailed input - Production'!$E$16</f>
        <v>0</v>
      </c>
    </row>
    <row r="39" spans="1:28" ht="16.5" customHeight="1" x14ac:dyDescent="0.2">
      <c r="A39" s="329"/>
      <c r="B39" s="520" t="s">
        <v>514</v>
      </c>
      <c r="C39" s="521" t="s">
        <v>78</v>
      </c>
      <c r="D39" s="842">
        <f>D38*365</f>
        <v>0</v>
      </c>
      <c r="E39" s="842">
        <f t="shared" ref="E39:N39" si="6">E38*365</f>
        <v>0</v>
      </c>
      <c r="F39" s="842">
        <f t="shared" si="6"/>
        <v>0</v>
      </c>
      <c r="G39" s="842">
        <f t="shared" si="6"/>
        <v>0</v>
      </c>
      <c r="H39" s="842">
        <f t="shared" si="6"/>
        <v>0</v>
      </c>
      <c r="I39" s="842">
        <f t="shared" si="6"/>
        <v>0</v>
      </c>
      <c r="J39" s="842">
        <f t="shared" si="6"/>
        <v>0</v>
      </c>
      <c r="K39" s="842">
        <f t="shared" si="6"/>
        <v>0</v>
      </c>
      <c r="L39" s="842">
        <f t="shared" si="6"/>
        <v>0</v>
      </c>
      <c r="M39" s="842">
        <f t="shared" si="6"/>
        <v>0</v>
      </c>
      <c r="N39" s="842">
        <f t="shared" si="6"/>
        <v>0</v>
      </c>
      <c r="O39" s="842">
        <f t="shared" ref="O39:AB39" si="7">O38*365</f>
        <v>0</v>
      </c>
      <c r="P39" s="842">
        <f t="shared" si="7"/>
        <v>0</v>
      </c>
      <c r="Q39" s="842">
        <f t="shared" si="7"/>
        <v>0</v>
      </c>
      <c r="R39" s="842">
        <f t="shared" si="7"/>
        <v>0</v>
      </c>
      <c r="S39" s="842">
        <f t="shared" si="7"/>
        <v>0</v>
      </c>
      <c r="T39" s="842">
        <f t="shared" si="7"/>
        <v>0</v>
      </c>
      <c r="U39" s="842">
        <f t="shared" si="7"/>
        <v>0</v>
      </c>
      <c r="V39" s="842">
        <f t="shared" si="7"/>
        <v>0</v>
      </c>
      <c r="W39" s="842">
        <f t="shared" si="7"/>
        <v>0</v>
      </c>
      <c r="X39" s="842">
        <f t="shared" si="7"/>
        <v>0</v>
      </c>
      <c r="Y39" s="842">
        <f t="shared" si="7"/>
        <v>0</v>
      </c>
      <c r="Z39" s="842">
        <f t="shared" si="7"/>
        <v>0</v>
      </c>
      <c r="AA39" s="842">
        <f t="shared" si="7"/>
        <v>0</v>
      </c>
      <c r="AB39" s="842">
        <f t="shared" si="7"/>
        <v>0</v>
      </c>
    </row>
    <row r="40" spans="1:28" ht="16.5" customHeight="1" x14ac:dyDescent="0.3">
      <c r="A40" s="329"/>
      <c r="B40" s="287"/>
      <c r="C40" s="287"/>
      <c r="D40" s="843"/>
      <c r="E40" s="843"/>
      <c r="F40" s="843"/>
      <c r="G40" s="843"/>
      <c r="H40" s="843"/>
      <c r="I40" s="843"/>
      <c r="J40" s="843"/>
      <c r="K40" s="843"/>
      <c r="L40" s="843"/>
      <c r="M40" s="843"/>
      <c r="N40" s="843"/>
      <c r="O40" s="843"/>
      <c r="P40" s="843"/>
      <c r="Q40" s="843"/>
      <c r="R40" s="843"/>
      <c r="S40" s="843"/>
      <c r="T40" s="843"/>
      <c r="U40" s="843"/>
      <c r="V40" s="843"/>
      <c r="W40" s="843"/>
      <c r="X40" s="843"/>
      <c r="Y40" s="843"/>
      <c r="Z40" s="843"/>
      <c r="AA40" s="843"/>
      <c r="AB40" s="843"/>
    </row>
    <row r="41" spans="1:28" s="754" customFormat="1" ht="16.5" customHeight="1" x14ac:dyDescent="0.3">
      <c r="A41" s="329"/>
      <c r="B41" s="373" t="s">
        <v>466</v>
      </c>
      <c r="C41" s="519"/>
      <c r="D41" s="429">
        <v>2018</v>
      </c>
      <c r="E41" s="429">
        <v>2019</v>
      </c>
      <c r="F41" s="429">
        <v>2020</v>
      </c>
      <c r="G41" s="429">
        <v>2021</v>
      </c>
      <c r="H41" s="429">
        <v>2022</v>
      </c>
      <c r="I41" s="429">
        <v>2023</v>
      </c>
      <c r="J41" s="429">
        <v>2024</v>
      </c>
      <c r="K41" s="429">
        <v>2025</v>
      </c>
      <c r="L41" s="429">
        <v>2026</v>
      </c>
      <c r="M41" s="429">
        <v>2027</v>
      </c>
      <c r="N41" s="429">
        <v>2028</v>
      </c>
      <c r="O41" s="429">
        <v>2029</v>
      </c>
      <c r="P41" s="429">
        <v>2030</v>
      </c>
      <c r="Q41" s="429">
        <v>2031</v>
      </c>
      <c r="R41" s="429">
        <v>2032</v>
      </c>
      <c r="S41" s="429">
        <v>2033</v>
      </c>
      <c r="T41" s="429">
        <v>2034</v>
      </c>
      <c r="U41" s="429">
        <v>2035</v>
      </c>
      <c r="V41" s="429">
        <v>2036</v>
      </c>
      <c r="W41" s="429">
        <v>2037</v>
      </c>
      <c r="X41" s="429">
        <v>2038</v>
      </c>
      <c r="Y41" s="429">
        <v>2039</v>
      </c>
      <c r="Z41" s="429">
        <v>2040</v>
      </c>
      <c r="AA41" s="429">
        <v>2041</v>
      </c>
      <c r="AB41" s="429">
        <v>2042</v>
      </c>
    </row>
    <row r="42" spans="1:28" ht="9.9499999999999993" customHeight="1" x14ac:dyDescent="0.3">
      <c r="A42" s="329"/>
      <c r="B42" s="288"/>
      <c r="C42" s="288"/>
      <c r="D42" s="527"/>
      <c r="E42" s="527"/>
      <c r="F42" s="527"/>
      <c r="G42" s="527"/>
      <c r="H42" s="527"/>
      <c r="I42" s="527"/>
      <c r="J42" s="527"/>
      <c r="K42" s="527"/>
      <c r="L42" s="527"/>
      <c r="M42" s="527"/>
      <c r="N42" s="527"/>
      <c r="O42" s="527"/>
      <c r="P42" s="527"/>
      <c r="Q42" s="527"/>
      <c r="R42" s="527"/>
      <c r="S42" s="527"/>
      <c r="T42" s="527"/>
      <c r="U42" s="527"/>
      <c r="V42" s="527"/>
      <c r="W42" s="527"/>
      <c r="X42" s="527"/>
      <c r="Y42" s="527"/>
      <c r="Z42" s="527"/>
      <c r="AA42" s="527"/>
      <c r="AB42" s="527"/>
    </row>
    <row r="43" spans="1:28" ht="16.5" customHeight="1" x14ac:dyDescent="0.3">
      <c r="A43" s="329"/>
      <c r="B43" s="288" t="s">
        <v>467</v>
      </c>
      <c r="C43" s="288"/>
      <c r="D43" s="527"/>
      <c r="E43" s="527"/>
      <c r="F43" s="527"/>
      <c r="G43" s="527"/>
      <c r="H43" s="527"/>
      <c r="I43" s="527"/>
      <c r="J43" s="527"/>
      <c r="K43" s="527"/>
      <c r="L43" s="527"/>
      <c r="M43" s="527"/>
      <c r="N43" s="527"/>
      <c r="O43" s="527"/>
      <c r="P43" s="527"/>
      <c r="Q43" s="527"/>
      <c r="R43" s="527"/>
      <c r="S43" s="527"/>
      <c r="T43" s="527"/>
      <c r="U43" s="527"/>
      <c r="V43" s="527"/>
      <c r="W43" s="527"/>
      <c r="X43" s="527"/>
      <c r="Y43" s="527"/>
      <c r="Z43" s="527"/>
      <c r="AA43" s="527"/>
      <c r="AB43" s="527"/>
    </row>
    <row r="44" spans="1:28" s="754" customFormat="1" ht="16.5" customHeight="1" x14ac:dyDescent="0.3">
      <c r="A44" s="329"/>
      <c r="B44" s="287" t="s">
        <v>83</v>
      </c>
      <c r="C44" s="327" t="s">
        <v>16</v>
      </c>
      <c r="D44" s="357">
        <f>Summary!D6</f>
        <v>0</v>
      </c>
      <c r="E44" s="357">
        <f>Summary!E6</f>
        <v>0</v>
      </c>
      <c r="F44" s="357">
        <f>Summary!F6</f>
        <v>0</v>
      </c>
      <c r="G44" s="357">
        <f>Summary!G6</f>
        <v>0</v>
      </c>
      <c r="H44" s="357">
        <f>Summary!H6</f>
        <v>0</v>
      </c>
      <c r="I44" s="357">
        <f>Summary!I6</f>
        <v>0</v>
      </c>
      <c r="J44" s="357">
        <f>Summary!J6</f>
        <v>0</v>
      </c>
      <c r="K44" s="357">
        <f>Summary!K6</f>
        <v>0</v>
      </c>
      <c r="L44" s="357">
        <f>Summary!L6</f>
        <v>0</v>
      </c>
      <c r="M44" s="357">
        <f>Summary!M6</f>
        <v>0</v>
      </c>
      <c r="N44" s="357">
        <f>Summary!N6</f>
        <v>0</v>
      </c>
      <c r="O44" s="357">
        <f>Summary!O6</f>
        <v>0</v>
      </c>
      <c r="P44" s="357">
        <f>Summary!P6</f>
        <v>0</v>
      </c>
      <c r="Q44" s="357">
        <f>Summary!Q6</f>
        <v>0</v>
      </c>
      <c r="R44" s="357">
        <f>Summary!R6</f>
        <v>0</v>
      </c>
      <c r="S44" s="357">
        <f>Summary!S6</f>
        <v>0</v>
      </c>
      <c r="T44" s="357">
        <f>Summary!T6</f>
        <v>0</v>
      </c>
      <c r="U44" s="357">
        <f>Summary!U6</f>
        <v>0</v>
      </c>
      <c r="V44" s="357">
        <f>Summary!V6</f>
        <v>0</v>
      </c>
      <c r="W44" s="357">
        <f>Summary!W6</f>
        <v>0</v>
      </c>
      <c r="X44" s="357">
        <f>Summary!X6</f>
        <v>0</v>
      </c>
      <c r="Y44" s="357">
        <f>Summary!Y6</f>
        <v>0</v>
      </c>
      <c r="Z44" s="357">
        <f>Summary!Z6</f>
        <v>0</v>
      </c>
      <c r="AA44" s="357">
        <f>Summary!AA6</f>
        <v>0</v>
      </c>
      <c r="AB44" s="357">
        <f>Summary!AB6</f>
        <v>0</v>
      </c>
    </row>
    <row r="45" spans="1:28" s="754" customFormat="1" ht="16.5" customHeight="1" x14ac:dyDescent="0.3">
      <c r="A45" s="329"/>
      <c r="B45" s="287" t="s">
        <v>84</v>
      </c>
      <c r="C45" s="521" t="s">
        <v>16</v>
      </c>
      <c r="D45" s="357">
        <f>Summary!D15</f>
        <v>0</v>
      </c>
      <c r="E45" s="357">
        <f>Summary!E15</f>
        <v>0</v>
      </c>
      <c r="F45" s="357">
        <f>Summary!F15</f>
        <v>0</v>
      </c>
      <c r="G45" s="357">
        <f>Summary!G15</f>
        <v>0</v>
      </c>
      <c r="H45" s="357">
        <f>Summary!H15</f>
        <v>0</v>
      </c>
      <c r="I45" s="357">
        <f>Summary!I15</f>
        <v>0</v>
      </c>
      <c r="J45" s="357">
        <f>Summary!J15</f>
        <v>0</v>
      </c>
      <c r="K45" s="357">
        <f>Summary!K15</f>
        <v>0</v>
      </c>
      <c r="L45" s="357">
        <f>Summary!L15</f>
        <v>0</v>
      </c>
      <c r="M45" s="357">
        <f>Summary!M15</f>
        <v>0</v>
      </c>
      <c r="N45" s="357">
        <f>Summary!N15</f>
        <v>0</v>
      </c>
      <c r="O45" s="357">
        <f>Summary!O15</f>
        <v>0</v>
      </c>
      <c r="P45" s="357">
        <f>Summary!P15</f>
        <v>0</v>
      </c>
      <c r="Q45" s="357">
        <f>Summary!Q15</f>
        <v>0</v>
      </c>
      <c r="R45" s="357">
        <f>Summary!R15</f>
        <v>0</v>
      </c>
      <c r="S45" s="357">
        <f>Summary!S15</f>
        <v>0</v>
      </c>
      <c r="T45" s="357">
        <f>Summary!T15</f>
        <v>0</v>
      </c>
      <c r="U45" s="357">
        <f>Summary!U15</f>
        <v>0</v>
      </c>
      <c r="V45" s="357">
        <f>Summary!V15</f>
        <v>0</v>
      </c>
      <c r="W45" s="357">
        <f>Summary!W15</f>
        <v>0</v>
      </c>
      <c r="X45" s="357">
        <f>Summary!X15</f>
        <v>0</v>
      </c>
      <c r="Y45" s="357">
        <f>Summary!Y15</f>
        <v>0</v>
      </c>
      <c r="Z45" s="357">
        <f>Summary!Z15</f>
        <v>0</v>
      </c>
      <c r="AA45" s="357">
        <f>Summary!AA15</f>
        <v>0</v>
      </c>
      <c r="AB45" s="357">
        <f>Summary!AB15</f>
        <v>0</v>
      </c>
    </row>
    <row r="46" spans="1:28" s="754" customFormat="1" ht="16.5" customHeight="1" x14ac:dyDescent="0.3">
      <c r="A46" s="329"/>
      <c r="B46" s="287" t="s">
        <v>468</v>
      </c>
      <c r="C46" s="521" t="s">
        <v>16</v>
      </c>
      <c r="D46" s="357">
        <f>Summary!D27</f>
        <v>0</v>
      </c>
      <c r="E46" s="357">
        <f>Summary!E27</f>
        <v>0</v>
      </c>
      <c r="F46" s="357">
        <f>Summary!F27</f>
        <v>0</v>
      </c>
      <c r="G46" s="357">
        <f>Summary!G27</f>
        <v>0</v>
      </c>
      <c r="H46" s="357">
        <f>Summary!H27</f>
        <v>0</v>
      </c>
      <c r="I46" s="357">
        <f>Summary!I27</f>
        <v>0</v>
      </c>
      <c r="J46" s="357">
        <f>Summary!J27</f>
        <v>0</v>
      </c>
      <c r="K46" s="357">
        <f>Summary!K27</f>
        <v>0</v>
      </c>
      <c r="L46" s="357">
        <f>Summary!L27</f>
        <v>0</v>
      </c>
      <c r="M46" s="357">
        <f>Summary!M27</f>
        <v>0</v>
      </c>
      <c r="N46" s="357">
        <f>Summary!N27</f>
        <v>0</v>
      </c>
      <c r="O46" s="357">
        <f>Summary!O27</f>
        <v>0</v>
      </c>
      <c r="P46" s="357">
        <f>Summary!P27</f>
        <v>0</v>
      </c>
      <c r="Q46" s="357">
        <f>Summary!Q27</f>
        <v>0</v>
      </c>
      <c r="R46" s="357">
        <f>Summary!R27</f>
        <v>0</v>
      </c>
      <c r="S46" s="357">
        <f>Summary!S27</f>
        <v>0</v>
      </c>
      <c r="T46" s="357">
        <f>Summary!T27</f>
        <v>0</v>
      </c>
      <c r="U46" s="357">
        <f>Summary!U27</f>
        <v>0</v>
      </c>
      <c r="V46" s="357">
        <f>Summary!V27</f>
        <v>0</v>
      </c>
      <c r="W46" s="357">
        <f>Summary!W27</f>
        <v>0</v>
      </c>
      <c r="X46" s="357">
        <f>Summary!X27</f>
        <v>0</v>
      </c>
      <c r="Y46" s="357">
        <f>Summary!Y27</f>
        <v>0</v>
      </c>
      <c r="Z46" s="357">
        <f>Summary!Z27</f>
        <v>0</v>
      </c>
      <c r="AA46" s="357">
        <f>Summary!AA27</f>
        <v>0</v>
      </c>
      <c r="AB46" s="357">
        <f>Summary!AB27</f>
        <v>0</v>
      </c>
    </row>
    <row r="47" spans="1:28" s="754" customFormat="1" ht="16.5" customHeight="1" x14ac:dyDescent="0.3">
      <c r="A47" s="287"/>
      <c r="B47" s="287" t="s">
        <v>85</v>
      </c>
      <c r="C47" s="521" t="s">
        <v>16</v>
      </c>
      <c r="D47" s="357">
        <f>Summary!D34</f>
        <v>0</v>
      </c>
      <c r="E47" s="357">
        <f>Summary!E34</f>
        <v>0</v>
      </c>
      <c r="F47" s="357">
        <f>Summary!F34</f>
        <v>0</v>
      </c>
      <c r="G47" s="357">
        <f>Summary!G34</f>
        <v>0</v>
      </c>
      <c r="H47" s="357">
        <f>Summary!H34</f>
        <v>0</v>
      </c>
      <c r="I47" s="357">
        <f>Summary!I34</f>
        <v>0</v>
      </c>
      <c r="J47" s="357">
        <f>Summary!J34</f>
        <v>0</v>
      </c>
      <c r="K47" s="357">
        <f>Summary!K34</f>
        <v>0</v>
      </c>
      <c r="L47" s="357">
        <f>Summary!L34</f>
        <v>0</v>
      </c>
      <c r="M47" s="357">
        <f>Summary!M34</f>
        <v>0</v>
      </c>
      <c r="N47" s="357">
        <f>Summary!N34</f>
        <v>0</v>
      </c>
      <c r="O47" s="357">
        <f>Summary!O34</f>
        <v>0</v>
      </c>
      <c r="P47" s="357">
        <f>Summary!P34</f>
        <v>0</v>
      </c>
      <c r="Q47" s="357">
        <f>Summary!Q34</f>
        <v>0</v>
      </c>
      <c r="R47" s="357">
        <f>Summary!R34</f>
        <v>0</v>
      </c>
      <c r="S47" s="357">
        <f>Summary!S34</f>
        <v>0</v>
      </c>
      <c r="T47" s="357">
        <f>Summary!T34</f>
        <v>0</v>
      </c>
      <c r="U47" s="357">
        <f>Summary!U34</f>
        <v>0</v>
      </c>
      <c r="V47" s="357">
        <f>Summary!V34</f>
        <v>0</v>
      </c>
      <c r="W47" s="357">
        <f>Summary!W34</f>
        <v>0</v>
      </c>
      <c r="X47" s="357">
        <f>Summary!X34</f>
        <v>0</v>
      </c>
      <c r="Y47" s="357">
        <f>Summary!Y34</f>
        <v>0</v>
      </c>
      <c r="Z47" s="357">
        <f>Summary!Z34</f>
        <v>0</v>
      </c>
      <c r="AA47" s="357">
        <f>Summary!AA34</f>
        <v>0</v>
      </c>
      <c r="AB47" s="357">
        <f>Summary!AB34</f>
        <v>0</v>
      </c>
    </row>
    <row r="48" spans="1:28" s="754" customFormat="1" ht="16.5" customHeight="1" x14ac:dyDescent="0.3">
      <c r="A48" s="329"/>
      <c r="B48" s="287" t="s">
        <v>86</v>
      </c>
      <c r="C48" s="521" t="s">
        <v>16</v>
      </c>
      <c r="D48" s="357">
        <f>Summary!D43</f>
        <v>0</v>
      </c>
      <c r="E48" s="357">
        <f>Summary!E43</f>
        <v>0</v>
      </c>
      <c r="F48" s="357">
        <f>Summary!F43</f>
        <v>0</v>
      </c>
      <c r="G48" s="357">
        <f>Summary!G43</f>
        <v>0</v>
      </c>
      <c r="H48" s="357">
        <f>Summary!H43</f>
        <v>0</v>
      </c>
      <c r="I48" s="357">
        <f>Summary!I43</f>
        <v>0</v>
      </c>
      <c r="J48" s="357">
        <f>Summary!J43</f>
        <v>0</v>
      </c>
      <c r="K48" s="357">
        <f>Summary!K43</f>
        <v>0</v>
      </c>
      <c r="L48" s="357">
        <f>Summary!L43</f>
        <v>0</v>
      </c>
      <c r="M48" s="357">
        <f>Summary!M43</f>
        <v>0</v>
      </c>
      <c r="N48" s="357">
        <f>Summary!N43</f>
        <v>0</v>
      </c>
      <c r="O48" s="357">
        <f>Summary!O43</f>
        <v>0</v>
      </c>
      <c r="P48" s="357">
        <f>Summary!P43</f>
        <v>0</v>
      </c>
      <c r="Q48" s="357">
        <f>Summary!Q43</f>
        <v>0</v>
      </c>
      <c r="R48" s="357">
        <f>Summary!R43</f>
        <v>0</v>
      </c>
      <c r="S48" s="357">
        <f>Summary!S43</f>
        <v>0</v>
      </c>
      <c r="T48" s="357">
        <f>Summary!T43</f>
        <v>0</v>
      </c>
      <c r="U48" s="357">
        <f>Summary!U43</f>
        <v>0</v>
      </c>
      <c r="V48" s="357">
        <f>Summary!V43</f>
        <v>0</v>
      </c>
      <c r="W48" s="357">
        <f>Summary!W43</f>
        <v>0</v>
      </c>
      <c r="X48" s="357">
        <f>Summary!X43</f>
        <v>0</v>
      </c>
      <c r="Y48" s="357">
        <f>Summary!Y43</f>
        <v>0</v>
      </c>
      <c r="Z48" s="357">
        <f>Summary!Z43</f>
        <v>0</v>
      </c>
      <c r="AA48" s="357">
        <f>Summary!AA43</f>
        <v>0</v>
      </c>
      <c r="AB48" s="357">
        <f>Summary!AB43</f>
        <v>0</v>
      </c>
    </row>
    <row r="49" spans="1:28" s="754" customFormat="1" ht="16.5" customHeight="1" x14ac:dyDescent="0.3">
      <c r="A49" s="509"/>
      <c r="B49" s="287" t="s">
        <v>87</v>
      </c>
      <c r="C49" s="521" t="s">
        <v>16</v>
      </c>
      <c r="D49" s="357">
        <f>Summary!D52</f>
        <v>0</v>
      </c>
      <c r="E49" s="357">
        <f>Summary!E52</f>
        <v>0</v>
      </c>
      <c r="F49" s="357">
        <f>Summary!F52</f>
        <v>0</v>
      </c>
      <c r="G49" s="357">
        <f>Summary!G52</f>
        <v>0</v>
      </c>
      <c r="H49" s="357">
        <f>Summary!H52</f>
        <v>0</v>
      </c>
      <c r="I49" s="357">
        <f>Summary!I52</f>
        <v>0</v>
      </c>
      <c r="J49" s="357">
        <f>Summary!J52</f>
        <v>0</v>
      </c>
      <c r="K49" s="357">
        <f>Summary!K52</f>
        <v>0</v>
      </c>
      <c r="L49" s="357">
        <f>Summary!L52</f>
        <v>0</v>
      </c>
      <c r="M49" s="357">
        <f>Summary!M52</f>
        <v>0</v>
      </c>
      <c r="N49" s="357">
        <f>Summary!N52</f>
        <v>0</v>
      </c>
      <c r="O49" s="357">
        <f>Summary!O52</f>
        <v>0</v>
      </c>
      <c r="P49" s="357">
        <f>Summary!P52</f>
        <v>0</v>
      </c>
      <c r="Q49" s="357">
        <f>Summary!Q52</f>
        <v>0</v>
      </c>
      <c r="R49" s="357">
        <f>Summary!R52</f>
        <v>0</v>
      </c>
      <c r="S49" s="357">
        <f>Summary!S52</f>
        <v>0</v>
      </c>
      <c r="T49" s="357">
        <f>Summary!T52</f>
        <v>0</v>
      </c>
      <c r="U49" s="357">
        <f>Summary!U52</f>
        <v>0</v>
      </c>
      <c r="V49" s="357">
        <f>Summary!V52</f>
        <v>0</v>
      </c>
      <c r="W49" s="357">
        <f>Summary!W52</f>
        <v>0</v>
      </c>
      <c r="X49" s="357">
        <f>Summary!X52</f>
        <v>0</v>
      </c>
      <c r="Y49" s="357">
        <f>Summary!Y52</f>
        <v>0</v>
      </c>
      <c r="Z49" s="357">
        <f>Summary!Z52</f>
        <v>0</v>
      </c>
      <c r="AA49" s="357">
        <f>Summary!AA52</f>
        <v>0</v>
      </c>
      <c r="AB49" s="357">
        <f>Summary!AB52</f>
        <v>0</v>
      </c>
    </row>
    <row r="50" spans="1:28" s="754" customFormat="1" ht="16.5" customHeight="1" thickBot="1" x14ac:dyDescent="0.35">
      <c r="A50" s="507"/>
      <c r="B50" s="522" t="s">
        <v>34</v>
      </c>
      <c r="C50" s="528" t="s">
        <v>16</v>
      </c>
      <c r="D50" s="844">
        <f>SUM(D44:D49)</f>
        <v>0</v>
      </c>
      <c r="E50" s="844">
        <f t="shared" ref="E50:N50" si="8">SUM(E44:E49)</f>
        <v>0</v>
      </c>
      <c r="F50" s="844">
        <f t="shared" si="8"/>
        <v>0</v>
      </c>
      <c r="G50" s="844">
        <f t="shared" si="8"/>
        <v>0</v>
      </c>
      <c r="H50" s="844">
        <f t="shared" si="8"/>
        <v>0</v>
      </c>
      <c r="I50" s="844">
        <f t="shared" si="8"/>
        <v>0</v>
      </c>
      <c r="J50" s="844">
        <f t="shared" si="8"/>
        <v>0</v>
      </c>
      <c r="K50" s="844">
        <f t="shared" si="8"/>
        <v>0</v>
      </c>
      <c r="L50" s="844">
        <f t="shared" si="8"/>
        <v>0</v>
      </c>
      <c r="M50" s="844">
        <f t="shared" si="8"/>
        <v>0</v>
      </c>
      <c r="N50" s="844">
        <f t="shared" si="8"/>
        <v>0</v>
      </c>
      <c r="O50" s="844">
        <f t="shared" ref="O50:AB50" si="9">SUM(O44:O49)</f>
        <v>0</v>
      </c>
      <c r="P50" s="844">
        <f t="shared" si="9"/>
        <v>0</v>
      </c>
      <c r="Q50" s="844">
        <f t="shared" si="9"/>
        <v>0</v>
      </c>
      <c r="R50" s="844">
        <f t="shared" si="9"/>
        <v>0</v>
      </c>
      <c r="S50" s="844">
        <f t="shared" si="9"/>
        <v>0</v>
      </c>
      <c r="T50" s="844">
        <f t="shared" si="9"/>
        <v>0</v>
      </c>
      <c r="U50" s="844">
        <f t="shared" si="9"/>
        <v>0</v>
      </c>
      <c r="V50" s="844">
        <f t="shared" si="9"/>
        <v>0</v>
      </c>
      <c r="W50" s="844">
        <f t="shared" si="9"/>
        <v>0</v>
      </c>
      <c r="X50" s="844">
        <f t="shared" si="9"/>
        <v>0</v>
      </c>
      <c r="Y50" s="844">
        <f t="shared" si="9"/>
        <v>0</v>
      </c>
      <c r="Z50" s="844">
        <f t="shared" si="9"/>
        <v>0</v>
      </c>
      <c r="AA50" s="844">
        <f t="shared" si="9"/>
        <v>0</v>
      </c>
      <c r="AB50" s="844">
        <f t="shared" si="9"/>
        <v>0</v>
      </c>
    </row>
    <row r="51" spans="1:28" s="754" customFormat="1" ht="16.5" customHeight="1" x14ac:dyDescent="0.3">
      <c r="A51" s="287"/>
      <c r="B51" s="287"/>
      <c r="C51" s="521"/>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row>
    <row r="52" spans="1:28" s="754" customFormat="1" ht="16.5" customHeight="1" x14ac:dyDescent="0.3">
      <c r="A52" s="287"/>
      <c r="B52" s="288" t="s">
        <v>469</v>
      </c>
      <c r="C52" s="327" t="s">
        <v>16</v>
      </c>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row>
    <row r="53" spans="1:28" s="754" customFormat="1" ht="16.5" customHeight="1" x14ac:dyDescent="0.3">
      <c r="A53" s="287"/>
      <c r="B53" s="287" t="s">
        <v>84</v>
      </c>
      <c r="C53" s="521" t="s">
        <v>16</v>
      </c>
      <c r="D53" s="357">
        <f>Summary!D67</f>
        <v>0</v>
      </c>
      <c r="E53" s="357">
        <f>Summary!E67</f>
        <v>0</v>
      </c>
      <c r="F53" s="357">
        <f>Summary!F67</f>
        <v>0</v>
      </c>
      <c r="G53" s="357">
        <f>Summary!G67</f>
        <v>0</v>
      </c>
      <c r="H53" s="357">
        <f>Summary!H67</f>
        <v>0</v>
      </c>
      <c r="I53" s="357">
        <f>Summary!I67</f>
        <v>0</v>
      </c>
      <c r="J53" s="357">
        <f>Summary!J67</f>
        <v>0</v>
      </c>
      <c r="K53" s="357">
        <f>Summary!K67</f>
        <v>0</v>
      </c>
      <c r="L53" s="357">
        <f>Summary!L67</f>
        <v>0</v>
      </c>
      <c r="M53" s="357">
        <f>Summary!M67</f>
        <v>0</v>
      </c>
      <c r="N53" s="357">
        <f>Summary!N67</f>
        <v>0</v>
      </c>
      <c r="O53" s="357">
        <f>Summary!O67</f>
        <v>0</v>
      </c>
      <c r="P53" s="357">
        <f>Summary!P67</f>
        <v>0</v>
      </c>
      <c r="Q53" s="357">
        <f>Summary!Q67</f>
        <v>0</v>
      </c>
      <c r="R53" s="357">
        <f>Summary!R67</f>
        <v>0</v>
      </c>
      <c r="S53" s="357">
        <f>Summary!S67</f>
        <v>0</v>
      </c>
      <c r="T53" s="357">
        <f>Summary!T67</f>
        <v>0</v>
      </c>
      <c r="U53" s="357">
        <f>Summary!U67</f>
        <v>0</v>
      </c>
      <c r="V53" s="357">
        <f>Summary!V67</f>
        <v>0</v>
      </c>
      <c r="W53" s="357">
        <f>Summary!W67</f>
        <v>0</v>
      </c>
      <c r="X53" s="357">
        <f>Summary!X67</f>
        <v>0</v>
      </c>
      <c r="Y53" s="357">
        <f>Summary!Y67</f>
        <v>0</v>
      </c>
      <c r="Z53" s="357">
        <f>Summary!Z67</f>
        <v>0</v>
      </c>
      <c r="AA53" s="357">
        <f>Summary!AA67</f>
        <v>0</v>
      </c>
      <c r="AB53" s="357">
        <f>Summary!AB67</f>
        <v>0</v>
      </c>
    </row>
    <row r="54" spans="1:28" s="754" customFormat="1" ht="16.5" customHeight="1" x14ac:dyDescent="0.3">
      <c r="A54" s="509"/>
      <c r="B54" s="287" t="s">
        <v>468</v>
      </c>
      <c r="C54" s="521" t="s">
        <v>16</v>
      </c>
      <c r="D54" s="357">
        <f>Summary!D81</f>
        <v>0</v>
      </c>
      <c r="E54" s="357">
        <f>Summary!E81</f>
        <v>0</v>
      </c>
      <c r="F54" s="357">
        <f>Summary!F81</f>
        <v>0</v>
      </c>
      <c r="G54" s="357">
        <f>Summary!G81</f>
        <v>0</v>
      </c>
      <c r="H54" s="357">
        <f>Summary!H81</f>
        <v>0</v>
      </c>
      <c r="I54" s="357">
        <f>Summary!I81</f>
        <v>0</v>
      </c>
      <c r="J54" s="357">
        <f>Summary!J81</f>
        <v>0</v>
      </c>
      <c r="K54" s="357">
        <f>Summary!K81</f>
        <v>0</v>
      </c>
      <c r="L54" s="357">
        <f>Summary!L81</f>
        <v>0</v>
      </c>
      <c r="M54" s="357">
        <f>Summary!M81</f>
        <v>0</v>
      </c>
      <c r="N54" s="357">
        <f>Summary!N81</f>
        <v>0</v>
      </c>
      <c r="O54" s="357">
        <f>Summary!O81</f>
        <v>0</v>
      </c>
      <c r="P54" s="357">
        <f>Summary!P81</f>
        <v>0</v>
      </c>
      <c r="Q54" s="357">
        <f>Summary!Q81</f>
        <v>0</v>
      </c>
      <c r="R54" s="357">
        <f>Summary!R81</f>
        <v>0</v>
      </c>
      <c r="S54" s="357">
        <f>Summary!S81</f>
        <v>0</v>
      </c>
      <c r="T54" s="357">
        <f>Summary!T81</f>
        <v>0</v>
      </c>
      <c r="U54" s="357">
        <f>Summary!U81</f>
        <v>0</v>
      </c>
      <c r="V54" s="357">
        <f>Summary!V81</f>
        <v>0</v>
      </c>
      <c r="W54" s="357">
        <f>Summary!W81</f>
        <v>0</v>
      </c>
      <c r="X54" s="357">
        <f>Summary!X81</f>
        <v>0</v>
      </c>
      <c r="Y54" s="357">
        <f>Summary!Y81</f>
        <v>0</v>
      </c>
      <c r="Z54" s="357">
        <f>Summary!Z81</f>
        <v>0</v>
      </c>
      <c r="AA54" s="357">
        <f>Summary!AA81</f>
        <v>0</v>
      </c>
      <c r="AB54" s="357">
        <f>Summary!AB81</f>
        <v>0</v>
      </c>
    </row>
    <row r="55" spans="1:28" s="754" customFormat="1" ht="16.5" customHeight="1" x14ac:dyDescent="0.3">
      <c r="A55" s="287"/>
      <c r="B55" s="287" t="s">
        <v>85</v>
      </c>
      <c r="C55" s="521" t="s">
        <v>16</v>
      </c>
      <c r="D55" s="357">
        <f>Summary!D92</f>
        <v>0</v>
      </c>
      <c r="E55" s="357">
        <f>Summary!E92</f>
        <v>0</v>
      </c>
      <c r="F55" s="357">
        <f>Summary!F92</f>
        <v>0</v>
      </c>
      <c r="G55" s="357">
        <f>Summary!G92</f>
        <v>0</v>
      </c>
      <c r="H55" s="357">
        <f>Summary!H92</f>
        <v>0</v>
      </c>
      <c r="I55" s="357">
        <f>Summary!I92</f>
        <v>0</v>
      </c>
      <c r="J55" s="357">
        <f>Summary!J92</f>
        <v>0</v>
      </c>
      <c r="K55" s="357">
        <f>Summary!K92</f>
        <v>0</v>
      </c>
      <c r="L55" s="357">
        <f>Summary!L92</f>
        <v>0</v>
      </c>
      <c r="M55" s="357">
        <f>Summary!M92</f>
        <v>0</v>
      </c>
      <c r="N55" s="357">
        <f>Summary!N92</f>
        <v>0</v>
      </c>
      <c r="O55" s="357">
        <f>Summary!O92</f>
        <v>0</v>
      </c>
      <c r="P55" s="357">
        <f>Summary!P92</f>
        <v>0</v>
      </c>
      <c r="Q55" s="357">
        <f>Summary!Q92</f>
        <v>0</v>
      </c>
      <c r="R55" s="357">
        <f>Summary!R92</f>
        <v>0</v>
      </c>
      <c r="S55" s="357">
        <f>Summary!S92</f>
        <v>0</v>
      </c>
      <c r="T55" s="357">
        <f>Summary!T92</f>
        <v>0</v>
      </c>
      <c r="U55" s="357">
        <f>Summary!U92</f>
        <v>0</v>
      </c>
      <c r="V55" s="357">
        <f>Summary!V92</f>
        <v>0</v>
      </c>
      <c r="W55" s="357">
        <f>Summary!W92</f>
        <v>0</v>
      </c>
      <c r="X55" s="357">
        <f>Summary!X92</f>
        <v>0</v>
      </c>
      <c r="Y55" s="357">
        <f>Summary!Y92</f>
        <v>0</v>
      </c>
      <c r="Z55" s="357">
        <f>Summary!Z92</f>
        <v>0</v>
      </c>
      <c r="AA55" s="357">
        <f>Summary!AA92</f>
        <v>0</v>
      </c>
      <c r="AB55" s="357">
        <f>Summary!AB92</f>
        <v>0</v>
      </c>
    </row>
    <row r="56" spans="1:28" s="754" customFormat="1" ht="16.5" customHeight="1" x14ac:dyDescent="0.3">
      <c r="A56" s="509"/>
      <c r="B56" s="287" t="s">
        <v>86</v>
      </c>
      <c r="C56" s="521" t="s">
        <v>16</v>
      </c>
      <c r="D56" s="357">
        <f>Summary!D101</f>
        <v>0</v>
      </c>
      <c r="E56" s="357">
        <f>Summary!E101</f>
        <v>0</v>
      </c>
      <c r="F56" s="357">
        <f>Summary!F101</f>
        <v>0</v>
      </c>
      <c r="G56" s="357">
        <f>Summary!G101</f>
        <v>0</v>
      </c>
      <c r="H56" s="357">
        <f>Summary!H101</f>
        <v>0</v>
      </c>
      <c r="I56" s="357">
        <f>Summary!I101</f>
        <v>0</v>
      </c>
      <c r="J56" s="357">
        <f>Summary!J101</f>
        <v>0</v>
      </c>
      <c r="K56" s="357">
        <f>Summary!K101</f>
        <v>0</v>
      </c>
      <c r="L56" s="357">
        <f>Summary!L101</f>
        <v>0</v>
      </c>
      <c r="M56" s="357">
        <f>Summary!M101</f>
        <v>0</v>
      </c>
      <c r="N56" s="357">
        <f>Summary!N101</f>
        <v>0</v>
      </c>
      <c r="O56" s="357">
        <f>Summary!O101</f>
        <v>0</v>
      </c>
      <c r="P56" s="357">
        <f>Summary!P101</f>
        <v>0</v>
      </c>
      <c r="Q56" s="357">
        <f>Summary!Q101</f>
        <v>0</v>
      </c>
      <c r="R56" s="357">
        <f>Summary!R101</f>
        <v>0</v>
      </c>
      <c r="S56" s="357">
        <f>Summary!S101</f>
        <v>0</v>
      </c>
      <c r="T56" s="357">
        <f>Summary!T101</f>
        <v>0</v>
      </c>
      <c r="U56" s="357">
        <f>Summary!U101</f>
        <v>0</v>
      </c>
      <c r="V56" s="357">
        <f>Summary!V101</f>
        <v>0</v>
      </c>
      <c r="W56" s="357">
        <f>Summary!W101</f>
        <v>0</v>
      </c>
      <c r="X56" s="357">
        <f>Summary!X101</f>
        <v>0</v>
      </c>
      <c r="Y56" s="357">
        <f>Summary!Y101</f>
        <v>0</v>
      </c>
      <c r="Z56" s="357">
        <f>Summary!Z101</f>
        <v>0</v>
      </c>
      <c r="AA56" s="357">
        <f>Summary!AA101</f>
        <v>0</v>
      </c>
      <c r="AB56" s="357">
        <f>Summary!AB101</f>
        <v>0</v>
      </c>
    </row>
    <row r="57" spans="1:28" s="754" customFormat="1" ht="16.5" customHeight="1" x14ac:dyDescent="0.3">
      <c r="A57" s="509"/>
      <c r="B57" s="287" t="s">
        <v>87</v>
      </c>
      <c r="C57" s="521" t="s">
        <v>16</v>
      </c>
      <c r="D57" s="357">
        <f>Summary!D110</f>
        <v>0</v>
      </c>
      <c r="E57" s="357">
        <f>Summary!E110</f>
        <v>0</v>
      </c>
      <c r="F57" s="357">
        <f>Summary!F110</f>
        <v>0</v>
      </c>
      <c r="G57" s="357">
        <f>Summary!G110</f>
        <v>0</v>
      </c>
      <c r="H57" s="357">
        <f>Summary!H110</f>
        <v>0</v>
      </c>
      <c r="I57" s="357">
        <f>Summary!I110</f>
        <v>0</v>
      </c>
      <c r="J57" s="357">
        <f>Summary!J110</f>
        <v>0</v>
      </c>
      <c r="K57" s="357">
        <f>Summary!K110</f>
        <v>0</v>
      </c>
      <c r="L57" s="357">
        <f>Summary!L110</f>
        <v>0</v>
      </c>
      <c r="M57" s="357">
        <f>Summary!M110</f>
        <v>0</v>
      </c>
      <c r="N57" s="357">
        <f>Summary!N110</f>
        <v>0</v>
      </c>
      <c r="O57" s="357">
        <f>Summary!O110</f>
        <v>0</v>
      </c>
      <c r="P57" s="357">
        <f>Summary!P110</f>
        <v>0</v>
      </c>
      <c r="Q57" s="357">
        <f>Summary!Q110</f>
        <v>0</v>
      </c>
      <c r="R57" s="357">
        <f>Summary!R110</f>
        <v>0</v>
      </c>
      <c r="S57" s="357">
        <f>Summary!S110</f>
        <v>0</v>
      </c>
      <c r="T57" s="357">
        <f>Summary!T110</f>
        <v>0</v>
      </c>
      <c r="U57" s="357">
        <f>Summary!U110</f>
        <v>0</v>
      </c>
      <c r="V57" s="357">
        <f>Summary!V110</f>
        <v>0</v>
      </c>
      <c r="W57" s="357">
        <f>Summary!W110</f>
        <v>0</v>
      </c>
      <c r="X57" s="357">
        <f>Summary!X110</f>
        <v>0</v>
      </c>
      <c r="Y57" s="357">
        <f>Summary!Y110</f>
        <v>0</v>
      </c>
      <c r="Z57" s="357">
        <f>Summary!Z110</f>
        <v>0</v>
      </c>
      <c r="AA57" s="357">
        <f>Summary!AA110</f>
        <v>0</v>
      </c>
      <c r="AB57" s="357">
        <f>Summary!AB110</f>
        <v>0</v>
      </c>
    </row>
    <row r="58" spans="1:28" s="754" customFormat="1" ht="16.5" customHeight="1" thickBot="1" x14ac:dyDescent="0.35">
      <c r="A58" s="509"/>
      <c r="B58" s="522" t="s">
        <v>34</v>
      </c>
      <c r="C58" s="528" t="s">
        <v>16</v>
      </c>
      <c r="D58" s="844">
        <f>SUM(D53:D57)</f>
        <v>0</v>
      </c>
      <c r="E58" s="844">
        <f t="shared" ref="E58:N58" si="10">SUM(E53:E57)</f>
        <v>0</v>
      </c>
      <c r="F58" s="844">
        <f t="shared" si="10"/>
        <v>0</v>
      </c>
      <c r="G58" s="844">
        <f t="shared" si="10"/>
        <v>0</v>
      </c>
      <c r="H58" s="844">
        <f t="shared" si="10"/>
        <v>0</v>
      </c>
      <c r="I58" s="844">
        <f t="shared" si="10"/>
        <v>0</v>
      </c>
      <c r="J58" s="844">
        <f t="shared" si="10"/>
        <v>0</v>
      </c>
      <c r="K58" s="844">
        <f t="shared" si="10"/>
        <v>0</v>
      </c>
      <c r="L58" s="844">
        <f t="shared" si="10"/>
        <v>0</v>
      </c>
      <c r="M58" s="844">
        <f t="shared" si="10"/>
        <v>0</v>
      </c>
      <c r="N58" s="844">
        <f t="shared" si="10"/>
        <v>0</v>
      </c>
      <c r="O58" s="844">
        <f t="shared" ref="O58:AB58" si="11">SUM(O53:O57)</f>
        <v>0</v>
      </c>
      <c r="P58" s="844">
        <f t="shared" si="11"/>
        <v>0</v>
      </c>
      <c r="Q58" s="844">
        <f t="shared" si="11"/>
        <v>0</v>
      </c>
      <c r="R58" s="844">
        <f t="shared" si="11"/>
        <v>0</v>
      </c>
      <c r="S58" s="844">
        <f t="shared" si="11"/>
        <v>0</v>
      </c>
      <c r="T58" s="844">
        <f t="shared" si="11"/>
        <v>0</v>
      </c>
      <c r="U58" s="844">
        <f t="shared" si="11"/>
        <v>0</v>
      </c>
      <c r="V58" s="844">
        <f t="shared" si="11"/>
        <v>0</v>
      </c>
      <c r="W58" s="844">
        <f t="shared" si="11"/>
        <v>0</v>
      </c>
      <c r="X58" s="844">
        <f t="shared" si="11"/>
        <v>0</v>
      </c>
      <c r="Y58" s="844">
        <f t="shared" si="11"/>
        <v>0</v>
      </c>
      <c r="Z58" s="844">
        <f t="shared" si="11"/>
        <v>0</v>
      </c>
      <c r="AA58" s="844">
        <f t="shared" si="11"/>
        <v>0</v>
      </c>
      <c r="AB58" s="844">
        <f t="shared" si="11"/>
        <v>0</v>
      </c>
    </row>
    <row r="59" spans="1:28" s="754" customFormat="1" ht="16.5" customHeight="1" x14ac:dyDescent="0.3">
      <c r="A59" s="509"/>
      <c r="B59" s="518"/>
      <c r="C59" s="518"/>
      <c r="D59" s="287"/>
      <c r="E59" s="287"/>
      <c r="F59" s="287"/>
      <c r="G59" s="287"/>
      <c r="H59" s="287"/>
      <c r="I59" s="287"/>
      <c r="J59" s="518"/>
      <c r="K59" s="518"/>
      <c r="L59" s="518"/>
      <c r="M59" s="518"/>
      <c r="N59" s="518"/>
      <c r="O59" s="518"/>
      <c r="P59" s="518"/>
      <c r="Q59" s="518"/>
      <c r="R59" s="518"/>
      <c r="S59" s="518"/>
      <c r="T59" s="518"/>
      <c r="U59" s="518"/>
      <c r="V59" s="518"/>
      <c r="W59" s="518"/>
      <c r="X59" s="518"/>
      <c r="Y59" s="518"/>
      <c r="Z59" s="518"/>
      <c r="AA59" s="518"/>
      <c r="AB59" s="518"/>
    </row>
    <row r="60" spans="1:28" s="754" customFormat="1" ht="16.5" customHeight="1" x14ac:dyDescent="0.3">
      <c r="A60" s="509"/>
      <c r="B60" s="373" t="s">
        <v>474</v>
      </c>
      <c r="C60" s="519"/>
      <c r="D60" s="429">
        <v>2018</v>
      </c>
      <c r="E60" s="429">
        <v>2019</v>
      </c>
      <c r="F60" s="429">
        <v>2020</v>
      </c>
      <c r="G60" s="429">
        <v>2021</v>
      </c>
      <c r="H60" s="429">
        <v>2022</v>
      </c>
      <c r="I60" s="429">
        <v>2023</v>
      </c>
      <c r="J60" s="429">
        <v>2024</v>
      </c>
      <c r="K60" s="429">
        <v>2025</v>
      </c>
      <c r="L60" s="429">
        <v>2026</v>
      </c>
      <c r="M60" s="429">
        <v>2027</v>
      </c>
      <c r="N60" s="429">
        <v>2028</v>
      </c>
      <c r="O60" s="429">
        <v>2029</v>
      </c>
      <c r="P60" s="429">
        <v>2030</v>
      </c>
      <c r="Q60" s="429">
        <v>2031</v>
      </c>
      <c r="R60" s="429">
        <v>2032</v>
      </c>
      <c r="S60" s="429">
        <v>2033</v>
      </c>
      <c r="T60" s="429">
        <v>2034</v>
      </c>
      <c r="U60" s="429">
        <v>2035</v>
      </c>
      <c r="V60" s="429">
        <v>2036</v>
      </c>
      <c r="W60" s="429">
        <v>2037</v>
      </c>
      <c r="X60" s="429">
        <v>2038</v>
      </c>
      <c r="Y60" s="429">
        <v>2039</v>
      </c>
      <c r="Z60" s="429">
        <v>2040</v>
      </c>
      <c r="AA60" s="429">
        <v>2041</v>
      </c>
      <c r="AB60" s="429">
        <v>2042</v>
      </c>
    </row>
    <row r="61" spans="1:28" s="754" customFormat="1" ht="9.9499999999999993" customHeight="1" x14ac:dyDescent="0.3">
      <c r="A61" s="509"/>
      <c r="B61" s="287"/>
      <c r="C61" s="320"/>
      <c r="D61" s="833"/>
      <c r="E61" s="833"/>
      <c r="F61" s="833"/>
      <c r="G61" s="529"/>
      <c r="H61" s="529"/>
      <c r="I61" s="529"/>
      <c r="J61" s="530"/>
      <c r="K61" s="530"/>
      <c r="L61" s="530"/>
      <c r="M61" s="530"/>
      <c r="N61" s="530"/>
      <c r="O61" s="530"/>
      <c r="P61" s="530"/>
      <c r="Q61" s="530"/>
      <c r="R61" s="530"/>
      <c r="S61" s="530"/>
      <c r="T61" s="530"/>
      <c r="U61" s="530"/>
      <c r="V61" s="530"/>
      <c r="W61" s="530"/>
      <c r="X61" s="530"/>
      <c r="Y61" s="530"/>
      <c r="Z61" s="530"/>
      <c r="AA61" s="530"/>
      <c r="AB61" s="530"/>
    </row>
    <row r="62" spans="1:28" s="754" customFormat="1" ht="16.5" customHeight="1" x14ac:dyDescent="0.3">
      <c r="A62" s="509"/>
      <c r="B62" s="288" t="s">
        <v>467</v>
      </c>
      <c r="C62" s="327" t="s">
        <v>7</v>
      </c>
      <c r="D62" s="834"/>
      <c r="E62" s="834"/>
      <c r="F62" s="834"/>
      <c r="G62" s="531"/>
      <c r="H62" s="531"/>
      <c r="I62" s="531"/>
      <c r="J62" s="530"/>
      <c r="K62" s="530"/>
      <c r="L62" s="530"/>
      <c r="M62" s="530"/>
      <c r="N62" s="530"/>
      <c r="O62" s="530"/>
      <c r="P62" s="530"/>
      <c r="Q62" s="530"/>
      <c r="R62" s="530"/>
      <c r="S62" s="530"/>
      <c r="T62" s="530"/>
      <c r="U62" s="530"/>
      <c r="V62" s="530"/>
      <c r="W62" s="530"/>
      <c r="X62" s="530"/>
      <c r="Y62" s="530"/>
      <c r="Z62" s="530"/>
      <c r="AA62" s="530"/>
      <c r="AB62" s="530"/>
    </row>
    <row r="63" spans="1:28" s="754" customFormat="1" ht="16.5" customHeight="1" x14ac:dyDescent="0.3">
      <c r="A63" s="509"/>
      <c r="B63" s="518" t="s">
        <v>83</v>
      </c>
      <c r="C63" s="327" t="s">
        <v>7</v>
      </c>
      <c r="D63" s="532">
        <f>IF(Summary!D62=0,0,D44/Summary!D62)</f>
        <v>0</v>
      </c>
      <c r="E63" s="532">
        <f>IF(Summary!E62=0,0,E44/Summary!E62)</f>
        <v>0</v>
      </c>
      <c r="F63" s="532">
        <f>IF(Summary!F62=0,0,F44/Summary!F62)</f>
        <v>0</v>
      </c>
      <c r="G63" s="532">
        <f>IF(Summary!G62=0,0,G44/Summary!G62)</f>
        <v>0</v>
      </c>
      <c r="H63" s="532">
        <f>IF(Summary!H62=0,0,H44/Summary!H62)</f>
        <v>0</v>
      </c>
      <c r="I63" s="532">
        <f>IF(Summary!I62=0,0,I44/Summary!I62)</f>
        <v>0</v>
      </c>
      <c r="J63" s="532">
        <f>IF(Summary!J62=0,0,J44/Summary!J62)</f>
        <v>0</v>
      </c>
      <c r="K63" s="532">
        <f>IF(Summary!K62=0,0,K44/Summary!K62)</f>
        <v>0</v>
      </c>
      <c r="L63" s="532">
        <f>IF(Summary!L62=0,0,L44/Summary!L62)</f>
        <v>0</v>
      </c>
      <c r="M63" s="532">
        <f>IF(Summary!M62=0,0,M44/Summary!M62)</f>
        <v>0</v>
      </c>
      <c r="N63" s="532">
        <f>IF(Summary!N62=0,0,N44/Summary!N62)</f>
        <v>0</v>
      </c>
      <c r="O63" s="532">
        <f>IF(Summary!O62=0,0,O44/Summary!O62)</f>
        <v>0</v>
      </c>
      <c r="P63" s="532">
        <f>IF(Summary!P62=0,0,P44/Summary!P62)</f>
        <v>0</v>
      </c>
      <c r="Q63" s="532">
        <f>IF(Summary!Q62=0,0,Q44/Summary!Q62)</f>
        <v>0</v>
      </c>
      <c r="R63" s="532">
        <f>IF(Summary!R62=0,0,R44/Summary!R62)</f>
        <v>0</v>
      </c>
      <c r="S63" s="532">
        <f>IF(Summary!S62=0,0,S44/Summary!S62)</f>
        <v>0</v>
      </c>
      <c r="T63" s="532">
        <f>IF(Summary!T62=0,0,T44/Summary!T62)</f>
        <v>0</v>
      </c>
      <c r="U63" s="532">
        <f>IF(Summary!U62=0,0,U44/Summary!U62)</f>
        <v>0</v>
      </c>
      <c r="V63" s="532">
        <f>IF(Summary!V62=0,0,V44/Summary!V62)</f>
        <v>0</v>
      </c>
      <c r="W63" s="532">
        <f>IF(Summary!W62=0,0,W44/Summary!W62)</f>
        <v>0</v>
      </c>
      <c r="X63" s="532">
        <f>IF(Summary!X62=0,0,X44/Summary!X62)</f>
        <v>0</v>
      </c>
      <c r="Y63" s="532">
        <f>IF(Summary!Y62=0,0,Y44/Summary!Y62)</f>
        <v>0</v>
      </c>
      <c r="Z63" s="532">
        <f>IF(Summary!Z62=0,0,Z44/Summary!Z62)</f>
        <v>0</v>
      </c>
      <c r="AA63" s="532">
        <f>IF(Summary!AA62=0,0,AA44/Summary!AA62)</f>
        <v>0</v>
      </c>
      <c r="AB63" s="532">
        <f>IF(Summary!AB62=0,0,AB44/Summary!AB62)</f>
        <v>0</v>
      </c>
    </row>
    <row r="64" spans="1:28" s="754" customFormat="1" ht="16.5" customHeight="1" x14ac:dyDescent="0.3">
      <c r="A64" s="509"/>
      <c r="B64" s="518" t="s">
        <v>84</v>
      </c>
      <c r="C64" s="327" t="s">
        <v>7</v>
      </c>
      <c r="D64" s="532">
        <f>IF(Summary!D62=0,0,D45/Summary!D62)</f>
        <v>0</v>
      </c>
      <c r="E64" s="532">
        <f>IF(Summary!E62=0,0,E45/Summary!E62)</f>
        <v>0</v>
      </c>
      <c r="F64" s="532">
        <f>IF(Summary!F62=0,0,F45/Summary!F62)</f>
        <v>0</v>
      </c>
      <c r="G64" s="532">
        <f>IF(Summary!G62=0,0,G45/Summary!G62)</f>
        <v>0</v>
      </c>
      <c r="H64" s="532">
        <f>IF(Summary!H62=0,0,H45/Summary!H62)</f>
        <v>0</v>
      </c>
      <c r="I64" s="532">
        <f>IF(Summary!I62=0,0,I45/Summary!I62)</f>
        <v>0</v>
      </c>
      <c r="J64" s="532">
        <f>IF(Summary!J62=0,0,J45/Summary!J62)</f>
        <v>0</v>
      </c>
      <c r="K64" s="532">
        <f>IF(Summary!K62=0,0,K45/Summary!K62)</f>
        <v>0</v>
      </c>
      <c r="L64" s="532">
        <f>IF(Summary!L62=0,0,L45/Summary!L62)</f>
        <v>0</v>
      </c>
      <c r="M64" s="532">
        <f>IF(Summary!M62=0,0,M45/Summary!M62)</f>
        <v>0</v>
      </c>
      <c r="N64" s="532">
        <f>IF(Summary!N62=0,0,N45/Summary!N62)</f>
        <v>0</v>
      </c>
      <c r="O64" s="532">
        <f>IF(Summary!O62=0,0,O45/Summary!O62)</f>
        <v>0</v>
      </c>
      <c r="P64" s="532">
        <f>IF(Summary!P62=0,0,P45/Summary!P62)</f>
        <v>0</v>
      </c>
      <c r="Q64" s="532">
        <f>IF(Summary!Q62=0,0,Q45/Summary!Q62)</f>
        <v>0</v>
      </c>
      <c r="R64" s="532">
        <f>IF(Summary!R62=0,0,R45/Summary!R62)</f>
        <v>0</v>
      </c>
      <c r="S64" s="532">
        <f>IF(Summary!S62=0,0,S45/Summary!S62)</f>
        <v>0</v>
      </c>
      <c r="T64" s="532">
        <f>IF(Summary!T62=0,0,T45/Summary!T62)</f>
        <v>0</v>
      </c>
      <c r="U64" s="532">
        <f>IF(Summary!U62=0,0,U45/Summary!U62)</f>
        <v>0</v>
      </c>
      <c r="V64" s="532">
        <f>IF(Summary!V62=0,0,V45/Summary!V62)</f>
        <v>0</v>
      </c>
      <c r="W64" s="532">
        <f>IF(Summary!W62=0,0,W45/Summary!W62)</f>
        <v>0</v>
      </c>
      <c r="X64" s="532">
        <f>IF(Summary!X62=0,0,X45/Summary!X62)</f>
        <v>0</v>
      </c>
      <c r="Y64" s="532">
        <f>IF(Summary!Y62=0,0,Y45/Summary!Y62)</f>
        <v>0</v>
      </c>
      <c r="Z64" s="532">
        <f>IF(Summary!Z62=0,0,Z45/Summary!Z62)</f>
        <v>0</v>
      </c>
      <c r="AA64" s="532">
        <f>IF(Summary!AA62=0,0,AA45/Summary!AA62)</f>
        <v>0</v>
      </c>
      <c r="AB64" s="532">
        <f>IF(Summary!AB62=0,0,AB45/Summary!AB62)</f>
        <v>0</v>
      </c>
    </row>
    <row r="65" spans="1:28" s="754" customFormat="1" ht="16.5" customHeight="1" x14ac:dyDescent="0.3">
      <c r="A65" s="509"/>
      <c r="B65" s="518" t="s">
        <v>468</v>
      </c>
      <c r="C65" s="327" t="s">
        <v>7</v>
      </c>
      <c r="D65" s="532">
        <f>IF(Summary!D62=0,0,D46/Summary!D62)</f>
        <v>0</v>
      </c>
      <c r="E65" s="532">
        <f>IF(Summary!E62=0,0,E46/Summary!E62)</f>
        <v>0</v>
      </c>
      <c r="F65" s="532">
        <f>IF(Summary!F62=0,0,F46/Summary!F62)</f>
        <v>0</v>
      </c>
      <c r="G65" s="532">
        <f>IF(Summary!G62=0,0,G46/Summary!G62)</f>
        <v>0</v>
      </c>
      <c r="H65" s="532">
        <f>IF(Summary!H62=0,0,H46/Summary!H62)</f>
        <v>0</v>
      </c>
      <c r="I65" s="532">
        <f>IF(Summary!I62=0,0,I46/Summary!I62)</f>
        <v>0</v>
      </c>
      <c r="J65" s="532">
        <f>IF(Summary!J62=0,0,J46/Summary!J62)</f>
        <v>0</v>
      </c>
      <c r="K65" s="532">
        <f>IF(Summary!K62=0,0,K46/Summary!K62)</f>
        <v>0</v>
      </c>
      <c r="L65" s="532">
        <f>IF(Summary!L62=0,0,L46/Summary!L62)</f>
        <v>0</v>
      </c>
      <c r="M65" s="532">
        <f>IF(Summary!M62=0,0,M46/Summary!M62)</f>
        <v>0</v>
      </c>
      <c r="N65" s="532">
        <f>IF(Summary!N62=0,0,N46/Summary!N62)</f>
        <v>0</v>
      </c>
      <c r="O65" s="532">
        <f>IF(Summary!O62=0,0,O46/Summary!O62)</f>
        <v>0</v>
      </c>
      <c r="P65" s="532">
        <f>IF(Summary!P62=0,0,P46/Summary!P62)</f>
        <v>0</v>
      </c>
      <c r="Q65" s="532">
        <f>IF(Summary!Q62=0,0,Q46/Summary!Q62)</f>
        <v>0</v>
      </c>
      <c r="R65" s="532">
        <f>IF(Summary!R62=0,0,R46/Summary!R62)</f>
        <v>0</v>
      </c>
      <c r="S65" s="532">
        <f>IF(Summary!S62=0,0,S46/Summary!S62)</f>
        <v>0</v>
      </c>
      <c r="T65" s="532">
        <f>IF(Summary!T62=0,0,T46/Summary!T62)</f>
        <v>0</v>
      </c>
      <c r="U65" s="532">
        <f>IF(Summary!U62=0,0,U46/Summary!U62)</f>
        <v>0</v>
      </c>
      <c r="V65" s="532">
        <f>IF(Summary!V62=0,0,V46/Summary!V62)</f>
        <v>0</v>
      </c>
      <c r="W65" s="532">
        <f>IF(Summary!W62=0,0,W46/Summary!W62)</f>
        <v>0</v>
      </c>
      <c r="X65" s="532">
        <f>IF(Summary!X62=0,0,X46/Summary!X62)</f>
        <v>0</v>
      </c>
      <c r="Y65" s="532">
        <f>IF(Summary!Y62=0,0,Y46/Summary!Y62)</f>
        <v>0</v>
      </c>
      <c r="Z65" s="532">
        <f>IF(Summary!Z62=0,0,Z46/Summary!Z62)</f>
        <v>0</v>
      </c>
      <c r="AA65" s="532">
        <f>IF(Summary!AA62=0,0,AA46/Summary!AA62)</f>
        <v>0</v>
      </c>
      <c r="AB65" s="532">
        <f>IF(Summary!AB62=0,0,AB46/Summary!AB62)</f>
        <v>0</v>
      </c>
    </row>
    <row r="66" spans="1:28" s="754" customFormat="1" ht="16.5" customHeight="1" x14ac:dyDescent="0.3">
      <c r="A66" s="287"/>
      <c r="B66" s="518" t="s">
        <v>85</v>
      </c>
      <c r="C66" s="327" t="s">
        <v>7</v>
      </c>
      <c r="D66" s="532">
        <f>IF(Summary!D62=0,0,D47/Summary!D62)</f>
        <v>0</v>
      </c>
      <c r="E66" s="532">
        <f>IF(Summary!E62=0,0,E47/Summary!E62)</f>
        <v>0</v>
      </c>
      <c r="F66" s="532">
        <f>IF(Summary!F62=0,0,F47/Summary!F62)</f>
        <v>0</v>
      </c>
      <c r="G66" s="532">
        <f>IF(Summary!G62=0,0,G47/Summary!G62)</f>
        <v>0</v>
      </c>
      <c r="H66" s="532">
        <f>IF(Summary!H62=0,0,H47/Summary!H62)</f>
        <v>0</v>
      </c>
      <c r="I66" s="532">
        <f>IF(Summary!I62=0,0,I47/Summary!I62)</f>
        <v>0</v>
      </c>
      <c r="J66" s="532">
        <f>IF(Summary!J62=0,0,J47/Summary!J62)</f>
        <v>0</v>
      </c>
      <c r="K66" s="532">
        <f>IF(Summary!K62=0,0,K47/Summary!K62)</f>
        <v>0</v>
      </c>
      <c r="L66" s="532">
        <f>IF(Summary!L62=0,0,L47/Summary!L62)</f>
        <v>0</v>
      </c>
      <c r="M66" s="532">
        <f>IF(Summary!M62=0,0,M47/Summary!M62)</f>
        <v>0</v>
      </c>
      <c r="N66" s="532">
        <f>IF(Summary!N62=0,0,N47/Summary!N62)</f>
        <v>0</v>
      </c>
      <c r="O66" s="532">
        <f>IF(Summary!O62=0,0,O47/Summary!O62)</f>
        <v>0</v>
      </c>
      <c r="P66" s="532">
        <f>IF(Summary!P62=0,0,P47/Summary!P62)</f>
        <v>0</v>
      </c>
      <c r="Q66" s="532">
        <f>IF(Summary!Q62=0,0,Q47/Summary!Q62)</f>
        <v>0</v>
      </c>
      <c r="R66" s="532">
        <f>IF(Summary!R62=0,0,R47/Summary!R62)</f>
        <v>0</v>
      </c>
      <c r="S66" s="532">
        <f>IF(Summary!S62=0,0,S47/Summary!S62)</f>
        <v>0</v>
      </c>
      <c r="T66" s="532">
        <f>IF(Summary!T62=0,0,T47/Summary!T62)</f>
        <v>0</v>
      </c>
      <c r="U66" s="532">
        <f>IF(Summary!U62=0,0,U47/Summary!U62)</f>
        <v>0</v>
      </c>
      <c r="V66" s="532">
        <f>IF(Summary!V62=0,0,V47/Summary!V62)</f>
        <v>0</v>
      </c>
      <c r="W66" s="532">
        <f>IF(Summary!W62=0,0,W47/Summary!W62)</f>
        <v>0</v>
      </c>
      <c r="X66" s="532">
        <f>IF(Summary!X62=0,0,X47/Summary!X62)</f>
        <v>0</v>
      </c>
      <c r="Y66" s="532">
        <f>IF(Summary!Y62=0,0,Y47/Summary!Y62)</f>
        <v>0</v>
      </c>
      <c r="Z66" s="532">
        <f>IF(Summary!Z62=0,0,Z47/Summary!Z62)</f>
        <v>0</v>
      </c>
      <c r="AA66" s="532">
        <f>IF(Summary!AA62=0,0,AA47/Summary!AA62)</f>
        <v>0</v>
      </c>
      <c r="AB66" s="532">
        <f>IF(Summary!AB62=0,0,AB47/Summary!AB62)</f>
        <v>0</v>
      </c>
    </row>
    <row r="67" spans="1:28" s="754" customFormat="1" ht="16.5" customHeight="1" x14ac:dyDescent="0.3">
      <c r="A67" s="287"/>
      <c r="B67" s="518" t="s">
        <v>86</v>
      </c>
      <c r="C67" s="327" t="s">
        <v>7</v>
      </c>
      <c r="D67" s="532">
        <f>IF(Summary!D62=0,0,D48/Summary!D62)</f>
        <v>0</v>
      </c>
      <c r="E67" s="532">
        <f>IF(Summary!E62=0,0,E48/Summary!E62)</f>
        <v>0</v>
      </c>
      <c r="F67" s="532">
        <f>IF(Summary!F62=0,0,F48/Summary!F62)</f>
        <v>0</v>
      </c>
      <c r="G67" s="532">
        <f>IF(Summary!G62=0,0,G48/Summary!G62)</f>
        <v>0</v>
      </c>
      <c r="H67" s="532">
        <f>IF(Summary!H62=0,0,H48/Summary!H62)</f>
        <v>0</v>
      </c>
      <c r="I67" s="532">
        <f>IF(Summary!I62=0,0,I48/Summary!I62)</f>
        <v>0</v>
      </c>
      <c r="J67" s="532">
        <f>IF(Summary!J62=0,0,J48/Summary!J62)</f>
        <v>0</v>
      </c>
      <c r="K67" s="532">
        <f>IF(Summary!K62=0,0,K48/Summary!K62)</f>
        <v>0</v>
      </c>
      <c r="L67" s="532">
        <f>IF(Summary!L62=0,0,L48/Summary!L62)</f>
        <v>0</v>
      </c>
      <c r="M67" s="532">
        <f>IF(Summary!M62=0,0,M48/Summary!M62)</f>
        <v>0</v>
      </c>
      <c r="N67" s="532">
        <f>IF(Summary!N62=0,0,N48/Summary!N62)</f>
        <v>0</v>
      </c>
      <c r="O67" s="532">
        <f>IF(Summary!O62=0,0,O48/Summary!O62)</f>
        <v>0</v>
      </c>
      <c r="P67" s="532">
        <f>IF(Summary!P62=0,0,P48/Summary!P62)</f>
        <v>0</v>
      </c>
      <c r="Q67" s="532">
        <f>IF(Summary!Q62=0,0,Q48/Summary!Q62)</f>
        <v>0</v>
      </c>
      <c r="R67" s="532">
        <f>IF(Summary!R62=0,0,R48/Summary!R62)</f>
        <v>0</v>
      </c>
      <c r="S67" s="532">
        <f>IF(Summary!S62=0,0,S48/Summary!S62)</f>
        <v>0</v>
      </c>
      <c r="T67" s="532">
        <f>IF(Summary!T62=0,0,T48/Summary!T62)</f>
        <v>0</v>
      </c>
      <c r="U67" s="532">
        <f>IF(Summary!U62=0,0,U48/Summary!U62)</f>
        <v>0</v>
      </c>
      <c r="V67" s="532">
        <f>IF(Summary!V62=0,0,V48/Summary!V62)</f>
        <v>0</v>
      </c>
      <c r="W67" s="532">
        <f>IF(Summary!W62=0,0,W48/Summary!W62)</f>
        <v>0</v>
      </c>
      <c r="X67" s="532">
        <f>IF(Summary!X62=0,0,X48/Summary!X62)</f>
        <v>0</v>
      </c>
      <c r="Y67" s="532">
        <f>IF(Summary!Y62=0,0,Y48/Summary!Y62)</f>
        <v>0</v>
      </c>
      <c r="Z67" s="532">
        <f>IF(Summary!Z62=0,0,Z48/Summary!Z62)</f>
        <v>0</v>
      </c>
      <c r="AA67" s="532">
        <f>IF(Summary!AA62=0,0,AA48/Summary!AA62)</f>
        <v>0</v>
      </c>
      <c r="AB67" s="532">
        <f>IF(Summary!AB62=0,0,AB48/Summary!AB62)</f>
        <v>0</v>
      </c>
    </row>
    <row r="68" spans="1:28" s="754" customFormat="1" ht="16.5" customHeight="1" x14ac:dyDescent="0.3">
      <c r="A68" s="287"/>
      <c r="B68" s="518" t="s">
        <v>87</v>
      </c>
      <c r="C68" s="327" t="s">
        <v>7</v>
      </c>
      <c r="D68" s="532">
        <f>IF(Summary!D62=0,0,D49/Summary!D62)</f>
        <v>0</v>
      </c>
      <c r="E68" s="532">
        <f>IF(Summary!E62=0,0,E49/Summary!E62)</f>
        <v>0</v>
      </c>
      <c r="F68" s="532">
        <f>IF(Summary!F62=0,0,F49/Summary!F62)</f>
        <v>0</v>
      </c>
      <c r="G68" s="532">
        <f>IF(Summary!G62=0,0,G49/Summary!G62)</f>
        <v>0</v>
      </c>
      <c r="H68" s="532">
        <f>IF(Summary!H62=0,0,H49/Summary!H62)</f>
        <v>0</v>
      </c>
      <c r="I68" s="532">
        <f>IF(Summary!I62=0,0,I49/Summary!I62)</f>
        <v>0</v>
      </c>
      <c r="J68" s="532">
        <f>IF(Summary!J62=0,0,J49/Summary!J62)</f>
        <v>0</v>
      </c>
      <c r="K68" s="532">
        <f>IF(Summary!K62=0,0,K49/Summary!K62)</f>
        <v>0</v>
      </c>
      <c r="L68" s="532">
        <f>IF(Summary!L62=0,0,L49/Summary!L62)</f>
        <v>0</v>
      </c>
      <c r="M68" s="532">
        <f>IF(Summary!M62=0,0,M49/Summary!M62)</f>
        <v>0</v>
      </c>
      <c r="N68" s="532">
        <f>IF(Summary!N62=0,0,N49/Summary!N62)</f>
        <v>0</v>
      </c>
      <c r="O68" s="532">
        <f>IF(Summary!O62=0,0,O49/Summary!O62)</f>
        <v>0</v>
      </c>
      <c r="P68" s="532">
        <f>IF(Summary!P62=0,0,P49/Summary!P62)</f>
        <v>0</v>
      </c>
      <c r="Q68" s="532">
        <f>IF(Summary!Q62=0,0,Q49/Summary!Q62)</f>
        <v>0</v>
      </c>
      <c r="R68" s="532">
        <f>IF(Summary!R62=0,0,R49/Summary!R62)</f>
        <v>0</v>
      </c>
      <c r="S68" s="532">
        <f>IF(Summary!S62=0,0,S49/Summary!S62)</f>
        <v>0</v>
      </c>
      <c r="T68" s="532">
        <f>IF(Summary!T62=0,0,T49/Summary!T62)</f>
        <v>0</v>
      </c>
      <c r="U68" s="532">
        <f>IF(Summary!U62=0,0,U49/Summary!U62)</f>
        <v>0</v>
      </c>
      <c r="V68" s="532">
        <f>IF(Summary!V62=0,0,V49/Summary!V62)</f>
        <v>0</v>
      </c>
      <c r="W68" s="532">
        <f>IF(Summary!W62=0,0,W49/Summary!W62)</f>
        <v>0</v>
      </c>
      <c r="X68" s="532">
        <f>IF(Summary!X62=0,0,X49/Summary!X62)</f>
        <v>0</v>
      </c>
      <c r="Y68" s="532">
        <f>IF(Summary!Y62=0,0,Y49/Summary!Y62)</f>
        <v>0</v>
      </c>
      <c r="Z68" s="532">
        <f>IF(Summary!Z62=0,0,Z49/Summary!Z62)</f>
        <v>0</v>
      </c>
      <c r="AA68" s="532">
        <f>IF(Summary!AA62=0,0,AA49/Summary!AA62)</f>
        <v>0</v>
      </c>
      <c r="AB68" s="532">
        <f>IF(Summary!AB62=0,0,AB49/Summary!AB62)</f>
        <v>0</v>
      </c>
    </row>
    <row r="69" spans="1:28" s="754" customFormat="1" ht="16.5" customHeight="1" thickBot="1" x14ac:dyDescent="0.35">
      <c r="A69" s="287"/>
      <c r="B69" s="533" t="s">
        <v>472</v>
      </c>
      <c r="C69" s="534" t="s">
        <v>7</v>
      </c>
      <c r="D69" s="535">
        <f>SUM(D63:D68)</f>
        <v>0</v>
      </c>
      <c r="E69" s="535">
        <f>SUM(E63:E68)</f>
        <v>0</v>
      </c>
      <c r="F69" s="535">
        <f t="shared" ref="F69:N69" si="12">SUM(F63:F68)</f>
        <v>0</v>
      </c>
      <c r="G69" s="535">
        <f t="shared" si="12"/>
        <v>0</v>
      </c>
      <c r="H69" s="535">
        <f t="shared" si="12"/>
        <v>0</v>
      </c>
      <c r="I69" s="535">
        <f t="shared" si="12"/>
        <v>0</v>
      </c>
      <c r="J69" s="535">
        <f t="shared" si="12"/>
        <v>0</v>
      </c>
      <c r="K69" s="535">
        <f t="shared" si="12"/>
        <v>0</v>
      </c>
      <c r="L69" s="535">
        <f t="shared" si="12"/>
        <v>0</v>
      </c>
      <c r="M69" s="535">
        <f t="shared" si="12"/>
        <v>0</v>
      </c>
      <c r="N69" s="535">
        <f t="shared" si="12"/>
        <v>0</v>
      </c>
      <c r="O69" s="535">
        <f t="shared" ref="O69:AB69" si="13">SUM(O63:O68)</f>
        <v>0</v>
      </c>
      <c r="P69" s="535">
        <f t="shared" si="13"/>
        <v>0</v>
      </c>
      <c r="Q69" s="535">
        <f t="shared" si="13"/>
        <v>0</v>
      </c>
      <c r="R69" s="535">
        <f t="shared" si="13"/>
        <v>0</v>
      </c>
      <c r="S69" s="535">
        <f t="shared" si="13"/>
        <v>0</v>
      </c>
      <c r="T69" s="535">
        <f t="shared" si="13"/>
        <v>0</v>
      </c>
      <c r="U69" s="535">
        <f t="shared" si="13"/>
        <v>0</v>
      </c>
      <c r="V69" s="535">
        <f t="shared" si="13"/>
        <v>0</v>
      </c>
      <c r="W69" s="535">
        <f t="shared" si="13"/>
        <v>0</v>
      </c>
      <c r="X69" s="535">
        <f t="shared" si="13"/>
        <v>0</v>
      </c>
      <c r="Y69" s="535">
        <f t="shared" si="13"/>
        <v>0</v>
      </c>
      <c r="Z69" s="535">
        <f t="shared" si="13"/>
        <v>0</v>
      </c>
      <c r="AA69" s="535">
        <f t="shared" si="13"/>
        <v>0</v>
      </c>
      <c r="AB69" s="535">
        <f t="shared" si="13"/>
        <v>0</v>
      </c>
    </row>
    <row r="70" spans="1:28" s="754" customFormat="1" ht="9.9499999999999993" customHeight="1" x14ac:dyDescent="0.3">
      <c r="A70" s="287"/>
      <c r="B70" s="518"/>
      <c r="C70" s="536"/>
      <c r="D70" s="532"/>
      <c r="E70" s="532"/>
      <c r="F70" s="532"/>
      <c r="G70" s="532"/>
      <c r="H70" s="532"/>
      <c r="I70" s="532"/>
      <c r="J70" s="537"/>
      <c r="K70" s="537"/>
      <c r="L70" s="537"/>
      <c r="M70" s="537"/>
      <c r="N70" s="537"/>
      <c r="O70" s="537"/>
      <c r="P70" s="537"/>
      <c r="Q70" s="537"/>
      <c r="R70" s="537"/>
      <c r="S70" s="537"/>
      <c r="T70" s="537"/>
      <c r="U70" s="537"/>
      <c r="V70" s="537"/>
      <c r="W70" s="537"/>
      <c r="X70" s="537"/>
      <c r="Y70" s="537"/>
      <c r="Z70" s="537"/>
      <c r="AA70" s="537"/>
      <c r="AB70" s="537"/>
    </row>
    <row r="71" spans="1:28" s="754" customFormat="1" ht="16.5" customHeight="1" x14ac:dyDescent="0.3">
      <c r="A71" s="287"/>
      <c r="B71" s="288" t="s">
        <v>469</v>
      </c>
      <c r="C71" s="327" t="s">
        <v>7</v>
      </c>
      <c r="D71" s="530"/>
      <c r="E71" s="530"/>
      <c r="F71" s="530"/>
      <c r="G71" s="530"/>
      <c r="H71" s="530"/>
      <c r="I71" s="530"/>
      <c r="J71" s="530"/>
      <c r="K71" s="530"/>
      <c r="L71" s="530"/>
      <c r="M71" s="530"/>
      <c r="N71" s="530"/>
      <c r="O71" s="530"/>
      <c r="P71" s="530"/>
      <c r="Q71" s="530"/>
      <c r="R71" s="530"/>
      <c r="S71" s="530"/>
      <c r="T71" s="530"/>
      <c r="U71" s="530"/>
      <c r="V71" s="530"/>
      <c r="W71" s="530"/>
      <c r="X71" s="530"/>
      <c r="Y71" s="530"/>
      <c r="Z71" s="530"/>
      <c r="AA71" s="530"/>
      <c r="AB71" s="530"/>
    </row>
    <row r="72" spans="1:28" s="754" customFormat="1" ht="16.5" customHeight="1" x14ac:dyDescent="0.3">
      <c r="A72" s="287"/>
      <c r="B72" s="518" t="s">
        <v>83</v>
      </c>
      <c r="C72" s="327" t="s">
        <v>7</v>
      </c>
      <c r="D72" s="530">
        <v>0</v>
      </c>
      <c r="E72" s="530">
        <v>0</v>
      </c>
      <c r="F72" s="530">
        <v>0</v>
      </c>
      <c r="G72" s="530">
        <v>0</v>
      </c>
      <c r="H72" s="530">
        <v>0</v>
      </c>
      <c r="I72" s="530">
        <v>0</v>
      </c>
      <c r="J72" s="530">
        <v>0</v>
      </c>
      <c r="K72" s="530">
        <v>0</v>
      </c>
      <c r="L72" s="530">
        <v>0</v>
      </c>
      <c r="M72" s="530">
        <v>0</v>
      </c>
      <c r="N72" s="530">
        <v>0</v>
      </c>
      <c r="O72" s="530">
        <v>0</v>
      </c>
      <c r="P72" s="530">
        <v>0</v>
      </c>
      <c r="Q72" s="530">
        <v>0</v>
      </c>
      <c r="R72" s="530">
        <v>0</v>
      </c>
      <c r="S72" s="530">
        <v>0</v>
      </c>
      <c r="T72" s="530">
        <v>0</v>
      </c>
      <c r="U72" s="530">
        <v>0</v>
      </c>
      <c r="V72" s="530">
        <v>0</v>
      </c>
      <c r="W72" s="530">
        <v>0</v>
      </c>
      <c r="X72" s="530">
        <v>0</v>
      </c>
      <c r="Y72" s="530">
        <v>0</v>
      </c>
      <c r="Z72" s="530">
        <v>0</v>
      </c>
      <c r="AA72" s="530">
        <v>0</v>
      </c>
      <c r="AB72" s="530">
        <v>0</v>
      </c>
    </row>
    <row r="73" spans="1:28" s="754" customFormat="1" ht="16.5" customHeight="1" x14ac:dyDescent="0.3">
      <c r="A73" s="287"/>
      <c r="B73" s="518" t="s">
        <v>84</v>
      </c>
      <c r="C73" s="327" t="s">
        <v>7</v>
      </c>
      <c r="D73" s="532">
        <f>IF(Summary!D121=0,0,D53/Summary!D121)</f>
        <v>0</v>
      </c>
      <c r="E73" s="532">
        <f>IF(Summary!E121=0,0,E53/Summary!E121)</f>
        <v>0</v>
      </c>
      <c r="F73" s="532">
        <f>IF(Summary!F121=0,0,F53/Summary!F121)</f>
        <v>0</v>
      </c>
      <c r="G73" s="532">
        <f>IF(Summary!G121=0,0,G53/Summary!G121)</f>
        <v>0</v>
      </c>
      <c r="H73" s="532">
        <f>IF(Summary!H121=0,0,H53/Summary!H121)</f>
        <v>0</v>
      </c>
      <c r="I73" s="532">
        <f>IF(Summary!I121=0,0,I53/Summary!I121)</f>
        <v>0</v>
      </c>
      <c r="J73" s="532">
        <f>IF(Summary!J121=0,0,J53/Summary!J121)</f>
        <v>0</v>
      </c>
      <c r="K73" s="532">
        <f>IF(Summary!K121=0,0,K53/Summary!K121)</f>
        <v>0</v>
      </c>
      <c r="L73" s="532">
        <f>IF(Summary!L121=0,0,L53/Summary!L121)</f>
        <v>0</v>
      </c>
      <c r="M73" s="532">
        <f>IF(Summary!M121=0,0,M53/Summary!M121)</f>
        <v>0</v>
      </c>
      <c r="N73" s="532">
        <f>IF(Summary!N121=0,0,N53/Summary!N121)</f>
        <v>0</v>
      </c>
      <c r="O73" s="532">
        <f>IF(Summary!O121=0,0,O53/Summary!O121)</f>
        <v>0</v>
      </c>
      <c r="P73" s="532">
        <f>IF(Summary!P121=0,0,P53/Summary!P121)</f>
        <v>0</v>
      </c>
      <c r="Q73" s="532">
        <f>IF(Summary!Q121=0,0,Q53/Summary!Q121)</f>
        <v>0</v>
      </c>
      <c r="R73" s="532">
        <f>IF(Summary!R121=0,0,R53/Summary!R121)</f>
        <v>0</v>
      </c>
      <c r="S73" s="532">
        <f>IF(Summary!S121=0,0,S53/Summary!S121)</f>
        <v>0</v>
      </c>
      <c r="T73" s="532">
        <f>IF(Summary!T121=0,0,T53/Summary!T121)</f>
        <v>0</v>
      </c>
      <c r="U73" s="532">
        <f>IF(Summary!U121=0,0,U53/Summary!U121)</f>
        <v>0</v>
      </c>
      <c r="V73" s="532">
        <f>IF(Summary!V121=0,0,V53/Summary!V121)</f>
        <v>0</v>
      </c>
      <c r="W73" s="532">
        <f>IF(Summary!W121=0,0,W53/Summary!W121)</f>
        <v>0</v>
      </c>
      <c r="X73" s="532">
        <f>IF(Summary!X121=0,0,X53/Summary!X121)</f>
        <v>0</v>
      </c>
      <c r="Y73" s="532">
        <f>IF(Summary!Y121=0,0,Y53/Summary!Y121)</f>
        <v>0</v>
      </c>
      <c r="Z73" s="532">
        <f>IF(Summary!Z121=0,0,Z53/Summary!Z121)</f>
        <v>0</v>
      </c>
      <c r="AA73" s="532">
        <f>IF(Summary!AA121=0,0,AA53/Summary!AA121)</f>
        <v>0</v>
      </c>
      <c r="AB73" s="532">
        <f>IF(Summary!AB121=0,0,AB53/Summary!AB121)</f>
        <v>0</v>
      </c>
    </row>
    <row r="74" spans="1:28" s="754" customFormat="1" ht="16.5" customHeight="1" x14ac:dyDescent="0.3">
      <c r="A74" s="287"/>
      <c r="B74" s="518" t="s">
        <v>468</v>
      </c>
      <c r="C74" s="327" t="s">
        <v>7</v>
      </c>
      <c r="D74" s="543">
        <f>IF(Summary!D121=0,0,D54/Summary!D121)</f>
        <v>0</v>
      </c>
      <c r="E74" s="532">
        <f>IF(Summary!E121=0,0,E54/Summary!E121)</f>
        <v>0</v>
      </c>
      <c r="F74" s="532">
        <f>IF(Summary!F121=0,0,F54/Summary!F121)</f>
        <v>0</v>
      </c>
      <c r="G74" s="532">
        <f>IF(Summary!G121=0,0,G54/Summary!G121)</f>
        <v>0</v>
      </c>
      <c r="H74" s="532">
        <f>IF(Summary!H121=0,0,H54/Summary!H121)</f>
        <v>0</v>
      </c>
      <c r="I74" s="532">
        <f>IF(Summary!I121=0,0,I54/Summary!I121)</f>
        <v>0</v>
      </c>
      <c r="J74" s="532">
        <f>IF(Summary!J121=0,0,J54/Summary!J121)</f>
        <v>0</v>
      </c>
      <c r="K74" s="532">
        <f>IF(Summary!K121=0,0,K54/Summary!K121)</f>
        <v>0</v>
      </c>
      <c r="L74" s="532">
        <f>IF(Summary!L121=0,0,L54/Summary!L121)</f>
        <v>0</v>
      </c>
      <c r="M74" s="532">
        <f>IF(Summary!M121=0,0,M54/Summary!M121)</f>
        <v>0</v>
      </c>
      <c r="N74" s="532">
        <f>IF(Summary!N121=0,0,N54/Summary!N121)</f>
        <v>0</v>
      </c>
      <c r="O74" s="532">
        <f>IF(Summary!O121=0,0,O54/Summary!O121)</f>
        <v>0</v>
      </c>
      <c r="P74" s="532">
        <f>IF(Summary!P121=0,0,P54/Summary!P121)</f>
        <v>0</v>
      </c>
      <c r="Q74" s="532">
        <f>IF(Summary!Q121=0,0,Q54/Summary!Q121)</f>
        <v>0</v>
      </c>
      <c r="R74" s="532">
        <f>IF(Summary!R121=0,0,R54/Summary!R121)</f>
        <v>0</v>
      </c>
      <c r="S74" s="532">
        <f>IF(Summary!S121=0,0,S54/Summary!S121)</f>
        <v>0</v>
      </c>
      <c r="T74" s="532">
        <f>IF(Summary!T121=0,0,T54/Summary!T121)</f>
        <v>0</v>
      </c>
      <c r="U74" s="532">
        <f>IF(Summary!U121=0,0,U54/Summary!U121)</f>
        <v>0</v>
      </c>
      <c r="V74" s="532">
        <f>IF(Summary!V121=0,0,V54/Summary!V121)</f>
        <v>0</v>
      </c>
      <c r="W74" s="532">
        <f>IF(Summary!W121=0,0,W54/Summary!W121)</f>
        <v>0</v>
      </c>
      <c r="X74" s="532">
        <f>IF(Summary!X121=0,0,X54/Summary!X121)</f>
        <v>0</v>
      </c>
      <c r="Y74" s="532">
        <f>IF(Summary!Y121=0,0,Y54/Summary!Y121)</f>
        <v>0</v>
      </c>
      <c r="Z74" s="532">
        <f>IF(Summary!Z121=0,0,Z54/Summary!Z121)</f>
        <v>0</v>
      </c>
      <c r="AA74" s="532">
        <f>IF(Summary!AA121=0,0,AA54/Summary!AA121)</f>
        <v>0</v>
      </c>
      <c r="AB74" s="532">
        <f>IF(Summary!AB121=0,0,AB54/Summary!AB121)</f>
        <v>0</v>
      </c>
    </row>
    <row r="75" spans="1:28" s="754" customFormat="1" ht="16.5" customHeight="1" x14ac:dyDescent="0.3">
      <c r="A75" s="287"/>
      <c r="B75" s="518" t="s">
        <v>85</v>
      </c>
      <c r="C75" s="327" t="s">
        <v>7</v>
      </c>
      <c r="D75" s="532">
        <f>IF(Summary!D121=0,0,D55/Summary!D121)</f>
        <v>0</v>
      </c>
      <c r="E75" s="532">
        <f>IF(Summary!E121=0,0,E55/Summary!E121)</f>
        <v>0</v>
      </c>
      <c r="F75" s="532">
        <f>IF(Summary!F121=0,0,F55/Summary!F121)</f>
        <v>0</v>
      </c>
      <c r="G75" s="532">
        <f>IF(Summary!G121=0,0,G55/Summary!G121)</f>
        <v>0</v>
      </c>
      <c r="H75" s="532">
        <f>IF(Summary!H121=0,0,H55/Summary!H121)</f>
        <v>0</v>
      </c>
      <c r="I75" s="532">
        <f>IF(Summary!I121=0,0,I55/Summary!I121)</f>
        <v>0</v>
      </c>
      <c r="J75" s="532">
        <f>IF(Summary!J121=0,0,J55/Summary!J121)</f>
        <v>0</v>
      </c>
      <c r="K75" s="532">
        <f>IF(Summary!K121=0,0,K55/Summary!K121)</f>
        <v>0</v>
      </c>
      <c r="L75" s="532">
        <f>IF(Summary!L121=0,0,L55/Summary!L121)</f>
        <v>0</v>
      </c>
      <c r="M75" s="532">
        <f>IF(Summary!M121=0,0,M55/Summary!M121)</f>
        <v>0</v>
      </c>
      <c r="N75" s="532">
        <f>IF(Summary!N121=0,0,N55/Summary!N121)</f>
        <v>0</v>
      </c>
      <c r="O75" s="532">
        <f>IF(Summary!O121=0,0,O55/Summary!O121)</f>
        <v>0</v>
      </c>
      <c r="P75" s="532">
        <f>IF(Summary!P121=0,0,P55/Summary!P121)</f>
        <v>0</v>
      </c>
      <c r="Q75" s="532">
        <f>IF(Summary!Q121=0,0,Q55/Summary!Q121)</f>
        <v>0</v>
      </c>
      <c r="R75" s="532">
        <f>IF(Summary!R121=0,0,R55/Summary!R121)</f>
        <v>0</v>
      </c>
      <c r="S75" s="532">
        <f>IF(Summary!S121=0,0,S55/Summary!S121)</f>
        <v>0</v>
      </c>
      <c r="T75" s="532">
        <f>IF(Summary!T121=0,0,T55/Summary!T121)</f>
        <v>0</v>
      </c>
      <c r="U75" s="532">
        <f>IF(Summary!U121=0,0,U55/Summary!U121)</f>
        <v>0</v>
      </c>
      <c r="V75" s="532">
        <f>IF(Summary!V121=0,0,V55/Summary!V121)</f>
        <v>0</v>
      </c>
      <c r="W75" s="532">
        <f>IF(Summary!W121=0,0,W55/Summary!W121)</f>
        <v>0</v>
      </c>
      <c r="X75" s="532">
        <f>IF(Summary!X121=0,0,X55/Summary!X121)</f>
        <v>0</v>
      </c>
      <c r="Y75" s="532">
        <f>IF(Summary!Y121=0,0,Y55/Summary!Y121)</f>
        <v>0</v>
      </c>
      <c r="Z75" s="532">
        <f>IF(Summary!Z121=0,0,Z55/Summary!Z121)</f>
        <v>0</v>
      </c>
      <c r="AA75" s="532">
        <f>IF(Summary!AA121=0,0,AA55/Summary!AA121)</f>
        <v>0</v>
      </c>
      <c r="AB75" s="532">
        <f>IF(Summary!AB121=0,0,AB55/Summary!AB121)</f>
        <v>0</v>
      </c>
    </row>
    <row r="76" spans="1:28" s="754" customFormat="1" ht="16.5" customHeight="1" x14ac:dyDescent="0.3">
      <c r="A76" s="287"/>
      <c r="B76" s="518" t="s">
        <v>86</v>
      </c>
      <c r="C76" s="327" t="s">
        <v>7</v>
      </c>
      <c r="D76" s="532">
        <f>IF(Summary!D121=0,0,D56/Summary!D121)</f>
        <v>0</v>
      </c>
      <c r="E76" s="532">
        <f>IF(Summary!E121=0,0,E56/Summary!E121)</f>
        <v>0</v>
      </c>
      <c r="F76" s="532">
        <f>IF(Summary!F121=0,0,F56/Summary!F121)</f>
        <v>0</v>
      </c>
      <c r="G76" s="532">
        <f>IF(Summary!G121=0,0,G56/Summary!G121)</f>
        <v>0</v>
      </c>
      <c r="H76" s="532">
        <f>IF(Summary!H121=0,0,H56/Summary!H121)</f>
        <v>0</v>
      </c>
      <c r="I76" s="532">
        <f>IF(Summary!I121=0,0,I56/Summary!I121)</f>
        <v>0</v>
      </c>
      <c r="J76" s="532">
        <f>IF(Summary!J121=0,0,J56/Summary!J121)</f>
        <v>0</v>
      </c>
      <c r="K76" s="532">
        <f>IF(Summary!K121=0,0,K56/Summary!K121)</f>
        <v>0</v>
      </c>
      <c r="L76" s="532">
        <f>IF(Summary!L121=0,0,L56/Summary!L121)</f>
        <v>0</v>
      </c>
      <c r="M76" s="532">
        <f>IF(Summary!M121=0,0,M56/Summary!M121)</f>
        <v>0</v>
      </c>
      <c r="N76" s="532">
        <f>IF(Summary!N121=0,0,N56/Summary!N121)</f>
        <v>0</v>
      </c>
      <c r="O76" s="532">
        <f>IF(Summary!O121=0,0,O56/Summary!O121)</f>
        <v>0</v>
      </c>
      <c r="P76" s="532">
        <f>IF(Summary!P121=0,0,P56/Summary!P121)</f>
        <v>0</v>
      </c>
      <c r="Q76" s="532">
        <f>IF(Summary!Q121=0,0,Q56/Summary!Q121)</f>
        <v>0</v>
      </c>
      <c r="R76" s="532">
        <f>IF(Summary!R121=0,0,R56/Summary!R121)</f>
        <v>0</v>
      </c>
      <c r="S76" s="532">
        <f>IF(Summary!S121=0,0,S56/Summary!S121)</f>
        <v>0</v>
      </c>
      <c r="T76" s="532">
        <f>IF(Summary!T121=0,0,T56/Summary!T121)</f>
        <v>0</v>
      </c>
      <c r="U76" s="532">
        <f>IF(Summary!U121=0,0,U56/Summary!U121)</f>
        <v>0</v>
      </c>
      <c r="V76" s="532">
        <f>IF(Summary!V121=0,0,V56/Summary!V121)</f>
        <v>0</v>
      </c>
      <c r="W76" s="532">
        <f>IF(Summary!W121=0,0,W56/Summary!W121)</f>
        <v>0</v>
      </c>
      <c r="X76" s="532">
        <f>IF(Summary!X121=0,0,X56/Summary!X121)</f>
        <v>0</v>
      </c>
      <c r="Y76" s="532">
        <f>IF(Summary!Y121=0,0,Y56/Summary!Y121)</f>
        <v>0</v>
      </c>
      <c r="Z76" s="532">
        <f>IF(Summary!Z121=0,0,Z56/Summary!Z121)</f>
        <v>0</v>
      </c>
      <c r="AA76" s="532">
        <f>IF(Summary!AA121=0,0,AA56/Summary!AA121)</f>
        <v>0</v>
      </c>
      <c r="AB76" s="532">
        <f>IF(Summary!AB121=0,0,AB56/Summary!AB121)</f>
        <v>0</v>
      </c>
    </row>
    <row r="77" spans="1:28" s="754" customFormat="1" ht="16.5" customHeight="1" x14ac:dyDescent="0.3">
      <c r="A77" s="287"/>
      <c r="B77" s="518" t="s">
        <v>87</v>
      </c>
      <c r="C77" s="327" t="s">
        <v>7</v>
      </c>
      <c r="D77" s="532">
        <f>IF(Summary!D121=0,0,D57/Summary!D121)</f>
        <v>0</v>
      </c>
      <c r="E77" s="532">
        <f>IF(Summary!E121=0,0,E57/Summary!E121)</f>
        <v>0</v>
      </c>
      <c r="F77" s="532">
        <f>IF(Summary!F121=0,0,F57/Summary!F121)</f>
        <v>0</v>
      </c>
      <c r="G77" s="532">
        <f>IF(Summary!G121=0,0,G57/Summary!G121)</f>
        <v>0</v>
      </c>
      <c r="H77" s="532">
        <f>IF(Summary!H121=0,0,H57/Summary!H121)</f>
        <v>0</v>
      </c>
      <c r="I77" s="532">
        <f>IF(Summary!I121=0,0,I57/Summary!I121)</f>
        <v>0</v>
      </c>
      <c r="J77" s="532">
        <f>IF(Summary!J121=0,0,J57/Summary!J121)</f>
        <v>0</v>
      </c>
      <c r="K77" s="532">
        <f>IF(Summary!K121=0,0,K57/Summary!K121)</f>
        <v>0</v>
      </c>
      <c r="L77" s="532">
        <f>IF(Summary!L121=0,0,L57/Summary!L121)</f>
        <v>0</v>
      </c>
      <c r="M77" s="532">
        <f>IF(Summary!M121=0,0,M57/Summary!M121)</f>
        <v>0</v>
      </c>
      <c r="N77" s="532">
        <f>IF(Summary!N121=0,0,N57/Summary!N121)</f>
        <v>0</v>
      </c>
      <c r="O77" s="532">
        <f>IF(Summary!O121=0,0,O57/Summary!O121)</f>
        <v>0</v>
      </c>
      <c r="P77" s="532">
        <f>IF(Summary!P121=0,0,P57/Summary!P121)</f>
        <v>0</v>
      </c>
      <c r="Q77" s="532">
        <f>IF(Summary!Q121=0,0,Q57/Summary!Q121)</f>
        <v>0</v>
      </c>
      <c r="R77" s="532">
        <f>IF(Summary!R121=0,0,R57/Summary!R121)</f>
        <v>0</v>
      </c>
      <c r="S77" s="532">
        <f>IF(Summary!S121=0,0,S57/Summary!S121)</f>
        <v>0</v>
      </c>
      <c r="T77" s="532">
        <f>IF(Summary!T121=0,0,T57/Summary!T121)</f>
        <v>0</v>
      </c>
      <c r="U77" s="532">
        <f>IF(Summary!U121=0,0,U57/Summary!U121)</f>
        <v>0</v>
      </c>
      <c r="V77" s="532">
        <f>IF(Summary!V121=0,0,V57/Summary!V121)</f>
        <v>0</v>
      </c>
      <c r="W77" s="532">
        <f>IF(Summary!W121=0,0,W57/Summary!W121)</f>
        <v>0</v>
      </c>
      <c r="X77" s="532">
        <f>IF(Summary!X121=0,0,X57/Summary!X121)</f>
        <v>0</v>
      </c>
      <c r="Y77" s="532">
        <f>IF(Summary!Y121=0,0,Y57/Summary!Y121)</f>
        <v>0</v>
      </c>
      <c r="Z77" s="532">
        <f>IF(Summary!Z121=0,0,Z57/Summary!Z121)</f>
        <v>0</v>
      </c>
      <c r="AA77" s="532">
        <f>IF(Summary!AA121=0,0,AA57/Summary!AA121)</f>
        <v>0</v>
      </c>
      <c r="AB77" s="532">
        <f>IF(Summary!AB121=0,0,AB57/Summary!AB121)</f>
        <v>0</v>
      </c>
    </row>
    <row r="78" spans="1:28" s="754" customFormat="1" ht="16.5" customHeight="1" thickBot="1" x14ac:dyDescent="0.35">
      <c r="A78" s="287"/>
      <c r="B78" s="533" t="s">
        <v>472</v>
      </c>
      <c r="C78" s="534" t="s">
        <v>7</v>
      </c>
      <c r="D78" s="535">
        <f>SUM(D73:D77)</f>
        <v>0</v>
      </c>
      <c r="E78" s="535">
        <f t="shared" ref="E78:N78" si="14">SUM(E73:E77)</f>
        <v>0</v>
      </c>
      <c r="F78" s="535">
        <f t="shared" si="14"/>
        <v>0</v>
      </c>
      <c r="G78" s="535">
        <f t="shared" si="14"/>
        <v>0</v>
      </c>
      <c r="H78" s="535">
        <f t="shared" si="14"/>
        <v>0</v>
      </c>
      <c r="I78" s="535">
        <f t="shared" si="14"/>
        <v>0</v>
      </c>
      <c r="J78" s="535">
        <f t="shared" si="14"/>
        <v>0</v>
      </c>
      <c r="K78" s="535">
        <f t="shared" si="14"/>
        <v>0</v>
      </c>
      <c r="L78" s="535">
        <f t="shared" si="14"/>
        <v>0</v>
      </c>
      <c r="M78" s="535">
        <f t="shared" si="14"/>
        <v>0</v>
      </c>
      <c r="N78" s="535">
        <f t="shared" si="14"/>
        <v>0</v>
      </c>
      <c r="O78" s="535">
        <f t="shared" ref="O78:AB78" si="15">SUM(O73:O77)</f>
        <v>0</v>
      </c>
      <c r="P78" s="535">
        <f t="shared" si="15"/>
        <v>0</v>
      </c>
      <c r="Q78" s="535">
        <f t="shared" si="15"/>
        <v>0</v>
      </c>
      <c r="R78" s="535">
        <f t="shared" si="15"/>
        <v>0</v>
      </c>
      <c r="S78" s="535">
        <f t="shared" si="15"/>
        <v>0</v>
      </c>
      <c r="T78" s="535">
        <f t="shared" si="15"/>
        <v>0</v>
      </c>
      <c r="U78" s="535">
        <f t="shared" si="15"/>
        <v>0</v>
      </c>
      <c r="V78" s="535">
        <f t="shared" si="15"/>
        <v>0</v>
      </c>
      <c r="W78" s="535">
        <f t="shared" si="15"/>
        <v>0</v>
      </c>
      <c r="X78" s="535">
        <f t="shared" si="15"/>
        <v>0</v>
      </c>
      <c r="Y78" s="535">
        <f t="shared" si="15"/>
        <v>0</v>
      </c>
      <c r="Z78" s="535">
        <f t="shared" si="15"/>
        <v>0</v>
      </c>
      <c r="AA78" s="535">
        <f t="shared" si="15"/>
        <v>0</v>
      </c>
      <c r="AB78" s="535">
        <f t="shared" si="15"/>
        <v>0</v>
      </c>
    </row>
    <row r="79" spans="1:28" s="754" customFormat="1" ht="16.5" customHeight="1" x14ac:dyDescent="0.3">
      <c r="A79" s="287"/>
      <c r="B79" s="288"/>
      <c r="C79" s="320"/>
      <c r="D79" s="562"/>
      <c r="E79" s="562"/>
      <c r="F79" s="562"/>
      <c r="G79" s="384"/>
      <c r="H79" s="335"/>
      <c r="I79" s="335"/>
      <c r="J79" s="518"/>
      <c r="K79" s="518"/>
      <c r="L79" s="518"/>
      <c r="M79" s="518"/>
      <c r="N79" s="518"/>
    </row>
    <row r="80" spans="1:28" s="754" customFormat="1" ht="16.5" customHeight="1" x14ac:dyDescent="0.3">
      <c r="A80" s="287"/>
      <c r="B80" s="288"/>
      <c r="C80" s="320"/>
      <c r="D80" s="562"/>
      <c r="E80" s="562"/>
      <c r="F80" s="562"/>
      <c r="G80" s="384"/>
      <c r="H80" s="335"/>
      <c r="I80" s="335"/>
      <c r="J80" s="518"/>
      <c r="K80" s="518"/>
      <c r="L80" s="518"/>
      <c r="M80" s="518"/>
      <c r="N80" s="518"/>
    </row>
    <row r="81" spans="1:14" s="754" customFormat="1" ht="16.5" customHeight="1" x14ac:dyDescent="0.3">
      <c r="A81" s="287"/>
      <c r="B81" s="287"/>
      <c r="C81" s="320"/>
      <c r="D81" s="562"/>
      <c r="E81" s="562"/>
      <c r="F81" s="562"/>
      <c r="G81" s="335"/>
      <c r="H81" s="335"/>
      <c r="I81" s="335"/>
      <c r="J81" s="518"/>
      <c r="K81" s="518"/>
      <c r="L81" s="518"/>
      <c r="M81" s="518"/>
      <c r="N81" s="518"/>
    </row>
    <row r="82" spans="1:14" s="754" customFormat="1" ht="16.5" customHeight="1" x14ac:dyDescent="0.3">
      <c r="A82" s="287"/>
      <c r="B82" s="287"/>
      <c r="C82" s="320"/>
      <c r="D82" s="562"/>
      <c r="E82" s="562"/>
      <c r="F82" s="562"/>
      <c r="G82" s="335"/>
      <c r="H82" s="335"/>
      <c r="I82" s="335"/>
      <c r="J82" s="518"/>
      <c r="K82" s="518"/>
      <c r="L82" s="518"/>
      <c r="M82" s="518"/>
      <c r="N82" s="518"/>
    </row>
    <row r="83" spans="1:14" s="754" customFormat="1" ht="16.5" customHeight="1" x14ac:dyDescent="0.3">
      <c r="A83" s="287"/>
      <c r="B83" s="287"/>
      <c r="C83" s="320"/>
      <c r="D83" s="562"/>
      <c r="E83" s="562"/>
      <c r="F83" s="562"/>
      <c r="G83" s="335"/>
      <c r="H83" s="335"/>
      <c r="I83" s="335"/>
      <c r="J83" s="518"/>
      <c r="K83" s="518"/>
      <c r="L83" s="518"/>
      <c r="M83" s="518"/>
      <c r="N83" s="518"/>
    </row>
    <row r="84" spans="1:14" s="754" customFormat="1" ht="16.5" customHeight="1" x14ac:dyDescent="0.3">
      <c r="A84" s="287"/>
      <c r="B84" s="287"/>
      <c r="C84" s="320"/>
      <c r="D84" s="562"/>
      <c r="E84" s="562"/>
      <c r="F84" s="562"/>
      <c r="G84" s="335"/>
      <c r="H84" s="335"/>
      <c r="I84" s="335"/>
      <c r="J84" s="518"/>
      <c r="K84" s="518"/>
      <c r="L84" s="518"/>
      <c r="M84" s="518"/>
      <c r="N84" s="518"/>
    </row>
    <row r="85" spans="1:14" s="754" customFormat="1" ht="16.5" customHeight="1" x14ac:dyDescent="0.3">
      <c r="A85" s="287"/>
      <c r="B85" s="287"/>
      <c r="C85" s="320"/>
      <c r="D85" s="562"/>
      <c r="E85" s="562"/>
      <c r="F85" s="562"/>
      <c r="G85" s="335"/>
      <c r="H85" s="335"/>
      <c r="I85" s="335"/>
      <c r="J85" s="518"/>
      <c r="K85" s="518"/>
      <c r="L85" s="518"/>
      <c r="M85" s="518"/>
      <c r="N85" s="518"/>
    </row>
    <row r="86" spans="1:14" s="754" customFormat="1" ht="16.5" customHeight="1" x14ac:dyDescent="0.3">
      <c r="A86" s="287"/>
      <c r="B86" s="287"/>
      <c r="C86" s="320"/>
      <c r="D86" s="562"/>
      <c r="E86" s="562"/>
      <c r="F86" s="562"/>
      <c r="G86" s="335"/>
      <c r="H86" s="335"/>
      <c r="I86" s="335"/>
      <c r="J86" s="518"/>
      <c r="K86" s="518"/>
      <c r="L86" s="518"/>
      <c r="M86" s="518"/>
      <c r="N86" s="518"/>
    </row>
    <row r="87" spans="1:14" s="754" customFormat="1" ht="16.5" customHeight="1" x14ac:dyDescent="0.3">
      <c r="A87" s="287"/>
      <c r="B87" s="287"/>
      <c r="C87" s="320"/>
      <c r="D87" s="562"/>
      <c r="E87" s="562"/>
      <c r="F87" s="562"/>
      <c r="G87" s="335"/>
      <c r="H87" s="335"/>
      <c r="I87" s="335"/>
      <c r="J87" s="518"/>
      <c r="K87" s="518"/>
      <c r="L87" s="518"/>
      <c r="M87" s="518"/>
      <c r="N87" s="518"/>
    </row>
    <row r="88" spans="1:14" s="754" customFormat="1" ht="16.5" customHeight="1" x14ac:dyDescent="0.3">
      <c r="A88" s="287"/>
      <c r="B88" s="287"/>
      <c r="C88" s="320"/>
      <c r="D88" s="562"/>
      <c r="E88" s="562"/>
      <c r="F88" s="562"/>
      <c r="G88" s="335"/>
      <c r="H88" s="335"/>
      <c r="I88" s="335"/>
      <c r="J88" s="518"/>
      <c r="K88" s="518"/>
      <c r="L88" s="518"/>
      <c r="M88" s="518"/>
      <c r="N88" s="518"/>
    </row>
    <row r="89" spans="1:14" s="754" customFormat="1" ht="16.5" customHeight="1" x14ac:dyDescent="0.3">
      <c r="A89" s="287"/>
      <c r="B89" s="287"/>
      <c r="C89" s="320"/>
      <c r="D89" s="562"/>
      <c r="E89" s="562"/>
      <c r="F89" s="562"/>
      <c r="G89" s="335"/>
      <c r="H89" s="335"/>
      <c r="I89" s="335"/>
      <c r="J89" s="518"/>
      <c r="K89" s="518"/>
      <c r="L89" s="518"/>
      <c r="M89" s="518"/>
      <c r="N89" s="518"/>
    </row>
    <row r="90" spans="1:14" s="754" customFormat="1" ht="16.5" customHeight="1" x14ac:dyDescent="0.3">
      <c r="A90" s="287"/>
      <c r="B90" s="287"/>
      <c r="C90" s="320"/>
      <c r="D90" s="562"/>
      <c r="E90" s="562"/>
      <c r="F90" s="562"/>
      <c r="G90" s="335"/>
      <c r="H90" s="335"/>
      <c r="I90" s="335"/>
      <c r="J90" s="518"/>
      <c r="K90" s="518"/>
      <c r="L90" s="518"/>
      <c r="M90" s="518"/>
      <c r="N90" s="518"/>
    </row>
    <row r="91" spans="1:14" s="754" customFormat="1" ht="16.5" customHeight="1" x14ac:dyDescent="0.3">
      <c r="A91" s="287"/>
      <c r="B91" s="287"/>
      <c r="C91" s="320"/>
      <c r="D91" s="562"/>
      <c r="E91" s="562"/>
      <c r="F91" s="562"/>
      <c r="G91" s="335"/>
      <c r="H91" s="335"/>
      <c r="I91" s="335"/>
      <c r="J91" s="518"/>
      <c r="K91" s="518"/>
      <c r="L91" s="518"/>
      <c r="M91" s="518"/>
      <c r="N91" s="518"/>
    </row>
    <row r="92" spans="1:14" s="754" customFormat="1" ht="16.5" customHeight="1" x14ac:dyDescent="0.3">
      <c r="A92" s="287"/>
      <c r="B92" s="287"/>
      <c r="C92" s="320"/>
      <c r="D92" s="562"/>
      <c r="E92" s="562"/>
      <c r="F92" s="562"/>
      <c r="G92" s="335"/>
      <c r="H92" s="335"/>
      <c r="I92" s="335"/>
      <c r="J92" s="518"/>
      <c r="K92" s="518"/>
      <c r="L92" s="518"/>
      <c r="M92" s="518"/>
      <c r="N92" s="518"/>
    </row>
    <row r="93" spans="1:14" s="754" customFormat="1" ht="16.5" customHeight="1" x14ac:dyDescent="0.3">
      <c r="A93" s="287"/>
      <c r="B93" s="287"/>
      <c r="C93" s="320"/>
      <c r="D93" s="562"/>
      <c r="E93" s="562"/>
      <c r="F93" s="562"/>
      <c r="G93" s="335"/>
      <c r="H93" s="335"/>
      <c r="I93" s="335"/>
      <c r="J93" s="518"/>
      <c r="K93" s="518"/>
      <c r="L93" s="518"/>
      <c r="M93" s="518"/>
      <c r="N93" s="518"/>
    </row>
    <row r="94" spans="1:14" s="754" customFormat="1" ht="16.5" customHeight="1" x14ac:dyDescent="0.3">
      <c r="A94" s="287"/>
      <c r="B94" s="287"/>
      <c r="C94" s="320"/>
      <c r="D94" s="562"/>
      <c r="E94" s="562"/>
      <c r="F94" s="562"/>
      <c r="G94" s="335"/>
      <c r="H94" s="335"/>
      <c r="I94" s="335"/>
      <c r="J94" s="518"/>
      <c r="K94" s="518"/>
      <c r="L94" s="518"/>
      <c r="M94" s="518"/>
      <c r="N94" s="518"/>
    </row>
    <row r="95" spans="1:14" s="754" customFormat="1" ht="16.5" customHeight="1" x14ac:dyDescent="0.3">
      <c r="A95" s="287"/>
      <c r="B95" s="518"/>
      <c r="C95" s="320"/>
      <c r="D95" s="562"/>
      <c r="E95" s="562"/>
      <c r="F95" s="562"/>
      <c r="G95" s="518"/>
      <c r="H95" s="335"/>
      <c r="I95" s="335"/>
      <c r="J95" s="518"/>
      <c r="K95" s="518"/>
      <c r="L95" s="518"/>
      <c r="M95" s="518"/>
      <c r="N95" s="518"/>
    </row>
    <row r="96" spans="1:14" s="754" customFormat="1" ht="16.5" customHeight="1" x14ac:dyDescent="0.3">
      <c r="A96" s="287"/>
      <c r="B96" s="287"/>
      <c r="C96" s="320"/>
      <c r="D96" s="562"/>
      <c r="E96" s="562"/>
      <c r="F96" s="562"/>
      <c r="G96" s="335"/>
      <c r="H96" s="335"/>
      <c r="I96" s="335"/>
      <c r="J96" s="518"/>
      <c r="K96" s="518"/>
      <c r="L96" s="518"/>
      <c r="M96" s="518"/>
      <c r="N96" s="518"/>
    </row>
    <row r="97" spans="1:16384" s="754" customFormat="1" ht="16.5" customHeight="1" x14ac:dyDescent="0.3">
      <c r="A97" s="287"/>
      <c r="B97" s="288"/>
      <c r="C97" s="320"/>
      <c r="D97" s="562"/>
      <c r="E97" s="562"/>
      <c r="F97" s="562"/>
      <c r="H97" s="335"/>
      <c r="I97" s="335"/>
      <c r="J97" s="518"/>
      <c r="K97" s="518"/>
      <c r="L97" s="546"/>
      <c r="M97" s="518"/>
      <c r="N97" s="518"/>
    </row>
    <row r="98" spans="1:16384" s="754" customFormat="1" ht="16.5" customHeight="1" x14ac:dyDescent="0.3">
      <c r="A98" s="287"/>
      <c r="B98" s="287"/>
      <c r="C98" s="320"/>
      <c r="D98" s="562"/>
      <c r="E98" s="562"/>
      <c r="F98" s="562"/>
      <c r="G98" s="335"/>
      <c r="H98" s="335"/>
      <c r="I98" s="335"/>
      <c r="J98" s="518"/>
      <c r="K98" s="518"/>
      <c r="L98" s="518"/>
      <c r="M98" s="518"/>
      <c r="N98" s="518"/>
    </row>
    <row r="99" spans="1:16384" s="754" customFormat="1" ht="16.5" customHeight="1" x14ac:dyDescent="0.3">
      <c r="A99" s="287"/>
      <c r="B99" s="287"/>
      <c r="C99" s="320"/>
      <c r="D99" s="562"/>
      <c r="E99" s="562"/>
      <c r="F99" s="562"/>
      <c r="G99" s="335"/>
      <c r="H99" s="335"/>
      <c r="I99" s="335"/>
      <c r="J99" s="518"/>
      <c r="K99" s="518"/>
      <c r="L99" s="518"/>
      <c r="M99" s="518"/>
      <c r="N99" s="518"/>
    </row>
    <row r="100" spans="1:16384" s="754" customFormat="1" ht="16.5" customHeight="1" x14ac:dyDescent="0.3">
      <c r="A100" s="287"/>
      <c r="B100" s="287"/>
      <c r="C100" s="320"/>
      <c r="D100" s="901"/>
      <c r="E100" s="901"/>
      <c r="F100" s="901"/>
      <c r="G100" s="335"/>
      <c r="H100" s="335"/>
      <c r="I100" s="335"/>
      <c r="J100" s="518"/>
      <c r="K100" s="518"/>
      <c r="L100" s="518"/>
      <c r="M100" s="518"/>
      <c r="N100" s="518"/>
    </row>
    <row r="101" spans="1:16384" s="754" customFormat="1" ht="16.5" customHeight="1" x14ac:dyDescent="0.3">
      <c r="A101" s="287"/>
      <c r="B101" s="287"/>
      <c r="C101" s="320"/>
      <c r="D101" s="901"/>
      <c r="E101" s="901"/>
      <c r="F101" s="901"/>
      <c r="G101" s="335"/>
      <c r="H101" s="335"/>
      <c r="I101" s="335"/>
      <c r="J101" s="518"/>
      <c r="K101" s="518"/>
      <c r="L101" s="518"/>
      <c r="M101" s="518"/>
      <c r="N101" s="518"/>
    </row>
    <row r="102" spans="1:16384" s="754" customFormat="1" ht="16.5" customHeight="1" x14ac:dyDescent="0.3">
      <c r="A102" s="287"/>
      <c r="B102" s="287"/>
      <c r="C102" s="320"/>
      <c r="D102" s="901"/>
      <c r="E102" s="901"/>
      <c r="F102" s="901"/>
      <c r="G102" s="335"/>
      <c r="H102" s="335"/>
      <c r="I102" s="335"/>
      <c r="J102" s="518"/>
      <c r="K102" s="518"/>
      <c r="L102" s="518"/>
      <c r="M102" s="518"/>
      <c r="N102" s="518"/>
    </row>
    <row r="103" spans="1:16384" ht="16.5" customHeight="1" x14ac:dyDescent="0.3">
      <c r="A103" s="287"/>
      <c r="B103" s="287"/>
      <c r="C103" s="287"/>
      <c r="D103" s="394"/>
      <c r="E103" s="287"/>
      <c r="F103" s="287"/>
      <c r="G103" s="287"/>
      <c r="H103" s="287"/>
      <c r="I103" s="287"/>
      <c r="J103" s="287"/>
      <c r="K103" s="287"/>
      <c r="L103" s="287"/>
      <c r="M103" s="287"/>
      <c r="N103" s="287"/>
    </row>
    <row r="104" spans="1:16384" s="760" customFormat="1" ht="16.5" customHeight="1" x14ac:dyDescent="0.3">
      <c r="A104" s="287"/>
      <c r="B104" s="287"/>
      <c r="C104" s="287"/>
      <c r="D104" s="394"/>
      <c r="E104" s="287"/>
      <c r="F104" s="287"/>
      <c r="G104" s="287"/>
      <c r="H104" s="287"/>
      <c r="I104" s="287"/>
      <c r="J104" s="287"/>
      <c r="K104" s="287"/>
      <c r="L104" s="287"/>
      <c r="M104" s="287"/>
      <c r="N104" s="287"/>
      <c r="O104" s="751"/>
      <c r="P104" s="751"/>
      <c r="Q104" s="751"/>
      <c r="R104" s="751"/>
      <c r="S104" s="751"/>
      <c r="T104" s="751"/>
      <c r="U104" s="751"/>
      <c r="V104" s="751"/>
      <c r="W104" s="751"/>
      <c r="X104" s="751"/>
      <c r="Y104" s="751"/>
      <c r="Z104" s="751"/>
      <c r="AA104" s="751"/>
      <c r="AB104" s="751"/>
      <c r="AC104" s="751"/>
      <c r="AD104" s="751"/>
      <c r="AE104" s="751"/>
      <c r="AF104" s="751"/>
      <c r="AG104" s="751"/>
      <c r="AH104" s="751"/>
      <c r="AI104" s="751"/>
      <c r="AJ104" s="751"/>
      <c r="AK104" s="751"/>
      <c r="AL104" s="751"/>
      <c r="AM104" s="751"/>
      <c r="AN104" s="751"/>
      <c r="AO104" s="751"/>
      <c r="AP104" s="751"/>
      <c r="AQ104" s="751"/>
      <c r="AR104" s="751"/>
      <c r="AS104" s="751"/>
      <c r="AT104" s="751"/>
      <c r="AU104" s="751"/>
      <c r="AV104" s="751"/>
      <c r="AW104" s="751"/>
      <c r="AX104" s="751"/>
      <c r="AY104" s="751"/>
      <c r="AZ104" s="751"/>
      <c r="BA104" s="751"/>
      <c r="BB104" s="751"/>
      <c r="BC104" s="751"/>
      <c r="BD104" s="751"/>
      <c r="BE104" s="751"/>
      <c r="BF104" s="751"/>
      <c r="BG104" s="751"/>
      <c r="BH104" s="751"/>
      <c r="BI104" s="751"/>
      <c r="BJ104" s="751"/>
      <c r="BK104" s="751"/>
      <c r="BL104" s="751"/>
      <c r="BM104" s="751"/>
      <c r="BN104" s="751"/>
      <c r="BO104" s="751"/>
      <c r="BP104" s="751"/>
      <c r="BQ104" s="751"/>
      <c r="BR104" s="751"/>
      <c r="BS104" s="751"/>
      <c r="BT104" s="751"/>
      <c r="BU104" s="751"/>
      <c r="BV104" s="751"/>
      <c r="BW104" s="751"/>
      <c r="BX104" s="751"/>
      <c r="BY104" s="751"/>
      <c r="BZ104" s="751"/>
      <c r="CA104" s="751"/>
      <c r="CB104" s="751"/>
      <c r="CC104" s="751"/>
      <c r="CD104" s="751"/>
      <c r="CE104" s="751"/>
      <c r="CF104" s="751"/>
      <c r="CG104" s="751"/>
      <c r="CH104" s="751"/>
      <c r="CI104" s="751"/>
      <c r="CJ104" s="751"/>
      <c r="CK104" s="751"/>
      <c r="CL104" s="751"/>
      <c r="CM104" s="751"/>
      <c r="CN104" s="751"/>
      <c r="CO104" s="751"/>
      <c r="CP104" s="751"/>
      <c r="CQ104" s="751"/>
      <c r="CR104" s="751"/>
      <c r="CS104" s="751"/>
      <c r="CT104" s="751"/>
      <c r="CU104" s="751"/>
      <c r="CV104" s="751"/>
      <c r="CW104" s="751"/>
      <c r="CX104" s="751"/>
      <c r="CY104" s="751"/>
      <c r="CZ104" s="751"/>
      <c r="DA104" s="751"/>
      <c r="DB104" s="751"/>
      <c r="DC104" s="751"/>
      <c r="DD104" s="751"/>
      <c r="DE104" s="751"/>
      <c r="DF104" s="751"/>
      <c r="DG104" s="751"/>
      <c r="DH104" s="751"/>
      <c r="DI104" s="751"/>
      <c r="DJ104" s="751"/>
      <c r="DK104" s="751"/>
      <c r="DL104" s="751"/>
      <c r="DM104" s="751"/>
      <c r="DN104" s="751"/>
      <c r="DO104" s="751"/>
      <c r="DP104" s="751"/>
      <c r="DQ104" s="751"/>
      <c r="DR104" s="751"/>
      <c r="DS104" s="751"/>
      <c r="DT104" s="751"/>
      <c r="DU104" s="751"/>
      <c r="DV104" s="751"/>
      <c r="DW104" s="751"/>
      <c r="DX104" s="751"/>
      <c r="DY104" s="751"/>
      <c r="DZ104" s="751"/>
      <c r="EA104" s="751"/>
      <c r="EB104" s="751"/>
      <c r="EC104" s="751"/>
      <c r="ED104" s="751"/>
      <c r="EE104" s="751"/>
      <c r="EF104" s="751"/>
      <c r="EG104" s="751"/>
      <c r="EH104" s="751"/>
      <c r="EI104" s="751"/>
      <c r="EJ104" s="751"/>
      <c r="EK104" s="751"/>
      <c r="EL104" s="751"/>
      <c r="EM104" s="751"/>
      <c r="EN104" s="751"/>
      <c r="EO104" s="751"/>
      <c r="EP104" s="751"/>
      <c r="EQ104" s="751"/>
      <c r="ER104" s="751"/>
      <c r="ES104" s="751"/>
      <c r="ET104" s="751"/>
      <c r="EU104" s="751"/>
      <c r="EV104" s="751"/>
      <c r="EW104" s="751"/>
      <c r="EX104" s="751"/>
      <c r="EY104" s="751"/>
      <c r="EZ104" s="751"/>
      <c r="FA104" s="751"/>
      <c r="FB104" s="751"/>
      <c r="FC104" s="751"/>
      <c r="FD104" s="751"/>
      <c r="FE104" s="751"/>
      <c r="FF104" s="751"/>
      <c r="FG104" s="751"/>
      <c r="FH104" s="751"/>
      <c r="FI104" s="751"/>
      <c r="FJ104" s="751"/>
      <c r="FK104" s="751"/>
      <c r="FL104" s="751"/>
      <c r="FM104" s="751"/>
      <c r="FN104" s="751"/>
      <c r="FO104" s="751"/>
      <c r="FP104" s="751"/>
      <c r="FQ104" s="751"/>
      <c r="FR104" s="751"/>
      <c r="FS104" s="751"/>
      <c r="FT104" s="751"/>
      <c r="FU104" s="751"/>
      <c r="FV104" s="751"/>
      <c r="FW104" s="751"/>
      <c r="FX104" s="751"/>
      <c r="FY104" s="751"/>
      <c r="FZ104" s="751"/>
      <c r="GA104" s="751"/>
      <c r="GB104" s="751"/>
      <c r="GC104" s="751"/>
      <c r="GD104" s="751"/>
      <c r="GE104" s="751"/>
      <c r="GF104" s="751"/>
      <c r="GG104" s="751"/>
      <c r="GH104" s="751"/>
      <c r="GI104" s="751"/>
      <c r="GJ104" s="751"/>
      <c r="GK104" s="751"/>
      <c r="GL104" s="751"/>
      <c r="GM104" s="751"/>
      <c r="GN104" s="751"/>
      <c r="GO104" s="751"/>
      <c r="GP104" s="751"/>
      <c r="GQ104" s="751"/>
      <c r="GR104" s="751"/>
      <c r="GS104" s="751"/>
      <c r="GT104" s="751"/>
      <c r="GU104" s="751"/>
      <c r="GV104" s="751"/>
      <c r="GW104" s="751"/>
      <c r="GX104" s="751"/>
      <c r="GY104" s="751"/>
      <c r="GZ104" s="751"/>
      <c r="HA104" s="751"/>
      <c r="HB104" s="751"/>
      <c r="HC104" s="751"/>
      <c r="HD104" s="751"/>
      <c r="HE104" s="751"/>
      <c r="HF104" s="751"/>
      <c r="HG104" s="751"/>
      <c r="HH104" s="751"/>
      <c r="HI104" s="751"/>
      <c r="HJ104" s="751"/>
      <c r="HK104" s="751"/>
      <c r="HL104" s="751"/>
      <c r="HM104" s="751"/>
      <c r="HN104" s="751"/>
      <c r="HO104" s="751"/>
      <c r="HP104" s="751"/>
      <c r="HQ104" s="751"/>
      <c r="HR104" s="751"/>
      <c r="HS104" s="751"/>
      <c r="HT104" s="751"/>
      <c r="HU104" s="751"/>
      <c r="HV104" s="751"/>
      <c r="HW104" s="751"/>
      <c r="HX104" s="751"/>
      <c r="HY104" s="751"/>
      <c r="HZ104" s="751"/>
      <c r="IA104" s="751"/>
      <c r="IB104" s="751"/>
      <c r="IC104" s="751"/>
      <c r="ID104" s="751"/>
      <c r="IE104" s="751"/>
      <c r="IF104" s="751"/>
      <c r="IG104" s="751"/>
      <c r="IH104" s="751"/>
      <c r="II104" s="751"/>
      <c r="IJ104" s="751"/>
      <c r="IK104" s="751"/>
      <c r="IL104" s="751"/>
      <c r="IM104" s="751"/>
      <c r="IN104" s="751"/>
      <c r="IO104" s="751"/>
      <c r="IP104" s="751"/>
      <c r="IQ104" s="751"/>
      <c r="IR104" s="751"/>
      <c r="IS104" s="751"/>
      <c r="IT104" s="751"/>
      <c r="IU104" s="751"/>
      <c r="IV104" s="751"/>
      <c r="IW104" s="751"/>
      <c r="IX104" s="751"/>
      <c r="IY104" s="751"/>
      <c r="IZ104" s="751"/>
      <c r="JA104" s="751"/>
      <c r="JB104" s="751"/>
      <c r="JC104" s="751"/>
      <c r="JD104" s="751"/>
      <c r="JE104" s="751"/>
      <c r="JF104" s="751"/>
      <c r="JG104" s="751"/>
      <c r="JH104" s="751"/>
      <c r="JI104" s="751"/>
      <c r="JJ104" s="751"/>
      <c r="JK104" s="751"/>
      <c r="JL104" s="751"/>
      <c r="JM104" s="751"/>
      <c r="JN104" s="751"/>
      <c r="JO104" s="751"/>
      <c r="JP104" s="751"/>
      <c r="JQ104" s="751"/>
      <c r="JR104" s="751"/>
      <c r="JS104" s="751"/>
      <c r="JT104" s="751"/>
      <c r="JU104" s="751"/>
      <c r="JV104" s="751"/>
      <c r="JW104" s="751"/>
      <c r="JX104" s="751"/>
      <c r="JY104" s="751"/>
      <c r="JZ104" s="751"/>
      <c r="KA104" s="751"/>
      <c r="KB104" s="751"/>
      <c r="KC104" s="751"/>
      <c r="KD104" s="751"/>
      <c r="KE104" s="751"/>
      <c r="KF104" s="751"/>
      <c r="KG104" s="751"/>
      <c r="KH104" s="751"/>
      <c r="KI104" s="751"/>
      <c r="KJ104" s="751"/>
      <c r="KK104" s="751"/>
      <c r="KL104" s="751"/>
      <c r="KM104" s="751"/>
      <c r="KN104" s="751"/>
      <c r="KO104" s="751"/>
      <c r="KP104" s="751"/>
      <c r="KQ104" s="751"/>
      <c r="KR104" s="751"/>
      <c r="KS104" s="751"/>
      <c r="KT104" s="751"/>
      <c r="KU104" s="751"/>
      <c r="KV104" s="751"/>
      <c r="KW104" s="751"/>
      <c r="KX104" s="751"/>
      <c r="KY104" s="751"/>
      <c r="KZ104" s="751"/>
      <c r="LA104" s="751"/>
      <c r="LB104" s="751"/>
      <c r="LC104" s="751"/>
      <c r="LD104" s="751"/>
      <c r="LE104" s="751"/>
      <c r="LF104" s="751"/>
      <c r="LG104" s="751"/>
      <c r="LH104" s="751"/>
      <c r="LI104" s="751"/>
      <c r="LJ104" s="751"/>
      <c r="LK104" s="751"/>
      <c r="LL104" s="751"/>
      <c r="LM104" s="751"/>
      <c r="LN104" s="751"/>
      <c r="LO104" s="751"/>
      <c r="LP104" s="751"/>
      <c r="LQ104" s="751"/>
      <c r="LR104" s="751"/>
      <c r="LS104" s="751"/>
      <c r="LT104" s="751"/>
      <c r="LU104" s="751"/>
      <c r="LV104" s="751"/>
      <c r="LW104" s="751"/>
      <c r="LX104" s="751"/>
      <c r="LY104" s="751"/>
      <c r="LZ104" s="751"/>
      <c r="MA104" s="751"/>
      <c r="MB104" s="751"/>
      <c r="MC104" s="751"/>
      <c r="MD104" s="751"/>
      <c r="ME104" s="751"/>
      <c r="MF104" s="751"/>
      <c r="MG104" s="751"/>
      <c r="MH104" s="751"/>
      <c r="MI104" s="751"/>
      <c r="MJ104" s="751"/>
      <c r="MK104" s="751"/>
      <c r="ML104" s="751"/>
      <c r="MM104" s="751"/>
      <c r="MN104" s="751"/>
      <c r="MO104" s="751"/>
      <c r="MP104" s="751"/>
      <c r="MQ104" s="751"/>
      <c r="MR104" s="751"/>
      <c r="MS104" s="751"/>
      <c r="MT104" s="751"/>
      <c r="MU104" s="751"/>
      <c r="MV104" s="751"/>
      <c r="MW104" s="751"/>
      <c r="MX104" s="751"/>
      <c r="MY104" s="751"/>
      <c r="MZ104" s="751"/>
      <c r="NA104" s="751"/>
      <c r="NB104" s="751"/>
      <c r="NC104" s="751"/>
      <c r="ND104" s="751"/>
      <c r="NE104" s="751"/>
      <c r="NF104" s="751"/>
      <c r="NG104" s="751"/>
      <c r="NH104" s="751"/>
      <c r="NI104" s="751"/>
      <c r="NJ104" s="751"/>
      <c r="NK104" s="751"/>
      <c r="NL104" s="751"/>
      <c r="NM104" s="751"/>
      <c r="NN104" s="751"/>
      <c r="NO104" s="751"/>
      <c r="NP104" s="751"/>
      <c r="NQ104" s="751"/>
      <c r="NR104" s="751"/>
      <c r="NS104" s="751"/>
      <c r="NT104" s="751"/>
      <c r="NU104" s="751"/>
      <c r="NV104" s="751"/>
      <c r="NW104" s="751"/>
      <c r="NX104" s="751"/>
      <c r="NY104" s="751"/>
      <c r="NZ104" s="751"/>
      <c r="OA104" s="751"/>
      <c r="OB104" s="751"/>
      <c r="OC104" s="751"/>
      <c r="OD104" s="751"/>
      <c r="OE104" s="751"/>
      <c r="OF104" s="751"/>
      <c r="OG104" s="751"/>
      <c r="OH104" s="751"/>
      <c r="OI104" s="751"/>
      <c r="OJ104" s="751"/>
      <c r="OK104" s="751"/>
      <c r="OL104" s="751"/>
      <c r="OM104" s="751"/>
      <c r="ON104" s="751"/>
      <c r="OO104" s="751"/>
      <c r="OP104" s="751"/>
      <c r="OQ104" s="751"/>
      <c r="OR104" s="751"/>
      <c r="OS104" s="751"/>
      <c r="OT104" s="751"/>
      <c r="OU104" s="751"/>
      <c r="OV104" s="751"/>
      <c r="OW104" s="751"/>
      <c r="OX104" s="751"/>
      <c r="OY104" s="751"/>
      <c r="OZ104" s="751"/>
      <c r="PA104" s="751"/>
      <c r="PB104" s="751"/>
      <c r="PC104" s="751"/>
      <c r="PD104" s="751"/>
      <c r="PE104" s="751"/>
      <c r="PF104" s="751"/>
      <c r="PG104" s="751"/>
      <c r="PH104" s="751"/>
      <c r="PI104" s="751"/>
      <c r="PJ104" s="751"/>
      <c r="PK104" s="751"/>
      <c r="PL104" s="751"/>
      <c r="PM104" s="751"/>
      <c r="PN104" s="751"/>
      <c r="PO104" s="751"/>
      <c r="PP104" s="751"/>
      <c r="PQ104" s="751"/>
      <c r="PR104" s="751"/>
      <c r="PS104" s="751"/>
      <c r="PT104" s="751"/>
      <c r="PU104" s="751"/>
      <c r="PV104" s="751"/>
      <c r="PW104" s="751"/>
      <c r="PX104" s="751"/>
      <c r="PY104" s="751"/>
      <c r="PZ104" s="751"/>
      <c r="QA104" s="751"/>
      <c r="QB104" s="751"/>
      <c r="QC104" s="751"/>
      <c r="QD104" s="751"/>
      <c r="QE104" s="751"/>
      <c r="QF104" s="751"/>
      <c r="QG104" s="751"/>
      <c r="QH104" s="751"/>
      <c r="QI104" s="751"/>
      <c r="QJ104" s="751"/>
      <c r="QK104" s="751"/>
      <c r="QL104" s="751"/>
      <c r="QM104" s="751"/>
      <c r="QN104" s="751"/>
      <c r="QO104" s="751"/>
      <c r="QP104" s="751"/>
      <c r="QQ104" s="751"/>
      <c r="QR104" s="751"/>
      <c r="QS104" s="751"/>
      <c r="QT104" s="751"/>
      <c r="QU104" s="751"/>
      <c r="QV104" s="751"/>
      <c r="QW104" s="751"/>
      <c r="QX104" s="751"/>
      <c r="QY104" s="751"/>
      <c r="QZ104" s="751"/>
      <c r="RA104" s="751"/>
      <c r="RB104" s="751"/>
      <c r="RC104" s="751"/>
      <c r="RD104" s="751"/>
      <c r="RE104" s="751"/>
      <c r="RF104" s="751"/>
      <c r="RG104" s="751"/>
      <c r="RH104" s="751"/>
      <c r="RI104" s="751"/>
      <c r="RJ104" s="751"/>
      <c r="RK104" s="751"/>
      <c r="RL104" s="751"/>
      <c r="RM104" s="751"/>
      <c r="RN104" s="751"/>
      <c r="RO104" s="751"/>
      <c r="RP104" s="751"/>
      <c r="RQ104" s="751"/>
      <c r="RR104" s="751"/>
      <c r="RS104" s="751"/>
      <c r="RT104" s="751"/>
      <c r="RU104" s="751"/>
      <c r="RV104" s="751"/>
      <c r="RW104" s="751"/>
      <c r="RX104" s="751"/>
      <c r="RY104" s="751"/>
      <c r="RZ104" s="751"/>
      <c r="SA104" s="751"/>
      <c r="SB104" s="751"/>
      <c r="SC104" s="751"/>
      <c r="SD104" s="751"/>
      <c r="SE104" s="751"/>
      <c r="SF104" s="751"/>
      <c r="SG104" s="751"/>
      <c r="SH104" s="751"/>
      <c r="SI104" s="751"/>
      <c r="SJ104" s="751"/>
      <c r="SK104" s="751"/>
      <c r="SL104" s="751"/>
      <c r="SM104" s="751"/>
      <c r="SN104" s="751"/>
      <c r="SO104" s="751"/>
      <c r="SP104" s="751"/>
      <c r="SQ104" s="751"/>
      <c r="SR104" s="751"/>
      <c r="SS104" s="751"/>
      <c r="ST104" s="751"/>
      <c r="SU104" s="751"/>
      <c r="SV104" s="751"/>
      <c r="SW104" s="751"/>
      <c r="SX104" s="751"/>
      <c r="SY104" s="751"/>
      <c r="SZ104" s="751"/>
      <c r="TA104" s="751"/>
      <c r="TB104" s="751"/>
      <c r="TC104" s="751"/>
      <c r="TD104" s="751"/>
      <c r="TE104" s="751"/>
      <c r="TF104" s="751"/>
      <c r="TG104" s="751"/>
      <c r="TH104" s="751"/>
      <c r="TI104" s="751"/>
      <c r="TJ104" s="751"/>
      <c r="TK104" s="751"/>
      <c r="TL104" s="751"/>
      <c r="TM104" s="751"/>
      <c r="TN104" s="751"/>
      <c r="TO104" s="751"/>
      <c r="TP104" s="751"/>
      <c r="TQ104" s="751"/>
      <c r="TR104" s="751"/>
      <c r="TS104" s="751"/>
      <c r="TT104" s="751"/>
      <c r="TU104" s="751"/>
      <c r="TV104" s="751"/>
      <c r="TW104" s="751"/>
      <c r="TX104" s="751"/>
      <c r="TY104" s="751"/>
      <c r="TZ104" s="751"/>
      <c r="UA104" s="751"/>
      <c r="UB104" s="751"/>
      <c r="UC104" s="751"/>
      <c r="UD104" s="751"/>
      <c r="UE104" s="751"/>
      <c r="UF104" s="751"/>
      <c r="UG104" s="751"/>
      <c r="UH104" s="751"/>
      <c r="UI104" s="751"/>
      <c r="UJ104" s="751"/>
      <c r="UK104" s="751"/>
      <c r="UL104" s="751"/>
      <c r="UM104" s="751"/>
      <c r="UN104" s="751"/>
      <c r="UO104" s="751"/>
      <c r="UP104" s="751"/>
      <c r="UQ104" s="751"/>
      <c r="UR104" s="751"/>
      <c r="US104" s="751"/>
      <c r="UT104" s="751"/>
      <c r="UU104" s="751"/>
      <c r="UV104" s="751"/>
      <c r="UW104" s="751"/>
      <c r="UX104" s="751"/>
      <c r="UY104" s="751"/>
      <c r="UZ104" s="751"/>
      <c r="VA104" s="751"/>
      <c r="VB104" s="751"/>
      <c r="VC104" s="751"/>
      <c r="VD104" s="751"/>
      <c r="VE104" s="751"/>
      <c r="VF104" s="751"/>
      <c r="VG104" s="751"/>
      <c r="VH104" s="751"/>
      <c r="VI104" s="751"/>
      <c r="VJ104" s="751"/>
      <c r="VK104" s="751"/>
      <c r="VL104" s="751"/>
      <c r="VM104" s="751"/>
      <c r="VN104" s="751"/>
      <c r="VO104" s="751"/>
      <c r="VP104" s="751"/>
      <c r="VQ104" s="751"/>
      <c r="VR104" s="751"/>
      <c r="VS104" s="751"/>
      <c r="VT104" s="751"/>
      <c r="VU104" s="751"/>
      <c r="VV104" s="751"/>
      <c r="VW104" s="751"/>
      <c r="VX104" s="751"/>
      <c r="VY104" s="751"/>
      <c r="VZ104" s="751"/>
      <c r="WA104" s="751"/>
      <c r="WB104" s="751"/>
      <c r="WC104" s="751"/>
      <c r="WD104" s="751"/>
      <c r="WE104" s="751"/>
      <c r="WF104" s="751"/>
      <c r="WG104" s="751"/>
      <c r="WH104" s="751"/>
      <c r="WI104" s="751"/>
      <c r="WJ104" s="751"/>
      <c r="WK104" s="751"/>
      <c r="WL104" s="751"/>
      <c r="WM104" s="751"/>
      <c r="WN104" s="751"/>
      <c r="WO104" s="751"/>
      <c r="WP104" s="751"/>
      <c r="WQ104" s="751"/>
      <c r="WR104" s="751"/>
      <c r="WS104" s="751"/>
      <c r="WT104" s="751"/>
      <c r="WU104" s="751"/>
      <c r="WV104" s="751"/>
      <c r="WW104" s="751"/>
      <c r="WX104" s="751"/>
      <c r="WY104" s="751"/>
      <c r="WZ104" s="751"/>
      <c r="XA104" s="751"/>
      <c r="XB104" s="751"/>
      <c r="XC104" s="751"/>
      <c r="XD104" s="751"/>
      <c r="XE104" s="751"/>
      <c r="XF104" s="751"/>
      <c r="XG104" s="751"/>
      <c r="XH104" s="751"/>
      <c r="XI104" s="751"/>
      <c r="XJ104" s="751"/>
      <c r="XK104" s="751"/>
      <c r="XL104" s="751"/>
      <c r="XM104" s="751"/>
      <c r="XN104" s="751"/>
      <c r="XO104" s="751"/>
      <c r="XP104" s="751"/>
      <c r="XQ104" s="751"/>
      <c r="XR104" s="751"/>
      <c r="XS104" s="751"/>
      <c r="XT104" s="751"/>
      <c r="XU104" s="751"/>
      <c r="XV104" s="751"/>
      <c r="XW104" s="751"/>
      <c r="XX104" s="751"/>
      <c r="XY104" s="751"/>
      <c r="XZ104" s="751"/>
      <c r="YA104" s="751"/>
      <c r="YB104" s="751"/>
      <c r="YC104" s="751"/>
      <c r="YD104" s="751"/>
      <c r="YE104" s="751"/>
      <c r="YF104" s="751"/>
      <c r="YG104" s="751"/>
      <c r="YH104" s="751"/>
      <c r="YI104" s="751"/>
      <c r="YJ104" s="751"/>
      <c r="YK104" s="751"/>
      <c r="YL104" s="751"/>
      <c r="YM104" s="751"/>
      <c r="YN104" s="751"/>
      <c r="YO104" s="751"/>
      <c r="YP104" s="751"/>
      <c r="YQ104" s="751"/>
      <c r="YR104" s="751"/>
      <c r="YS104" s="751"/>
      <c r="YT104" s="751"/>
      <c r="YU104" s="751"/>
      <c r="YV104" s="751"/>
      <c r="YW104" s="751"/>
      <c r="YX104" s="751"/>
      <c r="YY104" s="751"/>
      <c r="YZ104" s="751"/>
      <c r="ZA104" s="751"/>
      <c r="ZB104" s="751"/>
      <c r="ZC104" s="751"/>
      <c r="ZD104" s="751"/>
      <c r="ZE104" s="751"/>
      <c r="ZF104" s="751"/>
      <c r="ZG104" s="751"/>
      <c r="ZH104" s="751"/>
      <c r="ZI104" s="751"/>
      <c r="ZJ104" s="751"/>
      <c r="ZK104" s="751"/>
      <c r="ZL104" s="751"/>
      <c r="ZM104" s="751"/>
      <c r="ZN104" s="751"/>
      <c r="ZO104" s="751"/>
      <c r="ZP104" s="751"/>
      <c r="ZQ104" s="751"/>
      <c r="ZR104" s="751"/>
      <c r="ZS104" s="751"/>
      <c r="ZT104" s="751"/>
      <c r="ZU104" s="751"/>
      <c r="ZV104" s="751"/>
      <c r="ZW104" s="751"/>
      <c r="ZX104" s="751"/>
      <c r="ZY104" s="751"/>
      <c r="ZZ104" s="751"/>
      <c r="AAA104" s="751"/>
      <c r="AAB104" s="751"/>
      <c r="AAC104" s="751"/>
      <c r="AAD104" s="751"/>
      <c r="AAE104" s="751"/>
      <c r="AAF104" s="751"/>
      <c r="AAG104" s="751"/>
      <c r="AAH104" s="751"/>
      <c r="AAI104" s="751"/>
      <c r="AAJ104" s="751"/>
      <c r="AAK104" s="751"/>
      <c r="AAL104" s="751"/>
      <c r="AAM104" s="751"/>
      <c r="AAN104" s="751"/>
      <c r="AAO104" s="751"/>
      <c r="AAP104" s="751"/>
      <c r="AAQ104" s="751"/>
      <c r="AAR104" s="751"/>
      <c r="AAS104" s="751"/>
      <c r="AAT104" s="751"/>
      <c r="AAU104" s="751"/>
      <c r="AAV104" s="751"/>
      <c r="AAW104" s="751"/>
      <c r="AAX104" s="751"/>
      <c r="AAY104" s="751"/>
      <c r="AAZ104" s="751"/>
      <c r="ABA104" s="751"/>
      <c r="ABB104" s="751"/>
      <c r="ABC104" s="751"/>
      <c r="ABD104" s="751"/>
      <c r="ABE104" s="751"/>
      <c r="ABF104" s="751"/>
      <c r="ABG104" s="751"/>
      <c r="ABH104" s="751"/>
      <c r="ABI104" s="751"/>
      <c r="ABJ104" s="751"/>
      <c r="ABK104" s="751"/>
      <c r="ABL104" s="751"/>
      <c r="ABM104" s="751"/>
      <c r="ABN104" s="751"/>
      <c r="ABO104" s="751"/>
      <c r="ABP104" s="751"/>
      <c r="ABQ104" s="751"/>
      <c r="ABR104" s="751"/>
      <c r="ABS104" s="751"/>
      <c r="ABT104" s="751"/>
      <c r="ABU104" s="751"/>
      <c r="ABV104" s="751"/>
      <c r="ABW104" s="751"/>
      <c r="ABX104" s="751"/>
      <c r="ABY104" s="751"/>
      <c r="ABZ104" s="751"/>
      <c r="ACA104" s="751"/>
      <c r="ACB104" s="751"/>
      <c r="ACC104" s="751"/>
      <c r="ACD104" s="751"/>
      <c r="ACE104" s="751"/>
      <c r="ACF104" s="751"/>
      <c r="ACG104" s="751"/>
      <c r="ACH104" s="751"/>
      <c r="ACI104" s="751"/>
      <c r="ACJ104" s="751"/>
      <c r="ACK104" s="751"/>
      <c r="ACL104" s="751"/>
      <c r="ACM104" s="751"/>
      <c r="ACN104" s="751"/>
      <c r="ACO104" s="751"/>
      <c r="ACP104" s="751"/>
      <c r="ACQ104" s="751"/>
      <c r="ACR104" s="751"/>
      <c r="ACS104" s="751"/>
      <c r="ACT104" s="751"/>
      <c r="ACU104" s="751"/>
      <c r="ACV104" s="751"/>
      <c r="ACW104" s="751"/>
      <c r="ACX104" s="751"/>
      <c r="ACY104" s="751"/>
      <c r="ACZ104" s="751"/>
      <c r="ADA104" s="751"/>
      <c r="ADB104" s="751"/>
      <c r="ADC104" s="751"/>
      <c r="ADD104" s="751"/>
      <c r="ADE104" s="751"/>
      <c r="ADF104" s="751"/>
      <c r="ADG104" s="751"/>
      <c r="ADH104" s="751"/>
      <c r="ADI104" s="751"/>
      <c r="ADJ104" s="751"/>
      <c r="ADK104" s="751"/>
      <c r="ADL104" s="751"/>
      <c r="ADM104" s="751"/>
      <c r="ADN104" s="751"/>
      <c r="ADO104" s="751"/>
      <c r="ADP104" s="751"/>
      <c r="ADQ104" s="751"/>
      <c r="ADR104" s="751"/>
      <c r="ADS104" s="751"/>
      <c r="ADT104" s="751"/>
      <c r="ADU104" s="751"/>
      <c r="ADV104" s="751"/>
      <c r="ADW104" s="751"/>
      <c r="ADX104" s="751"/>
      <c r="ADY104" s="751"/>
      <c r="ADZ104" s="751"/>
      <c r="AEA104" s="751"/>
      <c r="AEB104" s="751"/>
      <c r="AEC104" s="751"/>
      <c r="AED104" s="751"/>
      <c r="AEE104" s="751"/>
      <c r="AEF104" s="751"/>
      <c r="AEG104" s="751"/>
      <c r="AEH104" s="751"/>
      <c r="AEI104" s="751"/>
      <c r="AEJ104" s="751"/>
      <c r="AEK104" s="751"/>
      <c r="AEL104" s="751"/>
      <c r="AEM104" s="751"/>
      <c r="AEN104" s="751"/>
      <c r="AEO104" s="751"/>
      <c r="AEP104" s="751"/>
      <c r="AEQ104" s="751"/>
      <c r="AER104" s="751"/>
      <c r="AES104" s="751"/>
      <c r="AET104" s="751"/>
      <c r="AEU104" s="751"/>
      <c r="AEV104" s="751"/>
      <c r="AEW104" s="751"/>
      <c r="AEX104" s="751"/>
      <c r="AEY104" s="751"/>
      <c r="AEZ104" s="751"/>
      <c r="AFA104" s="751"/>
      <c r="AFB104" s="751"/>
      <c r="AFC104" s="751"/>
      <c r="AFD104" s="751"/>
      <c r="AFE104" s="751"/>
      <c r="AFF104" s="751"/>
      <c r="AFG104" s="751"/>
      <c r="AFH104" s="751"/>
      <c r="AFI104" s="751"/>
      <c r="AFJ104" s="751"/>
      <c r="AFK104" s="751"/>
      <c r="AFL104" s="751"/>
      <c r="AFM104" s="751"/>
      <c r="AFN104" s="751"/>
      <c r="AFO104" s="751"/>
      <c r="AFP104" s="751"/>
      <c r="AFQ104" s="751"/>
      <c r="AFR104" s="751"/>
      <c r="AFS104" s="751"/>
      <c r="AFT104" s="751"/>
      <c r="AFU104" s="751"/>
      <c r="AFV104" s="751"/>
      <c r="AFW104" s="751"/>
      <c r="AFX104" s="751"/>
      <c r="AFY104" s="751"/>
      <c r="AFZ104" s="751"/>
      <c r="AGA104" s="751"/>
      <c r="AGB104" s="751"/>
      <c r="AGC104" s="751"/>
      <c r="AGD104" s="751"/>
      <c r="AGE104" s="751"/>
      <c r="AGF104" s="751"/>
      <c r="AGG104" s="751"/>
      <c r="AGH104" s="751"/>
      <c r="AGI104" s="751"/>
      <c r="AGJ104" s="751"/>
      <c r="AGK104" s="751"/>
      <c r="AGL104" s="751"/>
      <c r="AGM104" s="751"/>
      <c r="AGN104" s="751"/>
      <c r="AGO104" s="751"/>
      <c r="AGP104" s="751"/>
      <c r="AGQ104" s="751"/>
      <c r="AGR104" s="751"/>
      <c r="AGS104" s="751"/>
      <c r="AGT104" s="751"/>
      <c r="AGU104" s="751"/>
      <c r="AGV104" s="751"/>
      <c r="AGW104" s="751"/>
      <c r="AGX104" s="751"/>
      <c r="AGY104" s="751"/>
      <c r="AGZ104" s="751"/>
      <c r="AHA104" s="751"/>
      <c r="AHB104" s="751"/>
      <c r="AHC104" s="751"/>
      <c r="AHD104" s="751"/>
      <c r="AHE104" s="751"/>
      <c r="AHF104" s="751"/>
      <c r="AHG104" s="751"/>
      <c r="AHH104" s="751"/>
      <c r="AHI104" s="751"/>
      <c r="AHJ104" s="751"/>
      <c r="AHK104" s="751"/>
      <c r="AHL104" s="751"/>
      <c r="AHM104" s="751"/>
      <c r="AHN104" s="751"/>
      <c r="AHO104" s="751"/>
      <c r="AHP104" s="751"/>
      <c r="AHQ104" s="751"/>
      <c r="AHR104" s="751"/>
      <c r="AHS104" s="751"/>
      <c r="AHT104" s="751"/>
      <c r="AHU104" s="751"/>
      <c r="AHV104" s="751"/>
      <c r="AHW104" s="751"/>
      <c r="AHX104" s="751"/>
      <c r="AHY104" s="751"/>
      <c r="AHZ104" s="751"/>
      <c r="AIA104" s="751"/>
      <c r="AIB104" s="751"/>
      <c r="AIC104" s="751"/>
      <c r="AID104" s="751"/>
      <c r="AIE104" s="751"/>
      <c r="AIF104" s="751"/>
      <c r="AIG104" s="751"/>
      <c r="AIH104" s="751"/>
      <c r="AII104" s="751"/>
      <c r="AIJ104" s="751"/>
      <c r="AIK104" s="751"/>
      <c r="AIL104" s="751"/>
      <c r="AIM104" s="751"/>
      <c r="AIN104" s="751"/>
      <c r="AIO104" s="751"/>
      <c r="AIP104" s="751"/>
      <c r="AIQ104" s="751"/>
      <c r="AIR104" s="751"/>
      <c r="AIS104" s="751"/>
      <c r="AIT104" s="751"/>
      <c r="AIU104" s="751"/>
      <c r="AIV104" s="751"/>
      <c r="AIW104" s="751"/>
      <c r="AIX104" s="751"/>
      <c r="AIY104" s="751"/>
      <c r="AIZ104" s="751"/>
      <c r="AJA104" s="751"/>
      <c r="AJB104" s="751"/>
      <c r="AJC104" s="751"/>
      <c r="AJD104" s="751"/>
      <c r="AJE104" s="751"/>
      <c r="AJF104" s="751"/>
      <c r="AJG104" s="751"/>
      <c r="AJH104" s="751"/>
      <c r="AJI104" s="751"/>
      <c r="AJJ104" s="751"/>
      <c r="AJK104" s="751"/>
      <c r="AJL104" s="751"/>
      <c r="AJM104" s="751"/>
      <c r="AJN104" s="751"/>
      <c r="AJO104" s="751"/>
      <c r="AJP104" s="751"/>
      <c r="AJQ104" s="751"/>
      <c r="AJR104" s="751"/>
      <c r="AJS104" s="751"/>
      <c r="AJT104" s="751"/>
      <c r="AJU104" s="751"/>
      <c r="AJV104" s="751"/>
      <c r="AJW104" s="751"/>
      <c r="AJX104" s="751"/>
      <c r="AJY104" s="751"/>
      <c r="AJZ104" s="751"/>
      <c r="AKA104" s="751"/>
      <c r="AKB104" s="751"/>
      <c r="AKC104" s="751"/>
      <c r="AKD104" s="751"/>
      <c r="AKE104" s="751"/>
      <c r="AKF104" s="751"/>
      <c r="AKG104" s="751"/>
      <c r="AKH104" s="751"/>
      <c r="AKI104" s="751"/>
      <c r="AKJ104" s="751"/>
      <c r="AKK104" s="751"/>
      <c r="AKL104" s="751"/>
      <c r="AKM104" s="751"/>
      <c r="AKN104" s="751"/>
      <c r="AKO104" s="751"/>
      <c r="AKP104" s="751"/>
      <c r="AKQ104" s="751"/>
      <c r="AKR104" s="751"/>
      <c r="AKS104" s="751"/>
      <c r="AKT104" s="751"/>
      <c r="AKU104" s="751"/>
      <c r="AKV104" s="751"/>
      <c r="AKW104" s="751"/>
      <c r="AKX104" s="751"/>
      <c r="AKY104" s="751"/>
      <c r="AKZ104" s="751"/>
      <c r="ALA104" s="751"/>
      <c r="ALB104" s="751"/>
      <c r="ALC104" s="751"/>
      <c r="ALD104" s="751"/>
      <c r="ALE104" s="751"/>
      <c r="ALF104" s="751"/>
      <c r="ALG104" s="751"/>
      <c r="ALH104" s="751"/>
      <c r="ALI104" s="751"/>
      <c r="ALJ104" s="751"/>
      <c r="ALK104" s="751"/>
      <c r="ALL104" s="751"/>
      <c r="ALM104" s="751"/>
      <c r="ALN104" s="751"/>
      <c r="ALO104" s="751"/>
      <c r="ALP104" s="751"/>
      <c r="ALQ104" s="751"/>
      <c r="ALR104" s="751"/>
      <c r="ALS104" s="751"/>
      <c r="ALT104" s="751"/>
      <c r="ALU104" s="751"/>
      <c r="ALV104" s="751"/>
      <c r="ALW104" s="751"/>
      <c r="ALX104" s="751"/>
      <c r="ALY104" s="751"/>
      <c r="ALZ104" s="751"/>
      <c r="AMA104" s="751"/>
      <c r="AMB104" s="751"/>
      <c r="AMC104" s="751"/>
      <c r="AMD104" s="751"/>
      <c r="AME104" s="751"/>
      <c r="AMF104" s="751"/>
      <c r="AMG104" s="751"/>
      <c r="AMH104" s="751"/>
      <c r="AMI104" s="751"/>
      <c r="AMJ104" s="751"/>
      <c r="AMK104" s="751"/>
      <c r="AML104" s="751"/>
      <c r="AMM104" s="751"/>
      <c r="AMN104" s="751"/>
      <c r="AMO104" s="751"/>
      <c r="AMP104" s="751"/>
      <c r="AMQ104" s="751"/>
      <c r="AMR104" s="751"/>
      <c r="AMS104" s="751"/>
      <c r="AMT104" s="751"/>
      <c r="AMU104" s="751"/>
      <c r="AMV104" s="751"/>
      <c r="AMW104" s="751"/>
      <c r="AMX104" s="751"/>
      <c r="AMY104" s="751"/>
      <c r="AMZ104" s="751"/>
      <c r="ANA104" s="751"/>
      <c r="ANB104" s="751"/>
      <c r="ANC104" s="751"/>
      <c r="AND104" s="751"/>
      <c r="ANE104" s="751"/>
      <c r="ANF104" s="751"/>
      <c r="ANG104" s="751"/>
      <c r="ANH104" s="751"/>
      <c r="ANI104" s="751"/>
      <c r="ANJ104" s="751"/>
      <c r="ANK104" s="751"/>
      <c r="ANL104" s="751"/>
      <c r="ANM104" s="751"/>
      <c r="ANN104" s="751"/>
      <c r="ANO104" s="751"/>
      <c r="ANP104" s="751"/>
      <c r="ANQ104" s="751"/>
      <c r="ANR104" s="751"/>
      <c r="ANS104" s="751"/>
      <c r="ANT104" s="751"/>
      <c r="ANU104" s="751"/>
      <c r="ANV104" s="751"/>
      <c r="ANW104" s="751"/>
      <c r="ANX104" s="751"/>
      <c r="ANY104" s="751"/>
      <c r="ANZ104" s="751"/>
      <c r="AOA104" s="751"/>
      <c r="AOB104" s="751"/>
      <c r="AOC104" s="751"/>
      <c r="AOD104" s="751"/>
      <c r="AOE104" s="751"/>
      <c r="AOF104" s="751"/>
      <c r="AOG104" s="751"/>
      <c r="AOH104" s="751"/>
      <c r="AOI104" s="751"/>
      <c r="AOJ104" s="751"/>
      <c r="AOK104" s="751"/>
      <c r="AOL104" s="751"/>
      <c r="AOM104" s="751"/>
      <c r="AON104" s="751"/>
      <c r="AOO104" s="751"/>
      <c r="AOP104" s="751"/>
      <c r="AOQ104" s="751"/>
      <c r="AOR104" s="751"/>
      <c r="AOS104" s="751"/>
      <c r="AOT104" s="751"/>
      <c r="AOU104" s="751"/>
      <c r="AOV104" s="751"/>
      <c r="AOW104" s="751"/>
      <c r="AOX104" s="751"/>
      <c r="AOY104" s="751"/>
      <c r="AOZ104" s="751"/>
      <c r="APA104" s="751"/>
      <c r="APB104" s="751"/>
      <c r="APC104" s="751"/>
      <c r="APD104" s="751"/>
      <c r="APE104" s="751"/>
      <c r="APF104" s="751"/>
      <c r="APG104" s="751"/>
      <c r="APH104" s="751"/>
      <c r="API104" s="751"/>
      <c r="APJ104" s="751"/>
      <c r="APK104" s="751"/>
      <c r="APL104" s="751"/>
      <c r="APM104" s="751"/>
      <c r="APN104" s="751"/>
      <c r="APO104" s="751"/>
      <c r="APP104" s="751"/>
      <c r="APQ104" s="751"/>
      <c r="APR104" s="751"/>
      <c r="APS104" s="751"/>
      <c r="APT104" s="751"/>
      <c r="APU104" s="751"/>
      <c r="APV104" s="751"/>
      <c r="APW104" s="751"/>
      <c r="APX104" s="751"/>
      <c r="APY104" s="751"/>
      <c r="APZ104" s="751"/>
      <c r="AQA104" s="751"/>
      <c r="AQB104" s="751"/>
      <c r="AQC104" s="751"/>
      <c r="AQD104" s="751"/>
      <c r="AQE104" s="751"/>
      <c r="AQF104" s="751"/>
      <c r="AQG104" s="751"/>
      <c r="AQH104" s="751"/>
      <c r="AQI104" s="751"/>
      <c r="AQJ104" s="751"/>
      <c r="AQK104" s="751"/>
      <c r="AQL104" s="751"/>
      <c r="AQM104" s="751"/>
      <c r="AQN104" s="751"/>
      <c r="AQO104" s="751"/>
      <c r="AQP104" s="751"/>
      <c r="AQQ104" s="751"/>
      <c r="AQR104" s="751"/>
      <c r="AQS104" s="751"/>
      <c r="AQT104" s="751"/>
      <c r="AQU104" s="751"/>
      <c r="AQV104" s="751"/>
      <c r="AQW104" s="751"/>
      <c r="AQX104" s="751"/>
      <c r="AQY104" s="751"/>
      <c r="AQZ104" s="751"/>
      <c r="ARA104" s="751"/>
      <c r="ARB104" s="751"/>
      <c r="ARC104" s="751"/>
      <c r="ARD104" s="751"/>
      <c r="ARE104" s="751"/>
      <c r="ARF104" s="751"/>
      <c r="ARG104" s="751"/>
      <c r="ARH104" s="751"/>
      <c r="ARI104" s="751"/>
      <c r="ARJ104" s="751"/>
      <c r="ARK104" s="751"/>
      <c r="ARL104" s="751"/>
      <c r="ARM104" s="751"/>
      <c r="ARN104" s="751"/>
      <c r="ARO104" s="751"/>
      <c r="ARP104" s="751"/>
      <c r="ARQ104" s="751"/>
      <c r="ARR104" s="751"/>
      <c r="ARS104" s="751"/>
      <c r="ART104" s="751"/>
      <c r="ARU104" s="751"/>
      <c r="ARV104" s="751"/>
      <c r="ARW104" s="751"/>
      <c r="ARX104" s="751"/>
      <c r="ARY104" s="751"/>
      <c r="ARZ104" s="751"/>
      <c r="ASA104" s="751"/>
      <c r="ASB104" s="751"/>
      <c r="ASC104" s="751"/>
      <c r="ASD104" s="751"/>
      <c r="ASE104" s="751"/>
      <c r="ASF104" s="751"/>
      <c r="ASG104" s="751"/>
      <c r="ASH104" s="751"/>
      <c r="ASI104" s="751"/>
      <c r="ASJ104" s="751"/>
      <c r="ASK104" s="751"/>
      <c r="ASL104" s="751"/>
      <c r="ASM104" s="751"/>
      <c r="ASN104" s="751"/>
      <c r="ASO104" s="751"/>
      <c r="ASP104" s="751"/>
      <c r="ASQ104" s="751"/>
      <c r="ASR104" s="751"/>
      <c r="ASS104" s="751"/>
      <c r="AST104" s="751"/>
      <c r="ASU104" s="751"/>
      <c r="ASV104" s="751"/>
      <c r="ASW104" s="751"/>
      <c r="ASX104" s="751"/>
      <c r="ASY104" s="751"/>
      <c r="ASZ104" s="751"/>
      <c r="ATA104" s="751"/>
      <c r="ATB104" s="751"/>
      <c r="ATC104" s="751"/>
      <c r="ATD104" s="751"/>
      <c r="ATE104" s="751"/>
      <c r="ATF104" s="751"/>
      <c r="ATG104" s="751"/>
      <c r="ATH104" s="751"/>
      <c r="ATI104" s="751"/>
      <c r="ATJ104" s="751"/>
      <c r="ATK104" s="751"/>
      <c r="ATL104" s="751"/>
      <c r="ATM104" s="751"/>
      <c r="ATN104" s="751"/>
      <c r="ATO104" s="751"/>
      <c r="ATP104" s="751"/>
      <c r="ATQ104" s="751"/>
      <c r="ATR104" s="751"/>
      <c r="ATS104" s="751"/>
      <c r="ATT104" s="751"/>
      <c r="ATU104" s="751"/>
      <c r="ATV104" s="751"/>
      <c r="ATW104" s="751"/>
      <c r="ATX104" s="751"/>
      <c r="ATY104" s="751"/>
      <c r="ATZ104" s="751"/>
      <c r="AUA104" s="751"/>
      <c r="AUB104" s="751"/>
      <c r="AUC104" s="751"/>
      <c r="AUD104" s="751"/>
      <c r="AUE104" s="751"/>
      <c r="AUF104" s="751"/>
      <c r="AUG104" s="751"/>
      <c r="AUH104" s="751"/>
      <c r="AUI104" s="751"/>
      <c r="AUJ104" s="751"/>
      <c r="AUK104" s="751"/>
      <c r="AUL104" s="751"/>
      <c r="AUM104" s="751"/>
      <c r="AUN104" s="751"/>
      <c r="AUO104" s="751"/>
      <c r="AUP104" s="751"/>
      <c r="AUQ104" s="751"/>
      <c r="AUR104" s="751"/>
      <c r="AUS104" s="751"/>
      <c r="AUT104" s="751"/>
      <c r="AUU104" s="751"/>
      <c r="AUV104" s="751"/>
      <c r="AUW104" s="751"/>
      <c r="AUX104" s="751"/>
      <c r="AUY104" s="751"/>
      <c r="AUZ104" s="751"/>
      <c r="AVA104" s="751"/>
      <c r="AVB104" s="751"/>
      <c r="AVC104" s="751"/>
      <c r="AVD104" s="751"/>
      <c r="AVE104" s="751"/>
      <c r="AVF104" s="751"/>
      <c r="AVG104" s="751"/>
      <c r="AVH104" s="751"/>
      <c r="AVI104" s="751"/>
      <c r="AVJ104" s="751"/>
      <c r="AVK104" s="751"/>
      <c r="AVL104" s="751"/>
      <c r="AVM104" s="751"/>
      <c r="AVN104" s="751"/>
      <c r="AVO104" s="751"/>
      <c r="AVP104" s="751"/>
      <c r="AVQ104" s="751"/>
      <c r="AVR104" s="751"/>
      <c r="AVS104" s="751"/>
      <c r="AVT104" s="751"/>
      <c r="AVU104" s="751"/>
      <c r="AVV104" s="751"/>
      <c r="AVW104" s="751"/>
      <c r="AVX104" s="751"/>
      <c r="AVY104" s="751"/>
      <c r="AVZ104" s="751"/>
      <c r="AWA104" s="751"/>
      <c r="AWB104" s="751"/>
      <c r="AWC104" s="751"/>
      <c r="AWD104" s="751"/>
      <c r="AWE104" s="751"/>
      <c r="AWF104" s="751"/>
      <c r="AWG104" s="751"/>
      <c r="AWH104" s="751"/>
      <c r="AWI104" s="751"/>
      <c r="AWJ104" s="751"/>
      <c r="AWK104" s="751"/>
      <c r="AWL104" s="751"/>
      <c r="AWM104" s="751"/>
      <c r="AWN104" s="751"/>
      <c r="AWO104" s="751"/>
      <c r="AWP104" s="751"/>
      <c r="AWQ104" s="751"/>
      <c r="AWR104" s="751"/>
      <c r="AWS104" s="751"/>
      <c r="AWT104" s="751"/>
      <c r="AWU104" s="751"/>
      <c r="AWV104" s="751"/>
      <c r="AWW104" s="751"/>
      <c r="AWX104" s="751"/>
      <c r="AWY104" s="751"/>
      <c r="AWZ104" s="751"/>
      <c r="AXA104" s="751"/>
      <c r="AXB104" s="751"/>
      <c r="AXC104" s="751"/>
      <c r="AXD104" s="751"/>
      <c r="AXE104" s="751"/>
      <c r="AXF104" s="751"/>
      <c r="AXG104" s="751"/>
      <c r="AXH104" s="751"/>
      <c r="AXI104" s="751"/>
      <c r="AXJ104" s="751"/>
      <c r="AXK104" s="751"/>
      <c r="AXL104" s="751"/>
      <c r="AXM104" s="751"/>
      <c r="AXN104" s="751"/>
      <c r="AXO104" s="751"/>
      <c r="AXP104" s="751"/>
      <c r="AXQ104" s="751"/>
      <c r="AXR104" s="751"/>
      <c r="AXS104" s="751"/>
      <c r="AXT104" s="751"/>
      <c r="AXU104" s="751"/>
      <c r="AXV104" s="751"/>
      <c r="AXW104" s="751"/>
      <c r="AXX104" s="751"/>
      <c r="AXY104" s="751"/>
      <c r="AXZ104" s="751"/>
      <c r="AYA104" s="751"/>
      <c r="AYB104" s="751"/>
      <c r="AYC104" s="751"/>
      <c r="AYD104" s="751"/>
      <c r="AYE104" s="751"/>
      <c r="AYF104" s="751"/>
      <c r="AYG104" s="751"/>
      <c r="AYH104" s="751"/>
      <c r="AYI104" s="751"/>
      <c r="AYJ104" s="751"/>
      <c r="AYK104" s="751"/>
      <c r="AYL104" s="751"/>
      <c r="AYM104" s="751"/>
      <c r="AYN104" s="751"/>
      <c r="AYO104" s="751"/>
      <c r="AYP104" s="751"/>
      <c r="AYQ104" s="751"/>
      <c r="AYR104" s="751"/>
      <c r="AYS104" s="751"/>
      <c r="AYT104" s="751"/>
      <c r="AYU104" s="751"/>
      <c r="AYV104" s="751"/>
      <c r="AYW104" s="751"/>
      <c r="AYX104" s="751"/>
      <c r="AYY104" s="751"/>
      <c r="AYZ104" s="751"/>
      <c r="AZA104" s="751"/>
      <c r="AZB104" s="751"/>
      <c r="AZC104" s="751"/>
      <c r="AZD104" s="751"/>
      <c r="AZE104" s="751"/>
      <c r="AZF104" s="751"/>
      <c r="AZG104" s="751"/>
      <c r="AZH104" s="751"/>
      <c r="AZI104" s="751"/>
      <c r="AZJ104" s="751"/>
      <c r="AZK104" s="751"/>
      <c r="AZL104" s="751"/>
      <c r="AZM104" s="751"/>
      <c r="AZN104" s="751"/>
      <c r="AZO104" s="751"/>
      <c r="AZP104" s="751"/>
      <c r="AZQ104" s="751"/>
      <c r="AZR104" s="751"/>
      <c r="AZS104" s="751"/>
      <c r="AZT104" s="751"/>
      <c r="AZU104" s="751"/>
      <c r="AZV104" s="751"/>
      <c r="AZW104" s="751"/>
      <c r="AZX104" s="751"/>
      <c r="AZY104" s="751"/>
      <c r="AZZ104" s="751"/>
      <c r="BAA104" s="751"/>
      <c r="BAB104" s="751"/>
      <c r="BAC104" s="751"/>
      <c r="BAD104" s="751"/>
      <c r="BAE104" s="751"/>
      <c r="BAF104" s="751"/>
      <c r="BAG104" s="751"/>
      <c r="BAH104" s="751"/>
      <c r="BAI104" s="751"/>
      <c r="BAJ104" s="751"/>
      <c r="BAK104" s="751"/>
      <c r="BAL104" s="751"/>
      <c r="BAM104" s="751"/>
      <c r="BAN104" s="751"/>
      <c r="BAO104" s="751"/>
      <c r="BAP104" s="751"/>
      <c r="BAQ104" s="751"/>
      <c r="BAR104" s="751"/>
      <c r="BAS104" s="751"/>
      <c r="BAT104" s="751"/>
      <c r="BAU104" s="751"/>
      <c r="BAV104" s="751"/>
      <c r="BAW104" s="751"/>
      <c r="BAX104" s="751"/>
      <c r="BAY104" s="751"/>
      <c r="BAZ104" s="751"/>
      <c r="BBA104" s="751"/>
      <c r="BBB104" s="751"/>
      <c r="BBC104" s="751"/>
      <c r="BBD104" s="751"/>
      <c r="BBE104" s="751"/>
      <c r="BBF104" s="751"/>
      <c r="BBG104" s="751"/>
      <c r="BBH104" s="751"/>
      <c r="BBI104" s="751"/>
      <c r="BBJ104" s="751"/>
      <c r="BBK104" s="751"/>
      <c r="BBL104" s="751"/>
      <c r="BBM104" s="751"/>
      <c r="BBN104" s="751"/>
      <c r="BBO104" s="751"/>
      <c r="BBP104" s="751"/>
      <c r="BBQ104" s="751"/>
      <c r="BBR104" s="751"/>
      <c r="BBS104" s="751"/>
      <c r="BBT104" s="751"/>
      <c r="BBU104" s="751"/>
      <c r="BBV104" s="751"/>
      <c r="BBW104" s="751"/>
      <c r="BBX104" s="751"/>
      <c r="BBY104" s="751"/>
      <c r="BBZ104" s="751"/>
      <c r="BCA104" s="751"/>
      <c r="BCB104" s="751"/>
      <c r="BCC104" s="751"/>
      <c r="BCD104" s="751"/>
      <c r="BCE104" s="751"/>
      <c r="BCF104" s="751"/>
      <c r="BCG104" s="751"/>
      <c r="BCH104" s="751"/>
      <c r="BCI104" s="751"/>
      <c r="BCJ104" s="751"/>
      <c r="BCK104" s="751"/>
      <c r="BCL104" s="751"/>
      <c r="BCM104" s="751"/>
      <c r="BCN104" s="751"/>
      <c r="BCO104" s="751"/>
      <c r="BCP104" s="751"/>
      <c r="BCQ104" s="751"/>
      <c r="BCR104" s="751"/>
      <c r="BCS104" s="751"/>
      <c r="BCT104" s="751"/>
      <c r="BCU104" s="751"/>
      <c r="BCV104" s="751"/>
      <c r="BCW104" s="751"/>
      <c r="BCX104" s="751"/>
      <c r="BCY104" s="751"/>
      <c r="BCZ104" s="751"/>
      <c r="BDA104" s="751"/>
      <c r="BDB104" s="751"/>
      <c r="BDC104" s="751"/>
      <c r="BDD104" s="751"/>
      <c r="BDE104" s="751"/>
      <c r="BDF104" s="751"/>
      <c r="BDG104" s="751"/>
      <c r="BDH104" s="751"/>
      <c r="BDI104" s="751"/>
      <c r="BDJ104" s="751"/>
      <c r="BDK104" s="751"/>
      <c r="BDL104" s="751"/>
      <c r="BDM104" s="751"/>
      <c r="BDN104" s="751"/>
      <c r="BDO104" s="751"/>
      <c r="BDP104" s="751"/>
      <c r="BDQ104" s="751"/>
      <c r="BDR104" s="751"/>
      <c r="BDS104" s="751"/>
      <c r="BDT104" s="751"/>
      <c r="BDU104" s="751"/>
      <c r="BDV104" s="751"/>
      <c r="BDW104" s="751"/>
      <c r="BDX104" s="751"/>
      <c r="BDY104" s="751"/>
      <c r="BDZ104" s="751"/>
      <c r="BEA104" s="751"/>
      <c r="BEB104" s="751"/>
      <c r="BEC104" s="751"/>
      <c r="BED104" s="751"/>
      <c r="BEE104" s="751"/>
      <c r="BEF104" s="751"/>
      <c r="BEG104" s="751"/>
      <c r="BEH104" s="751"/>
      <c r="BEI104" s="751"/>
      <c r="BEJ104" s="751"/>
      <c r="BEK104" s="751"/>
      <c r="BEL104" s="751"/>
      <c r="BEM104" s="751"/>
      <c r="BEN104" s="751"/>
      <c r="BEO104" s="751"/>
      <c r="BEP104" s="751"/>
      <c r="BEQ104" s="751"/>
      <c r="BER104" s="751"/>
      <c r="BES104" s="751"/>
      <c r="BET104" s="751"/>
      <c r="BEU104" s="751"/>
      <c r="BEV104" s="751"/>
      <c r="BEW104" s="751"/>
      <c r="BEX104" s="751"/>
      <c r="BEY104" s="751"/>
      <c r="BEZ104" s="751"/>
      <c r="BFA104" s="751"/>
      <c r="BFB104" s="751"/>
      <c r="BFC104" s="751"/>
      <c r="BFD104" s="751"/>
      <c r="BFE104" s="751"/>
      <c r="BFF104" s="751"/>
      <c r="BFG104" s="751"/>
      <c r="BFH104" s="751"/>
      <c r="BFI104" s="751"/>
      <c r="BFJ104" s="751"/>
      <c r="BFK104" s="751"/>
      <c r="BFL104" s="751"/>
      <c r="BFM104" s="751"/>
      <c r="BFN104" s="751"/>
      <c r="BFO104" s="751"/>
      <c r="BFP104" s="751"/>
      <c r="BFQ104" s="751"/>
      <c r="BFR104" s="751"/>
      <c r="BFS104" s="751"/>
      <c r="BFT104" s="751"/>
      <c r="BFU104" s="751"/>
      <c r="BFV104" s="751"/>
      <c r="BFW104" s="751"/>
      <c r="BFX104" s="751"/>
      <c r="BFY104" s="751"/>
      <c r="BFZ104" s="751"/>
      <c r="BGA104" s="751"/>
      <c r="BGB104" s="751"/>
      <c r="BGC104" s="751"/>
      <c r="BGD104" s="751"/>
      <c r="BGE104" s="751"/>
      <c r="BGF104" s="751"/>
      <c r="BGG104" s="751"/>
      <c r="BGH104" s="751"/>
      <c r="BGI104" s="751"/>
      <c r="BGJ104" s="751"/>
      <c r="BGK104" s="751"/>
      <c r="BGL104" s="751"/>
      <c r="BGM104" s="751"/>
      <c r="BGN104" s="751"/>
      <c r="BGO104" s="751"/>
      <c r="BGP104" s="751"/>
      <c r="BGQ104" s="751"/>
      <c r="BGR104" s="751"/>
      <c r="BGS104" s="751"/>
      <c r="BGT104" s="751"/>
      <c r="BGU104" s="751"/>
      <c r="BGV104" s="751"/>
      <c r="BGW104" s="751"/>
      <c r="BGX104" s="751"/>
      <c r="BGY104" s="751"/>
      <c r="BGZ104" s="751"/>
      <c r="BHA104" s="751"/>
      <c r="BHB104" s="751"/>
      <c r="BHC104" s="751"/>
      <c r="BHD104" s="751"/>
      <c r="BHE104" s="751"/>
      <c r="BHF104" s="751"/>
      <c r="BHG104" s="751"/>
      <c r="BHH104" s="751"/>
      <c r="BHI104" s="751"/>
      <c r="BHJ104" s="751"/>
      <c r="BHK104" s="751"/>
      <c r="BHL104" s="751"/>
      <c r="BHM104" s="751"/>
      <c r="BHN104" s="751"/>
      <c r="BHO104" s="751"/>
      <c r="BHP104" s="751"/>
      <c r="BHQ104" s="751"/>
      <c r="BHR104" s="751"/>
      <c r="BHS104" s="751"/>
      <c r="BHT104" s="751"/>
      <c r="BHU104" s="751"/>
      <c r="BHV104" s="751"/>
      <c r="BHW104" s="751"/>
      <c r="BHX104" s="751"/>
      <c r="BHY104" s="751"/>
      <c r="BHZ104" s="751"/>
      <c r="BIA104" s="751"/>
      <c r="BIB104" s="751"/>
      <c r="BIC104" s="751"/>
      <c r="BID104" s="751"/>
      <c r="BIE104" s="751"/>
      <c r="BIF104" s="751"/>
      <c r="BIG104" s="751"/>
      <c r="BIH104" s="751"/>
      <c r="BII104" s="751"/>
      <c r="BIJ104" s="751"/>
      <c r="BIK104" s="751"/>
      <c r="BIL104" s="751"/>
      <c r="BIM104" s="751"/>
      <c r="BIN104" s="751"/>
      <c r="BIO104" s="751"/>
      <c r="BIP104" s="751"/>
      <c r="BIQ104" s="751"/>
      <c r="BIR104" s="751"/>
      <c r="BIS104" s="751"/>
      <c r="BIT104" s="751"/>
      <c r="BIU104" s="751"/>
      <c r="BIV104" s="751"/>
      <c r="BIW104" s="751"/>
      <c r="BIX104" s="751"/>
      <c r="BIY104" s="751"/>
      <c r="BIZ104" s="751"/>
      <c r="BJA104" s="751"/>
      <c r="BJB104" s="751"/>
      <c r="BJC104" s="751"/>
      <c r="BJD104" s="751"/>
      <c r="BJE104" s="751"/>
      <c r="BJF104" s="751"/>
      <c r="BJG104" s="751"/>
      <c r="BJH104" s="751"/>
      <c r="BJI104" s="751"/>
      <c r="BJJ104" s="751"/>
      <c r="BJK104" s="751"/>
      <c r="BJL104" s="751"/>
      <c r="BJM104" s="751"/>
      <c r="BJN104" s="751"/>
      <c r="BJO104" s="751"/>
      <c r="BJP104" s="751"/>
      <c r="BJQ104" s="751"/>
      <c r="BJR104" s="751"/>
      <c r="BJS104" s="751"/>
      <c r="BJT104" s="751"/>
      <c r="BJU104" s="751"/>
      <c r="BJV104" s="751"/>
      <c r="BJW104" s="751"/>
      <c r="BJX104" s="751"/>
      <c r="BJY104" s="751"/>
      <c r="BJZ104" s="751"/>
      <c r="BKA104" s="751"/>
      <c r="BKB104" s="751"/>
      <c r="BKC104" s="751"/>
      <c r="BKD104" s="751"/>
      <c r="BKE104" s="751"/>
      <c r="BKF104" s="751"/>
      <c r="BKG104" s="751"/>
      <c r="BKH104" s="751"/>
      <c r="BKI104" s="751"/>
      <c r="BKJ104" s="751"/>
      <c r="BKK104" s="751"/>
      <c r="BKL104" s="751"/>
      <c r="BKM104" s="751"/>
      <c r="BKN104" s="751"/>
      <c r="BKO104" s="751"/>
      <c r="BKP104" s="751"/>
      <c r="BKQ104" s="751"/>
      <c r="BKR104" s="751"/>
      <c r="BKS104" s="751"/>
      <c r="BKT104" s="751"/>
      <c r="BKU104" s="751"/>
      <c r="BKV104" s="751"/>
      <c r="BKW104" s="751"/>
      <c r="BKX104" s="751"/>
      <c r="BKY104" s="751"/>
      <c r="BKZ104" s="751"/>
      <c r="BLA104" s="751"/>
      <c r="BLB104" s="751"/>
      <c r="BLC104" s="751"/>
      <c r="BLD104" s="751"/>
      <c r="BLE104" s="751"/>
      <c r="BLF104" s="751"/>
      <c r="BLG104" s="751"/>
      <c r="BLH104" s="751"/>
      <c r="BLI104" s="751"/>
      <c r="BLJ104" s="751"/>
      <c r="BLK104" s="751"/>
      <c r="BLL104" s="751"/>
      <c r="BLM104" s="751"/>
      <c r="BLN104" s="751"/>
      <c r="BLO104" s="751"/>
      <c r="BLP104" s="751"/>
      <c r="BLQ104" s="751"/>
      <c r="BLR104" s="751"/>
      <c r="BLS104" s="751"/>
      <c r="BLT104" s="751"/>
      <c r="BLU104" s="751"/>
      <c r="BLV104" s="751"/>
      <c r="BLW104" s="751"/>
      <c r="BLX104" s="751"/>
      <c r="BLY104" s="751"/>
      <c r="BLZ104" s="751"/>
      <c r="BMA104" s="751"/>
      <c r="BMB104" s="751"/>
      <c r="BMC104" s="751"/>
      <c r="BMD104" s="751"/>
      <c r="BME104" s="751"/>
      <c r="BMF104" s="751"/>
      <c r="BMG104" s="751"/>
      <c r="BMH104" s="751"/>
      <c r="BMI104" s="751"/>
      <c r="BMJ104" s="751"/>
      <c r="BMK104" s="751"/>
      <c r="BML104" s="751"/>
      <c r="BMM104" s="751"/>
      <c r="BMN104" s="751"/>
      <c r="BMO104" s="751"/>
      <c r="BMP104" s="751"/>
      <c r="BMQ104" s="751"/>
      <c r="BMR104" s="751"/>
      <c r="BMS104" s="751"/>
      <c r="BMT104" s="751"/>
      <c r="BMU104" s="751"/>
      <c r="BMV104" s="751"/>
      <c r="BMW104" s="751"/>
      <c r="BMX104" s="751"/>
      <c r="BMY104" s="751"/>
      <c r="BMZ104" s="751"/>
      <c r="BNA104" s="751"/>
      <c r="BNB104" s="751"/>
      <c r="BNC104" s="751"/>
      <c r="BND104" s="751"/>
      <c r="BNE104" s="751"/>
      <c r="BNF104" s="751"/>
      <c r="BNG104" s="751"/>
      <c r="BNH104" s="751"/>
      <c r="BNI104" s="751"/>
      <c r="BNJ104" s="751"/>
      <c r="BNK104" s="751"/>
      <c r="BNL104" s="751"/>
      <c r="BNM104" s="751"/>
      <c r="BNN104" s="751"/>
      <c r="BNO104" s="751"/>
      <c r="BNP104" s="751"/>
      <c r="BNQ104" s="751"/>
      <c r="BNR104" s="751"/>
      <c r="BNS104" s="751"/>
      <c r="BNT104" s="751"/>
      <c r="BNU104" s="751"/>
      <c r="BNV104" s="751"/>
      <c r="BNW104" s="751"/>
      <c r="BNX104" s="751"/>
      <c r="BNY104" s="751"/>
      <c r="BNZ104" s="751"/>
      <c r="BOA104" s="751"/>
      <c r="BOB104" s="751"/>
      <c r="BOC104" s="751"/>
      <c r="BOD104" s="751"/>
      <c r="BOE104" s="751"/>
      <c r="BOF104" s="751"/>
      <c r="BOG104" s="751"/>
      <c r="BOH104" s="751"/>
      <c r="BOI104" s="751"/>
      <c r="BOJ104" s="751"/>
      <c r="BOK104" s="751"/>
      <c r="BOL104" s="751"/>
      <c r="BOM104" s="751"/>
      <c r="BON104" s="751"/>
      <c r="BOO104" s="751"/>
      <c r="BOP104" s="751"/>
      <c r="BOQ104" s="751"/>
      <c r="BOR104" s="751"/>
      <c r="BOS104" s="751"/>
      <c r="BOT104" s="751"/>
      <c r="BOU104" s="751"/>
      <c r="BOV104" s="751"/>
      <c r="BOW104" s="751"/>
      <c r="BOX104" s="751"/>
      <c r="BOY104" s="751"/>
      <c r="BOZ104" s="751"/>
      <c r="BPA104" s="751"/>
      <c r="BPB104" s="751"/>
      <c r="BPC104" s="751"/>
      <c r="BPD104" s="751"/>
      <c r="BPE104" s="751"/>
      <c r="BPF104" s="751"/>
      <c r="BPG104" s="751"/>
      <c r="BPH104" s="751"/>
      <c r="BPI104" s="751"/>
      <c r="BPJ104" s="751"/>
      <c r="BPK104" s="751"/>
      <c r="BPL104" s="751"/>
      <c r="BPM104" s="751"/>
      <c r="BPN104" s="751"/>
      <c r="BPO104" s="751"/>
      <c r="BPP104" s="751"/>
      <c r="BPQ104" s="751"/>
      <c r="BPR104" s="751"/>
      <c r="BPS104" s="751"/>
      <c r="BPT104" s="751"/>
      <c r="BPU104" s="751"/>
      <c r="BPV104" s="751"/>
      <c r="BPW104" s="751"/>
      <c r="BPX104" s="751"/>
      <c r="BPY104" s="751"/>
      <c r="BPZ104" s="751"/>
      <c r="BQA104" s="751"/>
      <c r="BQB104" s="751"/>
      <c r="BQC104" s="751"/>
      <c r="BQD104" s="751"/>
      <c r="BQE104" s="751"/>
      <c r="BQF104" s="751"/>
      <c r="BQG104" s="751"/>
      <c r="BQH104" s="751"/>
      <c r="BQI104" s="751"/>
      <c r="BQJ104" s="751"/>
      <c r="BQK104" s="751"/>
      <c r="BQL104" s="751"/>
      <c r="BQM104" s="751"/>
      <c r="BQN104" s="751"/>
      <c r="BQO104" s="751"/>
      <c r="BQP104" s="751"/>
      <c r="BQQ104" s="751"/>
      <c r="BQR104" s="751"/>
      <c r="BQS104" s="751"/>
      <c r="BQT104" s="751"/>
      <c r="BQU104" s="751"/>
      <c r="BQV104" s="751"/>
      <c r="BQW104" s="751"/>
      <c r="BQX104" s="751"/>
      <c r="BQY104" s="751"/>
      <c r="BQZ104" s="751"/>
      <c r="BRA104" s="751"/>
      <c r="BRB104" s="751"/>
      <c r="BRC104" s="751"/>
      <c r="BRD104" s="751"/>
      <c r="BRE104" s="751"/>
      <c r="BRF104" s="751"/>
      <c r="BRG104" s="751"/>
      <c r="BRH104" s="751"/>
      <c r="BRI104" s="751"/>
      <c r="BRJ104" s="751"/>
      <c r="BRK104" s="751"/>
      <c r="BRL104" s="751"/>
      <c r="BRM104" s="751"/>
      <c r="BRN104" s="751"/>
      <c r="BRO104" s="751"/>
      <c r="BRP104" s="751"/>
      <c r="BRQ104" s="751"/>
      <c r="BRR104" s="751"/>
      <c r="BRS104" s="751"/>
      <c r="BRT104" s="751"/>
      <c r="BRU104" s="751"/>
      <c r="BRV104" s="751"/>
      <c r="BRW104" s="751"/>
      <c r="BRX104" s="751"/>
      <c r="BRY104" s="751"/>
      <c r="BRZ104" s="751"/>
      <c r="BSA104" s="751"/>
      <c r="BSB104" s="751"/>
      <c r="BSC104" s="751"/>
      <c r="BSD104" s="751"/>
      <c r="BSE104" s="751"/>
      <c r="BSF104" s="751"/>
      <c r="BSG104" s="751"/>
      <c r="BSH104" s="751"/>
      <c r="BSI104" s="751"/>
      <c r="BSJ104" s="751"/>
      <c r="BSK104" s="751"/>
      <c r="BSL104" s="751"/>
      <c r="BSM104" s="751"/>
      <c r="BSN104" s="751"/>
      <c r="BSO104" s="751"/>
      <c r="BSP104" s="751"/>
      <c r="BSQ104" s="751"/>
      <c r="BSR104" s="751"/>
      <c r="BSS104" s="751"/>
      <c r="BST104" s="751"/>
      <c r="BSU104" s="751"/>
      <c r="BSV104" s="751"/>
      <c r="BSW104" s="751"/>
      <c r="BSX104" s="751"/>
      <c r="BSY104" s="751"/>
      <c r="BSZ104" s="751"/>
      <c r="BTA104" s="751"/>
      <c r="BTB104" s="751"/>
      <c r="BTC104" s="751"/>
      <c r="BTD104" s="751"/>
      <c r="BTE104" s="751"/>
      <c r="BTF104" s="751"/>
      <c r="BTG104" s="751"/>
      <c r="BTH104" s="751"/>
      <c r="BTI104" s="751"/>
      <c r="BTJ104" s="751"/>
      <c r="BTK104" s="751"/>
      <c r="BTL104" s="751"/>
      <c r="BTM104" s="751"/>
      <c r="BTN104" s="751"/>
      <c r="BTO104" s="751"/>
      <c r="BTP104" s="751"/>
      <c r="BTQ104" s="751"/>
      <c r="BTR104" s="751"/>
      <c r="BTS104" s="751"/>
      <c r="BTT104" s="751"/>
      <c r="BTU104" s="751"/>
      <c r="BTV104" s="751"/>
      <c r="BTW104" s="751"/>
      <c r="BTX104" s="751"/>
      <c r="BTY104" s="751"/>
      <c r="BTZ104" s="751"/>
      <c r="BUA104" s="751"/>
      <c r="BUB104" s="751"/>
      <c r="BUC104" s="751"/>
      <c r="BUD104" s="751"/>
      <c r="BUE104" s="751"/>
      <c r="BUF104" s="751"/>
      <c r="BUG104" s="751"/>
      <c r="BUH104" s="751"/>
      <c r="BUI104" s="751"/>
      <c r="BUJ104" s="751"/>
      <c r="BUK104" s="751"/>
      <c r="BUL104" s="751"/>
      <c r="BUM104" s="751"/>
      <c r="BUN104" s="751"/>
      <c r="BUO104" s="751"/>
      <c r="BUP104" s="751"/>
      <c r="BUQ104" s="751"/>
      <c r="BUR104" s="751"/>
      <c r="BUS104" s="751"/>
      <c r="BUT104" s="751"/>
      <c r="BUU104" s="751"/>
      <c r="BUV104" s="751"/>
      <c r="BUW104" s="751"/>
      <c r="BUX104" s="751"/>
      <c r="BUY104" s="751"/>
      <c r="BUZ104" s="751"/>
      <c r="BVA104" s="751"/>
      <c r="BVB104" s="751"/>
      <c r="BVC104" s="751"/>
      <c r="BVD104" s="751"/>
      <c r="BVE104" s="751"/>
      <c r="BVF104" s="751"/>
      <c r="BVG104" s="751"/>
      <c r="BVH104" s="751"/>
      <c r="BVI104" s="751"/>
      <c r="BVJ104" s="751"/>
      <c r="BVK104" s="751"/>
      <c r="BVL104" s="751"/>
      <c r="BVM104" s="751"/>
      <c r="BVN104" s="751"/>
      <c r="BVO104" s="751"/>
      <c r="BVP104" s="751"/>
      <c r="BVQ104" s="751"/>
      <c r="BVR104" s="751"/>
      <c r="BVS104" s="751"/>
      <c r="BVT104" s="751"/>
      <c r="BVU104" s="751"/>
      <c r="BVV104" s="751"/>
      <c r="BVW104" s="751"/>
      <c r="BVX104" s="751"/>
      <c r="BVY104" s="751"/>
      <c r="BVZ104" s="751"/>
      <c r="BWA104" s="751"/>
      <c r="BWB104" s="751"/>
      <c r="BWC104" s="751"/>
      <c r="BWD104" s="751"/>
      <c r="BWE104" s="751"/>
      <c r="BWF104" s="751"/>
      <c r="BWG104" s="751"/>
      <c r="BWH104" s="751"/>
      <c r="BWI104" s="751"/>
      <c r="BWJ104" s="751"/>
      <c r="BWK104" s="751"/>
      <c r="BWL104" s="751"/>
      <c r="BWM104" s="751"/>
      <c r="BWN104" s="751"/>
      <c r="BWO104" s="751"/>
      <c r="BWP104" s="751"/>
      <c r="BWQ104" s="751"/>
      <c r="BWR104" s="751"/>
      <c r="BWS104" s="751"/>
      <c r="BWT104" s="751"/>
      <c r="BWU104" s="751"/>
      <c r="BWV104" s="751"/>
      <c r="BWW104" s="751"/>
      <c r="BWX104" s="751"/>
      <c r="BWY104" s="751"/>
      <c r="BWZ104" s="751"/>
      <c r="BXA104" s="751"/>
      <c r="BXB104" s="751"/>
      <c r="BXC104" s="751"/>
      <c r="BXD104" s="751"/>
      <c r="BXE104" s="751"/>
      <c r="BXF104" s="751"/>
      <c r="BXG104" s="751"/>
      <c r="BXH104" s="751"/>
      <c r="BXI104" s="751"/>
      <c r="BXJ104" s="751"/>
      <c r="BXK104" s="751"/>
      <c r="BXL104" s="751"/>
      <c r="BXM104" s="751"/>
      <c r="BXN104" s="751"/>
      <c r="BXO104" s="751"/>
      <c r="BXP104" s="751"/>
      <c r="BXQ104" s="751"/>
      <c r="BXR104" s="751"/>
      <c r="BXS104" s="751"/>
      <c r="BXT104" s="751"/>
      <c r="BXU104" s="751"/>
      <c r="BXV104" s="751"/>
      <c r="BXW104" s="751"/>
      <c r="BXX104" s="751"/>
      <c r="BXY104" s="751"/>
      <c r="BXZ104" s="751"/>
      <c r="BYA104" s="751"/>
      <c r="BYB104" s="751"/>
      <c r="BYC104" s="751"/>
      <c r="BYD104" s="751"/>
      <c r="BYE104" s="751"/>
      <c r="BYF104" s="751"/>
      <c r="BYG104" s="751"/>
      <c r="BYH104" s="751"/>
      <c r="BYI104" s="751"/>
      <c r="BYJ104" s="751"/>
      <c r="BYK104" s="751"/>
      <c r="BYL104" s="751"/>
      <c r="BYM104" s="751"/>
      <c r="BYN104" s="751"/>
      <c r="BYO104" s="751"/>
      <c r="BYP104" s="751"/>
      <c r="BYQ104" s="751"/>
      <c r="BYR104" s="751"/>
      <c r="BYS104" s="751"/>
      <c r="BYT104" s="751"/>
      <c r="BYU104" s="751"/>
      <c r="BYV104" s="751"/>
      <c r="BYW104" s="751"/>
      <c r="BYX104" s="751"/>
      <c r="BYY104" s="751"/>
      <c r="BYZ104" s="751"/>
      <c r="BZA104" s="751"/>
      <c r="BZB104" s="751"/>
      <c r="BZC104" s="751"/>
      <c r="BZD104" s="751"/>
      <c r="BZE104" s="751"/>
      <c r="BZF104" s="751"/>
      <c r="BZG104" s="751"/>
      <c r="BZH104" s="751"/>
      <c r="BZI104" s="751"/>
      <c r="BZJ104" s="751"/>
      <c r="BZK104" s="751"/>
      <c r="BZL104" s="751"/>
      <c r="BZM104" s="751"/>
      <c r="BZN104" s="751"/>
      <c r="BZO104" s="751"/>
      <c r="BZP104" s="751"/>
      <c r="BZQ104" s="751"/>
      <c r="BZR104" s="751"/>
      <c r="BZS104" s="751"/>
      <c r="BZT104" s="751"/>
      <c r="BZU104" s="751"/>
      <c r="BZV104" s="751"/>
      <c r="BZW104" s="751"/>
      <c r="BZX104" s="751"/>
      <c r="BZY104" s="751"/>
      <c r="BZZ104" s="751"/>
      <c r="CAA104" s="751"/>
      <c r="CAB104" s="751"/>
      <c r="CAC104" s="751"/>
      <c r="CAD104" s="751"/>
      <c r="CAE104" s="751"/>
      <c r="CAF104" s="751"/>
      <c r="CAG104" s="751"/>
      <c r="CAH104" s="751"/>
      <c r="CAI104" s="751"/>
      <c r="CAJ104" s="751"/>
      <c r="CAK104" s="751"/>
      <c r="CAL104" s="751"/>
      <c r="CAM104" s="751"/>
      <c r="CAN104" s="751"/>
      <c r="CAO104" s="751"/>
      <c r="CAP104" s="751"/>
      <c r="CAQ104" s="751"/>
      <c r="CAR104" s="751"/>
      <c r="CAS104" s="751"/>
      <c r="CAT104" s="751"/>
      <c r="CAU104" s="751"/>
      <c r="CAV104" s="751"/>
      <c r="CAW104" s="751"/>
      <c r="CAX104" s="751"/>
      <c r="CAY104" s="751"/>
      <c r="CAZ104" s="751"/>
      <c r="CBA104" s="751"/>
      <c r="CBB104" s="751"/>
      <c r="CBC104" s="751"/>
      <c r="CBD104" s="751"/>
      <c r="CBE104" s="751"/>
      <c r="CBF104" s="751"/>
      <c r="CBG104" s="751"/>
      <c r="CBH104" s="751"/>
      <c r="CBI104" s="751"/>
      <c r="CBJ104" s="751"/>
      <c r="CBK104" s="751"/>
      <c r="CBL104" s="751"/>
      <c r="CBM104" s="751"/>
      <c r="CBN104" s="751"/>
      <c r="CBO104" s="751"/>
      <c r="CBP104" s="751"/>
      <c r="CBQ104" s="751"/>
      <c r="CBR104" s="751"/>
      <c r="CBS104" s="751"/>
      <c r="CBT104" s="751"/>
      <c r="CBU104" s="751"/>
      <c r="CBV104" s="751"/>
      <c r="CBW104" s="751"/>
      <c r="CBX104" s="751"/>
      <c r="CBY104" s="751"/>
      <c r="CBZ104" s="751"/>
      <c r="CCA104" s="751"/>
      <c r="CCB104" s="751"/>
      <c r="CCC104" s="751"/>
      <c r="CCD104" s="751"/>
      <c r="CCE104" s="751"/>
      <c r="CCF104" s="751"/>
      <c r="CCG104" s="751"/>
      <c r="CCH104" s="751"/>
      <c r="CCI104" s="751"/>
      <c r="CCJ104" s="751"/>
      <c r="CCK104" s="751"/>
      <c r="CCL104" s="751"/>
      <c r="CCM104" s="751"/>
      <c r="CCN104" s="751"/>
      <c r="CCO104" s="751"/>
      <c r="CCP104" s="751"/>
      <c r="CCQ104" s="751"/>
      <c r="CCR104" s="751"/>
      <c r="CCS104" s="751"/>
      <c r="CCT104" s="751"/>
      <c r="CCU104" s="751"/>
      <c r="CCV104" s="751"/>
      <c r="CCW104" s="751"/>
      <c r="CCX104" s="751"/>
      <c r="CCY104" s="751"/>
      <c r="CCZ104" s="751"/>
      <c r="CDA104" s="751"/>
      <c r="CDB104" s="751"/>
      <c r="CDC104" s="751"/>
      <c r="CDD104" s="751"/>
      <c r="CDE104" s="751"/>
      <c r="CDF104" s="751"/>
      <c r="CDG104" s="751"/>
      <c r="CDH104" s="751"/>
      <c r="CDI104" s="751"/>
      <c r="CDJ104" s="751"/>
      <c r="CDK104" s="751"/>
      <c r="CDL104" s="751"/>
      <c r="CDM104" s="751"/>
      <c r="CDN104" s="751"/>
      <c r="CDO104" s="751"/>
      <c r="CDP104" s="751"/>
      <c r="CDQ104" s="751"/>
      <c r="CDR104" s="751"/>
      <c r="CDS104" s="751"/>
      <c r="CDT104" s="751"/>
      <c r="CDU104" s="751"/>
      <c r="CDV104" s="751"/>
      <c r="CDW104" s="751"/>
      <c r="CDX104" s="751"/>
      <c r="CDY104" s="751"/>
      <c r="CDZ104" s="751"/>
      <c r="CEA104" s="751"/>
      <c r="CEB104" s="751"/>
      <c r="CEC104" s="751"/>
      <c r="CED104" s="751"/>
      <c r="CEE104" s="751"/>
      <c r="CEF104" s="751"/>
      <c r="CEG104" s="751"/>
      <c r="CEH104" s="751"/>
      <c r="CEI104" s="751"/>
      <c r="CEJ104" s="751"/>
      <c r="CEK104" s="751"/>
      <c r="CEL104" s="751"/>
      <c r="CEM104" s="751"/>
      <c r="CEN104" s="751"/>
      <c r="CEO104" s="751"/>
      <c r="CEP104" s="751"/>
      <c r="CEQ104" s="751"/>
      <c r="CER104" s="751"/>
      <c r="CES104" s="751"/>
      <c r="CET104" s="751"/>
      <c r="CEU104" s="751"/>
      <c r="CEV104" s="751"/>
      <c r="CEW104" s="751"/>
      <c r="CEX104" s="751"/>
      <c r="CEY104" s="751"/>
      <c r="CEZ104" s="751"/>
      <c r="CFA104" s="751"/>
      <c r="CFB104" s="751"/>
      <c r="CFC104" s="751"/>
      <c r="CFD104" s="751"/>
      <c r="CFE104" s="751"/>
      <c r="CFF104" s="751"/>
      <c r="CFG104" s="751"/>
      <c r="CFH104" s="751"/>
      <c r="CFI104" s="751"/>
      <c r="CFJ104" s="751"/>
      <c r="CFK104" s="751"/>
      <c r="CFL104" s="751"/>
      <c r="CFM104" s="751"/>
      <c r="CFN104" s="751"/>
      <c r="CFO104" s="751"/>
      <c r="CFP104" s="751"/>
      <c r="CFQ104" s="751"/>
      <c r="CFR104" s="751"/>
      <c r="CFS104" s="751"/>
      <c r="CFT104" s="751"/>
      <c r="CFU104" s="751"/>
      <c r="CFV104" s="751"/>
      <c r="CFW104" s="751"/>
      <c r="CFX104" s="751"/>
      <c r="CFY104" s="751"/>
      <c r="CFZ104" s="751"/>
      <c r="CGA104" s="751"/>
      <c r="CGB104" s="751"/>
      <c r="CGC104" s="751"/>
      <c r="CGD104" s="751"/>
      <c r="CGE104" s="751"/>
      <c r="CGF104" s="751"/>
      <c r="CGG104" s="751"/>
      <c r="CGH104" s="751"/>
      <c r="CGI104" s="751"/>
      <c r="CGJ104" s="751"/>
      <c r="CGK104" s="751"/>
      <c r="CGL104" s="751"/>
      <c r="CGM104" s="751"/>
      <c r="CGN104" s="751"/>
      <c r="CGO104" s="751"/>
      <c r="CGP104" s="751"/>
      <c r="CGQ104" s="751"/>
      <c r="CGR104" s="751"/>
      <c r="CGS104" s="751"/>
      <c r="CGT104" s="751"/>
      <c r="CGU104" s="751"/>
      <c r="CGV104" s="751"/>
      <c r="CGW104" s="751"/>
      <c r="CGX104" s="751"/>
      <c r="CGY104" s="751"/>
      <c r="CGZ104" s="751"/>
      <c r="CHA104" s="751"/>
      <c r="CHB104" s="751"/>
      <c r="CHC104" s="751"/>
      <c r="CHD104" s="751"/>
      <c r="CHE104" s="751"/>
      <c r="CHF104" s="751"/>
      <c r="CHG104" s="751"/>
      <c r="CHH104" s="751"/>
      <c r="CHI104" s="751"/>
      <c r="CHJ104" s="751"/>
      <c r="CHK104" s="751"/>
      <c r="CHL104" s="751"/>
      <c r="CHM104" s="751"/>
      <c r="CHN104" s="751"/>
      <c r="CHO104" s="751"/>
      <c r="CHP104" s="751"/>
      <c r="CHQ104" s="751"/>
      <c r="CHR104" s="751"/>
      <c r="CHS104" s="751"/>
      <c r="CHT104" s="751"/>
      <c r="CHU104" s="751"/>
      <c r="CHV104" s="751"/>
      <c r="CHW104" s="751"/>
      <c r="CHX104" s="751"/>
      <c r="CHY104" s="751"/>
      <c r="CHZ104" s="751"/>
      <c r="CIA104" s="751"/>
      <c r="CIB104" s="751"/>
      <c r="CIC104" s="751"/>
      <c r="CID104" s="751"/>
      <c r="CIE104" s="751"/>
      <c r="CIF104" s="751"/>
      <c r="CIG104" s="751"/>
      <c r="CIH104" s="751"/>
      <c r="CII104" s="751"/>
      <c r="CIJ104" s="751"/>
      <c r="CIK104" s="751"/>
      <c r="CIL104" s="751"/>
      <c r="CIM104" s="751"/>
      <c r="CIN104" s="751"/>
      <c r="CIO104" s="751"/>
      <c r="CIP104" s="751"/>
      <c r="CIQ104" s="751"/>
      <c r="CIR104" s="751"/>
      <c r="CIS104" s="751"/>
      <c r="CIT104" s="751"/>
      <c r="CIU104" s="751"/>
      <c r="CIV104" s="751"/>
      <c r="CIW104" s="751"/>
      <c r="CIX104" s="751"/>
      <c r="CIY104" s="751"/>
      <c r="CIZ104" s="751"/>
      <c r="CJA104" s="751"/>
      <c r="CJB104" s="751"/>
      <c r="CJC104" s="751"/>
      <c r="CJD104" s="751"/>
      <c r="CJE104" s="751"/>
      <c r="CJF104" s="751"/>
      <c r="CJG104" s="751"/>
      <c r="CJH104" s="751"/>
      <c r="CJI104" s="751"/>
      <c r="CJJ104" s="751"/>
      <c r="CJK104" s="751"/>
      <c r="CJL104" s="751"/>
      <c r="CJM104" s="751"/>
      <c r="CJN104" s="751"/>
      <c r="CJO104" s="751"/>
      <c r="CJP104" s="751"/>
      <c r="CJQ104" s="751"/>
      <c r="CJR104" s="751"/>
      <c r="CJS104" s="751"/>
      <c r="CJT104" s="751"/>
      <c r="CJU104" s="751"/>
      <c r="CJV104" s="751"/>
      <c r="CJW104" s="751"/>
      <c r="CJX104" s="751"/>
      <c r="CJY104" s="751"/>
      <c r="CJZ104" s="751"/>
      <c r="CKA104" s="751"/>
      <c r="CKB104" s="751"/>
      <c r="CKC104" s="751"/>
      <c r="CKD104" s="751"/>
      <c r="CKE104" s="751"/>
      <c r="CKF104" s="751"/>
      <c r="CKG104" s="751"/>
      <c r="CKH104" s="751"/>
      <c r="CKI104" s="751"/>
      <c r="CKJ104" s="751"/>
      <c r="CKK104" s="751"/>
      <c r="CKL104" s="751"/>
      <c r="CKM104" s="751"/>
      <c r="CKN104" s="751"/>
      <c r="CKO104" s="751"/>
      <c r="CKP104" s="751"/>
      <c r="CKQ104" s="751"/>
      <c r="CKR104" s="751"/>
      <c r="CKS104" s="751"/>
      <c r="CKT104" s="751"/>
      <c r="CKU104" s="751"/>
      <c r="CKV104" s="751"/>
      <c r="CKW104" s="751"/>
      <c r="CKX104" s="751"/>
      <c r="CKY104" s="751"/>
      <c r="CKZ104" s="751"/>
      <c r="CLA104" s="751"/>
      <c r="CLB104" s="751"/>
      <c r="CLC104" s="751"/>
      <c r="CLD104" s="751"/>
      <c r="CLE104" s="751"/>
      <c r="CLF104" s="751"/>
      <c r="CLG104" s="751"/>
      <c r="CLH104" s="751"/>
      <c r="CLI104" s="751"/>
      <c r="CLJ104" s="751"/>
      <c r="CLK104" s="751"/>
      <c r="CLL104" s="751"/>
      <c r="CLM104" s="751"/>
      <c r="CLN104" s="751"/>
      <c r="CLO104" s="751"/>
      <c r="CLP104" s="751"/>
      <c r="CLQ104" s="751"/>
      <c r="CLR104" s="751"/>
      <c r="CLS104" s="751"/>
      <c r="CLT104" s="751"/>
      <c r="CLU104" s="751"/>
      <c r="CLV104" s="751"/>
      <c r="CLW104" s="751"/>
      <c r="CLX104" s="751"/>
      <c r="CLY104" s="751"/>
      <c r="CLZ104" s="751"/>
      <c r="CMA104" s="751"/>
      <c r="CMB104" s="751"/>
      <c r="CMC104" s="751"/>
      <c r="CMD104" s="751"/>
      <c r="CME104" s="751"/>
      <c r="CMF104" s="751"/>
      <c r="CMG104" s="751"/>
      <c r="CMH104" s="751"/>
      <c r="CMI104" s="751"/>
      <c r="CMJ104" s="751"/>
      <c r="CMK104" s="751"/>
      <c r="CML104" s="751"/>
      <c r="CMM104" s="751"/>
      <c r="CMN104" s="751"/>
      <c r="CMO104" s="751"/>
      <c r="CMP104" s="751"/>
      <c r="CMQ104" s="751"/>
      <c r="CMR104" s="751"/>
      <c r="CMS104" s="751"/>
      <c r="CMT104" s="751"/>
      <c r="CMU104" s="751"/>
      <c r="CMV104" s="751"/>
      <c r="CMW104" s="751"/>
      <c r="CMX104" s="751"/>
      <c r="CMY104" s="751"/>
      <c r="CMZ104" s="751"/>
      <c r="CNA104" s="751"/>
      <c r="CNB104" s="751"/>
      <c r="CNC104" s="751"/>
      <c r="CND104" s="751"/>
      <c r="CNE104" s="751"/>
      <c r="CNF104" s="751"/>
      <c r="CNG104" s="751"/>
      <c r="CNH104" s="751"/>
      <c r="CNI104" s="751"/>
      <c r="CNJ104" s="751"/>
      <c r="CNK104" s="751"/>
      <c r="CNL104" s="751"/>
      <c r="CNM104" s="751"/>
      <c r="CNN104" s="751"/>
      <c r="CNO104" s="751"/>
      <c r="CNP104" s="751"/>
      <c r="CNQ104" s="751"/>
      <c r="CNR104" s="751"/>
      <c r="CNS104" s="751"/>
      <c r="CNT104" s="751"/>
      <c r="CNU104" s="751"/>
      <c r="CNV104" s="751"/>
      <c r="CNW104" s="751"/>
      <c r="CNX104" s="751"/>
      <c r="CNY104" s="751"/>
      <c r="CNZ104" s="751"/>
      <c r="COA104" s="751"/>
      <c r="COB104" s="751"/>
      <c r="COC104" s="751"/>
      <c r="COD104" s="751"/>
      <c r="COE104" s="751"/>
      <c r="COF104" s="751"/>
      <c r="COG104" s="751"/>
      <c r="COH104" s="751"/>
      <c r="COI104" s="751"/>
      <c r="COJ104" s="751"/>
      <c r="COK104" s="751"/>
      <c r="COL104" s="751"/>
      <c r="COM104" s="751"/>
      <c r="CON104" s="751"/>
      <c r="COO104" s="751"/>
      <c r="COP104" s="751"/>
      <c r="COQ104" s="751"/>
      <c r="COR104" s="751"/>
      <c r="COS104" s="751"/>
      <c r="COT104" s="751"/>
      <c r="COU104" s="751"/>
      <c r="COV104" s="751"/>
      <c r="COW104" s="751"/>
      <c r="COX104" s="751"/>
      <c r="COY104" s="751"/>
      <c r="COZ104" s="751"/>
      <c r="CPA104" s="751"/>
      <c r="CPB104" s="751"/>
      <c r="CPC104" s="751"/>
      <c r="CPD104" s="751"/>
      <c r="CPE104" s="751"/>
      <c r="CPF104" s="751"/>
      <c r="CPG104" s="751"/>
      <c r="CPH104" s="751"/>
      <c r="CPI104" s="751"/>
      <c r="CPJ104" s="751"/>
      <c r="CPK104" s="751"/>
      <c r="CPL104" s="751"/>
      <c r="CPM104" s="751"/>
      <c r="CPN104" s="751"/>
      <c r="CPO104" s="751"/>
      <c r="CPP104" s="751"/>
      <c r="CPQ104" s="751"/>
      <c r="CPR104" s="751"/>
      <c r="CPS104" s="751"/>
      <c r="CPT104" s="751"/>
      <c r="CPU104" s="751"/>
      <c r="CPV104" s="751"/>
      <c r="CPW104" s="751"/>
      <c r="CPX104" s="751"/>
      <c r="CPY104" s="751"/>
      <c r="CPZ104" s="751"/>
      <c r="CQA104" s="751"/>
      <c r="CQB104" s="751"/>
      <c r="CQC104" s="751"/>
      <c r="CQD104" s="751"/>
      <c r="CQE104" s="751"/>
      <c r="CQF104" s="751"/>
      <c r="CQG104" s="751"/>
      <c r="CQH104" s="751"/>
      <c r="CQI104" s="751"/>
      <c r="CQJ104" s="751"/>
      <c r="CQK104" s="751"/>
      <c r="CQL104" s="751"/>
      <c r="CQM104" s="751"/>
      <c r="CQN104" s="751"/>
      <c r="CQO104" s="751"/>
      <c r="CQP104" s="751"/>
      <c r="CQQ104" s="751"/>
      <c r="CQR104" s="751"/>
      <c r="CQS104" s="751"/>
      <c r="CQT104" s="751"/>
      <c r="CQU104" s="751"/>
      <c r="CQV104" s="751"/>
      <c r="CQW104" s="751"/>
      <c r="CQX104" s="751"/>
      <c r="CQY104" s="751"/>
      <c r="CQZ104" s="751"/>
      <c r="CRA104" s="751"/>
      <c r="CRB104" s="751"/>
      <c r="CRC104" s="751"/>
      <c r="CRD104" s="751"/>
      <c r="CRE104" s="751"/>
      <c r="CRF104" s="751"/>
      <c r="CRG104" s="751"/>
      <c r="CRH104" s="751"/>
      <c r="CRI104" s="751"/>
      <c r="CRJ104" s="751"/>
      <c r="CRK104" s="751"/>
      <c r="CRL104" s="751"/>
      <c r="CRM104" s="751"/>
      <c r="CRN104" s="751"/>
      <c r="CRO104" s="751"/>
      <c r="CRP104" s="751"/>
      <c r="CRQ104" s="751"/>
      <c r="CRR104" s="751"/>
      <c r="CRS104" s="751"/>
      <c r="CRT104" s="751"/>
      <c r="CRU104" s="751"/>
      <c r="CRV104" s="751"/>
      <c r="CRW104" s="751"/>
      <c r="CRX104" s="751"/>
      <c r="CRY104" s="751"/>
      <c r="CRZ104" s="751"/>
      <c r="CSA104" s="751"/>
      <c r="CSB104" s="751"/>
      <c r="CSC104" s="751"/>
      <c r="CSD104" s="751"/>
      <c r="CSE104" s="751"/>
      <c r="CSF104" s="751"/>
      <c r="CSG104" s="751"/>
      <c r="CSH104" s="751"/>
      <c r="CSI104" s="751"/>
      <c r="CSJ104" s="751"/>
      <c r="CSK104" s="751"/>
      <c r="CSL104" s="751"/>
      <c r="CSM104" s="751"/>
      <c r="CSN104" s="751"/>
      <c r="CSO104" s="751"/>
      <c r="CSP104" s="751"/>
      <c r="CSQ104" s="751"/>
      <c r="CSR104" s="751"/>
      <c r="CSS104" s="751"/>
      <c r="CST104" s="751"/>
      <c r="CSU104" s="751"/>
      <c r="CSV104" s="751"/>
      <c r="CSW104" s="751"/>
      <c r="CSX104" s="751"/>
      <c r="CSY104" s="751"/>
      <c r="CSZ104" s="751"/>
      <c r="CTA104" s="751"/>
      <c r="CTB104" s="751"/>
      <c r="CTC104" s="751"/>
      <c r="CTD104" s="751"/>
      <c r="CTE104" s="751"/>
      <c r="CTF104" s="751"/>
      <c r="CTG104" s="751"/>
      <c r="CTH104" s="751"/>
      <c r="CTI104" s="751"/>
      <c r="CTJ104" s="751"/>
      <c r="CTK104" s="751"/>
      <c r="CTL104" s="751"/>
      <c r="CTM104" s="751"/>
      <c r="CTN104" s="751"/>
      <c r="CTO104" s="751"/>
      <c r="CTP104" s="751"/>
      <c r="CTQ104" s="751"/>
      <c r="CTR104" s="751"/>
      <c r="CTS104" s="751"/>
      <c r="CTT104" s="751"/>
      <c r="CTU104" s="751"/>
      <c r="CTV104" s="751"/>
      <c r="CTW104" s="751"/>
      <c r="CTX104" s="751"/>
      <c r="CTY104" s="751"/>
      <c r="CTZ104" s="751"/>
      <c r="CUA104" s="751"/>
      <c r="CUB104" s="751"/>
      <c r="CUC104" s="751"/>
      <c r="CUD104" s="751"/>
      <c r="CUE104" s="751"/>
      <c r="CUF104" s="751"/>
      <c r="CUG104" s="751"/>
      <c r="CUH104" s="751"/>
      <c r="CUI104" s="751"/>
      <c r="CUJ104" s="751"/>
      <c r="CUK104" s="751"/>
      <c r="CUL104" s="751"/>
      <c r="CUM104" s="751"/>
      <c r="CUN104" s="751"/>
      <c r="CUO104" s="751"/>
      <c r="CUP104" s="751"/>
      <c r="CUQ104" s="751"/>
      <c r="CUR104" s="751"/>
      <c r="CUS104" s="751"/>
      <c r="CUT104" s="751"/>
      <c r="CUU104" s="751"/>
      <c r="CUV104" s="751"/>
      <c r="CUW104" s="751"/>
      <c r="CUX104" s="751"/>
      <c r="CUY104" s="751"/>
      <c r="CUZ104" s="751"/>
      <c r="CVA104" s="751"/>
      <c r="CVB104" s="751"/>
      <c r="CVC104" s="751"/>
      <c r="CVD104" s="751"/>
      <c r="CVE104" s="751"/>
      <c r="CVF104" s="751"/>
      <c r="CVG104" s="751"/>
      <c r="CVH104" s="751"/>
      <c r="CVI104" s="751"/>
      <c r="CVJ104" s="751"/>
      <c r="CVK104" s="751"/>
      <c r="CVL104" s="751"/>
      <c r="CVM104" s="751"/>
      <c r="CVN104" s="751"/>
      <c r="CVO104" s="751"/>
      <c r="CVP104" s="751"/>
      <c r="CVQ104" s="751"/>
      <c r="CVR104" s="751"/>
      <c r="CVS104" s="751"/>
      <c r="CVT104" s="751"/>
      <c r="CVU104" s="751"/>
      <c r="CVV104" s="751"/>
      <c r="CVW104" s="751"/>
      <c r="CVX104" s="751"/>
      <c r="CVY104" s="751"/>
      <c r="CVZ104" s="751"/>
      <c r="CWA104" s="751"/>
      <c r="CWB104" s="751"/>
      <c r="CWC104" s="751"/>
      <c r="CWD104" s="751"/>
      <c r="CWE104" s="751"/>
      <c r="CWF104" s="751"/>
      <c r="CWG104" s="751"/>
      <c r="CWH104" s="751"/>
      <c r="CWI104" s="751"/>
      <c r="CWJ104" s="751"/>
      <c r="CWK104" s="751"/>
      <c r="CWL104" s="751"/>
      <c r="CWM104" s="751"/>
      <c r="CWN104" s="751"/>
      <c r="CWO104" s="751"/>
      <c r="CWP104" s="751"/>
      <c r="CWQ104" s="751"/>
      <c r="CWR104" s="751"/>
      <c r="CWS104" s="751"/>
      <c r="CWT104" s="751"/>
      <c r="CWU104" s="751"/>
      <c r="CWV104" s="751"/>
      <c r="CWW104" s="751"/>
      <c r="CWX104" s="751"/>
      <c r="CWY104" s="751"/>
      <c r="CWZ104" s="751"/>
      <c r="CXA104" s="751"/>
      <c r="CXB104" s="751"/>
      <c r="CXC104" s="751"/>
      <c r="CXD104" s="751"/>
      <c r="CXE104" s="751"/>
      <c r="CXF104" s="751"/>
      <c r="CXG104" s="751"/>
      <c r="CXH104" s="751"/>
      <c r="CXI104" s="751"/>
      <c r="CXJ104" s="751"/>
      <c r="CXK104" s="751"/>
      <c r="CXL104" s="751"/>
      <c r="CXM104" s="751"/>
      <c r="CXN104" s="751"/>
      <c r="CXO104" s="751"/>
      <c r="CXP104" s="751"/>
      <c r="CXQ104" s="751"/>
      <c r="CXR104" s="751"/>
      <c r="CXS104" s="751"/>
      <c r="CXT104" s="751"/>
      <c r="CXU104" s="751"/>
      <c r="CXV104" s="751"/>
      <c r="CXW104" s="751"/>
      <c r="CXX104" s="751"/>
      <c r="CXY104" s="751"/>
      <c r="CXZ104" s="751"/>
      <c r="CYA104" s="751"/>
      <c r="CYB104" s="751"/>
      <c r="CYC104" s="751"/>
      <c r="CYD104" s="751"/>
      <c r="CYE104" s="751"/>
      <c r="CYF104" s="751"/>
      <c r="CYG104" s="751"/>
      <c r="CYH104" s="751"/>
      <c r="CYI104" s="751"/>
      <c r="CYJ104" s="751"/>
      <c r="CYK104" s="751"/>
      <c r="CYL104" s="751"/>
      <c r="CYM104" s="751"/>
      <c r="CYN104" s="751"/>
      <c r="CYO104" s="751"/>
      <c r="CYP104" s="751"/>
      <c r="CYQ104" s="751"/>
      <c r="CYR104" s="751"/>
      <c r="CYS104" s="751"/>
      <c r="CYT104" s="751"/>
      <c r="CYU104" s="751"/>
      <c r="CYV104" s="751"/>
      <c r="CYW104" s="751"/>
      <c r="CYX104" s="751"/>
      <c r="CYY104" s="751"/>
      <c r="CYZ104" s="751"/>
      <c r="CZA104" s="751"/>
      <c r="CZB104" s="751"/>
      <c r="CZC104" s="751"/>
      <c r="CZD104" s="751"/>
      <c r="CZE104" s="751"/>
      <c r="CZF104" s="751"/>
      <c r="CZG104" s="751"/>
      <c r="CZH104" s="751"/>
      <c r="CZI104" s="751"/>
      <c r="CZJ104" s="751"/>
      <c r="CZK104" s="751"/>
      <c r="CZL104" s="751"/>
      <c r="CZM104" s="751"/>
      <c r="CZN104" s="751"/>
      <c r="CZO104" s="751"/>
      <c r="CZP104" s="751"/>
      <c r="CZQ104" s="751"/>
      <c r="CZR104" s="751"/>
      <c r="CZS104" s="751"/>
      <c r="CZT104" s="751"/>
      <c r="CZU104" s="751"/>
      <c r="CZV104" s="751"/>
      <c r="CZW104" s="751"/>
      <c r="CZX104" s="751"/>
      <c r="CZY104" s="751"/>
      <c r="CZZ104" s="751"/>
      <c r="DAA104" s="751"/>
      <c r="DAB104" s="751"/>
      <c r="DAC104" s="751"/>
      <c r="DAD104" s="751"/>
      <c r="DAE104" s="751"/>
      <c r="DAF104" s="751"/>
      <c r="DAG104" s="751"/>
      <c r="DAH104" s="751"/>
      <c r="DAI104" s="751"/>
      <c r="DAJ104" s="751"/>
      <c r="DAK104" s="751"/>
      <c r="DAL104" s="751"/>
      <c r="DAM104" s="751"/>
      <c r="DAN104" s="751"/>
      <c r="DAO104" s="751"/>
      <c r="DAP104" s="751"/>
      <c r="DAQ104" s="751"/>
      <c r="DAR104" s="751"/>
      <c r="DAS104" s="751"/>
      <c r="DAT104" s="751"/>
      <c r="DAU104" s="751"/>
      <c r="DAV104" s="751"/>
      <c r="DAW104" s="751"/>
      <c r="DAX104" s="751"/>
      <c r="DAY104" s="751"/>
      <c r="DAZ104" s="751"/>
      <c r="DBA104" s="751"/>
      <c r="DBB104" s="751"/>
      <c r="DBC104" s="751"/>
      <c r="DBD104" s="751"/>
      <c r="DBE104" s="751"/>
      <c r="DBF104" s="751"/>
      <c r="DBG104" s="751"/>
      <c r="DBH104" s="751"/>
      <c r="DBI104" s="751"/>
      <c r="DBJ104" s="751"/>
      <c r="DBK104" s="751"/>
      <c r="DBL104" s="751"/>
      <c r="DBM104" s="751"/>
      <c r="DBN104" s="751"/>
      <c r="DBO104" s="751"/>
      <c r="DBP104" s="751"/>
      <c r="DBQ104" s="751"/>
      <c r="DBR104" s="751"/>
      <c r="DBS104" s="751"/>
      <c r="DBT104" s="751"/>
      <c r="DBU104" s="751"/>
      <c r="DBV104" s="751"/>
      <c r="DBW104" s="751"/>
      <c r="DBX104" s="751"/>
      <c r="DBY104" s="751"/>
      <c r="DBZ104" s="751"/>
      <c r="DCA104" s="751"/>
      <c r="DCB104" s="751"/>
      <c r="DCC104" s="751"/>
      <c r="DCD104" s="751"/>
      <c r="DCE104" s="751"/>
      <c r="DCF104" s="751"/>
      <c r="DCG104" s="751"/>
      <c r="DCH104" s="751"/>
      <c r="DCI104" s="751"/>
      <c r="DCJ104" s="751"/>
      <c r="DCK104" s="751"/>
      <c r="DCL104" s="751"/>
      <c r="DCM104" s="751"/>
      <c r="DCN104" s="751"/>
      <c r="DCO104" s="751"/>
      <c r="DCP104" s="751"/>
      <c r="DCQ104" s="751"/>
      <c r="DCR104" s="751"/>
      <c r="DCS104" s="751"/>
      <c r="DCT104" s="751"/>
      <c r="DCU104" s="751"/>
      <c r="DCV104" s="751"/>
      <c r="DCW104" s="751"/>
      <c r="DCX104" s="751"/>
      <c r="DCY104" s="751"/>
      <c r="DCZ104" s="751"/>
      <c r="DDA104" s="751"/>
      <c r="DDB104" s="751"/>
      <c r="DDC104" s="751"/>
      <c r="DDD104" s="751"/>
      <c r="DDE104" s="751"/>
      <c r="DDF104" s="751"/>
      <c r="DDG104" s="751"/>
      <c r="DDH104" s="751"/>
      <c r="DDI104" s="751"/>
      <c r="DDJ104" s="751"/>
      <c r="DDK104" s="751"/>
      <c r="DDL104" s="751"/>
      <c r="DDM104" s="751"/>
      <c r="DDN104" s="751"/>
      <c r="DDO104" s="751"/>
      <c r="DDP104" s="751"/>
      <c r="DDQ104" s="751"/>
      <c r="DDR104" s="751"/>
      <c r="DDS104" s="751"/>
      <c r="DDT104" s="751"/>
      <c r="DDU104" s="751"/>
      <c r="DDV104" s="751"/>
      <c r="DDW104" s="751"/>
      <c r="DDX104" s="751"/>
      <c r="DDY104" s="751"/>
      <c r="DDZ104" s="751"/>
      <c r="DEA104" s="751"/>
      <c r="DEB104" s="751"/>
      <c r="DEC104" s="751"/>
      <c r="DED104" s="751"/>
      <c r="DEE104" s="751"/>
      <c r="DEF104" s="751"/>
      <c r="DEG104" s="751"/>
      <c r="DEH104" s="751"/>
      <c r="DEI104" s="751"/>
      <c r="DEJ104" s="751"/>
      <c r="DEK104" s="751"/>
      <c r="DEL104" s="751"/>
      <c r="DEM104" s="751"/>
      <c r="DEN104" s="751"/>
      <c r="DEO104" s="751"/>
      <c r="DEP104" s="751"/>
      <c r="DEQ104" s="751"/>
      <c r="DER104" s="751"/>
      <c r="DES104" s="751"/>
      <c r="DET104" s="751"/>
      <c r="DEU104" s="751"/>
      <c r="DEV104" s="751"/>
      <c r="DEW104" s="751"/>
      <c r="DEX104" s="751"/>
      <c r="DEY104" s="751"/>
      <c r="DEZ104" s="751"/>
      <c r="DFA104" s="751"/>
      <c r="DFB104" s="751"/>
      <c r="DFC104" s="751"/>
      <c r="DFD104" s="751"/>
      <c r="DFE104" s="751"/>
      <c r="DFF104" s="751"/>
      <c r="DFG104" s="751"/>
      <c r="DFH104" s="751"/>
      <c r="DFI104" s="751"/>
      <c r="DFJ104" s="751"/>
      <c r="DFK104" s="751"/>
      <c r="DFL104" s="751"/>
      <c r="DFM104" s="751"/>
      <c r="DFN104" s="751"/>
      <c r="DFO104" s="751"/>
      <c r="DFP104" s="751"/>
      <c r="DFQ104" s="751"/>
      <c r="DFR104" s="751"/>
      <c r="DFS104" s="751"/>
      <c r="DFT104" s="751"/>
      <c r="DFU104" s="751"/>
      <c r="DFV104" s="751"/>
      <c r="DFW104" s="751"/>
      <c r="DFX104" s="751"/>
      <c r="DFY104" s="751"/>
      <c r="DFZ104" s="751"/>
      <c r="DGA104" s="751"/>
      <c r="DGB104" s="751"/>
      <c r="DGC104" s="751"/>
      <c r="DGD104" s="751"/>
      <c r="DGE104" s="751"/>
      <c r="DGF104" s="751"/>
      <c r="DGG104" s="751"/>
      <c r="DGH104" s="751"/>
      <c r="DGI104" s="751"/>
      <c r="DGJ104" s="751"/>
      <c r="DGK104" s="751"/>
      <c r="DGL104" s="751"/>
      <c r="DGM104" s="751"/>
      <c r="DGN104" s="751"/>
      <c r="DGO104" s="751"/>
      <c r="DGP104" s="751"/>
      <c r="DGQ104" s="751"/>
      <c r="DGR104" s="751"/>
      <c r="DGS104" s="751"/>
      <c r="DGT104" s="751"/>
      <c r="DGU104" s="751"/>
      <c r="DGV104" s="751"/>
      <c r="DGW104" s="751"/>
      <c r="DGX104" s="751"/>
      <c r="DGY104" s="751"/>
      <c r="DGZ104" s="751"/>
      <c r="DHA104" s="751"/>
      <c r="DHB104" s="751"/>
      <c r="DHC104" s="751"/>
      <c r="DHD104" s="751"/>
      <c r="DHE104" s="751"/>
      <c r="DHF104" s="751"/>
      <c r="DHG104" s="751"/>
      <c r="DHH104" s="751"/>
      <c r="DHI104" s="751"/>
      <c r="DHJ104" s="751"/>
      <c r="DHK104" s="751"/>
      <c r="DHL104" s="751"/>
      <c r="DHM104" s="751"/>
      <c r="DHN104" s="751"/>
      <c r="DHO104" s="751"/>
      <c r="DHP104" s="751"/>
      <c r="DHQ104" s="751"/>
      <c r="DHR104" s="751"/>
      <c r="DHS104" s="751"/>
      <c r="DHT104" s="751"/>
      <c r="DHU104" s="751"/>
      <c r="DHV104" s="751"/>
      <c r="DHW104" s="751"/>
      <c r="DHX104" s="751"/>
      <c r="DHY104" s="751"/>
      <c r="DHZ104" s="751"/>
      <c r="DIA104" s="751"/>
      <c r="DIB104" s="751"/>
      <c r="DIC104" s="751"/>
      <c r="DID104" s="751"/>
      <c r="DIE104" s="751"/>
      <c r="DIF104" s="751"/>
      <c r="DIG104" s="751"/>
      <c r="DIH104" s="751"/>
      <c r="DII104" s="751"/>
      <c r="DIJ104" s="751"/>
      <c r="DIK104" s="751"/>
      <c r="DIL104" s="751"/>
      <c r="DIM104" s="751"/>
      <c r="DIN104" s="751"/>
      <c r="DIO104" s="751"/>
      <c r="DIP104" s="751"/>
      <c r="DIQ104" s="751"/>
      <c r="DIR104" s="751"/>
      <c r="DIS104" s="751"/>
      <c r="DIT104" s="751"/>
      <c r="DIU104" s="751"/>
      <c r="DIV104" s="751"/>
      <c r="DIW104" s="751"/>
      <c r="DIX104" s="751"/>
      <c r="DIY104" s="751"/>
      <c r="DIZ104" s="751"/>
      <c r="DJA104" s="751"/>
      <c r="DJB104" s="751"/>
      <c r="DJC104" s="751"/>
      <c r="DJD104" s="751"/>
      <c r="DJE104" s="751"/>
      <c r="DJF104" s="751"/>
      <c r="DJG104" s="751"/>
      <c r="DJH104" s="751"/>
      <c r="DJI104" s="751"/>
      <c r="DJJ104" s="751"/>
      <c r="DJK104" s="751"/>
      <c r="DJL104" s="751"/>
      <c r="DJM104" s="751"/>
      <c r="DJN104" s="751"/>
      <c r="DJO104" s="751"/>
      <c r="DJP104" s="751"/>
      <c r="DJQ104" s="751"/>
      <c r="DJR104" s="751"/>
      <c r="DJS104" s="751"/>
      <c r="DJT104" s="751"/>
      <c r="DJU104" s="751"/>
      <c r="DJV104" s="751"/>
      <c r="DJW104" s="751"/>
      <c r="DJX104" s="751"/>
      <c r="DJY104" s="751"/>
      <c r="DJZ104" s="751"/>
      <c r="DKA104" s="751"/>
      <c r="DKB104" s="751"/>
      <c r="DKC104" s="751"/>
      <c r="DKD104" s="751"/>
      <c r="DKE104" s="751"/>
      <c r="DKF104" s="751"/>
      <c r="DKG104" s="751"/>
      <c r="DKH104" s="751"/>
      <c r="DKI104" s="751"/>
      <c r="DKJ104" s="751"/>
      <c r="DKK104" s="751"/>
      <c r="DKL104" s="751"/>
      <c r="DKM104" s="751"/>
      <c r="DKN104" s="751"/>
      <c r="DKO104" s="751"/>
      <c r="DKP104" s="751"/>
      <c r="DKQ104" s="751"/>
      <c r="DKR104" s="751"/>
      <c r="DKS104" s="751"/>
      <c r="DKT104" s="751"/>
      <c r="DKU104" s="751"/>
      <c r="DKV104" s="751"/>
      <c r="DKW104" s="751"/>
      <c r="DKX104" s="751"/>
      <c r="DKY104" s="751"/>
      <c r="DKZ104" s="751"/>
      <c r="DLA104" s="751"/>
      <c r="DLB104" s="751"/>
      <c r="DLC104" s="751"/>
      <c r="DLD104" s="751"/>
      <c r="DLE104" s="751"/>
      <c r="DLF104" s="751"/>
      <c r="DLG104" s="751"/>
      <c r="DLH104" s="751"/>
      <c r="DLI104" s="751"/>
      <c r="DLJ104" s="751"/>
      <c r="DLK104" s="751"/>
      <c r="DLL104" s="751"/>
      <c r="DLM104" s="751"/>
      <c r="DLN104" s="751"/>
      <c r="DLO104" s="751"/>
      <c r="DLP104" s="751"/>
      <c r="DLQ104" s="751"/>
      <c r="DLR104" s="751"/>
      <c r="DLS104" s="751"/>
      <c r="DLT104" s="751"/>
      <c r="DLU104" s="751"/>
      <c r="DLV104" s="751"/>
      <c r="DLW104" s="751"/>
      <c r="DLX104" s="751"/>
      <c r="DLY104" s="751"/>
      <c r="DLZ104" s="751"/>
      <c r="DMA104" s="751"/>
      <c r="DMB104" s="751"/>
      <c r="DMC104" s="751"/>
      <c r="DMD104" s="751"/>
      <c r="DME104" s="751"/>
      <c r="DMF104" s="751"/>
      <c r="DMG104" s="751"/>
      <c r="DMH104" s="751"/>
      <c r="DMI104" s="751"/>
      <c r="DMJ104" s="751"/>
      <c r="DMK104" s="751"/>
      <c r="DML104" s="751"/>
      <c r="DMM104" s="751"/>
      <c r="DMN104" s="751"/>
      <c r="DMO104" s="751"/>
      <c r="DMP104" s="751"/>
      <c r="DMQ104" s="751"/>
      <c r="DMR104" s="751"/>
      <c r="DMS104" s="751"/>
      <c r="DMT104" s="751"/>
      <c r="DMU104" s="751"/>
      <c r="DMV104" s="751"/>
      <c r="DMW104" s="751"/>
      <c r="DMX104" s="751"/>
      <c r="DMY104" s="751"/>
      <c r="DMZ104" s="751"/>
      <c r="DNA104" s="751"/>
      <c r="DNB104" s="751"/>
      <c r="DNC104" s="751"/>
      <c r="DND104" s="751"/>
      <c r="DNE104" s="751"/>
      <c r="DNF104" s="751"/>
      <c r="DNG104" s="751"/>
      <c r="DNH104" s="751"/>
      <c r="DNI104" s="751"/>
      <c r="DNJ104" s="751"/>
      <c r="DNK104" s="751"/>
      <c r="DNL104" s="751"/>
      <c r="DNM104" s="751"/>
      <c r="DNN104" s="751"/>
      <c r="DNO104" s="751"/>
      <c r="DNP104" s="751"/>
      <c r="DNQ104" s="751"/>
      <c r="DNR104" s="751"/>
      <c r="DNS104" s="751"/>
      <c r="DNT104" s="751"/>
      <c r="DNU104" s="751"/>
      <c r="DNV104" s="751"/>
      <c r="DNW104" s="751"/>
      <c r="DNX104" s="751"/>
      <c r="DNY104" s="751"/>
      <c r="DNZ104" s="751"/>
      <c r="DOA104" s="751"/>
      <c r="DOB104" s="751"/>
      <c r="DOC104" s="751"/>
      <c r="DOD104" s="751"/>
      <c r="DOE104" s="751"/>
      <c r="DOF104" s="751"/>
      <c r="DOG104" s="751"/>
      <c r="DOH104" s="751"/>
      <c r="DOI104" s="751"/>
      <c r="DOJ104" s="751"/>
      <c r="DOK104" s="751"/>
      <c r="DOL104" s="751"/>
      <c r="DOM104" s="751"/>
      <c r="DON104" s="751"/>
      <c r="DOO104" s="751"/>
      <c r="DOP104" s="751"/>
      <c r="DOQ104" s="751"/>
      <c r="DOR104" s="751"/>
      <c r="DOS104" s="751"/>
      <c r="DOT104" s="751"/>
      <c r="DOU104" s="751"/>
      <c r="DOV104" s="751"/>
      <c r="DOW104" s="751"/>
      <c r="DOX104" s="751"/>
      <c r="DOY104" s="751"/>
      <c r="DOZ104" s="751"/>
      <c r="DPA104" s="751"/>
      <c r="DPB104" s="751"/>
      <c r="DPC104" s="751"/>
      <c r="DPD104" s="751"/>
      <c r="DPE104" s="751"/>
      <c r="DPF104" s="751"/>
      <c r="DPG104" s="751"/>
      <c r="DPH104" s="751"/>
      <c r="DPI104" s="751"/>
      <c r="DPJ104" s="751"/>
      <c r="DPK104" s="751"/>
      <c r="DPL104" s="751"/>
      <c r="DPM104" s="751"/>
      <c r="DPN104" s="751"/>
      <c r="DPO104" s="751"/>
      <c r="DPP104" s="751"/>
      <c r="DPQ104" s="751"/>
      <c r="DPR104" s="751"/>
      <c r="DPS104" s="751"/>
      <c r="DPT104" s="751"/>
      <c r="DPU104" s="751"/>
      <c r="DPV104" s="751"/>
      <c r="DPW104" s="751"/>
      <c r="DPX104" s="751"/>
      <c r="DPY104" s="751"/>
      <c r="DPZ104" s="751"/>
      <c r="DQA104" s="751"/>
      <c r="DQB104" s="751"/>
      <c r="DQC104" s="751"/>
      <c r="DQD104" s="751"/>
      <c r="DQE104" s="751"/>
      <c r="DQF104" s="751"/>
      <c r="DQG104" s="751"/>
      <c r="DQH104" s="751"/>
      <c r="DQI104" s="751"/>
      <c r="DQJ104" s="751"/>
      <c r="DQK104" s="751"/>
      <c r="DQL104" s="751"/>
      <c r="DQM104" s="751"/>
      <c r="DQN104" s="751"/>
      <c r="DQO104" s="751"/>
      <c r="DQP104" s="751"/>
      <c r="DQQ104" s="751"/>
      <c r="DQR104" s="751"/>
      <c r="DQS104" s="751"/>
      <c r="DQT104" s="751"/>
      <c r="DQU104" s="751"/>
      <c r="DQV104" s="751"/>
      <c r="DQW104" s="751"/>
      <c r="DQX104" s="751"/>
      <c r="DQY104" s="751"/>
      <c r="DQZ104" s="751"/>
      <c r="DRA104" s="751"/>
      <c r="DRB104" s="751"/>
      <c r="DRC104" s="751"/>
      <c r="DRD104" s="751"/>
      <c r="DRE104" s="751"/>
      <c r="DRF104" s="751"/>
      <c r="DRG104" s="751"/>
      <c r="DRH104" s="751"/>
      <c r="DRI104" s="751"/>
      <c r="DRJ104" s="751"/>
      <c r="DRK104" s="751"/>
      <c r="DRL104" s="751"/>
      <c r="DRM104" s="751"/>
      <c r="DRN104" s="751"/>
      <c r="DRO104" s="751"/>
      <c r="DRP104" s="751"/>
      <c r="DRQ104" s="751"/>
      <c r="DRR104" s="751"/>
      <c r="DRS104" s="751"/>
      <c r="DRT104" s="751"/>
      <c r="DRU104" s="751"/>
      <c r="DRV104" s="751"/>
      <c r="DRW104" s="751"/>
      <c r="DRX104" s="751"/>
      <c r="DRY104" s="751"/>
      <c r="DRZ104" s="751"/>
      <c r="DSA104" s="751"/>
      <c r="DSB104" s="751"/>
      <c r="DSC104" s="751"/>
      <c r="DSD104" s="751"/>
      <c r="DSE104" s="751"/>
      <c r="DSF104" s="751"/>
      <c r="DSG104" s="751"/>
      <c r="DSH104" s="751"/>
      <c r="DSI104" s="751"/>
      <c r="DSJ104" s="751"/>
      <c r="DSK104" s="751"/>
      <c r="DSL104" s="751"/>
      <c r="DSM104" s="751"/>
      <c r="DSN104" s="751"/>
      <c r="DSO104" s="751"/>
      <c r="DSP104" s="751"/>
      <c r="DSQ104" s="751"/>
      <c r="DSR104" s="751"/>
      <c r="DSS104" s="751"/>
      <c r="DST104" s="751"/>
      <c r="DSU104" s="751"/>
      <c r="DSV104" s="751"/>
      <c r="DSW104" s="751"/>
      <c r="DSX104" s="751"/>
      <c r="DSY104" s="751"/>
      <c r="DSZ104" s="751"/>
      <c r="DTA104" s="751"/>
      <c r="DTB104" s="751"/>
      <c r="DTC104" s="751"/>
      <c r="DTD104" s="751"/>
      <c r="DTE104" s="751"/>
      <c r="DTF104" s="751"/>
      <c r="DTG104" s="751"/>
      <c r="DTH104" s="751"/>
      <c r="DTI104" s="751"/>
      <c r="DTJ104" s="751"/>
      <c r="DTK104" s="751"/>
      <c r="DTL104" s="751"/>
      <c r="DTM104" s="751"/>
      <c r="DTN104" s="751"/>
      <c r="DTO104" s="751"/>
      <c r="DTP104" s="751"/>
      <c r="DTQ104" s="751"/>
      <c r="DTR104" s="751"/>
      <c r="DTS104" s="751"/>
      <c r="DTT104" s="751"/>
      <c r="DTU104" s="751"/>
      <c r="DTV104" s="751"/>
      <c r="DTW104" s="751"/>
      <c r="DTX104" s="751"/>
      <c r="DTY104" s="751"/>
      <c r="DTZ104" s="751"/>
      <c r="DUA104" s="751"/>
      <c r="DUB104" s="751"/>
      <c r="DUC104" s="751"/>
      <c r="DUD104" s="751"/>
      <c r="DUE104" s="751"/>
      <c r="DUF104" s="751"/>
      <c r="DUG104" s="751"/>
      <c r="DUH104" s="751"/>
      <c r="DUI104" s="751"/>
      <c r="DUJ104" s="751"/>
      <c r="DUK104" s="751"/>
      <c r="DUL104" s="751"/>
      <c r="DUM104" s="751"/>
      <c r="DUN104" s="751"/>
      <c r="DUO104" s="751"/>
      <c r="DUP104" s="751"/>
      <c r="DUQ104" s="751"/>
      <c r="DUR104" s="751"/>
      <c r="DUS104" s="751"/>
      <c r="DUT104" s="751"/>
      <c r="DUU104" s="751"/>
      <c r="DUV104" s="751"/>
      <c r="DUW104" s="751"/>
      <c r="DUX104" s="751"/>
      <c r="DUY104" s="751"/>
      <c r="DUZ104" s="751"/>
      <c r="DVA104" s="751"/>
      <c r="DVB104" s="751"/>
      <c r="DVC104" s="751"/>
      <c r="DVD104" s="751"/>
      <c r="DVE104" s="751"/>
      <c r="DVF104" s="751"/>
      <c r="DVG104" s="751"/>
      <c r="DVH104" s="751"/>
      <c r="DVI104" s="751"/>
      <c r="DVJ104" s="751"/>
      <c r="DVK104" s="751"/>
      <c r="DVL104" s="751"/>
      <c r="DVM104" s="751"/>
      <c r="DVN104" s="751"/>
      <c r="DVO104" s="751"/>
      <c r="DVP104" s="751"/>
      <c r="DVQ104" s="751"/>
      <c r="DVR104" s="751"/>
      <c r="DVS104" s="751"/>
      <c r="DVT104" s="751"/>
      <c r="DVU104" s="751"/>
      <c r="DVV104" s="751"/>
      <c r="DVW104" s="751"/>
      <c r="DVX104" s="751"/>
      <c r="DVY104" s="751"/>
      <c r="DVZ104" s="751"/>
      <c r="DWA104" s="751"/>
      <c r="DWB104" s="751"/>
      <c r="DWC104" s="751"/>
      <c r="DWD104" s="751"/>
      <c r="DWE104" s="751"/>
      <c r="DWF104" s="751"/>
      <c r="DWG104" s="751"/>
      <c r="DWH104" s="751"/>
      <c r="DWI104" s="751"/>
      <c r="DWJ104" s="751"/>
      <c r="DWK104" s="751"/>
      <c r="DWL104" s="751"/>
      <c r="DWM104" s="751"/>
      <c r="DWN104" s="751"/>
      <c r="DWO104" s="751"/>
      <c r="DWP104" s="751"/>
      <c r="DWQ104" s="751"/>
      <c r="DWR104" s="751"/>
      <c r="DWS104" s="751"/>
      <c r="DWT104" s="751"/>
      <c r="DWU104" s="751"/>
      <c r="DWV104" s="751"/>
      <c r="DWW104" s="751"/>
      <c r="DWX104" s="751"/>
      <c r="DWY104" s="751"/>
      <c r="DWZ104" s="751"/>
      <c r="DXA104" s="751"/>
      <c r="DXB104" s="751"/>
      <c r="DXC104" s="751"/>
      <c r="DXD104" s="751"/>
      <c r="DXE104" s="751"/>
      <c r="DXF104" s="751"/>
      <c r="DXG104" s="751"/>
      <c r="DXH104" s="751"/>
      <c r="DXI104" s="751"/>
      <c r="DXJ104" s="751"/>
      <c r="DXK104" s="751"/>
      <c r="DXL104" s="751"/>
      <c r="DXM104" s="751"/>
      <c r="DXN104" s="751"/>
      <c r="DXO104" s="751"/>
      <c r="DXP104" s="751"/>
      <c r="DXQ104" s="751"/>
      <c r="DXR104" s="751"/>
      <c r="DXS104" s="751"/>
      <c r="DXT104" s="751"/>
      <c r="DXU104" s="751"/>
      <c r="DXV104" s="751"/>
      <c r="DXW104" s="751"/>
      <c r="DXX104" s="751"/>
      <c r="DXY104" s="751"/>
      <c r="DXZ104" s="751"/>
      <c r="DYA104" s="751"/>
      <c r="DYB104" s="751"/>
      <c r="DYC104" s="751"/>
      <c r="DYD104" s="751"/>
      <c r="DYE104" s="751"/>
      <c r="DYF104" s="751"/>
      <c r="DYG104" s="751"/>
      <c r="DYH104" s="751"/>
      <c r="DYI104" s="751"/>
      <c r="DYJ104" s="751"/>
      <c r="DYK104" s="751"/>
      <c r="DYL104" s="751"/>
      <c r="DYM104" s="751"/>
      <c r="DYN104" s="751"/>
      <c r="DYO104" s="751"/>
      <c r="DYP104" s="751"/>
      <c r="DYQ104" s="751"/>
      <c r="DYR104" s="751"/>
      <c r="DYS104" s="751"/>
      <c r="DYT104" s="751"/>
      <c r="DYU104" s="751"/>
      <c r="DYV104" s="751"/>
      <c r="DYW104" s="751"/>
      <c r="DYX104" s="751"/>
      <c r="DYY104" s="751"/>
      <c r="DYZ104" s="751"/>
      <c r="DZA104" s="751"/>
      <c r="DZB104" s="751"/>
      <c r="DZC104" s="751"/>
      <c r="DZD104" s="751"/>
      <c r="DZE104" s="751"/>
      <c r="DZF104" s="751"/>
      <c r="DZG104" s="751"/>
      <c r="DZH104" s="751"/>
      <c r="DZI104" s="751"/>
      <c r="DZJ104" s="751"/>
      <c r="DZK104" s="751"/>
      <c r="DZL104" s="751"/>
      <c r="DZM104" s="751"/>
      <c r="DZN104" s="751"/>
      <c r="DZO104" s="751"/>
      <c r="DZP104" s="751"/>
      <c r="DZQ104" s="751"/>
      <c r="DZR104" s="751"/>
      <c r="DZS104" s="751"/>
      <c r="DZT104" s="751"/>
      <c r="DZU104" s="751"/>
      <c r="DZV104" s="751"/>
      <c r="DZW104" s="751"/>
      <c r="DZX104" s="751"/>
      <c r="DZY104" s="751"/>
      <c r="DZZ104" s="751"/>
      <c r="EAA104" s="751"/>
      <c r="EAB104" s="751"/>
      <c r="EAC104" s="751"/>
      <c r="EAD104" s="751"/>
      <c r="EAE104" s="751"/>
      <c r="EAF104" s="751"/>
      <c r="EAG104" s="751"/>
      <c r="EAH104" s="751"/>
      <c r="EAI104" s="751"/>
      <c r="EAJ104" s="751"/>
      <c r="EAK104" s="751"/>
      <c r="EAL104" s="751"/>
      <c r="EAM104" s="751"/>
      <c r="EAN104" s="751"/>
      <c r="EAO104" s="751"/>
      <c r="EAP104" s="751"/>
      <c r="EAQ104" s="751"/>
      <c r="EAR104" s="751"/>
      <c r="EAS104" s="751"/>
      <c r="EAT104" s="751"/>
      <c r="EAU104" s="751"/>
      <c r="EAV104" s="751"/>
      <c r="EAW104" s="751"/>
      <c r="EAX104" s="751"/>
      <c r="EAY104" s="751"/>
      <c r="EAZ104" s="751"/>
      <c r="EBA104" s="751"/>
      <c r="EBB104" s="751"/>
      <c r="EBC104" s="751"/>
      <c r="EBD104" s="751"/>
      <c r="EBE104" s="751"/>
      <c r="EBF104" s="751"/>
      <c r="EBG104" s="751"/>
      <c r="EBH104" s="751"/>
      <c r="EBI104" s="751"/>
      <c r="EBJ104" s="751"/>
      <c r="EBK104" s="751"/>
      <c r="EBL104" s="751"/>
      <c r="EBM104" s="751"/>
      <c r="EBN104" s="751"/>
      <c r="EBO104" s="751"/>
      <c r="EBP104" s="751"/>
      <c r="EBQ104" s="751"/>
      <c r="EBR104" s="751"/>
      <c r="EBS104" s="751"/>
      <c r="EBT104" s="751"/>
      <c r="EBU104" s="751"/>
      <c r="EBV104" s="751"/>
      <c r="EBW104" s="751"/>
      <c r="EBX104" s="751"/>
      <c r="EBY104" s="751"/>
      <c r="EBZ104" s="751"/>
      <c r="ECA104" s="751"/>
      <c r="ECB104" s="751"/>
      <c r="ECC104" s="751"/>
      <c r="ECD104" s="751"/>
      <c r="ECE104" s="751"/>
      <c r="ECF104" s="751"/>
      <c r="ECG104" s="751"/>
      <c r="ECH104" s="751"/>
      <c r="ECI104" s="751"/>
      <c r="ECJ104" s="751"/>
      <c r="ECK104" s="751"/>
      <c r="ECL104" s="751"/>
      <c r="ECM104" s="751"/>
      <c r="ECN104" s="751"/>
      <c r="ECO104" s="751"/>
      <c r="ECP104" s="751"/>
      <c r="ECQ104" s="751"/>
      <c r="ECR104" s="751"/>
      <c r="ECS104" s="751"/>
      <c r="ECT104" s="751"/>
      <c r="ECU104" s="751"/>
      <c r="ECV104" s="751"/>
      <c r="ECW104" s="751"/>
      <c r="ECX104" s="751"/>
      <c r="ECY104" s="751"/>
      <c r="ECZ104" s="751"/>
      <c r="EDA104" s="751"/>
      <c r="EDB104" s="751"/>
      <c r="EDC104" s="751"/>
      <c r="EDD104" s="751"/>
      <c r="EDE104" s="751"/>
      <c r="EDF104" s="751"/>
      <c r="EDG104" s="751"/>
      <c r="EDH104" s="751"/>
      <c r="EDI104" s="751"/>
      <c r="EDJ104" s="751"/>
      <c r="EDK104" s="751"/>
      <c r="EDL104" s="751"/>
      <c r="EDM104" s="751"/>
      <c r="EDN104" s="751"/>
      <c r="EDO104" s="751"/>
      <c r="EDP104" s="751"/>
      <c r="EDQ104" s="751"/>
      <c r="EDR104" s="751"/>
      <c r="EDS104" s="751"/>
      <c r="EDT104" s="751"/>
      <c r="EDU104" s="751"/>
      <c r="EDV104" s="751"/>
      <c r="EDW104" s="751"/>
      <c r="EDX104" s="751"/>
      <c r="EDY104" s="751"/>
      <c r="EDZ104" s="751"/>
      <c r="EEA104" s="751"/>
      <c r="EEB104" s="751"/>
      <c r="EEC104" s="751"/>
      <c r="EED104" s="751"/>
      <c r="EEE104" s="751"/>
      <c r="EEF104" s="751"/>
      <c r="EEG104" s="751"/>
      <c r="EEH104" s="751"/>
      <c r="EEI104" s="751"/>
      <c r="EEJ104" s="751"/>
      <c r="EEK104" s="751"/>
      <c r="EEL104" s="751"/>
      <c r="EEM104" s="751"/>
      <c r="EEN104" s="751"/>
      <c r="EEO104" s="751"/>
      <c r="EEP104" s="751"/>
      <c r="EEQ104" s="751"/>
      <c r="EER104" s="751"/>
      <c r="EES104" s="751"/>
      <c r="EET104" s="751"/>
      <c r="EEU104" s="751"/>
      <c r="EEV104" s="751"/>
      <c r="EEW104" s="751"/>
      <c r="EEX104" s="751"/>
      <c r="EEY104" s="751"/>
      <c r="EEZ104" s="751"/>
      <c r="EFA104" s="751"/>
      <c r="EFB104" s="751"/>
      <c r="EFC104" s="751"/>
      <c r="EFD104" s="751"/>
      <c r="EFE104" s="751"/>
      <c r="EFF104" s="751"/>
      <c r="EFG104" s="751"/>
      <c r="EFH104" s="751"/>
      <c r="EFI104" s="751"/>
      <c r="EFJ104" s="751"/>
      <c r="EFK104" s="751"/>
      <c r="EFL104" s="751"/>
      <c r="EFM104" s="751"/>
      <c r="EFN104" s="751"/>
      <c r="EFO104" s="751"/>
      <c r="EFP104" s="751"/>
      <c r="EFQ104" s="751"/>
      <c r="EFR104" s="751"/>
      <c r="EFS104" s="751"/>
      <c r="EFT104" s="751"/>
      <c r="EFU104" s="751"/>
      <c r="EFV104" s="751"/>
      <c r="EFW104" s="751"/>
      <c r="EFX104" s="751"/>
      <c r="EFY104" s="751"/>
      <c r="EFZ104" s="751"/>
      <c r="EGA104" s="751"/>
      <c r="EGB104" s="751"/>
      <c r="EGC104" s="751"/>
      <c r="EGD104" s="751"/>
      <c r="EGE104" s="751"/>
      <c r="EGF104" s="751"/>
      <c r="EGG104" s="751"/>
      <c r="EGH104" s="751"/>
      <c r="EGI104" s="751"/>
      <c r="EGJ104" s="751"/>
      <c r="EGK104" s="751"/>
      <c r="EGL104" s="751"/>
      <c r="EGM104" s="751"/>
      <c r="EGN104" s="751"/>
      <c r="EGO104" s="751"/>
      <c r="EGP104" s="751"/>
      <c r="EGQ104" s="751"/>
      <c r="EGR104" s="751"/>
      <c r="EGS104" s="751"/>
      <c r="EGT104" s="751"/>
      <c r="EGU104" s="751"/>
      <c r="EGV104" s="751"/>
      <c r="EGW104" s="751"/>
      <c r="EGX104" s="751"/>
      <c r="EGY104" s="751"/>
      <c r="EGZ104" s="751"/>
      <c r="EHA104" s="751"/>
      <c r="EHB104" s="751"/>
      <c r="EHC104" s="751"/>
      <c r="EHD104" s="751"/>
      <c r="EHE104" s="751"/>
      <c r="EHF104" s="751"/>
      <c r="EHG104" s="751"/>
      <c r="EHH104" s="751"/>
      <c r="EHI104" s="751"/>
      <c r="EHJ104" s="751"/>
      <c r="EHK104" s="751"/>
      <c r="EHL104" s="751"/>
      <c r="EHM104" s="751"/>
      <c r="EHN104" s="751"/>
      <c r="EHO104" s="751"/>
      <c r="EHP104" s="751"/>
      <c r="EHQ104" s="751"/>
      <c r="EHR104" s="751"/>
      <c r="EHS104" s="751"/>
      <c r="EHT104" s="751"/>
      <c r="EHU104" s="751"/>
      <c r="EHV104" s="751"/>
      <c r="EHW104" s="751"/>
      <c r="EHX104" s="751"/>
      <c r="EHY104" s="751"/>
      <c r="EHZ104" s="751"/>
      <c r="EIA104" s="751"/>
      <c r="EIB104" s="751"/>
      <c r="EIC104" s="751"/>
      <c r="EID104" s="751"/>
      <c r="EIE104" s="751"/>
      <c r="EIF104" s="751"/>
      <c r="EIG104" s="751"/>
      <c r="EIH104" s="751"/>
      <c r="EII104" s="751"/>
      <c r="EIJ104" s="751"/>
      <c r="EIK104" s="751"/>
      <c r="EIL104" s="751"/>
      <c r="EIM104" s="751"/>
      <c r="EIN104" s="751"/>
      <c r="EIO104" s="751"/>
      <c r="EIP104" s="751"/>
      <c r="EIQ104" s="751"/>
      <c r="EIR104" s="751"/>
      <c r="EIS104" s="751"/>
      <c r="EIT104" s="751"/>
      <c r="EIU104" s="751"/>
      <c r="EIV104" s="751"/>
      <c r="EIW104" s="751"/>
      <c r="EIX104" s="751"/>
      <c r="EIY104" s="751"/>
      <c r="EIZ104" s="751"/>
      <c r="EJA104" s="751"/>
      <c r="EJB104" s="751"/>
      <c r="EJC104" s="751"/>
      <c r="EJD104" s="751"/>
      <c r="EJE104" s="751"/>
      <c r="EJF104" s="751"/>
      <c r="EJG104" s="751"/>
      <c r="EJH104" s="751"/>
      <c r="EJI104" s="751"/>
      <c r="EJJ104" s="751"/>
      <c r="EJK104" s="751"/>
      <c r="EJL104" s="751"/>
      <c r="EJM104" s="751"/>
      <c r="EJN104" s="751"/>
      <c r="EJO104" s="751"/>
      <c r="EJP104" s="751"/>
      <c r="EJQ104" s="751"/>
      <c r="EJR104" s="751"/>
      <c r="EJS104" s="751"/>
      <c r="EJT104" s="751"/>
      <c r="EJU104" s="751"/>
      <c r="EJV104" s="751"/>
      <c r="EJW104" s="751"/>
      <c r="EJX104" s="751"/>
      <c r="EJY104" s="751"/>
      <c r="EJZ104" s="751"/>
      <c r="EKA104" s="751"/>
      <c r="EKB104" s="751"/>
      <c r="EKC104" s="751"/>
      <c r="EKD104" s="751"/>
      <c r="EKE104" s="751"/>
      <c r="EKF104" s="751"/>
      <c r="EKG104" s="751"/>
      <c r="EKH104" s="751"/>
      <c r="EKI104" s="751"/>
      <c r="EKJ104" s="751"/>
      <c r="EKK104" s="751"/>
      <c r="EKL104" s="751"/>
      <c r="EKM104" s="751"/>
      <c r="EKN104" s="751"/>
      <c r="EKO104" s="751"/>
      <c r="EKP104" s="751"/>
      <c r="EKQ104" s="751"/>
      <c r="EKR104" s="751"/>
      <c r="EKS104" s="751"/>
      <c r="EKT104" s="751"/>
      <c r="EKU104" s="751"/>
      <c r="EKV104" s="751"/>
      <c r="EKW104" s="751"/>
      <c r="EKX104" s="751"/>
      <c r="EKY104" s="751"/>
      <c r="EKZ104" s="751"/>
      <c r="ELA104" s="751"/>
      <c r="ELB104" s="751"/>
      <c r="ELC104" s="751"/>
      <c r="ELD104" s="751"/>
      <c r="ELE104" s="751"/>
      <c r="ELF104" s="751"/>
      <c r="ELG104" s="751"/>
      <c r="ELH104" s="751"/>
      <c r="ELI104" s="751"/>
      <c r="ELJ104" s="751"/>
      <c r="ELK104" s="751"/>
      <c r="ELL104" s="751"/>
      <c r="ELM104" s="751"/>
      <c r="ELN104" s="751"/>
      <c r="ELO104" s="751"/>
      <c r="ELP104" s="751"/>
      <c r="ELQ104" s="751"/>
      <c r="ELR104" s="751"/>
      <c r="ELS104" s="751"/>
      <c r="ELT104" s="751"/>
      <c r="ELU104" s="751"/>
      <c r="ELV104" s="751"/>
      <c r="ELW104" s="751"/>
      <c r="ELX104" s="751"/>
      <c r="ELY104" s="751"/>
      <c r="ELZ104" s="751"/>
      <c r="EMA104" s="751"/>
      <c r="EMB104" s="751"/>
      <c r="EMC104" s="751"/>
      <c r="EMD104" s="751"/>
      <c r="EME104" s="751"/>
      <c r="EMF104" s="751"/>
      <c r="EMG104" s="751"/>
      <c r="EMH104" s="751"/>
      <c r="EMI104" s="751"/>
      <c r="EMJ104" s="751"/>
      <c r="EMK104" s="751"/>
      <c r="EML104" s="751"/>
      <c r="EMM104" s="751"/>
      <c r="EMN104" s="751"/>
      <c r="EMO104" s="751"/>
      <c r="EMP104" s="751"/>
      <c r="EMQ104" s="751"/>
      <c r="EMR104" s="751"/>
      <c r="EMS104" s="751"/>
      <c r="EMT104" s="751"/>
      <c r="EMU104" s="751"/>
      <c r="EMV104" s="751"/>
      <c r="EMW104" s="751"/>
      <c r="EMX104" s="751"/>
      <c r="EMY104" s="751"/>
      <c r="EMZ104" s="751"/>
      <c r="ENA104" s="751"/>
      <c r="ENB104" s="751"/>
      <c r="ENC104" s="751"/>
      <c r="END104" s="751"/>
      <c r="ENE104" s="751"/>
      <c r="ENF104" s="751"/>
      <c r="ENG104" s="751"/>
      <c r="ENH104" s="751"/>
      <c r="ENI104" s="751"/>
      <c r="ENJ104" s="751"/>
      <c r="ENK104" s="751"/>
      <c r="ENL104" s="751"/>
      <c r="ENM104" s="751"/>
      <c r="ENN104" s="751"/>
      <c r="ENO104" s="751"/>
      <c r="ENP104" s="751"/>
      <c r="ENQ104" s="751"/>
      <c r="ENR104" s="751"/>
      <c r="ENS104" s="751"/>
      <c r="ENT104" s="751"/>
      <c r="ENU104" s="751"/>
      <c r="ENV104" s="751"/>
      <c r="ENW104" s="751"/>
      <c r="ENX104" s="751"/>
      <c r="ENY104" s="751"/>
      <c r="ENZ104" s="751"/>
      <c r="EOA104" s="751"/>
      <c r="EOB104" s="751"/>
      <c r="EOC104" s="751"/>
      <c r="EOD104" s="751"/>
      <c r="EOE104" s="751"/>
      <c r="EOF104" s="751"/>
      <c r="EOG104" s="751"/>
      <c r="EOH104" s="751"/>
      <c r="EOI104" s="751"/>
      <c r="EOJ104" s="751"/>
      <c r="EOK104" s="751"/>
      <c r="EOL104" s="751"/>
      <c r="EOM104" s="751"/>
      <c r="EON104" s="751"/>
      <c r="EOO104" s="751"/>
      <c r="EOP104" s="751"/>
      <c r="EOQ104" s="751"/>
      <c r="EOR104" s="751"/>
      <c r="EOS104" s="751"/>
      <c r="EOT104" s="751"/>
      <c r="EOU104" s="751"/>
      <c r="EOV104" s="751"/>
      <c r="EOW104" s="751"/>
      <c r="EOX104" s="751"/>
      <c r="EOY104" s="751"/>
      <c r="EOZ104" s="751"/>
      <c r="EPA104" s="751"/>
      <c r="EPB104" s="751"/>
      <c r="EPC104" s="751"/>
      <c r="EPD104" s="751"/>
      <c r="EPE104" s="751"/>
      <c r="EPF104" s="751"/>
      <c r="EPG104" s="751"/>
      <c r="EPH104" s="751"/>
      <c r="EPI104" s="751"/>
      <c r="EPJ104" s="751"/>
      <c r="EPK104" s="751"/>
      <c r="EPL104" s="751"/>
      <c r="EPM104" s="751"/>
      <c r="EPN104" s="751"/>
      <c r="EPO104" s="751"/>
      <c r="EPP104" s="751"/>
      <c r="EPQ104" s="751"/>
      <c r="EPR104" s="751"/>
      <c r="EPS104" s="751"/>
      <c r="EPT104" s="751"/>
      <c r="EPU104" s="751"/>
      <c r="EPV104" s="751"/>
      <c r="EPW104" s="751"/>
      <c r="EPX104" s="751"/>
      <c r="EPY104" s="751"/>
      <c r="EPZ104" s="751"/>
      <c r="EQA104" s="751"/>
      <c r="EQB104" s="751"/>
      <c r="EQC104" s="751"/>
      <c r="EQD104" s="751"/>
      <c r="EQE104" s="751"/>
      <c r="EQF104" s="751"/>
      <c r="EQG104" s="751"/>
      <c r="EQH104" s="751"/>
      <c r="EQI104" s="751"/>
      <c r="EQJ104" s="751"/>
      <c r="EQK104" s="751"/>
      <c r="EQL104" s="751"/>
      <c r="EQM104" s="751"/>
      <c r="EQN104" s="751"/>
      <c r="EQO104" s="751"/>
      <c r="EQP104" s="751"/>
      <c r="EQQ104" s="751"/>
      <c r="EQR104" s="751"/>
      <c r="EQS104" s="751"/>
      <c r="EQT104" s="751"/>
      <c r="EQU104" s="751"/>
      <c r="EQV104" s="751"/>
      <c r="EQW104" s="751"/>
      <c r="EQX104" s="751"/>
      <c r="EQY104" s="751"/>
      <c r="EQZ104" s="751"/>
      <c r="ERA104" s="751"/>
      <c r="ERB104" s="751"/>
      <c r="ERC104" s="751"/>
      <c r="ERD104" s="751"/>
      <c r="ERE104" s="751"/>
      <c r="ERF104" s="751"/>
      <c r="ERG104" s="751"/>
      <c r="ERH104" s="751"/>
      <c r="ERI104" s="751"/>
      <c r="ERJ104" s="751"/>
      <c r="ERK104" s="751"/>
      <c r="ERL104" s="751"/>
      <c r="ERM104" s="751"/>
      <c r="ERN104" s="751"/>
      <c r="ERO104" s="751"/>
      <c r="ERP104" s="751"/>
      <c r="ERQ104" s="751"/>
      <c r="ERR104" s="751"/>
      <c r="ERS104" s="751"/>
      <c r="ERT104" s="751"/>
      <c r="ERU104" s="751"/>
      <c r="ERV104" s="751"/>
      <c r="ERW104" s="751"/>
      <c r="ERX104" s="751"/>
      <c r="ERY104" s="751"/>
      <c r="ERZ104" s="751"/>
      <c r="ESA104" s="751"/>
      <c r="ESB104" s="751"/>
      <c r="ESC104" s="751"/>
      <c r="ESD104" s="751"/>
      <c r="ESE104" s="751"/>
      <c r="ESF104" s="751"/>
      <c r="ESG104" s="751"/>
      <c r="ESH104" s="751"/>
      <c r="ESI104" s="751"/>
      <c r="ESJ104" s="751"/>
      <c r="ESK104" s="751"/>
      <c r="ESL104" s="751"/>
      <c r="ESM104" s="751"/>
      <c r="ESN104" s="751"/>
      <c r="ESO104" s="751"/>
      <c r="ESP104" s="751"/>
      <c r="ESQ104" s="751"/>
      <c r="ESR104" s="751"/>
      <c r="ESS104" s="751"/>
      <c r="EST104" s="751"/>
      <c r="ESU104" s="751"/>
      <c r="ESV104" s="751"/>
      <c r="ESW104" s="751"/>
      <c r="ESX104" s="751"/>
      <c r="ESY104" s="751"/>
      <c r="ESZ104" s="751"/>
      <c r="ETA104" s="751"/>
      <c r="ETB104" s="751"/>
      <c r="ETC104" s="751"/>
      <c r="ETD104" s="751"/>
      <c r="ETE104" s="751"/>
      <c r="ETF104" s="751"/>
      <c r="ETG104" s="751"/>
      <c r="ETH104" s="751"/>
      <c r="ETI104" s="751"/>
      <c r="ETJ104" s="751"/>
      <c r="ETK104" s="751"/>
      <c r="ETL104" s="751"/>
      <c r="ETM104" s="751"/>
      <c r="ETN104" s="751"/>
      <c r="ETO104" s="751"/>
      <c r="ETP104" s="751"/>
      <c r="ETQ104" s="751"/>
      <c r="ETR104" s="751"/>
      <c r="ETS104" s="751"/>
      <c r="ETT104" s="751"/>
      <c r="ETU104" s="751"/>
      <c r="ETV104" s="751"/>
      <c r="ETW104" s="751"/>
      <c r="ETX104" s="751"/>
      <c r="ETY104" s="751"/>
      <c r="ETZ104" s="751"/>
      <c r="EUA104" s="751"/>
      <c r="EUB104" s="751"/>
      <c r="EUC104" s="751"/>
      <c r="EUD104" s="751"/>
      <c r="EUE104" s="751"/>
      <c r="EUF104" s="751"/>
      <c r="EUG104" s="751"/>
      <c r="EUH104" s="751"/>
      <c r="EUI104" s="751"/>
      <c r="EUJ104" s="751"/>
      <c r="EUK104" s="751"/>
      <c r="EUL104" s="751"/>
      <c r="EUM104" s="751"/>
      <c r="EUN104" s="751"/>
      <c r="EUO104" s="751"/>
      <c r="EUP104" s="751"/>
      <c r="EUQ104" s="751"/>
      <c r="EUR104" s="751"/>
      <c r="EUS104" s="751"/>
      <c r="EUT104" s="751"/>
      <c r="EUU104" s="751"/>
      <c r="EUV104" s="751"/>
      <c r="EUW104" s="751"/>
      <c r="EUX104" s="751"/>
      <c r="EUY104" s="751"/>
      <c r="EUZ104" s="751"/>
      <c r="EVA104" s="751"/>
      <c r="EVB104" s="751"/>
      <c r="EVC104" s="751"/>
      <c r="EVD104" s="751"/>
      <c r="EVE104" s="751"/>
      <c r="EVF104" s="751"/>
      <c r="EVG104" s="751"/>
      <c r="EVH104" s="751"/>
      <c r="EVI104" s="751"/>
      <c r="EVJ104" s="751"/>
      <c r="EVK104" s="751"/>
      <c r="EVL104" s="751"/>
      <c r="EVM104" s="751"/>
      <c r="EVN104" s="751"/>
      <c r="EVO104" s="751"/>
      <c r="EVP104" s="751"/>
      <c r="EVQ104" s="751"/>
      <c r="EVR104" s="751"/>
      <c r="EVS104" s="751"/>
      <c r="EVT104" s="751"/>
      <c r="EVU104" s="751"/>
      <c r="EVV104" s="751"/>
      <c r="EVW104" s="751"/>
      <c r="EVX104" s="751"/>
      <c r="EVY104" s="751"/>
      <c r="EVZ104" s="751"/>
      <c r="EWA104" s="751"/>
      <c r="EWB104" s="751"/>
      <c r="EWC104" s="751"/>
      <c r="EWD104" s="751"/>
      <c r="EWE104" s="751"/>
      <c r="EWF104" s="751"/>
      <c r="EWG104" s="751"/>
      <c r="EWH104" s="751"/>
      <c r="EWI104" s="751"/>
      <c r="EWJ104" s="751"/>
      <c r="EWK104" s="751"/>
      <c r="EWL104" s="751"/>
      <c r="EWM104" s="751"/>
      <c r="EWN104" s="751"/>
      <c r="EWO104" s="751"/>
      <c r="EWP104" s="751"/>
      <c r="EWQ104" s="751"/>
      <c r="EWR104" s="751"/>
      <c r="EWS104" s="751"/>
      <c r="EWT104" s="751"/>
      <c r="EWU104" s="751"/>
      <c r="EWV104" s="751"/>
      <c r="EWW104" s="751"/>
      <c r="EWX104" s="751"/>
      <c r="EWY104" s="751"/>
      <c r="EWZ104" s="751"/>
      <c r="EXA104" s="751"/>
      <c r="EXB104" s="751"/>
      <c r="EXC104" s="751"/>
      <c r="EXD104" s="751"/>
      <c r="EXE104" s="751"/>
      <c r="EXF104" s="751"/>
      <c r="EXG104" s="751"/>
      <c r="EXH104" s="751"/>
      <c r="EXI104" s="751"/>
      <c r="EXJ104" s="751"/>
      <c r="EXK104" s="751"/>
      <c r="EXL104" s="751"/>
      <c r="EXM104" s="751"/>
      <c r="EXN104" s="751"/>
      <c r="EXO104" s="751"/>
      <c r="EXP104" s="751"/>
      <c r="EXQ104" s="751"/>
      <c r="EXR104" s="751"/>
      <c r="EXS104" s="751"/>
      <c r="EXT104" s="751"/>
      <c r="EXU104" s="751"/>
      <c r="EXV104" s="751"/>
      <c r="EXW104" s="751"/>
      <c r="EXX104" s="751"/>
      <c r="EXY104" s="751"/>
      <c r="EXZ104" s="751"/>
      <c r="EYA104" s="751"/>
      <c r="EYB104" s="751"/>
      <c r="EYC104" s="751"/>
      <c r="EYD104" s="751"/>
      <c r="EYE104" s="751"/>
      <c r="EYF104" s="751"/>
      <c r="EYG104" s="751"/>
      <c r="EYH104" s="751"/>
      <c r="EYI104" s="751"/>
      <c r="EYJ104" s="751"/>
      <c r="EYK104" s="751"/>
      <c r="EYL104" s="751"/>
      <c r="EYM104" s="751"/>
      <c r="EYN104" s="751"/>
      <c r="EYO104" s="751"/>
      <c r="EYP104" s="751"/>
      <c r="EYQ104" s="751"/>
      <c r="EYR104" s="751"/>
      <c r="EYS104" s="751"/>
      <c r="EYT104" s="751"/>
      <c r="EYU104" s="751"/>
      <c r="EYV104" s="751"/>
      <c r="EYW104" s="751"/>
      <c r="EYX104" s="751"/>
      <c r="EYY104" s="751"/>
      <c r="EYZ104" s="751"/>
      <c r="EZA104" s="751"/>
      <c r="EZB104" s="751"/>
      <c r="EZC104" s="751"/>
      <c r="EZD104" s="751"/>
      <c r="EZE104" s="751"/>
      <c r="EZF104" s="751"/>
      <c r="EZG104" s="751"/>
      <c r="EZH104" s="751"/>
      <c r="EZI104" s="751"/>
      <c r="EZJ104" s="751"/>
      <c r="EZK104" s="751"/>
      <c r="EZL104" s="751"/>
      <c r="EZM104" s="751"/>
      <c r="EZN104" s="751"/>
      <c r="EZO104" s="751"/>
      <c r="EZP104" s="751"/>
      <c r="EZQ104" s="751"/>
      <c r="EZR104" s="751"/>
      <c r="EZS104" s="751"/>
      <c r="EZT104" s="751"/>
      <c r="EZU104" s="751"/>
      <c r="EZV104" s="751"/>
      <c r="EZW104" s="751"/>
      <c r="EZX104" s="751"/>
      <c r="EZY104" s="751"/>
      <c r="EZZ104" s="751"/>
      <c r="FAA104" s="751"/>
      <c r="FAB104" s="751"/>
      <c r="FAC104" s="751"/>
      <c r="FAD104" s="751"/>
      <c r="FAE104" s="751"/>
      <c r="FAF104" s="751"/>
      <c r="FAG104" s="751"/>
      <c r="FAH104" s="751"/>
      <c r="FAI104" s="751"/>
      <c r="FAJ104" s="751"/>
      <c r="FAK104" s="751"/>
      <c r="FAL104" s="751"/>
      <c r="FAM104" s="751"/>
      <c r="FAN104" s="751"/>
      <c r="FAO104" s="751"/>
      <c r="FAP104" s="751"/>
      <c r="FAQ104" s="751"/>
      <c r="FAR104" s="751"/>
      <c r="FAS104" s="751"/>
      <c r="FAT104" s="751"/>
      <c r="FAU104" s="751"/>
      <c r="FAV104" s="751"/>
      <c r="FAW104" s="751"/>
      <c r="FAX104" s="751"/>
      <c r="FAY104" s="751"/>
      <c r="FAZ104" s="751"/>
      <c r="FBA104" s="751"/>
      <c r="FBB104" s="751"/>
      <c r="FBC104" s="751"/>
      <c r="FBD104" s="751"/>
      <c r="FBE104" s="751"/>
      <c r="FBF104" s="751"/>
      <c r="FBG104" s="751"/>
      <c r="FBH104" s="751"/>
      <c r="FBI104" s="751"/>
      <c r="FBJ104" s="751"/>
      <c r="FBK104" s="751"/>
      <c r="FBL104" s="751"/>
      <c r="FBM104" s="751"/>
      <c r="FBN104" s="751"/>
      <c r="FBO104" s="751"/>
      <c r="FBP104" s="751"/>
      <c r="FBQ104" s="751"/>
      <c r="FBR104" s="751"/>
      <c r="FBS104" s="751"/>
      <c r="FBT104" s="751"/>
      <c r="FBU104" s="751"/>
      <c r="FBV104" s="751"/>
      <c r="FBW104" s="751"/>
      <c r="FBX104" s="751"/>
      <c r="FBY104" s="751"/>
      <c r="FBZ104" s="751"/>
      <c r="FCA104" s="751"/>
      <c r="FCB104" s="751"/>
      <c r="FCC104" s="751"/>
      <c r="FCD104" s="751"/>
      <c r="FCE104" s="751"/>
      <c r="FCF104" s="751"/>
      <c r="FCG104" s="751"/>
      <c r="FCH104" s="751"/>
      <c r="FCI104" s="751"/>
      <c r="FCJ104" s="751"/>
      <c r="FCK104" s="751"/>
      <c r="FCL104" s="751"/>
      <c r="FCM104" s="751"/>
      <c r="FCN104" s="751"/>
      <c r="FCO104" s="751"/>
      <c r="FCP104" s="751"/>
      <c r="FCQ104" s="751"/>
      <c r="FCR104" s="751"/>
      <c r="FCS104" s="751"/>
      <c r="FCT104" s="751"/>
      <c r="FCU104" s="751"/>
      <c r="FCV104" s="751"/>
      <c r="FCW104" s="751"/>
      <c r="FCX104" s="751"/>
      <c r="FCY104" s="751"/>
      <c r="FCZ104" s="751"/>
      <c r="FDA104" s="751"/>
      <c r="FDB104" s="751"/>
      <c r="FDC104" s="751"/>
      <c r="FDD104" s="751"/>
      <c r="FDE104" s="751"/>
      <c r="FDF104" s="751"/>
      <c r="FDG104" s="751"/>
      <c r="FDH104" s="751"/>
      <c r="FDI104" s="751"/>
      <c r="FDJ104" s="751"/>
      <c r="FDK104" s="751"/>
      <c r="FDL104" s="751"/>
      <c r="FDM104" s="751"/>
      <c r="FDN104" s="751"/>
      <c r="FDO104" s="751"/>
      <c r="FDP104" s="751"/>
      <c r="FDQ104" s="751"/>
      <c r="FDR104" s="751"/>
      <c r="FDS104" s="751"/>
      <c r="FDT104" s="751"/>
      <c r="FDU104" s="751"/>
      <c r="FDV104" s="751"/>
      <c r="FDW104" s="751"/>
      <c r="FDX104" s="751"/>
      <c r="FDY104" s="751"/>
      <c r="FDZ104" s="751"/>
      <c r="FEA104" s="751"/>
      <c r="FEB104" s="751"/>
      <c r="FEC104" s="751"/>
      <c r="FED104" s="751"/>
      <c r="FEE104" s="751"/>
      <c r="FEF104" s="751"/>
      <c r="FEG104" s="751"/>
      <c r="FEH104" s="751"/>
      <c r="FEI104" s="751"/>
      <c r="FEJ104" s="751"/>
      <c r="FEK104" s="751"/>
      <c r="FEL104" s="751"/>
      <c r="FEM104" s="751"/>
      <c r="FEN104" s="751"/>
      <c r="FEO104" s="751"/>
      <c r="FEP104" s="751"/>
      <c r="FEQ104" s="751"/>
      <c r="FER104" s="751"/>
      <c r="FES104" s="751"/>
      <c r="FET104" s="751"/>
      <c r="FEU104" s="751"/>
      <c r="FEV104" s="751"/>
      <c r="FEW104" s="751"/>
      <c r="FEX104" s="751"/>
      <c r="FEY104" s="751"/>
      <c r="FEZ104" s="751"/>
      <c r="FFA104" s="751"/>
      <c r="FFB104" s="751"/>
      <c r="FFC104" s="751"/>
      <c r="FFD104" s="751"/>
      <c r="FFE104" s="751"/>
      <c r="FFF104" s="751"/>
      <c r="FFG104" s="751"/>
      <c r="FFH104" s="751"/>
      <c r="FFI104" s="751"/>
      <c r="FFJ104" s="751"/>
      <c r="FFK104" s="751"/>
      <c r="FFL104" s="751"/>
      <c r="FFM104" s="751"/>
      <c r="FFN104" s="751"/>
      <c r="FFO104" s="751"/>
      <c r="FFP104" s="751"/>
      <c r="FFQ104" s="751"/>
      <c r="FFR104" s="751"/>
      <c r="FFS104" s="751"/>
      <c r="FFT104" s="751"/>
      <c r="FFU104" s="751"/>
      <c r="FFV104" s="751"/>
      <c r="FFW104" s="751"/>
      <c r="FFX104" s="751"/>
      <c r="FFY104" s="751"/>
      <c r="FFZ104" s="751"/>
      <c r="FGA104" s="751"/>
      <c r="FGB104" s="751"/>
      <c r="FGC104" s="751"/>
      <c r="FGD104" s="751"/>
      <c r="FGE104" s="751"/>
      <c r="FGF104" s="751"/>
      <c r="FGG104" s="751"/>
      <c r="FGH104" s="751"/>
      <c r="FGI104" s="751"/>
      <c r="FGJ104" s="751"/>
      <c r="FGK104" s="751"/>
      <c r="FGL104" s="751"/>
      <c r="FGM104" s="751"/>
      <c r="FGN104" s="751"/>
      <c r="FGO104" s="751"/>
      <c r="FGP104" s="751"/>
      <c r="FGQ104" s="751"/>
      <c r="FGR104" s="751"/>
      <c r="FGS104" s="751"/>
      <c r="FGT104" s="751"/>
      <c r="FGU104" s="751"/>
      <c r="FGV104" s="751"/>
      <c r="FGW104" s="751"/>
      <c r="FGX104" s="751"/>
      <c r="FGY104" s="751"/>
      <c r="FGZ104" s="751"/>
      <c r="FHA104" s="751"/>
      <c r="FHB104" s="751"/>
      <c r="FHC104" s="751"/>
      <c r="FHD104" s="751"/>
      <c r="FHE104" s="751"/>
      <c r="FHF104" s="751"/>
      <c r="FHG104" s="751"/>
      <c r="FHH104" s="751"/>
      <c r="FHI104" s="751"/>
      <c r="FHJ104" s="751"/>
      <c r="FHK104" s="751"/>
      <c r="FHL104" s="751"/>
      <c r="FHM104" s="751"/>
      <c r="FHN104" s="751"/>
      <c r="FHO104" s="751"/>
      <c r="FHP104" s="751"/>
      <c r="FHQ104" s="751"/>
      <c r="FHR104" s="751"/>
      <c r="FHS104" s="751"/>
      <c r="FHT104" s="751"/>
      <c r="FHU104" s="751"/>
      <c r="FHV104" s="751"/>
      <c r="FHW104" s="751"/>
      <c r="FHX104" s="751"/>
      <c r="FHY104" s="751"/>
      <c r="FHZ104" s="751"/>
      <c r="FIA104" s="751"/>
      <c r="FIB104" s="751"/>
      <c r="FIC104" s="751"/>
      <c r="FID104" s="751"/>
      <c r="FIE104" s="751"/>
      <c r="FIF104" s="751"/>
      <c r="FIG104" s="751"/>
      <c r="FIH104" s="751"/>
      <c r="FII104" s="751"/>
      <c r="FIJ104" s="751"/>
      <c r="FIK104" s="751"/>
      <c r="FIL104" s="751"/>
      <c r="FIM104" s="751"/>
      <c r="FIN104" s="751"/>
      <c r="FIO104" s="751"/>
      <c r="FIP104" s="751"/>
      <c r="FIQ104" s="751"/>
      <c r="FIR104" s="751"/>
      <c r="FIS104" s="751"/>
      <c r="FIT104" s="751"/>
      <c r="FIU104" s="751"/>
      <c r="FIV104" s="751"/>
      <c r="FIW104" s="751"/>
      <c r="FIX104" s="751"/>
      <c r="FIY104" s="751"/>
      <c r="FIZ104" s="751"/>
      <c r="FJA104" s="751"/>
      <c r="FJB104" s="751"/>
      <c r="FJC104" s="751"/>
      <c r="FJD104" s="751"/>
      <c r="FJE104" s="751"/>
      <c r="FJF104" s="751"/>
      <c r="FJG104" s="751"/>
      <c r="FJH104" s="751"/>
      <c r="FJI104" s="751"/>
      <c r="FJJ104" s="751"/>
      <c r="FJK104" s="751"/>
      <c r="FJL104" s="751"/>
      <c r="FJM104" s="751"/>
      <c r="FJN104" s="751"/>
      <c r="FJO104" s="751"/>
      <c r="FJP104" s="751"/>
      <c r="FJQ104" s="751"/>
      <c r="FJR104" s="751"/>
      <c r="FJS104" s="751"/>
      <c r="FJT104" s="751"/>
      <c r="FJU104" s="751"/>
      <c r="FJV104" s="751"/>
      <c r="FJW104" s="751"/>
      <c r="FJX104" s="751"/>
      <c r="FJY104" s="751"/>
      <c r="FJZ104" s="751"/>
      <c r="FKA104" s="751"/>
      <c r="FKB104" s="751"/>
      <c r="FKC104" s="751"/>
      <c r="FKD104" s="751"/>
      <c r="FKE104" s="751"/>
      <c r="FKF104" s="751"/>
      <c r="FKG104" s="751"/>
      <c r="FKH104" s="751"/>
      <c r="FKI104" s="751"/>
      <c r="FKJ104" s="751"/>
      <c r="FKK104" s="751"/>
      <c r="FKL104" s="751"/>
      <c r="FKM104" s="751"/>
      <c r="FKN104" s="751"/>
      <c r="FKO104" s="751"/>
      <c r="FKP104" s="751"/>
      <c r="FKQ104" s="751"/>
      <c r="FKR104" s="751"/>
      <c r="FKS104" s="751"/>
      <c r="FKT104" s="751"/>
      <c r="FKU104" s="751"/>
      <c r="FKV104" s="751"/>
      <c r="FKW104" s="751"/>
      <c r="FKX104" s="751"/>
      <c r="FKY104" s="751"/>
      <c r="FKZ104" s="751"/>
      <c r="FLA104" s="751"/>
      <c r="FLB104" s="751"/>
      <c r="FLC104" s="751"/>
      <c r="FLD104" s="751"/>
      <c r="FLE104" s="751"/>
      <c r="FLF104" s="751"/>
      <c r="FLG104" s="751"/>
      <c r="FLH104" s="751"/>
      <c r="FLI104" s="751"/>
      <c r="FLJ104" s="751"/>
      <c r="FLK104" s="751"/>
      <c r="FLL104" s="751"/>
      <c r="FLM104" s="751"/>
      <c r="FLN104" s="751"/>
      <c r="FLO104" s="751"/>
      <c r="FLP104" s="751"/>
      <c r="FLQ104" s="751"/>
      <c r="FLR104" s="751"/>
      <c r="FLS104" s="751"/>
      <c r="FLT104" s="751"/>
      <c r="FLU104" s="751"/>
      <c r="FLV104" s="751"/>
      <c r="FLW104" s="751"/>
      <c r="FLX104" s="751"/>
      <c r="FLY104" s="751"/>
      <c r="FLZ104" s="751"/>
      <c r="FMA104" s="751"/>
      <c r="FMB104" s="751"/>
      <c r="FMC104" s="751"/>
      <c r="FMD104" s="751"/>
      <c r="FME104" s="751"/>
      <c r="FMF104" s="751"/>
      <c r="FMG104" s="751"/>
      <c r="FMH104" s="751"/>
      <c r="FMI104" s="751"/>
      <c r="FMJ104" s="751"/>
      <c r="FMK104" s="751"/>
      <c r="FML104" s="751"/>
      <c r="FMM104" s="751"/>
      <c r="FMN104" s="751"/>
      <c r="FMO104" s="751"/>
      <c r="FMP104" s="751"/>
      <c r="FMQ104" s="751"/>
      <c r="FMR104" s="751"/>
      <c r="FMS104" s="751"/>
      <c r="FMT104" s="751"/>
      <c r="FMU104" s="751"/>
      <c r="FMV104" s="751"/>
      <c r="FMW104" s="751"/>
      <c r="FMX104" s="751"/>
      <c r="FMY104" s="751"/>
      <c r="FMZ104" s="751"/>
      <c r="FNA104" s="751"/>
      <c r="FNB104" s="751"/>
      <c r="FNC104" s="751"/>
      <c r="FND104" s="751"/>
      <c r="FNE104" s="751"/>
      <c r="FNF104" s="751"/>
      <c r="FNG104" s="751"/>
      <c r="FNH104" s="751"/>
      <c r="FNI104" s="751"/>
      <c r="FNJ104" s="751"/>
      <c r="FNK104" s="751"/>
      <c r="FNL104" s="751"/>
      <c r="FNM104" s="751"/>
      <c r="FNN104" s="751"/>
      <c r="FNO104" s="751"/>
      <c r="FNP104" s="751"/>
      <c r="FNQ104" s="751"/>
      <c r="FNR104" s="751"/>
      <c r="FNS104" s="751"/>
      <c r="FNT104" s="751"/>
      <c r="FNU104" s="751"/>
      <c r="FNV104" s="751"/>
      <c r="FNW104" s="751"/>
      <c r="FNX104" s="751"/>
      <c r="FNY104" s="751"/>
      <c r="FNZ104" s="751"/>
      <c r="FOA104" s="751"/>
      <c r="FOB104" s="751"/>
      <c r="FOC104" s="751"/>
      <c r="FOD104" s="751"/>
      <c r="FOE104" s="751"/>
      <c r="FOF104" s="751"/>
      <c r="FOG104" s="751"/>
      <c r="FOH104" s="751"/>
      <c r="FOI104" s="751"/>
      <c r="FOJ104" s="751"/>
      <c r="FOK104" s="751"/>
      <c r="FOL104" s="751"/>
      <c r="FOM104" s="751"/>
      <c r="FON104" s="751"/>
      <c r="FOO104" s="751"/>
      <c r="FOP104" s="751"/>
      <c r="FOQ104" s="751"/>
      <c r="FOR104" s="751"/>
      <c r="FOS104" s="751"/>
      <c r="FOT104" s="751"/>
      <c r="FOU104" s="751"/>
      <c r="FOV104" s="751"/>
      <c r="FOW104" s="751"/>
      <c r="FOX104" s="751"/>
      <c r="FOY104" s="751"/>
      <c r="FOZ104" s="751"/>
      <c r="FPA104" s="751"/>
      <c r="FPB104" s="751"/>
      <c r="FPC104" s="751"/>
      <c r="FPD104" s="751"/>
      <c r="FPE104" s="751"/>
      <c r="FPF104" s="751"/>
      <c r="FPG104" s="751"/>
      <c r="FPH104" s="751"/>
      <c r="FPI104" s="751"/>
      <c r="FPJ104" s="751"/>
      <c r="FPK104" s="751"/>
      <c r="FPL104" s="751"/>
      <c r="FPM104" s="751"/>
      <c r="FPN104" s="751"/>
      <c r="FPO104" s="751"/>
      <c r="FPP104" s="751"/>
      <c r="FPQ104" s="751"/>
      <c r="FPR104" s="751"/>
      <c r="FPS104" s="751"/>
      <c r="FPT104" s="751"/>
      <c r="FPU104" s="751"/>
      <c r="FPV104" s="751"/>
      <c r="FPW104" s="751"/>
      <c r="FPX104" s="751"/>
      <c r="FPY104" s="751"/>
      <c r="FPZ104" s="751"/>
      <c r="FQA104" s="751"/>
      <c r="FQB104" s="751"/>
      <c r="FQC104" s="751"/>
      <c r="FQD104" s="751"/>
      <c r="FQE104" s="751"/>
      <c r="FQF104" s="751"/>
      <c r="FQG104" s="751"/>
      <c r="FQH104" s="751"/>
      <c r="FQI104" s="751"/>
      <c r="FQJ104" s="751"/>
      <c r="FQK104" s="751"/>
      <c r="FQL104" s="751"/>
      <c r="FQM104" s="751"/>
      <c r="FQN104" s="751"/>
      <c r="FQO104" s="751"/>
      <c r="FQP104" s="751"/>
      <c r="FQQ104" s="751"/>
      <c r="FQR104" s="751"/>
      <c r="FQS104" s="751"/>
      <c r="FQT104" s="751"/>
      <c r="FQU104" s="751"/>
      <c r="FQV104" s="751"/>
      <c r="FQW104" s="751"/>
      <c r="FQX104" s="751"/>
      <c r="FQY104" s="751"/>
      <c r="FQZ104" s="751"/>
      <c r="FRA104" s="751"/>
      <c r="FRB104" s="751"/>
      <c r="FRC104" s="751"/>
      <c r="FRD104" s="751"/>
      <c r="FRE104" s="751"/>
      <c r="FRF104" s="751"/>
      <c r="FRG104" s="751"/>
      <c r="FRH104" s="751"/>
      <c r="FRI104" s="751"/>
      <c r="FRJ104" s="751"/>
      <c r="FRK104" s="751"/>
      <c r="FRL104" s="751"/>
      <c r="FRM104" s="751"/>
      <c r="FRN104" s="751"/>
      <c r="FRO104" s="751"/>
      <c r="FRP104" s="751"/>
      <c r="FRQ104" s="751"/>
      <c r="FRR104" s="751"/>
      <c r="FRS104" s="751"/>
      <c r="FRT104" s="751"/>
      <c r="FRU104" s="751"/>
      <c r="FRV104" s="751"/>
      <c r="FRW104" s="751"/>
      <c r="FRX104" s="751"/>
      <c r="FRY104" s="751"/>
      <c r="FRZ104" s="751"/>
      <c r="FSA104" s="751"/>
      <c r="FSB104" s="751"/>
      <c r="FSC104" s="751"/>
      <c r="FSD104" s="751"/>
      <c r="FSE104" s="751"/>
      <c r="FSF104" s="751"/>
      <c r="FSG104" s="751"/>
      <c r="FSH104" s="751"/>
      <c r="FSI104" s="751"/>
      <c r="FSJ104" s="751"/>
      <c r="FSK104" s="751"/>
      <c r="FSL104" s="751"/>
      <c r="FSM104" s="751"/>
      <c r="FSN104" s="751"/>
      <c r="FSO104" s="751"/>
      <c r="FSP104" s="751"/>
      <c r="FSQ104" s="751"/>
      <c r="FSR104" s="751"/>
      <c r="FSS104" s="751"/>
      <c r="FST104" s="751"/>
      <c r="FSU104" s="751"/>
      <c r="FSV104" s="751"/>
      <c r="FSW104" s="751"/>
      <c r="FSX104" s="751"/>
      <c r="FSY104" s="751"/>
      <c r="FSZ104" s="751"/>
      <c r="FTA104" s="751"/>
      <c r="FTB104" s="751"/>
      <c r="FTC104" s="751"/>
      <c r="FTD104" s="751"/>
      <c r="FTE104" s="751"/>
      <c r="FTF104" s="751"/>
      <c r="FTG104" s="751"/>
      <c r="FTH104" s="751"/>
      <c r="FTI104" s="751"/>
      <c r="FTJ104" s="751"/>
      <c r="FTK104" s="751"/>
      <c r="FTL104" s="751"/>
      <c r="FTM104" s="751"/>
      <c r="FTN104" s="751"/>
      <c r="FTO104" s="751"/>
      <c r="FTP104" s="751"/>
      <c r="FTQ104" s="751"/>
      <c r="FTR104" s="751"/>
      <c r="FTS104" s="751"/>
      <c r="FTT104" s="751"/>
      <c r="FTU104" s="751"/>
      <c r="FTV104" s="751"/>
      <c r="FTW104" s="751"/>
      <c r="FTX104" s="751"/>
      <c r="FTY104" s="751"/>
      <c r="FTZ104" s="751"/>
      <c r="FUA104" s="751"/>
      <c r="FUB104" s="751"/>
      <c r="FUC104" s="751"/>
      <c r="FUD104" s="751"/>
      <c r="FUE104" s="751"/>
      <c r="FUF104" s="751"/>
      <c r="FUG104" s="751"/>
      <c r="FUH104" s="751"/>
      <c r="FUI104" s="751"/>
      <c r="FUJ104" s="751"/>
      <c r="FUK104" s="751"/>
      <c r="FUL104" s="751"/>
      <c r="FUM104" s="751"/>
      <c r="FUN104" s="751"/>
      <c r="FUO104" s="751"/>
      <c r="FUP104" s="751"/>
      <c r="FUQ104" s="751"/>
      <c r="FUR104" s="751"/>
      <c r="FUS104" s="751"/>
      <c r="FUT104" s="751"/>
      <c r="FUU104" s="751"/>
      <c r="FUV104" s="751"/>
      <c r="FUW104" s="751"/>
      <c r="FUX104" s="751"/>
      <c r="FUY104" s="751"/>
      <c r="FUZ104" s="751"/>
      <c r="FVA104" s="751"/>
      <c r="FVB104" s="751"/>
      <c r="FVC104" s="751"/>
      <c r="FVD104" s="751"/>
      <c r="FVE104" s="751"/>
      <c r="FVF104" s="751"/>
      <c r="FVG104" s="751"/>
      <c r="FVH104" s="751"/>
      <c r="FVI104" s="751"/>
      <c r="FVJ104" s="751"/>
      <c r="FVK104" s="751"/>
      <c r="FVL104" s="751"/>
      <c r="FVM104" s="751"/>
      <c r="FVN104" s="751"/>
      <c r="FVO104" s="751"/>
      <c r="FVP104" s="751"/>
      <c r="FVQ104" s="751"/>
      <c r="FVR104" s="751"/>
      <c r="FVS104" s="751"/>
      <c r="FVT104" s="751"/>
      <c r="FVU104" s="751"/>
      <c r="FVV104" s="751"/>
      <c r="FVW104" s="751"/>
      <c r="FVX104" s="751"/>
      <c r="FVY104" s="751"/>
      <c r="FVZ104" s="751"/>
      <c r="FWA104" s="751"/>
      <c r="FWB104" s="751"/>
      <c r="FWC104" s="751"/>
      <c r="FWD104" s="751"/>
      <c r="FWE104" s="751"/>
      <c r="FWF104" s="751"/>
      <c r="FWG104" s="751"/>
      <c r="FWH104" s="751"/>
      <c r="FWI104" s="751"/>
      <c r="FWJ104" s="751"/>
      <c r="FWK104" s="751"/>
      <c r="FWL104" s="751"/>
      <c r="FWM104" s="751"/>
      <c r="FWN104" s="751"/>
      <c r="FWO104" s="751"/>
      <c r="FWP104" s="751"/>
      <c r="FWQ104" s="751"/>
      <c r="FWR104" s="751"/>
      <c r="FWS104" s="751"/>
      <c r="FWT104" s="751"/>
      <c r="FWU104" s="751"/>
      <c r="FWV104" s="751"/>
      <c r="FWW104" s="751"/>
      <c r="FWX104" s="751"/>
      <c r="FWY104" s="751"/>
      <c r="FWZ104" s="751"/>
      <c r="FXA104" s="751"/>
      <c r="FXB104" s="751"/>
      <c r="FXC104" s="751"/>
      <c r="FXD104" s="751"/>
      <c r="FXE104" s="751"/>
      <c r="FXF104" s="751"/>
      <c r="FXG104" s="751"/>
      <c r="FXH104" s="751"/>
      <c r="FXI104" s="751"/>
      <c r="FXJ104" s="751"/>
      <c r="FXK104" s="751"/>
      <c r="FXL104" s="751"/>
      <c r="FXM104" s="751"/>
      <c r="FXN104" s="751"/>
      <c r="FXO104" s="751"/>
      <c r="FXP104" s="751"/>
      <c r="FXQ104" s="751"/>
      <c r="FXR104" s="751"/>
      <c r="FXS104" s="751"/>
      <c r="FXT104" s="751"/>
      <c r="FXU104" s="751"/>
      <c r="FXV104" s="751"/>
      <c r="FXW104" s="751"/>
      <c r="FXX104" s="751"/>
      <c r="FXY104" s="751"/>
      <c r="FXZ104" s="751"/>
      <c r="FYA104" s="751"/>
      <c r="FYB104" s="751"/>
      <c r="FYC104" s="751"/>
      <c r="FYD104" s="751"/>
      <c r="FYE104" s="751"/>
      <c r="FYF104" s="751"/>
      <c r="FYG104" s="751"/>
      <c r="FYH104" s="751"/>
      <c r="FYI104" s="751"/>
      <c r="FYJ104" s="751"/>
      <c r="FYK104" s="751"/>
      <c r="FYL104" s="751"/>
      <c r="FYM104" s="751"/>
      <c r="FYN104" s="751"/>
      <c r="FYO104" s="751"/>
      <c r="FYP104" s="751"/>
      <c r="FYQ104" s="751"/>
      <c r="FYR104" s="751"/>
      <c r="FYS104" s="751"/>
      <c r="FYT104" s="751"/>
      <c r="FYU104" s="751"/>
      <c r="FYV104" s="751"/>
      <c r="FYW104" s="751"/>
      <c r="FYX104" s="751"/>
      <c r="FYY104" s="751"/>
      <c r="FYZ104" s="751"/>
      <c r="FZA104" s="751"/>
      <c r="FZB104" s="751"/>
      <c r="FZC104" s="751"/>
      <c r="FZD104" s="751"/>
      <c r="FZE104" s="751"/>
      <c r="FZF104" s="751"/>
      <c r="FZG104" s="751"/>
      <c r="FZH104" s="751"/>
      <c r="FZI104" s="751"/>
      <c r="FZJ104" s="751"/>
      <c r="FZK104" s="751"/>
      <c r="FZL104" s="751"/>
      <c r="FZM104" s="751"/>
      <c r="FZN104" s="751"/>
      <c r="FZO104" s="751"/>
      <c r="FZP104" s="751"/>
      <c r="FZQ104" s="751"/>
      <c r="FZR104" s="751"/>
      <c r="FZS104" s="751"/>
      <c r="FZT104" s="751"/>
      <c r="FZU104" s="751"/>
      <c r="FZV104" s="751"/>
      <c r="FZW104" s="751"/>
      <c r="FZX104" s="751"/>
      <c r="FZY104" s="751"/>
      <c r="FZZ104" s="751"/>
      <c r="GAA104" s="751"/>
      <c r="GAB104" s="751"/>
      <c r="GAC104" s="751"/>
      <c r="GAD104" s="751"/>
      <c r="GAE104" s="751"/>
      <c r="GAF104" s="751"/>
      <c r="GAG104" s="751"/>
      <c r="GAH104" s="751"/>
      <c r="GAI104" s="751"/>
      <c r="GAJ104" s="751"/>
      <c r="GAK104" s="751"/>
      <c r="GAL104" s="751"/>
      <c r="GAM104" s="751"/>
      <c r="GAN104" s="751"/>
      <c r="GAO104" s="751"/>
      <c r="GAP104" s="751"/>
      <c r="GAQ104" s="751"/>
      <c r="GAR104" s="751"/>
      <c r="GAS104" s="751"/>
      <c r="GAT104" s="751"/>
      <c r="GAU104" s="751"/>
      <c r="GAV104" s="751"/>
      <c r="GAW104" s="751"/>
      <c r="GAX104" s="751"/>
      <c r="GAY104" s="751"/>
      <c r="GAZ104" s="751"/>
      <c r="GBA104" s="751"/>
      <c r="GBB104" s="751"/>
      <c r="GBC104" s="751"/>
      <c r="GBD104" s="751"/>
      <c r="GBE104" s="751"/>
      <c r="GBF104" s="751"/>
      <c r="GBG104" s="751"/>
      <c r="GBH104" s="751"/>
      <c r="GBI104" s="751"/>
      <c r="GBJ104" s="751"/>
      <c r="GBK104" s="751"/>
      <c r="GBL104" s="751"/>
      <c r="GBM104" s="751"/>
      <c r="GBN104" s="751"/>
      <c r="GBO104" s="751"/>
      <c r="GBP104" s="751"/>
      <c r="GBQ104" s="751"/>
      <c r="GBR104" s="751"/>
      <c r="GBS104" s="751"/>
      <c r="GBT104" s="751"/>
      <c r="GBU104" s="751"/>
      <c r="GBV104" s="751"/>
      <c r="GBW104" s="751"/>
      <c r="GBX104" s="751"/>
      <c r="GBY104" s="751"/>
      <c r="GBZ104" s="751"/>
      <c r="GCA104" s="751"/>
      <c r="GCB104" s="751"/>
      <c r="GCC104" s="751"/>
      <c r="GCD104" s="751"/>
      <c r="GCE104" s="751"/>
      <c r="GCF104" s="751"/>
      <c r="GCG104" s="751"/>
      <c r="GCH104" s="751"/>
      <c r="GCI104" s="751"/>
      <c r="GCJ104" s="751"/>
      <c r="GCK104" s="751"/>
      <c r="GCL104" s="751"/>
      <c r="GCM104" s="751"/>
      <c r="GCN104" s="751"/>
      <c r="GCO104" s="751"/>
      <c r="GCP104" s="751"/>
      <c r="GCQ104" s="751"/>
      <c r="GCR104" s="751"/>
      <c r="GCS104" s="751"/>
      <c r="GCT104" s="751"/>
      <c r="GCU104" s="751"/>
      <c r="GCV104" s="751"/>
      <c r="GCW104" s="751"/>
      <c r="GCX104" s="751"/>
      <c r="GCY104" s="751"/>
      <c r="GCZ104" s="751"/>
      <c r="GDA104" s="751"/>
      <c r="GDB104" s="751"/>
      <c r="GDC104" s="751"/>
      <c r="GDD104" s="751"/>
      <c r="GDE104" s="751"/>
      <c r="GDF104" s="751"/>
      <c r="GDG104" s="751"/>
      <c r="GDH104" s="751"/>
      <c r="GDI104" s="751"/>
      <c r="GDJ104" s="751"/>
      <c r="GDK104" s="751"/>
      <c r="GDL104" s="751"/>
      <c r="GDM104" s="751"/>
      <c r="GDN104" s="751"/>
      <c r="GDO104" s="751"/>
      <c r="GDP104" s="751"/>
      <c r="GDQ104" s="751"/>
      <c r="GDR104" s="751"/>
      <c r="GDS104" s="751"/>
      <c r="GDT104" s="751"/>
      <c r="GDU104" s="751"/>
      <c r="GDV104" s="751"/>
      <c r="GDW104" s="751"/>
      <c r="GDX104" s="751"/>
      <c r="GDY104" s="751"/>
      <c r="GDZ104" s="751"/>
      <c r="GEA104" s="751"/>
      <c r="GEB104" s="751"/>
      <c r="GEC104" s="751"/>
      <c r="GED104" s="751"/>
      <c r="GEE104" s="751"/>
      <c r="GEF104" s="751"/>
      <c r="GEG104" s="751"/>
      <c r="GEH104" s="751"/>
      <c r="GEI104" s="751"/>
      <c r="GEJ104" s="751"/>
      <c r="GEK104" s="751"/>
      <c r="GEL104" s="751"/>
      <c r="GEM104" s="751"/>
      <c r="GEN104" s="751"/>
      <c r="GEO104" s="751"/>
      <c r="GEP104" s="751"/>
      <c r="GEQ104" s="751"/>
      <c r="GER104" s="751"/>
      <c r="GES104" s="751"/>
      <c r="GET104" s="751"/>
      <c r="GEU104" s="751"/>
      <c r="GEV104" s="751"/>
      <c r="GEW104" s="751"/>
      <c r="GEX104" s="751"/>
      <c r="GEY104" s="751"/>
      <c r="GEZ104" s="751"/>
      <c r="GFA104" s="751"/>
      <c r="GFB104" s="751"/>
      <c r="GFC104" s="751"/>
      <c r="GFD104" s="751"/>
      <c r="GFE104" s="751"/>
      <c r="GFF104" s="751"/>
      <c r="GFG104" s="751"/>
      <c r="GFH104" s="751"/>
      <c r="GFI104" s="751"/>
      <c r="GFJ104" s="751"/>
      <c r="GFK104" s="751"/>
      <c r="GFL104" s="751"/>
      <c r="GFM104" s="751"/>
      <c r="GFN104" s="751"/>
      <c r="GFO104" s="751"/>
      <c r="GFP104" s="751"/>
      <c r="GFQ104" s="751"/>
      <c r="GFR104" s="751"/>
      <c r="GFS104" s="751"/>
      <c r="GFT104" s="751"/>
      <c r="GFU104" s="751"/>
      <c r="GFV104" s="751"/>
      <c r="GFW104" s="751"/>
      <c r="GFX104" s="751"/>
      <c r="GFY104" s="751"/>
      <c r="GFZ104" s="751"/>
      <c r="GGA104" s="751"/>
      <c r="GGB104" s="751"/>
      <c r="GGC104" s="751"/>
      <c r="GGD104" s="751"/>
      <c r="GGE104" s="751"/>
      <c r="GGF104" s="751"/>
      <c r="GGG104" s="751"/>
      <c r="GGH104" s="751"/>
      <c r="GGI104" s="751"/>
      <c r="GGJ104" s="751"/>
      <c r="GGK104" s="751"/>
      <c r="GGL104" s="751"/>
      <c r="GGM104" s="751"/>
      <c r="GGN104" s="751"/>
      <c r="GGO104" s="751"/>
      <c r="GGP104" s="751"/>
      <c r="GGQ104" s="751"/>
      <c r="GGR104" s="751"/>
      <c r="GGS104" s="751"/>
      <c r="GGT104" s="751"/>
      <c r="GGU104" s="751"/>
      <c r="GGV104" s="751"/>
      <c r="GGW104" s="751"/>
      <c r="GGX104" s="751"/>
      <c r="GGY104" s="751"/>
      <c r="GGZ104" s="751"/>
      <c r="GHA104" s="751"/>
      <c r="GHB104" s="751"/>
      <c r="GHC104" s="751"/>
      <c r="GHD104" s="751"/>
      <c r="GHE104" s="751"/>
      <c r="GHF104" s="751"/>
      <c r="GHG104" s="751"/>
      <c r="GHH104" s="751"/>
      <c r="GHI104" s="751"/>
      <c r="GHJ104" s="751"/>
      <c r="GHK104" s="751"/>
      <c r="GHL104" s="751"/>
      <c r="GHM104" s="751"/>
      <c r="GHN104" s="751"/>
      <c r="GHO104" s="751"/>
      <c r="GHP104" s="751"/>
      <c r="GHQ104" s="751"/>
      <c r="GHR104" s="751"/>
      <c r="GHS104" s="751"/>
      <c r="GHT104" s="751"/>
      <c r="GHU104" s="751"/>
      <c r="GHV104" s="751"/>
      <c r="GHW104" s="751"/>
      <c r="GHX104" s="751"/>
      <c r="GHY104" s="751"/>
      <c r="GHZ104" s="751"/>
      <c r="GIA104" s="751"/>
      <c r="GIB104" s="751"/>
      <c r="GIC104" s="751"/>
      <c r="GID104" s="751"/>
      <c r="GIE104" s="751"/>
      <c r="GIF104" s="751"/>
      <c r="GIG104" s="751"/>
      <c r="GIH104" s="751"/>
      <c r="GII104" s="751"/>
      <c r="GIJ104" s="751"/>
      <c r="GIK104" s="751"/>
      <c r="GIL104" s="751"/>
      <c r="GIM104" s="751"/>
      <c r="GIN104" s="751"/>
      <c r="GIO104" s="751"/>
      <c r="GIP104" s="751"/>
      <c r="GIQ104" s="751"/>
      <c r="GIR104" s="751"/>
      <c r="GIS104" s="751"/>
      <c r="GIT104" s="751"/>
      <c r="GIU104" s="751"/>
      <c r="GIV104" s="751"/>
      <c r="GIW104" s="751"/>
      <c r="GIX104" s="751"/>
      <c r="GIY104" s="751"/>
      <c r="GIZ104" s="751"/>
      <c r="GJA104" s="751"/>
      <c r="GJB104" s="751"/>
      <c r="GJC104" s="751"/>
      <c r="GJD104" s="751"/>
      <c r="GJE104" s="751"/>
      <c r="GJF104" s="751"/>
      <c r="GJG104" s="751"/>
      <c r="GJH104" s="751"/>
      <c r="GJI104" s="751"/>
      <c r="GJJ104" s="751"/>
      <c r="GJK104" s="751"/>
      <c r="GJL104" s="751"/>
      <c r="GJM104" s="751"/>
      <c r="GJN104" s="751"/>
      <c r="GJO104" s="751"/>
      <c r="GJP104" s="751"/>
      <c r="GJQ104" s="751"/>
      <c r="GJR104" s="751"/>
      <c r="GJS104" s="751"/>
      <c r="GJT104" s="751"/>
      <c r="GJU104" s="751"/>
      <c r="GJV104" s="751"/>
      <c r="GJW104" s="751"/>
      <c r="GJX104" s="751"/>
      <c r="GJY104" s="751"/>
      <c r="GJZ104" s="751"/>
      <c r="GKA104" s="751"/>
      <c r="GKB104" s="751"/>
      <c r="GKC104" s="751"/>
      <c r="GKD104" s="751"/>
      <c r="GKE104" s="751"/>
      <c r="GKF104" s="751"/>
      <c r="GKG104" s="751"/>
      <c r="GKH104" s="751"/>
      <c r="GKI104" s="751"/>
      <c r="GKJ104" s="751"/>
      <c r="GKK104" s="751"/>
      <c r="GKL104" s="751"/>
      <c r="GKM104" s="751"/>
      <c r="GKN104" s="751"/>
      <c r="GKO104" s="751"/>
      <c r="GKP104" s="751"/>
      <c r="GKQ104" s="751"/>
      <c r="GKR104" s="751"/>
      <c r="GKS104" s="751"/>
      <c r="GKT104" s="751"/>
      <c r="GKU104" s="751"/>
      <c r="GKV104" s="751"/>
      <c r="GKW104" s="751"/>
      <c r="GKX104" s="751"/>
      <c r="GKY104" s="751"/>
      <c r="GKZ104" s="751"/>
      <c r="GLA104" s="751"/>
      <c r="GLB104" s="751"/>
      <c r="GLC104" s="751"/>
      <c r="GLD104" s="751"/>
      <c r="GLE104" s="751"/>
      <c r="GLF104" s="751"/>
      <c r="GLG104" s="751"/>
      <c r="GLH104" s="751"/>
      <c r="GLI104" s="751"/>
      <c r="GLJ104" s="751"/>
      <c r="GLK104" s="751"/>
      <c r="GLL104" s="751"/>
      <c r="GLM104" s="751"/>
      <c r="GLN104" s="751"/>
      <c r="GLO104" s="751"/>
      <c r="GLP104" s="751"/>
      <c r="GLQ104" s="751"/>
      <c r="GLR104" s="751"/>
      <c r="GLS104" s="751"/>
      <c r="GLT104" s="751"/>
      <c r="GLU104" s="751"/>
      <c r="GLV104" s="751"/>
      <c r="GLW104" s="751"/>
      <c r="GLX104" s="751"/>
      <c r="GLY104" s="751"/>
      <c r="GLZ104" s="751"/>
      <c r="GMA104" s="751"/>
      <c r="GMB104" s="751"/>
      <c r="GMC104" s="751"/>
      <c r="GMD104" s="751"/>
      <c r="GME104" s="751"/>
      <c r="GMF104" s="751"/>
      <c r="GMG104" s="751"/>
      <c r="GMH104" s="751"/>
      <c r="GMI104" s="751"/>
      <c r="GMJ104" s="751"/>
      <c r="GMK104" s="751"/>
      <c r="GML104" s="751"/>
      <c r="GMM104" s="751"/>
      <c r="GMN104" s="751"/>
      <c r="GMO104" s="751"/>
      <c r="GMP104" s="751"/>
      <c r="GMQ104" s="751"/>
      <c r="GMR104" s="751"/>
      <c r="GMS104" s="751"/>
      <c r="GMT104" s="751"/>
      <c r="GMU104" s="751"/>
      <c r="GMV104" s="751"/>
      <c r="GMW104" s="751"/>
      <c r="GMX104" s="751"/>
      <c r="GMY104" s="751"/>
      <c r="GMZ104" s="751"/>
      <c r="GNA104" s="751"/>
      <c r="GNB104" s="751"/>
      <c r="GNC104" s="751"/>
      <c r="GND104" s="751"/>
      <c r="GNE104" s="751"/>
      <c r="GNF104" s="751"/>
      <c r="GNG104" s="751"/>
      <c r="GNH104" s="751"/>
      <c r="GNI104" s="751"/>
      <c r="GNJ104" s="751"/>
      <c r="GNK104" s="751"/>
      <c r="GNL104" s="751"/>
      <c r="GNM104" s="751"/>
      <c r="GNN104" s="751"/>
      <c r="GNO104" s="751"/>
      <c r="GNP104" s="751"/>
      <c r="GNQ104" s="751"/>
      <c r="GNR104" s="751"/>
      <c r="GNS104" s="751"/>
      <c r="GNT104" s="751"/>
      <c r="GNU104" s="751"/>
      <c r="GNV104" s="751"/>
      <c r="GNW104" s="751"/>
      <c r="GNX104" s="751"/>
      <c r="GNY104" s="751"/>
      <c r="GNZ104" s="751"/>
      <c r="GOA104" s="751"/>
      <c r="GOB104" s="751"/>
      <c r="GOC104" s="751"/>
      <c r="GOD104" s="751"/>
      <c r="GOE104" s="751"/>
      <c r="GOF104" s="751"/>
      <c r="GOG104" s="751"/>
      <c r="GOH104" s="751"/>
      <c r="GOI104" s="751"/>
      <c r="GOJ104" s="751"/>
      <c r="GOK104" s="751"/>
      <c r="GOL104" s="751"/>
      <c r="GOM104" s="751"/>
      <c r="GON104" s="751"/>
      <c r="GOO104" s="751"/>
      <c r="GOP104" s="751"/>
      <c r="GOQ104" s="751"/>
      <c r="GOR104" s="751"/>
      <c r="GOS104" s="751"/>
      <c r="GOT104" s="751"/>
      <c r="GOU104" s="751"/>
      <c r="GOV104" s="751"/>
      <c r="GOW104" s="751"/>
      <c r="GOX104" s="751"/>
      <c r="GOY104" s="751"/>
      <c r="GOZ104" s="751"/>
      <c r="GPA104" s="751"/>
      <c r="GPB104" s="751"/>
      <c r="GPC104" s="751"/>
      <c r="GPD104" s="751"/>
      <c r="GPE104" s="751"/>
      <c r="GPF104" s="751"/>
      <c r="GPG104" s="751"/>
      <c r="GPH104" s="751"/>
      <c r="GPI104" s="751"/>
      <c r="GPJ104" s="751"/>
      <c r="GPK104" s="751"/>
      <c r="GPL104" s="751"/>
      <c r="GPM104" s="751"/>
      <c r="GPN104" s="751"/>
      <c r="GPO104" s="751"/>
      <c r="GPP104" s="751"/>
      <c r="GPQ104" s="751"/>
      <c r="GPR104" s="751"/>
      <c r="GPS104" s="751"/>
      <c r="GPT104" s="751"/>
      <c r="GPU104" s="751"/>
      <c r="GPV104" s="751"/>
      <c r="GPW104" s="751"/>
      <c r="GPX104" s="751"/>
      <c r="GPY104" s="751"/>
      <c r="GPZ104" s="751"/>
      <c r="GQA104" s="751"/>
      <c r="GQB104" s="751"/>
      <c r="GQC104" s="751"/>
      <c r="GQD104" s="751"/>
      <c r="GQE104" s="751"/>
      <c r="GQF104" s="751"/>
      <c r="GQG104" s="751"/>
      <c r="GQH104" s="751"/>
      <c r="GQI104" s="751"/>
      <c r="GQJ104" s="751"/>
      <c r="GQK104" s="751"/>
      <c r="GQL104" s="751"/>
      <c r="GQM104" s="751"/>
      <c r="GQN104" s="751"/>
      <c r="GQO104" s="751"/>
      <c r="GQP104" s="751"/>
      <c r="GQQ104" s="751"/>
      <c r="GQR104" s="751"/>
      <c r="GQS104" s="751"/>
      <c r="GQT104" s="751"/>
      <c r="GQU104" s="751"/>
      <c r="GQV104" s="751"/>
      <c r="GQW104" s="751"/>
      <c r="GQX104" s="751"/>
      <c r="GQY104" s="751"/>
      <c r="GQZ104" s="751"/>
      <c r="GRA104" s="751"/>
      <c r="GRB104" s="751"/>
      <c r="GRC104" s="751"/>
      <c r="GRD104" s="751"/>
      <c r="GRE104" s="751"/>
      <c r="GRF104" s="751"/>
      <c r="GRG104" s="751"/>
      <c r="GRH104" s="751"/>
      <c r="GRI104" s="751"/>
      <c r="GRJ104" s="751"/>
      <c r="GRK104" s="751"/>
      <c r="GRL104" s="751"/>
      <c r="GRM104" s="751"/>
      <c r="GRN104" s="751"/>
      <c r="GRO104" s="751"/>
      <c r="GRP104" s="751"/>
      <c r="GRQ104" s="751"/>
      <c r="GRR104" s="751"/>
      <c r="GRS104" s="751"/>
      <c r="GRT104" s="751"/>
      <c r="GRU104" s="751"/>
      <c r="GRV104" s="751"/>
      <c r="GRW104" s="751"/>
      <c r="GRX104" s="751"/>
      <c r="GRY104" s="751"/>
      <c r="GRZ104" s="751"/>
      <c r="GSA104" s="751"/>
      <c r="GSB104" s="751"/>
      <c r="GSC104" s="751"/>
      <c r="GSD104" s="751"/>
      <c r="GSE104" s="751"/>
      <c r="GSF104" s="751"/>
      <c r="GSG104" s="751"/>
      <c r="GSH104" s="751"/>
      <c r="GSI104" s="751"/>
      <c r="GSJ104" s="751"/>
      <c r="GSK104" s="751"/>
      <c r="GSL104" s="751"/>
      <c r="GSM104" s="751"/>
      <c r="GSN104" s="751"/>
      <c r="GSO104" s="751"/>
      <c r="GSP104" s="751"/>
      <c r="GSQ104" s="751"/>
      <c r="GSR104" s="751"/>
      <c r="GSS104" s="751"/>
      <c r="GST104" s="751"/>
      <c r="GSU104" s="751"/>
      <c r="GSV104" s="751"/>
      <c r="GSW104" s="751"/>
      <c r="GSX104" s="751"/>
      <c r="GSY104" s="751"/>
      <c r="GSZ104" s="751"/>
      <c r="GTA104" s="751"/>
      <c r="GTB104" s="751"/>
      <c r="GTC104" s="751"/>
      <c r="GTD104" s="751"/>
      <c r="GTE104" s="751"/>
      <c r="GTF104" s="751"/>
      <c r="GTG104" s="751"/>
      <c r="GTH104" s="751"/>
      <c r="GTI104" s="751"/>
      <c r="GTJ104" s="751"/>
      <c r="GTK104" s="751"/>
      <c r="GTL104" s="751"/>
      <c r="GTM104" s="751"/>
      <c r="GTN104" s="751"/>
      <c r="GTO104" s="751"/>
      <c r="GTP104" s="751"/>
      <c r="GTQ104" s="751"/>
      <c r="GTR104" s="751"/>
      <c r="GTS104" s="751"/>
      <c r="GTT104" s="751"/>
      <c r="GTU104" s="751"/>
      <c r="GTV104" s="751"/>
      <c r="GTW104" s="751"/>
      <c r="GTX104" s="751"/>
      <c r="GTY104" s="751"/>
      <c r="GTZ104" s="751"/>
      <c r="GUA104" s="751"/>
      <c r="GUB104" s="751"/>
      <c r="GUC104" s="751"/>
      <c r="GUD104" s="751"/>
      <c r="GUE104" s="751"/>
      <c r="GUF104" s="751"/>
      <c r="GUG104" s="751"/>
      <c r="GUH104" s="751"/>
      <c r="GUI104" s="751"/>
      <c r="GUJ104" s="751"/>
      <c r="GUK104" s="751"/>
      <c r="GUL104" s="751"/>
      <c r="GUM104" s="751"/>
      <c r="GUN104" s="751"/>
      <c r="GUO104" s="751"/>
      <c r="GUP104" s="751"/>
      <c r="GUQ104" s="751"/>
      <c r="GUR104" s="751"/>
      <c r="GUS104" s="751"/>
      <c r="GUT104" s="751"/>
      <c r="GUU104" s="751"/>
      <c r="GUV104" s="751"/>
      <c r="GUW104" s="751"/>
      <c r="GUX104" s="751"/>
      <c r="GUY104" s="751"/>
      <c r="GUZ104" s="751"/>
      <c r="GVA104" s="751"/>
      <c r="GVB104" s="751"/>
      <c r="GVC104" s="751"/>
      <c r="GVD104" s="751"/>
      <c r="GVE104" s="751"/>
      <c r="GVF104" s="751"/>
      <c r="GVG104" s="751"/>
      <c r="GVH104" s="751"/>
      <c r="GVI104" s="751"/>
      <c r="GVJ104" s="751"/>
      <c r="GVK104" s="751"/>
      <c r="GVL104" s="751"/>
      <c r="GVM104" s="751"/>
      <c r="GVN104" s="751"/>
      <c r="GVO104" s="751"/>
      <c r="GVP104" s="751"/>
      <c r="GVQ104" s="751"/>
      <c r="GVR104" s="751"/>
      <c r="GVS104" s="751"/>
      <c r="GVT104" s="751"/>
      <c r="GVU104" s="751"/>
      <c r="GVV104" s="751"/>
      <c r="GVW104" s="751"/>
      <c r="GVX104" s="751"/>
      <c r="GVY104" s="751"/>
      <c r="GVZ104" s="751"/>
      <c r="GWA104" s="751"/>
      <c r="GWB104" s="751"/>
      <c r="GWC104" s="751"/>
      <c r="GWD104" s="751"/>
      <c r="GWE104" s="751"/>
      <c r="GWF104" s="751"/>
      <c r="GWG104" s="751"/>
      <c r="GWH104" s="751"/>
      <c r="GWI104" s="751"/>
      <c r="GWJ104" s="751"/>
      <c r="GWK104" s="751"/>
      <c r="GWL104" s="751"/>
      <c r="GWM104" s="751"/>
      <c r="GWN104" s="751"/>
      <c r="GWO104" s="751"/>
      <c r="GWP104" s="751"/>
      <c r="GWQ104" s="751"/>
      <c r="GWR104" s="751"/>
      <c r="GWS104" s="751"/>
      <c r="GWT104" s="751"/>
      <c r="GWU104" s="751"/>
      <c r="GWV104" s="751"/>
      <c r="GWW104" s="751"/>
      <c r="GWX104" s="751"/>
      <c r="GWY104" s="751"/>
      <c r="GWZ104" s="751"/>
      <c r="GXA104" s="751"/>
      <c r="GXB104" s="751"/>
      <c r="GXC104" s="751"/>
      <c r="GXD104" s="751"/>
      <c r="GXE104" s="751"/>
      <c r="GXF104" s="751"/>
      <c r="GXG104" s="751"/>
      <c r="GXH104" s="751"/>
      <c r="GXI104" s="751"/>
      <c r="GXJ104" s="751"/>
      <c r="GXK104" s="751"/>
      <c r="GXL104" s="751"/>
      <c r="GXM104" s="751"/>
      <c r="GXN104" s="751"/>
      <c r="GXO104" s="751"/>
      <c r="GXP104" s="751"/>
      <c r="GXQ104" s="751"/>
      <c r="GXR104" s="751"/>
      <c r="GXS104" s="751"/>
      <c r="GXT104" s="751"/>
      <c r="GXU104" s="751"/>
      <c r="GXV104" s="751"/>
      <c r="GXW104" s="751"/>
      <c r="GXX104" s="751"/>
      <c r="GXY104" s="751"/>
      <c r="GXZ104" s="751"/>
      <c r="GYA104" s="751"/>
      <c r="GYB104" s="751"/>
      <c r="GYC104" s="751"/>
      <c r="GYD104" s="751"/>
      <c r="GYE104" s="751"/>
      <c r="GYF104" s="751"/>
      <c r="GYG104" s="751"/>
      <c r="GYH104" s="751"/>
      <c r="GYI104" s="751"/>
      <c r="GYJ104" s="751"/>
      <c r="GYK104" s="751"/>
      <c r="GYL104" s="751"/>
      <c r="GYM104" s="751"/>
      <c r="GYN104" s="751"/>
      <c r="GYO104" s="751"/>
      <c r="GYP104" s="751"/>
      <c r="GYQ104" s="751"/>
      <c r="GYR104" s="751"/>
      <c r="GYS104" s="751"/>
      <c r="GYT104" s="751"/>
      <c r="GYU104" s="751"/>
      <c r="GYV104" s="751"/>
      <c r="GYW104" s="751"/>
      <c r="GYX104" s="751"/>
      <c r="GYY104" s="751"/>
      <c r="GYZ104" s="751"/>
      <c r="GZA104" s="751"/>
      <c r="GZB104" s="751"/>
      <c r="GZC104" s="751"/>
      <c r="GZD104" s="751"/>
      <c r="GZE104" s="751"/>
      <c r="GZF104" s="751"/>
      <c r="GZG104" s="751"/>
      <c r="GZH104" s="751"/>
      <c r="GZI104" s="751"/>
      <c r="GZJ104" s="751"/>
      <c r="GZK104" s="751"/>
      <c r="GZL104" s="751"/>
      <c r="GZM104" s="751"/>
      <c r="GZN104" s="751"/>
      <c r="GZO104" s="751"/>
      <c r="GZP104" s="751"/>
      <c r="GZQ104" s="751"/>
      <c r="GZR104" s="751"/>
      <c r="GZS104" s="751"/>
      <c r="GZT104" s="751"/>
      <c r="GZU104" s="751"/>
      <c r="GZV104" s="751"/>
      <c r="GZW104" s="751"/>
      <c r="GZX104" s="751"/>
      <c r="GZY104" s="751"/>
      <c r="GZZ104" s="751"/>
      <c r="HAA104" s="751"/>
      <c r="HAB104" s="751"/>
      <c r="HAC104" s="751"/>
      <c r="HAD104" s="751"/>
      <c r="HAE104" s="751"/>
      <c r="HAF104" s="751"/>
      <c r="HAG104" s="751"/>
      <c r="HAH104" s="751"/>
      <c r="HAI104" s="751"/>
      <c r="HAJ104" s="751"/>
      <c r="HAK104" s="751"/>
      <c r="HAL104" s="751"/>
      <c r="HAM104" s="751"/>
      <c r="HAN104" s="751"/>
      <c r="HAO104" s="751"/>
      <c r="HAP104" s="751"/>
      <c r="HAQ104" s="751"/>
      <c r="HAR104" s="751"/>
      <c r="HAS104" s="751"/>
      <c r="HAT104" s="751"/>
      <c r="HAU104" s="751"/>
      <c r="HAV104" s="751"/>
      <c r="HAW104" s="751"/>
      <c r="HAX104" s="751"/>
      <c r="HAY104" s="751"/>
      <c r="HAZ104" s="751"/>
      <c r="HBA104" s="751"/>
      <c r="HBB104" s="751"/>
      <c r="HBC104" s="751"/>
      <c r="HBD104" s="751"/>
      <c r="HBE104" s="751"/>
      <c r="HBF104" s="751"/>
      <c r="HBG104" s="751"/>
      <c r="HBH104" s="751"/>
      <c r="HBI104" s="751"/>
      <c r="HBJ104" s="751"/>
      <c r="HBK104" s="751"/>
      <c r="HBL104" s="751"/>
      <c r="HBM104" s="751"/>
      <c r="HBN104" s="751"/>
      <c r="HBO104" s="751"/>
      <c r="HBP104" s="751"/>
      <c r="HBQ104" s="751"/>
      <c r="HBR104" s="751"/>
      <c r="HBS104" s="751"/>
      <c r="HBT104" s="751"/>
      <c r="HBU104" s="751"/>
      <c r="HBV104" s="751"/>
      <c r="HBW104" s="751"/>
      <c r="HBX104" s="751"/>
      <c r="HBY104" s="751"/>
      <c r="HBZ104" s="751"/>
      <c r="HCA104" s="751"/>
      <c r="HCB104" s="751"/>
      <c r="HCC104" s="751"/>
      <c r="HCD104" s="751"/>
      <c r="HCE104" s="751"/>
      <c r="HCF104" s="751"/>
      <c r="HCG104" s="751"/>
      <c r="HCH104" s="751"/>
      <c r="HCI104" s="751"/>
      <c r="HCJ104" s="751"/>
      <c r="HCK104" s="751"/>
      <c r="HCL104" s="751"/>
      <c r="HCM104" s="751"/>
      <c r="HCN104" s="751"/>
      <c r="HCO104" s="751"/>
      <c r="HCP104" s="751"/>
      <c r="HCQ104" s="751"/>
      <c r="HCR104" s="751"/>
      <c r="HCS104" s="751"/>
      <c r="HCT104" s="751"/>
      <c r="HCU104" s="751"/>
      <c r="HCV104" s="751"/>
      <c r="HCW104" s="751"/>
      <c r="HCX104" s="751"/>
      <c r="HCY104" s="751"/>
      <c r="HCZ104" s="751"/>
      <c r="HDA104" s="751"/>
      <c r="HDB104" s="751"/>
      <c r="HDC104" s="751"/>
      <c r="HDD104" s="751"/>
      <c r="HDE104" s="751"/>
      <c r="HDF104" s="751"/>
      <c r="HDG104" s="751"/>
      <c r="HDH104" s="751"/>
      <c r="HDI104" s="751"/>
      <c r="HDJ104" s="751"/>
      <c r="HDK104" s="751"/>
      <c r="HDL104" s="751"/>
      <c r="HDM104" s="751"/>
      <c r="HDN104" s="751"/>
      <c r="HDO104" s="751"/>
      <c r="HDP104" s="751"/>
      <c r="HDQ104" s="751"/>
      <c r="HDR104" s="751"/>
      <c r="HDS104" s="751"/>
      <c r="HDT104" s="751"/>
      <c r="HDU104" s="751"/>
      <c r="HDV104" s="751"/>
      <c r="HDW104" s="751"/>
      <c r="HDX104" s="751"/>
      <c r="HDY104" s="751"/>
      <c r="HDZ104" s="751"/>
      <c r="HEA104" s="751"/>
      <c r="HEB104" s="751"/>
      <c r="HEC104" s="751"/>
      <c r="HED104" s="751"/>
      <c r="HEE104" s="751"/>
      <c r="HEF104" s="751"/>
      <c r="HEG104" s="751"/>
      <c r="HEH104" s="751"/>
      <c r="HEI104" s="751"/>
      <c r="HEJ104" s="751"/>
      <c r="HEK104" s="751"/>
      <c r="HEL104" s="751"/>
      <c r="HEM104" s="751"/>
      <c r="HEN104" s="751"/>
      <c r="HEO104" s="751"/>
      <c r="HEP104" s="751"/>
      <c r="HEQ104" s="751"/>
      <c r="HER104" s="751"/>
      <c r="HES104" s="751"/>
      <c r="HET104" s="751"/>
      <c r="HEU104" s="751"/>
      <c r="HEV104" s="751"/>
      <c r="HEW104" s="751"/>
      <c r="HEX104" s="751"/>
      <c r="HEY104" s="751"/>
      <c r="HEZ104" s="751"/>
      <c r="HFA104" s="751"/>
      <c r="HFB104" s="751"/>
      <c r="HFC104" s="751"/>
      <c r="HFD104" s="751"/>
      <c r="HFE104" s="751"/>
      <c r="HFF104" s="751"/>
      <c r="HFG104" s="751"/>
      <c r="HFH104" s="751"/>
      <c r="HFI104" s="751"/>
      <c r="HFJ104" s="751"/>
      <c r="HFK104" s="751"/>
      <c r="HFL104" s="751"/>
      <c r="HFM104" s="751"/>
      <c r="HFN104" s="751"/>
      <c r="HFO104" s="751"/>
      <c r="HFP104" s="751"/>
      <c r="HFQ104" s="751"/>
      <c r="HFR104" s="751"/>
      <c r="HFS104" s="751"/>
      <c r="HFT104" s="751"/>
      <c r="HFU104" s="751"/>
      <c r="HFV104" s="751"/>
      <c r="HFW104" s="751"/>
      <c r="HFX104" s="751"/>
      <c r="HFY104" s="751"/>
      <c r="HFZ104" s="751"/>
      <c r="HGA104" s="751"/>
      <c r="HGB104" s="751"/>
      <c r="HGC104" s="751"/>
      <c r="HGD104" s="751"/>
      <c r="HGE104" s="751"/>
      <c r="HGF104" s="751"/>
      <c r="HGG104" s="751"/>
      <c r="HGH104" s="751"/>
      <c r="HGI104" s="751"/>
      <c r="HGJ104" s="751"/>
      <c r="HGK104" s="751"/>
      <c r="HGL104" s="751"/>
      <c r="HGM104" s="751"/>
      <c r="HGN104" s="751"/>
      <c r="HGO104" s="751"/>
      <c r="HGP104" s="751"/>
      <c r="HGQ104" s="751"/>
      <c r="HGR104" s="751"/>
      <c r="HGS104" s="751"/>
      <c r="HGT104" s="751"/>
      <c r="HGU104" s="751"/>
      <c r="HGV104" s="751"/>
      <c r="HGW104" s="751"/>
      <c r="HGX104" s="751"/>
      <c r="HGY104" s="751"/>
      <c r="HGZ104" s="751"/>
      <c r="HHA104" s="751"/>
      <c r="HHB104" s="751"/>
      <c r="HHC104" s="751"/>
      <c r="HHD104" s="751"/>
      <c r="HHE104" s="751"/>
      <c r="HHF104" s="751"/>
      <c r="HHG104" s="751"/>
      <c r="HHH104" s="751"/>
      <c r="HHI104" s="751"/>
      <c r="HHJ104" s="751"/>
      <c r="HHK104" s="751"/>
      <c r="HHL104" s="751"/>
      <c r="HHM104" s="751"/>
      <c r="HHN104" s="751"/>
      <c r="HHO104" s="751"/>
      <c r="HHP104" s="751"/>
      <c r="HHQ104" s="751"/>
      <c r="HHR104" s="751"/>
      <c r="HHS104" s="751"/>
      <c r="HHT104" s="751"/>
      <c r="HHU104" s="751"/>
      <c r="HHV104" s="751"/>
      <c r="HHW104" s="751"/>
      <c r="HHX104" s="751"/>
      <c r="HHY104" s="751"/>
      <c r="HHZ104" s="751"/>
      <c r="HIA104" s="751"/>
      <c r="HIB104" s="751"/>
      <c r="HIC104" s="751"/>
      <c r="HID104" s="751"/>
      <c r="HIE104" s="751"/>
      <c r="HIF104" s="751"/>
      <c r="HIG104" s="751"/>
      <c r="HIH104" s="751"/>
      <c r="HII104" s="751"/>
      <c r="HIJ104" s="751"/>
      <c r="HIK104" s="751"/>
      <c r="HIL104" s="751"/>
      <c r="HIM104" s="751"/>
      <c r="HIN104" s="751"/>
      <c r="HIO104" s="751"/>
      <c r="HIP104" s="751"/>
      <c r="HIQ104" s="751"/>
      <c r="HIR104" s="751"/>
      <c r="HIS104" s="751"/>
      <c r="HIT104" s="751"/>
      <c r="HIU104" s="751"/>
      <c r="HIV104" s="751"/>
      <c r="HIW104" s="751"/>
      <c r="HIX104" s="751"/>
      <c r="HIY104" s="751"/>
      <c r="HIZ104" s="751"/>
      <c r="HJA104" s="751"/>
      <c r="HJB104" s="751"/>
      <c r="HJC104" s="751"/>
      <c r="HJD104" s="751"/>
      <c r="HJE104" s="751"/>
      <c r="HJF104" s="751"/>
      <c r="HJG104" s="751"/>
      <c r="HJH104" s="751"/>
      <c r="HJI104" s="751"/>
      <c r="HJJ104" s="751"/>
      <c r="HJK104" s="751"/>
      <c r="HJL104" s="751"/>
      <c r="HJM104" s="751"/>
      <c r="HJN104" s="751"/>
      <c r="HJO104" s="751"/>
      <c r="HJP104" s="751"/>
      <c r="HJQ104" s="751"/>
      <c r="HJR104" s="751"/>
      <c r="HJS104" s="751"/>
      <c r="HJT104" s="751"/>
      <c r="HJU104" s="751"/>
      <c r="HJV104" s="751"/>
      <c r="HJW104" s="751"/>
      <c r="HJX104" s="751"/>
      <c r="HJY104" s="751"/>
      <c r="HJZ104" s="751"/>
      <c r="HKA104" s="751"/>
      <c r="HKB104" s="751"/>
      <c r="HKC104" s="751"/>
      <c r="HKD104" s="751"/>
      <c r="HKE104" s="751"/>
      <c r="HKF104" s="751"/>
      <c r="HKG104" s="751"/>
      <c r="HKH104" s="751"/>
      <c r="HKI104" s="751"/>
      <c r="HKJ104" s="751"/>
      <c r="HKK104" s="751"/>
      <c r="HKL104" s="751"/>
      <c r="HKM104" s="751"/>
      <c r="HKN104" s="751"/>
      <c r="HKO104" s="751"/>
      <c r="HKP104" s="751"/>
      <c r="HKQ104" s="751"/>
      <c r="HKR104" s="751"/>
      <c r="HKS104" s="751"/>
      <c r="HKT104" s="751"/>
      <c r="HKU104" s="751"/>
      <c r="HKV104" s="751"/>
      <c r="HKW104" s="751"/>
      <c r="HKX104" s="751"/>
      <c r="HKY104" s="751"/>
      <c r="HKZ104" s="751"/>
      <c r="HLA104" s="751"/>
      <c r="HLB104" s="751"/>
      <c r="HLC104" s="751"/>
      <c r="HLD104" s="751"/>
      <c r="HLE104" s="751"/>
      <c r="HLF104" s="751"/>
      <c r="HLG104" s="751"/>
      <c r="HLH104" s="751"/>
      <c r="HLI104" s="751"/>
      <c r="HLJ104" s="751"/>
      <c r="HLK104" s="751"/>
      <c r="HLL104" s="751"/>
      <c r="HLM104" s="751"/>
      <c r="HLN104" s="751"/>
      <c r="HLO104" s="751"/>
      <c r="HLP104" s="751"/>
      <c r="HLQ104" s="751"/>
      <c r="HLR104" s="751"/>
      <c r="HLS104" s="751"/>
      <c r="HLT104" s="751"/>
      <c r="HLU104" s="751"/>
      <c r="HLV104" s="751"/>
      <c r="HLW104" s="751"/>
      <c r="HLX104" s="751"/>
      <c r="HLY104" s="751"/>
      <c r="HLZ104" s="751"/>
      <c r="HMA104" s="751"/>
      <c r="HMB104" s="751"/>
      <c r="HMC104" s="751"/>
      <c r="HMD104" s="751"/>
      <c r="HME104" s="751"/>
      <c r="HMF104" s="751"/>
      <c r="HMG104" s="751"/>
      <c r="HMH104" s="751"/>
      <c r="HMI104" s="751"/>
      <c r="HMJ104" s="751"/>
      <c r="HMK104" s="751"/>
      <c r="HML104" s="751"/>
      <c r="HMM104" s="751"/>
      <c r="HMN104" s="751"/>
      <c r="HMO104" s="751"/>
      <c r="HMP104" s="751"/>
      <c r="HMQ104" s="751"/>
      <c r="HMR104" s="751"/>
      <c r="HMS104" s="751"/>
      <c r="HMT104" s="751"/>
      <c r="HMU104" s="751"/>
      <c r="HMV104" s="751"/>
      <c r="HMW104" s="751"/>
      <c r="HMX104" s="751"/>
      <c r="HMY104" s="751"/>
      <c r="HMZ104" s="751"/>
      <c r="HNA104" s="751"/>
      <c r="HNB104" s="751"/>
      <c r="HNC104" s="751"/>
      <c r="HND104" s="751"/>
      <c r="HNE104" s="751"/>
      <c r="HNF104" s="751"/>
      <c r="HNG104" s="751"/>
      <c r="HNH104" s="751"/>
      <c r="HNI104" s="751"/>
      <c r="HNJ104" s="751"/>
      <c r="HNK104" s="751"/>
      <c r="HNL104" s="751"/>
      <c r="HNM104" s="751"/>
      <c r="HNN104" s="751"/>
      <c r="HNO104" s="751"/>
      <c r="HNP104" s="751"/>
      <c r="HNQ104" s="751"/>
      <c r="HNR104" s="751"/>
      <c r="HNS104" s="751"/>
      <c r="HNT104" s="751"/>
      <c r="HNU104" s="751"/>
      <c r="HNV104" s="751"/>
      <c r="HNW104" s="751"/>
      <c r="HNX104" s="751"/>
      <c r="HNY104" s="751"/>
      <c r="HNZ104" s="751"/>
      <c r="HOA104" s="751"/>
      <c r="HOB104" s="751"/>
      <c r="HOC104" s="751"/>
      <c r="HOD104" s="751"/>
      <c r="HOE104" s="751"/>
      <c r="HOF104" s="751"/>
      <c r="HOG104" s="751"/>
      <c r="HOH104" s="751"/>
      <c r="HOI104" s="751"/>
      <c r="HOJ104" s="751"/>
      <c r="HOK104" s="751"/>
      <c r="HOL104" s="751"/>
      <c r="HOM104" s="751"/>
      <c r="HON104" s="751"/>
      <c r="HOO104" s="751"/>
      <c r="HOP104" s="751"/>
      <c r="HOQ104" s="751"/>
      <c r="HOR104" s="751"/>
      <c r="HOS104" s="751"/>
      <c r="HOT104" s="751"/>
      <c r="HOU104" s="751"/>
      <c r="HOV104" s="751"/>
      <c r="HOW104" s="751"/>
      <c r="HOX104" s="751"/>
      <c r="HOY104" s="751"/>
      <c r="HOZ104" s="751"/>
      <c r="HPA104" s="751"/>
      <c r="HPB104" s="751"/>
      <c r="HPC104" s="751"/>
      <c r="HPD104" s="751"/>
      <c r="HPE104" s="751"/>
      <c r="HPF104" s="751"/>
      <c r="HPG104" s="751"/>
      <c r="HPH104" s="751"/>
      <c r="HPI104" s="751"/>
      <c r="HPJ104" s="751"/>
      <c r="HPK104" s="751"/>
      <c r="HPL104" s="751"/>
      <c r="HPM104" s="751"/>
      <c r="HPN104" s="751"/>
      <c r="HPO104" s="751"/>
      <c r="HPP104" s="751"/>
      <c r="HPQ104" s="751"/>
      <c r="HPR104" s="751"/>
      <c r="HPS104" s="751"/>
      <c r="HPT104" s="751"/>
      <c r="HPU104" s="751"/>
      <c r="HPV104" s="751"/>
      <c r="HPW104" s="751"/>
      <c r="HPX104" s="751"/>
      <c r="HPY104" s="751"/>
      <c r="HPZ104" s="751"/>
      <c r="HQA104" s="751"/>
      <c r="HQB104" s="751"/>
      <c r="HQC104" s="751"/>
      <c r="HQD104" s="751"/>
      <c r="HQE104" s="751"/>
      <c r="HQF104" s="751"/>
      <c r="HQG104" s="751"/>
      <c r="HQH104" s="751"/>
      <c r="HQI104" s="751"/>
      <c r="HQJ104" s="751"/>
      <c r="HQK104" s="751"/>
      <c r="HQL104" s="751"/>
      <c r="HQM104" s="751"/>
      <c r="HQN104" s="751"/>
      <c r="HQO104" s="751"/>
      <c r="HQP104" s="751"/>
      <c r="HQQ104" s="751"/>
      <c r="HQR104" s="751"/>
      <c r="HQS104" s="751"/>
      <c r="HQT104" s="751"/>
      <c r="HQU104" s="751"/>
      <c r="HQV104" s="751"/>
      <c r="HQW104" s="751"/>
      <c r="HQX104" s="751"/>
      <c r="HQY104" s="751"/>
      <c r="HQZ104" s="751"/>
      <c r="HRA104" s="751"/>
      <c r="HRB104" s="751"/>
      <c r="HRC104" s="751"/>
      <c r="HRD104" s="751"/>
      <c r="HRE104" s="751"/>
      <c r="HRF104" s="751"/>
      <c r="HRG104" s="751"/>
      <c r="HRH104" s="751"/>
      <c r="HRI104" s="751"/>
      <c r="HRJ104" s="751"/>
      <c r="HRK104" s="751"/>
      <c r="HRL104" s="751"/>
      <c r="HRM104" s="751"/>
      <c r="HRN104" s="751"/>
      <c r="HRO104" s="751"/>
      <c r="HRP104" s="751"/>
      <c r="HRQ104" s="751"/>
      <c r="HRR104" s="751"/>
      <c r="HRS104" s="751"/>
      <c r="HRT104" s="751"/>
      <c r="HRU104" s="751"/>
      <c r="HRV104" s="751"/>
      <c r="HRW104" s="751"/>
      <c r="HRX104" s="751"/>
      <c r="HRY104" s="751"/>
      <c r="HRZ104" s="751"/>
      <c r="HSA104" s="751"/>
      <c r="HSB104" s="751"/>
      <c r="HSC104" s="751"/>
      <c r="HSD104" s="751"/>
      <c r="HSE104" s="751"/>
      <c r="HSF104" s="751"/>
      <c r="HSG104" s="751"/>
      <c r="HSH104" s="751"/>
      <c r="HSI104" s="751"/>
      <c r="HSJ104" s="751"/>
      <c r="HSK104" s="751"/>
      <c r="HSL104" s="751"/>
      <c r="HSM104" s="751"/>
      <c r="HSN104" s="751"/>
      <c r="HSO104" s="751"/>
      <c r="HSP104" s="751"/>
      <c r="HSQ104" s="751"/>
      <c r="HSR104" s="751"/>
      <c r="HSS104" s="751"/>
      <c r="HST104" s="751"/>
      <c r="HSU104" s="751"/>
      <c r="HSV104" s="751"/>
      <c r="HSW104" s="751"/>
      <c r="HSX104" s="751"/>
      <c r="HSY104" s="751"/>
      <c r="HSZ104" s="751"/>
      <c r="HTA104" s="751"/>
      <c r="HTB104" s="751"/>
      <c r="HTC104" s="751"/>
      <c r="HTD104" s="751"/>
      <c r="HTE104" s="751"/>
      <c r="HTF104" s="751"/>
      <c r="HTG104" s="751"/>
      <c r="HTH104" s="751"/>
      <c r="HTI104" s="751"/>
      <c r="HTJ104" s="751"/>
      <c r="HTK104" s="751"/>
      <c r="HTL104" s="751"/>
      <c r="HTM104" s="751"/>
      <c r="HTN104" s="751"/>
      <c r="HTO104" s="751"/>
      <c r="HTP104" s="751"/>
      <c r="HTQ104" s="751"/>
      <c r="HTR104" s="751"/>
      <c r="HTS104" s="751"/>
      <c r="HTT104" s="751"/>
      <c r="HTU104" s="751"/>
      <c r="HTV104" s="751"/>
      <c r="HTW104" s="751"/>
      <c r="HTX104" s="751"/>
      <c r="HTY104" s="751"/>
      <c r="HTZ104" s="751"/>
      <c r="HUA104" s="751"/>
      <c r="HUB104" s="751"/>
      <c r="HUC104" s="751"/>
      <c r="HUD104" s="751"/>
      <c r="HUE104" s="751"/>
      <c r="HUF104" s="751"/>
      <c r="HUG104" s="751"/>
      <c r="HUH104" s="751"/>
      <c r="HUI104" s="751"/>
      <c r="HUJ104" s="751"/>
      <c r="HUK104" s="751"/>
      <c r="HUL104" s="751"/>
      <c r="HUM104" s="751"/>
      <c r="HUN104" s="751"/>
      <c r="HUO104" s="751"/>
      <c r="HUP104" s="751"/>
      <c r="HUQ104" s="751"/>
      <c r="HUR104" s="751"/>
      <c r="HUS104" s="751"/>
      <c r="HUT104" s="751"/>
      <c r="HUU104" s="751"/>
      <c r="HUV104" s="751"/>
      <c r="HUW104" s="751"/>
      <c r="HUX104" s="751"/>
      <c r="HUY104" s="751"/>
      <c r="HUZ104" s="751"/>
      <c r="HVA104" s="751"/>
      <c r="HVB104" s="751"/>
      <c r="HVC104" s="751"/>
      <c r="HVD104" s="751"/>
      <c r="HVE104" s="751"/>
      <c r="HVF104" s="751"/>
      <c r="HVG104" s="751"/>
      <c r="HVH104" s="751"/>
      <c r="HVI104" s="751"/>
      <c r="HVJ104" s="751"/>
      <c r="HVK104" s="751"/>
      <c r="HVL104" s="751"/>
      <c r="HVM104" s="751"/>
      <c r="HVN104" s="751"/>
      <c r="HVO104" s="751"/>
      <c r="HVP104" s="751"/>
      <c r="HVQ104" s="751"/>
      <c r="HVR104" s="751"/>
      <c r="HVS104" s="751"/>
      <c r="HVT104" s="751"/>
      <c r="HVU104" s="751"/>
      <c r="HVV104" s="751"/>
      <c r="HVW104" s="751"/>
      <c r="HVX104" s="751"/>
      <c r="HVY104" s="751"/>
      <c r="HVZ104" s="751"/>
      <c r="HWA104" s="751"/>
      <c r="HWB104" s="751"/>
      <c r="HWC104" s="751"/>
      <c r="HWD104" s="751"/>
      <c r="HWE104" s="751"/>
      <c r="HWF104" s="751"/>
      <c r="HWG104" s="751"/>
      <c r="HWH104" s="751"/>
      <c r="HWI104" s="751"/>
      <c r="HWJ104" s="751"/>
      <c r="HWK104" s="751"/>
      <c r="HWL104" s="751"/>
      <c r="HWM104" s="751"/>
      <c r="HWN104" s="751"/>
      <c r="HWO104" s="751"/>
      <c r="HWP104" s="751"/>
      <c r="HWQ104" s="751"/>
      <c r="HWR104" s="751"/>
      <c r="HWS104" s="751"/>
      <c r="HWT104" s="751"/>
      <c r="HWU104" s="751"/>
      <c r="HWV104" s="751"/>
      <c r="HWW104" s="751"/>
      <c r="HWX104" s="751"/>
      <c r="HWY104" s="751"/>
      <c r="HWZ104" s="751"/>
      <c r="HXA104" s="751"/>
      <c r="HXB104" s="751"/>
      <c r="HXC104" s="751"/>
      <c r="HXD104" s="751"/>
      <c r="HXE104" s="751"/>
      <c r="HXF104" s="751"/>
      <c r="HXG104" s="751"/>
      <c r="HXH104" s="751"/>
      <c r="HXI104" s="751"/>
      <c r="HXJ104" s="751"/>
      <c r="HXK104" s="751"/>
      <c r="HXL104" s="751"/>
      <c r="HXM104" s="751"/>
      <c r="HXN104" s="751"/>
      <c r="HXO104" s="751"/>
      <c r="HXP104" s="751"/>
      <c r="HXQ104" s="751"/>
      <c r="HXR104" s="751"/>
      <c r="HXS104" s="751"/>
      <c r="HXT104" s="751"/>
      <c r="HXU104" s="751"/>
      <c r="HXV104" s="751"/>
      <c r="HXW104" s="751"/>
      <c r="HXX104" s="751"/>
      <c r="HXY104" s="751"/>
      <c r="HXZ104" s="751"/>
      <c r="HYA104" s="751"/>
      <c r="HYB104" s="751"/>
      <c r="HYC104" s="751"/>
      <c r="HYD104" s="751"/>
      <c r="HYE104" s="751"/>
      <c r="HYF104" s="751"/>
      <c r="HYG104" s="751"/>
      <c r="HYH104" s="751"/>
      <c r="HYI104" s="751"/>
      <c r="HYJ104" s="751"/>
      <c r="HYK104" s="751"/>
      <c r="HYL104" s="751"/>
      <c r="HYM104" s="751"/>
      <c r="HYN104" s="751"/>
      <c r="HYO104" s="751"/>
      <c r="HYP104" s="751"/>
      <c r="HYQ104" s="751"/>
      <c r="HYR104" s="751"/>
      <c r="HYS104" s="751"/>
      <c r="HYT104" s="751"/>
      <c r="HYU104" s="751"/>
      <c r="HYV104" s="751"/>
      <c r="HYW104" s="751"/>
      <c r="HYX104" s="751"/>
      <c r="HYY104" s="751"/>
      <c r="HYZ104" s="751"/>
      <c r="HZA104" s="751"/>
      <c r="HZB104" s="751"/>
      <c r="HZC104" s="751"/>
      <c r="HZD104" s="751"/>
      <c r="HZE104" s="751"/>
      <c r="HZF104" s="751"/>
      <c r="HZG104" s="751"/>
      <c r="HZH104" s="751"/>
      <c r="HZI104" s="751"/>
      <c r="HZJ104" s="751"/>
      <c r="HZK104" s="751"/>
      <c r="HZL104" s="751"/>
      <c r="HZM104" s="751"/>
      <c r="HZN104" s="751"/>
      <c r="HZO104" s="751"/>
      <c r="HZP104" s="751"/>
      <c r="HZQ104" s="751"/>
      <c r="HZR104" s="751"/>
      <c r="HZS104" s="751"/>
      <c r="HZT104" s="751"/>
      <c r="HZU104" s="751"/>
      <c r="HZV104" s="751"/>
      <c r="HZW104" s="751"/>
      <c r="HZX104" s="751"/>
      <c r="HZY104" s="751"/>
      <c r="HZZ104" s="751"/>
      <c r="IAA104" s="751"/>
      <c r="IAB104" s="751"/>
      <c r="IAC104" s="751"/>
      <c r="IAD104" s="751"/>
      <c r="IAE104" s="751"/>
      <c r="IAF104" s="751"/>
      <c r="IAG104" s="751"/>
      <c r="IAH104" s="751"/>
      <c r="IAI104" s="751"/>
      <c r="IAJ104" s="751"/>
      <c r="IAK104" s="751"/>
      <c r="IAL104" s="751"/>
      <c r="IAM104" s="751"/>
      <c r="IAN104" s="751"/>
      <c r="IAO104" s="751"/>
      <c r="IAP104" s="751"/>
      <c r="IAQ104" s="751"/>
      <c r="IAR104" s="751"/>
      <c r="IAS104" s="751"/>
      <c r="IAT104" s="751"/>
      <c r="IAU104" s="751"/>
      <c r="IAV104" s="751"/>
      <c r="IAW104" s="751"/>
      <c r="IAX104" s="751"/>
      <c r="IAY104" s="751"/>
      <c r="IAZ104" s="751"/>
      <c r="IBA104" s="751"/>
      <c r="IBB104" s="751"/>
      <c r="IBC104" s="751"/>
      <c r="IBD104" s="751"/>
      <c r="IBE104" s="751"/>
      <c r="IBF104" s="751"/>
      <c r="IBG104" s="751"/>
      <c r="IBH104" s="751"/>
      <c r="IBI104" s="751"/>
      <c r="IBJ104" s="751"/>
      <c r="IBK104" s="751"/>
      <c r="IBL104" s="751"/>
      <c r="IBM104" s="751"/>
      <c r="IBN104" s="751"/>
      <c r="IBO104" s="751"/>
      <c r="IBP104" s="751"/>
      <c r="IBQ104" s="751"/>
      <c r="IBR104" s="751"/>
      <c r="IBS104" s="751"/>
      <c r="IBT104" s="751"/>
      <c r="IBU104" s="751"/>
      <c r="IBV104" s="751"/>
      <c r="IBW104" s="751"/>
      <c r="IBX104" s="751"/>
      <c r="IBY104" s="751"/>
      <c r="IBZ104" s="751"/>
      <c r="ICA104" s="751"/>
      <c r="ICB104" s="751"/>
      <c r="ICC104" s="751"/>
      <c r="ICD104" s="751"/>
      <c r="ICE104" s="751"/>
      <c r="ICF104" s="751"/>
      <c r="ICG104" s="751"/>
      <c r="ICH104" s="751"/>
      <c r="ICI104" s="751"/>
      <c r="ICJ104" s="751"/>
      <c r="ICK104" s="751"/>
      <c r="ICL104" s="751"/>
      <c r="ICM104" s="751"/>
      <c r="ICN104" s="751"/>
      <c r="ICO104" s="751"/>
      <c r="ICP104" s="751"/>
      <c r="ICQ104" s="751"/>
      <c r="ICR104" s="751"/>
      <c r="ICS104" s="751"/>
      <c r="ICT104" s="751"/>
      <c r="ICU104" s="751"/>
      <c r="ICV104" s="751"/>
      <c r="ICW104" s="751"/>
      <c r="ICX104" s="751"/>
      <c r="ICY104" s="751"/>
      <c r="ICZ104" s="751"/>
      <c r="IDA104" s="751"/>
      <c r="IDB104" s="751"/>
      <c r="IDC104" s="751"/>
      <c r="IDD104" s="751"/>
      <c r="IDE104" s="751"/>
      <c r="IDF104" s="751"/>
      <c r="IDG104" s="751"/>
      <c r="IDH104" s="751"/>
      <c r="IDI104" s="751"/>
      <c r="IDJ104" s="751"/>
      <c r="IDK104" s="751"/>
      <c r="IDL104" s="751"/>
      <c r="IDM104" s="751"/>
      <c r="IDN104" s="751"/>
      <c r="IDO104" s="751"/>
      <c r="IDP104" s="751"/>
      <c r="IDQ104" s="751"/>
      <c r="IDR104" s="751"/>
      <c r="IDS104" s="751"/>
      <c r="IDT104" s="751"/>
      <c r="IDU104" s="751"/>
      <c r="IDV104" s="751"/>
      <c r="IDW104" s="751"/>
      <c r="IDX104" s="751"/>
      <c r="IDY104" s="751"/>
      <c r="IDZ104" s="751"/>
      <c r="IEA104" s="751"/>
      <c r="IEB104" s="751"/>
      <c r="IEC104" s="751"/>
      <c r="IED104" s="751"/>
      <c r="IEE104" s="751"/>
      <c r="IEF104" s="751"/>
      <c r="IEG104" s="751"/>
      <c r="IEH104" s="751"/>
      <c r="IEI104" s="751"/>
      <c r="IEJ104" s="751"/>
      <c r="IEK104" s="751"/>
      <c r="IEL104" s="751"/>
      <c r="IEM104" s="751"/>
      <c r="IEN104" s="751"/>
      <c r="IEO104" s="751"/>
      <c r="IEP104" s="751"/>
      <c r="IEQ104" s="751"/>
      <c r="IER104" s="751"/>
      <c r="IES104" s="751"/>
      <c r="IET104" s="751"/>
      <c r="IEU104" s="751"/>
      <c r="IEV104" s="751"/>
      <c r="IEW104" s="751"/>
      <c r="IEX104" s="751"/>
      <c r="IEY104" s="751"/>
      <c r="IEZ104" s="751"/>
      <c r="IFA104" s="751"/>
      <c r="IFB104" s="751"/>
      <c r="IFC104" s="751"/>
      <c r="IFD104" s="751"/>
      <c r="IFE104" s="751"/>
      <c r="IFF104" s="751"/>
      <c r="IFG104" s="751"/>
      <c r="IFH104" s="751"/>
      <c r="IFI104" s="751"/>
      <c r="IFJ104" s="751"/>
      <c r="IFK104" s="751"/>
      <c r="IFL104" s="751"/>
      <c r="IFM104" s="751"/>
      <c r="IFN104" s="751"/>
      <c r="IFO104" s="751"/>
      <c r="IFP104" s="751"/>
      <c r="IFQ104" s="751"/>
      <c r="IFR104" s="751"/>
      <c r="IFS104" s="751"/>
      <c r="IFT104" s="751"/>
      <c r="IFU104" s="751"/>
      <c r="IFV104" s="751"/>
      <c r="IFW104" s="751"/>
      <c r="IFX104" s="751"/>
      <c r="IFY104" s="751"/>
      <c r="IFZ104" s="751"/>
      <c r="IGA104" s="751"/>
      <c r="IGB104" s="751"/>
      <c r="IGC104" s="751"/>
      <c r="IGD104" s="751"/>
      <c r="IGE104" s="751"/>
      <c r="IGF104" s="751"/>
      <c r="IGG104" s="751"/>
      <c r="IGH104" s="751"/>
      <c r="IGI104" s="751"/>
      <c r="IGJ104" s="751"/>
      <c r="IGK104" s="751"/>
      <c r="IGL104" s="751"/>
      <c r="IGM104" s="751"/>
      <c r="IGN104" s="751"/>
      <c r="IGO104" s="751"/>
      <c r="IGP104" s="751"/>
      <c r="IGQ104" s="751"/>
      <c r="IGR104" s="751"/>
      <c r="IGS104" s="751"/>
      <c r="IGT104" s="751"/>
      <c r="IGU104" s="751"/>
      <c r="IGV104" s="751"/>
      <c r="IGW104" s="751"/>
      <c r="IGX104" s="751"/>
      <c r="IGY104" s="751"/>
      <c r="IGZ104" s="751"/>
      <c r="IHA104" s="751"/>
      <c r="IHB104" s="751"/>
      <c r="IHC104" s="751"/>
      <c r="IHD104" s="751"/>
      <c r="IHE104" s="751"/>
      <c r="IHF104" s="751"/>
      <c r="IHG104" s="751"/>
      <c r="IHH104" s="751"/>
      <c r="IHI104" s="751"/>
      <c r="IHJ104" s="751"/>
      <c r="IHK104" s="751"/>
      <c r="IHL104" s="751"/>
      <c r="IHM104" s="751"/>
      <c r="IHN104" s="751"/>
      <c r="IHO104" s="751"/>
      <c r="IHP104" s="751"/>
      <c r="IHQ104" s="751"/>
      <c r="IHR104" s="751"/>
      <c r="IHS104" s="751"/>
      <c r="IHT104" s="751"/>
      <c r="IHU104" s="751"/>
      <c r="IHV104" s="751"/>
      <c r="IHW104" s="751"/>
      <c r="IHX104" s="751"/>
      <c r="IHY104" s="751"/>
      <c r="IHZ104" s="751"/>
      <c r="IIA104" s="751"/>
      <c r="IIB104" s="751"/>
      <c r="IIC104" s="751"/>
      <c r="IID104" s="751"/>
      <c r="IIE104" s="751"/>
      <c r="IIF104" s="751"/>
      <c r="IIG104" s="751"/>
      <c r="IIH104" s="751"/>
      <c r="III104" s="751"/>
      <c r="IIJ104" s="751"/>
      <c r="IIK104" s="751"/>
      <c r="IIL104" s="751"/>
      <c r="IIM104" s="751"/>
      <c r="IIN104" s="751"/>
      <c r="IIO104" s="751"/>
      <c r="IIP104" s="751"/>
      <c r="IIQ104" s="751"/>
      <c r="IIR104" s="751"/>
      <c r="IIS104" s="751"/>
      <c r="IIT104" s="751"/>
      <c r="IIU104" s="751"/>
      <c r="IIV104" s="751"/>
      <c r="IIW104" s="751"/>
      <c r="IIX104" s="751"/>
      <c r="IIY104" s="751"/>
      <c r="IIZ104" s="751"/>
      <c r="IJA104" s="751"/>
      <c r="IJB104" s="751"/>
      <c r="IJC104" s="751"/>
      <c r="IJD104" s="751"/>
      <c r="IJE104" s="751"/>
      <c r="IJF104" s="751"/>
      <c r="IJG104" s="751"/>
      <c r="IJH104" s="751"/>
      <c r="IJI104" s="751"/>
      <c r="IJJ104" s="751"/>
      <c r="IJK104" s="751"/>
      <c r="IJL104" s="751"/>
      <c r="IJM104" s="751"/>
      <c r="IJN104" s="751"/>
      <c r="IJO104" s="751"/>
      <c r="IJP104" s="751"/>
      <c r="IJQ104" s="751"/>
      <c r="IJR104" s="751"/>
      <c r="IJS104" s="751"/>
      <c r="IJT104" s="751"/>
      <c r="IJU104" s="751"/>
      <c r="IJV104" s="751"/>
      <c r="IJW104" s="751"/>
      <c r="IJX104" s="751"/>
      <c r="IJY104" s="751"/>
      <c r="IJZ104" s="751"/>
      <c r="IKA104" s="751"/>
      <c r="IKB104" s="751"/>
      <c r="IKC104" s="751"/>
      <c r="IKD104" s="751"/>
      <c r="IKE104" s="751"/>
      <c r="IKF104" s="751"/>
      <c r="IKG104" s="751"/>
      <c r="IKH104" s="751"/>
      <c r="IKI104" s="751"/>
      <c r="IKJ104" s="751"/>
      <c r="IKK104" s="751"/>
      <c r="IKL104" s="751"/>
      <c r="IKM104" s="751"/>
      <c r="IKN104" s="751"/>
      <c r="IKO104" s="751"/>
      <c r="IKP104" s="751"/>
      <c r="IKQ104" s="751"/>
      <c r="IKR104" s="751"/>
      <c r="IKS104" s="751"/>
      <c r="IKT104" s="751"/>
      <c r="IKU104" s="751"/>
      <c r="IKV104" s="751"/>
      <c r="IKW104" s="751"/>
      <c r="IKX104" s="751"/>
      <c r="IKY104" s="751"/>
      <c r="IKZ104" s="751"/>
      <c r="ILA104" s="751"/>
      <c r="ILB104" s="751"/>
      <c r="ILC104" s="751"/>
      <c r="ILD104" s="751"/>
      <c r="ILE104" s="751"/>
      <c r="ILF104" s="751"/>
      <c r="ILG104" s="751"/>
      <c r="ILH104" s="751"/>
      <c r="ILI104" s="751"/>
      <c r="ILJ104" s="751"/>
      <c r="ILK104" s="751"/>
      <c r="ILL104" s="751"/>
      <c r="ILM104" s="751"/>
      <c r="ILN104" s="751"/>
      <c r="ILO104" s="751"/>
      <c r="ILP104" s="751"/>
      <c r="ILQ104" s="751"/>
      <c r="ILR104" s="751"/>
      <c r="ILS104" s="751"/>
      <c r="ILT104" s="751"/>
      <c r="ILU104" s="751"/>
      <c r="ILV104" s="751"/>
      <c r="ILW104" s="751"/>
      <c r="ILX104" s="751"/>
      <c r="ILY104" s="751"/>
      <c r="ILZ104" s="751"/>
      <c r="IMA104" s="751"/>
      <c r="IMB104" s="751"/>
      <c r="IMC104" s="751"/>
      <c r="IMD104" s="751"/>
      <c r="IME104" s="751"/>
      <c r="IMF104" s="751"/>
      <c r="IMG104" s="751"/>
      <c r="IMH104" s="751"/>
      <c r="IMI104" s="751"/>
      <c r="IMJ104" s="751"/>
      <c r="IMK104" s="751"/>
      <c r="IML104" s="751"/>
      <c r="IMM104" s="751"/>
      <c r="IMN104" s="751"/>
      <c r="IMO104" s="751"/>
      <c r="IMP104" s="751"/>
      <c r="IMQ104" s="751"/>
      <c r="IMR104" s="751"/>
      <c r="IMS104" s="751"/>
      <c r="IMT104" s="751"/>
      <c r="IMU104" s="751"/>
      <c r="IMV104" s="751"/>
      <c r="IMW104" s="751"/>
      <c r="IMX104" s="751"/>
      <c r="IMY104" s="751"/>
      <c r="IMZ104" s="751"/>
      <c r="INA104" s="751"/>
      <c r="INB104" s="751"/>
      <c r="INC104" s="751"/>
      <c r="IND104" s="751"/>
      <c r="INE104" s="751"/>
      <c r="INF104" s="751"/>
      <c r="ING104" s="751"/>
      <c r="INH104" s="751"/>
      <c r="INI104" s="751"/>
      <c r="INJ104" s="751"/>
      <c r="INK104" s="751"/>
      <c r="INL104" s="751"/>
      <c r="INM104" s="751"/>
      <c r="INN104" s="751"/>
      <c r="INO104" s="751"/>
      <c r="INP104" s="751"/>
      <c r="INQ104" s="751"/>
      <c r="INR104" s="751"/>
      <c r="INS104" s="751"/>
      <c r="INT104" s="751"/>
      <c r="INU104" s="751"/>
      <c r="INV104" s="751"/>
      <c r="INW104" s="751"/>
      <c r="INX104" s="751"/>
      <c r="INY104" s="751"/>
      <c r="INZ104" s="751"/>
      <c r="IOA104" s="751"/>
      <c r="IOB104" s="751"/>
      <c r="IOC104" s="751"/>
      <c r="IOD104" s="751"/>
      <c r="IOE104" s="751"/>
      <c r="IOF104" s="751"/>
      <c r="IOG104" s="751"/>
      <c r="IOH104" s="751"/>
      <c r="IOI104" s="751"/>
      <c r="IOJ104" s="751"/>
      <c r="IOK104" s="751"/>
      <c r="IOL104" s="751"/>
      <c r="IOM104" s="751"/>
      <c r="ION104" s="751"/>
      <c r="IOO104" s="751"/>
      <c r="IOP104" s="751"/>
      <c r="IOQ104" s="751"/>
      <c r="IOR104" s="751"/>
      <c r="IOS104" s="751"/>
      <c r="IOT104" s="751"/>
      <c r="IOU104" s="751"/>
      <c r="IOV104" s="751"/>
      <c r="IOW104" s="751"/>
      <c r="IOX104" s="751"/>
      <c r="IOY104" s="751"/>
      <c r="IOZ104" s="751"/>
      <c r="IPA104" s="751"/>
      <c r="IPB104" s="751"/>
      <c r="IPC104" s="751"/>
      <c r="IPD104" s="751"/>
      <c r="IPE104" s="751"/>
      <c r="IPF104" s="751"/>
      <c r="IPG104" s="751"/>
      <c r="IPH104" s="751"/>
      <c r="IPI104" s="751"/>
      <c r="IPJ104" s="751"/>
      <c r="IPK104" s="751"/>
      <c r="IPL104" s="751"/>
      <c r="IPM104" s="751"/>
      <c r="IPN104" s="751"/>
      <c r="IPO104" s="751"/>
      <c r="IPP104" s="751"/>
      <c r="IPQ104" s="751"/>
      <c r="IPR104" s="751"/>
      <c r="IPS104" s="751"/>
      <c r="IPT104" s="751"/>
      <c r="IPU104" s="751"/>
      <c r="IPV104" s="751"/>
      <c r="IPW104" s="751"/>
      <c r="IPX104" s="751"/>
      <c r="IPY104" s="751"/>
      <c r="IPZ104" s="751"/>
      <c r="IQA104" s="751"/>
      <c r="IQB104" s="751"/>
      <c r="IQC104" s="751"/>
      <c r="IQD104" s="751"/>
      <c r="IQE104" s="751"/>
      <c r="IQF104" s="751"/>
      <c r="IQG104" s="751"/>
      <c r="IQH104" s="751"/>
      <c r="IQI104" s="751"/>
      <c r="IQJ104" s="751"/>
      <c r="IQK104" s="751"/>
      <c r="IQL104" s="751"/>
      <c r="IQM104" s="751"/>
      <c r="IQN104" s="751"/>
      <c r="IQO104" s="751"/>
      <c r="IQP104" s="751"/>
      <c r="IQQ104" s="751"/>
      <c r="IQR104" s="751"/>
      <c r="IQS104" s="751"/>
      <c r="IQT104" s="751"/>
      <c r="IQU104" s="751"/>
      <c r="IQV104" s="751"/>
      <c r="IQW104" s="751"/>
      <c r="IQX104" s="751"/>
      <c r="IQY104" s="751"/>
      <c r="IQZ104" s="751"/>
      <c r="IRA104" s="751"/>
      <c r="IRB104" s="751"/>
      <c r="IRC104" s="751"/>
      <c r="IRD104" s="751"/>
      <c r="IRE104" s="751"/>
      <c r="IRF104" s="751"/>
      <c r="IRG104" s="751"/>
      <c r="IRH104" s="751"/>
      <c r="IRI104" s="751"/>
      <c r="IRJ104" s="751"/>
      <c r="IRK104" s="751"/>
      <c r="IRL104" s="751"/>
      <c r="IRM104" s="751"/>
      <c r="IRN104" s="751"/>
      <c r="IRO104" s="751"/>
      <c r="IRP104" s="751"/>
      <c r="IRQ104" s="751"/>
      <c r="IRR104" s="751"/>
      <c r="IRS104" s="751"/>
      <c r="IRT104" s="751"/>
      <c r="IRU104" s="751"/>
      <c r="IRV104" s="751"/>
      <c r="IRW104" s="751"/>
      <c r="IRX104" s="751"/>
      <c r="IRY104" s="751"/>
      <c r="IRZ104" s="751"/>
      <c r="ISA104" s="751"/>
      <c r="ISB104" s="751"/>
      <c r="ISC104" s="751"/>
      <c r="ISD104" s="751"/>
      <c r="ISE104" s="751"/>
      <c r="ISF104" s="751"/>
      <c r="ISG104" s="751"/>
      <c r="ISH104" s="751"/>
      <c r="ISI104" s="751"/>
      <c r="ISJ104" s="751"/>
      <c r="ISK104" s="751"/>
      <c r="ISL104" s="751"/>
      <c r="ISM104" s="751"/>
      <c r="ISN104" s="751"/>
      <c r="ISO104" s="751"/>
      <c r="ISP104" s="751"/>
      <c r="ISQ104" s="751"/>
      <c r="ISR104" s="751"/>
      <c r="ISS104" s="751"/>
      <c r="IST104" s="751"/>
      <c r="ISU104" s="751"/>
      <c r="ISV104" s="751"/>
      <c r="ISW104" s="751"/>
      <c r="ISX104" s="751"/>
      <c r="ISY104" s="751"/>
      <c r="ISZ104" s="751"/>
      <c r="ITA104" s="751"/>
      <c r="ITB104" s="751"/>
      <c r="ITC104" s="751"/>
      <c r="ITD104" s="751"/>
      <c r="ITE104" s="751"/>
      <c r="ITF104" s="751"/>
      <c r="ITG104" s="751"/>
      <c r="ITH104" s="751"/>
      <c r="ITI104" s="751"/>
      <c r="ITJ104" s="751"/>
      <c r="ITK104" s="751"/>
      <c r="ITL104" s="751"/>
      <c r="ITM104" s="751"/>
      <c r="ITN104" s="751"/>
      <c r="ITO104" s="751"/>
      <c r="ITP104" s="751"/>
      <c r="ITQ104" s="751"/>
      <c r="ITR104" s="751"/>
      <c r="ITS104" s="751"/>
      <c r="ITT104" s="751"/>
      <c r="ITU104" s="751"/>
      <c r="ITV104" s="751"/>
      <c r="ITW104" s="751"/>
      <c r="ITX104" s="751"/>
      <c r="ITY104" s="751"/>
      <c r="ITZ104" s="751"/>
      <c r="IUA104" s="751"/>
      <c r="IUB104" s="751"/>
      <c r="IUC104" s="751"/>
      <c r="IUD104" s="751"/>
      <c r="IUE104" s="751"/>
      <c r="IUF104" s="751"/>
      <c r="IUG104" s="751"/>
      <c r="IUH104" s="751"/>
      <c r="IUI104" s="751"/>
      <c r="IUJ104" s="751"/>
      <c r="IUK104" s="751"/>
      <c r="IUL104" s="751"/>
      <c r="IUM104" s="751"/>
      <c r="IUN104" s="751"/>
      <c r="IUO104" s="751"/>
      <c r="IUP104" s="751"/>
      <c r="IUQ104" s="751"/>
      <c r="IUR104" s="751"/>
      <c r="IUS104" s="751"/>
      <c r="IUT104" s="751"/>
      <c r="IUU104" s="751"/>
      <c r="IUV104" s="751"/>
      <c r="IUW104" s="751"/>
      <c r="IUX104" s="751"/>
      <c r="IUY104" s="751"/>
      <c r="IUZ104" s="751"/>
      <c r="IVA104" s="751"/>
      <c r="IVB104" s="751"/>
      <c r="IVC104" s="751"/>
      <c r="IVD104" s="751"/>
      <c r="IVE104" s="751"/>
      <c r="IVF104" s="751"/>
      <c r="IVG104" s="751"/>
      <c r="IVH104" s="751"/>
      <c r="IVI104" s="751"/>
      <c r="IVJ104" s="751"/>
      <c r="IVK104" s="751"/>
      <c r="IVL104" s="751"/>
      <c r="IVM104" s="751"/>
      <c r="IVN104" s="751"/>
      <c r="IVO104" s="751"/>
      <c r="IVP104" s="751"/>
      <c r="IVQ104" s="751"/>
      <c r="IVR104" s="751"/>
      <c r="IVS104" s="751"/>
      <c r="IVT104" s="751"/>
      <c r="IVU104" s="751"/>
      <c r="IVV104" s="751"/>
      <c r="IVW104" s="751"/>
      <c r="IVX104" s="751"/>
      <c r="IVY104" s="751"/>
      <c r="IVZ104" s="751"/>
      <c r="IWA104" s="751"/>
      <c r="IWB104" s="751"/>
      <c r="IWC104" s="751"/>
      <c r="IWD104" s="751"/>
      <c r="IWE104" s="751"/>
      <c r="IWF104" s="751"/>
      <c r="IWG104" s="751"/>
      <c r="IWH104" s="751"/>
      <c r="IWI104" s="751"/>
      <c r="IWJ104" s="751"/>
      <c r="IWK104" s="751"/>
      <c r="IWL104" s="751"/>
      <c r="IWM104" s="751"/>
      <c r="IWN104" s="751"/>
      <c r="IWO104" s="751"/>
      <c r="IWP104" s="751"/>
      <c r="IWQ104" s="751"/>
      <c r="IWR104" s="751"/>
      <c r="IWS104" s="751"/>
      <c r="IWT104" s="751"/>
      <c r="IWU104" s="751"/>
      <c r="IWV104" s="751"/>
      <c r="IWW104" s="751"/>
      <c r="IWX104" s="751"/>
      <c r="IWY104" s="751"/>
      <c r="IWZ104" s="751"/>
      <c r="IXA104" s="751"/>
      <c r="IXB104" s="751"/>
      <c r="IXC104" s="751"/>
      <c r="IXD104" s="751"/>
      <c r="IXE104" s="751"/>
      <c r="IXF104" s="751"/>
      <c r="IXG104" s="751"/>
      <c r="IXH104" s="751"/>
      <c r="IXI104" s="751"/>
      <c r="IXJ104" s="751"/>
      <c r="IXK104" s="751"/>
      <c r="IXL104" s="751"/>
      <c r="IXM104" s="751"/>
      <c r="IXN104" s="751"/>
      <c r="IXO104" s="751"/>
      <c r="IXP104" s="751"/>
      <c r="IXQ104" s="751"/>
      <c r="IXR104" s="751"/>
      <c r="IXS104" s="751"/>
      <c r="IXT104" s="751"/>
      <c r="IXU104" s="751"/>
      <c r="IXV104" s="751"/>
      <c r="IXW104" s="751"/>
      <c r="IXX104" s="751"/>
      <c r="IXY104" s="751"/>
      <c r="IXZ104" s="751"/>
      <c r="IYA104" s="751"/>
      <c r="IYB104" s="751"/>
      <c r="IYC104" s="751"/>
      <c r="IYD104" s="751"/>
      <c r="IYE104" s="751"/>
      <c r="IYF104" s="751"/>
      <c r="IYG104" s="751"/>
      <c r="IYH104" s="751"/>
      <c r="IYI104" s="751"/>
      <c r="IYJ104" s="751"/>
      <c r="IYK104" s="751"/>
      <c r="IYL104" s="751"/>
      <c r="IYM104" s="751"/>
      <c r="IYN104" s="751"/>
      <c r="IYO104" s="751"/>
      <c r="IYP104" s="751"/>
      <c r="IYQ104" s="751"/>
      <c r="IYR104" s="751"/>
      <c r="IYS104" s="751"/>
      <c r="IYT104" s="751"/>
      <c r="IYU104" s="751"/>
      <c r="IYV104" s="751"/>
      <c r="IYW104" s="751"/>
      <c r="IYX104" s="751"/>
      <c r="IYY104" s="751"/>
      <c r="IYZ104" s="751"/>
      <c r="IZA104" s="751"/>
      <c r="IZB104" s="751"/>
      <c r="IZC104" s="751"/>
      <c r="IZD104" s="751"/>
      <c r="IZE104" s="751"/>
      <c r="IZF104" s="751"/>
      <c r="IZG104" s="751"/>
      <c r="IZH104" s="751"/>
      <c r="IZI104" s="751"/>
      <c r="IZJ104" s="751"/>
      <c r="IZK104" s="751"/>
      <c r="IZL104" s="751"/>
      <c r="IZM104" s="751"/>
      <c r="IZN104" s="751"/>
      <c r="IZO104" s="751"/>
      <c r="IZP104" s="751"/>
      <c r="IZQ104" s="751"/>
      <c r="IZR104" s="751"/>
      <c r="IZS104" s="751"/>
      <c r="IZT104" s="751"/>
      <c r="IZU104" s="751"/>
      <c r="IZV104" s="751"/>
      <c r="IZW104" s="751"/>
      <c r="IZX104" s="751"/>
      <c r="IZY104" s="751"/>
      <c r="IZZ104" s="751"/>
      <c r="JAA104" s="751"/>
      <c r="JAB104" s="751"/>
      <c r="JAC104" s="751"/>
      <c r="JAD104" s="751"/>
      <c r="JAE104" s="751"/>
      <c r="JAF104" s="751"/>
      <c r="JAG104" s="751"/>
      <c r="JAH104" s="751"/>
      <c r="JAI104" s="751"/>
      <c r="JAJ104" s="751"/>
      <c r="JAK104" s="751"/>
      <c r="JAL104" s="751"/>
      <c r="JAM104" s="751"/>
      <c r="JAN104" s="751"/>
      <c r="JAO104" s="751"/>
      <c r="JAP104" s="751"/>
      <c r="JAQ104" s="751"/>
      <c r="JAR104" s="751"/>
      <c r="JAS104" s="751"/>
      <c r="JAT104" s="751"/>
      <c r="JAU104" s="751"/>
      <c r="JAV104" s="751"/>
      <c r="JAW104" s="751"/>
      <c r="JAX104" s="751"/>
      <c r="JAY104" s="751"/>
      <c r="JAZ104" s="751"/>
      <c r="JBA104" s="751"/>
      <c r="JBB104" s="751"/>
      <c r="JBC104" s="751"/>
      <c r="JBD104" s="751"/>
      <c r="JBE104" s="751"/>
      <c r="JBF104" s="751"/>
      <c r="JBG104" s="751"/>
      <c r="JBH104" s="751"/>
      <c r="JBI104" s="751"/>
      <c r="JBJ104" s="751"/>
      <c r="JBK104" s="751"/>
      <c r="JBL104" s="751"/>
      <c r="JBM104" s="751"/>
      <c r="JBN104" s="751"/>
      <c r="JBO104" s="751"/>
      <c r="JBP104" s="751"/>
      <c r="JBQ104" s="751"/>
      <c r="JBR104" s="751"/>
      <c r="JBS104" s="751"/>
      <c r="JBT104" s="751"/>
      <c r="JBU104" s="751"/>
      <c r="JBV104" s="751"/>
      <c r="JBW104" s="751"/>
      <c r="JBX104" s="751"/>
      <c r="JBY104" s="751"/>
      <c r="JBZ104" s="751"/>
      <c r="JCA104" s="751"/>
      <c r="JCB104" s="751"/>
      <c r="JCC104" s="751"/>
      <c r="JCD104" s="751"/>
      <c r="JCE104" s="751"/>
      <c r="JCF104" s="751"/>
      <c r="JCG104" s="751"/>
      <c r="JCH104" s="751"/>
      <c r="JCI104" s="751"/>
      <c r="JCJ104" s="751"/>
      <c r="JCK104" s="751"/>
      <c r="JCL104" s="751"/>
      <c r="JCM104" s="751"/>
      <c r="JCN104" s="751"/>
      <c r="JCO104" s="751"/>
      <c r="JCP104" s="751"/>
      <c r="JCQ104" s="751"/>
      <c r="JCR104" s="751"/>
      <c r="JCS104" s="751"/>
      <c r="JCT104" s="751"/>
      <c r="JCU104" s="751"/>
      <c r="JCV104" s="751"/>
      <c r="JCW104" s="751"/>
      <c r="JCX104" s="751"/>
      <c r="JCY104" s="751"/>
      <c r="JCZ104" s="751"/>
      <c r="JDA104" s="751"/>
      <c r="JDB104" s="751"/>
      <c r="JDC104" s="751"/>
      <c r="JDD104" s="751"/>
      <c r="JDE104" s="751"/>
      <c r="JDF104" s="751"/>
      <c r="JDG104" s="751"/>
      <c r="JDH104" s="751"/>
      <c r="JDI104" s="751"/>
      <c r="JDJ104" s="751"/>
      <c r="JDK104" s="751"/>
      <c r="JDL104" s="751"/>
      <c r="JDM104" s="751"/>
      <c r="JDN104" s="751"/>
      <c r="JDO104" s="751"/>
      <c r="JDP104" s="751"/>
      <c r="JDQ104" s="751"/>
      <c r="JDR104" s="751"/>
      <c r="JDS104" s="751"/>
      <c r="JDT104" s="751"/>
      <c r="JDU104" s="751"/>
      <c r="JDV104" s="751"/>
      <c r="JDW104" s="751"/>
      <c r="JDX104" s="751"/>
      <c r="JDY104" s="751"/>
      <c r="JDZ104" s="751"/>
      <c r="JEA104" s="751"/>
      <c r="JEB104" s="751"/>
      <c r="JEC104" s="751"/>
      <c r="JED104" s="751"/>
      <c r="JEE104" s="751"/>
      <c r="JEF104" s="751"/>
      <c r="JEG104" s="751"/>
      <c r="JEH104" s="751"/>
      <c r="JEI104" s="751"/>
      <c r="JEJ104" s="751"/>
      <c r="JEK104" s="751"/>
      <c r="JEL104" s="751"/>
      <c r="JEM104" s="751"/>
      <c r="JEN104" s="751"/>
      <c r="JEO104" s="751"/>
      <c r="JEP104" s="751"/>
      <c r="JEQ104" s="751"/>
      <c r="JER104" s="751"/>
      <c r="JES104" s="751"/>
      <c r="JET104" s="751"/>
      <c r="JEU104" s="751"/>
      <c r="JEV104" s="751"/>
      <c r="JEW104" s="751"/>
      <c r="JEX104" s="751"/>
      <c r="JEY104" s="751"/>
      <c r="JEZ104" s="751"/>
      <c r="JFA104" s="751"/>
      <c r="JFB104" s="751"/>
      <c r="JFC104" s="751"/>
      <c r="JFD104" s="751"/>
      <c r="JFE104" s="751"/>
      <c r="JFF104" s="751"/>
      <c r="JFG104" s="751"/>
      <c r="JFH104" s="751"/>
      <c r="JFI104" s="751"/>
      <c r="JFJ104" s="751"/>
      <c r="JFK104" s="751"/>
      <c r="JFL104" s="751"/>
      <c r="JFM104" s="751"/>
      <c r="JFN104" s="751"/>
      <c r="JFO104" s="751"/>
      <c r="JFP104" s="751"/>
      <c r="JFQ104" s="751"/>
      <c r="JFR104" s="751"/>
      <c r="JFS104" s="751"/>
      <c r="JFT104" s="751"/>
      <c r="JFU104" s="751"/>
      <c r="JFV104" s="751"/>
      <c r="JFW104" s="751"/>
      <c r="JFX104" s="751"/>
      <c r="JFY104" s="751"/>
      <c r="JFZ104" s="751"/>
      <c r="JGA104" s="751"/>
      <c r="JGB104" s="751"/>
      <c r="JGC104" s="751"/>
      <c r="JGD104" s="751"/>
      <c r="JGE104" s="751"/>
      <c r="JGF104" s="751"/>
      <c r="JGG104" s="751"/>
      <c r="JGH104" s="751"/>
      <c r="JGI104" s="751"/>
      <c r="JGJ104" s="751"/>
      <c r="JGK104" s="751"/>
      <c r="JGL104" s="751"/>
      <c r="JGM104" s="751"/>
      <c r="JGN104" s="751"/>
      <c r="JGO104" s="751"/>
      <c r="JGP104" s="751"/>
      <c r="JGQ104" s="751"/>
      <c r="JGR104" s="751"/>
      <c r="JGS104" s="751"/>
      <c r="JGT104" s="751"/>
      <c r="JGU104" s="751"/>
      <c r="JGV104" s="751"/>
      <c r="JGW104" s="751"/>
      <c r="JGX104" s="751"/>
      <c r="JGY104" s="751"/>
      <c r="JGZ104" s="751"/>
      <c r="JHA104" s="751"/>
      <c r="JHB104" s="751"/>
      <c r="JHC104" s="751"/>
      <c r="JHD104" s="751"/>
      <c r="JHE104" s="751"/>
      <c r="JHF104" s="751"/>
      <c r="JHG104" s="751"/>
      <c r="JHH104" s="751"/>
      <c r="JHI104" s="751"/>
      <c r="JHJ104" s="751"/>
      <c r="JHK104" s="751"/>
      <c r="JHL104" s="751"/>
      <c r="JHM104" s="751"/>
      <c r="JHN104" s="751"/>
      <c r="JHO104" s="751"/>
      <c r="JHP104" s="751"/>
      <c r="JHQ104" s="751"/>
      <c r="JHR104" s="751"/>
      <c r="JHS104" s="751"/>
      <c r="JHT104" s="751"/>
      <c r="JHU104" s="751"/>
      <c r="JHV104" s="751"/>
      <c r="JHW104" s="751"/>
      <c r="JHX104" s="751"/>
      <c r="JHY104" s="751"/>
      <c r="JHZ104" s="751"/>
      <c r="JIA104" s="751"/>
      <c r="JIB104" s="751"/>
      <c r="JIC104" s="751"/>
      <c r="JID104" s="751"/>
      <c r="JIE104" s="751"/>
      <c r="JIF104" s="751"/>
      <c r="JIG104" s="751"/>
      <c r="JIH104" s="751"/>
      <c r="JII104" s="751"/>
      <c r="JIJ104" s="751"/>
      <c r="JIK104" s="751"/>
      <c r="JIL104" s="751"/>
      <c r="JIM104" s="751"/>
      <c r="JIN104" s="751"/>
      <c r="JIO104" s="751"/>
      <c r="JIP104" s="751"/>
      <c r="JIQ104" s="751"/>
      <c r="JIR104" s="751"/>
      <c r="JIS104" s="751"/>
      <c r="JIT104" s="751"/>
      <c r="JIU104" s="751"/>
      <c r="JIV104" s="751"/>
      <c r="JIW104" s="751"/>
      <c r="JIX104" s="751"/>
      <c r="JIY104" s="751"/>
      <c r="JIZ104" s="751"/>
      <c r="JJA104" s="751"/>
      <c r="JJB104" s="751"/>
      <c r="JJC104" s="751"/>
      <c r="JJD104" s="751"/>
      <c r="JJE104" s="751"/>
      <c r="JJF104" s="751"/>
      <c r="JJG104" s="751"/>
      <c r="JJH104" s="751"/>
      <c r="JJI104" s="751"/>
      <c r="JJJ104" s="751"/>
      <c r="JJK104" s="751"/>
      <c r="JJL104" s="751"/>
      <c r="JJM104" s="751"/>
      <c r="JJN104" s="751"/>
      <c r="JJO104" s="751"/>
      <c r="JJP104" s="751"/>
      <c r="JJQ104" s="751"/>
      <c r="JJR104" s="751"/>
      <c r="JJS104" s="751"/>
      <c r="JJT104" s="751"/>
      <c r="JJU104" s="751"/>
      <c r="JJV104" s="751"/>
      <c r="JJW104" s="751"/>
      <c r="JJX104" s="751"/>
      <c r="JJY104" s="751"/>
      <c r="JJZ104" s="751"/>
      <c r="JKA104" s="751"/>
      <c r="JKB104" s="751"/>
      <c r="JKC104" s="751"/>
      <c r="JKD104" s="751"/>
      <c r="JKE104" s="751"/>
      <c r="JKF104" s="751"/>
      <c r="JKG104" s="751"/>
      <c r="JKH104" s="751"/>
      <c r="JKI104" s="751"/>
      <c r="JKJ104" s="751"/>
      <c r="JKK104" s="751"/>
      <c r="JKL104" s="751"/>
      <c r="JKM104" s="751"/>
      <c r="JKN104" s="751"/>
      <c r="JKO104" s="751"/>
      <c r="JKP104" s="751"/>
      <c r="JKQ104" s="751"/>
      <c r="JKR104" s="751"/>
      <c r="JKS104" s="751"/>
      <c r="JKT104" s="751"/>
      <c r="JKU104" s="751"/>
      <c r="JKV104" s="751"/>
      <c r="JKW104" s="751"/>
      <c r="JKX104" s="751"/>
      <c r="JKY104" s="751"/>
      <c r="JKZ104" s="751"/>
      <c r="JLA104" s="751"/>
      <c r="JLB104" s="751"/>
      <c r="JLC104" s="751"/>
      <c r="JLD104" s="751"/>
      <c r="JLE104" s="751"/>
      <c r="JLF104" s="751"/>
      <c r="JLG104" s="751"/>
      <c r="JLH104" s="751"/>
      <c r="JLI104" s="751"/>
      <c r="JLJ104" s="751"/>
      <c r="JLK104" s="751"/>
      <c r="JLL104" s="751"/>
      <c r="JLM104" s="751"/>
      <c r="JLN104" s="751"/>
      <c r="JLO104" s="751"/>
      <c r="JLP104" s="751"/>
      <c r="JLQ104" s="751"/>
      <c r="JLR104" s="751"/>
      <c r="JLS104" s="751"/>
      <c r="JLT104" s="751"/>
      <c r="JLU104" s="751"/>
      <c r="JLV104" s="751"/>
      <c r="JLW104" s="751"/>
      <c r="JLX104" s="751"/>
      <c r="JLY104" s="751"/>
      <c r="JLZ104" s="751"/>
      <c r="JMA104" s="751"/>
      <c r="JMB104" s="751"/>
      <c r="JMC104" s="751"/>
      <c r="JMD104" s="751"/>
      <c r="JME104" s="751"/>
      <c r="JMF104" s="751"/>
      <c r="JMG104" s="751"/>
      <c r="JMH104" s="751"/>
      <c r="JMI104" s="751"/>
      <c r="JMJ104" s="751"/>
      <c r="JMK104" s="751"/>
      <c r="JML104" s="751"/>
      <c r="JMM104" s="751"/>
      <c r="JMN104" s="751"/>
      <c r="JMO104" s="751"/>
      <c r="JMP104" s="751"/>
      <c r="JMQ104" s="751"/>
      <c r="JMR104" s="751"/>
      <c r="JMS104" s="751"/>
      <c r="JMT104" s="751"/>
      <c r="JMU104" s="751"/>
      <c r="JMV104" s="751"/>
      <c r="JMW104" s="751"/>
      <c r="JMX104" s="751"/>
      <c r="JMY104" s="751"/>
      <c r="JMZ104" s="751"/>
      <c r="JNA104" s="751"/>
      <c r="JNB104" s="751"/>
      <c r="JNC104" s="751"/>
      <c r="JND104" s="751"/>
      <c r="JNE104" s="751"/>
      <c r="JNF104" s="751"/>
      <c r="JNG104" s="751"/>
      <c r="JNH104" s="751"/>
      <c r="JNI104" s="751"/>
      <c r="JNJ104" s="751"/>
      <c r="JNK104" s="751"/>
      <c r="JNL104" s="751"/>
      <c r="JNM104" s="751"/>
      <c r="JNN104" s="751"/>
      <c r="JNO104" s="751"/>
      <c r="JNP104" s="751"/>
      <c r="JNQ104" s="751"/>
      <c r="JNR104" s="751"/>
      <c r="JNS104" s="751"/>
      <c r="JNT104" s="751"/>
      <c r="JNU104" s="751"/>
      <c r="JNV104" s="751"/>
      <c r="JNW104" s="751"/>
      <c r="JNX104" s="751"/>
      <c r="JNY104" s="751"/>
      <c r="JNZ104" s="751"/>
      <c r="JOA104" s="751"/>
      <c r="JOB104" s="751"/>
      <c r="JOC104" s="751"/>
      <c r="JOD104" s="751"/>
      <c r="JOE104" s="751"/>
      <c r="JOF104" s="751"/>
      <c r="JOG104" s="751"/>
      <c r="JOH104" s="751"/>
      <c r="JOI104" s="751"/>
      <c r="JOJ104" s="751"/>
      <c r="JOK104" s="751"/>
      <c r="JOL104" s="751"/>
      <c r="JOM104" s="751"/>
      <c r="JON104" s="751"/>
      <c r="JOO104" s="751"/>
      <c r="JOP104" s="751"/>
      <c r="JOQ104" s="751"/>
      <c r="JOR104" s="751"/>
      <c r="JOS104" s="751"/>
      <c r="JOT104" s="751"/>
      <c r="JOU104" s="751"/>
      <c r="JOV104" s="751"/>
      <c r="JOW104" s="751"/>
      <c r="JOX104" s="751"/>
      <c r="JOY104" s="751"/>
      <c r="JOZ104" s="751"/>
      <c r="JPA104" s="751"/>
      <c r="JPB104" s="751"/>
      <c r="JPC104" s="751"/>
      <c r="JPD104" s="751"/>
      <c r="JPE104" s="751"/>
      <c r="JPF104" s="751"/>
      <c r="JPG104" s="751"/>
      <c r="JPH104" s="751"/>
      <c r="JPI104" s="751"/>
      <c r="JPJ104" s="751"/>
      <c r="JPK104" s="751"/>
      <c r="JPL104" s="751"/>
      <c r="JPM104" s="751"/>
      <c r="JPN104" s="751"/>
      <c r="JPO104" s="751"/>
      <c r="JPP104" s="751"/>
      <c r="JPQ104" s="751"/>
      <c r="JPR104" s="751"/>
      <c r="JPS104" s="751"/>
      <c r="JPT104" s="751"/>
      <c r="JPU104" s="751"/>
      <c r="JPV104" s="751"/>
      <c r="JPW104" s="751"/>
      <c r="JPX104" s="751"/>
      <c r="JPY104" s="751"/>
      <c r="JPZ104" s="751"/>
      <c r="JQA104" s="751"/>
      <c r="JQB104" s="751"/>
      <c r="JQC104" s="751"/>
      <c r="JQD104" s="751"/>
      <c r="JQE104" s="751"/>
      <c r="JQF104" s="751"/>
      <c r="JQG104" s="751"/>
      <c r="JQH104" s="751"/>
      <c r="JQI104" s="751"/>
      <c r="JQJ104" s="751"/>
      <c r="JQK104" s="751"/>
      <c r="JQL104" s="751"/>
      <c r="JQM104" s="751"/>
      <c r="JQN104" s="751"/>
      <c r="JQO104" s="751"/>
      <c r="JQP104" s="751"/>
      <c r="JQQ104" s="751"/>
      <c r="JQR104" s="751"/>
      <c r="JQS104" s="751"/>
      <c r="JQT104" s="751"/>
      <c r="JQU104" s="751"/>
      <c r="JQV104" s="751"/>
      <c r="JQW104" s="751"/>
      <c r="JQX104" s="751"/>
      <c r="JQY104" s="751"/>
      <c r="JQZ104" s="751"/>
      <c r="JRA104" s="751"/>
      <c r="JRB104" s="751"/>
      <c r="JRC104" s="751"/>
      <c r="JRD104" s="751"/>
      <c r="JRE104" s="751"/>
      <c r="JRF104" s="751"/>
      <c r="JRG104" s="751"/>
      <c r="JRH104" s="751"/>
      <c r="JRI104" s="751"/>
      <c r="JRJ104" s="751"/>
      <c r="JRK104" s="751"/>
      <c r="JRL104" s="751"/>
      <c r="JRM104" s="751"/>
      <c r="JRN104" s="751"/>
      <c r="JRO104" s="751"/>
      <c r="JRP104" s="751"/>
      <c r="JRQ104" s="751"/>
      <c r="JRR104" s="751"/>
      <c r="JRS104" s="751"/>
      <c r="JRT104" s="751"/>
      <c r="JRU104" s="751"/>
      <c r="JRV104" s="751"/>
      <c r="JRW104" s="751"/>
      <c r="JRX104" s="751"/>
      <c r="JRY104" s="751"/>
      <c r="JRZ104" s="751"/>
      <c r="JSA104" s="751"/>
      <c r="JSB104" s="751"/>
      <c r="JSC104" s="751"/>
      <c r="JSD104" s="751"/>
      <c r="JSE104" s="751"/>
      <c r="JSF104" s="751"/>
      <c r="JSG104" s="751"/>
      <c r="JSH104" s="751"/>
      <c r="JSI104" s="751"/>
      <c r="JSJ104" s="751"/>
      <c r="JSK104" s="751"/>
      <c r="JSL104" s="751"/>
      <c r="JSM104" s="751"/>
      <c r="JSN104" s="751"/>
      <c r="JSO104" s="751"/>
      <c r="JSP104" s="751"/>
      <c r="JSQ104" s="751"/>
      <c r="JSR104" s="751"/>
      <c r="JSS104" s="751"/>
      <c r="JST104" s="751"/>
      <c r="JSU104" s="751"/>
      <c r="JSV104" s="751"/>
      <c r="JSW104" s="751"/>
      <c r="JSX104" s="751"/>
      <c r="JSY104" s="751"/>
      <c r="JSZ104" s="751"/>
      <c r="JTA104" s="751"/>
      <c r="JTB104" s="751"/>
      <c r="JTC104" s="751"/>
      <c r="JTD104" s="751"/>
      <c r="JTE104" s="751"/>
      <c r="JTF104" s="751"/>
      <c r="JTG104" s="751"/>
      <c r="JTH104" s="751"/>
      <c r="JTI104" s="751"/>
      <c r="JTJ104" s="751"/>
      <c r="JTK104" s="751"/>
      <c r="JTL104" s="751"/>
      <c r="JTM104" s="751"/>
      <c r="JTN104" s="751"/>
      <c r="JTO104" s="751"/>
      <c r="JTP104" s="751"/>
      <c r="JTQ104" s="751"/>
      <c r="JTR104" s="751"/>
      <c r="JTS104" s="751"/>
      <c r="JTT104" s="751"/>
      <c r="JTU104" s="751"/>
      <c r="JTV104" s="751"/>
      <c r="JTW104" s="751"/>
      <c r="JTX104" s="751"/>
      <c r="JTY104" s="751"/>
      <c r="JTZ104" s="751"/>
      <c r="JUA104" s="751"/>
      <c r="JUB104" s="751"/>
      <c r="JUC104" s="751"/>
      <c r="JUD104" s="751"/>
      <c r="JUE104" s="751"/>
      <c r="JUF104" s="751"/>
      <c r="JUG104" s="751"/>
      <c r="JUH104" s="751"/>
      <c r="JUI104" s="751"/>
      <c r="JUJ104" s="751"/>
      <c r="JUK104" s="751"/>
      <c r="JUL104" s="751"/>
      <c r="JUM104" s="751"/>
      <c r="JUN104" s="751"/>
      <c r="JUO104" s="751"/>
      <c r="JUP104" s="751"/>
      <c r="JUQ104" s="751"/>
      <c r="JUR104" s="751"/>
      <c r="JUS104" s="751"/>
      <c r="JUT104" s="751"/>
      <c r="JUU104" s="751"/>
      <c r="JUV104" s="751"/>
      <c r="JUW104" s="751"/>
      <c r="JUX104" s="751"/>
      <c r="JUY104" s="751"/>
      <c r="JUZ104" s="751"/>
      <c r="JVA104" s="751"/>
      <c r="JVB104" s="751"/>
      <c r="JVC104" s="751"/>
      <c r="JVD104" s="751"/>
      <c r="JVE104" s="751"/>
      <c r="JVF104" s="751"/>
      <c r="JVG104" s="751"/>
      <c r="JVH104" s="751"/>
      <c r="JVI104" s="751"/>
      <c r="JVJ104" s="751"/>
      <c r="JVK104" s="751"/>
      <c r="JVL104" s="751"/>
      <c r="JVM104" s="751"/>
      <c r="JVN104" s="751"/>
      <c r="JVO104" s="751"/>
      <c r="JVP104" s="751"/>
      <c r="JVQ104" s="751"/>
      <c r="JVR104" s="751"/>
      <c r="JVS104" s="751"/>
      <c r="JVT104" s="751"/>
      <c r="JVU104" s="751"/>
      <c r="JVV104" s="751"/>
      <c r="JVW104" s="751"/>
      <c r="JVX104" s="751"/>
      <c r="JVY104" s="751"/>
      <c r="JVZ104" s="751"/>
      <c r="JWA104" s="751"/>
      <c r="JWB104" s="751"/>
      <c r="JWC104" s="751"/>
      <c r="JWD104" s="751"/>
      <c r="JWE104" s="751"/>
      <c r="JWF104" s="751"/>
      <c r="JWG104" s="751"/>
      <c r="JWH104" s="751"/>
      <c r="JWI104" s="751"/>
      <c r="JWJ104" s="751"/>
      <c r="JWK104" s="751"/>
      <c r="JWL104" s="751"/>
      <c r="JWM104" s="751"/>
      <c r="JWN104" s="751"/>
      <c r="JWO104" s="751"/>
      <c r="JWP104" s="751"/>
      <c r="JWQ104" s="751"/>
      <c r="JWR104" s="751"/>
      <c r="JWS104" s="751"/>
      <c r="JWT104" s="751"/>
      <c r="JWU104" s="751"/>
      <c r="JWV104" s="751"/>
      <c r="JWW104" s="751"/>
      <c r="JWX104" s="751"/>
      <c r="JWY104" s="751"/>
      <c r="JWZ104" s="751"/>
      <c r="JXA104" s="751"/>
      <c r="JXB104" s="751"/>
      <c r="JXC104" s="751"/>
      <c r="JXD104" s="751"/>
      <c r="JXE104" s="751"/>
      <c r="JXF104" s="751"/>
      <c r="JXG104" s="751"/>
      <c r="JXH104" s="751"/>
      <c r="JXI104" s="751"/>
      <c r="JXJ104" s="751"/>
      <c r="JXK104" s="751"/>
      <c r="JXL104" s="751"/>
      <c r="JXM104" s="751"/>
      <c r="JXN104" s="751"/>
      <c r="JXO104" s="751"/>
      <c r="JXP104" s="751"/>
      <c r="JXQ104" s="751"/>
      <c r="JXR104" s="751"/>
      <c r="JXS104" s="751"/>
      <c r="JXT104" s="751"/>
      <c r="JXU104" s="751"/>
      <c r="JXV104" s="751"/>
      <c r="JXW104" s="751"/>
      <c r="JXX104" s="751"/>
      <c r="JXY104" s="751"/>
      <c r="JXZ104" s="751"/>
      <c r="JYA104" s="751"/>
      <c r="JYB104" s="751"/>
      <c r="JYC104" s="751"/>
      <c r="JYD104" s="751"/>
      <c r="JYE104" s="751"/>
      <c r="JYF104" s="751"/>
      <c r="JYG104" s="751"/>
      <c r="JYH104" s="751"/>
      <c r="JYI104" s="751"/>
      <c r="JYJ104" s="751"/>
      <c r="JYK104" s="751"/>
      <c r="JYL104" s="751"/>
      <c r="JYM104" s="751"/>
      <c r="JYN104" s="751"/>
      <c r="JYO104" s="751"/>
      <c r="JYP104" s="751"/>
      <c r="JYQ104" s="751"/>
      <c r="JYR104" s="751"/>
      <c r="JYS104" s="751"/>
      <c r="JYT104" s="751"/>
      <c r="JYU104" s="751"/>
      <c r="JYV104" s="751"/>
      <c r="JYW104" s="751"/>
      <c r="JYX104" s="751"/>
      <c r="JYY104" s="751"/>
      <c r="JYZ104" s="751"/>
      <c r="JZA104" s="751"/>
      <c r="JZB104" s="751"/>
      <c r="JZC104" s="751"/>
      <c r="JZD104" s="751"/>
      <c r="JZE104" s="751"/>
      <c r="JZF104" s="751"/>
      <c r="JZG104" s="751"/>
      <c r="JZH104" s="751"/>
      <c r="JZI104" s="751"/>
      <c r="JZJ104" s="751"/>
      <c r="JZK104" s="751"/>
      <c r="JZL104" s="751"/>
      <c r="JZM104" s="751"/>
      <c r="JZN104" s="751"/>
      <c r="JZO104" s="751"/>
      <c r="JZP104" s="751"/>
      <c r="JZQ104" s="751"/>
      <c r="JZR104" s="751"/>
      <c r="JZS104" s="751"/>
      <c r="JZT104" s="751"/>
      <c r="JZU104" s="751"/>
      <c r="JZV104" s="751"/>
      <c r="JZW104" s="751"/>
      <c r="JZX104" s="751"/>
      <c r="JZY104" s="751"/>
      <c r="JZZ104" s="751"/>
      <c r="KAA104" s="751"/>
      <c r="KAB104" s="751"/>
      <c r="KAC104" s="751"/>
      <c r="KAD104" s="751"/>
      <c r="KAE104" s="751"/>
      <c r="KAF104" s="751"/>
      <c r="KAG104" s="751"/>
      <c r="KAH104" s="751"/>
      <c r="KAI104" s="751"/>
      <c r="KAJ104" s="751"/>
      <c r="KAK104" s="751"/>
      <c r="KAL104" s="751"/>
      <c r="KAM104" s="751"/>
      <c r="KAN104" s="751"/>
      <c r="KAO104" s="751"/>
      <c r="KAP104" s="751"/>
      <c r="KAQ104" s="751"/>
      <c r="KAR104" s="751"/>
      <c r="KAS104" s="751"/>
      <c r="KAT104" s="751"/>
      <c r="KAU104" s="751"/>
      <c r="KAV104" s="751"/>
      <c r="KAW104" s="751"/>
      <c r="KAX104" s="751"/>
      <c r="KAY104" s="751"/>
      <c r="KAZ104" s="751"/>
      <c r="KBA104" s="751"/>
      <c r="KBB104" s="751"/>
      <c r="KBC104" s="751"/>
      <c r="KBD104" s="751"/>
      <c r="KBE104" s="751"/>
      <c r="KBF104" s="751"/>
      <c r="KBG104" s="751"/>
      <c r="KBH104" s="751"/>
      <c r="KBI104" s="751"/>
      <c r="KBJ104" s="751"/>
      <c r="KBK104" s="751"/>
      <c r="KBL104" s="751"/>
      <c r="KBM104" s="751"/>
      <c r="KBN104" s="751"/>
      <c r="KBO104" s="751"/>
      <c r="KBP104" s="751"/>
      <c r="KBQ104" s="751"/>
      <c r="KBR104" s="751"/>
      <c r="KBS104" s="751"/>
      <c r="KBT104" s="751"/>
      <c r="KBU104" s="751"/>
      <c r="KBV104" s="751"/>
      <c r="KBW104" s="751"/>
      <c r="KBX104" s="751"/>
      <c r="KBY104" s="751"/>
      <c r="KBZ104" s="751"/>
      <c r="KCA104" s="751"/>
      <c r="KCB104" s="751"/>
      <c r="KCC104" s="751"/>
      <c r="KCD104" s="751"/>
      <c r="KCE104" s="751"/>
      <c r="KCF104" s="751"/>
      <c r="KCG104" s="751"/>
      <c r="KCH104" s="751"/>
      <c r="KCI104" s="751"/>
      <c r="KCJ104" s="751"/>
      <c r="KCK104" s="751"/>
      <c r="KCL104" s="751"/>
      <c r="KCM104" s="751"/>
      <c r="KCN104" s="751"/>
      <c r="KCO104" s="751"/>
      <c r="KCP104" s="751"/>
      <c r="KCQ104" s="751"/>
      <c r="KCR104" s="751"/>
      <c r="KCS104" s="751"/>
      <c r="KCT104" s="751"/>
      <c r="KCU104" s="751"/>
      <c r="KCV104" s="751"/>
      <c r="KCW104" s="751"/>
      <c r="KCX104" s="751"/>
      <c r="KCY104" s="751"/>
      <c r="KCZ104" s="751"/>
      <c r="KDA104" s="751"/>
      <c r="KDB104" s="751"/>
      <c r="KDC104" s="751"/>
      <c r="KDD104" s="751"/>
      <c r="KDE104" s="751"/>
      <c r="KDF104" s="751"/>
      <c r="KDG104" s="751"/>
      <c r="KDH104" s="751"/>
      <c r="KDI104" s="751"/>
      <c r="KDJ104" s="751"/>
      <c r="KDK104" s="751"/>
      <c r="KDL104" s="751"/>
      <c r="KDM104" s="751"/>
      <c r="KDN104" s="751"/>
      <c r="KDO104" s="751"/>
      <c r="KDP104" s="751"/>
      <c r="KDQ104" s="751"/>
      <c r="KDR104" s="751"/>
      <c r="KDS104" s="751"/>
      <c r="KDT104" s="751"/>
      <c r="KDU104" s="751"/>
      <c r="KDV104" s="751"/>
      <c r="KDW104" s="751"/>
      <c r="KDX104" s="751"/>
      <c r="KDY104" s="751"/>
      <c r="KDZ104" s="751"/>
      <c r="KEA104" s="751"/>
      <c r="KEB104" s="751"/>
      <c r="KEC104" s="751"/>
      <c r="KED104" s="751"/>
      <c r="KEE104" s="751"/>
      <c r="KEF104" s="751"/>
      <c r="KEG104" s="751"/>
      <c r="KEH104" s="751"/>
      <c r="KEI104" s="751"/>
      <c r="KEJ104" s="751"/>
      <c r="KEK104" s="751"/>
      <c r="KEL104" s="751"/>
      <c r="KEM104" s="751"/>
      <c r="KEN104" s="751"/>
      <c r="KEO104" s="751"/>
      <c r="KEP104" s="751"/>
      <c r="KEQ104" s="751"/>
      <c r="KER104" s="751"/>
      <c r="KES104" s="751"/>
      <c r="KET104" s="751"/>
      <c r="KEU104" s="751"/>
      <c r="KEV104" s="751"/>
      <c r="KEW104" s="751"/>
      <c r="KEX104" s="751"/>
      <c r="KEY104" s="751"/>
      <c r="KEZ104" s="751"/>
      <c r="KFA104" s="751"/>
      <c r="KFB104" s="751"/>
      <c r="KFC104" s="751"/>
      <c r="KFD104" s="751"/>
      <c r="KFE104" s="751"/>
      <c r="KFF104" s="751"/>
      <c r="KFG104" s="751"/>
      <c r="KFH104" s="751"/>
      <c r="KFI104" s="751"/>
      <c r="KFJ104" s="751"/>
      <c r="KFK104" s="751"/>
      <c r="KFL104" s="751"/>
      <c r="KFM104" s="751"/>
      <c r="KFN104" s="751"/>
      <c r="KFO104" s="751"/>
      <c r="KFP104" s="751"/>
      <c r="KFQ104" s="751"/>
      <c r="KFR104" s="751"/>
      <c r="KFS104" s="751"/>
      <c r="KFT104" s="751"/>
      <c r="KFU104" s="751"/>
      <c r="KFV104" s="751"/>
      <c r="KFW104" s="751"/>
      <c r="KFX104" s="751"/>
      <c r="KFY104" s="751"/>
      <c r="KFZ104" s="751"/>
      <c r="KGA104" s="751"/>
      <c r="KGB104" s="751"/>
      <c r="KGC104" s="751"/>
      <c r="KGD104" s="751"/>
      <c r="KGE104" s="751"/>
      <c r="KGF104" s="751"/>
      <c r="KGG104" s="751"/>
      <c r="KGH104" s="751"/>
      <c r="KGI104" s="751"/>
      <c r="KGJ104" s="751"/>
      <c r="KGK104" s="751"/>
      <c r="KGL104" s="751"/>
      <c r="KGM104" s="751"/>
      <c r="KGN104" s="751"/>
      <c r="KGO104" s="751"/>
      <c r="KGP104" s="751"/>
      <c r="KGQ104" s="751"/>
      <c r="KGR104" s="751"/>
      <c r="KGS104" s="751"/>
      <c r="KGT104" s="751"/>
      <c r="KGU104" s="751"/>
      <c r="KGV104" s="751"/>
      <c r="KGW104" s="751"/>
      <c r="KGX104" s="751"/>
      <c r="KGY104" s="751"/>
      <c r="KGZ104" s="751"/>
      <c r="KHA104" s="751"/>
      <c r="KHB104" s="751"/>
      <c r="KHC104" s="751"/>
      <c r="KHD104" s="751"/>
      <c r="KHE104" s="751"/>
      <c r="KHF104" s="751"/>
      <c r="KHG104" s="751"/>
      <c r="KHH104" s="751"/>
      <c r="KHI104" s="751"/>
      <c r="KHJ104" s="751"/>
      <c r="KHK104" s="751"/>
      <c r="KHL104" s="751"/>
      <c r="KHM104" s="751"/>
      <c r="KHN104" s="751"/>
      <c r="KHO104" s="751"/>
      <c r="KHP104" s="751"/>
      <c r="KHQ104" s="751"/>
      <c r="KHR104" s="751"/>
      <c r="KHS104" s="751"/>
      <c r="KHT104" s="751"/>
      <c r="KHU104" s="751"/>
      <c r="KHV104" s="751"/>
      <c r="KHW104" s="751"/>
      <c r="KHX104" s="751"/>
      <c r="KHY104" s="751"/>
      <c r="KHZ104" s="751"/>
      <c r="KIA104" s="751"/>
      <c r="KIB104" s="751"/>
      <c r="KIC104" s="751"/>
      <c r="KID104" s="751"/>
      <c r="KIE104" s="751"/>
      <c r="KIF104" s="751"/>
      <c r="KIG104" s="751"/>
      <c r="KIH104" s="751"/>
      <c r="KII104" s="751"/>
      <c r="KIJ104" s="751"/>
      <c r="KIK104" s="751"/>
      <c r="KIL104" s="751"/>
      <c r="KIM104" s="751"/>
      <c r="KIN104" s="751"/>
      <c r="KIO104" s="751"/>
      <c r="KIP104" s="751"/>
      <c r="KIQ104" s="751"/>
      <c r="KIR104" s="751"/>
      <c r="KIS104" s="751"/>
      <c r="KIT104" s="751"/>
      <c r="KIU104" s="751"/>
      <c r="KIV104" s="751"/>
      <c r="KIW104" s="751"/>
      <c r="KIX104" s="751"/>
      <c r="KIY104" s="751"/>
      <c r="KIZ104" s="751"/>
      <c r="KJA104" s="751"/>
      <c r="KJB104" s="751"/>
      <c r="KJC104" s="751"/>
      <c r="KJD104" s="751"/>
      <c r="KJE104" s="751"/>
      <c r="KJF104" s="751"/>
      <c r="KJG104" s="751"/>
      <c r="KJH104" s="751"/>
      <c r="KJI104" s="751"/>
      <c r="KJJ104" s="751"/>
      <c r="KJK104" s="751"/>
      <c r="KJL104" s="751"/>
      <c r="KJM104" s="751"/>
      <c r="KJN104" s="751"/>
      <c r="KJO104" s="751"/>
      <c r="KJP104" s="751"/>
      <c r="KJQ104" s="751"/>
      <c r="KJR104" s="751"/>
      <c r="KJS104" s="751"/>
      <c r="KJT104" s="751"/>
      <c r="KJU104" s="751"/>
      <c r="KJV104" s="751"/>
      <c r="KJW104" s="751"/>
      <c r="KJX104" s="751"/>
      <c r="KJY104" s="751"/>
      <c r="KJZ104" s="751"/>
      <c r="KKA104" s="751"/>
      <c r="KKB104" s="751"/>
      <c r="KKC104" s="751"/>
      <c r="KKD104" s="751"/>
      <c r="KKE104" s="751"/>
      <c r="KKF104" s="751"/>
      <c r="KKG104" s="751"/>
      <c r="KKH104" s="751"/>
      <c r="KKI104" s="751"/>
      <c r="KKJ104" s="751"/>
      <c r="KKK104" s="751"/>
      <c r="KKL104" s="751"/>
      <c r="KKM104" s="751"/>
      <c r="KKN104" s="751"/>
      <c r="KKO104" s="751"/>
      <c r="KKP104" s="751"/>
      <c r="KKQ104" s="751"/>
      <c r="KKR104" s="751"/>
      <c r="KKS104" s="751"/>
      <c r="KKT104" s="751"/>
      <c r="KKU104" s="751"/>
      <c r="KKV104" s="751"/>
      <c r="KKW104" s="751"/>
      <c r="KKX104" s="751"/>
      <c r="KKY104" s="751"/>
      <c r="KKZ104" s="751"/>
      <c r="KLA104" s="751"/>
      <c r="KLB104" s="751"/>
      <c r="KLC104" s="751"/>
      <c r="KLD104" s="751"/>
      <c r="KLE104" s="751"/>
      <c r="KLF104" s="751"/>
      <c r="KLG104" s="751"/>
      <c r="KLH104" s="751"/>
      <c r="KLI104" s="751"/>
      <c r="KLJ104" s="751"/>
      <c r="KLK104" s="751"/>
      <c r="KLL104" s="751"/>
      <c r="KLM104" s="751"/>
      <c r="KLN104" s="751"/>
      <c r="KLO104" s="751"/>
      <c r="KLP104" s="751"/>
      <c r="KLQ104" s="751"/>
      <c r="KLR104" s="751"/>
      <c r="KLS104" s="751"/>
      <c r="KLT104" s="751"/>
      <c r="KLU104" s="751"/>
      <c r="KLV104" s="751"/>
      <c r="KLW104" s="751"/>
      <c r="KLX104" s="751"/>
      <c r="KLY104" s="751"/>
      <c r="KLZ104" s="751"/>
      <c r="KMA104" s="751"/>
      <c r="KMB104" s="751"/>
      <c r="KMC104" s="751"/>
      <c r="KMD104" s="751"/>
      <c r="KME104" s="751"/>
      <c r="KMF104" s="751"/>
      <c r="KMG104" s="751"/>
      <c r="KMH104" s="751"/>
      <c r="KMI104" s="751"/>
      <c r="KMJ104" s="751"/>
      <c r="KMK104" s="751"/>
      <c r="KML104" s="751"/>
      <c r="KMM104" s="751"/>
      <c r="KMN104" s="751"/>
      <c r="KMO104" s="751"/>
      <c r="KMP104" s="751"/>
      <c r="KMQ104" s="751"/>
      <c r="KMR104" s="751"/>
      <c r="KMS104" s="751"/>
      <c r="KMT104" s="751"/>
      <c r="KMU104" s="751"/>
      <c r="KMV104" s="751"/>
      <c r="KMW104" s="751"/>
      <c r="KMX104" s="751"/>
      <c r="KMY104" s="751"/>
      <c r="KMZ104" s="751"/>
      <c r="KNA104" s="751"/>
      <c r="KNB104" s="751"/>
      <c r="KNC104" s="751"/>
      <c r="KND104" s="751"/>
      <c r="KNE104" s="751"/>
      <c r="KNF104" s="751"/>
      <c r="KNG104" s="751"/>
      <c r="KNH104" s="751"/>
      <c r="KNI104" s="751"/>
      <c r="KNJ104" s="751"/>
      <c r="KNK104" s="751"/>
      <c r="KNL104" s="751"/>
      <c r="KNM104" s="751"/>
      <c r="KNN104" s="751"/>
      <c r="KNO104" s="751"/>
      <c r="KNP104" s="751"/>
      <c r="KNQ104" s="751"/>
      <c r="KNR104" s="751"/>
      <c r="KNS104" s="751"/>
      <c r="KNT104" s="751"/>
      <c r="KNU104" s="751"/>
      <c r="KNV104" s="751"/>
      <c r="KNW104" s="751"/>
      <c r="KNX104" s="751"/>
      <c r="KNY104" s="751"/>
      <c r="KNZ104" s="751"/>
      <c r="KOA104" s="751"/>
      <c r="KOB104" s="751"/>
      <c r="KOC104" s="751"/>
      <c r="KOD104" s="751"/>
      <c r="KOE104" s="751"/>
      <c r="KOF104" s="751"/>
      <c r="KOG104" s="751"/>
      <c r="KOH104" s="751"/>
      <c r="KOI104" s="751"/>
      <c r="KOJ104" s="751"/>
      <c r="KOK104" s="751"/>
      <c r="KOL104" s="751"/>
      <c r="KOM104" s="751"/>
      <c r="KON104" s="751"/>
      <c r="KOO104" s="751"/>
      <c r="KOP104" s="751"/>
      <c r="KOQ104" s="751"/>
      <c r="KOR104" s="751"/>
      <c r="KOS104" s="751"/>
      <c r="KOT104" s="751"/>
      <c r="KOU104" s="751"/>
      <c r="KOV104" s="751"/>
      <c r="KOW104" s="751"/>
      <c r="KOX104" s="751"/>
      <c r="KOY104" s="751"/>
      <c r="KOZ104" s="751"/>
      <c r="KPA104" s="751"/>
      <c r="KPB104" s="751"/>
      <c r="KPC104" s="751"/>
      <c r="KPD104" s="751"/>
      <c r="KPE104" s="751"/>
      <c r="KPF104" s="751"/>
      <c r="KPG104" s="751"/>
      <c r="KPH104" s="751"/>
      <c r="KPI104" s="751"/>
      <c r="KPJ104" s="751"/>
      <c r="KPK104" s="751"/>
      <c r="KPL104" s="751"/>
      <c r="KPM104" s="751"/>
      <c r="KPN104" s="751"/>
      <c r="KPO104" s="751"/>
      <c r="KPP104" s="751"/>
      <c r="KPQ104" s="751"/>
      <c r="KPR104" s="751"/>
      <c r="KPS104" s="751"/>
      <c r="KPT104" s="751"/>
      <c r="KPU104" s="751"/>
      <c r="KPV104" s="751"/>
      <c r="KPW104" s="751"/>
      <c r="KPX104" s="751"/>
      <c r="KPY104" s="751"/>
      <c r="KPZ104" s="751"/>
      <c r="KQA104" s="751"/>
      <c r="KQB104" s="751"/>
      <c r="KQC104" s="751"/>
      <c r="KQD104" s="751"/>
      <c r="KQE104" s="751"/>
      <c r="KQF104" s="751"/>
      <c r="KQG104" s="751"/>
      <c r="KQH104" s="751"/>
      <c r="KQI104" s="751"/>
      <c r="KQJ104" s="751"/>
      <c r="KQK104" s="751"/>
      <c r="KQL104" s="751"/>
      <c r="KQM104" s="751"/>
      <c r="KQN104" s="751"/>
      <c r="KQO104" s="751"/>
      <c r="KQP104" s="751"/>
      <c r="KQQ104" s="751"/>
      <c r="KQR104" s="751"/>
      <c r="KQS104" s="751"/>
      <c r="KQT104" s="751"/>
      <c r="KQU104" s="751"/>
      <c r="KQV104" s="751"/>
      <c r="KQW104" s="751"/>
      <c r="KQX104" s="751"/>
      <c r="KQY104" s="751"/>
      <c r="KQZ104" s="751"/>
      <c r="KRA104" s="751"/>
      <c r="KRB104" s="751"/>
      <c r="KRC104" s="751"/>
      <c r="KRD104" s="751"/>
      <c r="KRE104" s="751"/>
      <c r="KRF104" s="751"/>
      <c r="KRG104" s="751"/>
      <c r="KRH104" s="751"/>
      <c r="KRI104" s="751"/>
      <c r="KRJ104" s="751"/>
      <c r="KRK104" s="751"/>
      <c r="KRL104" s="751"/>
      <c r="KRM104" s="751"/>
      <c r="KRN104" s="751"/>
      <c r="KRO104" s="751"/>
      <c r="KRP104" s="751"/>
      <c r="KRQ104" s="751"/>
      <c r="KRR104" s="751"/>
      <c r="KRS104" s="751"/>
      <c r="KRT104" s="751"/>
      <c r="KRU104" s="751"/>
      <c r="KRV104" s="751"/>
      <c r="KRW104" s="751"/>
      <c r="KRX104" s="751"/>
      <c r="KRY104" s="751"/>
      <c r="KRZ104" s="751"/>
      <c r="KSA104" s="751"/>
      <c r="KSB104" s="751"/>
      <c r="KSC104" s="751"/>
      <c r="KSD104" s="751"/>
      <c r="KSE104" s="751"/>
      <c r="KSF104" s="751"/>
      <c r="KSG104" s="751"/>
      <c r="KSH104" s="751"/>
      <c r="KSI104" s="751"/>
      <c r="KSJ104" s="751"/>
      <c r="KSK104" s="751"/>
      <c r="KSL104" s="751"/>
      <c r="KSM104" s="751"/>
      <c r="KSN104" s="751"/>
      <c r="KSO104" s="751"/>
      <c r="KSP104" s="751"/>
      <c r="KSQ104" s="751"/>
      <c r="KSR104" s="751"/>
      <c r="KSS104" s="751"/>
      <c r="KST104" s="751"/>
      <c r="KSU104" s="751"/>
      <c r="KSV104" s="751"/>
      <c r="KSW104" s="751"/>
      <c r="KSX104" s="751"/>
      <c r="KSY104" s="751"/>
      <c r="KSZ104" s="751"/>
      <c r="KTA104" s="751"/>
      <c r="KTB104" s="751"/>
      <c r="KTC104" s="751"/>
      <c r="KTD104" s="751"/>
      <c r="KTE104" s="751"/>
      <c r="KTF104" s="751"/>
      <c r="KTG104" s="751"/>
      <c r="KTH104" s="751"/>
      <c r="KTI104" s="751"/>
      <c r="KTJ104" s="751"/>
      <c r="KTK104" s="751"/>
      <c r="KTL104" s="751"/>
      <c r="KTM104" s="751"/>
      <c r="KTN104" s="751"/>
      <c r="KTO104" s="751"/>
      <c r="KTP104" s="751"/>
      <c r="KTQ104" s="751"/>
      <c r="KTR104" s="751"/>
      <c r="KTS104" s="751"/>
      <c r="KTT104" s="751"/>
      <c r="KTU104" s="751"/>
      <c r="KTV104" s="751"/>
      <c r="KTW104" s="751"/>
      <c r="KTX104" s="751"/>
      <c r="KTY104" s="751"/>
      <c r="KTZ104" s="751"/>
      <c r="KUA104" s="751"/>
      <c r="KUB104" s="751"/>
      <c r="KUC104" s="751"/>
      <c r="KUD104" s="751"/>
      <c r="KUE104" s="751"/>
      <c r="KUF104" s="751"/>
      <c r="KUG104" s="751"/>
      <c r="KUH104" s="751"/>
      <c r="KUI104" s="751"/>
      <c r="KUJ104" s="751"/>
      <c r="KUK104" s="751"/>
      <c r="KUL104" s="751"/>
      <c r="KUM104" s="751"/>
      <c r="KUN104" s="751"/>
      <c r="KUO104" s="751"/>
      <c r="KUP104" s="751"/>
      <c r="KUQ104" s="751"/>
      <c r="KUR104" s="751"/>
      <c r="KUS104" s="751"/>
      <c r="KUT104" s="751"/>
      <c r="KUU104" s="751"/>
      <c r="KUV104" s="751"/>
      <c r="KUW104" s="751"/>
      <c r="KUX104" s="751"/>
      <c r="KUY104" s="751"/>
      <c r="KUZ104" s="751"/>
      <c r="KVA104" s="751"/>
      <c r="KVB104" s="751"/>
      <c r="KVC104" s="751"/>
      <c r="KVD104" s="751"/>
      <c r="KVE104" s="751"/>
      <c r="KVF104" s="751"/>
      <c r="KVG104" s="751"/>
      <c r="KVH104" s="751"/>
      <c r="KVI104" s="751"/>
      <c r="KVJ104" s="751"/>
      <c r="KVK104" s="751"/>
      <c r="KVL104" s="751"/>
      <c r="KVM104" s="751"/>
      <c r="KVN104" s="751"/>
      <c r="KVO104" s="751"/>
      <c r="KVP104" s="751"/>
      <c r="KVQ104" s="751"/>
      <c r="KVR104" s="751"/>
      <c r="KVS104" s="751"/>
      <c r="KVT104" s="751"/>
      <c r="KVU104" s="751"/>
      <c r="KVV104" s="751"/>
      <c r="KVW104" s="751"/>
      <c r="KVX104" s="751"/>
      <c r="KVY104" s="751"/>
      <c r="KVZ104" s="751"/>
      <c r="KWA104" s="751"/>
      <c r="KWB104" s="751"/>
      <c r="KWC104" s="751"/>
      <c r="KWD104" s="751"/>
      <c r="KWE104" s="751"/>
      <c r="KWF104" s="751"/>
      <c r="KWG104" s="751"/>
      <c r="KWH104" s="751"/>
      <c r="KWI104" s="751"/>
      <c r="KWJ104" s="751"/>
      <c r="KWK104" s="751"/>
      <c r="KWL104" s="751"/>
      <c r="KWM104" s="751"/>
      <c r="KWN104" s="751"/>
      <c r="KWO104" s="751"/>
      <c r="KWP104" s="751"/>
      <c r="KWQ104" s="751"/>
      <c r="KWR104" s="751"/>
      <c r="KWS104" s="751"/>
      <c r="KWT104" s="751"/>
      <c r="KWU104" s="751"/>
      <c r="KWV104" s="751"/>
      <c r="KWW104" s="751"/>
      <c r="KWX104" s="751"/>
      <c r="KWY104" s="751"/>
      <c r="KWZ104" s="751"/>
      <c r="KXA104" s="751"/>
      <c r="KXB104" s="751"/>
      <c r="KXC104" s="751"/>
      <c r="KXD104" s="751"/>
      <c r="KXE104" s="751"/>
      <c r="KXF104" s="751"/>
      <c r="KXG104" s="751"/>
      <c r="KXH104" s="751"/>
      <c r="KXI104" s="751"/>
      <c r="KXJ104" s="751"/>
      <c r="KXK104" s="751"/>
      <c r="KXL104" s="751"/>
      <c r="KXM104" s="751"/>
      <c r="KXN104" s="751"/>
      <c r="KXO104" s="751"/>
      <c r="KXP104" s="751"/>
      <c r="KXQ104" s="751"/>
      <c r="KXR104" s="751"/>
      <c r="KXS104" s="751"/>
      <c r="KXT104" s="751"/>
      <c r="KXU104" s="751"/>
      <c r="KXV104" s="751"/>
      <c r="KXW104" s="751"/>
      <c r="KXX104" s="751"/>
      <c r="KXY104" s="751"/>
      <c r="KXZ104" s="751"/>
      <c r="KYA104" s="751"/>
      <c r="KYB104" s="751"/>
      <c r="KYC104" s="751"/>
      <c r="KYD104" s="751"/>
      <c r="KYE104" s="751"/>
      <c r="KYF104" s="751"/>
      <c r="KYG104" s="751"/>
      <c r="KYH104" s="751"/>
      <c r="KYI104" s="751"/>
      <c r="KYJ104" s="751"/>
      <c r="KYK104" s="751"/>
      <c r="KYL104" s="751"/>
      <c r="KYM104" s="751"/>
      <c r="KYN104" s="751"/>
      <c r="KYO104" s="751"/>
      <c r="KYP104" s="751"/>
      <c r="KYQ104" s="751"/>
      <c r="KYR104" s="751"/>
      <c r="KYS104" s="751"/>
      <c r="KYT104" s="751"/>
      <c r="KYU104" s="751"/>
      <c r="KYV104" s="751"/>
      <c r="KYW104" s="751"/>
      <c r="KYX104" s="751"/>
      <c r="KYY104" s="751"/>
      <c r="KYZ104" s="751"/>
      <c r="KZA104" s="751"/>
      <c r="KZB104" s="751"/>
      <c r="KZC104" s="751"/>
      <c r="KZD104" s="751"/>
      <c r="KZE104" s="751"/>
      <c r="KZF104" s="751"/>
      <c r="KZG104" s="751"/>
      <c r="KZH104" s="751"/>
      <c r="KZI104" s="751"/>
      <c r="KZJ104" s="751"/>
      <c r="KZK104" s="751"/>
      <c r="KZL104" s="751"/>
      <c r="KZM104" s="751"/>
      <c r="KZN104" s="751"/>
      <c r="KZO104" s="751"/>
      <c r="KZP104" s="751"/>
      <c r="KZQ104" s="751"/>
      <c r="KZR104" s="751"/>
      <c r="KZS104" s="751"/>
      <c r="KZT104" s="751"/>
      <c r="KZU104" s="751"/>
      <c r="KZV104" s="751"/>
      <c r="KZW104" s="751"/>
      <c r="KZX104" s="751"/>
      <c r="KZY104" s="751"/>
      <c r="KZZ104" s="751"/>
      <c r="LAA104" s="751"/>
      <c r="LAB104" s="751"/>
      <c r="LAC104" s="751"/>
      <c r="LAD104" s="751"/>
      <c r="LAE104" s="751"/>
      <c r="LAF104" s="751"/>
      <c r="LAG104" s="751"/>
      <c r="LAH104" s="751"/>
      <c r="LAI104" s="751"/>
      <c r="LAJ104" s="751"/>
      <c r="LAK104" s="751"/>
      <c r="LAL104" s="751"/>
      <c r="LAM104" s="751"/>
      <c r="LAN104" s="751"/>
      <c r="LAO104" s="751"/>
      <c r="LAP104" s="751"/>
      <c r="LAQ104" s="751"/>
      <c r="LAR104" s="751"/>
      <c r="LAS104" s="751"/>
      <c r="LAT104" s="751"/>
      <c r="LAU104" s="751"/>
      <c r="LAV104" s="751"/>
      <c r="LAW104" s="751"/>
      <c r="LAX104" s="751"/>
      <c r="LAY104" s="751"/>
      <c r="LAZ104" s="751"/>
      <c r="LBA104" s="751"/>
      <c r="LBB104" s="751"/>
      <c r="LBC104" s="751"/>
      <c r="LBD104" s="751"/>
      <c r="LBE104" s="751"/>
      <c r="LBF104" s="751"/>
      <c r="LBG104" s="751"/>
      <c r="LBH104" s="751"/>
      <c r="LBI104" s="751"/>
      <c r="LBJ104" s="751"/>
      <c r="LBK104" s="751"/>
      <c r="LBL104" s="751"/>
      <c r="LBM104" s="751"/>
      <c r="LBN104" s="751"/>
      <c r="LBO104" s="751"/>
      <c r="LBP104" s="751"/>
      <c r="LBQ104" s="751"/>
      <c r="LBR104" s="751"/>
      <c r="LBS104" s="751"/>
      <c r="LBT104" s="751"/>
      <c r="LBU104" s="751"/>
      <c r="LBV104" s="751"/>
      <c r="LBW104" s="751"/>
      <c r="LBX104" s="751"/>
      <c r="LBY104" s="751"/>
      <c r="LBZ104" s="751"/>
      <c r="LCA104" s="751"/>
      <c r="LCB104" s="751"/>
      <c r="LCC104" s="751"/>
      <c r="LCD104" s="751"/>
      <c r="LCE104" s="751"/>
      <c r="LCF104" s="751"/>
      <c r="LCG104" s="751"/>
      <c r="LCH104" s="751"/>
      <c r="LCI104" s="751"/>
      <c r="LCJ104" s="751"/>
      <c r="LCK104" s="751"/>
      <c r="LCL104" s="751"/>
      <c r="LCM104" s="751"/>
      <c r="LCN104" s="751"/>
      <c r="LCO104" s="751"/>
      <c r="LCP104" s="751"/>
      <c r="LCQ104" s="751"/>
      <c r="LCR104" s="751"/>
      <c r="LCS104" s="751"/>
      <c r="LCT104" s="751"/>
      <c r="LCU104" s="751"/>
      <c r="LCV104" s="751"/>
      <c r="LCW104" s="751"/>
      <c r="LCX104" s="751"/>
      <c r="LCY104" s="751"/>
      <c r="LCZ104" s="751"/>
      <c r="LDA104" s="751"/>
      <c r="LDB104" s="751"/>
      <c r="LDC104" s="751"/>
      <c r="LDD104" s="751"/>
      <c r="LDE104" s="751"/>
      <c r="LDF104" s="751"/>
      <c r="LDG104" s="751"/>
      <c r="LDH104" s="751"/>
      <c r="LDI104" s="751"/>
      <c r="LDJ104" s="751"/>
      <c r="LDK104" s="751"/>
      <c r="LDL104" s="751"/>
      <c r="LDM104" s="751"/>
      <c r="LDN104" s="751"/>
      <c r="LDO104" s="751"/>
      <c r="LDP104" s="751"/>
      <c r="LDQ104" s="751"/>
      <c r="LDR104" s="751"/>
      <c r="LDS104" s="751"/>
      <c r="LDT104" s="751"/>
      <c r="LDU104" s="751"/>
      <c r="LDV104" s="751"/>
      <c r="LDW104" s="751"/>
      <c r="LDX104" s="751"/>
      <c r="LDY104" s="751"/>
      <c r="LDZ104" s="751"/>
      <c r="LEA104" s="751"/>
      <c r="LEB104" s="751"/>
      <c r="LEC104" s="751"/>
      <c r="LED104" s="751"/>
      <c r="LEE104" s="751"/>
      <c r="LEF104" s="751"/>
      <c r="LEG104" s="751"/>
      <c r="LEH104" s="751"/>
      <c r="LEI104" s="751"/>
      <c r="LEJ104" s="751"/>
      <c r="LEK104" s="751"/>
      <c r="LEL104" s="751"/>
      <c r="LEM104" s="751"/>
      <c r="LEN104" s="751"/>
      <c r="LEO104" s="751"/>
      <c r="LEP104" s="751"/>
      <c r="LEQ104" s="751"/>
      <c r="LER104" s="751"/>
      <c r="LES104" s="751"/>
      <c r="LET104" s="751"/>
      <c r="LEU104" s="751"/>
      <c r="LEV104" s="751"/>
      <c r="LEW104" s="751"/>
      <c r="LEX104" s="751"/>
      <c r="LEY104" s="751"/>
      <c r="LEZ104" s="751"/>
      <c r="LFA104" s="751"/>
      <c r="LFB104" s="751"/>
      <c r="LFC104" s="751"/>
      <c r="LFD104" s="751"/>
      <c r="LFE104" s="751"/>
      <c r="LFF104" s="751"/>
      <c r="LFG104" s="751"/>
      <c r="LFH104" s="751"/>
      <c r="LFI104" s="751"/>
      <c r="LFJ104" s="751"/>
      <c r="LFK104" s="751"/>
      <c r="LFL104" s="751"/>
      <c r="LFM104" s="751"/>
      <c r="LFN104" s="751"/>
      <c r="LFO104" s="751"/>
      <c r="LFP104" s="751"/>
      <c r="LFQ104" s="751"/>
      <c r="LFR104" s="751"/>
      <c r="LFS104" s="751"/>
      <c r="LFT104" s="751"/>
      <c r="LFU104" s="751"/>
      <c r="LFV104" s="751"/>
      <c r="LFW104" s="751"/>
      <c r="LFX104" s="751"/>
      <c r="LFY104" s="751"/>
      <c r="LFZ104" s="751"/>
      <c r="LGA104" s="751"/>
      <c r="LGB104" s="751"/>
      <c r="LGC104" s="751"/>
      <c r="LGD104" s="751"/>
      <c r="LGE104" s="751"/>
      <c r="LGF104" s="751"/>
      <c r="LGG104" s="751"/>
      <c r="LGH104" s="751"/>
      <c r="LGI104" s="751"/>
      <c r="LGJ104" s="751"/>
      <c r="LGK104" s="751"/>
      <c r="LGL104" s="751"/>
      <c r="LGM104" s="751"/>
      <c r="LGN104" s="751"/>
      <c r="LGO104" s="751"/>
      <c r="LGP104" s="751"/>
      <c r="LGQ104" s="751"/>
      <c r="LGR104" s="751"/>
      <c r="LGS104" s="751"/>
      <c r="LGT104" s="751"/>
      <c r="LGU104" s="751"/>
      <c r="LGV104" s="751"/>
      <c r="LGW104" s="751"/>
      <c r="LGX104" s="751"/>
      <c r="LGY104" s="751"/>
      <c r="LGZ104" s="751"/>
      <c r="LHA104" s="751"/>
      <c r="LHB104" s="751"/>
      <c r="LHC104" s="751"/>
      <c r="LHD104" s="751"/>
      <c r="LHE104" s="751"/>
      <c r="LHF104" s="751"/>
      <c r="LHG104" s="751"/>
      <c r="LHH104" s="751"/>
      <c r="LHI104" s="751"/>
      <c r="LHJ104" s="751"/>
      <c r="LHK104" s="751"/>
      <c r="LHL104" s="751"/>
      <c r="LHM104" s="751"/>
      <c r="LHN104" s="751"/>
      <c r="LHO104" s="751"/>
      <c r="LHP104" s="751"/>
      <c r="LHQ104" s="751"/>
      <c r="LHR104" s="751"/>
      <c r="LHS104" s="751"/>
      <c r="LHT104" s="751"/>
      <c r="LHU104" s="751"/>
      <c r="LHV104" s="751"/>
      <c r="LHW104" s="751"/>
      <c r="LHX104" s="751"/>
      <c r="LHY104" s="751"/>
      <c r="LHZ104" s="751"/>
      <c r="LIA104" s="751"/>
      <c r="LIB104" s="751"/>
      <c r="LIC104" s="751"/>
      <c r="LID104" s="751"/>
      <c r="LIE104" s="751"/>
      <c r="LIF104" s="751"/>
      <c r="LIG104" s="751"/>
      <c r="LIH104" s="751"/>
      <c r="LII104" s="751"/>
      <c r="LIJ104" s="751"/>
      <c r="LIK104" s="751"/>
      <c r="LIL104" s="751"/>
      <c r="LIM104" s="751"/>
      <c r="LIN104" s="751"/>
      <c r="LIO104" s="751"/>
      <c r="LIP104" s="751"/>
      <c r="LIQ104" s="751"/>
      <c r="LIR104" s="751"/>
      <c r="LIS104" s="751"/>
      <c r="LIT104" s="751"/>
      <c r="LIU104" s="751"/>
      <c r="LIV104" s="751"/>
      <c r="LIW104" s="751"/>
      <c r="LIX104" s="751"/>
      <c r="LIY104" s="751"/>
      <c r="LIZ104" s="751"/>
      <c r="LJA104" s="751"/>
      <c r="LJB104" s="751"/>
      <c r="LJC104" s="751"/>
      <c r="LJD104" s="751"/>
      <c r="LJE104" s="751"/>
      <c r="LJF104" s="751"/>
      <c r="LJG104" s="751"/>
      <c r="LJH104" s="751"/>
      <c r="LJI104" s="751"/>
      <c r="LJJ104" s="751"/>
      <c r="LJK104" s="751"/>
      <c r="LJL104" s="751"/>
      <c r="LJM104" s="751"/>
      <c r="LJN104" s="751"/>
      <c r="LJO104" s="751"/>
      <c r="LJP104" s="751"/>
      <c r="LJQ104" s="751"/>
      <c r="LJR104" s="751"/>
      <c r="LJS104" s="751"/>
      <c r="LJT104" s="751"/>
      <c r="LJU104" s="751"/>
      <c r="LJV104" s="751"/>
      <c r="LJW104" s="751"/>
      <c r="LJX104" s="751"/>
      <c r="LJY104" s="751"/>
      <c r="LJZ104" s="751"/>
      <c r="LKA104" s="751"/>
      <c r="LKB104" s="751"/>
      <c r="LKC104" s="751"/>
      <c r="LKD104" s="751"/>
      <c r="LKE104" s="751"/>
      <c r="LKF104" s="751"/>
      <c r="LKG104" s="751"/>
      <c r="LKH104" s="751"/>
      <c r="LKI104" s="751"/>
      <c r="LKJ104" s="751"/>
      <c r="LKK104" s="751"/>
      <c r="LKL104" s="751"/>
      <c r="LKM104" s="751"/>
      <c r="LKN104" s="751"/>
      <c r="LKO104" s="751"/>
      <c r="LKP104" s="751"/>
      <c r="LKQ104" s="751"/>
      <c r="LKR104" s="751"/>
      <c r="LKS104" s="751"/>
      <c r="LKT104" s="751"/>
      <c r="LKU104" s="751"/>
      <c r="LKV104" s="751"/>
      <c r="LKW104" s="751"/>
      <c r="LKX104" s="751"/>
      <c r="LKY104" s="751"/>
      <c r="LKZ104" s="751"/>
      <c r="LLA104" s="751"/>
      <c r="LLB104" s="751"/>
      <c r="LLC104" s="751"/>
      <c r="LLD104" s="751"/>
      <c r="LLE104" s="751"/>
      <c r="LLF104" s="751"/>
      <c r="LLG104" s="751"/>
      <c r="LLH104" s="751"/>
      <c r="LLI104" s="751"/>
      <c r="LLJ104" s="751"/>
      <c r="LLK104" s="751"/>
      <c r="LLL104" s="751"/>
      <c r="LLM104" s="751"/>
      <c r="LLN104" s="751"/>
      <c r="LLO104" s="751"/>
      <c r="LLP104" s="751"/>
      <c r="LLQ104" s="751"/>
      <c r="LLR104" s="751"/>
      <c r="LLS104" s="751"/>
      <c r="LLT104" s="751"/>
      <c r="LLU104" s="751"/>
      <c r="LLV104" s="751"/>
      <c r="LLW104" s="751"/>
      <c r="LLX104" s="751"/>
      <c r="LLY104" s="751"/>
      <c r="LLZ104" s="751"/>
      <c r="LMA104" s="751"/>
      <c r="LMB104" s="751"/>
      <c r="LMC104" s="751"/>
      <c r="LMD104" s="751"/>
      <c r="LME104" s="751"/>
      <c r="LMF104" s="751"/>
      <c r="LMG104" s="751"/>
      <c r="LMH104" s="751"/>
      <c r="LMI104" s="751"/>
      <c r="LMJ104" s="751"/>
      <c r="LMK104" s="751"/>
      <c r="LML104" s="751"/>
      <c r="LMM104" s="751"/>
      <c r="LMN104" s="751"/>
      <c r="LMO104" s="751"/>
      <c r="LMP104" s="751"/>
      <c r="LMQ104" s="751"/>
      <c r="LMR104" s="751"/>
      <c r="LMS104" s="751"/>
      <c r="LMT104" s="751"/>
      <c r="LMU104" s="751"/>
      <c r="LMV104" s="751"/>
      <c r="LMW104" s="751"/>
      <c r="LMX104" s="751"/>
      <c r="LMY104" s="751"/>
      <c r="LMZ104" s="751"/>
      <c r="LNA104" s="751"/>
      <c r="LNB104" s="751"/>
      <c r="LNC104" s="751"/>
      <c r="LND104" s="751"/>
      <c r="LNE104" s="751"/>
      <c r="LNF104" s="751"/>
      <c r="LNG104" s="751"/>
      <c r="LNH104" s="751"/>
      <c r="LNI104" s="751"/>
      <c r="LNJ104" s="751"/>
      <c r="LNK104" s="751"/>
      <c r="LNL104" s="751"/>
      <c r="LNM104" s="751"/>
      <c r="LNN104" s="751"/>
      <c r="LNO104" s="751"/>
      <c r="LNP104" s="751"/>
      <c r="LNQ104" s="751"/>
      <c r="LNR104" s="751"/>
      <c r="LNS104" s="751"/>
      <c r="LNT104" s="751"/>
      <c r="LNU104" s="751"/>
      <c r="LNV104" s="751"/>
      <c r="LNW104" s="751"/>
      <c r="LNX104" s="751"/>
      <c r="LNY104" s="751"/>
      <c r="LNZ104" s="751"/>
      <c r="LOA104" s="751"/>
      <c r="LOB104" s="751"/>
      <c r="LOC104" s="751"/>
      <c r="LOD104" s="751"/>
      <c r="LOE104" s="751"/>
      <c r="LOF104" s="751"/>
      <c r="LOG104" s="751"/>
      <c r="LOH104" s="751"/>
      <c r="LOI104" s="751"/>
      <c r="LOJ104" s="751"/>
      <c r="LOK104" s="751"/>
      <c r="LOL104" s="751"/>
      <c r="LOM104" s="751"/>
      <c r="LON104" s="751"/>
      <c r="LOO104" s="751"/>
      <c r="LOP104" s="751"/>
      <c r="LOQ104" s="751"/>
      <c r="LOR104" s="751"/>
      <c r="LOS104" s="751"/>
      <c r="LOT104" s="751"/>
      <c r="LOU104" s="751"/>
      <c r="LOV104" s="751"/>
      <c r="LOW104" s="751"/>
      <c r="LOX104" s="751"/>
      <c r="LOY104" s="751"/>
      <c r="LOZ104" s="751"/>
      <c r="LPA104" s="751"/>
      <c r="LPB104" s="751"/>
      <c r="LPC104" s="751"/>
      <c r="LPD104" s="751"/>
      <c r="LPE104" s="751"/>
      <c r="LPF104" s="751"/>
      <c r="LPG104" s="751"/>
      <c r="LPH104" s="751"/>
      <c r="LPI104" s="751"/>
      <c r="LPJ104" s="751"/>
      <c r="LPK104" s="751"/>
      <c r="LPL104" s="751"/>
      <c r="LPM104" s="751"/>
      <c r="LPN104" s="751"/>
      <c r="LPO104" s="751"/>
      <c r="LPP104" s="751"/>
      <c r="LPQ104" s="751"/>
      <c r="LPR104" s="751"/>
      <c r="LPS104" s="751"/>
      <c r="LPT104" s="751"/>
      <c r="LPU104" s="751"/>
      <c r="LPV104" s="751"/>
      <c r="LPW104" s="751"/>
      <c r="LPX104" s="751"/>
      <c r="LPY104" s="751"/>
      <c r="LPZ104" s="751"/>
      <c r="LQA104" s="751"/>
      <c r="LQB104" s="751"/>
      <c r="LQC104" s="751"/>
      <c r="LQD104" s="751"/>
      <c r="LQE104" s="751"/>
      <c r="LQF104" s="751"/>
      <c r="LQG104" s="751"/>
      <c r="LQH104" s="751"/>
      <c r="LQI104" s="751"/>
      <c r="LQJ104" s="751"/>
      <c r="LQK104" s="751"/>
      <c r="LQL104" s="751"/>
      <c r="LQM104" s="751"/>
      <c r="LQN104" s="751"/>
      <c r="LQO104" s="751"/>
      <c r="LQP104" s="751"/>
      <c r="LQQ104" s="751"/>
      <c r="LQR104" s="751"/>
      <c r="LQS104" s="751"/>
      <c r="LQT104" s="751"/>
      <c r="LQU104" s="751"/>
      <c r="LQV104" s="751"/>
      <c r="LQW104" s="751"/>
      <c r="LQX104" s="751"/>
      <c r="LQY104" s="751"/>
      <c r="LQZ104" s="751"/>
      <c r="LRA104" s="751"/>
      <c r="LRB104" s="751"/>
      <c r="LRC104" s="751"/>
      <c r="LRD104" s="751"/>
      <c r="LRE104" s="751"/>
      <c r="LRF104" s="751"/>
      <c r="LRG104" s="751"/>
      <c r="LRH104" s="751"/>
      <c r="LRI104" s="751"/>
      <c r="LRJ104" s="751"/>
      <c r="LRK104" s="751"/>
      <c r="LRL104" s="751"/>
      <c r="LRM104" s="751"/>
      <c r="LRN104" s="751"/>
      <c r="LRO104" s="751"/>
      <c r="LRP104" s="751"/>
      <c r="LRQ104" s="751"/>
      <c r="LRR104" s="751"/>
      <c r="LRS104" s="751"/>
      <c r="LRT104" s="751"/>
      <c r="LRU104" s="751"/>
      <c r="LRV104" s="751"/>
      <c r="LRW104" s="751"/>
      <c r="LRX104" s="751"/>
      <c r="LRY104" s="751"/>
      <c r="LRZ104" s="751"/>
      <c r="LSA104" s="751"/>
      <c r="LSB104" s="751"/>
      <c r="LSC104" s="751"/>
      <c r="LSD104" s="751"/>
      <c r="LSE104" s="751"/>
      <c r="LSF104" s="751"/>
      <c r="LSG104" s="751"/>
      <c r="LSH104" s="751"/>
      <c r="LSI104" s="751"/>
      <c r="LSJ104" s="751"/>
      <c r="LSK104" s="751"/>
      <c r="LSL104" s="751"/>
      <c r="LSM104" s="751"/>
      <c r="LSN104" s="751"/>
      <c r="LSO104" s="751"/>
      <c r="LSP104" s="751"/>
      <c r="LSQ104" s="751"/>
      <c r="LSR104" s="751"/>
      <c r="LSS104" s="751"/>
      <c r="LST104" s="751"/>
      <c r="LSU104" s="751"/>
      <c r="LSV104" s="751"/>
      <c r="LSW104" s="751"/>
      <c r="LSX104" s="751"/>
      <c r="LSY104" s="751"/>
      <c r="LSZ104" s="751"/>
      <c r="LTA104" s="751"/>
      <c r="LTB104" s="751"/>
      <c r="LTC104" s="751"/>
      <c r="LTD104" s="751"/>
      <c r="LTE104" s="751"/>
      <c r="LTF104" s="751"/>
      <c r="LTG104" s="751"/>
      <c r="LTH104" s="751"/>
      <c r="LTI104" s="751"/>
      <c r="LTJ104" s="751"/>
      <c r="LTK104" s="751"/>
      <c r="LTL104" s="751"/>
      <c r="LTM104" s="751"/>
      <c r="LTN104" s="751"/>
      <c r="LTO104" s="751"/>
      <c r="LTP104" s="751"/>
      <c r="LTQ104" s="751"/>
      <c r="LTR104" s="751"/>
      <c r="LTS104" s="751"/>
      <c r="LTT104" s="751"/>
      <c r="LTU104" s="751"/>
      <c r="LTV104" s="751"/>
      <c r="LTW104" s="751"/>
      <c r="LTX104" s="751"/>
      <c r="LTY104" s="751"/>
      <c r="LTZ104" s="751"/>
      <c r="LUA104" s="751"/>
      <c r="LUB104" s="751"/>
      <c r="LUC104" s="751"/>
      <c r="LUD104" s="751"/>
      <c r="LUE104" s="751"/>
      <c r="LUF104" s="751"/>
      <c r="LUG104" s="751"/>
      <c r="LUH104" s="751"/>
      <c r="LUI104" s="751"/>
      <c r="LUJ104" s="751"/>
      <c r="LUK104" s="751"/>
      <c r="LUL104" s="751"/>
      <c r="LUM104" s="751"/>
      <c r="LUN104" s="751"/>
      <c r="LUO104" s="751"/>
      <c r="LUP104" s="751"/>
      <c r="LUQ104" s="751"/>
      <c r="LUR104" s="751"/>
      <c r="LUS104" s="751"/>
      <c r="LUT104" s="751"/>
      <c r="LUU104" s="751"/>
      <c r="LUV104" s="751"/>
      <c r="LUW104" s="751"/>
      <c r="LUX104" s="751"/>
      <c r="LUY104" s="751"/>
      <c r="LUZ104" s="751"/>
      <c r="LVA104" s="751"/>
      <c r="LVB104" s="751"/>
      <c r="LVC104" s="751"/>
      <c r="LVD104" s="751"/>
      <c r="LVE104" s="751"/>
      <c r="LVF104" s="751"/>
      <c r="LVG104" s="751"/>
      <c r="LVH104" s="751"/>
      <c r="LVI104" s="751"/>
      <c r="LVJ104" s="751"/>
      <c r="LVK104" s="751"/>
      <c r="LVL104" s="751"/>
      <c r="LVM104" s="751"/>
      <c r="LVN104" s="751"/>
      <c r="LVO104" s="751"/>
      <c r="LVP104" s="751"/>
      <c r="LVQ104" s="751"/>
      <c r="LVR104" s="751"/>
      <c r="LVS104" s="751"/>
      <c r="LVT104" s="751"/>
      <c r="LVU104" s="751"/>
      <c r="LVV104" s="751"/>
      <c r="LVW104" s="751"/>
      <c r="LVX104" s="751"/>
      <c r="LVY104" s="751"/>
      <c r="LVZ104" s="751"/>
      <c r="LWA104" s="751"/>
      <c r="LWB104" s="751"/>
      <c r="LWC104" s="751"/>
      <c r="LWD104" s="751"/>
      <c r="LWE104" s="751"/>
      <c r="LWF104" s="751"/>
      <c r="LWG104" s="751"/>
      <c r="LWH104" s="751"/>
      <c r="LWI104" s="751"/>
      <c r="LWJ104" s="751"/>
      <c r="LWK104" s="751"/>
      <c r="LWL104" s="751"/>
      <c r="LWM104" s="751"/>
      <c r="LWN104" s="751"/>
      <c r="LWO104" s="751"/>
      <c r="LWP104" s="751"/>
      <c r="LWQ104" s="751"/>
      <c r="LWR104" s="751"/>
      <c r="LWS104" s="751"/>
      <c r="LWT104" s="751"/>
      <c r="LWU104" s="751"/>
      <c r="LWV104" s="751"/>
      <c r="LWW104" s="751"/>
      <c r="LWX104" s="751"/>
      <c r="LWY104" s="751"/>
      <c r="LWZ104" s="751"/>
      <c r="LXA104" s="751"/>
      <c r="LXB104" s="751"/>
      <c r="LXC104" s="751"/>
      <c r="LXD104" s="751"/>
      <c r="LXE104" s="751"/>
      <c r="LXF104" s="751"/>
      <c r="LXG104" s="751"/>
      <c r="LXH104" s="751"/>
      <c r="LXI104" s="751"/>
      <c r="LXJ104" s="751"/>
      <c r="LXK104" s="751"/>
      <c r="LXL104" s="751"/>
      <c r="LXM104" s="751"/>
      <c r="LXN104" s="751"/>
      <c r="LXO104" s="751"/>
      <c r="LXP104" s="751"/>
      <c r="LXQ104" s="751"/>
      <c r="LXR104" s="751"/>
      <c r="LXS104" s="751"/>
      <c r="LXT104" s="751"/>
      <c r="LXU104" s="751"/>
      <c r="LXV104" s="751"/>
      <c r="LXW104" s="751"/>
      <c r="LXX104" s="751"/>
      <c r="LXY104" s="751"/>
      <c r="LXZ104" s="751"/>
      <c r="LYA104" s="751"/>
      <c r="LYB104" s="751"/>
      <c r="LYC104" s="751"/>
      <c r="LYD104" s="751"/>
      <c r="LYE104" s="751"/>
      <c r="LYF104" s="751"/>
      <c r="LYG104" s="751"/>
      <c r="LYH104" s="751"/>
      <c r="LYI104" s="751"/>
      <c r="LYJ104" s="751"/>
      <c r="LYK104" s="751"/>
      <c r="LYL104" s="751"/>
      <c r="LYM104" s="751"/>
      <c r="LYN104" s="751"/>
      <c r="LYO104" s="751"/>
      <c r="LYP104" s="751"/>
      <c r="LYQ104" s="751"/>
      <c r="LYR104" s="751"/>
      <c r="LYS104" s="751"/>
      <c r="LYT104" s="751"/>
      <c r="LYU104" s="751"/>
      <c r="LYV104" s="751"/>
      <c r="LYW104" s="751"/>
      <c r="LYX104" s="751"/>
      <c r="LYY104" s="751"/>
      <c r="LYZ104" s="751"/>
      <c r="LZA104" s="751"/>
      <c r="LZB104" s="751"/>
      <c r="LZC104" s="751"/>
      <c r="LZD104" s="751"/>
      <c r="LZE104" s="751"/>
      <c r="LZF104" s="751"/>
      <c r="LZG104" s="751"/>
      <c r="LZH104" s="751"/>
      <c r="LZI104" s="751"/>
      <c r="LZJ104" s="751"/>
      <c r="LZK104" s="751"/>
      <c r="LZL104" s="751"/>
      <c r="LZM104" s="751"/>
      <c r="LZN104" s="751"/>
      <c r="LZO104" s="751"/>
      <c r="LZP104" s="751"/>
      <c r="LZQ104" s="751"/>
      <c r="LZR104" s="751"/>
      <c r="LZS104" s="751"/>
      <c r="LZT104" s="751"/>
      <c r="LZU104" s="751"/>
      <c r="LZV104" s="751"/>
      <c r="LZW104" s="751"/>
      <c r="LZX104" s="751"/>
      <c r="LZY104" s="751"/>
      <c r="LZZ104" s="751"/>
      <c r="MAA104" s="751"/>
      <c r="MAB104" s="751"/>
      <c r="MAC104" s="751"/>
      <c r="MAD104" s="751"/>
      <c r="MAE104" s="751"/>
      <c r="MAF104" s="751"/>
      <c r="MAG104" s="751"/>
      <c r="MAH104" s="751"/>
      <c r="MAI104" s="751"/>
      <c r="MAJ104" s="751"/>
      <c r="MAK104" s="751"/>
      <c r="MAL104" s="751"/>
      <c r="MAM104" s="751"/>
      <c r="MAN104" s="751"/>
      <c r="MAO104" s="751"/>
      <c r="MAP104" s="751"/>
      <c r="MAQ104" s="751"/>
      <c r="MAR104" s="751"/>
      <c r="MAS104" s="751"/>
      <c r="MAT104" s="751"/>
      <c r="MAU104" s="751"/>
      <c r="MAV104" s="751"/>
      <c r="MAW104" s="751"/>
      <c r="MAX104" s="751"/>
      <c r="MAY104" s="751"/>
      <c r="MAZ104" s="751"/>
      <c r="MBA104" s="751"/>
      <c r="MBB104" s="751"/>
      <c r="MBC104" s="751"/>
      <c r="MBD104" s="751"/>
      <c r="MBE104" s="751"/>
      <c r="MBF104" s="751"/>
      <c r="MBG104" s="751"/>
      <c r="MBH104" s="751"/>
      <c r="MBI104" s="751"/>
      <c r="MBJ104" s="751"/>
      <c r="MBK104" s="751"/>
      <c r="MBL104" s="751"/>
      <c r="MBM104" s="751"/>
      <c r="MBN104" s="751"/>
      <c r="MBO104" s="751"/>
      <c r="MBP104" s="751"/>
      <c r="MBQ104" s="751"/>
      <c r="MBR104" s="751"/>
      <c r="MBS104" s="751"/>
      <c r="MBT104" s="751"/>
      <c r="MBU104" s="751"/>
      <c r="MBV104" s="751"/>
      <c r="MBW104" s="751"/>
      <c r="MBX104" s="751"/>
      <c r="MBY104" s="751"/>
      <c r="MBZ104" s="751"/>
      <c r="MCA104" s="751"/>
      <c r="MCB104" s="751"/>
      <c r="MCC104" s="751"/>
      <c r="MCD104" s="751"/>
      <c r="MCE104" s="751"/>
      <c r="MCF104" s="751"/>
      <c r="MCG104" s="751"/>
      <c r="MCH104" s="751"/>
      <c r="MCI104" s="751"/>
      <c r="MCJ104" s="751"/>
      <c r="MCK104" s="751"/>
      <c r="MCL104" s="751"/>
      <c r="MCM104" s="751"/>
      <c r="MCN104" s="751"/>
      <c r="MCO104" s="751"/>
      <c r="MCP104" s="751"/>
      <c r="MCQ104" s="751"/>
      <c r="MCR104" s="751"/>
      <c r="MCS104" s="751"/>
      <c r="MCT104" s="751"/>
      <c r="MCU104" s="751"/>
      <c r="MCV104" s="751"/>
      <c r="MCW104" s="751"/>
      <c r="MCX104" s="751"/>
      <c r="MCY104" s="751"/>
      <c r="MCZ104" s="751"/>
      <c r="MDA104" s="751"/>
      <c r="MDB104" s="751"/>
      <c r="MDC104" s="751"/>
      <c r="MDD104" s="751"/>
      <c r="MDE104" s="751"/>
      <c r="MDF104" s="751"/>
      <c r="MDG104" s="751"/>
      <c r="MDH104" s="751"/>
      <c r="MDI104" s="751"/>
      <c r="MDJ104" s="751"/>
      <c r="MDK104" s="751"/>
      <c r="MDL104" s="751"/>
      <c r="MDM104" s="751"/>
      <c r="MDN104" s="751"/>
      <c r="MDO104" s="751"/>
      <c r="MDP104" s="751"/>
      <c r="MDQ104" s="751"/>
      <c r="MDR104" s="751"/>
      <c r="MDS104" s="751"/>
      <c r="MDT104" s="751"/>
      <c r="MDU104" s="751"/>
      <c r="MDV104" s="751"/>
      <c r="MDW104" s="751"/>
      <c r="MDX104" s="751"/>
      <c r="MDY104" s="751"/>
      <c r="MDZ104" s="751"/>
      <c r="MEA104" s="751"/>
      <c r="MEB104" s="751"/>
      <c r="MEC104" s="751"/>
      <c r="MED104" s="751"/>
      <c r="MEE104" s="751"/>
      <c r="MEF104" s="751"/>
      <c r="MEG104" s="751"/>
      <c r="MEH104" s="751"/>
      <c r="MEI104" s="751"/>
      <c r="MEJ104" s="751"/>
      <c r="MEK104" s="751"/>
      <c r="MEL104" s="751"/>
      <c r="MEM104" s="751"/>
      <c r="MEN104" s="751"/>
      <c r="MEO104" s="751"/>
      <c r="MEP104" s="751"/>
      <c r="MEQ104" s="751"/>
      <c r="MER104" s="751"/>
      <c r="MES104" s="751"/>
      <c r="MET104" s="751"/>
      <c r="MEU104" s="751"/>
      <c r="MEV104" s="751"/>
      <c r="MEW104" s="751"/>
      <c r="MEX104" s="751"/>
      <c r="MEY104" s="751"/>
      <c r="MEZ104" s="751"/>
      <c r="MFA104" s="751"/>
      <c r="MFB104" s="751"/>
      <c r="MFC104" s="751"/>
      <c r="MFD104" s="751"/>
      <c r="MFE104" s="751"/>
      <c r="MFF104" s="751"/>
      <c r="MFG104" s="751"/>
      <c r="MFH104" s="751"/>
      <c r="MFI104" s="751"/>
      <c r="MFJ104" s="751"/>
      <c r="MFK104" s="751"/>
      <c r="MFL104" s="751"/>
      <c r="MFM104" s="751"/>
      <c r="MFN104" s="751"/>
      <c r="MFO104" s="751"/>
      <c r="MFP104" s="751"/>
      <c r="MFQ104" s="751"/>
      <c r="MFR104" s="751"/>
      <c r="MFS104" s="751"/>
      <c r="MFT104" s="751"/>
      <c r="MFU104" s="751"/>
      <c r="MFV104" s="751"/>
      <c r="MFW104" s="751"/>
      <c r="MFX104" s="751"/>
      <c r="MFY104" s="751"/>
      <c r="MFZ104" s="751"/>
      <c r="MGA104" s="751"/>
      <c r="MGB104" s="751"/>
      <c r="MGC104" s="751"/>
      <c r="MGD104" s="751"/>
      <c r="MGE104" s="751"/>
      <c r="MGF104" s="751"/>
      <c r="MGG104" s="751"/>
      <c r="MGH104" s="751"/>
      <c r="MGI104" s="751"/>
      <c r="MGJ104" s="751"/>
      <c r="MGK104" s="751"/>
      <c r="MGL104" s="751"/>
      <c r="MGM104" s="751"/>
      <c r="MGN104" s="751"/>
      <c r="MGO104" s="751"/>
      <c r="MGP104" s="751"/>
      <c r="MGQ104" s="751"/>
      <c r="MGR104" s="751"/>
      <c r="MGS104" s="751"/>
      <c r="MGT104" s="751"/>
      <c r="MGU104" s="751"/>
      <c r="MGV104" s="751"/>
      <c r="MGW104" s="751"/>
      <c r="MGX104" s="751"/>
      <c r="MGY104" s="751"/>
      <c r="MGZ104" s="751"/>
      <c r="MHA104" s="751"/>
      <c r="MHB104" s="751"/>
      <c r="MHC104" s="751"/>
      <c r="MHD104" s="751"/>
      <c r="MHE104" s="751"/>
      <c r="MHF104" s="751"/>
      <c r="MHG104" s="751"/>
      <c r="MHH104" s="751"/>
      <c r="MHI104" s="751"/>
      <c r="MHJ104" s="751"/>
      <c r="MHK104" s="751"/>
      <c r="MHL104" s="751"/>
      <c r="MHM104" s="751"/>
      <c r="MHN104" s="751"/>
      <c r="MHO104" s="751"/>
      <c r="MHP104" s="751"/>
      <c r="MHQ104" s="751"/>
      <c r="MHR104" s="751"/>
      <c r="MHS104" s="751"/>
      <c r="MHT104" s="751"/>
      <c r="MHU104" s="751"/>
      <c r="MHV104" s="751"/>
      <c r="MHW104" s="751"/>
      <c r="MHX104" s="751"/>
      <c r="MHY104" s="751"/>
      <c r="MHZ104" s="751"/>
      <c r="MIA104" s="751"/>
      <c r="MIB104" s="751"/>
      <c r="MIC104" s="751"/>
      <c r="MID104" s="751"/>
      <c r="MIE104" s="751"/>
      <c r="MIF104" s="751"/>
      <c r="MIG104" s="751"/>
      <c r="MIH104" s="751"/>
      <c r="MII104" s="751"/>
      <c r="MIJ104" s="751"/>
      <c r="MIK104" s="751"/>
      <c r="MIL104" s="751"/>
      <c r="MIM104" s="751"/>
      <c r="MIN104" s="751"/>
      <c r="MIO104" s="751"/>
      <c r="MIP104" s="751"/>
      <c r="MIQ104" s="751"/>
      <c r="MIR104" s="751"/>
      <c r="MIS104" s="751"/>
      <c r="MIT104" s="751"/>
      <c r="MIU104" s="751"/>
      <c r="MIV104" s="751"/>
      <c r="MIW104" s="751"/>
      <c r="MIX104" s="751"/>
      <c r="MIY104" s="751"/>
      <c r="MIZ104" s="751"/>
      <c r="MJA104" s="751"/>
      <c r="MJB104" s="751"/>
      <c r="MJC104" s="751"/>
      <c r="MJD104" s="751"/>
      <c r="MJE104" s="751"/>
      <c r="MJF104" s="751"/>
      <c r="MJG104" s="751"/>
      <c r="MJH104" s="751"/>
      <c r="MJI104" s="751"/>
      <c r="MJJ104" s="751"/>
      <c r="MJK104" s="751"/>
      <c r="MJL104" s="751"/>
      <c r="MJM104" s="751"/>
      <c r="MJN104" s="751"/>
      <c r="MJO104" s="751"/>
      <c r="MJP104" s="751"/>
      <c r="MJQ104" s="751"/>
      <c r="MJR104" s="751"/>
      <c r="MJS104" s="751"/>
      <c r="MJT104" s="751"/>
      <c r="MJU104" s="751"/>
      <c r="MJV104" s="751"/>
      <c r="MJW104" s="751"/>
      <c r="MJX104" s="751"/>
      <c r="MJY104" s="751"/>
      <c r="MJZ104" s="751"/>
      <c r="MKA104" s="751"/>
      <c r="MKB104" s="751"/>
      <c r="MKC104" s="751"/>
      <c r="MKD104" s="751"/>
      <c r="MKE104" s="751"/>
      <c r="MKF104" s="751"/>
      <c r="MKG104" s="751"/>
      <c r="MKH104" s="751"/>
      <c r="MKI104" s="751"/>
      <c r="MKJ104" s="751"/>
      <c r="MKK104" s="751"/>
      <c r="MKL104" s="751"/>
      <c r="MKM104" s="751"/>
      <c r="MKN104" s="751"/>
      <c r="MKO104" s="751"/>
      <c r="MKP104" s="751"/>
      <c r="MKQ104" s="751"/>
      <c r="MKR104" s="751"/>
      <c r="MKS104" s="751"/>
      <c r="MKT104" s="751"/>
      <c r="MKU104" s="751"/>
      <c r="MKV104" s="751"/>
      <c r="MKW104" s="751"/>
      <c r="MKX104" s="751"/>
      <c r="MKY104" s="751"/>
      <c r="MKZ104" s="751"/>
      <c r="MLA104" s="751"/>
      <c r="MLB104" s="751"/>
      <c r="MLC104" s="751"/>
      <c r="MLD104" s="751"/>
      <c r="MLE104" s="751"/>
      <c r="MLF104" s="751"/>
      <c r="MLG104" s="751"/>
      <c r="MLH104" s="751"/>
      <c r="MLI104" s="751"/>
      <c r="MLJ104" s="751"/>
      <c r="MLK104" s="751"/>
      <c r="MLL104" s="751"/>
      <c r="MLM104" s="751"/>
      <c r="MLN104" s="751"/>
      <c r="MLO104" s="751"/>
      <c r="MLP104" s="751"/>
      <c r="MLQ104" s="751"/>
      <c r="MLR104" s="751"/>
      <c r="MLS104" s="751"/>
      <c r="MLT104" s="751"/>
      <c r="MLU104" s="751"/>
      <c r="MLV104" s="751"/>
      <c r="MLW104" s="751"/>
      <c r="MLX104" s="751"/>
      <c r="MLY104" s="751"/>
      <c r="MLZ104" s="751"/>
      <c r="MMA104" s="751"/>
      <c r="MMB104" s="751"/>
      <c r="MMC104" s="751"/>
      <c r="MMD104" s="751"/>
      <c r="MME104" s="751"/>
      <c r="MMF104" s="751"/>
      <c r="MMG104" s="751"/>
      <c r="MMH104" s="751"/>
      <c r="MMI104" s="751"/>
      <c r="MMJ104" s="751"/>
      <c r="MMK104" s="751"/>
      <c r="MML104" s="751"/>
      <c r="MMM104" s="751"/>
      <c r="MMN104" s="751"/>
      <c r="MMO104" s="751"/>
      <c r="MMP104" s="751"/>
      <c r="MMQ104" s="751"/>
      <c r="MMR104" s="751"/>
      <c r="MMS104" s="751"/>
      <c r="MMT104" s="751"/>
      <c r="MMU104" s="751"/>
      <c r="MMV104" s="751"/>
      <c r="MMW104" s="751"/>
      <c r="MMX104" s="751"/>
      <c r="MMY104" s="751"/>
      <c r="MMZ104" s="751"/>
      <c r="MNA104" s="751"/>
      <c r="MNB104" s="751"/>
      <c r="MNC104" s="751"/>
      <c r="MND104" s="751"/>
      <c r="MNE104" s="751"/>
      <c r="MNF104" s="751"/>
      <c r="MNG104" s="751"/>
      <c r="MNH104" s="751"/>
      <c r="MNI104" s="751"/>
      <c r="MNJ104" s="751"/>
      <c r="MNK104" s="751"/>
      <c r="MNL104" s="751"/>
      <c r="MNM104" s="751"/>
      <c r="MNN104" s="751"/>
      <c r="MNO104" s="751"/>
      <c r="MNP104" s="751"/>
      <c r="MNQ104" s="751"/>
      <c r="MNR104" s="751"/>
      <c r="MNS104" s="751"/>
      <c r="MNT104" s="751"/>
      <c r="MNU104" s="751"/>
      <c r="MNV104" s="751"/>
      <c r="MNW104" s="751"/>
      <c r="MNX104" s="751"/>
      <c r="MNY104" s="751"/>
      <c r="MNZ104" s="751"/>
      <c r="MOA104" s="751"/>
      <c r="MOB104" s="751"/>
      <c r="MOC104" s="751"/>
      <c r="MOD104" s="751"/>
      <c r="MOE104" s="751"/>
      <c r="MOF104" s="751"/>
      <c r="MOG104" s="751"/>
      <c r="MOH104" s="751"/>
      <c r="MOI104" s="751"/>
      <c r="MOJ104" s="751"/>
      <c r="MOK104" s="751"/>
      <c r="MOL104" s="751"/>
      <c r="MOM104" s="751"/>
      <c r="MON104" s="751"/>
      <c r="MOO104" s="751"/>
      <c r="MOP104" s="751"/>
      <c r="MOQ104" s="751"/>
      <c r="MOR104" s="751"/>
      <c r="MOS104" s="751"/>
      <c r="MOT104" s="751"/>
      <c r="MOU104" s="751"/>
      <c r="MOV104" s="751"/>
      <c r="MOW104" s="751"/>
      <c r="MOX104" s="751"/>
      <c r="MOY104" s="751"/>
      <c r="MOZ104" s="751"/>
      <c r="MPA104" s="751"/>
      <c r="MPB104" s="751"/>
      <c r="MPC104" s="751"/>
      <c r="MPD104" s="751"/>
      <c r="MPE104" s="751"/>
      <c r="MPF104" s="751"/>
      <c r="MPG104" s="751"/>
      <c r="MPH104" s="751"/>
      <c r="MPI104" s="751"/>
      <c r="MPJ104" s="751"/>
      <c r="MPK104" s="751"/>
      <c r="MPL104" s="751"/>
      <c r="MPM104" s="751"/>
      <c r="MPN104" s="751"/>
      <c r="MPO104" s="751"/>
      <c r="MPP104" s="751"/>
      <c r="MPQ104" s="751"/>
      <c r="MPR104" s="751"/>
      <c r="MPS104" s="751"/>
      <c r="MPT104" s="751"/>
      <c r="MPU104" s="751"/>
      <c r="MPV104" s="751"/>
      <c r="MPW104" s="751"/>
      <c r="MPX104" s="751"/>
      <c r="MPY104" s="751"/>
      <c r="MPZ104" s="751"/>
      <c r="MQA104" s="751"/>
      <c r="MQB104" s="751"/>
      <c r="MQC104" s="751"/>
      <c r="MQD104" s="751"/>
      <c r="MQE104" s="751"/>
      <c r="MQF104" s="751"/>
      <c r="MQG104" s="751"/>
      <c r="MQH104" s="751"/>
      <c r="MQI104" s="751"/>
      <c r="MQJ104" s="751"/>
      <c r="MQK104" s="751"/>
      <c r="MQL104" s="751"/>
      <c r="MQM104" s="751"/>
      <c r="MQN104" s="751"/>
      <c r="MQO104" s="751"/>
      <c r="MQP104" s="751"/>
      <c r="MQQ104" s="751"/>
      <c r="MQR104" s="751"/>
      <c r="MQS104" s="751"/>
      <c r="MQT104" s="751"/>
      <c r="MQU104" s="751"/>
      <c r="MQV104" s="751"/>
      <c r="MQW104" s="751"/>
      <c r="MQX104" s="751"/>
      <c r="MQY104" s="751"/>
      <c r="MQZ104" s="751"/>
      <c r="MRA104" s="751"/>
      <c r="MRB104" s="751"/>
      <c r="MRC104" s="751"/>
      <c r="MRD104" s="751"/>
      <c r="MRE104" s="751"/>
      <c r="MRF104" s="751"/>
      <c r="MRG104" s="751"/>
      <c r="MRH104" s="751"/>
      <c r="MRI104" s="751"/>
      <c r="MRJ104" s="751"/>
      <c r="MRK104" s="751"/>
      <c r="MRL104" s="751"/>
      <c r="MRM104" s="751"/>
      <c r="MRN104" s="751"/>
      <c r="MRO104" s="751"/>
      <c r="MRP104" s="751"/>
      <c r="MRQ104" s="751"/>
      <c r="MRR104" s="751"/>
      <c r="MRS104" s="751"/>
      <c r="MRT104" s="751"/>
      <c r="MRU104" s="751"/>
      <c r="MRV104" s="751"/>
      <c r="MRW104" s="751"/>
      <c r="MRX104" s="751"/>
      <c r="MRY104" s="751"/>
      <c r="MRZ104" s="751"/>
      <c r="MSA104" s="751"/>
      <c r="MSB104" s="751"/>
      <c r="MSC104" s="751"/>
      <c r="MSD104" s="751"/>
      <c r="MSE104" s="751"/>
      <c r="MSF104" s="751"/>
      <c r="MSG104" s="751"/>
      <c r="MSH104" s="751"/>
      <c r="MSI104" s="751"/>
      <c r="MSJ104" s="751"/>
      <c r="MSK104" s="751"/>
      <c r="MSL104" s="751"/>
      <c r="MSM104" s="751"/>
      <c r="MSN104" s="751"/>
      <c r="MSO104" s="751"/>
      <c r="MSP104" s="751"/>
      <c r="MSQ104" s="751"/>
      <c r="MSR104" s="751"/>
      <c r="MSS104" s="751"/>
      <c r="MST104" s="751"/>
      <c r="MSU104" s="751"/>
      <c r="MSV104" s="751"/>
      <c r="MSW104" s="751"/>
      <c r="MSX104" s="751"/>
      <c r="MSY104" s="751"/>
      <c r="MSZ104" s="751"/>
      <c r="MTA104" s="751"/>
      <c r="MTB104" s="751"/>
      <c r="MTC104" s="751"/>
      <c r="MTD104" s="751"/>
      <c r="MTE104" s="751"/>
      <c r="MTF104" s="751"/>
      <c r="MTG104" s="751"/>
      <c r="MTH104" s="751"/>
      <c r="MTI104" s="751"/>
      <c r="MTJ104" s="751"/>
      <c r="MTK104" s="751"/>
      <c r="MTL104" s="751"/>
      <c r="MTM104" s="751"/>
      <c r="MTN104" s="751"/>
      <c r="MTO104" s="751"/>
      <c r="MTP104" s="751"/>
      <c r="MTQ104" s="751"/>
      <c r="MTR104" s="751"/>
      <c r="MTS104" s="751"/>
      <c r="MTT104" s="751"/>
      <c r="MTU104" s="751"/>
      <c r="MTV104" s="751"/>
      <c r="MTW104" s="751"/>
      <c r="MTX104" s="751"/>
      <c r="MTY104" s="751"/>
      <c r="MTZ104" s="751"/>
      <c r="MUA104" s="751"/>
      <c r="MUB104" s="751"/>
      <c r="MUC104" s="751"/>
      <c r="MUD104" s="751"/>
      <c r="MUE104" s="751"/>
      <c r="MUF104" s="751"/>
      <c r="MUG104" s="751"/>
      <c r="MUH104" s="751"/>
      <c r="MUI104" s="751"/>
      <c r="MUJ104" s="751"/>
      <c r="MUK104" s="751"/>
      <c r="MUL104" s="751"/>
      <c r="MUM104" s="751"/>
      <c r="MUN104" s="751"/>
      <c r="MUO104" s="751"/>
      <c r="MUP104" s="751"/>
      <c r="MUQ104" s="751"/>
      <c r="MUR104" s="751"/>
      <c r="MUS104" s="751"/>
      <c r="MUT104" s="751"/>
      <c r="MUU104" s="751"/>
      <c r="MUV104" s="751"/>
      <c r="MUW104" s="751"/>
      <c r="MUX104" s="751"/>
      <c r="MUY104" s="751"/>
      <c r="MUZ104" s="751"/>
      <c r="MVA104" s="751"/>
      <c r="MVB104" s="751"/>
      <c r="MVC104" s="751"/>
      <c r="MVD104" s="751"/>
      <c r="MVE104" s="751"/>
      <c r="MVF104" s="751"/>
      <c r="MVG104" s="751"/>
      <c r="MVH104" s="751"/>
      <c r="MVI104" s="751"/>
      <c r="MVJ104" s="751"/>
      <c r="MVK104" s="751"/>
      <c r="MVL104" s="751"/>
      <c r="MVM104" s="751"/>
      <c r="MVN104" s="751"/>
      <c r="MVO104" s="751"/>
      <c r="MVP104" s="751"/>
      <c r="MVQ104" s="751"/>
      <c r="MVR104" s="751"/>
      <c r="MVS104" s="751"/>
      <c r="MVT104" s="751"/>
      <c r="MVU104" s="751"/>
      <c r="MVV104" s="751"/>
      <c r="MVW104" s="751"/>
      <c r="MVX104" s="751"/>
      <c r="MVY104" s="751"/>
      <c r="MVZ104" s="751"/>
      <c r="MWA104" s="751"/>
      <c r="MWB104" s="751"/>
      <c r="MWC104" s="751"/>
      <c r="MWD104" s="751"/>
      <c r="MWE104" s="751"/>
      <c r="MWF104" s="751"/>
      <c r="MWG104" s="751"/>
      <c r="MWH104" s="751"/>
      <c r="MWI104" s="751"/>
      <c r="MWJ104" s="751"/>
      <c r="MWK104" s="751"/>
      <c r="MWL104" s="751"/>
      <c r="MWM104" s="751"/>
      <c r="MWN104" s="751"/>
      <c r="MWO104" s="751"/>
      <c r="MWP104" s="751"/>
      <c r="MWQ104" s="751"/>
      <c r="MWR104" s="751"/>
      <c r="MWS104" s="751"/>
      <c r="MWT104" s="751"/>
      <c r="MWU104" s="751"/>
      <c r="MWV104" s="751"/>
      <c r="MWW104" s="751"/>
      <c r="MWX104" s="751"/>
      <c r="MWY104" s="751"/>
      <c r="MWZ104" s="751"/>
      <c r="MXA104" s="751"/>
      <c r="MXB104" s="751"/>
      <c r="MXC104" s="751"/>
      <c r="MXD104" s="751"/>
      <c r="MXE104" s="751"/>
      <c r="MXF104" s="751"/>
      <c r="MXG104" s="751"/>
      <c r="MXH104" s="751"/>
      <c r="MXI104" s="751"/>
      <c r="MXJ104" s="751"/>
      <c r="MXK104" s="751"/>
      <c r="MXL104" s="751"/>
      <c r="MXM104" s="751"/>
      <c r="MXN104" s="751"/>
      <c r="MXO104" s="751"/>
      <c r="MXP104" s="751"/>
      <c r="MXQ104" s="751"/>
      <c r="MXR104" s="751"/>
      <c r="MXS104" s="751"/>
      <c r="MXT104" s="751"/>
      <c r="MXU104" s="751"/>
      <c r="MXV104" s="751"/>
      <c r="MXW104" s="751"/>
      <c r="MXX104" s="751"/>
      <c r="MXY104" s="751"/>
      <c r="MXZ104" s="751"/>
      <c r="MYA104" s="751"/>
      <c r="MYB104" s="751"/>
      <c r="MYC104" s="751"/>
      <c r="MYD104" s="751"/>
      <c r="MYE104" s="751"/>
      <c r="MYF104" s="751"/>
      <c r="MYG104" s="751"/>
      <c r="MYH104" s="751"/>
      <c r="MYI104" s="751"/>
      <c r="MYJ104" s="751"/>
      <c r="MYK104" s="751"/>
      <c r="MYL104" s="751"/>
      <c r="MYM104" s="751"/>
      <c r="MYN104" s="751"/>
      <c r="MYO104" s="751"/>
      <c r="MYP104" s="751"/>
      <c r="MYQ104" s="751"/>
      <c r="MYR104" s="751"/>
      <c r="MYS104" s="751"/>
      <c r="MYT104" s="751"/>
      <c r="MYU104" s="751"/>
      <c r="MYV104" s="751"/>
      <c r="MYW104" s="751"/>
      <c r="MYX104" s="751"/>
      <c r="MYY104" s="751"/>
      <c r="MYZ104" s="751"/>
      <c r="MZA104" s="751"/>
      <c r="MZB104" s="751"/>
      <c r="MZC104" s="751"/>
      <c r="MZD104" s="751"/>
      <c r="MZE104" s="751"/>
      <c r="MZF104" s="751"/>
      <c r="MZG104" s="751"/>
      <c r="MZH104" s="751"/>
      <c r="MZI104" s="751"/>
      <c r="MZJ104" s="751"/>
      <c r="MZK104" s="751"/>
      <c r="MZL104" s="751"/>
      <c r="MZM104" s="751"/>
      <c r="MZN104" s="751"/>
      <c r="MZO104" s="751"/>
      <c r="MZP104" s="751"/>
      <c r="MZQ104" s="751"/>
      <c r="MZR104" s="751"/>
      <c r="MZS104" s="751"/>
      <c r="MZT104" s="751"/>
      <c r="MZU104" s="751"/>
      <c r="MZV104" s="751"/>
      <c r="MZW104" s="751"/>
      <c r="MZX104" s="751"/>
      <c r="MZY104" s="751"/>
      <c r="MZZ104" s="751"/>
      <c r="NAA104" s="751"/>
      <c r="NAB104" s="751"/>
      <c r="NAC104" s="751"/>
      <c r="NAD104" s="751"/>
      <c r="NAE104" s="751"/>
      <c r="NAF104" s="751"/>
      <c r="NAG104" s="751"/>
      <c r="NAH104" s="751"/>
      <c r="NAI104" s="751"/>
      <c r="NAJ104" s="751"/>
      <c r="NAK104" s="751"/>
      <c r="NAL104" s="751"/>
      <c r="NAM104" s="751"/>
      <c r="NAN104" s="751"/>
      <c r="NAO104" s="751"/>
      <c r="NAP104" s="751"/>
      <c r="NAQ104" s="751"/>
      <c r="NAR104" s="751"/>
      <c r="NAS104" s="751"/>
      <c r="NAT104" s="751"/>
      <c r="NAU104" s="751"/>
      <c r="NAV104" s="751"/>
      <c r="NAW104" s="751"/>
      <c r="NAX104" s="751"/>
      <c r="NAY104" s="751"/>
      <c r="NAZ104" s="751"/>
      <c r="NBA104" s="751"/>
      <c r="NBB104" s="751"/>
      <c r="NBC104" s="751"/>
      <c r="NBD104" s="751"/>
      <c r="NBE104" s="751"/>
      <c r="NBF104" s="751"/>
      <c r="NBG104" s="751"/>
      <c r="NBH104" s="751"/>
      <c r="NBI104" s="751"/>
      <c r="NBJ104" s="751"/>
      <c r="NBK104" s="751"/>
      <c r="NBL104" s="751"/>
      <c r="NBM104" s="751"/>
      <c r="NBN104" s="751"/>
      <c r="NBO104" s="751"/>
      <c r="NBP104" s="751"/>
      <c r="NBQ104" s="751"/>
      <c r="NBR104" s="751"/>
      <c r="NBS104" s="751"/>
      <c r="NBT104" s="751"/>
      <c r="NBU104" s="751"/>
      <c r="NBV104" s="751"/>
      <c r="NBW104" s="751"/>
      <c r="NBX104" s="751"/>
      <c r="NBY104" s="751"/>
      <c r="NBZ104" s="751"/>
      <c r="NCA104" s="751"/>
      <c r="NCB104" s="751"/>
      <c r="NCC104" s="751"/>
      <c r="NCD104" s="751"/>
      <c r="NCE104" s="751"/>
      <c r="NCF104" s="751"/>
      <c r="NCG104" s="751"/>
      <c r="NCH104" s="751"/>
      <c r="NCI104" s="751"/>
      <c r="NCJ104" s="751"/>
      <c r="NCK104" s="751"/>
      <c r="NCL104" s="751"/>
      <c r="NCM104" s="751"/>
      <c r="NCN104" s="751"/>
      <c r="NCO104" s="751"/>
      <c r="NCP104" s="751"/>
      <c r="NCQ104" s="751"/>
      <c r="NCR104" s="751"/>
      <c r="NCS104" s="751"/>
      <c r="NCT104" s="751"/>
      <c r="NCU104" s="751"/>
      <c r="NCV104" s="751"/>
      <c r="NCW104" s="751"/>
      <c r="NCX104" s="751"/>
      <c r="NCY104" s="751"/>
      <c r="NCZ104" s="751"/>
      <c r="NDA104" s="751"/>
      <c r="NDB104" s="751"/>
      <c r="NDC104" s="751"/>
      <c r="NDD104" s="751"/>
      <c r="NDE104" s="751"/>
      <c r="NDF104" s="751"/>
      <c r="NDG104" s="751"/>
      <c r="NDH104" s="751"/>
      <c r="NDI104" s="751"/>
      <c r="NDJ104" s="751"/>
      <c r="NDK104" s="751"/>
      <c r="NDL104" s="751"/>
      <c r="NDM104" s="751"/>
      <c r="NDN104" s="751"/>
      <c r="NDO104" s="751"/>
      <c r="NDP104" s="751"/>
      <c r="NDQ104" s="751"/>
      <c r="NDR104" s="751"/>
      <c r="NDS104" s="751"/>
      <c r="NDT104" s="751"/>
      <c r="NDU104" s="751"/>
      <c r="NDV104" s="751"/>
      <c r="NDW104" s="751"/>
      <c r="NDX104" s="751"/>
      <c r="NDY104" s="751"/>
      <c r="NDZ104" s="751"/>
      <c r="NEA104" s="751"/>
      <c r="NEB104" s="751"/>
      <c r="NEC104" s="751"/>
      <c r="NED104" s="751"/>
      <c r="NEE104" s="751"/>
      <c r="NEF104" s="751"/>
      <c r="NEG104" s="751"/>
      <c r="NEH104" s="751"/>
      <c r="NEI104" s="751"/>
      <c r="NEJ104" s="751"/>
      <c r="NEK104" s="751"/>
      <c r="NEL104" s="751"/>
      <c r="NEM104" s="751"/>
      <c r="NEN104" s="751"/>
      <c r="NEO104" s="751"/>
      <c r="NEP104" s="751"/>
      <c r="NEQ104" s="751"/>
      <c r="NER104" s="751"/>
      <c r="NES104" s="751"/>
      <c r="NET104" s="751"/>
      <c r="NEU104" s="751"/>
      <c r="NEV104" s="751"/>
      <c r="NEW104" s="751"/>
      <c r="NEX104" s="751"/>
      <c r="NEY104" s="751"/>
      <c r="NEZ104" s="751"/>
      <c r="NFA104" s="751"/>
      <c r="NFB104" s="751"/>
      <c r="NFC104" s="751"/>
      <c r="NFD104" s="751"/>
      <c r="NFE104" s="751"/>
      <c r="NFF104" s="751"/>
      <c r="NFG104" s="751"/>
      <c r="NFH104" s="751"/>
      <c r="NFI104" s="751"/>
      <c r="NFJ104" s="751"/>
      <c r="NFK104" s="751"/>
      <c r="NFL104" s="751"/>
      <c r="NFM104" s="751"/>
      <c r="NFN104" s="751"/>
      <c r="NFO104" s="751"/>
      <c r="NFP104" s="751"/>
      <c r="NFQ104" s="751"/>
      <c r="NFR104" s="751"/>
      <c r="NFS104" s="751"/>
      <c r="NFT104" s="751"/>
      <c r="NFU104" s="751"/>
      <c r="NFV104" s="751"/>
      <c r="NFW104" s="751"/>
      <c r="NFX104" s="751"/>
      <c r="NFY104" s="751"/>
      <c r="NFZ104" s="751"/>
      <c r="NGA104" s="751"/>
      <c r="NGB104" s="751"/>
      <c r="NGC104" s="751"/>
      <c r="NGD104" s="751"/>
      <c r="NGE104" s="751"/>
      <c r="NGF104" s="751"/>
      <c r="NGG104" s="751"/>
      <c r="NGH104" s="751"/>
      <c r="NGI104" s="751"/>
      <c r="NGJ104" s="751"/>
      <c r="NGK104" s="751"/>
      <c r="NGL104" s="751"/>
      <c r="NGM104" s="751"/>
      <c r="NGN104" s="751"/>
      <c r="NGO104" s="751"/>
      <c r="NGP104" s="751"/>
      <c r="NGQ104" s="751"/>
      <c r="NGR104" s="751"/>
      <c r="NGS104" s="751"/>
      <c r="NGT104" s="751"/>
      <c r="NGU104" s="751"/>
      <c r="NGV104" s="751"/>
      <c r="NGW104" s="751"/>
      <c r="NGX104" s="751"/>
      <c r="NGY104" s="751"/>
      <c r="NGZ104" s="751"/>
      <c r="NHA104" s="751"/>
      <c r="NHB104" s="751"/>
      <c r="NHC104" s="751"/>
      <c r="NHD104" s="751"/>
      <c r="NHE104" s="751"/>
      <c r="NHF104" s="751"/>
      <c r="NHG104" s="751"/>
      <c r="NHH104" s="751"/>
      <c r="NHI104" s="751"/>
      <c r="NHJ104" s="751"/>
      <c r="NHK104" s="751"/>
      <c r="NHL104" s="751"/>
      <c r="NHM104" s="751"/>
      <c r="NHN104" s="751"/>
      <c r="NHO104" s="751"/>
      <c r="NHP104" s="751"/>
      <c r="NHQ104" s="751"/>
      <c r="NHR104" s="751"/>
      <c r="NHS104" s="751"/>
      <c r="NHT104" s="751"/>
      <c r="NHU104" s="751"/>
      <c r="NHV104" s="751"/>
      <c r="NHW104" s="751"/>
      <c r="NHX104" s="751"/>
      <c r="NHY104" s="751"/>
      <c r="NHZ104" s="751"/>
      <c r="NIA104" s="751"/>
      <c r="NIB104" s="751"/>
      <c r="NIC104" s="751"/>
      <c r="NID104" s="751"/>
      <c r="NIE104" s="751"/>
      <c r="NIF104" s="751"/>
      <c r="NIG104" s="751"/>
      <c r="NIH104" s="751"/>
      <c r="NII104" s="751"/>
      <c r="NIJ104" s="751"/>
      <c r="NIK104" s="751"/>
      <c r="NIL104" s="751"/>
      <c r="NIM104" s="751"/>
      <c r="NIN104" s="751"/>
      <c r="NIO104" s="751"/>
      <c r="NIP104" s="751"/>
      <c r="NIQ104" s="751"/>
      <c r="NIR104" s="751"/>
      <c r="NIS104" s="751"/>
      <c r="NIT104" s="751"/>
      <c r="NIU104" s="751"/>
      <c r="NIV104" s="751"/>
      <c r="NIW104" s="751"/>
      <c r="NIX104" s="751"/>
      <c r="NIY104" s="751"/>
      <c r="NIZ104" s="751"/>
      <c r="NJA104" s="751"/>
      <c r="NJB104" s="751"/>
      <c r="NJC104" s="751"/>
      <c r="NJD104" s="751"/>
      <c r="NJE104" s="751"/>
      <c r="NJF104" s="751"/>
      <c r="NJG104" s="751"/>
      <c r="NJH104" s="751"/>
      <c r="NJI104" s="751"/>
      <c r="NJJ104" s="751"/>
      <c r="NJK104" s="751"/>
      <c r="NJL104" s="751"/>
      <c r="NJM104" s="751"/>
      <c r="NJN104" s="751"/>
      <c r="NJO104" s="751"/>
      <c r="NJP104" s="751"/>
      <c r="NJQ104" s="751"/>
      <c r="NJR104" s="751"/>
      <c r="NJS104" s="751"/>
      <c r="NJT104" s="751"/>
      <c r="NJU104" s="751"/>
      <c r="NJV104" s="751"/>
      <c r="NJW104" s="751"/>
      <c r="NJX104" s="751"/>
      <c r="NJY104" s="751"/>
      <c r="NJZ104" s="751"/>
      <c r="NKA104" s="751"/>
      <c r="NKB104" s="751"/>
      <c r="NKC104" s="751"/>
      <c r="NKD104" s="751"/>
      <c r="NKE104" s="751"/>
      <c r="NKF104" s="751"/>
      <c r="NKG104" s="751"/>
      <c r="NKH104" s="751"/>
      <c r="NKI104" s="751"/>
      <c r="NKJ104" s="751"/>
      <c r="NKK104" s="751"/>
      <c r="NKL104" s="751"/>
      <c r="NKM104" s="751"/>
      <c r="NKN104" s="751"/>
      <c r="NKO104" s="751"/>
      <c r="NKP104" s="751"/>
      <c r="NKQ104" s="751"/>
      <c r="NKR104" s="751"/>
      <c r="NKS104" s="751"/>
      <c r="NKT104" s="751"/>
      <c r="NKU104" s="751"/>
      <c r="NKV104" s="751"/>
      <c r="NKW104" s="751"/>
      <c r="NKX104" s="751"/>
      <c r="NKY104" s="751"/>
      <c r="NKZ104" s="751"/>
      <c r="NLA104" s="751"/>
      <c r="NLB104" s="751"/>
      <c r="NLC104" s="751"/>
      <c r="NLD104" s="751"/>
      <c r="NLE104" s="751"/>
      <c r="NLF104" s="751"/>
      <c r="NLG104" s="751"/>
      <c r="NLH104" s="751"/>
      <c r="NLI104" s="751"/>
      <c r="NLJ104" s="751"/>
      <c r="NLK104" s="751"/>
      <c r="NLL104" s="751"/>
      <c r="NLM104" s="751"/>
      <c r="NLN104" s="751"/>
      <c r="NLO104" s="751"/>
      <c r="NLP104" s="751"/>
      <c r="NLQ104" s="751"/>
      <c r="NLR104" s="751"/>
      <c r="NLS104" s="751"/>
      <c r="NLT104" s="751"/>
      <c r="NLU104" s="751"/>
      <c r="NLV104" s="751"/>
      <c r="NLW104" s="751"/>
      <c r="NLX104" s="751"/>
      <c r="NLY104" s="751"/>
      <c r="NLZ104" s="751"/>
      <c r="NMA104" s="751"/>
      <c r="NMB104" s="751"/>
      <c r="NMC104" s="751"/>
      <c r="NMD104" s="751"/>
      <c r="NME104" s="751"/>
      <c r="NMF104" s="751"/>
      <c r="NMG104" s="751"/>
      <c r="NMH104" s="751"/>
      <c r="NMI104" s="751"/>
      <c r="NMJ104" s="751"/>
      <c r="NMK104" s="751"/>
      <c r="NML104" s="751"/>
      <c r="NMM104" s="751"/>
      <c r="NMN104" s="751"/>
      <c r="NMO104" s="751"/>
      <c r="NMP104" s="751"/>
      <c r="NMQ104" s="751"/>
      <c r="NMR104" s="751"/>
      <c r="NMS104" s="751"/>
      <c r="NMT104" s="751"/>
      <c r="NMU104" s="751"/>
      <c r="NMV104" s="751"/>
      <c r="NMW104" s="751"/>
      <c r="NMX104" s="751"/>
      <c r="NMY104" s="751"/>
      <c r="NMZ104" s="751"/>
      <c r="NNA104" s="751"/>
      <c r="NNB104" s="751"/>
      <c r="NNC104" s="751"/>
      <c r="NND104" s="751"/>
      <c r="NNE104" s="751"/>
      <c r="NNF104" s="751"/>
      <c r="NNG104" s="751"/>
      <c r="NNH104" s="751"/>
      <c r="NNI104" s="751"/>
      <c r="NNJ104" s="751"/>
      <c r="NNK104" s="751"/>
      <c r="NNL104" s="751"/>
      <c r="NNM104" s="751"/>
      <c r="NNN104" s="751"/>
      <c r="NNO104" s="751"/>
      <c r="NNP104" s="751"/>
      <c r="NNQ104" s="751"/>
      <c r="NNR104" s="751"/>
      <c r="NNS104" s="751"/>
      <c r="NNT104" s="751"/>
      <c r="NNU104" s="751"/>
      <c r="NNV104" s="751"/>
      <c r="NNW104" s="751"/>
      <c r="NNX104" s="751"/>
      <c r="NNY104" s="751"/>
      <c r="NNZ104" s="751"/>
      <c r="NOA104" s="751"/>
      <c r="NOB104" s="751"/>
      <c r="NOC104" s="751"/>
      <c r="NOD104" s="751"/>
      <c r="NOE104" s="751"/>
      <c r="NOF104" s="751"/>
      <c r="NOG104" s="751"/>
      <c r="NOH104" s="751"/>
      <c r="NOI104" s="751"/>
      <c r="NOJ104" s="751"/>
      <c r="NOK104" s="751"/>
      <c r="NOL104" s="751"/>
      <c r="NOM104" s="751"/>
      <c r="NON104" s="751"/>
      <c r="NOO104" s="751"/>
      <c r="NOP104" s="751"/>
      <c r="NOQ104" s="751"/>
      <c r="NOR104" s="751"/>
      <c r="NOS104" s="751"/>
      <c r="NOT104" s="751"/>
      <c r="NOU104" s="751"/>
      <c r="NOV104" s="751"/>
      <c r="NOW104" s="751"/>
      <c r="NOX104" s="751"/>
      <c r="NOY104" s="751"/>
      <c r="NOZ104" s="751"/>
      <c r="NPA104" s="751"/>
      <c r="NPB104" s="751"/>
      <c r="NPC104" s="751"/>
      <c r="NPD104" s="751"/>
      <c r="NPE104" s="751"/>
      <c r="NPF104" s="751"/>
      <c r="NPG104" s="751"/>
      <c r="NPH104" s="751"/>
      <c r="NPI104" s="751"/>
      <c r="NPJ104" s="751"/>
      <c r="NPK104" s="751"/>
      <c r="NPL104" s="751"/>
      <c r="NPM104" s="751"/>
      <c r="NPN104" s="751"/>
      <c r="NPO104" s="751"/>
      <c r="NPP104" s="751"/>
      <c r="NPQ104" s="751"/>
      <c r="NPR104" s="751"/>
      <c r="NPS104" s="751"/>
      <c r="NPT104" s="751"/>
      <c r="NPU104" s="751"/>
      <c r="NPV104" s="751"/>
      <c r="NPW104" s="751"/>
      <c r="NPX104" s="751"/>
      <c r="NPY104" s="751"/>
      <c r="NPZ104" s="751"/>
      <c r="NQA104" s="751"/>
      <c r="NQB104" s="751"/>
      <c r="NQC104" s="751"/>
      <c r="NQD104" s="751"/>
      <c r="NQE104" s="751"/>
      <c r="NQF104" s="751"/>
      <c r="NQG104" s="751"/>
      <c r="NQH104" s="751"/>
      <c r="NQI104" s="751"/>
      <c r="NQJ104" s="751"/>
      <c r="NQK104" s="751"/>
      <c r="NQL104" s="751"/>
      <c r="NQM104" s="751"/>
      <c r="NQN104" s="751"/>
      <c r="NQO104" s="751"/>
      <c r="NQP104" s="751"/>
      <c r="NQQ104" s="751"/>
      <c r="NQR104" s="751"/>
      <c r="NQS104" s="751"/>
      <c r="NQT104" s="751"/>
      <c r="NQU104" s="751"/>
      <c r="NQV104" s="751"/>
      <c r="NQW104" s="751"/>
      <c r="NQX104" s="751"/>
      <c r="NQY104" s="751"/>
      <c r="NQZ104" s="751"/>
      <c r="NRA104" s="751"/>
      <c r="NRB104" s="751"/>
      <c r="NRC104" s="751"/>
      <c r="NRD104" s="751"/>
      <c r="NRE104" s="751"/>
      <c r="NRF104" s="751"/>
      <c r="NRG104" s="751"/>
      <c r="NRH104" s="751"/>
      <c r="NRI104" s="751"/>
      <c r="NRJ104" s="751"/>
      <c r="NRK104" s="751"/>
      <c r="NRL104" s="751"/>
      <c r="NRM104" s="751"/>
      <c r="NRN104" s="751"/>
      <c r="NRO104" s="751"/>
      <c r="NRP104" s="751"/>
      <c r="NRQ104" s="751"/>
      <c r="NRR104" s="751"/>
      <c r="NRS104" s="751"/>
      <c r="NRT104" s="751"/>
      <c r="NRU104" s="751"/>
      <c r="NRV104" s="751"/>
      <c r="NRW104" s="751"/>
      <c r="NRX104" s="751"/>
      <c r="NRY104" s="751"/>
      <c r="NRZ104" s="751"/>
      <c r="NSA104" s="751"/>
      <c r="NSB104" s="751"/>
      <c r="NSC104" s="751"/>
      <c r="NSD104" s="751"/>
      <c r="NSE104" s="751"/>
      <c r="NSF104" s="751"/>
      <c r="NSG104" s="751"/>
      <c r="NSH104" s="751"/>
      <c r="NSI104" s="751"/>
      <c r="NSJ104" s="751"/>
      <c r="NSK104" s="751"/>
      <c r="NSL104" s="751"/>
      <c r="NSM104" s="751"/>
      <c r="NSN104" s="751"/>
      <c r="NSO104" s="751"/>
      <c r="NSP104" s="751"/>
      <c r="NSQ104" s="751"/>
      <c r="NSR104" s="751"/>
      <c r="NSS104" s="751"/>
      <c r="NST104" s="751"/>
      <c r="NSU104" s="751"/>
      <c r="NSV104" s="751"/>
      <c r="NSW104" s="751"/>
      <c r="NSX104" s="751"/>
      <c r="NSY104" s="751"/>
      <c r="NSZ104" s="751"/>
      <c r="NTA104" s="751"/>
      <c r="NTB104" s="751"/>
      <c r="NTC104" s="751"/>
      <c r="NTD104" s="751"/>
      <c r="NTE104" s="751"/>
      <c r="NTF104" s="751"/>
      <c r="NTG104" s="751"/>
      <c r="NTH104" s="751"/>
      <c r="NTI104" s="751"/>
      <c r="NTJ104" s="751"/>
      <c r="NTK104" s="751"/>
      <c r="NTL104" s="751"/>
      <c r="NTM104" s="751"/>
      <c r="NTN104" s="751"/>
      <c r="NTO104" s="751"/>
      <c r="NTP104" s="751"/>
      <c r="NTQ104" s="751"/>
      <c r="NTR104" s="751"/>
      <c r="NTS104" s="751"/>
      <c r="NTT104" s="751"/>
      <c r="NTU104" s="751"/>
      <c r="NTV104" s="751"/>
      <c r="NTW104" s="751"/>
      <c r="NTX104" s="751"/>
      <c r="NTY104" s="751"/>
      <c r="NTZ104" s="751"/>
      <c r="NUA104" s="751"/>
      <c r="NUB104" s="751"/>
      <c r="NUC104" s="751"/>
      <c r="NUD104" s="751"/>
      <c r="NUE104" s="751"/>
      <c r="NUF104" s="751"/>
      <c r="NUG104" s="751"/>
      <c r="NUH104" s="751"/>
      <c r="NUI104" s="751"/>
      <c r="NUJ104" s="751"/>
      <c r="NUK104" s="751"/>
      <c r="NUL104" s="751"/>
      <c r="NUM104" s="751"/>
      <c r="NUN104" s="751"/>
      <c r="NUO104" s="751"/>
      <c r="NUP104" s="751"/>
      <c r="NUQ104" s="751"/>
      <c r="NUR104" s="751"/>
      <c r="NUS104" s="751"/>
      <c r="NUT104" s="751"/>
      <c r="NUU104" s="751"/>
      <c r="NUV104" s="751"/>
      <c r="NUW104" s="751"/>
      <c r="NUX104" s="751"/>
      <c r="NUY104" s="751"/>
      <c r="NUZ104" s="751"/>
      <c r="NVA104" s="751"/>
      <c r="NVB104" s="751"/>
      <c r="NVC104" s="751"/>
      <c r="NVD104" s="751"/>
      <c r="NVE104" s="751"/>
      <c r="NVF104" s="751"/>
      <c r="NVG104" s="751"/>
      <c r="NVH104" s="751"/>
      <c r="NVI104" s="751"/>
      <c r="NVJ104" s="751"/>
      <c r="NVK104" s="751"/>
      <c r="NVL104" s="751"/>
      <c r="NVM104" s="751"/>
      <c r="NVN104" s="751"/>
      <c r="NVO104" s="751"/>
      <c r="NVP104" s="751"/>
      <c r="NVQ104" s="751"/>
      <c r="NVR104" s="751"/>
      <c r="NVS104" s="751"/>
      <c r="NVT104" s="751"/>
      <c r="NVU104" s="751"/>
      <c r="NVV104" s="751"/>
      <c r="NVW104" s="751"/>
      <c r="NVX104" s="751"/>
      <c r="NVY104" s="751"/>
      <c r="NVZ104" s="751"/>
      <c r="NWA104" s="751"/>
      <c r="NWB104" s="751"/>
      <c r="NWC104" s="751"/>
      <c r="NWD104" s="751"/>
      <c r="NWE104" s="751"/>
      <c r="NWF104" s="751"/>
      <c r="NWG104" s="751"/>
      <c r="NWH104" s="751"/>
      <c r="NWI104" s="751"/>
      <c r="NWJ104" s="751"/>
      <c r="NWK104" s="751"/>
      <c r="NWL104" s="751"/>
      <c r="NWM104" s="751"/>
      <c r="NWN104" s="751"/>
      <c r="NWO104" s="751"/>
      <c r="NWP104" s="751"/>
      <c r="NWQ104" s="751"/>
      <c r="NWR104" s="751"/>
      <c r="NWS104" s="751"/>
      <c r="NWT104" s="751"/>
      <c r="NWU104" s="751"/>
      <c r="NWV104" s="751"/>
      <c r="NWW104" s="751"/>
      <c r="NWX104" s="751"/>
      <c r="NWY104" s="751"/>
      <c r="NWZ104" s="751"/>
      <c r="NXA104" s="751"/>
      <c r="NXB104" s="751"/>
      <c r="NXC104" s="751"/>
      <c r="NXD104" s="751"/>
      <c r="NXE104" s="751"/>
      <c r="NXF104" s="751"/>
      <c r="NXG104" s="751"/>
      <c r="NXH104" s="751"/>
      <c r="NXI104" s="751"/>
      <c r="NXJ104" s="751"/>
      <c r="NXK104" s="751"/>
      <c r="NXL104" s="751"/>
      <c r="NXM104" s="751"/>
      <c r="NXN104" s="751"/>
      <c r="NXO104" s="751"/>
      <c r="NXP104" s="751"/>
      <c r="NXQ104" s="751"/>
      <c r="NXR104" s="751"/>
      <c r="NXS104" s="751"/>
      <c r="NXT104" s="751"/>
      <c r="NXU104" s="751"/>
      <c r="NXV104" s="751"/>
      <c r="NXW104" s="751"/>
      <c r="NXX104" s="751"/>
      <c r="NXY104" s="751"/>
      <c r="NXZ104" s="751"/>
      <c r="NYA104" s="751"/>
      <c r="NYB104" s="751"/>
      <c r="NYC104" s="751"/>
      <c r="NYD104" s="751"/>
      <c r="NYE104" s="751"/>
      <c r="NYF104" s="751"/>
      <c r="NYG104" s="751"/>
      <c r="NYH104" s="751"/>
      <c r="NYI104" s="751"/>
      <c r="NYJ104" s="751"/>
      <c r="NYK104" s="751"/>
      <c r="NYL104" s="751"/>
      <c r="NYM104" s="751"/>
      <c r="NYN104" s="751"/>
      <c r="NYO104" s="751"/>
      <c r="NYP104" s="751"/>
      <c r="NYQ104" s="751"/>
      <c r="NYR104" s="751"/>
      <c r="NYS104" s="751"/>
      <c r="NYT104" s="751"/>
      <c r="NYU104" s="751"/>
      <c r="NYV104" s="751"/>
      <c r="NYW104" s="751"/>
      <c r="NYX104" s="751"/>
      <c r="NYY104" s="751"/>
      <c r="NYZ104" s="751"/>
      <c r="NZA104" s="751"/>
      <c r="NZB104" s="751"/>
      <c r="NZC104" s="751"/>
      <c r="NZD104" s="751"/>
      <c r="NZE104" s="751"/>
      <c r="NZF104" s="751"/>
      <c r="NZG104" s="751"/>
      <c r="NZH104" s="751"/>
      <c r="NZI104" s="751"/>
      <c r="NZJ104" s="751"/>
      <c r="NZK104" s="751"/>
      <c r="NZL104" s="751"/>
      <c r="NZM104" s="751"/>
      <c r="NZN104" s="751"/>
      <c r="NZO104" s="751"/>
      <c r="NZP104" s="751"/>
      <c r="NZQ104" s="751"/>
      <c r="NZR104" s="751"/>
      <c r="NZS104" s="751"/>
      <c r="NZT104" s="751"/>
      <c r="NZU104" s="751"/>
      <c r="NZV104" s="751"/>
      <c r="NZW104" s="751"/>
      <c r="NZX104" s="751"/>
      <c r="NZY104" s="751"/>
      <c r="NZZ104" s="751"/>
      <c r="OAA104" s="751"/>
      <c r="OAB104" s="751"/>
      <c r="OAC104" s="751"/>
      <c r="OAD104" s="751"/>
      <c r="OAE104" s="751"/>
      <c r="OAF104" s="751"/>
      <c r="OAG104" s="751"/>
      <c r="OAH104" s="751"/>
      <c r="OAI104" s="751"/>
      <c r="OAJ104" s="751"/>
      <c r="OAK104" s="751"/>
      <c r="OAL104" s="751"/>
      <c r="OAM104" s="751"/>
      <c r="OAN104" s="751"/>
      <c r="OAO104" s="751"/>
      <c r="OAP104" s="751"/>
      <c r="OAQ104" s="751"/>
      <c r="OAR104" s="751"/>
      <c r="OAS104" s="751"/>
      <c r="OAT104" s="751"/>
      <c r="OAU104" s="751"/>
      <c r="OAV104" s="751"/>
      <c r="OAW104" s="751"/>
      <c r="OAX104" s="751"/>
      <c r="OAY104" s="751"/>
      <c r="OAZ104" s="751"/>
      <c r="OBA104" s="751"/>
      <c r="OBB104" s="751"/>
      <c r="OBC104" s="751"/>
      <c r="OBD104" s="751"/>
      <c r="OBE104" s="751"/>
      <c r="OBF104" s="751"/>
      <c r="OBG104" s="751"/>
      <c r="OBH104" s="751"/>
      <c r="OBI104" s="751"/>
      <c r="OBJ104" s="751"/>
      <c r="OBK104" s="751"/>
      <c r="OBL104" s="751"/>
      <c r="OBM104" s="751"/>
      <c r="OBN104" s="751"/>
      <c r="OBO104" s="751"/>
      <c r="OBP104" s="751"/>
      <c r="OBQ104" s="751"/>
      <c r="OBR104" s="751"/>
      <c r="OBS104" s="751"/>
      <c r="OBT104" s="751"/>
      <c r="OBU104" s="751"/>
      <c r="OBV104" s="751"/>
      <c r="OBW104" s="751"/>
      <c r="OBX104" s="751"/>
      <c r="OBY104" s="751"/>
      <c r="OBZ104" s="751"/>
      <c r="OCA104" s="751"/>
      <c r="OCB104" s="751"/>
      <c r="OCC104" s="751"/>
      <c r="OCD104" s="751"/>
      <c r="OCE104" s="751"/>
      <c r="OCF104" s="751"/>
      <c r="OCG104" s="751"/>
      <c r="OCH104" s="751"/>
      <c r="OCI104" s="751"/>
      <c r="OCJ104" s="751"/>
      <c r="OCK104" s="751"/>
      <c r="OCL104" s="751"/>
      <c r="OCM104" s="751"/>
      <c r="OCN104" s="751"/>
      <c r="OCO104" s="751"/>
      <c r="OCP104" s="751"/>
      <c r="OCQ104" s="751"/>
      <c r="OCR104" s="751"/>
      <c r="OCS104" s="751"/>
      <c r="OCT104" s="751"/>
      <c r="OCU104" s="751"/>
      <c r="OCV104" s="751"/>
      <c r="OCW104" s="751"/>
      <c r="OCX104" s="751"/>
      <c r="OCY104" s="751"/>
      <c r="OCZ104" s="751"/>
      <c r="ODA104" s="751"/>
      <c r="ODB104" s="751"/>
      <c r="ODC104" s="751"/>
      <c r="ODD104" s="751"/>
      <c r="ODE104" s="751"/>
      <c r="ODF104" s="751"/>
      <c r="ODG104" s="751"/>
      <c r="ODH104" s="751"/>
      <c r="ODI104" s="751"/>
      <c r="ODJ104" s="751"/>
      <c r="ODK104" s="751"/>
      <c r="ODL104" s="751"/>
      <c r="ODM104" s="751"/>
      <c r="ODN104" s="751"/>
      <c r="ODO104" s="751"/>
      <c r="ODP104" s="751"/>
      <c r="ODQ104" s="751"/>
      <c r="ODR104" s="751"/>
      <c r="ODS104" s="751"/>
      <c r="ODT104" s="751"/>
      <c r="ODU104" s="751"/>
      <c r="ODV104" s="751"/>
      <c r="ODW104" s="751"/>
      <c r="ODX104" s="751"/>
      <c r="ODY104" s="751"/>
      <c r="ODZ104" s="751"/>
      <c r="OEA104" s="751"/>
      <c r="OEB104" s="751"/>
      <c r="OEC104" s="751"/>
      <c r="OED104" s="751"/>
      <c r="OEE104" s="751"/>
      <c r="OEF104" s="751"/>
      <c r="OEG104" s="751"/>
      <c r="OEH104" s="751"/>
      <c r="OEI104" s="751"/>
      <c r="OEJ104" s="751"/>
      <c r="OEK104" s="751"/>
      <c r="OEL104" s="751"/>
      <c r="OEM104" s="751"/>
      <c r="OEN104" s="751"/>
      <c r="OEO104" s="751"/>
      <c r="OEP104" s="751"/>
      <c r="OEQ104" s="751"/>
      <c r="OER104" s="751"/>
      <c r="OES104" s="751"/>
      <c r="OET104" s="751"/>
      <c r="OEU104" s="751"/>
      <c r="OEV104" s="751"/>
      <c r="OEW104" s="751"/>
      <c r="OEX104" s="751"/>
      <c r="OEY104" s="751"/>
      <c r="OEZ104" s="751"/>
      <c r="OFA104" s="751"/>
      <c r="OFB104" s="751"/>
      <c r="OFC104" s="751"/>
      <c r="OFD104" s="751"/>
      <c r="OFE104" s="751"/>
      <c r="OFF104" s="751"/>
      <c r="OFG104" s="751"/>
      <c r="OFH104" s="751"/>
      <c r="OFI104" s="751"/>
      <c r="OFJ104" s="751"/>
      <c r="OFK104" s="751"/>
      <c r="OFL104" s="751"/>
      <c r="OFM104" s="751"/>
      <c r="OFN104" s="751"/>
      <c r="OFO104" s="751"/>
      <c r="OFP104" s="751"/>
      <c r="OFQ104" s="751"/>
      <c r="OFR104" s="751"/>
      <c r="OFS104" s="751"/>
      <c r="OFT104" s="751"/>
      <c r="OFU104" s="751"/>
      <c r="OFV104" s="751"/>
      <c r="OFW104" s="751"/>
      <c r="OFX104" s="751"/>
      <c r="OFY104" s="751"/>
      <c r="OFZ104" s="751"/>
      <c r="OGA104" s="751"/>
      <c r="OGB104" s="751"/>
      <c r="OGC104" s="751"/>
      <c r="OGD104" s="751"/>
      <c r="OGE104" s="751"/>
      <c r="OGF104" s="751"/>
      <c r="OGG104" s="751"/>
      <c r="OGH104" s="751"/>
      <c r="OGI104" s="751"/>
      <c r="OGJ104" s="751"/>
      <c r="OGK104" s="751"/>
      <c r="OGL104" s="751"/>
      <c r="OGM104" s="751"/>
      <c r="OGN104" s="751"/>
      <c r="OGO104" s="751"/>
      <c r="OGP104" s="751"/>
      <c r="OGQ104" s="751"/>
      <c r="OGR104" s="751"/>
      <c r="OGS104" s="751"/>
      <c r="OGT104" s="751"/>
      <c r="OGU104" s="751"/>
      <c r="OGV104" s="751"/>
      <c r="OGW104" s="751"/>
      <c r="OGX104" s="751"/>
      <c r="OGY104" s="751"/>
      <c r="OGZ104" s="751"/>
      <c r="OHA104" s="751"/>
      <c r="OHB104" s="751"/>
      <c r="OHC104" s="751"/>
      <c r="OHD104" s="751"/>
      <c r="OHE104" s="751"/>
      <c r="OHF104" s="751"/>
      <c r="OHG104" s="751"/>
      <c r="OHH104" s="751"/>
      <c r="OHI104" s="751"/>
      <c r="OHJ104" s="751"/>
      <c r="OHK104" s="751"/>
      <c r="OHL104" s="751"/>
      <c r="OHM104" s="751"/>
      <c r="OHN104" s="751"/>
      <c r="OHO104" s="751"/>
      <c r="OHP104" s="751"/>
      <c r="OHQ104" s="751"/>
      <c r="OHR104" s="751"/>
      <c r="OHS104" s="751"/>
      <c r="OHT104" s="751"/>
      <c r="OHU104" s="751"/>
      <c r="OHV104" s="751"/>
      <c r="OHW104" s="751"/>
      <c r="OHX104" s="751"/>
      <c r="OHY104" s="751"/>
      <c r="OHZ104" s="751"/>
      <c r="OIA104" s="751"/>
      <c r="OIB104" s="751"/>
      <c r="OIC104" s="751"/>
      <c r="OID104" s="751"/>
      <c r="OIE104" s="751"/>
      <c r="OIF104" s="751"/>
      <c r="OIG104" s="751"/>
      <c r="OIH104" s="751"/>
      <c r="OII104" s="751"/>
      <c r="OIJ104" s="751"/>
      <c r="OIK104" s="751"/>
      <c r="OIL104" s="751"/>
      <c r="OIM104" s="751"/>
      <c r="OIN104" s="751"/>
      <c r="OIO104" s="751"/>
      <c r="OIP104" s="751"/>
      <c r="OIQ104" s="751"/>
      <c r="OIR104" s="751"/>
      <c r="OIS104" s="751"/>
      <c r="OIT104" s="751"/>
      <c r="OIU104" s="751"/>
      <c r="OIV104" s="751"/>
      <c r="OIW104" s="751"/>
      <c r="OIX104" s="751"/>
      <c r="OIY104" s="751"/>
      <c r="OIZ104" s="751"/>
      <c r="OJA104" s="751"/>
      <c r="OJB104" s="751"/>
      <c r="OJC104" s="751"/>
      <c r="OJD104" s="751"/>
      <c r="OJE104" s="751"/>
      <c r="OJF104" s="751"/>
      <c r="OJG104" s="751"/>
      <c r="OJH104" s="751"/>
      <c r="OJI104" s="751"/>
      <c r="OJJ104" s="751"/>
      <c r="OJK104" s="751"/>
      <c r="OJL104" s="751"/>
      <c r="OJM104" s="751"/>
      <c r="OJN104" s="751"/>
      <c r="OJO104" s="751"/>
      <c r="OJP104" s="751"/>
      <c r="OJQ104" s="751"/>
      <c r="OJR104" s="751"/>
      <c r="OJS104" s="751"/>
      <c r="OJT104" s="751"/>
      <c r="OJU104" s="751"/>
      <c r="OJV104" s="751"/>
      <c r="OJW104" s="751"/>
      <c r="OJX104" s="751"/>
      <c r="OJY104" s="751"/>
      <c r="OJZ104" s="751"/>
      <c r="OKA104" s="751"/>
      <c r="OKB104" s="751"/>
      <c r="OKC104" s="751"/>
      <c r="OKD104" s="751"/>
      <c r="OKE104" s="751"/>
      <c r="OKF104" s="751"/>
      <c r="OKG104" s="751"/>
      <c r="OKH104" s="751"/>
      <c r="OKI104" s="751"/>
      <c r="OKJ104" s="751"/>
      <c r="OKK104" s="751"/>
      <c r="OKL104" s="751"/>
      <c r="OKM104" s="751"/>
      <c r="OKN104" s="751"/>
      <c r="OKO104" s="751"/>
      <c r="OKP104" s="751"/>
      <c r="OKQ104" s="751"/>
      <c r="OKR104" s="751"/>
      <c r="OKS104" s="751"/>
      <c r="OKT104" s="751"/>
      <c r="OKU104" s="751"/>
      <c r="OKV104" s="751"/>
      <c r="OKW104" s="751"/>
      <c r="OKX104" s="751"/>
      <c r="OKY104" s="751"/>
      <c r="OKZ104" s="751"/>
      <c r="OLA104" s="751"/>
      <c r="OLB104" s="751"/>
      <c r="OLC104" s="751"/>
      <c r="OLD104" s="751"/>
      <c r="OLE104" s="751"/>
      <c r="OLF104" s="751"/>
      <c r="OLG104" s="751"/>
      <c r="OLH104" s="751"/>
      <c r="OLI104" s="751"/>
      <c r="OLJ104" s="751"/>
      <c r="OLK104" s="751"/>
      <c r="OLL104" s="751"/>
      <c r="OLM104" s="751"/>
      <c r="OLN104" s="751"/>
      <c r="OLO104" s="751"/>
      <c r="OLP104" s="751"/>
      <c r="OLQ104" s="751"/>
      <c r="OLR104" s="751"/>
      <c r="OLS104" s="751"/>
      <c r="OLT104" s="751"/>
      <c r="OLU104" s="751"/>
      <c r="OLV104" s="751"/>
      <c r="OLW104" s="751"/>
      <c r="OLX104" s="751"/>
      <c r="OLY104" s="751"/>
      <c r="OLZ104" s="751"/>
      <c r="OMA104" s="751"/>
      <c r="OMB104" s="751"/>
      <c r="OMC104" s="751"/>
      <c r="OMD104" s="751"/>
      <c r="OME104" s="751"/>
      <c r="OMF104" s="751"/>
      <c r="OMG104" s="751"/>
      <c r="OMH104" s="751"/>
      <c r="OMI104" s="751"/>
      <c r="OMJ104" s="751"/>
      <c r="OMK104" s="751"/>
      <c r="OML104" s="751"/>
      <c r="OMM104" s="751"/>
      <c r="OMN104" s="751"/>
      <c r="OMO104" s="751"/>
      <c r="OMP104" s="751"/>
      <c r="OMQ104" s="751"/>
      <c r="OMR104" s="751"/>
      <c r="OMS104" s="751"/>
      <c r="OMT104" s="751"/>
      <c r="OMU104" s="751"/>
      <c r="OMV104" s="751"/>
      <c r="OMW104" s="751"/>
      <c r="OMX104" s="751"/>
      <c r="OMY104" s="751"/>
      <c r="OMZ104" s="751"/>
      <c r="ONA104" s="751"/>
      <c r="ONB104" s="751"/>
      <c r="ONC104" s="751"/>
      <c r="OND104" s="751"/>
      <c r="ONE104" s="751"/>
      <c r="ONF104" s="751"/>
      <c r="ONG104" s="751"/>
      <c r="ONH104" s="751"/>
      <c r="ONI104" s="751"/>
      <c r="ONJ104" s="751"/>
      <c r="ONK104" s="751"/>
      <c r="ONL104" s="751"/>
      <c r="ONM104" s="751"/>
      <c r="ONN104" s="751"/>
      <c r="ONO104" s="751"/>
      <c r="ONP104" s="751"/>
      <c r="ONQ104" s="751"/>
      <c r="ONR104" s="751"/>
      <c r="ONS104" s="751"/>
      <c r="ONT104" s="751"/>
      <c r="ONU104" s="751"/>
      <c r="ONV104" s="751"/>
      <c r="ONW104" s="751"/>
      <c r="ONX104" s="751"/>
      <c r="ONY104" s="751"/>
      <c r="ONZ104" s="751"/>
      <c r="OOA104" s="751"/>
      <c r="OOB104" s="751"/>
      <c r="OOC104" s="751"/>
      <c r="OOD104" s="751"/>
      <c r="OOE104" s="751"/>
      <c r="OOF104" s="751"/>
      <c r="OOG104" s="751"/>
      <c r="OOH104" s="751"/>
      <c r="OOI104" s="751"/>
      <c r="OOJ104" s="751"/>
      <c r="OOK104" s="751"/>
      <c r="OOL104" s="751"/>
      <c r="OOM104" s="751"/>
      <c r="OON104" s="751"/>
      <c r="OOO104" s="751"/>
      <c r="OOP104" s="751"/>
      <c r="OOQ104" s="751"/>
      <c r="OOR104" s="751"/>
      <c r="OOS104" s="751"/>
      <c r="OOT104" s="751"/>
      <c r="OOU104" s="751"/>
      <c r="OOV104" s="751"/>
      <c r="OOW104" s="751"/>
      <c r="OOX104" s="751"/>
      <c r="OOY104" s="751"/>
      <c r="OOZ104" s="751"/>
      <c r="OPA104" s="751"/>
      <c r="OPB104" s="751"/>
      <c r="OPC104" s="751"/>
      <c r="OPD104" s="751"/>
      <c r="OPE104" s="751"/>
      <c r="OPF104" s="751"/>
      <c r="OPG104" s="751"/>
      <c r="OPH104" s="751"/>
      <c r="OPI104" s="751"/>
      <c r="OPJ104" s="751"/>
      <c r="OPK104" s="751"/>
      <c r="OPL104" s="751"/>
      <c r="OPM104" s="751"/>
      <c r="OPN104" s="751"/>
      <c r="OPO104" s="751"/>
      <c r="OPP104" s="751"/>
      <c r="OPQ104" s="751"/>
      <c r="OPR104" s="751"/>
      <c r="OPS104" s="751"/>
      <c r="OPT104" s="751"/>
      <c r="OPU104" s="751"/>
      <c r="OPV104" s="751"/>
      <c r="OPW104" s="751"/>
      <c r="OPX104" s="751"/>
      <c r="OPY104" s="751"/>
      <c r="OPZ104" s="751"/>
      <c r="OQA104" s="751"/>
      <c r="OQB104" s="751"/>
      <c r="OQC104" s="751"/>
      <c r="OQD104" s="751"/>
      <c r="OQE104" s="751"/>
      <c r="OQF104" s="751"/>
      <c r="OQG104" s="751"/>
      <c r="OQH104" s="751"/>
      <c r="OQI104" s="751"/>
      <c r="OQJ104" s="751"/>
      <c r="OQK104" s="751"/>
      <c r="OQL104" s="751"/>
      <c r="OQM104" s="751"/>
      <c r="OQN104" s="751"/>
      <c r="OQO104" s="751"/>
      <c r="OQP104" s="751"/>
      <c r="OQQ104" s="751"/>
      <c r="OQR104" s="751"/>
      <c r="OQS104" s="751"/>
      <c r="OQT104" s="751"/>
      <c r="OQU104" s="751"/>
      <c r="OQV104" s="751"/>
      <c r="OQW104" s="751"/>
      <c r="OQX104" s="751"/>
      <c r="OQY104" s="751"/>
      <c r="OQZ104" s="751"/>
      <c r="ORA104" s="751"/>
      <c r="ORB104" s="751"/>
      <c r="ORC104" s="751"/>
      <c r="ORD104" s="751"/>
      <c r="ORE104" s="751"/>
      <c r="ORF104" s="751"/>
      <c r="ORG104" s="751"/>
      <c r="ORH104" s="751"/>
      <c r="ORI104" s="751"/>
      <c r="ORJ104" s="751"/>
      <c r="ORK104" s="751"/>
      <c r="ORL104" s="751"/>
      <c r="ORM104" s="751"/>
      <c r="ORN104" s="751"/>
      <c r="ORO104" s="751"/>
      <c r="ORP104" s="751"/>
      <c r="ORQ104" s="751"/>
      <c r="ORR104" s="751"/>
      <c r="ORS104" s="751"/>
      <c r="ORT104" s="751"/>
      <c r="ORU104" s="751"/>
      <c r="ORV104" s="751"/>
      <c r="ORW104" s="751"/>
      <c r="ORX104" s="751"/>
      <c r="ORY104" s="751"/>
      <c r="ORZ104" s="751"/>
      <c r="OSA104" s="751"/>
      <c r="OSB104" s="751"/>
      <c r="OSC104" s="751"/>
      <c r="OSD104" s="751"/>
      <c r="OSE104" s="751"/>
      <c r="OSF104" s="751"/>
      <c r="OSG104" s="751"/>
      <c r="OSH104" s="751"/>
      <c r="OSI104" s="751"/>
      <c r="OSJ104" s="751"/>
      <c r="OSK104" s="751"/>
      <c r="OSL104" s="751"/>
      <c r="OSM104" s="751"/>
      <c r="OSN104" s="751"/>
      <c r="OSO104" s="751"/>
      <c r="OSP104" s="751"/>
      <c r="OSQ104" s="751"/>
      <c r="OSR104" s="751"/>
      <c r="OSS104" s="751"/>
      <c r="OST104" s="751"/>
      <c r="OSU104" s="751"/>
      <c r="OSV104" s="751"/>
      <c r="OSW104" s="751"/>
      <c r="OSX104" s="751"/>
      <c r="OSY104" s="751"/>
      <c r="OSZ104" s="751"/>
      <c r="OTA104" s="751"/>
      <c r="OTB104" s="751"/>
      <c r="OTC104" s="751"/>
      <c r="OTD104" s="751"/>
      <c r="OTE104" s="751"/>
      <c r="OTF104" s="751"/>
      <c r="OTG104" s="751"/>
      <c r="OTH104" s="751"/>
      <c r="OTI104" s="751"/>
      <c r="OTJ104" s="751"/>
      <c r="OTK104" s="751"/>
      <c r="OTL104" s="751"/>
      <c r="OTM104" s="751"/>
      <c r="OTN104" s="751"/>
      <c r="OTO104" s="751"/>
      <c r="OTP104" s="751"/>
      <c r="OTQ104" s="751"/>
      <c r="OTR104" s="751"/>
      <c r="OTS104" s="751"/>
      <c r="OTT104" s="751"/>
      <c r="OTU104" s="751"/>
      <c r="OTV104" s="751"/>
      <c r="OTW104" s="751"/>
      <c r="OTX104" s="751"/>
      <c r="OTY104" s="751"/>
      <c r="OTZ104" s="751"/>
      <c r="OUA104" s="751"/>
      <c r="OUB104" s="751"/>
      <c r="OUC104" s="751"/>
      <c r="OUD104" s="751"/>
      <c r="OUE104" s="751"/>
      <c r="OUF104" s="751"/>
      <c r="OUG104" s="751"/>
      <c r="OUH104" s="751"/>
      <c r="OUI104" s="751"/>
      <c r="OUJ104" s="751"/>
      <c r="OUK104" s="751"/>
      <c r="OUL104" s="751"/>
      <c r="OUM104" s="751"/>
      <c r="OUN104" s="751"/>
      <c r="OUO104" s="751"/>
      <c r="OUP104" s="751"/>
      <c r="OUQ104" s="751"/>
      <c r="OUR104" s="751"/>
      <c r="OUS104" s="751"/>
      <c r="OUT104" s="751"/>
      <c r="OUU104" s="751"/>
      <c r="OUV104" s="751"/>
      <c r="OUW104" s="751"/>
      <c r="OUX104" s="751"/>
      <c r="OUY104" s="751"/>
      <c r="OUZ104" s="751"/>
      <c r="OVA104" s="751"/>
      <c r="OVB104" s="751"/>
      <c r="OVC104" s="751"/>
      <c r="OVD104" s="751"/>
      <c r="OVE104" s="751"/>
      <c r="OVF104" s="751"/>
      <c r="OVG104" s="751"/>
      <c r="OVH104" s="751"/>
      <c r="OVI104" s="751"/>
      <c r="OVJ104" s="751"/>
      <c r="OVK104" s="751"/>
      <c r="OVL104" s="751"/>
      <c r="OVM104" s="751"/>
      <c r="OVN104" s="751"/>
      <c r="OVO104" s="751"/>
      <c r="OVP104" s="751"/>
      <c r="OVQ104" s="751"/>
      <c r="OVR104" s="751"/>
      <c r="OVS104" s="751"/>
      <c r="OVT104" s="751"/>
      <c r="OVU104" s="751"/>
      <c r="OVV104" s="751"/>
      <c r="OVW104" s="751"/>
      <c r="OVX104" s="751"/>
      <c r="OVY104" s="751"/>
      <c r="OVZ104" s="751"/>
      <c r="OWA104" s="751"/>
      <c r="OWB104" s="751"/>
      <c r="OWC104" s="751"/>
      <c r="OWD104" s="751"/>
      <c r="OWE104" s="751"/>
      <c r="OWF104" s="751"/>
      <c r="OWG104" s="751"/>
      <c r="OWH104" s="751"/>
      <c r="OWI104" s="751"/>
      <c r="OWJ104" s="751"/>
      <c r="OWK104" s="751"/>
      <c r="OWL104" s="751"/>
      <c r="OWM104" s="751"/>
      <c r="OWN104" s="751"/>
      <c r="OWO104" s="751"/>
      <c r="OWP104" s="751"/>
      <c r="OWQ104" s="751"/>
      <c r="OWR104" s="751"/>
      <c r="OWS104" s="751"/>
      <c r="OWT104" s="751"/>
      <c r="OWU104" s="751"/>
      <c r="OWV104" s="751"/>
      <c r="OWW104" s="751"/>
      <c r="OWX104" s="751"/>
      <c r="OWY104" s="751"/>
      <c r="OWZ104" s="751"/>
      <c r="OXA104" s="751"/>
      <c r="OXB104" s="751"/>
      <c r="OXC104" s="751"/>
      <c r="OXD104" s="751"/>
      <c r="OXE104" s="751"/>
      <c r="OXF104" s="751"/>
      <c r="OXG104" s="751"/>
      <c r="OXH104" s="751"/>
      <c r="OXI104" s="751"/>
      <c r="OXJ104" s="751"/>
      <c r="OXK104" s="751"/>
      <c r="OXL104" s="751"/>
      <c r="OXM104" s="751"/>
      <c r="OXN104" s="751"/>
      <c r="OXO104" s="751"/>
      <c r="OXP104" s="751"/>
      <c r="OXQ104" s="751"/>
      <c r="OXR104" s="751"/>
      <c r="OXS104" s="751"/>
      <c r="OXT104" s="751"/>
      <c r="OXU104" s="751"/>
      <c r="OXV104" s="751"/>
      <c r="OXW104" s="751"/>
      <c r="OXX104" s="751"/>
      <c r="OXY104" s="751"/>
      <c r="OXZ104" s="751"/>
      <c r="OYA104" s="751"/>
      <c r="OYB104" s="751"/>
      <c r="OYC104" s="751"/>
      <c r="OYD104" s="751"/>
      <c r="OYE104" s="751"/>
      <c r="OYF104" s="751"/>
      <c r="OYG104" s="751"/>
      <c r="OYH104" s="751"/>
      <c r="OYI104" s="751"/>
      <c r="OYJ104" s="751"/>
      <c r="OYK104" s="751"/>
      <c r="OYL104" s="751"/>
      <c r="OYM104" s="751"/>
      <c r="OYN104" s="751"/>
      <c r="OYO104" s="751"/>
      <c r="OYP104" s="751"/>
      <c r="OYQ104" s="751"/>
      <c r="OYR104" s="751"/>
      <c r="OYS104" s="751"/>
      <c r="OYT104" s="751"/>
      <c r="OYU104" s="751"/>
      <c r="OYV104" s="751"/>
      <c r="OYW104" s="751"/>
      <c r="OYX104" s="751"/>
      <c r="OYY104" s="751"/>
      <c r="OYZ104" s="751"/>
      <c r="OZA104" s="751"/>
      <c r="OZB104" s="751"/>
      <c r="OZC104" s="751"/>
      <c r="OZD104" s="751"/>
      <c r="OZE104" s="751"/>
      <c r="OZF104" s="751"/>
      <c r="OZG104" s="751"/>
      <c r="OZH104" s="751"/>
      <c r="OZI104" s="751"/>
      <c r="OZJ104" s="751"/>
      <c r="OZK104" s="751"/>
      <c r="OZL104" s="751"/>
      <c r="OZM104" s="751"/>
      <c r="OZN104" s="751"/>
      <c r="OZO104" s="751"/>
      <c r="OZP104" s="751"/>
      <c r="OZQ104" s="751"/>
      <c r="OZR104" s="751"/>
      <c r="OZS104" s="751"/>
      <c r="OZT104" s="751"/>
      <c r="OZU104" s="751"/>
      <c r="OZV104" s="751"/>
      <c r="OZW104" s="751"/>
      <c r="OZX104" s="751"/>
      <c r="OZY104" s="751"/>
      <c r="OZZ104" s="751"/>
      <c r="PAA104" s="751"/>
      <c r="PAB104" s="751"/>
      <c r="PAC104" s="751"/>
      <c r="PAD104" s="751"/>
      <c r="PAE104" s="751"/>
      <c r="PAF104" s="751"/>
      <c r="PAG104" s="751"/>
      <c r="PAH104" s="751"/>
      <c r="PAI104" s="751"/>
      <c r="PAJ104" s="751"/>
      <c r="PAK104" s="751"/>
      <c r="PAL104" s="751"/>
      <c r="PAM104" s="751"/>
      <c r="PAN104" s="751"/>
      <c r="PAO104" s="751"/>
      <c r="PAP104" s="751"/>
      <c r="PAQ104" s="751"/>
      <c r="PAR104" s="751"/>
      <c r="PAS104" s="751"/>
      <c r="PAT104" s="751"/>
      <c r="PAU104" s="751"/>
      <c r="PAV104" s="751"/>
      <c r="PAW104" s="751"/>
      <c r="PAX104" s="751"/>
      <c r="PAY104" s="751"/>
      <c r="PAZ104" s="751"/>
      <c r="PBA104" s="751"/>
      <c r="PBB104" s="751"/>
      <c r="PBC104" s="751"/>
      <c r="PBD104" s="751"/>
      <c r="PBE104" s="751"/>
      <c r="PBF104" s="751"/>
      <c r="PBG104" s="751"/>
      <c r="PBH104" s="751"/>
      <c r="PBI104" s="751"/>
      <c r="PBJ104" s="751"/>
      <c r="PBK104" s="751"/>
      <c r="PBL104" s="751"/>
      <c r="PBM104" s="751"/>
      <c r="PBN104" s="751"/>
      <c r="PBO104" s="751"/>
      <c r="PBP104" s="751"/>
      <c r="PBQ104" s="751"/>
      <c r="PBR104" s="751"/>
      <c r="PBS104" s="751"/>
      <c r="PBT104" s="751"/>
      <c r="PBU104" s="751"/>
      <c r="PBV104" s="751"/>
      <c r="PBW104" s="751"/>
      <c r="PBX104" s="751"/>
      <c r="PBY104" s="751"/>
      <c r="PBZ104" s="751"/>
      <c r="PCA104" s="751"/>
      <c r="PCB104" s="751"/>
      <c r="PCC104" s="751"/>
      <c r="PCD104" s="751"/>
      <c r="PCE104" s="751"/>
      <c r="PCF104" s="751"/>
      <c r="PCG104" s="751"/>
      <c r="PCH104" s="751"/>
      <c r="PCI104" s="751"/>
      <c r="PCJ104" s="751"/>
      <c r="PCK104" s="751"/>
      <c r="PCL104" s="751"/>
      <c r="PCM104" s="751"/>
      <c r="PCN104" s="751"/>
      <c r="PCO104" s="751"/>
      <c r="PCP104" s="751"/>
      <c r="PCQ104" s="751"/>
      <c r="PCR104" s="751"/>
      <c r="PCS104" s="751"/>
      <c r="PCT104" s="751"/>
      <c r="PCU104" s="751"/>
      <c r="PCV104" s="751"/>
      <c r="PCW104" s="751"/>
      <c r="PCX104" s="751"/>
      <c r="PCY104" s="751"/>
      <c r="PCZ104" s="751"/>
      <c r="PDA104" s="751"/>
      <c r="PDB104" s="751"/>
      <c r="PDC104" s="751"/>
      <c r="PDD104" s="751"/>
      <c r="PDE104" s="751"/>
      <c r="PDF104" s="751"/>
      <c r="PDG104" s="751"/>
      <c r="PDH104" s="751"/>
      <c r="PDI104" s="751"/>
      <c r="PDJ104" s="751"/>
      <c r="PDK104" s="751"/>
      <c r="PDL104" s="751"/>
      <c r="PDM104" s="751"/>
      <c r="PDN104" s="751"/>
      <c r="PDO104" s="751"/>
      <c r="PDP104" s="751"/>
      <c r="PDQ104" s="751"/>
      <c r="PDR104" s="751"/>
      <c r="PDS104" s="751"/>
      <c r="PDT104" s="751"/>
      <c r="PDU104" s="751"/>
      <c r="PDV104" s="751"/>
      <c r="PDW104" s="751"/>
      <c r="PDX104" s="751"/>
      <c r="PDY104" s="751"/>
      <c r="PDZ104" s="751"/>
      <c r="PEA104" s="751"/>
      <c r="PEB104" s="751"/>
      <c r="PEC104" s="751"/>
      <c r="PED104" s="751"/>
      <c r="PEE104" s="751"/>
      <c r="PEF104" s="751"/>
      <c r="PEG104" s="751"/>
      <c r="PEH104" s="751"/>
      <c r="PEI104" s="751"/>
      <c r="PEJ104" s="751"/>
      <c r="PEK104" s="751"/>
      <c r="PEL104" s="751"/>
      <c r="PEM104" s="751"/>
      <c r="PEN104" s="751"/>
      <c r="PEO104" s="751"/>
      <c r="PEP104" s="751"/>
      <c r="PEQ104" s="751"/>
      <c r="PER104" s="751"/>
      <c r="PES104" s="751"/>
      <c r="PET104" s="751"/>
      <c r="PEU104" s="751"/>
      <c r="PEV104" s="751"/>
      <c r="PEW104" s="751"/>
      <c r="PEX104" s="751"/>
      <c r="PEY104" s="751"/>
      <c r="PEZ104" s="751"/>
      <c r="PFA104" s="751"/>
      <c r="PFB104" s="751"/>
      <c r="PFC104" s="751"/>
      <c r="PFD104" s="751"/>
      <c r="PFE104" s="751"/>
      <c r="PFF104" s="751"/>
      <c r="PFG104" s="751"/>
      <c r="PFH104" s="751"/>
      <c r="PFI104" s="751"/>
      <c r="PFJ104" s="751"/>
      <c r="PFK104" s="751"/>
      <c r="PFL104" s="751"/>
      <c r="PFM104" s="751"/>
      <c r="PFN104" s="751"/>
      <c r="PFO104" s="751"/>
      <c r="PFP104" s="751"/>
      <c r="PFQ104" s="751"/>
      <c r="PFR104" s="751"/>
      <c r="PFS104" s="751"/>
      <c r="PFT104" s="751"/>
      <c r="PFU104" s="751"/>
      <c r="PFV104" s="751"/>
      <c r="PFW104" s="751"/>
      <c r="PFX104" s="751"/>
      <c r="PFY104" s="751"/>
      <c r="PFZ104" s="751"/>
      <c r="PGA104" s="751"/>
      <c r="PGB104" s="751"/>
      <c r="PGC104" s="751"/>
      <c r="PGD104" s="751"/>
      <c r="PGE104" s="751"/>
      <c r="PGF104" s="751"/>
      <c r="PGG104" s="751"/>
      <c r="PGH104" s="751"/>
      <c r="PGI104" s="751"/>
      <c r="PGJ104" s="751"/>
      <c r="PGK104" s="751"/>
      <c r="PGL104" s="751"/>
      <c r="PGM104" s="751"/>
      <c r="PGN104" s="751"/>
      <c r="PGO104" s="751"/>
      <c r="PGP104" s="751"/>
      <c r="PGQ104" s="751"/>
      <c r="PGR104" s="751"/>
      <c r="PGS104" s="751"/>
      <c r="PGT104" s="751"/>
      <c r="PGU104" s="751"/>
      <c r="PGV104" s="751"/>
      <c r="PGW104" s="751"/>
      <c r="PGX104" s="751"/>
      <c r="PGY104" s="751"/>
      <c r="PGZ104" s="751"/>
      <c r="PHA104" s="751"/>
      <c r="PHB104" s="751"/>
      <c r="PHC104" s="751"/>
      <c r="PHD104" s="751"/>
      <c r="PHE104" s="751"/>
      <c r="PHF104" s="751"/>
      <c r="PHG104" s="751"/>
      <c r="PHH104" s="751"/>
      <c r="PHI104" s="751"/>
      <c r="PHJ104" s="751"/>
      <c r="PHK104" s="751"/>
      <c r="PHL104" s="751"/>
      <c r="PHM104" s="751"/>
      <c r="PHN104" s="751"/>
      <c r="PHO104" s="751"/>
      <c r="PHP104" s="751"/>
      <c r="PHQ104" s="751"/>
      <c r="PHR104" s="751"/>
      <c r="PHS104" s="751"/>
      <c r="PHT104" s="751"/>
      <c r="PHU104" s="751"/>
      <c r="PHV104" s="751"/>
      <c r="PHW104" s="751"/>
      <c r="PHX104" s="751"/>
      <c r="PHY104" s="751"/>
      <c r="PHZ104" s="751"/>
      <c r="PIA104" s="751"/>
      <c r="PIB104" s="751"/>
      <c r="PIC104" s="751"/>
      <c r="PID104" s="751"/>
      <c r="PIE104" s="751"/>
      <c r="PIF104" s="751"/>
      <c r="PIG104" s="751"/>
      <c r="PIH104" s="751"/>
      <c r="PII104" s="751"/>
      <c r="PIJ104" s="751"/>
      <c r="PIK104" s="751"/>
      <c r="PIL104" s="751"/>
      <c r="PIM104" s="751"/>
      <c r="PIN104" s="751"/>
      <c r="PIO104" s="751"/>
      <c r="PIP104" s="751"/>
      <c r="PIQ104" s="751"/>
      <c r="PIR104" s="751"/>
      <c r="PIS104" s="751"/>
      <c r="PIT104" s="751"/>
      <c r="PIU104" s="751"/>
      <c r="PIV104" s="751"/>
      <c r="PIW104" s="751"/>
      <c r="PIX104" s="751"/>
      <c r="PIY104" s="751"/>
      <c r="PIZ104" s="751"/>
      <c r="PJA104" s="751"/>
      <c r="PJB104" s="751"/>
      <c r="PJC104" s="751"/>
      <c r="PJD104" s="751"/>
      <c r="PJE104" s="751"/>
      <c r="PJF104" s="751"/>
      <c r="PJG104" s="751"/>
      <c r="PJH104" s="751"/>
      <c r="PJI104" s="751"/>
      <c r="PJJ104" s="751"/>
      <c r="PJK104" s="751"/>
      <c r="PJL104" s="751"/>
      <c r="PJM104" s="751"/>
      <c r="PJN104" s="751"/>
      <c r="PJO104" s="751"/>
      <c r="PJP104" s="751"/>
      <c r="PJQ104" s="751"/>
      <c r="PJR104" s="751"/>
      <c r="PJS104" s="751"/>
      <c r="PJT104" s="751"/>
      <c r="PJU104" s="751"/>
      <c r="PJV104" s="751"/>
      <c r="PJW104" s="751"/>
      <c r="PJX104" s="751"/>
      <c r="PJY104" s="751"/>
      <c r="PJZ104" s="751"/>
      <c r="PKA104" s="751"/>
      <c r="PKB104" s="751"/>
      <c r="PKC104" s="751"/>
      <c r="PKD104" s="751"/>
      <c r="PKE104" s="751"/>
      <c r="PKF104" s="751"/>
      <c r="PKG104" s="751"/>
      <c r="PKH104" s="751"/>
      <c r="PKI104" s="751"/>
      <c r="PKJ104" s="751"/>
      <c r="PKK104" s="751"/>
      <c r="PKL104" s="751"/>
      <c r="PKM104" s="751"/>
      <c r="PKN104" s="751"/>
      <c r="PKO104" s="751"/>
      <c r="PKP104" s="751"/>
      <c r="PKQ104" s="751"/>
      <c r="PKR104" s="751"/>
      <c r="PKS104" s="751"/>
      <c r="PKT104" s="751"/>
      <c r="PKU104" s="751"/>
      <c r="PKV104" s="751"/>
      <c r="PKW104" s="751"/>
      <c r="PKX104" s="751"/>
      <c r="PKY104" s="751"/>
      <c r="PKZ104" s="751"/>
      <c r="PLA104" s="751"/>
      <c r="PLB104" s="751"/>
      <c r="PLC104" s="751"/>
      <c r="PLD104" s="751"/>
      <c r="PLE104" s="751"/>
      <c r="PLF104" s="751"/>
      <c r="PLG104" s="751"/>
      <c r="PLH104" s="751"/>
      <c r="PLI104" s="751"/>
      <c r="PLJ104" s="751"/>
      <c r="PLK104" s="751"/>
      <c r="PLL104" s="751"/>
      <c r="PLM104" s="751"/>
      <c r="PLN104" s="751"/>
      <c r="PLO104" s="751"/>
      <c r="PLP104" s="751"/>
      <c r="PLQ104" s="751"/>
      <c r="PLR104" s="751"/>
      <c r="PLS104" s="751"/>
      <c r="PLT104" s="751"/>
      <c r="PLU104" s="751"/>
      <c r="PLV104" s="751"/>
      <c r="PLW104" s="751"/>
      <c r="PLX104" s="751"/>
      <c r="PLY104" s="751"/>
      <c r="PLZ104" s="751"/>
      <c r="PMA104" s="751"/>
      <c r="PMB104" s="751"/>
      <c r="PMC104" s="751"/>
      <c r="PMD104" s="751"/>
      <c r="PME104" s="751"/>
      <c r="PMF104" s="751"/>
      <c r="PMG104" s="751"/>
      <c r="PMH104" s="751"/>
      <c r="PMI104" s="751"/>
      <c r="PMJ104" s="751"/>
      <c r="PMK104" s="751"/>
      <c r="PML104" s="751"/>
      <c r="PMM104" s="751"/>
      <c r="PMN104" s="751"/>
      <c r="PMO104" s="751"/>
      <c r="PMP104" s="751"/>
      <c r="PMQ104" s="751"/>
      <c r="PMR104" s="751"/>
      <c r="PMS104" s="751"/>
      <c r="PMT104" s="751"/>
      <c r="PMU104" s="751"/>
      <c r="PMV104" s="751"/>
      <c r="PMW104" s="751"/>
      <c r="PMX104" s="751"/>
      <c r="PMY104" s="751"/>
      <c r="PMZ104" s="751"/>
      <c r="PNA104" s="751"/>
      <c r="PNB104" s="751"/>
      <c r="PNC104" s="751"/>
      <c r="PND104" s="751"/>
      <c r="PNE104" s="751"/>
      <c r="PNF104" s="751"/>
      <c r="PNG104" s="751"/>
      <c r="PNH104" s="751"/>
      <c r="PNI104" s="751"/>
      <c r="PNJ104" s="751"/>
      <c r="PNK104" s="751"/>
      <c r="PNL104" s="751"/>
      <c r="PNM104" s="751"/>
      <c r="PNN104" s="751"/>
      <c r="PNO104" s="751"/>
      <c r="PNP104" s="751"/>
      <c r="PNQ104" s="751"/>
      <c r="PNR104" s="751"/>
      <c r="PNS104" s="751"/>
      <c r="PNT104" s="751"/>
      <c r="PNU104" s="751"/>
      <c r="PNV104" s="751"/>
      <c r="PNW104" s="751"/>
      <c r="PNX104" s="751"/>
      <c r="PNY104" s="751"/>
      <c r="PNZ104" s="751"/>
      <c r="POA104" s="751"/>
      <c r="POB104" s="751"/>
      <c r="POC104" s="751"/>
      <c r="POD104" s="751"/>
      <c r="POE104" s="751"/>
      <c r="POF104" s="751"/>
      <c r="POG104" s="751"/>
      <c r="POH104" s="751"/>
      <c r="POI104" s="751"/>
      <c r="POJ104" s="751"/>
      <c r="POK104" s="751"/>
      <c r="POL104" s="751"/>
      <c r="POM104" s="751"/>
      <c r="PON104" s="751"/>
      <c r="POO104" s="751"/>
      <c r="POP104" s="751"/>
      <c r="POQ104" s="751"/>
      <c r="POR104" s="751"/>
      <c r="POS104" s="751"/>
      <c r="POT104" s="751"/>
      <c r="POU104" s="751"/>
      <c r="POV104" s="751"/>
      <c r="POW104" s="751"/>
      <c r="POX104" s="751"/>
      <c r="POY104" s="751"/>
      <c r="POZ104" s="751"/>
      <c r="PPA104" s="751"/>
      <c r="PPB104" s="751"/>
      <c r="PPC104" s="751"/>
      <c r="PPD104" s="751"/>
      <c r="PPE104" s="751"/>
      <c r="PPF104" s="751"/>
      <c r="PPG104" s="751"/>
      <c r="PPH104" s="751"/>
      <c r="PPI104" s="751"/>
      <c r="PPJ104" s="751"/>
      <c r="PPK104" s="751"/>
      <c r="PPL104" s="751"/>
      <c r="PPM104" s="751"/>
      <c r="PPN104" s="751"/>
      <c r="PPO104" s="751"/>
      <c r="PPP104" s="751"/>
      <c r="PPQ104" s="751"/>
      <c r="PPR104" s="751"/>
      <c r="PPS104" s="751"/>
      <c r="PPT104" s="751"/>
      <c r="PPU104" s="751"/>
      <c r="PPV104" s="751"/>
      <c r="PPW104" s="751"/>
      <c r="PPX104" s="751"/>
      <c r="PPY104" s="751"/>
      <c r="PPZ104" s="751"/>
      <c r="PQA104" s="751"/>
      <c r="PQB104" s="751"/>
      <c r="PQC104" s="751"/>
      <c r="PQD104" s="751"/>
      <c r="PQE104" s="751"/>
      <c r="PQF104" s="751"/>
      <c r="PQG104" s="751"/>
      <c r="PQH104" s="751"/>
      <c r="PQI104" s="751"/>
      <c r="PQJ104" s="751"/>
      <c r="PQK104" s="751"/>
      <c r="PQL104" s="751"/>
      <c r="PQM104" s="751"/>
      <c r="PQN104" s="751"/>
      <c r="PQO104" s="751"/>
      <c r="PQP104" s="751"/>
      <c r="PQQ104" s="751"/>
      <c r="PQR104" s="751"/>
      <c r="PQS104" s="751"/>
      <c r="PQT104" s="751"/>
      <c r="PQU104" s="751"/>
      <c r="PQV104" s="751"/>
      <c r="PQW104" s="751"/>
      <c r="PQX104" s="751"/>
      <c r="PQY104" s="751"/>
      <c r="PQZ104" s="751"/>
      <c r="PRA104" s="751"/>
      <c r="PRB104" s="751"/>
      <c r="PRC104" s="751"/>
      <c r="PRD104" s="751"/>
      <c r="PRE104" s="751"/>
      <c r="PRF104" s="751"/>
      <c r="PRG104" s="751"/>
      <c r="PRH104" s="751"/>
      <c r="PRI104" s="751"/>
      <c r="PRJ104" s="751"/>
      <c r="PRK104" s="751"/>
      <c r="PRL104" s="751"/>
      <c r="PRM104" s="751"/>
      <c r="PRN104" s="751"/>
      <c r="PRO104" s="751"/>
      <c r="PRP104" s="751"/>
      <c r="PRQ104" s="751"/>
      <c r="PRR104" s="751"/>
      <c r="PRS104" s="751"/>
      <c r="PRT104" s="751"/>
      <c r="PRU104" s="751"/>
      <c r="PRV104" s="751"/>
      <c r="PRW104" s="751"/>
      <c r="PRX104" s="751"/>
      <c r="PRY104" s="751"/>
      <c r="PRZ104" s="751"/>
      <c r="PSA104" s="751"/>
      <c r="PSB104" s="751"/>
      <c r="PSC104" s="751"/>
      <c r="PSD104" s="751"/>
      <c r="PSE104" s="751"/>
      <c r="PSF104" s="751"/>
      <c r="PSG104" s="751"/>
      <c r="PSH104" s="751"/>
      <c r="PSI104" s="751"/>
      <c r="PSJ104" s="751"/>
      <c r="PSK104" s="751"/>
      <c r="PSL104" s="751"/>
      <c r="PSM104" s="751"/>
      <c r="PSN104" s="751"/>
      <c r="PSO104" s="751"/>
      <c r="PSP104" s="751"/>
      <c r="PSQ104" s="751"/>
      <c r="PSR104" s="751"/>
      <c r="PSS104" s="751"/>
      <c r="PST104" s="751"/>
      <c r="PSU104" s="751"/>
      <c r="PSV104" s="751"/>
      <c r="PSW104" s="751"/>
      <c r="PSX104" s="751"/>
      <c r="PSY104" s="751"/>
      <c r="PSZ104" s="751"/>
      <c r="PTA104" s="751"/>
      <c r="PTB104" s="751"/>
      <c r="PTC104" s="751"/>
      <c r="PTD104" s="751"/>
      <c r="PTE104" s="751"/>
      <c r="PTF104" s="751"/>
      <c r="PTG104" s="751"/>
      <c r="PTH104" s="751"/>
      <c r="PTI104" s="751"/>
      <c r="PTJ104" s="751"/>
      <c r="PTK104" s="751"/>
      <c r="PTL104" s="751"/>
      <c r="PTM104" s="751"/>
      <c r="PTN104" s="751"/>
      <c r="PTO104" s="751"/>
      <c r="PTP104" s="751"/>
      <c r="PTQ104" s="751"/>
      <c r="PTR104" s="751"/>
      <c r="PTS104" s="751"/>
      <c r="PTT104" s="751"/>
      <c r="PTU104" s="751"/>
      <c r="PTV104" s="751"/>
      <c r="PTW104" s="751"/>
      <c r="PTX104" s="751"/>
      <c r="PTY104" s="751"/>
      <c r="PTZ104" s="751"/>
      <c r="PUA104" s="751"/>
      <c r="PUB104" s="751"/>
      <c r="PUC104" s="751"/>
      <c r="PUD104" s="751"/>
      <c r="PUE104" s="751"/>
      <c r="PUF104" s="751"/>
      <c r="PUG104" s="751"/>
      <c r="PUH104" s="751"/>
      <c r="PUI104" s="751"/>
      <c r="PUJ104" s="751"/>
      <c r="PUK104" s="751"/>
      <c r="PUL104" s="751"/>
      <c r="PUM104" s="751"/>
      <c r="PUN104" s="751"/>
      <c r="PUO104" s="751"/>
      <c r="PUP104" s="751"/>
      <c r="PUQ104" s="751"/>
      <c r="PUR104" s="751"/>
      <c r="PUS104" s="751"/>
      <c r="PUT104" s="751"/>
      <c r="PUU104" s="751"/>
      <c r="PUV104" s="751"/>
      <c r="PUW104" s="751"/>
      <c r="PUX104" s="751"/>
      <c r="PUY104" s="751"/>
      <c r="PUZ104" s="751"/>
      <c r="PVA104" s="751"/>
      <c r="PVB104" s="751"/>
      <c r="PVC104" s="751"/>
      <c r="PVD104" s="751"/>
      <c r="PVE104" s="751"/>
      <c r="PVF104" s="751"/>
      <c r="PVG104" s="751"/>
      <c r="PVH104" s="751"/>
      <c r="PVI104" s="751"/>
      <c r="PVJ104" s="751"/>
      <c r="PVK104" s="751"/>
      <c r="PVL104" s="751"/>
      <c r="PVM104" s="751"/>
      <c r="PVN104" s="751"/>
      <c r="PVO104" s="751"/>
      <c r="PVP104" s="751"/>
      <c r="PVQ104" s="751"/>
      <c r="PVR104" s="751"/>
      <c r="PVS104" s="751"/>
      <c r="PVT104" s="751"/>
      <c r="PVU104" s="751"/>
      <c r="PVV104" s="751"/>
      <c r="PVW104" s="751"/>
      <c r="PVX104" s="751"/>
      <c r="PVY104" s="751"/>
      <c r="PVZ104" s="751"/>
      <c r="PWA104" s="751"/>
      <c r="PWB104" s="751"/>
      <c r="PWC104" s="751"/>
      <c r="PWD104" s="751"/>
      <c r="PWE104" s="751"/>
      <c r="PWF104" s="751"/>
      <c r="PWG104" s="751"/>
      <c r="PWH104" s="751"/>
      <c r="PWI104" s="751"/>
      <c r="PWJ104" s="751"/>
      <c r="PWK104" s="751"/>
      <c r="PWL104" s="751"/>
      <c r="PWM104" s="751"/>
      <c r="PWN104" s="751"/>
      <c r="PWO104" s="751"/>
      <c r="PWP104" s="751"/>
      <c r="PWQ104" s="751"/>
      <c r="PWR104" s="751"/>
      <c r="PWS104" s="751"/>
      <c r="PWT104" s="751"/>
      <c r="PWU104" s="751"/>
      <c r="PWV104" s="751"/>
      <c r="PWW104" s="751"/>
      <c r="PWX104" s="751"/>
      <c r="PWY104" s="751"/>
      <c r="PWZ104" s="751"/>
      <c r="PXA104" s="751"/>
      <c r="PXB104" s="751"/>
      <c r="PXC104" s="751"/>
      <c r="PXD104" s="751"/>
      <c r="PXE104" s="751"/>
      <c r="PXF104" s="751"/>
      <c r="PXG104" s="751"/>
      <c r="PXH104" s="751"/>
      <c r="PXI104" s="751"/>
      <c r="PXJ104" s="751"/>
      <c r="PXK104" s="751"/>
      <c r="PXL104" s="751"/>
      <c r="PXM104" s="751"/>
      <c r="PXN104" s="751"/>
      <c r="PXO104" s="751"/>
      <c r="PXP104" s="751"/>
      <c r="PXQ104" s="751"/>
      <c r="PXR104" s="751"/>
      <c r="PXS104" s="751"/>
      <c r="PXT104" s="751"/>
      <c r="PXU104" s="751"/>
      <c r="PXV104" s="751"/>
      <c r="PXW104" s="751"/>
      <c r="PXX104" s="751"/>
      <c r="PXY104" s="751"/>
      <c r="PXZ104" s="751"/>
      <c r="PYA104" s="751"/>
      <c r="PYB104" s="751"/>
      <c r="PYC104" s="751"/>
      <c r="PYD104" s="751"/>
      <c r="PYE104" s="751"/>
      <c r="PYF104" s="751"/>
      <c r="PYG104" s="751"/>
      <c r="PYH104" s="751"/>
      <c r="PYI104" s="751"/>
      <c r="PYJ104" s="751"/>
      <c r="PYK104" s="751"/>
      <c r="PYL104" s="751"/>
      <c r="PYM104" s="751"/>
      <c r="PYN104" s="751"/>
      <c r="PYO104" s="751"/>
      <c r="PYP104" s="751"/>
      <c r="PYQ104" s="751"/>
      <c r="PYR104" s="751"/>
      <c r="PYS104" s="751"/>
      <c r="PYT104" s="751"/>
      <c r="PYU104" s="751"/>
      <c r="PYV104" s="751"/>
      <c r="PYW104" s="751"/>
      <c r="PYX104" s="751"/>
      <c r="PYY104" s="751"/>
      <c r="PYZ104" s="751"/>
      <c r="PZA104" s="751"/>
      <c r="PZB104" s="751"/>
      <c r="PZC104" s="751"/>
      <c r="PZD104" s="751"/>
      <c r="PZE104" s="751"/>
      <c r="PZF104" s="751"/>
      <c r="PZG104" s="751"/>
      <c r="PZH104" s="751"/>
      <c r="PZI104" s="751"/>
      <c r="PZJ104" s="751"/>
      <c r="PZK104" s="751"/>
      <c r="PZL104" s="751"/>
      <c r="PZM104" s="751"/>
      <c r="PZN104" s="751"/>
      <c r="PZO104" s="751"/>
      <c r="PZP104" s="751"/>
      <c r="PZQ104" s="751"/>
      <c r="PZR104" s="751"/>
      <c r="PZS104" s="751"/>
      <c r="PZT104" s="751"/>
      <c r="PZU104" s="751"/>
      <c r="PZV104" s="751"/>
      <c r="PZW104" s="751"/>
      <c r="PZX104" s="751"/>
      <c r="PZY104" s="751"/>
      <c r="PZZ104" s="751"/>
      <c r="QAA104" s="751"/>
      <c r="QAB104" s="751"/>
      <c r="QAC104" s="751"/>
      <c r="QAD104" s="751"/>
      <c r="QAE104" s="751"/>
      <c r="QAF104" s="751"/>
      <c r="QAG104" s="751"/>
      <c r="QAH104" s="751"/>
      <c r="QAI104" s="751"/>
      <c r="QAJ104" s="751"/>
      <c r="QAK104" s="751"/>
      <c r="QAL104" s="751"/>
      <c r="QAM104" s="751"/>
      <c r="QAN104" s="751"/>
      <c r="QAO104" s="751"/>
      <c r="QAP104" s="751"/>
      <c r="QAQ104" s="751"/>
      <c r="QAR104" s="751"/>
      <c r="QAS104" s="751"/>
      <c r="QAT104" s="751"/>
      <c r="QAU104" s="751"/>
      <c r="QAV104" s="751"/>
      <c r="QAW104" s="751"/>
      <c r="QAX104" s="751"/>
      <c r="QAY104" s="751"/>
      <c r="QAZ104" s="751"/>
      <c r="QBA104" s="751"/>
      <c r="QBB104" s="751"/>
      <c r="QBC104" s="751"/>
      <c r="QBD104" s="751"/>
      <c r="QBE104" s="751"/>
      <c r="QBF104" s="751"/>
      <c r="QBG104" s="751"/>
      <c r="QBH104" s="751"/>
      <c r="QBI104" s="751"/>
      <c r="QBJ104" s="751"/>
      <c r="QBK104" s="751"/>
      <c r="QBL104" s="751"/>
      <c r="QBM104" s="751"/>
      <c r="QBN104" s="751"/>
      <c r="QBO104" s="751"/>
      <c r="QBP104" s="751"/>
      <c r="QBQ104" s="751"/>
      <c r="QBR104" s="751"/>
      <c r="QBS104" s="751"/>
      <c r="QBT104" s="751"/>
      <c r="QBU104" s="751"/>
      <c r="QBV104" s="751"/>
      <c r="QBW104" s="751"/>
      <c r="QBX104" s="751"/>
      <c r="QBY104" s="751"/>
      <c r="QBZ104" s="751"/>
      <c r="QCA104" s="751"/>
      <c r="QCB104" s="751"/>
      <c r="QCC104" s="751"/>
      <c r="QCD104" s="751"/>
      <c r="QCE104" s="751"/>
      <c r="QCF104" s="751"/>
      <c r="QCG104" s="751"/>
      <c r="QCH104" s="751"/>
      <c r="QCI104" s="751"/>
      <c r="QCJ104" s="751"/>
      <c r="QCK104" s="751"/>
      <c r="QCL104" s="751"/>
      <c r="QCM104" s="751"/>
      <c r="QCN104" s="751"/>
      <c r="QCO104" s="751"/>
      <c r="QCP104" s="751"/>
      <c r="QCQ104" s="751"/>
      <c r="QCR104" s="751"/>
      <c r="QCS104" s="751"/>
      <c r="QCT104" s="751"/>
      <c r="QCU104" s="751"/>
      <c r="QCV104" s="751"/>
      <c r="QCW104" s="751"/>
      <c r="QCX104" s="751"/>
      <c r="QCY104" s="751"/>
      <c r="QCZ104" s="751"/>
      <c r="QDA104" s="751"/>
      <c r="QDB104" s="751"/>
      <c r="QDC104" s="751"/>
      <c r="QDD104" s="751"/>
      <c r="QDE104" s="751"/>
      <c r="QDF104" s="751"/>
      <c r="QDG104" s="751"/>
      <c r="QDH104" s="751"/>
      <c r="QDI104" s="751"/>
      <c r="QDJ104" s="751"/>
      <c r="QDK104" s="751"/>
      <c r="QDL104" s="751"/>
      <c r="QDM104" s="751"/>
      <c r="QDN104" s="751"/>
      <c r="QDO104" s="751"/>
      <c r="QDP104" s="751"/>
      <c r="QDQ104" s="751"/>
      <c r="QDR104" s="751"/>
      <c r="QDS104" s="751"/>
      <c r="QDT104" s="751"/>
      <c r="QDU104" s="751"/>
      <c r="QDV104" s="751"/>
      <c r="QDW104" s="751"/>
      <c r="QDX104" s="751"/>
      <c r="QDY104" s="751"/>
      <c r="QDZ104" s="751"/>
      <c r="QEA104" s="751"/>
      <c r="QEB104" s="751"/>
      <c r="QEC104" s="751"/>
      <c r="QED104" s="751"/>
      <c r="QEE104" s="751"/>
      <c r="QEF104" s="751"/>
      <c r="QEG104" s="751"/>
      <c r="QEH104" s="751"/>
      <c r="QEI104" s="751"/>
      <c r="QEJ104" s="751"/>
      <c r="QEK104" s="751"/>
      <c r="QEL104" s="751"/>
      <c r="QEM104" s="751"/>
      <c r="QEN104" s="751"/>
      <c r="QEO104" s="751"/>
      <c r="QEP104" s="751"/>
      <c r="QEQ104" s="751"/>
      <c r="QER104" s="751"/>
      <c r="QES104" s="751"/>
      <c r="QET104" s="751"/>
      <c r="QEU104" s="751"/>
      <c r="QEV104" s="751"/>
      <c r="QEW104" s="751"/>
      <c r="QEX104" s="751"/>
      <c r="QEY104" s="751"/>
      <c r="QEZ104" s="751"/>
      <c r="QFA104" s="751"/>
      <c r="QFB104" s="751"/>
      <c r="QFC104" s="751"/>
      <c r="QFD104" s="751"/>
      <c r="QFE104" s="751"/>
      <c r="QFF104" s="751"/>
      <c r="QFG104" s="751"/>
      <c r="QFH104" s="751"/>
      <c r="QFI104" s="751"/>
      <c r="QFJ104" s="751"/>
      <c r="QFK104" s="751"/>
      <c r="QFL104" s="751"/>
      <c r="QFM104" s="751"/>
      <c r="QFN104" s="751"/>
      <c r="QFO104" s="751"/>
      <c r="QFP104" s="751"/>
      <c r="QFQ104" s="751"/>
      <c r="QFR104" s="751"/>
      <c r="QFS104" s="751"/>
      <c r="QFT104" s="751"/>
      <c r="QFU104" s="751"/>
      <c r="QFV104" s="751"/>
      <c r="QFW104" s="751"/>
      <c r="QFX104" s="751"/>
      <c r="QFY104" s="751"/>
      <c r="QFZ104" s="751"/>
      <c r="QGA104" s="751"/>
      <c r="QGB104" s="751"/>
      <c r="QGC104" s="751"/>
      <c r="QGD104" s="751"/>
      <c r="QGE104" s="751"/>
      <c r="QGF104" s="751"/>
      <c r="QGG104" s="751"/>
      <c r="QGH104" s="751"/>
      <c r="QGI104" s="751"/>
      <c r="QGJ104" s="751"/>
      <c r="QGK104" s="751"/>
      <c r="QGL104" s="751"/>
      <c r="QGM104" s="751"/>
      <c r="QGN104" s="751"/>
      <c r="QGO104" s="751"/>
      <c r="QGP104" s="751"/>
      <c r="QGQ104" s="751"/>
      <c r="QGR104" s="751"/>
      <c r="QGS104" s="751"/>
      <c r="QGT104" s="751"/>
      <c r="QGU104" s="751"/>
      <c r="QGV104" s="751"/>
      <c r="QGW104" s="751"/>
      <c r="QGX104" s="751"/>
      <c r="QGY104" s="751"/>
      <c r="QGZ104" s="751"/>
      <c r="QHA104" s="751"/>
      <c r="QHB104" s="751"/>
      <c r="QHC104" s="751"/>
      <c r="QHD104" s="751"/>
      <c r="QHE104" s="751"/>
      <c r="QHF104" s="751"/>
      <c r="QHG104" s="751"/>
      <c r="QHH104" s="751"/>
      <c r="QHI104" s="751"/>
      <c r="QHJ104" s="751"/>
      <c r="QHK104" s="751"/>
      <c r="QHL104" s="751"/>
      <c r="QHM104" s="751"/>
      <c r="QHN104" s="751"/>
      <c r="QHO104" s="751"/>
      <c r="QHP104" s="751"/>
      <c r="QHQ104" s="751"/>
      <c r="QHR104" s="751"/>
      <c r="QHS104" s="751"/>
      <c r="QHT104" s="751"/>
      <c r="QHU104" s="751"/>
      <c r="QHV104" s="751"/>
      <c r="QHW104" s="751"/>
      <c r="QHX104" s="751"/>
      <c r="QHY104" s="751"/>
      <c r="QHZ104" s="751"/>
      <c r="QIA104" s="751"/>
      <c r="QIB104" s="751"/>
      <c r="QIC104" s="751"/>
      <c r="QID104" s="751"/>
      <c r="QIE104" s="751"/>
      <c r="QIF104" s="751"/>
      <c r="QIG104" s="751"/>
      <c r="QIH104" s="751"/>
      <c r="QII104" s="751"/>
      <c r="QIJ104" s="751"/>
      <c r="QIK104" s="751"/>
      <c r="QIL104" s="751"/>
      <c r="QIM104" s="751"/>
      <c r="QIN104" s="751"/>
      <c r="QIO104" s="751"/>
      <c r="QIP104" s="751"/>
      <c r="QIQ104" s="751"/>
      <c r="QIR104" s="751"/>
      <c r="QIS104" s="751"/>
      <c r="QIT104" s="751"/>
      <c r="QIU104" s="751"/>
      <c r="QIV104" s="751"/>
      <c r="QIW104" s="751"/>
      <c r="QIX104" s="751"/>
      <c r="QIY104" s="751"/>
      <c r="QIZ104" s="751"/>
      <c r="QJA104" s="751"/>
      <c r="QJB104" s="751"/>
      <c r="QJC104" s="751"/>
      <c r="QJD104" s="751"/>
      <c r="QJE104" s="751"/>
      <c r="QJF104" s="751"/>
      <c r="QJG104" s="751"/>
      <c r="QJH104" s="751"/>
      <c r="QJI104" s="751"/>
      <c r="QJJ104" s="751"/>
      <c r="QJK104" s="751"/>
      <c r="QJL104" s="751"/>
      <c r="QJM104" s="751"/>
      <c r="QJN104" s="751"/>
      <c r="QJO104" s="751"/>
      <c r="QJP104" s="751"/>
      <c r="QJQ104" s="751"/>
      <c r="QJR104" s="751"/>
      <c r="QJS104" s="751"/>
      <c r="QJT104" s="751"/>
      <c r="QJU104" s="751"/>
      <c r="QJV104" s="751"/>
      <c r="QJW104" s="751"/>
      <c r="QJX104" s="751"/>
      <c r="QJY104" s="751"/>
      <c r="QJZ104" s="751"/>
      <c r="QKA104" s="751"/>
      <c r="QKB104" s="751"/>
      <c r="QKC104" s="751"/>
      <c r="QKD104" s="751"/>
      <c r="QKE104" s="751"/>
      <c r="QKF104" s="751"/>
      <c r="QKG104" s="751"/>
      <c r="QKH104" s="751"/>
      <c r="QKI104" s="751"/>
      <c r="QKJ104" s="751"/>
      <c r="QKK104" s="751"/>
      <c r="QKL104" s="751"/>
      <c r="QKM104" s="751"/>
      <c r="QKN104" s="751"/>
      <c r="QKO104" s="751"/>
      <c r="QKP104" s="751"/>
      <c r="QKQ104" s="751"/>
      <c r="QKR104" s="751"/>
      <c r="QKS104" s="751"/>
      <c r="QKT104" s="751"/>
      <c r="QKU104" s="751"/>
      <c r="QKV104" s="751"/>
      <c r="QKW104" s="751"/>
      <c r="QKX104" s="751"/>
      <c r="QKY104" s="751"/>
      <c r="QKZ104" s="751"/>
      <c r="QLA104" s="751"/>
      <c r="QLB104" s="751"/>
      <c r="QLC104" s="751"/>
      <c r="QLD104" s="751"/>
      <c r="QLE104" s="751"/>
      <c r="QLF104" s="751"/>
      <c r="QLG104" s="751"/>
      <c r="QLH104" s="751"/>
      <c r="QLI104" s="751"/>
      <c r="QLJ104" s="751"/>
      <c r="QLK104" s="751"/>
      <c r="QLL104" s="751"/>
      <c r="QLM104" s="751"/>
      <c r="QLN104" s="751"/>
      <c r="QLO104" s="751"/>
      <c r="QLP104" s="751"/>
      <c r="QLQ104" s="751"/>
      <c r="QLR104" s="751"/>
      <c r="QLS104" s="751"/>
      <c r="QLT104" s="751"/>
      <c r="QLU104" s="751"/>
      <c r="QLV104" s="751"/>
      <c r="QLW104" s="751"/>
      <c r="QLX104" s="751"/>
      <c r="QLY104" s="751"/>
      <c r="QLZ104" s="751"/>
      <c r="QMA104" s="751"/>
      <c r="QMB104" s="751"/>
      <c r="QMC104" s="751"/>
      <c r="QMD104" s="751"/>
      <c r="QME104" s="751"/>
      <c r="QMF104" s="751"/>
      <c r="QMG104" s="751"/>
      <c r="QMH104" s="751"/>
      <c r="QMI104" s="751"/>
      <c r="QMJ104" s="751"/>
      <c r="QMK104" s="751"/>
      <c r="QML104" s="751"/>
      <c r="QMM104" s="751"/>
      <c r="QMN104" s="751"/>
      <c r="QMO104" s="751"/>
      <c r="QMP104" s="751"/>
      <c r="QMQ104" s="751"/>
      <c r="QMR104" s="751"/>
      <c r="QMS104" s="751"/>
      <c r="QMT104" s="751"/>
      <c r="QMU104" s="751"/>
      <c r="QMV104" s="751"/>
      <c r="QMW104" s="751"/>
      <c r="QMX104" s="751"/>
      <c r="QMY104" s="751"/>
      <c r="QMZ104" s="751"/>
      <c r="QNA104" s="751"/>
      <c r="QNB104" s="751"/>
      <c r="QNC104" s="751"/>
      <c r="QND104" s="751"/>
      <c r="QNE104" s="751"/>
      <c r="QNF104" s="751"/>
      <c r="QNG104" s="751"/>
      <c r="QNH104" s="751"/>
      <c r="QNI104" s="751"/>
      <c r="QNJ104" s="751"/>
      <c r="QNK104" s="751"/>
      <c r="QNL104" s="751"/>
      <c r="QNM104" s="751"/>
      <c r="QNN104" s="751"/>
      <c r="QNO104" s="751"/>
      <c r="QNP104" s="751"/>
      <c r="QNQ104" s="751"/>
      <c r="QNR104" s="751"/>
      <c r="QNS104" s="751"/>
      <c r="QNT104" s="751"/>
      <c r="QNU104" s="751"/>
      <c r="QNV104" s="751"/>
      <c r="QNW104" s="751"/>
      <c r="QNX104" s="751"/>
      <c r="QNY104" s="751"/>
      <c r="QNZ104" s="751"/>
      <c r="QOA104" s="751"/>
      <c r="QOB104" s="751"/>
      <c r="QOC104" s="751"/>
      <c r="QOD104" s="751"/>
      <c r="QOE104" s="751"/>
      <c r="QOF104" s="751"/>
      <c r="QOG104" s="751"/>
      <c r="QOH104" s="751"/>
      <c r="QOI104" s="751"/>
      <c r="QOJ104" s="751"/>
      <c r="QOK104" s="751"/>
      <c r="QOL104" s="751"/>
      <c r="QOM104" s="751"/>
      <c r="QON104" s="751"/>
      <c r="QOO104" s="751"/>
      <c r="QOP104" s="751"/>
      <c r="QOQ104" s="751"/>
      <c r="QOR104" s="751"/>
      <c r="QOS104" s="751"/>
      <c r="QOT104" s="751"/>
      <c r="QOU104" s="751"/>
      <c r="QOV104" s="751"/>
      <c r="QOW104" s="751"/>
      <c r="QOX104" s="751"/>
      <c r="QOY104" s="751"/>
      <c r="QOZ104" s="751"/>
      <c r="QPA104" s="751"/>
      <c r="QPB104" s="751"/>
      <c r="QPC104" s="751"/>
      <c r="QPD104" s="751"/>
      <c r="QPE104" s="751"/>
      <c r="QPF104" s="751"/>
      <c r="QPG104" s="751"/>
      <c r="QPH104" s="751"/>
      <c r="QPI104" s="751"/>
      <c r="QPJ104" s="751"/>
      <c r="QPK104" s="751"/>
      <c r="QPL104" s="751"/>
      <c r="QPM104" s="751"/>
      <c r="QPN104" s="751"/>
      <c r="QPO104" s="751"/>
      <c r="QPP104" s="751"/>
      <c r="QPQ104" s="751"/>
      <c r="QPR104" s="751"/>
      <c r="QPS104" s="751"/>
      <c r="QPT104" s="751"/>
      <c r="QPU104" s="751"/>
      <c r="QPV104" s="751"/>
      <c r="QPW104" s="751"/>
      <c r="QPX104" s="751"/>
      <c r="QPY104" s="751"/>
      <c r="QPZ104" s="751"/>
      <c r="QQA104" s="751"/>
      <c r="QQB104" s="751"/>
      <c r="QQC104" s="751"/>
      <c r="QQD104" s="751"/>
      <c r="QQE104" s="751"/>
      <c r="QQF104" s="751"/>
      <c r="QQG104" s="751"/>
      <c r="QQH104" s="751"/>
      <c r="QQI104" s="751"/>
      <c r="QQJ104" s="751"/>
      <c r="QQK104" s="751"/>
      <c r="QQL104" s="751"/>
      <c r="QQM104" s="751"/>
      <c r="QQN104" s="751"/>
      <c r="QQO104" s="751"/>
      <c r="QQP104" s="751"/>
      <c r="QQQ104" s="751"/>
      <c r="QQR104" s="751"/>
      <c r="QQS104" s="751"/>
      <c r="QQT104" s="751"/>
      <c r="QQU104" s="751"/>
      <c r="QQV104" s="751"/>
      <c r="QQW104" s="751"/>
      <c r="QQX104" s="751"/>
      <c r="QQY104" s="751"/>
      <c r="QQZ104" s="751"/>
      <c r="QRA104" s="751"/>
      <c r="QRB104" s="751"/>
      <c r="QRC104" s="751"/>
      <c r="QRD104" s="751"/>
      <c r="QRE104" s="751"/>
      <c r="QRF104" s="751"/>
      <c r="QRG104" s="751"/>
      <c r="QRH104" s="751"/>
      <c r="QRI104" s="751"/>
      <c r="QRJ104" s="751"/>
      <c r="QRK104" s="751"/>
      <c r="QRL104" s="751"/>
      <c r="QRM104" s="751"/>
      <c r="QRN104" s="751"/>
      <c r="QRO104" s="751"/>
      <c r="QRP104" s="751"/>
      <c r="QRQ104" s="751"/>
      <c r="QRR104" s="751"/>
      <c r="QRS104" s="751"/>
      <c r="QRT104" s="751"/>
      <c r="QRU104" s="751"/>
      <c r="QRV104" s="751"/>
      <c r="QRW104" s="751"/>
      <c r="QRX104" s="751"/>
      <c r="QRY104" s="751"/>
      <c r="QRZ104" s="751"/>
      <c r="QSA104" s="751"/>
      <c r="QSB104" s="751"/>
      <c r="QSC104" s="751"/>
      <c r="QSD104" s="751"/>
      <c r="QSE104" s="751"/>
      <c r="QSF104" s="751"/>
      <c r="QSG104" s="751"/>
      <c r="QSH104" s="751"/>
      <c r="QSI104" s="751"/>
      <c r="QSJ104" s="751"/>
      <c r="QSK104" s="751"/>
      <c r="QSL104" s="751"/>
      <c r="QSM104" s="751"/>
      <c r="QSN104" s="751"/>
      <c r="QSO104" s="751"/>
      <c r="QSP104" s="751"/>
      <c r="QSQ104" s="751"/>
      <c r="QSR104" s="751"/>
      <c r="QSS104" s="751"/>
      <c r="QST104" s="751"/>
      <c r="QSU104" s="751"/>
      <c r="QSV104" s="751"/>
      <c r="QSW104" s="751"/>
      <c r="QSX104" s="751"/>
      <c r="QSY104" s="751"/>
      <c r="QSZ104" s="751"/>
      <c r="QTA104" s="751"/>
      <c r="QTB104" s="751"/>
      <c r="QTC104" s="751"/>
      <c r="QTD104" s="751"/>
      <c r="QTE104" s="751"/>
      <c r="QTF104" s="751"/>
      <c r="QTG104" s="751"/>
      <c r="QTH104" s="751"/>
      <c r="QTI104" s="751"/>
      <c r="QTJ104" s="751"/>
      <c r="QTK104" s="751"/>
      <c r="QTL104" s="751"/>
      <c r="QTM104" s="751"/>
      <c r="QTN104" s="751"/>
      <c r="QTO104" s="751"/>
      <c r="QTP104" s="751"/>
      <c r="QTQ104" s="751"/>
      <c r="QTR104" s="751"/>
      <c r="QTS104" s="751"/>
      <c r="QTT104" s="751"/>
      <c r="QTU104" s="751"/>
      <c r="QTV104" s="751"/>
      <c r="QTW104" s="751"/>
      <c r="QTX104" s="751"/>
      <c r="QTY104" s="751"/>
      <c r="QTZ104" s="751"/>
      <c r="QUA104" s="751"/>
      <c r="QUB104" s="751"/>
      <c r="QUC104" s="751"/>
      <c r="QUD104" s="751"/>
      <c r="QUE104" s="751"/>
      <c r="QUF104" s="751"/>
      <c r="QUG104" s="751"/>
      <c r="QUH104" s="751"/>
      <c r="QUI104" s="751"/>
      <c r="QUJ104" s="751"/>
      <c r="QUK104" s="751"/>
      <c r="QUL104" s="751"/>
      <c r="QUM104" s="751"/>
      <c r="QUN104" s="751"/>
      <c r="QUO104" s="751"/>
      <c r="QUP104" s="751"/>
      <c r="QUQ104" s="751"/>
      <c r="QUR104" s="751"/>
      <c r="QUS104" s="751"/>
      <c r="QUT104" s="751"/>
      <c r="QUU104" s="751"/>
      <c r="QUV104" s="751"/>
      <c r="QUW104" s="751"/>
      <c r="QUX104" s="751"/>
      <c r="QUY104" s="751"/>
      <c r="QUZ104" s="751"/>
      <c r="QVA104" s="751"/>
      <c r="QVB104" s="751"/>
      <c r="QVC104" s="751"/>
      <c r="QVD104" s="751"/>
      <c r="QVE104" s="751"/>
      <c r="QVF104" s="751"/>
      <c r="QVG104" s="751"/>
      <c r="QVH104" s="751"/>
      <c r="QVI104" s="751"/>
      <c r="QVJ104" s="751"/>
      <c r="QVK104" s="751"/>
      <c r="QVL104" s="751"/>
      <c r="QVM104" s="751"/>
      <c r="QVN104" s="751"/>
      <c r="QVO104" s="751"/>
      <c r="QVP104" s="751"/>
      <c r="QVQ104" s="751"/>
      <c r="QVR104" s="751"/>
      <c r="QVS104" s="751"/>
      <c r="QVT104" s="751"/>
      <c r="QVU104" s="751"/>
      <c r="QVV104" s="751"/>
      <c r="QVW104" s="751"/>
      <c r="QVX104" s="751"/>
      <c r="QVY104" s="751"/>
      <c r="QVZ104" s="751"/>
      <c r="QWA104" s="751"/>
      <c r="QWB104" s="751"/>
      <c r="QWC104" s="751"/>
      <c r="QWD104" s="751"/>
      <c r="QWE104" s="751"/>
      <c r="QWF104" s="751"/>
      <c r="QWG104" s="751"/>
      <c r="QWH104" s="751"/>
      <c r="QWI104" s="751"/>
      <c r="QWJ104" s="751"/>
      <c r="QWK104" s="751"/>
      <c r="QWL104" s="751"/>
      <c r="QWM104" s="751"/>
      <c r="QWN104" s="751"/>
      <c r="QWO104" s="751"/>
      <c r="QWP104" s="751"/>
      <c r="QWQ104" s="751"/>
      <c r="QWR104" s="751"/>
      <c r="QWS104" s="751"/>
      <c r="QWT104" s="751"/>
      <c r="QWU104" s="751"/>
      <c r="QWV104" s="751"/>
      <c r="QWW104" s="751"/>
      <c r="QWX104" s="751"/>
      <c r="QWY104" s="751"/>
      <c r="QWZ104" s="751"/>
      <c r="QXA104" s="751"/>
      <c r="QXB104" s="751"/>
      <c r="QXC104" s="751"/>
      <c r="QXD104" s="751"/>
      <c r="QXE104" s="751"/>
      <c r="QXF104" s="751"/>
      <c r="QXG104" s="751"/>
      <c r="QXH104" s="751"/>
      <c r="QXI104" s="751"/>
      <c r="QXJ104" s="751"/>
      <c r="QXK104" s="751"/>
      <c r="QXL104" s="751"/>
      <c r="QXM104" s="751"/>
      <c r="QXN104" s="751"/>
      <c r="QXO104" s="751"/>
      <c r="QXP104" s="751"/>
      <c r="QXQ104" s="751"/>
      <c r="QXR104" s="751"/>
      <c r="QXS104" s="751"/>
      <c r="QXT104" s="751"/>
      <c r="QXU104" s="751"/>
      <c r="QXV104" s="751"/>
      <c r="QXW104" s="751"/>
      <c r="QXX104" s="751"/>
      <c r="QXY104" s="751"/>
      <c r="QXZ104" s="751"/>
      <c r="QYA104" s="751"/>
      <c r="QYB104" s="751"/>
      <c r="QYC104" s="751"/>
      <c r="QYD104" s="751"/>
      <c r="QYE104" s="751"/>
      <c r="QYF104" s="751"/>
      <c r="QYG104" s="751"/>
      <c r="QYH104" s="751"/>
      <c r="QYI104" s="751"/>
      <c r="QYJ104" s="751"/>
      <c r="QYK104" s="751"/>
      <c r="QYL104" s="751"/>
      <c r="QYM104" s="751"/>
      <c r="QYN104" s="751"/>
      <c r="QYO104" s="751"/>
      <c r="QYP104" s="751"/>
      <c r="QYQ104" s="751"/>
      <c r="QYR104" s="751"/>
      <c r="QYS104" s="751"/>
      <c r="QYT104" s="751"/>
      <c r="QYU104" s="751"/>
      <c r="QYV104" s="751"/>
      <c r="QYW104" s="751"/>
      <c r="QYX104" s="751"/>
      <c r="QYY104" s="751"/>
      <c r="QYZ104" s="751"/>
      <c r="QZA104" s="751"/>
      <c r="QZB104" s="751"/>
      <c r="QZC104" s="751"/>
      <c r="QZD104" s="751"/>
      <c r="QZE104" s="751"/>
      <c r="QZF104" s="751"/>
      <c r="QZG104" s="751"/>
      <c r="QZH104" s="751"/>
      <c r="QZI104" s="751"/>
      <c r="QZJ104" s="751"/>
      <c r="QZK104" s="751"/>
      <c r="QZL104" s="751"/>
      <c r="QZM104" s="751"/>
      <c r="QZN104" s="751"/>
      <c r="QZO104" s="751"/>
      <c r="QZP104" s="751"/>
      <c r="QZQ104" s="751"/>
      <c r="QZR104" s="751"/>
      <c r="QZS104" s="751"/>
      <c r="QZT104" s="751"/>
      <c r="QZU104" s="751"/>
      <c r="QZV104" s="751"/>
      <c r="QZW104" s="751"/>
      <c r="QZX104" s="751"/>
      <c r="QZY104" s="751"/>
      <c r="QZZ104" s="751"/>
      <c r="RAA104" s="751"/>
      <c r="RAB104" s="751"/>
      <c r="RAC104" s="751"/>
      <c r="RAD104" s="751"/>
      <c r="RAE104" s="751"/>
      <c r="RAF104" s="751"/>
      <c r="RAG104" s="751"/>
      <c r="RAH104" s="751"/>
      <c r="RAI104" s="751"/>
      <c r="RAJ104" s="751"/>
      <c r="RAK104" s="751"/>
      <c r="RAL104" s="751"/>
      <c r="RAM104" s="751"/>
      <c r="RAN104" s="751"/>
      <c r="RAO104" s="751"/>
      <c r="RAP104" s="751"/>
      <c r="RAQ104" s="751"/>
      <c r="RAR104" s="751"/>
      <c r="RAS104" s="751"/>
      <c r="RAT104" s="751"/>
      <c r="RAU104" s="751"/>
      <c r="RAV104" s="751"/>
      <c r="RAW104" s="751"/>
      <c r="RAX104" s="751"/>
      <c r="RAY104" s="751"/>
      <c r="RAZ104" s="751"/>
      <c r="RBA104" s="751"/>
      <c r="RBB104" s="751"/>
      <c r="RBC104" s="751"/>
      <c r="RBD104" s="751"/>
      <c r="RBE104" s="751"/>
      <c r="RBF104" s="751"/>
      <c r="RBG104" s="751"/>
      <c r="RBH104" s="751"/>
      <c r="RBI104" s="751"/>
      <c r="RBJ104" s="751"/>
      <c r="RBK104" s="751"/>
      <c r="RBL104" s="751"/>
      <c r="RBM104" s="751"/>
      <c r="RBN104" s="751"/>
      <c r="RBO104" s="751"/>
      <c r="RBP104" s="751"/>
      <c r="RBQ104" s="751"/>
      <c r="RBR104" s="751"/>
      <c r="RBS104" s="751"/>
      <c r="RBT104" s="751"/>
      <c r="RBU104" s="751"/>
      <c r="RBV104" s="751"/>
      <c r="RBW104" s="751"/>
      <c r="RBX104" s="751"/>
      <c r="RBY104" s="751"/>
      <c r="RBZ104" s="751"/>
      <c r="RCA104" s="751"/>
      <c r="RCB104" s="751"/>
      <c r="RCC104" s="751"/>
      <c r="RCD104" s="751"/>
      <c r="RCE104" s="751"/>
      <c r="RCF104" s="751"/>
      <c r="RCG104" s="751"/>
      <c r="RCH104" s="751"/>
      <c r="RCI104" s="751"/>
      <c r="RCJ104" s="751"/>
      <c r="RCK104" s="751"/>
      <c r="RCL104" s="751"/>
      <c r="RCM104" s="751"/>
      <c r="RCN104" s="751"/>
      <c r="RCO104" s="751"/>
      <c r="RCP104" s="751"/>
      <c r="RCQ104" s="751"/>
      <c r="RCR104" s="751"/>
      <c r="RCS104" s="751"/>
      <c r="RCT104" s="751"/>
      <c r="RCU104" s="751"/>
      <c r="RCV104" s="751"/>
      <c r="RCW104" s="751"/>
      <c r="RCX104" s="751"/>
      <c r="RCY104" s="751"/>
      <c r="RCZ104" s="751"/>
      <c r="RDA104" s="751"/>
      <c r="RDB104" s="751"/>
      <c r="RDC104" s="751"/>
      <c r="RDD104" s="751"/>
      <c r="RDE104" s="751"/>
      <c r="RDF104" s="751"/>
      <c r="RDG104" s="751"/>
      <c r="RDH104" s="751"/>
      <c r="RDI104" s="751"/>
      <c r="RDJ104" s="751"/>
      <c r="RDK104" s="751"/>
      <c r="RDL104" s="751"/>
      <c r="RDM104" s="751"/>
      <c r="RDN104" s="751"/>
      <c r="RDO104" s="751"/>
      <c r="RDP104" s="751"/>
      <c r="RDQ104" s="751"/>
      <c r="RDR104" s="751"/>
      <c r="RDS104" s="751"/>
      <c r="RDT104" s="751"/>
      <c r="RDU104" s="751"/>
      <c r="RDV104" s="751"/>
      <c r="RDW104" s="751"/>
      <c r="RDX104" s="751"/>
      <c r="RDY104" s="751"/>
      <c r="RDZ104" s="751"/>
      <c r="REA104" s="751"/>
      <c r="REB104" s="751"/>
      <c r="REC104" s="751"/>
      <c r="RED104" s="751"/>
      <c r="REE104" s="751"/>
      <c r="REF104" s="751"/>
      <c r="REG104" s="751"/>
      <c r="REH104" s="751"/>
      <c r="REI104" s="751"/>
      <c r="REJ104" s="751"/>
      <c r="REK104" s="751"/>
      <c r="REL104" s="751"/>
      <c r="REM104" s="751"/>
      <c r="REN104" s="751"/>
      <c r="REO104" s="751"/>
      <c r="REP104" s="751"/>
      <c r="REQ104" s="751"/>
      <c r="RER104" s="751"/>
      <c r="RES104" s="751"/>
      <c r="RET104" s="751"/>
      <c r="REU104" s="751"/>
      <c r="REV104" s="751"/>
      <c r="REW104" s="751"/>
      <c r="REX104" s="751"/>
      <c r="REY104" s="751"/>
      <c r="REZ104" s="751"/>
      <c r="RFA104" s="751"/>
      <c r="RFB104" s="751"/>
      <c r="RFC104" s="751"/>
      <c r="RFD104" s="751"/>
      <c r="RFE104" s="751"/>
      <c r="RFF104" s="751"/>
      <c r="RFG104" s="751"/>
      <c r="RFH104" s="751"/>
      <c r="RFI104" s="751"/>
      <c r="RFJ104" s="751"/>
      <c r="RFK104" s="751"/>
      <c r="RFL104" s="751"/>
      <c r="RFM104" s="751"/>
      <c r="RFN104" s="751"/>
      <c r="RFO104" s="751"/>
      <c r="RFP104" s="751"/>
      <c r="RFQ104" s="751"/>
      <c r="RFR104" s="751"/>
      <c r="RFS104" s="751"/>
      <c r="RFT104" s="751"/>
      <c r="RFU104" s="751"/>
      <c r="RFV104" s="751"/>
      <c r="RFW104" s="751"/>
      <c r="RFX104" s="751"/>
      <c r="RFY104" s="751"/>
      <c r="RFZ104" s="751"/>
      <c r="RGA104" s="751"/>
      <c r="RGB104" s="751"/>
      <c r="RGC104" s="751"/>
      <c r="RGD104" s="751"/>
      <c r="RGE104" s="751"/>
      <c r="RGF104" s="751"/>
      <c r="RGG104" s="751"/>
      <c r="RGH104" s="751"/>
      <c r="RGI104" s="751"/>
      <c r="RGJ104" s="751"/>
      <c r="RGK104" s="751"/>
      <c r="RGL104" s="751"/>
      <c r="RGM104" s="751"/>
      <c r="RGN104" s="751"/>
      <c r="RGO104" s="751"/>
      <c r="RGP104" s="751"/>
      <c r="RGQ104" s="751"/>
      <c r="RGR104" s="751"/>
      <c r="RGS104" s="751"/>
      <c r="RGT104" s="751"/>
      <c r="RGU104" s="751"/>
      <c r="RGV104" s="751"/>
      <c r="RGW104" s="751"/>
      <c r="RGX104" s="751"/>
      <c r="RGY104" s="751"/>
      <c r="RGZ104" s="751"/>
      <c r="RHA104" s="751"/>
      <c r="RHB104" s="751"/>
      <c r="RHC104" s="751"/>
      <c r="RHD104" s="751"/>
      <c r="RHE104" s="751"/>
      <c r="RHF104" s="751"/>
      <c r="RHG104" s="751"/>
      <c r="RHH104" s="751"/>
      <c r="RHI104" s="751"/>
      <c r="RHJ104" s="751"/>
      <c r="RHK104" s="751"/>
      <c r="RHL104" s="751"/>
      <c r="RHM104" s="751"/>
      <c r="RHN104" s="751"/>
      <c r="RHO104" s="751"/>
      <c r="RHP104" s="751"/>
      <c r="RHQ104" s="751"/>
      <c r="RHR104" s="751"/>
      <c r="RHS104" s="751"/>
      <c r="RHT104" s="751"/>
      <c r="RHU104" s="751"/>
      <c r="RHV104" s="751"/>
      <c r="RHW104" s="751"/>
      <c r="RHX104" s="751"/>
      <c r="RHY104" s="751"/>
      <c r="RHZ104" s="751"/>
      <c r="RIA104" s="751"/>
      <c r="RIB104" s="751"/>
      <c r="RIC104" s="751"/>
      <c r="RID104" s="751"/>
      <c r="RIE104" s="751"/>
      <c r="RIF104" s="751"/>
      <c r="RIG104" s="751"/>
      <c r="RIH104" s="751"/>
      <c r="RII104" s="751"/>
      <c r="RIJ104" s="751"/>
      <c r="RIK104" s="751"/>
      <c r="RIL104" s="751"/>
      <c r="RIM104" s="751"/>
      <c r="RIN104" s="751"/>
      <c r="RIO104" s="751"/>
      <c r="RIP104" s="751"/>
      <c r="RIQ104" s="751"/>
      <c r="RIR104" s="751"/>
      <c r="RIS104" s="751"/>
      <c r="RIT104" s="751"/>
      <c r="RIU104" s="751"/>
      <c r="RIV104" s="751"/>
      <c r="RIW104" s="751"/>
      <c r="RIX104" s="751"/>
      <c r="RIY104" s="751"/>
      <c r="RIZ104" s="751"/>
      <c r="RJA104" s="751"/>
      <c r="RJB104" s="751"/>
      <c r="RJC104" s="751"/>
      <c r="RJD104" s="751"/>
      <c r="RJE104" s="751"/>
      <c r="RJF104" s="751"/>
      <c r="RJG104" s="751"/>
      <c r="RJH104" s="751"/>
      <c r="RJI104" s="751"/>
      <c r="RJJ104" s="751"/>
      <c r="RJK104" s="751"/>
      <c r="RJL104" s="751"/>
      <c r="RJM104" s="751"/>
      <c r="RJN104" s="751"/>
      <c r="RJO104" s="751"/>
      <c r="RJP104" s="751"/>
      <c r="RJQ104" s="751"/>
      <c r="RJR104" s="751"/>
      <c r="RJS104" s="751"/>
      <c r="RJT104" s="751"/>
      <c r="RJU104" s="751"/>
      <c r="RJV104" s="751"/>
      <c r="RJW104" s="751"/>
      <c r="RJX104" s="751"/>
      <c r="RJY104" s="751"/>
      <c r="RJZ104" s="751"/>
      <c r="RKA104" s="751"/>
      <c r="RKB104" s="751"/>
      <c r="RKC104" s="751"/>
      <c r="RKD104" s="751"/>
      <c r="RKE104" s="751"/>
      <c r="RKF104" s="751"/>
      <c r="RKG104" s="751"/>
      <c r="RKH104" s="751"/>
      <c r="RKI104" s="751"/>
      <c r="RKJ104" s="751"/>
      <c r="RKK104" s="751"/>
      <c r="RKL104" s="751"/>
      <c r="RKM104" s="751"/>
      <c r="RKN104" s="751"/>
      <c r="RKO104" s="751"/>
      <c r="RKP104" s="751"/>
      <c r="RKQ104" s="751"/>
      <c r="RKR104" s="751"/>
      <c r="RKS104" s="751"/>
      <c r="RKT104" s="751"/>
      <c r="RKU104" s="751"/>
      <c r="RKV104" s="751"/>
      <c r="RKW104" s="751"/>
      <c r="RKX104" s="751"/>
      <c r="RKY104" s="751"/>
      <c r="RKZ104" s="751"/>
      <c r="RLA104" s="751"/>
      <c r="RLB104" s="751"/>
      <c r="RLC104" s="751"/>
      <c r="RLD104" s="751"/>
      <c r="RLE104" s="751"/>
      <c r="RLF104" s="751"/>
      <c r="RLG104" s="751"/>
      <c r="RLH104" s="751"/>
      <c r="RLI104" s="751"/>
      <c r="RLJ104" s="751"/>
      <c r="RLK104" s="751"/>
      <c r="RLL104" s="751"/>
      <c r="RLM104" s="751"/>
      <c r="RLN104" s="751"/>
      <c r="RLO104" s="751"/>
      <c r="RLP104" s="751"/>
      <c r="RLQ104" s="751"/>
      <c r="RLR104" s="751"/>
      <c r="RLS104" s="751"/>
      <c r="RLT104" s="751"/>
      <c r="RLU104" s="751"/>
      <c r="RLV104" s="751"/>
      <c r="RLW104" s="751"/>
      <c r="RLX104" s="751"/>
      <c r="RLY104" s="751"/>
      <c r="RLZ104" s="751"/>
      <c r="RMA104" s="751"/>
      <c r="RMB104" s="751"/>
      <c r="RMC104" s="751"/>
      <c r="RMD104" s="751"/>
      <c r="RME104" s="751"/>
      <c r="RMF104" s="751"/>
      <c r="RMG104" s="751"/>
      <c r="RMH104" s="751"/>
      <c r="RMI104" s="751"/>
      <c r="RMJ104" s="751"/>
      <c r="RMK104" s="751"/>
      <c r="RML104" s="751"/>
      <c r="RMM104" s="751"/>
      <c r="RMN104" s="751"/>
      <c r="RMO104" s="751"/>
      <c r="RMP104" s="751"/>
      <c r="RMQ104" s="751"/>
      <c r="RMR104" s="751"/>
      <c r="RMS104" s="751"/>
      <c r="RMT104" s="751"/>
      <c r="RMU104" s="751"/>
      <c r="RMV104" s="751"/>
      <c r="RMW104" s="751"/>
      <c r="RMX104" s="751"/>
      <c r="RMY104" s="751"/>
      <c r="RMZ104" s="751"/>
      <c r="RNA104" s="751"/>
      <c r="RNB104" s="751"/>
      <c r="RNC104" s="751"/>
      <c r="RND104" s="751"/>
      <c r="RNE104" s="751"/>
      <c r="RNF104" s="751"/>
      <c r="RNG104" s="751"/>
      <c r="RNH104" s="751"/>
      <c r="RNI104" s="751"/>
      <c r="RNJ104" s="751"/>
      <c r="RNK104" s="751"/>
      <c r="RNL104" s="751"/>
      <c r="RNM104" s="751"/>
      <c r="RNN104" s="751"/>
      <c r="RNO104" s="751"/>
      <c r="RNP104" s="751"/>
      <c r="RNQ104" s="751"/>
      <c r="RNR104" s="751"/>
      <c r="RNS104" s="751"/>
      <c r="RNT104" s="751"/>
      <c r="RNU104" s="751"/>
      <c r="RNV104" s="751"/>
      <c r="RNW104" s="751"/>
      <c r="RNX104" s="751"/>
      <c r="RNY104" s="751"/>
      <c r="RNZ104" s="751"/>
      <c r="ROA104" s="751"/>
      <c r="ROB104" s="751"/>
      <c r="ROC104" s="751"/>
      <c r="ROD104" s="751"/>
      <c r="ROE104" s="751"/>
      <c r="ROF104" s="751"/>
      <c r="ROG104" s="751"/>
      <c r="ROH104" s="751"/>
      <c r="ROI104" s="751"/>
      <c r="ROJ104" s="751"/>
      <c r="ROK104" s="751"/>
      <c r="ROL104" s="751"/>
      <c r="ROM104" s="751"/>
      <c r="RON104" s="751"/>
      <c r="ROO104" s="751"/>
      <c r="ROP104" s="751"/>
      <c r="ROQ104" s="751"/>
      <c r="ROR104" s="751"/>
      <c r="ROS104" s="751"/>
      <c r="ROT104" s="751"/>
      <c r="ROU104" s="751"/>
      <c r="ROV104" s="751"/>
      <c r="ROW104" s="751"/>
      <c r="ROX104" s="751"/>
      <c r="ROY104" s="751"/>
      <c r="ROZ104" s="751"/>
      <c r="RPA104" s="751"/>
      <c r="RPB104" s="751"/>
      <c r="RPC104" s="751"/>
      <c r="RPD104" s="751"/>
      <c r="RPE104" s="751"/>
      <c r="RPF104" s="751"/>
      <c r="RPG104" s="751"/>
      <c r="RPH104" s="751"/>
      <c r="RPI104" s="751"/>
      <c r="RPJ104" s="751"/>
      <c r="RPK104" s="751"/>
      <c r="RPL104" s="751"/>
      <c r="RPM104" s="751"/>
      <c r="RPN104" s="751"/>
      <c r="RPO104" s="751"/>
      <c r="RPP104" s="751"/>
      <c r="RPQ104" s="751"/>
      <c r="RPR104" s="751"/>
      <c r="RPS104" s="751"/>
      <c r="RPT104" s="751"/>
      <c r="RPU104" s="751"/>
      <c r="RPV104" s="751"/>
      <c r="RPW104" s="751"/>
      <c r="RPX104" s="751"/>
      <c r="RPY104" s="751"/>
      <c r="RPZ104" s="751"/>
      <c r="RQA104" s="751"/>
      <c r="RQB104" s="751"/>
      <c r="RQC104" s="751"/>
      <c r="RQD104" s="751"/>
      <c r="RQE104" s="751"/>
      <c r="RQF104" s="751"/>
      <c r="RQG104" s="751"/>
      <c r="RQH104" s="751"/>
      <c r="RQI104" s="751"/>
      <c r="RQJ104" s="751"/>
      <c r="RQK104" s="751"/>
      <c r="RQL104" s="751"/>
      <c r="RQM104" s="751"/>
      <c r="RQN104" s="751"/>
      <c r="RQO104" s="751"/>
      <c r="RQP104" s="751"/>
      <c r="RQQ104" s="751"/>
      <c r="RQR104" s="751"/>
      <c r="RQS104" s="751"/>
      <c r="RQT104" s="751"/>
      <c r="RQU104" s="751"/>
      <c r="RQV104" s="751"/>
      <c r="RQW104" s="751"/>
      <c r="RQX104" s="751"/>
      <c r="RQY104" s="751"/>
      <c r="RQZ104" s="751"/>
      <c r="RRA104" s="751"/>
      <c r="RRB104" s="751"/>
      <c r="RRC104" s="751"/>
      <c r="RRD104" s="751"/>
      <c r="RRE104" s="751"/>
      <c r="RRF104" s="751"/>
      <c r="RRG104" s="751"/>
      <c r="RRH104" s="751"/>
      <c r="RRI104" s="751"/>
      <c r="RRJ104" s="751"/>
      <c r="RRK104" s="751"/>
      <c r="RRL104" s="751"/>
      <c r="RRM104" s="751"/>
      <c r="RRN104" s="751"/>
      <c r="RRO104" s="751"/>
      <c r="RRP104" s="751"/>
      <c r="RRQ104" s="751"/>
      <c r="RRR104" s="751"/>
      <c r="RRS104" s="751"/>
      <c r="RRT104" s="751"/>
      <c r="RRU104" s="751"/>
      <c r="RRV104" s="751"/>
      <c r="RRW104" s="751"/>
      <c r="RRX104" s="751"/>
      <c r="RRY104" s="751"/>
      <c r="RRZ104" s="751"/>
      <c r="RSA104" s="751"/>
      <c r="RSB104" s="751"/>
      <c r="RSC104" s="751"/>
      <c r="RSD104" s="751"/>
      <c r="RSE104" s="751"/>
      <c r="RSF104" s="751"/>
      <c r="RSG104" s="751"/>
      <c r="RSH104" s="751"/>
      <c r="RSI104" s="751"/>
      <c r="RSJ104" s="751"/>
      <c r="RSK104" s="751"/>
      <c r="RSL104" s="751"/>
      <c r="RSM104" s="751"/>
      <c r="RSN104" s="751"/>
      <c r="RSO104" s="751"/>
      <c r="RSP104" s="751"/>
      <c r="RSQ104" s="751"/>
      <c r="RSR104" s="751"/>
      <c r="RSS104" s="751"/>
      <c r="RST104" s="751"/>
      <c r="RSU104" s="751"/>
      <c r="RSV104" s="751"/>
      <c r="RSW104" s="751"/>
      <c r="RSX104" s="751"/>
      <c r="RSY104" s="751"/>
      <c r="RSZ104" s="751"/>
      <c r="RTA104" s="751"/>
      <c r="RTB104" s="751"/>
      <c r="RTC104" s="751"/>
      <c r="RTD104" s="751"/>
      <c r="RTE104" s="751"/>
      <c r="RTF104" s="751"/>
      <c r="RTG104" s="751"/>
      <c r="RTH104" s="751"/>
      <c r="RTI104" s="751"/>
      <c r="RTJ104" s="751"/>
      <c r="RTK104" s="751"/>
      <c r="RTL104" s="751"/>
      <c r="RTM104" s="751"/>
      <c r="RTN104" s="751"/>
      <c r="RTO104" s="751"/>
      <c r="RTP104" s="751"/>
      <c r="RTQ104" s="751"/>
      <c r="RTR104" s="751"/>
      <c r="RTS104" s="751"/>
      <c r="RTT104" s="751"/>
      <c r="RTU104" s="751"/>
      <c r="RTV104" s="751"/>
      <c r="RTW104" s="751"/>
      <c r="RTX104" s="751"/>
      <c r="RTY104" s="751"/>
      <c r="RTZ104" s="751"/>
      <c r="RUA104" s="751"/>
      <c r="RUB104" s="751"/>
      <c r="RUC104" s="751"/>
      <c r="RUD104" s="751"/>
      <c r="RUE104" s="751"/>
      <c r="RUF104" s="751"/>
      <c r="RUG104" s="751"/>
      <c r="RUH104" s="751"/>
      <c r="RUI104" s="751"/>
      <c r="RUJ104" s="751"/>
      <c r="RUK104" s="751"/>
      <c r="RUL104" s="751"/>
      <c r="RUM104" s="751"/>
      <c r="RUN104" s="751"/>
      <c r="RUO104" s="751"/>
      <c r="RUP104" s="751"/>
      <c r="RUQ104" s="751"/>
      <c r="RUR104" s="751"/>
      <c r="RUS104" s="751"/>
      <c r="RUT104" s="751"/>
      <c r="RUU104" s="751"/>
      <c r="RUV104" s="751"/>
      <c r="RUW104" s="751"/>
      <c r="RUX104" s="751"/>
      <c r="RUY104" s="751"/>
      <c r="RUZ104" s="751"/>
      <c r="RVA104" s="751"/>
      <c r="RVB104" s="751"/>
      <c r="RVC104" s="751"/>
      <c r="RVD104" s="751"/>
      <c r="RVE104" s="751"/>
      <c r="RVF104" s="751"/>
      <c r="RVG104" s="751"/>
      <c r="RVH104" s="751"/>
      <c r="RVI104" s="751"/>
      <c r="RVJ104" s="751"/>
      <c r="RVK104" s="751"/>
      <c r="RVL104" s="751"/>
      <c r="RVM104" s="751"/>
      <c r="RVN104" s="751"/>
      <c r="RVO104" s="751"/>
      <c r="RVP104" s="751"/>
      <c r="RVQ104" s="751"/>
      <c r="RVR104" s="751"/>
      <c r="RVS104" s="751"/>
      <c r="RVT104" s="751"/>
      <c r="RVU104" s="751"/>
      <c r="RVV104" s="751"/>
      <c r="RVW104" s="751"/>
      <c r="RVX104" s="751"/>
      <c r="RVY104" s="751"/>
      <c r="RVZ104" s="751"/>
      <c r="RWA104" s="751"/>
      <c r="RWB104" s="751"/>
      <c r="RWC104" s="751"/>
      <c r="RWD104" s="751"/>
      <c r="RWE104" s="751"/>
      <c r="RWF104" s="751"/>
      <c r="RWG104" s="751"/>
      <c r="RWH104" s="751"/>
      <c r="RWI104" s="751"/>
      <c r="RWJ104" s="751"/>
      <c r="RWK104" s="751"/>
      <c r="RWL104" s="751"/>
      <c r="RWM104" s="751"/>
      <c r="RWN104" s="751"/>
      <c r="RWO104" s="751"/>
      <c r="RWP104" s="751"/>
      <c r="RWQ104" s="751"/>
      <c r="RWR104" s="751"/>
      <c r="RWS104" s="751"/>
      <c r="RWT104" s="751"/>
      <c r="RWU104" s="751"/>
      <c r="RWV104" s="751"/>
      <c r="RWW104" s="751"/>
      <c r="RWX104" s="751"/>
      <c r="RWY104" s="751"/>
      <c r="RWZ104" s="751"/>
      <c r="RXA104" s="751"/>
      <c r="RXB104" s="751"/>
      <c r="RXC104" s="751"/>
      <c r="RXD104" s="751"/>
      <c r="RXE104" s="751"/>
      <c r="RXF104" s="751"/>
      <c r="RXG104" s="751"/>
      <c r="RXH104" s="751"/>
      <c r="RXI104" s="751"/>
      <c r="RXJ104" s="751"/>
      <c r="RXK104" s="751"/>
      <c r="RXL104" s="751"/>
      <c r="RXM104" s="751"/>
      <c r="RXN104" s="751"/>
      <c r="RXO104" s="751"/>
      <c r="RXP104" s="751"/>
      <c r="RXQ104" s="751"/>
      <c r="RXR104" s="751"/>
      <c r="RXS104" s="751"/>
      <c r="RXT104" s="751"/>
      <c r="RXU104" s="751"/>
      <c r="RXV104" s="751"/>
      <c r="RXW104" s="751"/>
      <c r="RXX104" s="751"/>
      <c r="RXY104" s="751"/>
      <c r="RXZ104" s="751"/>
      <c r="RYA104" s="751"/>
      <c r="RYB104" s="751"/>
      <c r="RYC104" s="751"/>
      <c r="RYD104" s="751"/>
      <c r="RYE104" s="751"/>
      <c r="RYF104" s="751"/>
      <c r="RYG104" s="751"/>
      <c r="RYH104" s="751"/>
      <c r="RYI104" s="751"/>
      <c r="RYJ104" s="751"/>
      <c r="RYK104" s="751"/>
      <c r="RYL104" s="751"/>
      <c r="RYM104" s="751"/>
      <c r="RYN104" s="751"/>
      <c r="RYO104" s="751"/>
      <c r="RYP104" s="751"/>
      <c r="RYQ104" s="751"/>
      <c r="RYR104" s="751"/>
      <c r="RYS104" s="751"/>
      <c r="RYT104" s="751"/>
      <c r="RYU104" s="751"/>
      <c r="RYV104" s="751"/>
      <c r="RYW104" s="751"/>
      <c r="RYX104" s="751"/>
      <c r="RYY104" s="751"/>
      <c r="RYZ104" s="751"/>
      <c r="RZA104" s="751"/>
      <c r="RZB104" s="751"/>
      <c r="RZC104" s="751"/>
      <c r="RZD104" s="751"/>
      <c r="RZE104" s="751"/>
      <c r="RZF104" s="751"/>
      <c r="RZG104" s="751"/>
      <c r="RZH104" s="751"/>
      <c r="RZI104" s="751"/>
      <c r="RZJ104" s="751"/>
      <c r="RZK104" s="751"/>
      <c r="RZL104" s="751"/>
      <c r="RZM104" s="751"/>
      <c r="RZN104" s="751"/>
      <c r="RZO104" s="751"/>
      <c r="RZP104" s="751"/>
      <c r="RZQ104" s="751"/>
      <c r="RZR104" s="751"/>
      <c r="RZS104" s="751"/>
      <c r="RZT104" s="751"/>
      <c r="RZU104" s="751"/>
      <c r="RZV104" s="751"/>
      <c r="RZW104" s="751"/>
      <c r="RZX104" s="751"/>
      <c r="RZY104" s="751"/>
      <c r="RZZ104" s="751"/>
      <c r="SAA104" s="751"/>
      <c r="SAB104" s="751"/>
      <c r="SAC104" s="751"/>
      <c r="SAD104" s="751"/>
      <c r="SAE104" s="751"/>
      <c r="SAF104" s="751"/>
      <c r="SAG104" s="751"/>
      <c r="SAH104" s="751"/>
      <c r="SAI104" s="751"/>
      <c r="SAJ104" s="751"/>
      <c r="SAK104" s="751"/>
      <c r="SAL104" s="751"/>
      <c r="SAM104" s="751"/>
      <c r="SAN104" s="751"/>
      <c r="SAO104" s="751"/>
      <c r="SAP104" s="751"/>
      <c r="SAQ104" s="751"/>
      <c r="SAR104" s="751"/>
      <c r="SAS104" s="751"/>
      <c r="SAT104" s="751"/>
      <c r="SAU104" s="751"/>
      <c r="SAV104" s="751"/>
      <c r="SAW104" s="751"/>
      <c r="SAX104" s="751"/>
      <c r="SAY104" s="751"/>
      <c r="SAZ104" s="751"/>
      <c r="SBA104" s="751"/>
      <c r="SBB104" s="751"/>
      <c r="SBC104" s="751"/>
      <c r="SBD104" s="751"/>
      <c r="SBE104" s="751"/>
      <c r="SBF104" s="751"/>
      <c r="SBG104" s="751"/>
      <c r="SBH104" s="751"/>
      <c r="SBI104" s="751"/>
      <c r="SBJ104" s="751"/>
      <c r="SBK104" s="751"/>
      <c r="SBL104" s="751"/>
      <c r="SBM104" s="751"/>
      <c r="SBN104" s="751"/>
      <c r="SBO104" s="751"/>
      <c r="SBP104" s="751"/>
      <c r="SBQ104" s="751"/>
      <c r="SBR104" s="751"/>
      <c r="SBS104" s="751"/>
      <c r="SBT104" s="751"/>
      <c r="SBU104" s="751"/>
      <c r="SBV104" s="751"/>
      <c r="SBW104" s="751"/>
      <c r="SBX104" s="751"/>
      <c r="SBY104" s="751"/>
      <c r="SBZ104" s="751"/>
      <c r="SCA104" s="751"/>
      <c r="SCB104" s="751"/>
      <c r="SCC104" s="751"/>
      <c r="SCD104" s="751"/>
      <c r="SCE104" s="751"/>
      <c r="SCF104" s="751"/>
      <c r="SCG104" s="751"/>
      <c r="SCH104" s="751"/>
      <c r="SCI104" s="751"/>
      <c r="SCJ104" s="751"/>
      <c r="SCK104" s="751"/>
      <c r="SCL104" s="751"/>
      <c r="SCM104" s="751"/>
      <c r="SCN104" s="751"/>
      <c r="SCO104" s="751"/>
      <c r="SCP104" s="751"/>
      <c r="SCQ104" s="751"/>
      <c r="SCR104" s="751"/>
      <c r="SCS104" s="751"/>
      <c r="SCT104" s="751"/>
      <c r="SCU104" s="751"/>
      <c r="SCV104" s="751"/>
      <c r="SCW104" s="751"/>
      <c r="SCX104" s="751"/>
      <c r="SCY104" s="751"/>
      <c r="SCZ104" s="751"/>
      <c r="SDA104" s="751"/>
      <c r="SDB104" s="751"/>
      <c r="SDC104" s="751"/>
      <c r="SDD104" s="751"/>
      <c r="SDE104" s="751"/>
      <c r="SDF104" s="751"/>
      <c r="SDG104" s="751"/>
      <c r="SDH104" s="751"/>
      <c r="SDI104" s="751"/>
      <c r="SDJ104" s="751"/>
      <c r="SDK104" s="751"/>
      <c r="SDL104" s="751"/>
      <c r="SDM104" s="751"/>
      <c r="SDN104" s="751"/>
      <c r="SDO104" s="751"/>
      <c r="SDP104" s="751"/>
      <c r="SDQ104" s="751"/>
      <c r="SDR104" s="751"/>
      <c r="SDS104" s="751"/>
      <c r="SDT104" s="751"/>
      <c r="SDU104" s="751"/>
      <c r="SDV104" s="751"/>
      <c r="SDW104" s="751"/>
      <c r="SDX104" s="751"/>
      <c r="SDY104" s="751"/>
      <c r="SDZ104" s="751"/>
      <c r="SEA104" s="751"/>
      <c r="SEB104" s="751"/>
      <c r="SEC104" s="751"/>
      <c r="SED104" s="751"/>
      <c r="SEE104" s="751"/>
      <c r="SEF104" s="751"/>
      <c r="SEG104" s="751"/>
      <c r="SEH104" s="751"/>
      <c r="SEI104" s="751"/>
      <c r="SEJ104" s="751"/>
      <c r="SEK104" s="751"/>
      <c r="SEL104" s="751"/>
      <c r="SEM104" s="751"/>
      <c r="SEN104" s="751"/>
      <c r="SEO104" s="751"/>
      <c r="SEP104" s="751"/>
      <c r="SEQ104" s="751"/>
      <c r="SER104" s="751"/>
      <c r="SES104" s="751"/>
      <c r="SET104" s="751"/>
      <c r="SEU104" s="751"/>
      <c r="SEV104" s="751"/>
      <c r="SEW104" s="751"/>
      <c r="SEX104" s="751"/>
      <c r="SEY104" s="751"/>
      <c r="SEZ104" s="751"/>
      <c r="SFA104" s="751"/>
      <c r="SFB104" s="751"/>
      <c r="SFC104" s="751"/>
      <c r="SFD104" s="751"/>
      <c r="SFE104" s="751"/>
      <c r="SFF104" s="751"/>
      <c r="SFG104" s="751"/>
      <c r="SFH104" s="751"/>
      <c r="SFI104" s="751"/>
      <c r="SFJ104" s="751"/>
      <c r="SFK104" s="751"/>
      <c r="SFL104" s="751"/>
      <c r="SFM104" s="751"/>
      <c r="SFN104" s="751"/>
      <c r="SFO104" s="751"/>
      <c r="SFP104" s="751"/>
      <c r="SFQ104" s="751"/>
      <c r="SFR104" s="751"/>
      <c r="SFS104" s="751"/>
      <c r="SFT104" s="751"/>
      <c r="SFU104" s="751"/>
      <c r="SFV104" s="751"/>
      <c r="SFW104" s="751"/>
      <c r="SFX104" s="751"/>
      <c r="SFY104" s="751"/>
      <c r="SFZ104" s="751"/>
      <c r="SGA104" s="751"/>
      <c r="SGB104" s="751"/>
      <c r="SGC104" s="751"/>
      <c r="SGD104" s="751"/>
      <c r="SGE104" s="751"/>
      <c r="SGF104" s="751"/>
      <c r="SGG104" s="751"/>
      <c r="SGH104" s="751"/>
      <c r="SGI104" s="751"/>
      <c r="SGJ104" s="751"/>
      <c r="SGK104" s="751"/>
      <c r="SGL104" s="751"/>
      <c r="SGM104" s="751"/>
      <c r="SGN104" s="751"/>
      <c r="SGO104" s="751"/>
      <c r="SGP104" s="751"/>
      <c r="SGQ104" s="751"/>
      <c r="SGR104" s="751"/>
      <c r="SGS104" s="751"/>
      <c r="SGT104" s="751"/>
      <c r="SGU104" s="751"/>
      <c r="SGV104" s="751"/>
      <c r="SGW104" s="751"/>
      <c r="SGX104" s="751"/>
      <c r="SGY104" s="751"/>
      <c r="SGZ104" s="751"/>
      <c r="SHA104" s="751"/>
      <c r="SHB104" s="751"/>
      <c r="SHC104" s="751"/>
      <c r="SHD104" s="751"/>
      <c r="SHE104" s="751"/>
      <c r="SHF104" s="751"/>
      <c r="SHG104" s="751"/>
      <c r="SHH104" s="751"/>
      <c r="SHI104" s="751"/>
      <c r="SHJ104" s="751"/>
      <c r="SHK104" s="751"/>
      <c r="SHL104" s="751"/>
      <c r="SHM104" s="751"/>
      <c r="SHN104" s="751"/>
      <c r="SHO104" s="751"/>
      <c r="SHP104" s="751"/>
      <c r="SHQ104" s="751"/>
      <c r="SHR104" s="751"/>
      <c r="SHS104" s="751"/>
      <c r="SHT104" s="751"/>
      <c r="SHU104" s="751"/>
      <c r="SHV104" s="751"/>
      <c r="SHW104" s="751"/>
      <c r="SHX104" s="751"/>
      <c r="SHY104" s="751"/>
      <c r="SHZ104" s="751"/>
      <c r="SIA104" s="751"/>
      <c r="SIB104" s="751"/>
      <c r="SIC104" s="751"/>
      <c r="SID104" s="751"/>
      <c r="SIE104" s="751"/>
      <c r="SIF104" s="751"/>
      <c r="SIG104" s="751"/>
      <c r="SIH104" s="751"/>
      <c r="SII104" s="751"/>
      <c r="SIJ104" s="751"/>
      <c r="SIK104" s="751"/>
      <c r="SIL104" s="751"/>
      <c r="SIM104" s="751"/>
      <c r="SIN104" s="751"/>
      <c r="SIO104" s="751"/>
      <c r="SIP104" s="751"/>
      <c r="SIQ104" s="751"/>
      <c r="SIR104" s="751"/>
      <c r="SIS104" s="751"/>
      <c r="SIT104" s="751"/>
      <c r="SIU104" s="751"/>
      <c r="SIV104" s="751"/>
      <c r="SIW104" s="751"/>
      <c r="SIX104" s="751"/>
      <c r="SIY104" s="751"/>
      <c r="SIZ104" s="751"/>
      <c r="SJA104" s="751"/>
      <c r="SJB104" s="751"/>
      <c r="SJC104" s="751"/>
      <c r="SJD104" s="751"/>
      <c r="SJE104" s="751"/>
      <c r="SJF104" s="751"/>
      <c r="SJG104" s="751"/>
      <c r="SJH104" s="751"/>
      <c r="SJI104" s="751"/>
      <c r="SJJ104" s="751"/>
      <c r="SJK104" s="751"/>
      <c r="SJL104" s="751"/>
      <c r="SJM104" s="751"/>
      <c r="SJN104" s="751"/>
      <c r="SJO104" s="751"/>
      <c r="SJP104" s="751"/>
      <c r="SJQ104" s="751"/>
      <c r="SJR104" s="751"/>
      <c r="SJS104" s="751"/>
      <c r="SJT104" s="751"/>
      <c r="SJU104" s="751"/>
      <c r="SJV104" s="751"/>
      <c r="SJW104" s="751"/>
      <c r="SJX104" s="751"/>
      <c r="SJY104" s="751"/>
      <c r="SJZ104" s="751"/>
      <c r="SKA104" s="751"/>
      <c r="SKB104" s="751"/>
      <c r="SKC104" s="751"/>
      <c r="SKD104" s="751"/>
      <c r="SKE104" s="751"/>
      <c r="SKF104" s="751"/>
      <c r="SKG104" s="751"/>
      <c r="SKH104" s="751"/>
      <c r="SKI104" s="751"/>
      <c r="SKJ104" s="751"/>
      <c r="SKK104" s="751"/>
      <c r="SKL104" s="751"/>
      <c r="SKM104" s="751"/>
      <c r="SKN104" s="751"/>
      <c r="SKO104" s="751"/>
      <c r="SKP104" s="751"/>
      <c r="SKQ104" s="751"/>
      <c r="SKR104" s="751"/>
      <c r="SKS104" s="751"/>
      <c r="SKT104" s="751"/>
      <c r="SKU104" s="751"/>
      <c r="SKV104" s="751"/>
      <c r="SKW104" s="751"/>
      <c r="SKX104" s="751"/>
      <c r="SKY104" s="751"/>
      <c r="SKZ104" s="751"/>
      <c r="SLA104" s="751"/>
      <c r="SLB104" s="751"/>
      <c r="SLC104" s="751"/>
      <c r="SLD104" s="751"/>
      <c r="SLE104" s="751"/>
      <c r="SLF104" s="751"/>
      <c r="SLG104" s="751"/>
      <c r="SLH104" s="751"/>
      <c r="SLI104" s="751"/>
      <c r="SLJ104" s="751"/>
      <c r="SLK104" s="751"/>
      <c r="SLL104" s="751"/>
      <c r="SLM104" s="751"/>
      <c r="SLN104" s="751"/>
      <c r="SLO104" s="751"/>
      <c r="SLP104" s="751"/>
      <c r="SLQ104" s="751"/>
      <c r="SLR104" s="751"/>
      <c r="SLS104" s="751"/>
      <c r="SLT104" s="751"/>
      <c r="SLU104" s="751"/>
      <c r="SLV104" s="751"/>
      <c r="SLW104" s="751"/>
      <c r="SLX104" s="751"/>
      <c r="SLY104" s="751"/>
      <c r="SLZ104" s="751"/>
      <c r="SMA104" s="751"/>
      <c r="SMB104" s="751"/>
      <c r="SMC104" s="751"/>
      <c r="SMD104" s="751"/>
      <c r="SME104" s="751"/>
      <c r="SMF104" s="751"/>
      <c r="SMG104" s="751"/>
      <c r="SMH104" s="751"/>
      <c r="SMI104" s="751"/>
      <c r="SMJ104" s="751"/>
      <c r="SMK104" s="751"/>
      <c r="SML104" s="751"/>
      <c r="SMM104" s="751"/>
      <c r="SMN104" s="751"/>
      <c r="SMO104" s="751"/>
      <c r="SMP104" s="751"/>
      <c r="SMQ104" s="751"/>
      <c r="SMR104" s="751"/>
      <c r="SMS104" s="751"/>
      <c r="SMT104" s="751"/>
      <c r="SMU104" s="751"/>
      <c r="SMV104" s="751"/>
      <c r="SMW104" s="751"/>
      <c r="SMX104" s="751"/>
      <c r="SMY104" s="751"/>
      <c r="SMZ104" s="751"/>
      <c r="SNA104" s="751"/>
      <c r="SNB104" s="751"/>
      <c r="SNC104" s="751"/>
      <c r="SND104" s="751"/>
      <c r="SNE104" s="751"/>
      <c r="SNF104" s="751"/>
      <c r="SNG104" s="751"/>
      <c r="SNH104" s="751"/>
      <c r="SNI104" s="751"/>
      <c r="SNJ104" s="751"/>
      <c r="SNK104" s="751"/>
      <c r="SNL104" s="751"/>
      <c r="SNM104" s="751"/>
      <c r="SNN104" s="751"/>
      <c r="SNO104" s="751"/>
      <c r="SNP104" s="751"/>
      <c r="SNQ104" s="751"/>
      <c r="SNR104" s="751"/>
      <c r="SNS104" s="751"/>
      <c r="SNT104" s="751"/>
      <c r="SNU104" s="751"/>
      <c r="SNV104" s="751"/>
      <c r="SNW104" s="751"/>
      <c r="SNX104" s="751"/>
      <c r="SNY104" s="751"/>
      <c r="SNZ104" s="751"/>
      <c r="SOA104" s="751"/>
      <c r="SOB104" s="751"/>
      <c r="SOC104" s="751"/>
      <c r="SOD104" s="751"/>
      <c r="SOE104" s="751"/>
      <c r="SOF104" s="751"/>
      <c r="SOG104" s="751"/>
      <c r="SOH104" s="751"/>
      <c r="SOI104" s="751"/>
      <c r="SOJ104" s="751"/>
      <c r="SOK104" s="751"/>
      <c r="SOL104" s="751"/>
      <c r="SOM104" s="751"/>
      <c r="SON104" s="751"/>
      <c r="SOO104" s="751"/>
      <c r="SOP104" s="751"/>
      <c r="SOQ104" s="751"/>
      <c r="SOR104" s="751"/>
      <c r="SOS104" s="751"/>
      <c r="SOT104" s="751"/>
      <c r="SOU104" s="751"/>
      <c r="SOV104" s="751"/>
      <c r="SOW104" s="751"/>
      <c r="SOX104" s="751"/>
      <c r="SOY104" s="751"/>
      <c r="SOZ104" s="751"/>
      <c r="SPA104" s="751"/>
      <c r="SPB104" s="751"/>
      <c r="SPC104" s="751"/>
      <c r="SPD104" s="751"/>
      <c r="SPE104" s="751"/>
      <c r="SPF104" s="751"/>
      <c r="SPG104" s="751"/>
      <c r="SPH104" s="751"/>
      <c r="SPI104" s="751"/>
      <c r="SPJ104" s="751"/>
      <c r="SPK104" s="751"/>
      <c r="SPL104" s="751"/>
      <c r="SPM104" s="751"/>
      <c r="SPN104" s="751"/>
      <c r="SPO104" s="751"/>
      <c r="SPP104" s="751"/>
      <c r="SPQ104" s="751"/>
      <c r="SPR104" s="751"/>
      <c r="SPS104" s="751"/>
      <c r="SPT104" s="751"/>
      <c r="SPU104" s="751"/>
      <c r="SPV104" s="751"/>
      <c r="SPW104" s="751"/>
      <c r="SPX104" s="751"/>
      <c r="SPY104" s="751"/>
      <c r="SPZ104" s="751"/>
      <c r="SQA104" s="751"/>
      <c r="SQB104" s="751"/>
      <c r="SQC104" s="751"/>
      <c r="SQD104" s="751"/>
      <c r="SQE104" s="751"/>
      <c r="SQF104" s="751"/>
      <c r="SQG104" s="751"/>
      <c r="SQH104" s="751"/>
      <c r="SQI104" s="751"/>
      <c r="SQJ104" s="751"/>
      <c r="SQK104" s="751"/>
      <c r="SQL104" s="751"/>
      <c r="SQM104" s="751"/>
      <c r="SQN104" s="751"/>
      <c r="SQO104" s="751"/>
      <c r="SQP104" s="751"/>
      <c r="SQQ104" s="751"/>
      <c r="SQR104" s="751"/>
      <c r="SQS104" s="751"/>
      <c r="SQT104" s="751"/>
      <c r="SQU104" s="751"/>
      <c r="SQV104" s="751"/>
      <c r="SQW104" s="751"/>
      <c r="SQX104" s="751"/>
      <c r="SQY104" s="751"/>
      <c r="SQZ104" s="751"/>
      <c r="SRA104" s="751"/>
      <c r="SRB104" s="751"/>
      <c r="SRC104" s="751"/>
      <c r="SRD104" s="751"/>
      <c r="SRE104" s="751"/>
      <c r="SRF104" s="751"/>
      <c r="SRG104" s="751"/>
      <c r="SRH104" s="751"/>
      <c r="SRI104" s="751"/>
      <c r="SRJ104" s="751"/>
      <c r="SRK104" s="751"/>
      <c r="SRL104" s="751"/>
      <c r="SRM104" s="751"/>
      <c r="SRN104" s="751"/>
      <c r="SRO104" s="751"/>
      <c r="SRP104" s="751"/>
      <c r="SRQ104" s="751"/>
      <c r="SRR104" s="751"/>
      <c r="SRS104" s="751"/>
      <c r="SRT104" s="751"/>
      <c r="SRU104" s="751"/>
      <c r="SRV104" s="751"/>
      <c r="SRW104" s="751"/>
      <c r="SRX104" s="751"/>
      <c r="SRY104" s="751"/>
      <c r="SRZ104" s="751"/>
      <c r="SSA104" s="751"/>
      <c r="SSB104" s="751"/>
      <c r="SSC104" s="751"/>
      <c r="SSD104" s="751"/>
      <c r="SSE104" s="751"/>
      <c r="SSF104" s="751"/>
      <c r="SSG104" s="751"/>
      <c r="SSH104" s="751"/>
      <c r="SSI104" s="751"/>
      <c r="SSJ104" s="751"/>
      <c r="SSK104" s="751"/>
      <c r="SSL104" s="751"/>
      <c r="SSM104" s="751"/>
      <c r="SSN104" s="751"/>
      <c r="SSO104" s="751"/>
      <c r="SSP104" s="751"/>
      <c r="SSQ104" s="751"/>
      <c r="SSR104" s="751"/>
      <c r="SSS104" s="751"/>
      <c r="SST104" s="751"/>
      <c r="SSU104" s="751"/>
      <c r="SSV104" s="751"/>
      <c r="SSW104" s="751"/>
      <c r="SSX104" s="751"/>
      <c r="SSY104" s="751"/>
      <c r="SSZ104" s="751"/>
      <c r="STA104" s="751"/>
      <c r="STB104" s="751"/>
      <c r="STC104" s="751"/>
      <c r="STD104" s="751"/>
      <c r="STE104" s="751"/>
      <c r="STF104" s="751"/>
      <c r="STG104" s="751"/>
      <c r="STH104" s="751"/>
      <c r="STI104" s="751"/>
      <c r="STJ104" s="751"/>
      <c r="STK104" s="751"/>
      <c r="STL104" s="751"/>
      <c r="STM104" s="751"/>
      <c r="STN104" s="751"/>
      <c r="STO104" s="751"/>
      <c r="STP104" s="751"/>
      <c r="STQ104" s="751"/>
      <c r="STR104" s="751"/>
      <c r="STS104" s="751"/>
      <c r="STT104" s="751"/>
      <c r="STU104" s="751"/>
      <c r="STV104" s="751"/>
      <c r="STW104" s="751"/>
      <c r="STX104" s="751"/>
      <c r="STY104" s="751"/>
      <c r="STZ104" s="751"/>
      <c r="SUA104" s="751"/>
      <c r="SUB104" s="751"/>
      <c r="SUC104" s="751"/>
      <c r="SUD104" s="751"/>
      <c r="SUE104" s="751"/>
      <c r="SUF104" s="751"/>
      <c r="SUG104" s="751"/>
      <c r="SUH104" s="751"/>
      <c r="SUI104" s="751"/>
      <c r="SUJ104" s="751"/>
      <c r="SUK104" s="751"/>
      <c r="SUL104" s="751"/>
      <c r="SUM104" s="751"/>
      <c r="SUN104" s="751"/>
      <c r="SUO104" s="751"/>
      <c r="SUP104" s="751"/>
      <c r="SUQ104" s="751"/>
      <c r="SUR104" s="751"/>
      <c r="SUS104" s="751"/>
      <c r="SUT104" s="751"/>
      <c r="SUU104" s="751"/>
      <c r="SUV104" s="751"/>
      <c r="SUW104" s="751"/>
      <c r="SUX104" s="751"/>
      <c r="SUY104" s="751"/>
      <c r="SUZ104" s="751"/>
      <c r="SVA104" s="751"/>
      <c r="SVB104" s="751"/>
      <c r="SVC104" s="751"/>
      <c r="SVD104" s="751"/>
      <c r="SVE104" s="751"/>
      <c r="SVF104" s="751"/>
      <c r="SVG104" s="751"/>
      <c r="SVH104" s="751"/>
      <c r="SVI104" s="751"/>
      <c r="SVJ104" s="751"/>
      <c r="SVK104" s="751"/>
      <c r="SVL104" s="751"/>
      <c r="SVM104" s="751"/>
      <c r="SVN104" s="751"/>
      <c r="SVO104" s="751"/>
      <c r="SVP104" s="751"/>
      <c r="SVQ104" s="751"/>
      <c r="SVR104" s="751"/>
      <c r="SVS104" s="751"/>
      <c r="SVT104" s="751"/>
      <c r="SVU104" s="751"/>
      <c r="SVV104" s="751"/>
      <c r="SVW104" s="751"/>
      <c r="SVX104" s="751"/>
      <c r="SVY104" s="751"/>
      <c r="SVZ104" s="751"/>
      <c r="SWA104" s="751"/>
      <c r="SWB104" s="751"/>
      <c r="SWC104" s="751"/>
      <c r="SWD104" s="751"/>
      <c r="SWE104" s="751"/>
      <c r="SWF104" s="751"/>
      <c r="SWG104" s="751"/>
      <c r="SWH104" s="751"/>
      <c r="SWI104" s="751"/>
      <c r="SWJ104" s="751"/>
      <c r="SWK104" s="751"/>
      <c r="SWL104" s="751"/>
      <c r="SWM104" s="751"/>
      <c r="SWN104" s="751"/>
      <c r="SWO104" s="751"/>
      <c r="SWP104" s="751"/>
      <c r="SWQ104" s="751"/>
      <c r="SWR104" s="751"/>
      <c r="SWS104" s="751"/>
      <c r="SWT104" s="751"/>
      <c r="SWU104" s="751"/>
      <c r="SWV104" s="751"/>
      <c r="SWW104" s="751"/>
      <c r="SWX104" s="751"/>
      <c r="SWY104" s="751"/>
      <c r="SWZ104" s="751"/>
      <c r="SXA104" s="751"/>
      <c r="SXB104" s="751"/>
      <c r="SXC104" s="751"/>
      <c r="SXD104" s="751"/>
      <c r="SXE104" s="751"/>
      <c r="SXF104" s="751"/>
      <c r="SXG104" s="751"/>
      <c r="SXH104" s="751"/>
      <c r="SXI104" s="751"/>
      <c r="SXJ104" s="751"/>
      <c r="SXK104" s="751"/>
      <c r="SXL104" s="751"/>
      <c r="SXM104" s="751"/>
      <c r="SXN104" s="751"/>
      <c r="SXO104" s="751"/>
      <c r="SXP104" s="751"/>
      <c r="SXQ104" s="751"/>
      <c r="SXR104" s="751"/>
      <c r="SXS104" s="751"/>
      <c r="SXT104" s="751"/>
      <c r="SXU104" s="751"/>
      <c r="SXV104" s="751"/>
      <c r="SXW104" s="751"/>
      <c r="SXX104" s="751"/>
      <c r="SXY104" s="751"/>
      <c r="SXZ104" s="751"/>
      <c r="SYA104" s="751"/>
      <c r="SYB104" s="751"/>
      <c r="SYC104" s="751"/>
      <c r="SYD104" s="751"/>
      <c r="SYE104" s="751"/>
      <c r="SYF104" s="751"/>
      <c r="SYG104" s="751"/>
      <c r="SYH104" s="751"/>
      <c r="SYI104" s="751"/>
      <c r="SYJ104" s="751"/>
      <c r="SYK104" s="751"/>
      <c r="SYL104" s="751"/>
      <c r="SYM104" s="751"/>
      <c r="SYN104" s="751"/>
      <c r="SYO104" s="751"/>
      <c r="SYP104" s="751"/>
      <c r="SYQ104" s="751"/>
      <c r="SYR104" s="751"/>
      <c r="SYS104" s="751"/>
      <c r="SYT104" s="751"/>
      <c r="SYU104" s="751"/>
      <c r="SYV104" s="751"/>
      <c r="SYW104" s="751"/>
      <c r="SYX104" s="751"/>
      <c r="SYY104" s="751"/>
      <c r="SYZ104" s="751"/>
      <c r="SZA104" s="751"/>
      <c r="SZB104" s="751"/>
      <c r="SZC104" s="751"/>
      <c r="SZD104" s="751"/>
      <c r="SZE104" s="751"/>
      <c r="SZF104" s="751"/>
      <c r="SZG104" s="751"/>
      <c r="SZH104" s="751"/>
      <c r="SZI104" s="751"/>
      <c r="SZJ104" s="751"/>
      <c r="SZK104" s="751"/>
      <c r="SZL104" s="751"/>
      <c r="SZM104" s="751"/>
      <c r="SZN104" s="751"/>
      <c r="SZO104" s="751"/>
      <c r="SZP104" s="751"/>
      <c r="SZQ104" s="751"/>
      <c r="SZR104" s="751"/>
      <c r="SZS104" s="751"/>
      <c r="SZT104" s="751"/>
      <c r="SZU104" s="751"/>
      <c r="SZV104" s="751"/>
      <c r="SZW104" s="751"/>
      <c r="SZX104" s="751"/>
      <c r="SZY104" s="751"/>
      <c r="SZZ104" s="751"/>
      <c r="TAA104" s="751"/>
      <c r="TAB104" s="751"/>
      <c r="TAC104" s="751"/>
      <c r="TAD104" s="751"/>
      <c r="TAE104" s="751"/>
      <c r="TAF104" s="751"/>
      <c r="TAG104" s="751"/>
      <c r="TAH104" s="751"/>
      <c r="TAI104" s="751"/>
      <c r="TAJ104" s="751"/>
      <c r="TAK104" s="751"/>
      <c r="TAL104" s="751"/>
      <c r="TAM104" s="751"/>
      <c r="TAN104" s="751"/>
      <c r="TAO104" s="751"/>
      <c r="TAP104" s="751"/>
      <c r="TAQ104" s="751"/>
      <c r="TAR104" s="751"/>
      <c r="TAS104" s="751"/>
      <c r="TAT104" s="751"/>
      <c r="TAU104" s="751"/>
      <c r="TAV104" s="751"/>
      <c r="TAW104" s="751"/>
      <c r="TAX104" s="751"/>
      <c r="TAY104" s="751"/>
      <c r="TAZ104" s="751"/>
      <c r="TBA104" s="751"/>
      <c r="TBB104" s="751"/>
      <c r="TBC104" s="751"/>
      <c r="TBD104" s="751"/>
      <c r="TBE104" s="751"/>
      <c r="TBF104" s="751"/>
      <c r="TBG104" s="751"/>
      <c r="TBH104" s="751"/>
      <c r="TBI104" s="751"/>
      <c r="TBJ104" s="751"/>
      <c r="TBK104" s="751"/>
      <c r="TBL104" s="751"/>
      <c r="TBM104" s="751"/>
      <c r="TBN104" s="751"/>
      <c r="TBO104" s="751"/>
      <c r="TBP104" s="751"/>
      <c r="TBQ104" s="751"/>
      <c r="TBR104" s="751"/>
      <c r="TBS104" s="751"/>
      <c r="TBT104" s="751"/>
      <c r="TBU104" s="751"/>
      <c r="TBV104" s="751"/>
      <c r="TBW104" s="751"/>
      <c r="TBX104" s="751"/>
      <c r="TBY104" s="751"/>
      <c r="TBZ104" s="751"/>
      <c r="TCA104" s="751"/>
      <c r="TCB104" s="751"/>
      <c r="TCC104" s="751"/>
      <c r="TCD104" s="751"/>
      <c r="TCE104" s="751"/>
      <c r="TCF104" s="751"/>
      <c r="TCG104" s="751"/>
      <c r="TCH104" s="751"/>
      <c r="TCI104" s="751"/>
      <c r="TCJ104" s="751"/>
      <c r="TCK104" s="751"/>
      <c r="TCL104" s="751"/>
      <c r="TCM104" s="751"/>
      <c r="TCN104" s="751"/>
      <c r="TCO104" s="751"/>
      <c r="TCP104" s="751"/>
      <c r="TCQ104" s="751"/>
      <c r="TCR104" s="751"/>
      <c r="TCS104" s="751"/>
      <c r="TCT104" s="751"/>
      <c r="TCU104" s="751"/>
      <c r="TCV104" s="751"/>
      <c r="TCW104" s="751"/>
      <c r="TCX104" s="751"/>
      <c r="TCY104" s="751"/>
      <c r="TCZ104" s="751"/>
      <c r="TDA104" s="751"/>
      <c r="TDB104" s="751"/>
      <c r="TDC104" s="751"/>
      <c r="TDD104" s="751"/>
      <c r="TDE104" s="751"/>
      <c r="TDF104" s="751"/>
      <c r="TDG104" s="751"/>
      <c r="TDH104" s="751"/>
      <c r="TDI104" s="751"/>
      <c r="TDJ104" s="751"/>
      <c r="TDK104" s="751"/>
      <c r="TDL104" s="751"/>
      <c r="TDM104" s="751"/>
      <c r="TDN104" s="751"/>
      <c r="TDO104" s="751"/>
      <c r="TDP104" s="751"/>
      <c r="TDQ104" s="751"/>
      <c r="TDR104" s="751"/>
      <c r="TDS104" s="751"/>
      <c r="TDT104" s="751"/>
      <c r="TDU104" s="751"/>
      <c r="TDV104" s="751"/>
      <c r="TDW104" s="751"/>
      <c r="TDX104" s="751"/>
      <c r="TDY104" s="751"/>
      <c r="TDZ104" s="751"/>
      <c r="TEA104" s="751"/>
      <c r="TEB104" s="751"/>
      <c r="TEC104" s="751"/>
      <c r="TED104" s="751"/>
      <c r="TEE104" s="751"/>
      <c r="TEF104" s="751"/>
      <c r="TEG104" s="751"/>
      <c r="TEH104" s="751"/>
      <c r="TEI104" s="751"/>
      <c r="TEJ104" s="751"/>
      <c r="TEK104" s="751"/>
      <c r="TEL104" s="751"/>
      <c r="TEM104" s="751"/>
      <c r="TEN104" s="751"/>
      <c r="TEO104" s="751"/>
      <c r="TEP104" s="751"/>
      <c r="TEQ104" s="751"/>
      <c r="TER104" s="751"/>
      <c r="TES104" s="751"/>
      <c r="TET104" s="751"/>
      <c r="TEU104" s="751"/>
      <c r="TEV104" s="751"/>
      <c r="TEW104" s="751"/>
      <c r="TEX104" s="751"/>
      <c r="TEY104" s="751"/>
      <c r="TEZ104" s="751"/>
      <c r="TFA104" s="751"/>
      <c r="TFB104" s="751"/>
      <c r="TFC104" s="751"/>
      <c r="TFD104" s="751"/>
      <c r="TFE104" s="751"/>
      <c r="TFF104" s="751"/>
      <c r="TFG104" s="751"/>
      <c r="TFH104" s="751"/>
      <c r="TFI104" s="751"/>
      <c r="TFJ104" s="751"/>
      <c r="TFK104" s="751"/>
      <c r="TFL104" s="751"/>
      <c r="TFM104" s="751"/>
      <c r="TFN104" s="751"/>
      <c r="TFO104" s="751"/>
      <c r="TFP104" s="751"/>
      <c r="TFQ104" s="751"/>
      <c r="TFR104" s="751"/>
      <c r="TFS104" s="751"/>
      <c r="TFT104" s="751"/>
      <c r="TFU104" s="751"/>
      <c r="TFV104" s="751"/>
      <c r="TFW104" s="751"/>
      <c r="TFX104" s="751"/>
      <c r="TFY104" s="751"/>
      <c r="TFZ104" s="751"/>
      <c r="TGA104" s="751"/>
      <c r="TGB104" s="751"/>
      <c r="TGC104" s="751"/>
      <c r="TGD104" s="751"/>
      <c r="TGE104" s="751"/>
      <c r="TGF104" s="751"/>
      <c r="TGG104" s="751"/>
      <c r="TGH104" s="751"/>
      <c r="TGI104" s="751"/>
      <c r="TGJ104" s="751"/>
      <c r="TGK104" s="751"/>
      <c r="TGL104" s="751"/>
      <c r="TGM104" s="751"/>
      <c r="TGN104" s="751"/>
      <c r="TGO104" s="751"/>
      <c r="TGP104" s="751"/>
      <c r="TGQ104" s="751"/>
      <c r="TGR104" s="751"/>
      <c r="TGS104" s="751"/>
      <c r="TGT104" s="751"/>
      <c r="TGU104" s="751"/>
      <c r="TGV104" s="751"/>
      <c r="TGW104" s="751"/>
      <c r="TGX104" s="751"/>
      <c r="TGY104" s="751"/>
      <c r="TGZ104" s="751"/>
      <c r="THA104" s="751"/>
      <c r="THB104" s="751"/>
      <c r="THC104" s="751"/>
      <c r="THD104" s="751"/>
      <c r="THE104" s="751"/>
      <c r="THF104" s="751"/>
      <c r="THG104" s="751"/>
      <c r="THH104" s="751"/>
      <c r="THI104" s="751"/>
      <c r="THJ104" s="751"/>
      <c r="THK104" s="751"/>
      <c r="THL104" s="751"/>
      <c r="THM104" s="751"/>
      <c r="THN104" s="751"/>
      <c r="THO104" s="751"/>
      <c r="THP104" s="751"/>
      <c r="THQ104" s="751"/>
      <c r="THR104" s="751"/>
      <c r="THS104" s="751"/>
      <c r="THT104" s="751"/>
      <c r="THU104" s="751"/>
      <c r="THV104" s="751"/>
      <c r="THW104" s="751"/>
      <c r="THX104" s="751"/>
      <c r="THY104" s="751"/>
      <c r="THZ104" s="751"/>
      <c r="TIA104" s="751"/>
      <c r="TIB104" s="751"/>
      <c r="TIC104" s="751"/>
      <c r="TID104" s="751"/>
      <c r="TIE104" s="751"/>
      <c r="TIF104" s="751"/>
      <c r="TIG104" s="751"/>
      <c r="TIH104" s="751"/>
      <c r="TII104" s="751"/>
      <c r="TIJ104" s="751"/>
      <c r="TIK104" s="751"/>
      <c r="TIL104" s="751"/>
      <c r="TIM104" s="751"/>
      <c r="TIN104" s="751"/>
      <c r="TIO104" s="751"/>
      <c r="TIP104" s="751"/>
      <c r="TIQ104" s="751"/>
      <c r="TIR104" s="751"/>
      <c r="TIS104" s="751"/>
      <c r="TIT104" s="751"/>
      <c r="TIU104" s="751"/>
      <c r="TIV104" s="751"/>
      <c r="TIW104" s="751"/>
      <c r="TIX104" s="751"/>
      <c r="TIY104" s="751"/>
      <c r="TIZ104" s="751"/>
      <c r="TJA104" s="751"/>
      <c r="TJB104" s="751"/>
      <c r="TJC104" s="751"/>
      <c r="TJD104" s="751"/>
      <c r="TJE104" s="751"/>
      <c r="TJF104" s="751"/>
      <c r="TJG104" s="751"/>
      <c r="TJH104" s="751"/>
      <c r="TJI104" s="751"/>
      <c r="TJJ104" s="751"/>
      <c r="TJK104" s="751"/>
      <c r="TJL104" s="751"/>
      <c r="TJM104" s="751"/>
      <c r="TJN104" s="751"/>
      <c r="TJO104" s="751"/>
      <c r="TJP104" s="751"/>
      <c r="TJQ104" s="751"/>
      <c r="TJR104" s="751"/>
      <c r="TJS104" s="751"/>
      <c r="TJT104" s="751"/>
      <c r="TJU104" s="751"/>
      <c r="TJV104" s="751"/>
      <c r="TJW104" s="751"/>
      <c r="TJX104" s="751"/>
      <c r="TJY104" s="751"/>
      <c r="TJZ104" s="751"/>
      <c r="TKA104" s="751"/>
      <c r="TKB104" s="751"/>
      <c r="TKC104" s="751"/>
      <c r="TKD104" s="751"/>
      <c r="TKE104" s="751"/>
      <c r="TKF104" s="751"/>
      <c r="TKG104" s="751"/>
      <c r="TKH104" s="751"/>
      <c r="TKI104" s="751"/>
      <c r="TKJ104" s="751"/>
      <c r="TKK104" s="751"/>
      <c r="TKL104" s="751"/>
      <c r="TKM104" s="751"/>
      <c r="TKN104" s="751"/>
      <c r="TKO104" s="751"/>
      <c r="TKP104" s="751"/>
      <c r="TKQ104" s="751"/>
      <c r="TKR104" s="751"/>
      <c r="TKS104" s="751"/>
      <c r="TKT104" s="751"/>
      <c r="TKU104" s="751"/>
      <c r="TKV104" s="751"/>
      <c r="TKW104" s="751"/>
      <c r="TKX104" s="751"/>
      <c r="TKY104" s="751"/>
      <c r="TKZ104" s="751"/>
      <c r="TLA104" s="751"/>
      <c r="TLB104" s="751"/>
      <c r="TLC104" s="751"/>
      <c r="TLD104" s="751"/>
      <c r="TLE104" s="751"/>
      <c r="TLF104" s="751"/>
      <c r="TLG104" s="751"/>
      <c r="TLH104" s="751"/>
      <c r="TLI104" s="751"/>
      <c r="TLJ104" s="751"/>
      <c r="TLK104" s="751"/>
      <c r="TLL104" s="751"/>
      <c r="TLM104" s="751"/>
      <c r="TLN104" s="751"/>
      <c r="TLO104" s="751"/>
      <c r="TLP104" s="751"/>
      <c r="TLQ104" s="751"/>
      <c r="TLR104" s="751"/>
      <c r="TLS104" s="751"/>
      <c r="TLT104" s="751"/>
      <c r="TLU104" s="751"/>
      <c r="TLV104" s="751"/>
      <c r="TLW104" s="751"/>
      <c r="TLX104" s="751"/>
      <c r="TLY104" s="751"/>
      <c r="TLZ104" s="751"/>
      <c r="TMA104" s="751"/>
      <c r="TMB104" s="751"/>
      <c r="TMC104" s="751"/>
      <c r="TMD104" s="751"/>
      <c r="TME104" s="751"/>
      <c r="TMF104" s="751"/>
      <c r="TMG104" s="751"/>
      <c r="TMH104" s="751"/>
      <c r="TMI104" s="751"/>
      <c r="TMJ104" s="751"/>
      <c r="TMK104" s="751"/>
      <c r="TML104" s="751"/>
      <c r="TMM104" s="751"/>
      <c r="TMN104" s="751"/>
      <c r="TMO104" s="751"/>
      <c r="TMP104" s="751"/>
      <c r="TMQ104" s="751"/>
      <c r="TMR104" s="751"/>
      <c r="TMS104" s="751"/>
      <c r="TMT104" s="751"/>
      <c r="TMU104" s="751"/>
      <c r="TMV104" s="751"/>
      <c r="TMW104" s="751"/>
      <c r="TMX104" s="751"/>
      <c r="TMY104" s="751"/>
      <c r="TMZ104" s="751"/>
      <c r="TNA104" s="751"/>
      <c r="TNB104" s="751"/>
      <c r="TNC104" s="751"/>
      <c r="TND104" s="751"/>
      <c r="TNE104" s="751"/>
      <c r="TNF104" s="751"/>
      <c r="TNG104" s="751"/>
      <c r="TNH104" s="751"/>
      <c r="TNI104" s="751"/>
      <c r="TNJ104" s="751"/>
      <c r="TNK104" s="751"/>
      <c r="TNL104" s="751"/>
      <c r="TNM104" s="751"/>
      <c r="TNN104" s="751"/>
      <c r="TNO104" s="751"/>
      <c r="TNP104" s="751"/>
      <c r="TNQ104" s="751"/>
      <c r="TNR104" s="751"/>
      <c r="TNS104" s="751"/>
      <c r="TNT104" s="751"/>
      <c r="TNU104" s="751"/>
      <c r="TNV104" s="751"/>
      <c r="TNW104" s="751"/>
      <c r="TNX104" s="751"/>
      <c r="TNY104" s="751"/>
      <c r="TNZ104" s="751"/>
      <c r="TOA104" s="751"/>
      <c r="TOB104" s="751"/>
      <c r="TOC104" s="751"/>
      <c r="TOD104" s="751"/>
      <c r="TOE104" s="751"/>
      <c r="TOF104" s="751"/>
      <c r="TOG104" s="751"/>
      <c r="TOH104" s="751"/>
      <c r="TOI104" s="751"/>
      <c r="TOJ104" s="751"/>
      <c r="TOK104" s="751"/>
      <c r="TOL104" s="751"/>
      <c r="TOM104" s="751"/>
      <c r="TON104" s="751"/>
      <c r="TOO104" s="751"/>
      <c r="TOP104" s="751"/>
      <c r="TOQ104" s="751"/>
      <c r="TOR104" s="751"/>
      <c r="TOS104" s="751"/>
      <c r="TOT104" s="751"/>
      <c r="TOU104" s="751"/>
      <c r="TOV104" s="751"/>
      <c r="TOW104" s="751"/>
      <c r="TOX104" s="751"/>
      <c r="TOY104" s="751"/>
      <c r="TOZ104" s="751"/>
      <c r="TPA104" s="751"/>
      <c r="TPB104" s="751"/>
      <c r="TPC104" s="751"/>
      <c r="TPD104" s="751"/>
      <c r="TPE104" s="751"/>
      <c r="TPF104" s="751"/>
      <c r="TPG104" s="751"/>
      <c r="TPH104" s="751"/>
      <c r="TPI104" s="751"/>
      <c r="TPJ104" s="751"/>
      <c r="TPK104" s="751"/>
      <c r="TPL104" s="751"/>
      <c r="TPM104" s="751"/>
      <c r="TPN104" s="751"/>
      <c r="TPO104" s="751"/>
      <c r="TPP104" s="751"/>
      <c r="TPQ104" s="751"/>
      <c r="TPR104" s="751"/>
      <c r="TPS104" s="751"/>
      <c r="TPT104" s="751"/>
      <c r="TPU104" s="751"/>
      <c r="TPV104" s="751"/>
      <c r="TPW104" s="751"/>
      <c r="TPX104" s="751"/>
      <c r="TPY104" s="751"/>
      <c r="TPZ104" s="751"/>
      <c r="TQA104" s="751"/>
      <c r="TQB104" s="751"/>
      <c r="TQC104" s="751"/>
      <c r="TQD104" s="751"/>
      <c r="TQE104" s="751"/>
      <c r="TQF104" s="751"/>
      <c r="TQG104" s="751"/>
      <c r="TQH104" s="751"/>
      <c r="TQI104" s="751"/>
      <c r="TQJ104" s="751"/>
      <c r="TQK104" s="751"/>
      <c r="TQL104" s="751"/>
      <c r="TQM104" s="751"/>
      <c r="TQN104" s="751"/>
      <c r="TQO104" s="751"/>
      <c r="TQP104" s="751"/>
      <c r="TQQ104" s="751"/>
      <c r="TQR104" s="751"/>
      <c r="TQS104" s="751"/>
      <c r="TQT104" s="751"/>
      <c r="TQU104" s="751"/>
      <c r="TQV104" s="751"/>
      <c r="TQW104" s="751"/>
      <c r="TQX104" s="751"/>
      <c r="TQY104" s="751"/>
      <c r="TQZ104" s="751"/>
      <c r="TRA104" s="751"/>
      <c r="TRB104" s="751"/>
      <c r="TRC104" s="751"/>
      <c r="TRD104" s="751"/>
      <c r="TRE104" s="751"/>
      <c r="TRF104" s="751"/>
      <c r="TRG104" s="751"/>
      <c r="TRH104" s="751"/>
      <c r="TRI104" s="751"/>
      <c r="TRJ104" s="751"/>
      <c r="TRK104" s="751"/>
      <c r="TRL104" s="751"/>
      <c r="TRM104" s="751"/>
      <c r="TRN104" s="751"/>
      <c r="TRO104" s="751"/>
      <c r="TRP104" s="751"/>
      <c r="TRQ104" s="751"/>
      <c r="TRR104" s="751"/>
      <c r="TRS104" s="751"/>
      <c r="TRT104" s="751"/>
      <c r="TRU104" s="751"/>
      <c r="TRV104" s="751"/>
      <c r="TRW104" s="751"/>
      <c r="TRX104" s="751"/>
      <c r="TRY104" s="751"/>
      <c r="TRZ104" s="751"/>
      <c r="TSA104" s="751"/>
      <c r="TSB104" s="751"/>
      <c r="TSC104" s="751"/>
      <c r="TSD104" s="751"/>
      <c r="TSE104" s="751"/>
      <c r="TSF104" s="751"/>
      <c r="TSG104" s="751"/>
      <c r="TSH104" s="751"/>
      <c r="TSI104" s="751"/>
      <c r="TSJ104" s="751"/>
      <c r="TSK104" s="751"/>
      <c r="TSL104" s="751"/>
      <c r="TSM104" s="751"/>
      <c r="TSN104" s="751"/>
      <c r="TSO104" s="751"/>
      <c r="TSP104" s="751"/>
      <c r="TSQ104" s="751"/>
      <c r="TSR104" s="751"/>
      <c r="TSS104" s="751"/>
      <c r="TST104" s="751"/>
      <c r="TSU104" s="751"/>
      <c r="TSV104" s="751"/>
      <c r="TSW104" s="751"/>
      <c r="TSX104" s="751"/>
      <c r="TSY104" s="751"/>
      <c r="TSZ104" s="751"/>
      <c r="TTA104" s="751"/>
      <c r="TTB104" s="751"/>
      <c r="TTC104" s="751"/>
      <c r="TTD104" s="751"/>
      <c r="TTE104" s="751"/>
      <c r="TTF104" s="751"/>
      <c r="TTG104" s="751"/>
      <c r="TTH104" s="751"/>
      <c r="TTI104" s="751"/>
      <c r="TTJ104" s="751"/>
      <c r="TTK104" s="751"/>
      <c r="TTL104" s="751"/>
      <c r="TTM104" s="751"/>
      <c r="TTN104" s="751"/>
      <c r="TTO104" s="751"/>
      <c r="TTP104" s="751"/>
      <c r="TTQ104" s="751"/>
      <c r="TTR104" s="751"/>
      <c r="TTS104" s="751"/>
      <c r="TTT104" s="751"/>
      <c r="TTU104" s="751"/>
      <c r="TTV104" s="751"/>
      <c r="TTW104" s="751"/>
      <c r="TTX104" s="751"/>
      <c r="TTY104" s="751"/>
      <c r="TTZ104" s="751"/>
      <c r="TUA104" s="751"/>
      <c r="TUB104" s="751"/>
      <c r="TUC104" s="751"/>
      <c r="TUD104" s="751"/>
      <c r="TUE104" s="751"/>
      <c r="TUF104" s="751"/>
      <c r="TUG104" s="751"/>
      <c r="TUH104" s="751"/>
      <c r="TUI104" s="751"/>
      <c r="TUJ104" s="751"/>
      <c r="TUK104" s="751"/>
      <c r="TUL104" s="751"/>
      <c r="TUM104" s="751"/>
      <c r="TUN104" s="751"/>
      <c r="TUO104" s="751"/>
      <c r="TUP104" s="751"/>
      <c r="TUQ104" s="751"/>
      <c r="TUR104" s="751"/>
      <c r="TUS104" s="751"/>
      <c r="TUT104" s="751"/>
      <c r="TUU104" s="751"/>
      <c r="TUV104" s="751"/>
      <c r="TUW104" s="751"/>
      <c r="TUX104" s="751"/>
      <c r="TUY104" s="751"/>
      <c r="TUZ104" s="751"/>
      <c r="TVA104" s="751"/>
      <c r="TVB104" s="751"/>
      <c r="TVC104" s="751"/>
      <c r="TVD104" s="751"/>
      <c r="TVE104" s="751"/>
      <c r="TVF104" s="751"/>
      <c r="TVG104" s="751"/>
      <c r="TVH104" s="751"/>
      <c r="TVI104" s="751"/>
      <c r="TVJ104" s="751"/>
      <c r="TVK104" s="751"/>
      <c r="TVL104" s="751"/>
      <c r="TVM104" s="751"/>
      <c r="TVN104" s="751"/>
      <c r="TVO104" s="751"/>
      <c r="TVP104" s="751"/>
      <c r="TVQ104" s="751"/>
      <c r="TVR104" s="751"/>
      <c r="TVS104" s="751"/>
      <c r="TVT104" s="751"/>
      <c r="TVU104" s="751"/>
      <c r="TVV104" s="751"/>
      <c r="TVW104" s="751"/>
      <c r="TVX104" s="751"/>
      <c r="TVY104" s="751"/>
      <c r="TVZ104" s="751"/>
      <c r="TWA104" s="751"/>
      <c r="TWB104" s="751"/>
      <c r="TWC104" s="751"/>
      <c r="TWD104" s="751"/>
      <c r="TWE104" s="751"/>
      <c r="TWF104" s="751"/>
      <c r="TWG104" s="751"/>
      <c r="TWH104" s="751"/>
      <c r="TWI104" s="751"/>
      <c r="TWJ104" s="751"/>
      <c r="TWK104" s="751"/>
      <c r="TWL104" s="751"/>
      <c r="TWM104" s="751"/>
      <c r="TWN104" s="751"/>
      <c r="TWO104" s="751"/>
      <c r="TWP104" s="751"/>
      <c r="TWQ104" s="751"/>
      <c r="TWR104" s="751"/>
      <c r="TWS104" s="751"/>
      <c r="TWT104" s="751"/>
      <c r="TWU104" s="751"/>
      <c r="TWV104" s="751"/>
      <c r="TWW104" s="751"/>
      <c r="TWX104" s="751"/>
      <c r="TWY104" s="751"/>
      <c r="TWZ104" s="751"/>
      <c r="TXA104" s="751"/>
      <c r="TXB104" s="751"/>
      <c r="TXC104" s="751"/>
      <c r="TXD104" s="751"/>
      <c r="TXE104" s="751"/>
      <c r="TXF104" s="751"/>
      <c r="TXG104" s="751"/>
      <c r="TXH104" s="751"/>
      <c r="TXI104" s="751"/>
      <c r="TXJ104" s="751"/>
      <c r="TXK104" s="751"/>
      <c r="TXL104" s="751"/>
      <c r="TXM104" s="751"/>
      <c r="TXN104" s="751"/>
      <c r="TXO104" s="751"/>
      <c r="TXP104" s="751"/>
      <c r="TXQ104" s="751"/>
      <c r="TXR104" s="751"/>
      <c r="TXS104" s="751"/>
      <c r="TXT104" s="751"/>
      <c r="TXU104" s="751"/>
      <c r="TXV104" s="751"/>
      <c r="TXW104" s="751"/>
      <c r="TXX104" s="751"/>
      <c r="TXY104" s="751"/>
      <c r="TXZ104" s="751"/>
      <c r="TYA104" s="751"/>
      <c r="TYB104" s="751"/>
      <c r="TYC104" s="751"/>
      <c r="TYD104" s="751"/>
      <c r="TYE104" s="751"/>
      <c r="TYF104" s="751"/>
      <c r="TYG104" s="751"/>
      <c r="TYH104" s="751"/>
      <c r="TYI104" s="751"/>
      <c r="TYJ104" s="751"/>
      <c r="TYK104" s="751"/>
      <c r="TYL104" s="751"/>
      <c r="TYM104" s="751"/>
      <c r="TYN104" s="751"/>
      <c r="TYO104" s="751"/>
      <c r="TYP104" s="751"/>
      <c r="TYQ104" s="751"/>
      <c r="TYR104" s="751"/>
      <c r="TYS104" s="751"/>
      <c r="TYT104" s="751"/>
      <c r="TYU104" s="751"/>
      <c r="TYV104" s="751"/>
      <c r="TYW104" s="751"/>
      <c r="TYX104" s="751"/>
      <c r="TYY104" s="751"/>
      <c r="TYZ104" s="751"/>
      <c r="TZA104" s="751"/>
      <c r="TZB104" s="751"/>
      <c r="TZC104" s="751"/>
      <c r="TZD104" s="751"/>
      <c r="TZE104" s="751"/>
      <c r="TZF104" s="751"/>
      <c r="TZG104" s="751"/>
      <c r="TZH104" s="751"/>
      <c r="TZI104" s="751"/>
      <c r="TZJ104" s="751"/>
      <c r="TZK104" s="751"/>
      <c r="TZL104" s="751"/>
      <c r="TZM104" s="751"/>
      <c r="TZN104" s="751"/>
      <c r="TZO104" s="751"/>
      <c r="TZP104" s="751"/>
      <c r="TZQ104" s="751"/>
      <c r="TZR104" s="751"/>
      <c r="TZS104" s="751"/>
      <c r="TZT104" s="751"/>
      <c r="TZU104" s="751"/>
      <c r="TZV104" s="751"/>
      <c r="TZW104" s="751"/>
      <c r="TZX104" s="751"/>
      <c r="TZY104" s="751"/>
      <c r="TZZ104" s="751"/>
      <c r="UAA104" s="751"/>
      <c r="UAB104" s="751"/>
      <c r="UAC104" s="751"/>
      <c r="UAD104" s="751"/>
      <c r="UAE104" s="751"/>
      <c r="UAF104" s="751"/>
      <c r="UAG104" s="751"/>
      <c r="UAH104" s="751"/>
      <c r="UAI104" s="751"/>
      <c r="UAJ104" s="751"/>
      <c r="UAK104" s="751"/>
      <c r="UAL104" s="751"/>
      <c r="UAM104" s="751"/>
      <c r="UAN104" s="751"/>
      <c r="UAO104" s="751"/>
      <c r="UAP104" s="751"/>
      <c r="UAQ104" s="751"/>
      <c r="UAR104" s="751"/>
      <c r="UAS104" s="751"/>
      <c r="UAT104" s="751"/>
      <c r="UAU104" s="751"/>
      <c r="UAV104" s="751"/>
      <c r="UAW104" s="751"/>
      <c r="UAX104" s="751"/>
      <c r="UAY104" s="751"/>
      <c r="UAZ104" s="751"/>
      <c r="UBA104" s="751"/>
      <c r="UBB104" s="751"/>
      <c r="UBC104" s="751"/>
      <c r="UBD104" s="751"/>
      <c r="UBE104" s="751"/>
      <c r="UBF104" s="751"/>
      <c r="UBG104" s="751"/>
      <c r="UBH104" s="751"/>
      <c r="UBI104" s="751"/>
      <c r="UBJ104" s="751"/>
      <c r="UBK104" s="751"/>
      <c r="UBL104" s="751"/>
      <c r="UBM104" s="751"/>
      <c r="UBN104" s="751"/>
      <c r="UBO104" s="751"/>
      <c r="UBP104" s="751"/>
      <c r="UBQ104" s="751"/>
      <c r="UBR104" s="751"/>
      <c r="UBS104" s="751"/>
      <c r="UBT104" s="751"/>
      <c r="UBU104" s="751"/>
      <c r="UBV104" s="751"/>
      <c r="UBW104" s="751"/>
      <c r="UBX104" s="751"/>
      <c r="UBY104" s="751"/>
      <c r="UBZ104" s="751"/>
      <c r="UCA104" s="751"/>
      <c r="UCB104" s="751"/>
      <c r="UCC104" s="751"/>
      <c r="UCD104" s="751"/>
      <c r="UCE104" s="751"/>
      <c r="UCF104" s="751"/>
      <c r="UCG104" s="751"/>
      <c r="UCH104" s="751"/>
      <c r="UCI104" s="751"/>
      <c r="UCJ104" s="751"/>
      <c r="UCK104" s="751"/>
      <c r="UCL104" s="751"/>
      <c r="UCM104" s="751"/>
      <c r="UCN104" s="751"/>
      <c r="UCO104" s="751"/>
      <c r="UCP104" s="751"/>
      <c r="UCQ104" s="751"/>
      <c r="UCR104" s="751"/>
      <c r="UCS104" s="751"/>
      <c r="UCT104" s="751"/>
      <c r="UCU104" s="751"/>
      <c r="UCV104" s="751"/>
      <c r="UCW104" s="751"/>
      <c r="UCX104" s="751"/>
      <c r="UCY104" s="751"/>
      <c r="UCZ104" s="751"/>
      <c r="UDA104" s="751"/>
      <c r="UDB104" s="751"/>
      <c r="UDC104" s="751"/>
      <c r="UDD104" s="751"/>
      <c r="UDE104" s="751"/>
      <c r="UDF104" s="751"/>
      <c r="UDG104" s="751"/>
      <c r="UDH104" s="751"/>
      <c r="UDI104" s="751"/>
      <c r="UDJ104" s="751"/>
      <c r="UDK104" s="751"/>
      <c r="UDL104" s="751"/>
      <c r="UDM104" s="751"/>
      <c r="UDN104" s="751"/>
      <c r="UDO104" s="751"/>
      <c r="UDP104" s="751"/>
      <c r="UDQ104" s="751"/>
      <c r="UDR104" s="751"/>
      <c r="UDS104" s="751"/>
      <c r="UDT104" s="751"/>
      <c r="UDU104" s="751"/>
      <c r="UDV104" s="751"/>
      <c r="UDW104" s="751"/>
      <c r="UDX104" s="751"/>
      <c r="UDY104" s="751"/>
      <c r="UDZ104" s="751"/>
      <c r="UEA104" s="751"/>
      <c r="UEB104" s="751"/>
      <c r="UEC104" s="751"/>
      <c r="UED104" s="751"/>
      <c r="UEE104" s="751"/>
      <c r="UEF104" s="751"/>
      <c r="UEG104" s="751"/>
      <c r="UEH104" s="751"/>
      <c r="UEI104" s="751"/>
      <c r="UEJ104" s="751"/>
      <c r="UEK104" s="751"/>
      <c r="UEL104" s="751"/>
      <c r="UEM104" s="751"/>
      <c r="UEN104" s="751"/>
      <c r="UEO104" s="751"/>
      <c r="UEP104" s="751"/>
      <c r="UEQ104" s="751"/>
      <c r="UER104" s="751"/>
      <c r="UES104" s="751"/>
      <c r="UET104" s="751"/>
      <c r="UEU104" s="751"/>
      <c r="UEV104" s="751"/>
      <c r="UEW104" s="751"/>
      <c r="UEX104" s="751"/>
      <c r="UEY104" s="751"/>
      <c r="UEZ104" s="751"/>
      <c r="UFA104" s="751"/>
      <c r="UFB104" s="751"/>
      <c r="UFC104" s="751"/>
      <c r="UFD104" s="751"/>
      <c r="UFE104" s="751"/>
      <c r="UFF104" s="751"/>
      <c r="UFG104" s="751"/>
      <c r="UFH104" s="751"/>
      <c r="UFI104" s="751"/>
      <c r="UFJ104" s="751"/>
      <c r="UFK104" s="751"/>
      <c r="UFL104" s="751"/>
      <c r="UFM104" s="751"/>
      <c r="UFN104" s="751"/>
      <c r="UFO104" s="751"/>
      <c r="UFP104" s="751"/>
      <c r="UFQ104" s="751"/>
      <c r="UFR104" s="751"/>
      <c r="UFS104" s="751"/>
      <c r="UFT104" s="751"/>
      <c r="UFU104" s="751"/>
      <c r="UFV104" s="751"/>
      <c r="UFW104" s="751"/>
      <c r="UFX104" s="751"/>
      <c r="UFY104" s="751"/>
      <c r="UFZ104" s="751"/>
      <c r="UGA104" s="751"/>
      <c r="UGB104" s="751"/>
      <c r="UGC104" s="751"/>
      <c r="UGD104" s="751"/>
      <c r="UGE104" s="751"/>
      <c r="UGF104" s="751"/>
      <c r="UGG104" s="751"/>
      <c r="UGH104" s="751"/>
      <c r="UGI104" s="751"/>
      <c r="UGJ104" s="751"/>
      <c r="UGK104" s="751"/>
      <c r="UGL104" s="751"/>
      <c r="UGM104" s="751"/>
      <c r="UGN104" s="751"/>
      <c r="UGO104" s="751"/>
      <c r="UGP104" s="751"/>
      <c r="UGQ104" s="751"/>
      <c r="UGR104" s="751"/>
      <c r="UGS104" s="751"/>
      <c r="UGT104" s="751"/>
      <c r="UGU104" s="751"/>
      <c r="UGV104" s="751"/>
      <c r="UGW104" s="751"/>
      <c r="UGX104" s="751"/>
      <c r="UGY104" s="751"/>
      <c r="UGZ104" s="751"/>
      <c r="UHA104" s="751"/>
      <c r="UHB104" s="751"/>
      <c r="UHC104" s="751"/>
      <c r="UHD104" s="751"/>
      <c r="UHE104" s="751"/>
      <c r="UHF104" s="751"/>
      <c r="UHG104" s="751"/>
      <c r="UHH104" s="751"/>
      <c r="UHI104" s="751"/>
      <c r="UHJ104" s="751"/>
      <c r="UHK104" s="751"/>
      <c r="UHL104" s="751"/>
      <c r="UHM104" s="751"/>
      <c r="UHN104" s="751"/>
      <c r="UHO104" s="751"/>
      <c r="UHP104" s="751"/>
      <c r="UHQ104" s="751"/>
      <c r="UHR104" s="751"/>
      <c r="UHS104" s="751"/>
      <c r="UHT104" s="751"/>
      <c r="UHU104" s="751"/>
      <c r="UHV104" s="751"/>
      <c r="UHW104" s="751"/>
      <c r="UHX104" s="751"/>
      <c r="UHY104" s="751"/>
      <c r="UHZ104" s="751"/>
      <c r="UIA104" s="751"/>
      <c r="UIB104" s="751"/>
      <c r="UIC104" s="751"/>
      <c r="UID104" s="751"/>
      <c r="UIE104" s="751"/>
      <c r="UIF104" s="751"/>
      <c r="UIG104" s="751"/>
      <c r="UIH104" s="751"/>
      <c r="UII104" s="751"/>
      <c r="UIJ104" s="751"/>
      <c r="UIK104" s="751"/>
      <c r="UIL104" s="751"/>
      <c r="UIM104" s="751"/>
      <c r="UIN104" s="751"/>
      <c r="UIO104" s="751"/>
      <c r="UIP104" s="751"/>
      <c r="UIQ104" s="751"/>
      <c r="UIR104" s="751"/>
      <c r="UIS104" s="751"/>
      <c r="UIT104" s="751"/>
      <c r="UIU104" s="751"/>
      <c r="UIV104" s="751"/>
      <c r="UIW104" s="751"/>
      <c r="UIX104" s="751"/>
      <c r="UIY104" s="751"/>
      <c r="UIZ104" s="751"/>
      <c r="UJA104" s="751"/>
      <c r="UJB104" s="751"/>
      <c r="UJC104" s="751"/>
      <c r="UJD104" s="751"/>
      <c r="UJE104" s="751"/>
      <c r="UJF104" s="751"/>
      <c r="UJG104" s="751"/>
      <c r="UJH104" s="751"/>
      <c r="UJI104" s="751"/>
      <c r="UJJ104" s="751"/>
      <c r="UJK104" s="751"/>
      <c r="UJL104" s="751"/>
      <c r="UJM104" s="751"/>
      <c r="UJN104" s="751"/>
      <c r="UJO104" s="751"/>
      <c r="UJP104" s="751"/>
      <c r="UJQ104" s="751"/>
      <c r="UJR104" s="751"/>
      <c r="UJS104" s="751"/>
      <c r="UJT104" s="751"/>
      <c r="UJU104" s="751"/>
      <c r="UJV104" s="751"/>
      <c r="UJW104" s="751"/>
      <c r="UJX104" s="751"/>
      <c r="UJY104" s="751"/>
      <c r="UJZ104" s="751"/>
      <c r="UKA104" s="751"/>
      <c r="UKB104" s="751"/>
      <c r="UKC104" s="751"/>
      <c r="UKD104" s="751"/>
      <c r="UKE104" s="751"/>
      <c r="UKF104" s="751"/>
      <c r="UKG104" s="751"/>
      <c r="UKH104" s="751"/>
      <c r="UKI104" s="751"/>
      <c r="UKJ104" s="751"/>
      <c r="UKK104" s="751"/>
      <c r="UKL104" s="751"/>
      <c r="UKM104" s="751"/>
      <c r="UKN104" s="751"/>
      <c r="UKO104" s="751"/>
      <c r="UKP104" s="751"/>
      <c r="UKQ104" s="751"/>
      <c r="UKR104" s="751"/>
      <c r="UKS104" s="751"/>
      <c r="UKT104" s="751"/>
      <c r="UKU104" s="751"/>
      <c r="UKV104" s="751"/>
      <c r="UKW104" s="751"/>
      <c r="UKX104" s="751"/>
      <c r="UKY104" s="751"/>
      <c r="UKZ104" s="751"/>
      <c r="ULA104" s="751"/>
      <c r="ULB104" s="751"/>
      <c r="ULC104" s="751"/>
      <c r="ULD104" s="751"/>
      <c r="ULE104" s="751"/>
      <c r="ULF104" s="751"/>
      <c r="ULG104" s="751"/>
      <c r="ULH104" s="751"/>
      <c r="ULI104" s="751"/>
      <c r="ULJ104" s="751"/>
      <c r="ULK104" s="751"/>
      <c r="ULL104" s="751"/>
      <c r="ULM104" s="751"/>
      <c r="ULN104" s="751"/>
      <c r="ULO104" s="751"/>
      <c r="ULP104" s="751"/>
      <c r="ULQ104" s="751"/>
      <c r="ULR104" s="751"/>
      <c r="ULS104" s="751"/>
      <c r="ULT104" s="751"/>
      <c r="ULU104" s="751"/>
      <c r="ULV104" s="751"/>
      <c r="ULW104" s="751"/>
      <c r="ULX104" s="751"/>
      <c r="ULY104" s="751"/>
      <c r="ULZ104" s="751"/>
      <c r="UMA104" s="751"/>
      <c r="UMB104" s="751"/>
      <c r="UMC104" s="751"/>
      <c r="UMD104" s="751"/>
      <c r="UME104" s="751"/>
      <c r="UMF104" s="751"/>
      <c r="UMG104" s="751"/>
      <c r="UMH104" s="751"/>
      <c r="UMI104" s="751"/>
      <c r="UMJ104" s="751"/>
      <c r="UMK104" s="751"/>
      <c r="UML104" s="751"/>
      <c r="UMM104" s="751"/>
      <c r="UMN104" s="751"/>
      <c r="UMO104" s="751"/>
      <c r="UMP104" s="751"/>
      <c r="UMQ104" s="751"/>
      <c r="UMR104" s="751"/>
      <c r="UMS104" s="751"/>
      <c r="UMT104" s="751"/>
      <c r="UMU104" s="751"/>
      <c r="UMV104" s="751"/>
      <c r="UMW104" s="751"/>
      <c r="UMX104" s="751"/>
      <c r="UMY104" s="751"/>
      <c r="UMZ104" s="751"/>
      <c r="UNA104" s="751"/>
      <c r="UNB104" s="751"/>
      <c r="UNC104" s="751"/>
      <c r="UND104" s="751"/>
      <c r="UNE104" s="751"/>
      <c r="UNF104" s="751"/>
      <c r="UNG104" s="751"/>
      <c r="UNH104" s="751"/>
      <c r="UNI104" s="751"/>
      <c r="UNJ104" s="751"/>
      <c r="UNK104" s="751"/>
      <c r="UNL104" s="751"/>
      <c r="UNM104" s="751"/>
      <c r="UNN104" s="751"/>
      <c r="UNO104" s="751"/>
      <c r="UNP104" s="751"/>
      <c r="UNQ104" s="751"/>
      <c r="UNR104" s="751"/>
      <c r="UNS104" s="751"/>
      <c r="UNT104" s="751"/>
      <c r="UNU104" s="751"/>
      <c r="UNV104" s="751"/>
      <c r="UNW104" s="751"/>
      <c r="UNX104" s="751"/>
      <c r="UNY104" s="751"/>
      <c r="UNZ104" s="751"/>
      <c r="UOA104" s="751"/>
      <c r="UOB104" s="751"/>
      <c r="UOC104" s="751"/>
      <c r="UOD104" s="751"/>
      <c r="UOE104" s="751"/>
      <c r="UOF104" s="751"/>
      <c r="UOG104" s="751"/>
      <c r="UOH104" s="751"/>
      <c r="UOI104" s="751"/>
      <c r="UOJ104" s="751"/>
      <c r="UOK104" s="751"/>
      <c r="UOL104" s="751"/>
      <c r="UOM104" s="751"/>
      <c r="UON104" s="751"/>
      <c r="UOO104" s="751"/>
      <c r="UOP104" s="751"/>
      <c r="UOQ104" s="751"/>
      <c r="UOR104" s="751"/>
      <c r="UOS104" s="751"/>
      <c r="UOT104" s="751"/>
      <c r="UOU104" s="751"/>
      <c r="UOV104" s="751"/>
      <c r="UOW104" s="751"/>
      <c r="UOX104" s="751"/>
      <c r="UOY104" s="751"/>
      <c r="UOZ104" s="751"/>
      <c r="UPA104" s="751"/>
      <c r="UPB104" s="751"/>
      <c r="UPC104" s="751"/>
      <c r="UPD104" s="751"/>
      <c r="UPE104" s="751"/>
      <c r="UPF104" s="751"/>
      <c r="UPG104" s="751"/>
      <c r="UPH104" s="751"/>
      <c r="UPI104" s="751"/>
      <c r="UPJ104" s="751"/>
      <c r="UPK104" s="751"/>
      <c r="UPL104" s="751"/>
      <c r="UPM104" s="751"/>
      <c r="UPN104" s="751"/>
      <c r="UPO104" s="751"/>
      <c r="UPP104" s="751"/>
      <c r="UPQ104" s="751"/>
      <c r="UPR104" s="751"/>
      <c r="UPS104" s="751"/>
      <c r="UPT104" s="751"/>
      <c r="UPU104" s="751"/>
      <c r="UPV104" s="751"/>
      <c r="UPW104" s="751"/>
      <c r="UPX104" s="751"/>
      <c r="UPY104" s="751"/>
      <c r="UPZ104" s="751"/>
      <c r="UQA104" s="751"/>
      <c r="UQB104" s="751"/>
      <c r="UQC104" s="751"/>
      <c r="UQD104" s="751"/>
      <c r="UQE104" s="751"/>
      <c r="UQF104" s="751"/>
      <c r="UQG104" s="751"/>
      <c r="UQH104" s="751"/>
      <c r="UQI104" s="751"/>
      <c r="UQJ104" s="751"/>
      <c r="UQK104" s="751"/>
      <c r="UQL104" s="751"/>
      <c r="UQM104" s="751"/>
      <c r="UQN104" s="751"/>
      <c r="UQO104" s="751"/>
      <c r="UQP104" s="751"/>
      <c r="UQQ104" s="751"/>
      <c r="UQR104" s="751"/>
      <c r="UQS104" s="751"/>
      <c r="UQT104" s="751"/>
      <c r="UQU104" s="751"/>
      <c r="UQV104" s="751"/>
      <c r="UQW104" s="751"/>
      <c r="UQX104" s="751"/>
      <c r="UQY104" s="751"/>
      <c r="UQZ104" s="751"/>
      <c r="URA104" s="751"/>
      <c r="URB104" s="751"/>
      <c r="URC104" s="751"/>
      <c r="URD104" s="751"/>
      <c r="URE104" s="751"/>
      <c r="URF104" s="751"/>
      <c r="URG104" s="751"/>
      <c r="URH104" s="751"/>
      <c r="URI104" s="751"/>
      <c r="URJ104" s="751"/>
      <c r="URK104" s="751"/>
      <c r="URL104" s="751"/>
      <c r="URM104" s="751"/>
      <c r="URN104" s="751"/>
      <c r="URO104" s="751"/>
      <c r="URP104" s="751"/>
      <c r="URQ104" s="751"/>
      <c r="URR104" s="751"/>
      <c r="URS104" s="751"/>
      <c r="URT104" s="751"/>
      <c r="URU104" s="751"/>
      <c r="URV104" s="751"/>
      <c r="URW104" s="751"/>
      <c r="URX104" s="751"/>
      <c r="URY104" s="751"/>
      <c r="URZ104" s="751"/>
      <c r="USA104" s="751"/>
      <c r="USB104" s="751"/>
      <c r="USC104" s="751"/>
      <c r="USD104" s="751"/>
      <c r="USE104" s="751"/>
      <c r="USF104" s="751"/>
      <c r="USG104" s="751"/>
      <c r="USH104" s="751"/>
      <c r="USI104" s="751"/>
      <c r="USJ104" s="751"/>
      <c r="USK104" s="751"/>
      <c r="USL104" s="751"/>
      <c r="USM104" s="751"/>
      <c r="USN104" s="751"/>
      <c r="USO104" s="751"/>
      <c r="USP104" s="751"/>
      <c r="USQ104" s="751"/>
      <c r="USR104" s="751"/>
      <c r="USS104" s="751"/>
      <c r="UST104" s="751"/>
      <c r="USU104" s="751"/>
      <c r="USV104" s="751"/>
      <c r="USW104" s="751"/>
      <c r="USX104" s="751"/>
      <c r="USY104" s="751"/>
      <c r="USZ104" s="751"/>
      <c r="UTA104" s="751"/>
      <c r="UTB104" s="751"/>
      <c r="UTC104" s="751"/>
      <c r="UTD104" s="751"/>
      <c r="UTE104" s="751"/>
      <c r="UTF104" s="751"/>
      <c r="UTG104" s="751"/>
      <c r="UTH104" s="751"/>
      <c r="UTI104" s="751"/>
      <c r="UTJ104" s="751"/>
      <c r="UTK104" s="751"/>
      <c r="UTL104" s="751"/>
      <c r="UTM104" s="751"/>
      <c r="UTN104" s="751"/>
      <c r="UTO104" s="751"/>
      <c r="UTP104" s="751"/>
      <c r="UTQ104" s="751"/>
      <c r="UTR104" s="751"/>
      <c r="UTS104" s="751"/>
      <c r="UTT104" s="751"/>
      <c r="UTU104" s="751"/>
      <c r="UTV104" s="751"/>
      <c r="UTW104" s="751"/>
      <c r="UTX104" s="751"/>
      <c r="UTY104" s="751"/>
      <c r="UTZ104" s="751"/>
      <c r="UUA104" s="751"/>
      <c r="UUB104" s="751"/>
      <c r="UUC104" s="751"/>
      <c r="UUD104" s="751"/>
      <c r="UUE104" s="751"/>
      <c r="UUF104" s="751"/>
      <c r="UUG104" s="751"/>
      <c r="UUH104" s="751"/>
      <c r="UUI104" s="751"/>
      <c r="UUJ104" s="751"/>
      <c r="UUK104" s="751"/>
      <c r="UUL104" s="751"/>
      <c r="UUM104" s="751"/>
      <c r="UUN104" s="751"/>
      <c r="UUO104" s="751"/>
      <c r="UUP104" s="751"/>
      <c r="UUQ104" s="751"/>
      <c r="UUR104" s="751"/>
      <c r="UUS104" s="751"/>
      <c r="UUT104" s="751"/>
      <c r="UUU104" s="751"/>
      <c r="UUV104" s="751"/>
      <c r="UUW104" s="751"/>
      <c r="UUX104" s="751"/>
      <c r="UUY104" s="751"/>
      <c r="UUZ104" s="751"/>
      <c r="UVA104" s="751"/>
      <c r="UVB104" s="751"/>
      <c r="UVC104" s="751"/>
      <c r="UVD104" s="751"/>
      <c r="UVE104" s="751"/>
      <c r="UVF104" s="751"/>
      <c r="UVG104" s="751"/>
      <c r="UVH104" s="751"/>
      <c r="UVI104" s="751"/>
      <c r="UVJ104" s="751"/>
      <c r="UVK104" s="751"/>
      <c r="UVL104" s="751"/>
      <c r="UVM104" s="751"/>
      <c r="UVN104" s="751"/>
      <c r="UVO104" s="751"/>
      <c r="UVP104" s="751"/>
      <c r="UVQ104" s="751"/>
      <c r="UVR104" s="751"/>
      <c r="UVS104" s="751"/>
      <c r="UVT104" s="751"/>
      <c r="UVU104" s="751"/>
      <c r="UVV104" s="751"/>
      <c r="UVW104" s="751"/>
      <c r="UVX104" s="751"/>
      <c r="UVY104" s="751"/>
      <c r="UVZ104" s="751"/>
      <c r="UWA104" s="751"/>
      <c r="UWB104" s="751"/>
      <c r="UWC104" s="751"/>
      <c r="UWD104" s="751"/>
      <c r="UWE104" s="751"/>
      <c r="UWF104" s="751"/>
      <c r="UWG104" s="751"/>
      <c r="UWH104" s="751"/>
      <c r="UWI104" s="751"/>
      <c r="UWJ104" s="751"/>
      <c r="UWK104" s="751"/>
      <c r="UWL104" s="751"/>
      <c r="UWM104" s="751"/>
      <c r="UWN104" s="751"/>
      <c r="UWO104" s="751"/>
      <c r="UWP104" s="751"/>
      <c r="UWQ104" s="751"/>
      <c r="UWR104" s="751"/>
      <c r="UWS104" s="751"/>
      <c r="UWT104" s="751"/>
      <c r="UWU104" s="751"/>
      <c r="UWV104" s="751"/>
      <c r="UWW104" s="751"/>
      <c r="UWX104" s="751"/>
      <c r="UWY104" s="751"/>
      <c r="UWZ104" s="751"/>
      <c r="UXA104" s="751"/>
      <c r="UXB104" s="751"/>
      <c r="UXC104" s="751"/>
      <c r="UXD104" s="751"/>
      <c r="UXE104" s="751"/>
      <c r="UXF104" s="751"/>
      <c r="UXG104" s="751"/>
      <c r="UXH104" s="751"/>
      <c r="UXI104" s="751"/>
      <c r="UXJ104" s="751"/>
      <c r="UXK104" s="751"/>
      <c r="UXL104" s="751"/>
      <c r="UXM104" s="751"/>
      <c r="UXN104" s="751"/>
      <c r="UXO104" s="751"/>
      <c r="UXP104" s="751"/>
      <c r="UXQ104" s="751"/>
      <c r="UXR104" s="751"/>
      <c r="UXS104" s="751"/>
      <c r="UXT104" s="751"/>
      <c r="UXU104" s="751"/>
      <c r="UXV104" s="751"/>
      <c r="UXW104" s="751"/>
      <c r="UXX104" s="751"/>
      <c r="UXY104" s="751"/>
      <c r="UXZ104" s="751"/>
      <c r="UYA104" s="751"/>
      <c r="UYB104" s="751"/>
      <c r="UYC104" s="751"/>
      <c r="UYD104" s="751"/>
      <c r="UYE104" s="751"/>
      <c r="UYF104" s="751"/>
      <c r="UYG104" s="751"/>
      <c r="UYH104" s="751"/>
      <c r="UYI104" s="751"/>
      <c r="UYJ104" s="751"/>
      <c r="UYK104" s="751"/>
      <c r="UYL104" s="751"/>
      <c r="UYM104" s="751"/>
      <c r="UYN104" s="751"/>
      <c r="UYO104" s="751"/>
      <c r="UYP104" s="751"/>
      <c r="UYQ104" s="751"/>
      <c r="UYR104" s="751"/>
      <c r="UYS104" s="751"/>
      <c r="UYT104" s="751"/>
      <c r="UYU104" s="751"/>
      <c r="UYV104" s="751"/>
      <c r="UYW104" s="751"/>
      <c r="UYX104" s="751"/>
      <c r="UYY104" s="751"/>
      <c r="UYZ104" s="751"/>
      <c r="UZA104" s="751"/>
      <c r="UZB104" s="751"/>
      <c r="UZC104" s="751"/>
      <c r="UZD104" s="751"/>
      <c r="UZE104" s="751"/>
      <c r="UZF104" s="751"/>
      <c r="UZG104" s="751"/>
      <c r="UZH104" s="751"/>
      <c r="UZI104" s="751"/>
      <c r="UZJ104" s="751"/>
      <c r="UZK104" s="751"/>
      <c r="UZL104" s="751"/>
      <c r="UZM104" s="751"/>
      <c r="UZN104" s="751"/>
      <c r="UZO104" s="751"/>
      <c r="UZP104" s="751"/>
      <c r="UZQ104" s="751"/>
      <c r="UZR104" s="751"/>
      <c r="UZS104" s="751"/>
      <c r="UZT104" s="751"/>
      <c r="UZU104" s="751"/>
      <c r="UZV104" s="751"/>
      <c r="UZW104" s="751"/>
      <c r="UZX104" s="751"/>
      <c r="UZY104" s="751"/>
      <c r="UZZ104" s="751"/>
      <c r="VAA104" s="751"/>
      <c r="VAB104" s="751"/>
      <c r="VAC104" s="751"/>
      <c r="VAD104" s="751"/>
      <c r="VAE104" s="751"/>
      <c r="VAF104" s="751"/>
      <c r="VAG104" s="751"/>
      <c r="VAH104" s="751"/>
      <c r="VAI104" s="751"/>
      <c r="VAJ104" s="751"/>
      <c r="VAK104" s="751"/>
      <c r="VAL104" s="751"/>
      <c r="VAM104" s="751"/>
      <c r="VAN104" s="751"/>
      <c r="VAO104" s="751"/>
      <c r="VAP104" s="751"/>
      <c r="VAQ104" s="751"/>
      <c r="VAR104" s="751"/>
      <c r="VAS104" s="751"/>
      <c r="VAT104" s="751"/>
      <c r="VAU104" s="751"/>
      <c r="VAV104" s="751"/>
      <c r="VAW104" s="751"/>
      <c r="VAX104" s="751"/>
      <c r="VAY104" s="751"/>
      <c r="VAZ104" s="751"/>
      <c r="VBA104" s="751"/>
      <c r="VBB104" s="751"/>
      <c r="VBC104" s="751"/>
      <c r="VBD104" s="751"/>
      <c r="VBE104" s="751"/>
      <c r="VBF104" s="751"/>
      <c r="VBG104" s="751"/>
      <c r="VBH104" s="751"/>
      <c r="VBI104" s="751"/>
      <c r="VBJ104" s="751"/>
      <c r="VBK104" s="751"/>
      <c r="VBL104" s="751"/>
      <c r="VBM104" s="751"/>
      <c r="VBN104" s="751"/>
      <c r="VBO104" s="751"/>
      <c r="VBP104" s="751"/>
      <c r="VBQ104" s="751"/>
      <c r="VBR104" s="751"/>
      <c r="VBS104" s="751"/>
      <c r="VBT104" s="751"/>
      <c r="VBU104" s="751"/>
      <c r="VBV104" s="751"/>
      <c r="VBW104" s="751"/>
      <c r="VBX104" s="751"/>
      <c r="VBY104" s="751"/>
      <c r="VBZ104" s="751"/>
      <c r="VCA104" s="751"/>
      <c r="VCB104" s="751"/>
      <c r="VCC104" s="751"/>
      <c r="VCD104" s="751"/>
      <c r="VCE104" s="751"/>
      <c r="VCF104" s="751"/>
      <c r="VCG104" s="751"/>
      <c r="VCH104" s="751"/>
      <c r="VCI104" s="751"/>
      <c r="VCJ104" s="751"/>
      <c r="VCK104" s="751"/>
      <c r="VCL104" s="751"/>
      <c r="VCM104" s="751"/>
      <c r="VCN104" s="751"/>
      <c r="VCO104" s="751"/>
      <c r="VCP104" s="751"/>
      <c r="VCQ104" s="751"/>
      <c r="VCR104" s="751"/>
      <c r="VCS104" s="751"/>
      <c r="VCT104" s="751"/>
      <c r="VCU104" s="751"/>
      <c r="VCV104" s="751"/>
      <c r="VCW104" s="751"/>
      <c r="VCX104" s="751"/>
      <c r="VCY104" s="751"/>
      <c r="VCZ104" s="751"/>
      <c r="VDA104" s="751"/>
      <c r="VDB104" s="751"/>
      <c r="VDC104" s="751"/>
      <c r="VDD104" s="751"/>
      <c r="VDE104" s="751"/>
      <c r="VDF104" s="751"/>
      <c r="VDG104" s="751"/>
      <c r="VDH104" s="751"/>
      <c r="VDI104" s="751"/>
      <c r="VDJ104" s="751"/>
      <c r="VDK104" s="751"/>
      <c r="VDL104" s="751"/>
      <c r="VDM104" s="751"/>
      <c r="VDN104" s="751"/>
      <c r="VDO104" s="751"/>
      <c r="VDP104" s="751"/>
      <c r="VDQ104" s="751"/>
      <c r="VDR104" s="751"/>
      <c r="VDS104" s="751"/>
      <c r="VDT104" s="751"/>
      <c r="VDU104" s="751"/>
      <c r="VDV104" s="751"/>
      <c r="VDW104" s="751"/>
      <c r="VDX104" s="751"/>
      <c r="VDY104" s="751"/>
      <c r="VDZ104" s="751"/>
      <c r="VEA104" s="751"/>
      <c r="VEB104" s="751"/>
      <c r="VEC104" s="751"/>
      <c r="VED104" s="751"/>
      <c r="VEE104" s="751"/>
      <c r="VEF104" s="751"/>
      <c r="VEG104" s="751"/>
      <c r="VEH104" s="751"/>
      <c r="VEI104" s="751"/>
      <c r="VEJ104" s="751"/>
      <c r="VEK104" s="751"/>
      <c r="VEL104" s="751"/>
      <c r="VEM104" s="751"/>
      <c r="VEN104" s="751"/>
      <c r="VEO104" s="751"/>
      <c r="VEP104" s="751"/>
      <c r="VEQ104" s="751"/>
      <c r="VER104" s="751"/>
      <c r="VES104" s="751"/>
      <c r="VET104" s="751"/>
      <c r="VEU104" s="751"/>
      <c r="VEV104" s="751"/>
      <c r="VEW104" s="751"/>
      <c r="VEX104" s="751"/>
      <c r="VEY104" s="751"/>
      <c r="VEZ104" s="751"/>
      <c r="VFA104" s="751"/>
      <c r="VFB104" s="751"/>
      <c r="VFC104" s="751"/>
      <c r="VFD104" s="751"/>
      <c r="VFE104" s="751"/>
      <c r="VFF104" s="751"/>
      <c r="VFG104" s="751"/>
      <c r="VFH104" s="751"/>
      <c r="VFI104" s="751"/>
      <c r="VFJ104" s="751"/>
      <c r="VFK104" s="751"/>
      <c r="VFL104" s="751"/>
      <c r="VFM104" s="751"/>
      <c r="VFN104" s="751"/>
      <c r="VFO104" s="751"/>
      <c r="VFP104" s="751"/>
      <c r="VFQ104" s="751"/>
      <c r="VFR104" s="751"/>
      <c r="VFS104" s="751"/>
      <c r="VFT104" s="751"/>
      <c r="VFU104" s="751"/>
      <c r="VFV104" s="751"/>
      <c r="VFW104" s="751"/>
      <c r="VFX104" s="751"/>
      <c r="VFY104" s="751"/>
      <c r="VFZ104" s="751"/>
      <c r="VGA104" s="751"/>
      <c r="VGB104" s="751"/>
      <c r="VGC104" s="751"/>
      <c r="VGD104" s="751"/>
      <c r="VGE104" s="751"/>
      <c r="VGF104" s="751"/>
      <c r="VGG104" s="751"/>
      <c r="VGH104" s="751"/>
      <c r="VGI104" s="751"/>
      <c r="VGJ104" s="751"/>
      <c r="VGK104" s="751"/>
      <c r="VGL104" s="751"/>
      <c r="VGM104" s="751"/>
      <c r="VGN104" s="751"/>
      <c r="VGO104" s="751"/>
      <c r="VGP104" s="751"/>
      <c r="VGQ104" s="751"/>
      <c r="VGR104" s="751"/>
      <c r="VGS104" s="751"/>
      <c r="VGT104" s="751"/>
      <c r="VGU104" s="751"/>
      <c r="VGV104" s="751"/>
      <c r="VGW104" s="751"/>
      <c r="VGX104" s="751"/>
      <c r="VGY104" s="751"/>
      <c r="VGZ104" s="751"/>
      <c r="VHA104" s="751"/>
      <c r="VHB104" s="751"/>
      <c r="VHC104" s="751"/>
      <c r="VHD104" s="751"/>
      <c r="VHE104" s="751"/>
      <c r="VHF104" s="751"/>
      <c r="VHG104" s="751"/>
      <c r="VHH104" s="751"/>
      <c r="VHI104" s="751"/>
      <c r="VHJ104" s="751"/>
      <c r="VHK104" s="751"/>
      <c r="VHL104" s="751"/>
      <c r="VHM104" s="751"/>
      <c r="VHN104" s="751"/>
      <c r="VHO104" s="751"/>
      <c r="VHP104" s="751"/>
      <c r="VHQ104" s="751"/>
      <c r="VHR104" s="751"/>
      <c r="VHS104" s="751"/>
      <c r="VHT104" s="751"/>
      <c r="VHU104" s="751"/>
      <c r="VHV104" s="751"/>
      <c r="VHW104" s="751"/>
      <c r="VHX104" s="751"/>
      <c r="VHY104" s="751"/>
      <c r="VHZ104" s="751"/>
      <c r="VIA104" s="751"/>
      <c r="VIB104" s="751"/>
      <c r="VIC104" s="751"/>
      <c r="VID104" s="751"/>
      <c r="VIE104" s="751"/>
      <c r="VIF104" s="751"/>
      <c r="VIG104" s="751"/>
      <c r="VIH104" s="751"/>
      <c r="VII104" s="751"/>
      <c r="VIJ104" s="751"/>
      <c r="VIK104" s="751"/>
      <c r="VIL104" s="751"/>
      <c r="VIM104" s="751"/>
      <c r="VIN104" s="751"/>
      <c r="VIO104" s="751"/>
      <c r="VIP104" s="751"/>
      <c r="VIQ104" s="751"/>
      <c r="VIR104" s="751"/>
      <c r="VIS104" s="751"/>
      <c r="VIT104" s="751"/>
      <c r="VIU104" s="751"/>
      <c r="VIV104" s="751"/>
      <c r="VIW104" s="751"/>
      <c r="VIX104" s="751"/>
      <c r="VIY104" s="751"/>
      <c r="VIZ104" s="751"/>
      <c r="VJA104" s="751"/>
      <c r="VJB104" s="751"/>
      <c r="VJC104" s="751"/>
      <c r="VJD104" s="751"/>
      <c r="VJE104" s="751"/>
      <c r="VJF104" s="751"/>
      <c r="VJG104" s="751"/>
      <c r="VJH104" s="751"/>
      <c r="VJI104" s="751"/>
      <c r="VJJ104" s="751"/>
      <c r="VJK104" s="751"/>
      <c r="VJL104" s="751"/>
      <c r="VJM104" s="751"/>
      <c r="VJN104" s="751"/>
      <c r="VJO104" s="751"/>
      <c r="VJP104" s="751"/>
      <c r="VJQ104" s="751"/>
      <c r="VJR104" s="751"/>
      <c r="VJS104" s="751"/>
      <c r="VJT104" s="751"/>
      <c r="VJU104" s="751"/>
      <c r="VJV104" s="751"/>
      <c r="VJW104" s="751"/>
      <c r="VJX104" s="751"/>
      <c r="VJY104" s="751"/>
      <c r="VJZ104" s="751"/>
      <c r="VKA104" s="751"/>
      <c r="VKB104" s="751"/>
      <c r="VKC104" s="751"/>
      <c r="VKD104" s="751"/>
      <c r="VKE104" s="751"/>
      <c r="VKF104" s="751"/>
      <c r="VKG104" s="751"/>
      <c r="VKH104" s="751"/>
      <c r="VKI104" s="751"/>
      <c r="VKJ104" s="751"/>
      <c r="VKK104" s="751"/>
      <c r="VKL104" s="751"/>
      <c r="VKM104" s="751"/>
      <c r="VKN104" s="751"/>
      <c r="VKO104" s="751"/>
      <c r="VKP104" s="751"/>
      <c r="VKQ104" s="751"/>
      <c r="VKR104" s="751"/>
      <c r="VKS104" s="751"/>
      <c r="VKT104" s="751"/>
      <c r="VKU104" s="751"/>
      <c r="VKV104" s="751"/>
      <c r="VKW104" s="751"/>
      <c r="VKX104" s="751"/>
      <c r="VKY104" s="751"/>
      <c r="VKZ104" s="751"/>
      <c r="VLA104" s="751"/>
      <c r="VLB104" s="751"/>
      <c r="VLC104" s="751"/>
      <c r="VLD104" s="751"/>
      <c r="VLE104" s="751"/>
      <c r="VLF104" s="751"/>
      <c r="VLG104" s="751"/>
      <c r="VLH104" s="751"/>
      <c r="VLI104" s="751"/>
      <c r="VLJ104" s="751"/>
      <c r="VLK104" s="751"/>
      <c r="VLL104" s="751"/>
      <c r="VLM104" s="751"/>
      <c r="VLN104" s="751"/>
      <c r="VLO104" s="751"/>
      <c r="VLP104" s="751"/>
      <c r="VLQ104" s="751"/>
      <c r="VLR104" s="751"/>
      <c r="VLS104" s="751"/>
      <c r="VLT104" s="751"/>
      <c r="VLU104" s="751"/>
      <c r="VLV104" s="751"/>
      <c r="VLW104" s="751"/>
      <c r="VLX104" s="751"/>
      <c r="VLY104" s="751"/>
      <c r="VLZ104" s="751"/>
      <c r="VMA104" s="751"/>
      <c r="VMB104" s="751"/>
      <c r="VMC104" s="751"/>
      <c r="VMD104" s="751"/>
      <c r="VME104" s="751"/>
      <c r="VMF104" s="751"/>
      <c r="VMG104" s="751"/>
      <c r="VMH104" s="751"/>
      <c r="VMI104" s="751"/>
      <c r="VMJ104" s="751"/>
      <c r="VMK104" s="751"/>
      <c r="VML104" s="751"/>
      <c r="VMM104" s="751"/>
      <c r="VMN104" s="751"/>
      <c r="VMO104" s="751"/>
      <c r="VMP104" s="751"/>
      <c r="VMQ104" s="751"/>
      <c r="VMR104" s="751"/>
      <c r="VMS104" s="751"/>
      <c r="VMT104" s="751"/>
      <c r="VMU104" s="751"/>
      <c r="VMV104" s="751"/>
      <c r="VMW104" s="751"/>
      <c r="VMX104" s="751"/>
      <c r="VMY104" s="751"/>
      <c r="VMZ104" s="751"/>
      <c r="VNA104" s="751"/>
      <c r="VNB104" s="751"/>
      <c r="VNC104" s="751"/>
      <c r="VND104" s="751"/>
      <c r="VNE104" s="751"/>
      <c r="VNF104" s="751"/>
      <c r="VNG104" s="751"/>
      <c r="VNH104" s="751"/>
      <c r="VNI104" s="751"/>
      <c r="VNJ104" s="751"/>
      <c r="VNK104" s="751"/>
      <c r="VNL104" s="751"/>
      <c r="VNM104" s="751"/>
      <c r="VNN104" s="751"/>
      <c r="VNO104" s="751"/>
      <c r="VNP104" s="751"/>
      <c r="VNQ104" s="751"/>
      <c r="VNR104" s="751"/>
      <c r="VNS104" s="751"/>
      <c r="VNT104" s="751"/>
      <c r="VNU104" s="751"/>
      <c r="VNV104" s="751"/>
      <c r="VNW104" s="751"/>
      <c r="VNX104" s="751"/>
      <c r="VNY104" s="751"/>
      <c r="VNZ104" s="751"/>
      <c r="VOA104" s="751"/>
      <c r="VOB104" s="751"/>
      <c r="VOC104" s="751"/>
      <c r="VOD104" s="751"/>
      <c r="VOE104" s="751"/>
      <c r="VOF104" s="751"/>
      <c r="VOG104" s="751"/>
      <c r="VOH104" s="751"/>
      <c r="VOI104" s="751"/>
      <c r="VOJ104" s="751"/>
      <c r="VOK104" s="751"/>
      <c r="VOL104" s="751"/>
      <c r="VOM104" s="751"/>
      <c r="VON104" s="751"/>
      <c r="VOO104" s="751"/>
      <c r="VOP104" s="751"/>
      <c r="VOQ104" s="751"/>
      <c r="VOR104" s="751"/>
      <c r="VOS104" s="751"/>
      <c r="VOT104" s="751"/>
      <c r="VOU104" s="751"/>
      <c r="VOV104" s="751"/>
      <c r="VOW104" s="751"/>
      <c r="VOX104" s="751"/>
      <c r="VOY104" s="751"/>
      <c r="VOZ104" s="751"/>
      <c r="VPA104" s="751"/>
      <c r="VPB104" s="751"/>
      <c r="VPC104" s="751"/>
      <c r="VPD104" s="751"/>
      <c r="VPE104" s="751"/>
      <c r="VPF104" s="751"/>
      <c r="VPG104" s="751"/>
      <c r="VPH104" s="751"/>
      <c r="VPI104" s="751"/>
      <c r="VPJ104" s="751"/>
      <c r="VPK104" s="751"/>
      <c r="VPL104" s="751"/>
      <c r="VPM104" s="751"/>
      <c r="VPN104" s="751"/>
      <c r="VPO104" s="751"/>
      <c r="VPP104" s="751"/>
      <c r="VPQ104" s="751"/>
      <c r="VPR104" s="751"/>
      <c r="VPS104" s="751"/>
      <c r="VPT104" s="751"/>
      <c r="VPU104" s="751"/>
      <c r="VPV104" s="751"/>
      <c r="VPW104" s="751"/>
      <c r="VPX104" s="751"/>
      <c r="VPY104" s="751"/>
      <c r="VPZ104" s="751"/>
      <c r="VQA104" s="751"/>
      <c r="VQB104" s="751"/>
      <c r="VQC104" s="751"/>
      <c r="VQD104" s="751"/>
      <c r="VQE104" s="751"/>
      <c r="VQF104" s="751"/>
      <c r="VQG104" s="751"/>
      <c r="VQH104" s="751"/>
      <c r="VQI104" s="751"/>
      <c r="VQJ104" s="751"/>
      <c r="VQK104" s="751"/>
      <c r="VQL104" s="751"/>
      <c r="VQM104" s="751"/>
      <c r="VQN104" s="751"/>
      <c r="VQO104" s="751"/>
      <c r="VQP104" s="751"/>
      <c r="VQQ104" s="751"/>
      <c r="VQR104" s="751"/>
      <c r="VQS104" s="751"/>
      <c r="VQT104" s="751"/>
      <c r="VQU104" s="751"/>
      <c r="VQV104" s="751"/>
      <c r="VQW104" s="751"/>
      <c r="VQX104" s="751"/>
      <c r="VQY104" s="751"/>
      <c r="VQZ104" s="751"/>
      <c r="VRA104" s="751"/>
      <c r="VRB104" s="751"/>
      <c r="VRC104" s="751"/>
      <c r="VRD104" s="751"/>
      <c r="VRE104" s="751"/>
      <c r="VRF104" s="751"/>
      <c r="VRG104" s="751"/>
      <c r="VRH104" s="751"/>
      <c r="VRI104" s="751"/>
      <c r="VRJ104" s="751"/>
      <c r="VRK104" s="751"/>
      <c r="VRL104" s="751"/>
      <c r="VRM104" s="751"/>
      <c r="VRN104" s="751"/>
      <c r="VRO104" s="751"/>
      <c r="VRP104" s="751"/>
      <c r="VRQ104" s="751"/>
      <c r="VRR104" s="751"/>
      <c r="VRS104" s="751"/>
      <c r="VRT104" s="751"/>
      <c r="VRU104" s="751"/>
      <c r="VRV104" s="751"/>
      <c r="VRW104" s="751"/>
      <c r="VRX104" s="751"/>
      <c r="VRY104" s="751"/>
      <c r="VRZ104" s="751"/>
      <c r="VSA104" s="751"/>
      <c r="VSB104" s="751"/>
      <c r="VSC104" s="751"/>
      <c r="VSD104" s="751"/>
      <c r="VSE104" s="751"/>
      <c r="VSF104" s="751"/>
      <c r="VSG104" s="751"/>
      <c r="VSH104" s="751"/>
      <c r="VSI104" s="751"/>
      <c r="VSJ104" s="751"/>
      <c r="VSK104" s="751"/>
      <c r="VSL104" s="751"/>
      <c r="VSM104" s="751"/>
      <c r="VSN104" s="751"/>
      <c r="VSO104" s="751"/>
      <c r="VSP104" s="751"/>
      <c r="VSQ104" s="751"/>
      <c r="VSR104" s="751"/>
      <c r="VSS104" s="751"/>
      <c r="VST104" s="751"/>
      <c r="VSU104" s="751"/>
      <c r="VSV104" s="751"/>
      <c r="VSW104" s="751"/>
      <c r="VSX104" s="751"/>
      <c r="VSY104" s="751"/>
      <c r="VSZ104" s="751"/>
      <c r="VTA104" s="751"/>
      <c r="VTB104" s="751"/>
      <c r="VTC104" s="751"/>
      <c r="VTD104" s="751"/>
      <c r="VTE104" s="751"/>
      <c r="VTF104" s="751"/>
      <c r="VTG104" s="751"/>
      <c r="VTH104" s="751"/>
      <c r="VTI104" s="751"/>
      <c r="VTJ104" s="751"/>
      <c r="VTK104" s="751"/>
      <c r="VTL104" s="751"/>
      <c r="VTM104" s="751"/>
      <c r="VTN104" s="751"/>
      <c r="VTO104" s="751"/>
      <c r="VTP104" s="751"/>
      <c r="VTQ104" s="751"/>
      <c r="VTR104" s="751"/>
      <c r="VTS104" s="751"/>
      <c r="VTT104" s="751"/>
      <c r="VTU104" s="751"/>
      <c r="VTV104" s="751"/>
      <c r="VTW104" s="751"/>
      <c r="VTX104" s="751"/>
      <c r="VTY104" s="751"/>
      <c r="VTZ104" s="751"/>
      <c r="VUA104" s="751"/>
      <c r="VUB104" s="751"/>
      <c r="VUC104" s="751"/>
      <c r="VUD104" s="751"/>
      <c r="VUE104" s="751"/>
      <c r="VUF104" s="751"/>
      <c r="VUG104" s="751"/>
      <c r="VUH104" s="751"/>
      <c r="VUI104" s="751"/>
      <c r="VUJ104" s="751"/>
      <c r="VUK104" s="751"/>
      <c r="VUL104" s="751"/>
      <c r="VUM104" s="751"/>
      <c r="VUN104" s="751"/>
      <c r="VUO104" s="751"/>
      <c r="VUP104" s="751"/>
      <c r="VUQ104" s="751"/>
      <c r="VUR104" s="751"/>
      <c r="VUS104" s="751"/>
      <c r="VUT104" s="751"/>
      <c r="VUU104" s="751"/>
      <c r="VUV104" s="751"/>
      <c r="VUW104" s="751"/>
      <c r="VUX104" s="751"/>
      <c r="VUY104" s="751"/>
      <c r="VUZ104" s="751"/>
      <c r="VVA104" s="751"/>
      <c r="VVB104" s="751"/>
      <c r="VVC104" s="751"/>
      <c r="VVD104" s="751"/>
      <c r="VVE104" s="751"/>
      <c r="VVF104" s="751"/>
      <c r="VVG104" s="751"/>
      <c r="VVH104" s="751"/>
      <c r="VVI104" s="751"/>
      <c r="VVJ104" s="751"/>
      <c r="VVK104" s="751"/>
      <c r="VVL104" s="751"/>
      <c r="VVM104" s="751"/>
      <c r="VVN104" s="751"/>
      <c r="VVO104" s="751"/>
      <c r="VVP104" s="751"/>
      <c r="VVQ104" s="751"/>
      <c r="VVR104" s="751"/>
      <c r="VVS104" s="751"/>
      <c r="VVT104" s="751"/>
      <c r="VVU104" s="751"/>
      <c r="VVV104" s="751"/>
      <c r="VVW104" s="751"/>
      <c r="VVX104" s="751"/>
      <c r="VVY104" s="751"/>
      <c r="VVZ104" s="751"/>
      <c r="VWA104" s="751"/>
      <c r="VWB104" s="751"/>
      <c r="VWC104" s="751"/>
      <c r="VWD104" s="751"/>
      <c r="VWE104" s="751"/>
      <c r="VWF104" s="751"/>
      <c r="VWG104" s="751"/>
      <c r="VWH104" s="751"/>
      <c r="VWI104" s="751"/>
      <c r="VWJ104" s="751"/>
      <c r="VWK104" s="751"/>
      <c r="VWL104" s="751"/>
      <c r="VWM104" s="751"/>
      <c r="VWN104" s="751"/>
      <c r="VWO104" s="751"/>
      <c r="VWP104" s="751"/>
      <c r="VWQ104" s="751"/>
      <c r="VWR104" s="751"/>
      <c r="VWS104" s="751"/>
      <c r="VWT104" s="751"/>
      <c r="VWU104" s="751"/>
      <c r="VWV104" s="751"/>
      <c r="VWW104" s="751"/>
      <c r="VWX104" s="751"/>
      <c r="VWY104" s="751"/>
      <c r="VWZ104" s="751"/>
      <c r="VXA104" s="751"/>
      <c r="VXB104" s="751"/>
      <c r="VXC104" s="751"/>
      <c r="VXD104" s="751"/>
      <c r="VXE104" s="751"/>
      <c r="VXF104" s="751"/>
      <c r="VXG104" s="751"/>
      <c r="VXH104" s="751"/>
      <c r="VXI104" s="751"/>
      <c r="VXJ104" s="751"/>
      <c r="VXK104" s="751"/>
      <c r="VXL104" s="751"/>
      <c r="VXM104" s="751"/>
      <c r="VXN104" s="751"/>
      <c r="VXO104" s="751"/>
      <c r="VXP104" s="751"/>
      <c r="VXQ104" s="751"/>
      <c r="VXR104" s="751"/>
      <c r="VXS104" s="751"/>
      <c r="VXT104" s="751"/>
      <c r="VXU104" s="751"/>
      <c r="VXV104" s="751"/>
      <c r="VXW104" s="751"/>
      <c r="VXX104" s="751"/>
      <c r="VXY104" s="751"/>
      <c r="VXZ104" s="751"/>
      <c r="VYA104" s="751"/>
      <c r="VYB104" s="751"/>
      <c r="VYC104" s="751"/>
      <c r="VYD104" s="751"/>
      <c r="VYE104" s="751"/>
      <c r="VYF104" s="751"/>
      <c r="VYG104" s="751"/>
      <c r="VYH104" s="751"/>
      <c r="VYI104" s="751"/>
      <c r="VYJ104" s="751"/>
      <c r="VYK104" s="751"/>
      <c r="VYL104" s="751"/>
      <c r="VYM104" s="751"/>
      <c r="VYN104" s="751"/>
      <c r="VYO104" s="751"/>
      <c r="VYP104" s="751"/>
      <c r="VYQ104" s="751"/>
      <c r="VYR104" s="751"/>
      <c r="VYS104" s="751"/>
      <c r="VYT104" s="751"/>
      <c r="VYU104" s="751"/>
      <c r="VYV104" s="751"/>
      <c r="VYW104" s="751"/>
      <c r="VYX104" s="751"/>
      <c r="VYY104" s="751"/>
      <c r="VYZ104" s="751"/>
      <c r="VZA104" s="751"/>
      <c r="VZB104" s="751"/>
      <c r="VZC104" s="751"/>
      <c r="VZD104" s="751"/>
      <c r="VZE104" s="751"/>
      <c r="VZF104" s="751"/>
      <c r="VZG104" s="751"/>
      <c r="VZH104" s="751"/>
      <c r="VZI104" s="751"/>
      <c r="VZJ104" s="751"/>
      <c r="VZK104" s="751"/>
      <c r="VZL104" s="751"/>
      <c r="VZM104" s="751"/>
      <c r="VZN104" s="751"/>
      <c r="VZO104" s="751"/>
      <c r="VZP104" s="751"/>
      <c r="VZQ104" s="751"/>
      <c r="VZR104" s="751"/>
      <c r="VZS104" s="751"/>
      <c r="VZT104" s="751"/>
      <c r="VZU104" s="751"/>
      <c r="VZV104" s="751"/>
      <c r="VZW104" s="751"/>
      <c r="VZX104" s="751"/>
      <c r="VZY104" s="751"/>
      <c r="VZZ104" s="751"/>
      <c r="WAA104" s="751"/>
      <c r="WAB104" s="751"/>
      <c r="WAC104" s="751"/>
      <c r="WAD104" s="751"/>
      <c r="WAE104" s="751"/>
      <c r="WAF104" s="751"/>
      <c r="WAG104" s="751"/>
      <c r="WAH104" s="751"/>
      <c r="WAI104" s="751"/>
      <c r="WAJ104" s="751"/>
      <c r="WAK104" s="751"/>
      <c r="WAL104" s="751"/>
      <c r="WAM104" s="751"/>
      <c r="WAN104" s="751"/>
      <c r="WAO104" s="751"/>
      <c r="WAP104" s="751"/>
      <c r="WAQ104" s="751"/>
      <c r="WAR104" s="751"/>
      <c r="WAS104" s="751"/>
      <c r="WAT104" s="751"/>
      <c r="WAU104" s="751"/>
      <c r="WAV104" s="751"/>
      <c r="WAW104" s="751"/>
      <c r="WAX104" s="751"/>
      <c r="WAY104" s="751"/>
      <c r="WAZ104" s="751"/>
      <c r="WBA104" s="751"/>
      <c r="WBB104" s="751"/>
      <c r="WBC104" s="751"/>
      <c r="WBD104" s="751"/>
      <c r="WBE104" s="751"/>
      <c r="WBF104" s="751"/>
      <c r="WBG104" s="751"/>
      <c r="WBH104" s="751"/>
      <c r="WBI104" s="751"/>
      <c r="WBJ104" s="751"/>
      <c r="WBK104" s="751"/>
      <c r="WBL104" s="751"/>
      <c r="WBM104" s="751"/>
      <c r="WBN104" s="751"/>
      <c r="WBO104" s="751"/>
      <c r="WBP104" s="751"/>
      <c r="WBQ104" s="751"/>
      <c r="WBR104" s="751"/>
      <c r="WBS104" s="751"/>
      <c r="WBT104" s="751"/>
      <c r="WBU104" s="751"/>
      <c r="WBV104" s="751"/>
      <c r="WBW104" s="751"/>
      <c r="WBX104" s="751"/>
      <c r="WBY104" s="751"/>
      <c r="WBZ104" s="751"/>
      <c r="WCA104" s="751"/>
      <c r="WCB104" s="751"/>
      <c r="WCC104" s="751"/>
      <c r="WCD104" s="751"/>
      <c r="WCE104" s="751"/>
      <c r="WCF104" s="751"/>
      <c r="WCG104" s="751"/>
      <c r="WCH104" s="751"/>
      <c r="WCI104" s="751"/>
      <c r="WCJ104" s="751"/>
      <c r="WCK104" s="751"/>
      <c r="WCL104" s="751"/>
      <c r="WCM104" s="751"/>
      <c r="WCN104" s="751"/>
      <c r="WCO104" s="751"/>
      <c r="WCP104" s="751"/>
      <c r="WCQ104" s="751"/>
      <c r="WCR104" s="751"/>
      <c r="WCS104" s="751"/>
      <c r="WCT104" s="751"/>
      <c r="WCU104" s="751"/>
      <c r="WCV104" s="751"/>
      <c r="WCW104" s="751"/>
      <c r="WCX104" s="751"/>
      <c r="WCY104" s="751"/>
      <c r="WCZ104" s="751"/>
      <c r="WDA104" s="751"/>
      <c r="WDB104" s="751"/>
      <c r="WDC104" s="751"/>
      <c r="WDD104" s="751"/>
      <c r="WDE104" s="751"/>
      <c r="WDF104" s="751"/>
      <c r="WDG104" s="751"/>
      <c r="WDH104" s="751"/>
      <c r="WDI104" s="751"/>
      <c r="WDJ104" s="751"/>
      <c r="WDK104" s="751"/>
      <c r="WDL104" s="751"/>
      <c r="WDM104" s="751"/>
      <c r="WDN104" s="751"/>
      <c r="WDO104" s="751"/>
      <c r="WDP104" s="751"/>
      <c r="WDQ104" s="751"/>
      <c r="WDR104" s="751"/>
      <c r="WDS104" s="751"/>
      <c r="WDT104" s="751"/>
      <c r="WDU104" s="751"/>
      <c r="WDV104" s="751"/>
      <c r="WDW104" s="751"/>
      <c r="WDX104" s="751"/>
      <c r="WDY104" s="751"/>
      <c r="WDZ104" s="751"/>
      <c r="WEA104" s="751"/>
      <c r="WEB104" s="751"/>
      <c r="WEC104" s="751"/>
      <c r="WED104" s="751"/>
      <c r="WEE104" s="751"/>
      <c r="WEF104" s="751"/>
      <c r="WEG104" s="751"/>
      <c r="WEH104" s="751"/>
      <c r="WEI104" s="751"/>
      <c r="WEJ104" s="751"/>
      <c r="WEK104" s="751"/>
      <c r="WEL104" s="751"/>
      <c r="WEM104" s="751"/>
      <c r="WEN104" s="751"/>
      <c r="WEO104" s="751"/>
      <c r="WEP104" s="751"/>
      <c r="WEQ104" s="751"/>
      <c r="WER104" s="751"/>
      <c r="WES104" s="751"/>
      <c r="WET104" s="751"/>
      <c r="WEU104" s="751"/>
      <c r="WEV104" s="751"/>
      <c r="WEW104" s="751"/>
      <c r="WEX104" s="751"/>
      <c r="WEY104" s="751"/>
      <c r="WEZ104" s="751"/>
      <c r="WFA104" s="751"/>
      <c r="WFB104" s="751"/>
      <c r="WFC104" s="751"/>
      <c r="WFD104" s="751"/>
      <c r="WFE104" s="751"/>
      <c r="WFF104" s="751"/>
      <c r="WFG104" s="751"/>
      <c r="WFH104" s="751"/>
      <c r="WFI104" s="751"/>
      <c r="WFJ104" s="751"/>
      <c r="WFK104" s="751"/>
      <c r="WFL104" s="751"/>
      <c r="WFM104" s="751"/>
      <c r="WFN104" s="751"/>
      <c r="WFO104" s="751"/>
      <c r="WFP104" s="751"/>
      <c r="WFQ104" s="751"/>
      <c r="WFR104" s="751"/>
      <c r="WFS104" s="751"/>
      <c r="WFT104" s="751"/>
      <c r="WFU104" s="751"/>
      <c r="WFV104" s="751"/>
      <c r="WFW104" s="751"/>
      <c r="WFX104" s="751"/>
      <c r="WFY104" s="751"/>
      <c r="WFZ104" s="751"/>
      <c r="WGA104" s="751"/>
      <c r="WGB104" s="751"/>
      <c r="WGC104" s="751"/>
      <c r="WGD104" s="751"/>
      <c r="WGE104" s="751"/>
      <c r="WGF104" s="751"/>
      <c r="WGG104" s="751"/>
      <c r="WGH104" s="751"/>
      <c r="WGI104" s="751"/>
      <c r="WGJ104" s="751"/>
      <c r="WGK104" s="751"/>
      <c r="WGL104" s="751"/>
      <c r="WGM104" s="751"/>
      <c r="WGN104" s="751"/>
      <c r="WGO104" s="751"/>
      <c r="WGP104" s="751"/>
      <c r="WGQ104" s="751"/>
      <c r="WGR104" s="751"/>
      <c r="WGS104" s="751"/>
      <c r="WGT104" s="751"/>
      <c r="WGU104" s="751"/>
      <c r="WGV104" s="751"/>
      <c r="WGW104" s="751"/>
      <c r="WGX104" s="751"/>
      <c r="WGY104" s="751"/>
      <c r="WGZ104" s="751"/>
      <c r="WHA104" s="751"/>
      <c r="WHB104" s="751"/>
      <c r="WHC104" s="751"/>
      <c r="WHD104" s="751"/>
      <c r="WHE104" s="751"/>
      <c r="WHF104" s="751"/>
      <c r="WHG104" s="751"/>
      <c r="WHH104" s="751"/>
      <c r="WHI104" s="751"/>
      <c r="WHJ104" s="751"/>
      <c r="WHK104" s="751"/>
      <c r="WHL104" s="751"/>
      <c r="WHM104" s="751"/>
      <c r="WHN104" s="751"/>
      <c r="WHO104" s="751"/>
      <c r="WHP104" s="751"/>
      <c r="WHQ104" s="751"/>
      <c r="WHR104" s="751"/>
      <c r="WHS104" s="751"/>
      <c r="WHT104" s="751"/>
      <c r="WHU104" s="751"/>
      <c r="WHV104" s="751"/>
      <c r="WHW104" s="751"/>
      <c r="WHX104" s="751"/>
      <c r="WHY104" s="751"/>
      <c r="WHZ104" s="751"/>
      <c r="WIA104" s="751"/>
      <c r="WIB104" s="751"/>
      <c r="WIC104" s="751"/>
      <c r="WID104" s="751"/>
      <c r="WIE104" s="751"/>
      <c r="WIF104" s="751"/>
      <c r="WIG104" s="751"/>
      <c r="WIH104" s="751"/>
      <c r="WII104" s="751"/>
      <c r="WIJ104" s="751"/>
      <c r="WIK104" s="751"/>
      <c r="WIL104" s="751"/>
      <c r="WIM104" s="751"/>
      <c r="WIN104" s="751"/>
      <c r="WIO104" s="751"/>
      <c r="WIP104" s="751"/>
      <c r="WIQ104" s="751"/>
      <c r="WIR104" s="751"/>
      <c r="WIS104" s="751"/>
      <c r="WIT104" s="751"/>
      <c r="WIU104" s="751"/>
      <c r="WIV104" s="751"/>
      <c r="WIW104" s="751"/>
      <c r="WIX104" s="751"/>
      <c r="WIY104" s="751"/>
      <c r="WIZ104" s="751"/>
      <c r="WJA104" s="751"/>
      <c r="WJB104" s="751"/>
      <c r="WJC104" s="751"/>
      <c r="WJD104" s="751"/>
      <c r="WJE104" s="751"/>
      <c r="WJF104" s="751"/>
      <c r="WJG104" s="751"/>
      <c r="WJH104" s="751"/>
      <c r="WJI104" s="751"/>
      <c r="WJJ104" s="751"/>
      <c r="WJK104" s="751"/>
      <c r="WJL104" s="751"/>
      <c r="WJM104" s="751"/>
      <c r="WJN104" s="751"/>
      <c r="WJO104" s="751"/>
      <c r="WJP104" s="751"/>
      <c r="WJQ104" s="751"/>
      <c r="WJR104" s="751"/>
      <c r="WJS104" s="751"/>
      <c r="WJT104" s="751"/>
      <c r="WJU104" s="751"/>
      <c r="WJV104" s="751"/>
      <c r="WJW104" s="751"/>
      <c r="WJX104" s="751"/>
      <c r="WJY104" s="751"/>
      <c r="WJZ104" s="751"/>
      <c r="WKA104" s="751"/>
      <c r="WKB104" s="751"/>
      <c r="WKC104" s="751"/>
      <c r="WKD104" s="751"/>
      <c r="WKE104" s="751"/>
      <c r="WKF104" s="751"/>
      <c r="WKG104" s="751"/>
      <c r="WKH104" s="751"/>
      <c r="WKI104" s="751"/>
      <c r="WKJ104" s="751"/>
      <c r="WKK104" s="751"/>
      <c r="WKL104" s="751"/>
      <c r="WKM104" s="751"/>
      <c r="WKN104" s="751"/>
      <c r="WKO104" s="751"/>
      <c r="WKP104" s="751"/>
      <c r="WKQ104" s="751"/>
      <c r="WKR104" s="751"/>
      <c r="WKS104" s="751"/>
      <c r="WKT104" s="751"/>
      <c r="WKU104" s="751"/>
      <c r="WKV104" s="751"/>
      <c r="WKW104" s="751"/>
      <c r="WKX104" s="751"/>
      <c r="WKY104" s="751"/>
      <c r="WKZ104" s="751"/>
      <c r="WLA104" s="751"/>
      <c r="WLB104" s="751"/>
      <c r="WLC104" s="751"/>
      <c r="WLD104" s="751"/>
      <c r="WLE104" s="751"/>
      <c r="WLF104" s="751"/>
      <c r="WLG104" s="751"/>
      <c r="WLH104" s="751"/>
      <c r="WLI104" s="751"/>
      <c r="WLJ104" s="751"/>
      <c r="WLK104" s="751"/>
      <c r="WLL104" s="751"/>
      <c r="WLM104" s="751"/>
      <c r="WLN104" s="751"/>
      <c r="WLO104" s="751"/>
      <c r="WLP104" s="751"/>
      <c r="WLQ104" s="751"/>
      <c r="WLR104" s="751"/>
      <c r="WLS104" s="751"/>
      <c r="WLT104" s="751"/>
      <c r="WLU104" s="751"/>
      <c r="WLV104" s="751"/>
      <c r="WLW104" s="751"/>
      <c r="WLX104" s="751"/>
      <c r="WLY104" s="751"/>
      <c r="WLZ104" s="751"/>
      <c r="WMA104" s="751"/>
      <c r="WMB104" s="751"/>
      <c r="WMC104" s="751"/>
      <c r="WMD104" s="751"/>
      <c r="WME104" s="751"/>
      <c r="WMF104" s="751"/>
      <c r="WMG104" s="751"/>
      <c r="WMH104" s="751"/>
      <c r="WMI104" s="751"/>
      <c r="WMJ104" s="751"/>
      <c r="WMK104" s="751"/>
      <c r="WML104" s="751"/>
      <c r="WMM104" s="751"/>
      <c r="WMN104" s="751"/>
      <c r="WMO104" s="751"/>
      <c r="WMP104" s="751"/>
      <c r="WMQ104" s="751"/>
      <c r="WMR104" s="751"/>
      <c r="WMS104" s="751"/>
      <c r="WMT104" s="751"/>
      <c r="WMU104" s="751"/>
      <c r="WMV104" s="751"/>
      <c r="WMW104" s="751"/>
      <c r="WMX104" s="751"/>
      <c r="WMY104" s="751"/>
      <c r="WMZ104" s="751"/>
      <c r="WNA104" s="751"/>
      <c r="WNB104" s="751"/>
      <c r="WNC104" s="751"/>
      <c r="WND104" s="751"/>
      <c r="WNE104" s="751"/>
      <c r="WNF104" s="751"/>
      <c r="WNG104" s="751"/>
      <c r="WNH104" s="751"/>
      <c r="WNI104" s="751"/>
      <c r="WNJ104" s="751"/>
      <c r="WNK104" s="751"/>
      <c r="WNL104" s="751"/>
      <c r="WNM104" s="751"/>
      <c r="WNN104" s="751"/>
      <c r="WNO104" s="751"/>
      <c r="WNP104" s="751"/>
      <c r="WNQ104" s="751"/>
      <c r="WNR104" s="751"/>
      <c r="WNS104" s="751"/>
      <c r="WNT104" s="751"/>
      <c r="WNU104" s="751"/>
      <c r="WNV104" s="751"/>
      <c r="WNW104" s="751"/>
      <c r="WNX104" s="751"/>
      <c r="WNY104" s="751"/>
      <c r="WNZ104" s="751"/>
      <c r="WOA104" s="751"/>
      <c r="WOB104" s="751"/>
      <c r="WOC104" s="751"/>
      <c r="WOD104" s="751"/>
      <c r="WOE104" s="751"/>
      <c r="WOF104" s="751"/>
      <c r="WOG104" s="751"/>
      <c r="WOH104" s="751"/>
      <c r="WOI104" s="751"/>
      <c r="WOJ104" s="751"/>
      <c r="WOK104" s="751"/>
      <c r="WOL104" s="751"/>
      <c r="WOM104" s="751"/>
      <c r="WON104" s="751"/>
      <c r="WOO104" s="751"/>
      <c r="WOP104" s="751"/>
      <c r="WOQ104" s="751"/>
      <c r="WOR104" s="751"/>
      <c r="WOS104" s="751"/>
      <c r="WOT104" s="751"/>
      <c r="WOU104" s="751"/>
      <c r="WOV104" s="751"/>
      <c r="WOW104" s="751"/>
      <c r="WOX104" s="751"/>
      <c r="WOY104" s="751"/>
      <c r="WOZ104" s="751"/>
      <c r="WPA104" s="751"/>
      <c r="WPB104" s="751"/>
      <c r="WPC104" s="751"/>
      <c r="WPD104" s="751"/>
      <c r="WPE104" s="751"/>
      <c r="WPF104" s="751"/>
      <c r="WPG104" s="751"/>
      <c r="WPH104" s="751"/>
      <c r="WPI104" s="751"/>
      <c r="WPJ104" s="751"/>
      <c r="WPK104" s="751"/>
      <c r="WPL104" s="751"/>
      <c r="WPM104" s="751"/>
      <c r="WPN104" s="751"/>
      <c r="WPO104" s="751"/>
      <c r="WPP104" s="751"/>
      <c r="WPQ104" s="751"/>
      <c r="WPR104" s="751"/>
      <c r="WPS104" s="751"/>
      <c r="WPT104" s="751"/>
      <c r="WPU104" s="751"/>
      <c r="WPV104" s="751"/>
      <c r="WPW104" s="751"/>
      <c r="WPX104" s="751"/>
      <c r="WPY104" s="751"/>
      <c r="WPZ104" s="751"/>
      <c r="WQA104" s="751"/>
      <c r="WQB104" s="751"/>
      <c r="WQC104" s="751"/>
      <c r="WQD104" s="751"/>
      <c r="WQE104" s="751"/>
      <c r="WQF104" s="751"/>
      <c r="WQG104" s="751"/>
      <c r="WQH104" s="751"/>
      <c r="WQI104" s="751"/>
      <c r="WQJ104" s="751"/>
      <c r="WQK104" s="751"/>
      <c r="WQL104" s="751"/>
      <c r="WQM104" s="751"/>
      <c r="WQN104" s="751"/>
      <c r="WQO104" s="751"/>
      <c r="WQP104" s="751"/>
      <c r="WQQ104" s="751"/>
      <c r="WQR104" s="751"/>
      <c r="WQS104" s="751"/>
      <c r="WQT104" s="751"/>
      <c r="WQU104" s="751"/>
      <c r="WQV104" s="751"/>
      <c r="WQW104" s="751"/>
      <c r="WQX104" s="751"/>
      <c r="WQY104" s="751"/>
      <c r="WQZ104" s="751"/>
      <c r="WRA104" s="751"/>
      <c r="WRB104" s="751"/>
      <c r="WRC104" s="751"/>
      <c r="WRD104" s="751"/>
      <c r="WRE104" s="751"/>
      <c r="WRF104" s="751"/>
      <c r="WRG104" s="751"/>
      <c r="WRH104" s="751"/>
      <c r="WRI104" s="751"/>
      <c r="WRJ104" s="751"/>
      <c r="WRK104" s="751"/>
      <c r="WRL104" s="751"/>
      <c r="WRM104" s="751"/>
      <c r="WRN104" s="751"/>
      <c r="WRO104" s="751"/>
      <c r="WRP104" s="751"/>
      <c r="WRQ104" s="751"/>
      <c r="WRR104" s="751"/>
      <c r="WRS104" s="751"/>
      <c r="WRT104" s="751"/>
      <c r="WRU104" s="751"/>
      <c r="WRV104" s="751"/>
      <c r="WRW104" s="751"/>
      <c r="WRX104" s="751"/>
      <c r="WRY104" s="751"/>
      <c r="WRZ104" s="751"/>
      <c r="WSA104" s="751"/>
      <c r="WSB104" s="751"/>
      <c r="WSC104" s="751"/>
      <c r="WSD104" s="751"/>
      <c r="WSE104" s="751"/>
      <c r="WSF104" s="751"/>
      <c r="WSG104" s="751"/>
      <c r="WSH104" s="751"/>
      <c r="WSI104" s="751"/>
      <c r="WSJ104" s="751"/>
      <c r="WSK104" s="751"/>
      <c r="WSL104" s="751"/>
      <c r="WSM104" s="751"/>
      <c r="WSN104" s="751"/>
      <c r="WSO104" s="751"/>
      <c r="WSP104" s="751"/>
      <c r="WSQ104" s="751"/>
      <c r="WSR104" s="751"/>
      <c r="WSS104" s="751"/>
      <c r="WST104" s="751"/>
      <c r="WSU104" s="751"/>
      <c r="WSV104" s="751"/>
      <c r="WSW104" s="751"/>
      <c r="WSX104" s="751"/>
      <c r="WSY104" s="751"/>
      <c r="WSZ104" s="751"/>
      <c r="WTA104" s="751"/>
      <c r="WTB104" s="751"/>
      <c r="WTC104" s="751"/>
      <c r="WTD104" s="751"/>
      <c r="WTE104" s="751"/>
      <c r="WTF104" s="751"/>
      <c r="WTG104" s="751"/>
      <c r="WTH104" s="751"/>
      <c r="WTI104" s="751"/>
      <c r="WTJ104" s="751"/>
      <c r="WTK104" s="751"/>
      <c r="WTL104" s="751"/>
      <c r="WTM104" s="751"/>
      <c r="WTN104" s="751"/>
      <c r="WTO104" s="751"/>
      <c r="WTP104" s="751"/>
      <c r="WTQ104" s="751"/>
      <c r="WTR104" s="751"/>
      <c r="WTS104" s="751"/>
      <c r="WTT104" s="751"/>
      <c r="WTU104" s="751"/>
      <c r="WTV104" s="751"/>
      <c r="WTW104" s="751"/>
      <c r="WTX104" s="751"/>
      <c r="WTY104" s="751"/>
      <c r="WTZ104" s="751"/>
      <c r="WUA104" s="751"/>
      <c r="WUB104" s="751"/>
      <c r="WUC104" s="751"/>
      <c r="WUD104" s="751"/>
      <c r="WUE104" s="751"/>
      <c r="WUF104" s="751"/>
      <c r="WUG104" s="751"/>
      <c r="WUH104" s="751"/>
      <c r="WUI104" s="751"/>
      <c r="WUJ104" s="751"/>
      <c r="WUK104" s="751"/>
      <c r="WUL104" s="751"/>
      <c r="WUM104" s="751"/>
      <c r="WUN104" s="751"/>
      <c r="WUO104" s="751"/>
      <c r="WUP104" s="751"/>
      <c r="WUQ104" s="751"/>
      <c r="WUR104" s="751"/>
      <c r="WUS104" s="751"/>
      <c r="WUT104" s="751"/>
      <c r="WUU104" s="751"/>
      <c r="WUV104" s="751"/>
      <c r="WUW104" s="751"/>
      <c r="WUX104" s="751"/>
      <c r="WUY104" s="751"/>
      <c r="WUZ104" s="751"/>
      <c r="WVA104" s="751"/>
      <c r="WVB104" s="751"/>
      <c r="WVC104" s="751"/>
      <c r="WVD104" s="751"/>
      <c r="WVE104" s="751"/>
      <c r="WVF104" s="751"/>
      <c r="WVG104" s="751"/>
      <c r="WVH104" s="751"/>
      <c r="WVI104" s="751"/>
      <c r="WVJ104" s="751"/>
      <c r="WVK104" s="751"/>
      <c r="WVL104" s="751"/>
      <c r="WVM104" s="751"/>
      <c r="WVN104" s="751"/>
      <c r="WVO104" s="751"/>
      <c r="WVP104" s="751"/>
      <c r="WVQ104" s="751"/>
      <c r="WVR104" s="751"/>
      <c r="WVS104" s="751"/>
      <c r="WVT104" s="751"/>
      <c r="WVU104" s="751"/>
      <c r="WVV104" s="751"/>
      <c r="WVW104" s="751"/>
      <c r="WVX104" s="751"/>
      <c r="WVY104" s="751"/>
      <c r="WVZ104" s="751"/>
      <c r="WWA104" s="751"/>
      <c r="WWB104" s="751"/>
      <c r="WWC104" s="751"/>
      <c r="WWD104" s="751"/>
      <c r="WWE104" s="751"/>
      <c r="WWF104" s="751"/>
      <c r="WWG104" s="751"/>
      <c r="WWH104" s="751"/>
      <c r="WWI104" s="751"/>
      <c r="WWJ104" s="751"/>
      <c r="WWK104" s="751"/>
      <c r="WWL104" s="751"/>
      <c r="WWM104" s="751"/>
      <c r="WWN104" s="751"/>
      <c r="WWO104" s="751"/>
      <c r="WWP104" s="751"/>
      <c r="WWQ104" s="751"/>
      <c r="WWR104" s="751"/>
      <c r="WWS104" s="751"/>
      <c r="WWT104" s="751"/>
      <c r="WWU104" s="751"/>
      <c r="WWV104" s="751"/>
      <c r="WWW104" s="751"/>
      <c r="WWX104" s="751"/>
      <c r="WWY104" s="751"/>
      <c r="WWZ104" s="751"/>
      <c r="WXA104" s="751"/>
      <c r="WXB104" s="751"/>
      <c r="WXC104" s="751"/>
      <c r="WXD104" s="751"/>
      <c r="WXE104" s="751"/>
      <c r="WXF104" s="751"/>
      <c r="WXG104" s="751"/>
      <c r="WXH104" s="751"/>
      <c r="WXI104" s="751"/>
      <c r="WXJ104" s="751"/>
      <c r="WXK104" s="751"/>
      <c r="WXL104" s="751"/>
      <c r="WXM104" s="751"/>
      <c r="WXN104" s="751"/>
      <c r="WXO104" s="751"/>
      <c r="WXP104" s="751"/>
      <c r="WXQ104" s="751"/>
      <c r="WXR104" s="751"/>
      <c r="WXS104" s="751"/>
      <c r="WXT104" s="751"/>
      <c r="WXU104" s="751"/>
      <c r="WXV104" s="751"/>
      <c r="WXW104" s="751"/>
      <c r="WXX104" s="751"/>
      <c r="WXY104" s="751"/>
      <c r="WXZ104" s="751"/>
      <c r="WYA104" s="751"/>
      <c r="WYB104" s="751"/>
      <c r="WYC104" s="751"/>
      <c r="WYD104" s="751"/>
      <c r="WYE104" s="751"/>
      <c r="WYF104" s="751"/>
      <c r="WYG104" s="751"/>
      <c r="WYH104" s="751"/>
      <c r="WYI104" s="751"/>
      <c r="WYJ104" s="751"/>
      <c r="WYK104" s="751"/>
      <c r="WYL104" s="751"/>
      <c r="WYM104" s="751"/>
      <c r="WYN104" s="751"/>
      <c r="WYO104" s="751"/>
      <c r="WYP104" s="751"/>
      <c r="WYQ104" s="751"/>
      <c r="WYR104" s="751"/>
      <c r="WYS104" s="751"/>
      <c r="WYT104" s="751"/>
      <c r="WYU104" s="751"/>
      <c r="WYV104" s="751"/>
      <c r="WYW104" s="751"/>
      <c r="WYX104" s="751"/>
      <c r="WYY104" s="751"/>
      <c r="WYZ104" s="751"/>
      <c r="WZA104" s="751"/>
      <c r="WZB104" s="751"/>
      <c r="WZC104" s="751"/>
      <c r="WZD104" s="751"/>
      <c r="WZE104" s="751"/>
      <c r="WZF104" s="751"/>
      <c r="WZG104" s="751"/>
      <c r="WZH104" s="751"/>
      <c r="WZI104" s="751"/>
      <c r="WZJ104" s="751"/>
      <c r="WZK104" s="751"/>
      <c r="WZL104" s="751"/>
      <c r="WZM104" s="751"/>
      <c r="WZN104" s="751"/>
      <c r="WZO104" s="751"/>
      <c r="WZP104" s="751"/>
      <c r="WZQ104" s="751"/>
      <c r="WZR104" s="751"/>
      <c r="WZS104" s="751"/>
      <c r="WZT104" s="751"/>
      <c r="WZU104" s="751"/>
      <c r="WZV104" s="751"/>
      <c r="WZW104" s="751"/>
      <c r="WZX104" s="751"/>
      <c r="WZY104" s="751"/>
      <c r="WZZ104" s="751"/>
      <c r="XAA104" s="751"/>
      <c r="XAB104" s="751"/>
      <c r="XAC104" s="751"/>
      <c r="XAD104" s="751"/>
      <c r="XAE104" s="751"/>
      <c r="XAF104" s="751"/>
      <c r="XAG104" s="751"/>
      <c r="XAH104" s="751"/>
      <c r="XAI104" s="751"/>
      <c r="XAJ104" s="751"/>
      <c r="XAK104" s="751"/>
      <c r="XAL104" s="751"/>
      <c r="XAM104" s="751"/>
      <c r="XAN104" s="751"/>
      <c r="XAO104" s="751"/>
      <c r="XAP104" s="751"/>
      <c r="XAQ104" s="751"/>
      <c r="XAR104" s="751"/>
      <c r="XAS104" s="751"/>
      <c r="XAT104" s="751"/>
      <c r="XAU104" s="751"/>
      <c r="XAV104" s="751"/>
      <c r="XAW104" s="751"/>
      <c r="XAX104" s="751"/>
      <c r="XAY104" s="751"/>
      <c r="XAZ104" s="751"/>
      <c r="XBA104" s="751"/>
      <c r="XBB104" s="751"/>
      <c r="XBC104" s="751"/>
      <c r="XBD104" s="751"/>
      <c r="XBE104" s="751"/>
      <c r="XBF104" s="751"/>
      <c r="XBG104" s="751"/>
      <c r="XBH104" s="751"/>
      <c r="XBI104" s="751"/>
      <c r="XBJ104" s="751"/>
      <c r="XBK104" s="751"/>
      <c r="XBL104" s="751"/>
      <c r="XBM104" s="751"/>
      <c r="XBN104" s="751"/>
      <c r="XBO104" s="751"/>
      <c r="XBP104" s="751"/>
      <c r="XBQ104" s="751"/>
      <c r="XBR104" s="751"/>
      <c r="XBS104" s="751"/>
      <c r="XBT104" s="751"/>
      <c r="XBU104" s="751"/>
      <c r="XBV104" s="751"/>
      <c r="XBW104" s="751"/>
      <c r="XBX104" s="751"/>
      <c r="XBY104" s="751"/>
      <c r="XBZ104" s="751"/>
      <c r="XCA104" s="751"/>
      <c r="XCB104" s="751"/>
      <c r="XCC104" s="751"/>
      <c r="XCD104" s="751"/>
      <c r="XCE104" s="751"/>
      <c r="XCF104" s="751"/>
      <c r="XCG104" s="751"/>
      <c r="XCH104" s="751"/>
      <c r="XCI104" s="751"/>
      <c r="XCJ104" s="751"/>
      <c r="XCK104" s="751"/>
      <c r="XCL104" s="751"/>
      <c r="XCM104" s="751"/>
      <c r="XCN104" s="751"/>
      <c r="XCO104" s="751"/>
      <c r="XCP104" s="751"/>
      <c r="XCQ104" s="751"/>
      <c r="XCR104" s="751"/>
      <c r="XCS104" s="751"/>
      <c r="XCT104" s="751"/>
      <c r="XCU104" s="751"/>
      <c r="XCV104" s="751"/>
      <c r="XCW104" s="751"/>
      <c r="XCX104" s="751"/>
      <c r="XCY104" s="751"/>
      <c r="XCZ104" s="751"/>
      <c r="XDA104" s="751"/>
      <c r="XDB104" s="751"/>
      <c r="XDC104" s="751"/>
      <c r="XDD104" s="751"/>
      <c r="XDE104" s="751"/>
      <c r="XDF104" s="751"/>
      <c r="XDG104" s="751"/>
      <c r="XDH104" s="751"/>
      <c r="XDI104" s="751"/>
      <c r="XDJ104" s="751"/>
      <c r="XDK104" s="751"/>
      <c r="XDL104" s="751"/>
      <c r="XDM104" s="751"/>
      <c r="XDN104" s="751"/>
      <c r="XDO104" s="751"/>
      <c r="XDP104" s="751"/>
      <c r="XDQ104" s="751"/>
      <c r="XDR104" s="751"/>
      <c r="XDS104" s="751"/>
      <c r="XDT104" s="751"/>
      <c r="XDU104" s="751"/>
      <c r="XDV104" s="751"/>
      <c r="XDW104" s="751"/>
      <c r="XDX104" s="751"/>
      <c r="XDY104" s="751"/>
      <c r="XDZ104" s="751"/>
      <c r="XEA104" s="751"/>
      <c r="XEB104" s="751"/>
      <c r="XEC104" s="751"/>
      <c r="XED104" s="751"/>
      <c r="XEE104" s="751"/>
      <c r="XEF104" s="751"/>
      <c r="XEG104" s="751"/>
      <c r="XEH104" s="751"/>
      <c r="XEI104" s="751"/>
      <c r="XEJ104" s="751"/>
      <c r="XEK104" s="751"/>
      <c r="XEL104" s="751"/>
      <c r="XEM104" s="751"/>
      <c r="XEN104" s="751"/>
      <c r="XEO104" s="751"/>
      <c r="XEP104" s="751"/>
      <c r="XEQ104" s="751"/>
      <c r="XER104" s="751"/>
      <c r="XES104" s="751"/>
      <c r="XET104" s="751"/>
      <c r="XEU104" s="751"/>
      <c r="XEV104" s="751"/>
      <c r="XEW104" s="751"/>
      <c r="XEX104" s="751"/>
      <c r="XEY104" s="751"/>
      <c r="XEZ104" s="751"/>
      <c r="XFA104" s="751"/>
      <c r="XFB104" s="751"/>
      <c r="XFC104" s="751"/>
      <c r="XFD104" s="751"/>
    </row>
    <row r="105" spans="1:16384" s="760" customFormat="1" ht="16.5" customHeight="1" x14ac:dyDescent="0.3">
      <c r="A105" s="287"/>
      <c r="B105" s="509"/>
      <c r="C105" s="509"/>
      <c r="D105" s="509"/>
      <c r="E105" s="509"/>
      <c r="F105" s="509"/>
      <c r="G105" s="509"/>
      <c r="H105" s="509"/>
      <c r="I105" s="509"/>
      <c r="J105" s="509"/>
      <c r="K105" s="509"/>
      <c r="L105" s="509"/>
      <c r="M105" s="509"/>
      <c r="N105" s="509"/>
    </row>
    <row r="106" spans="1:16384" s="760" customFormat="1" ht="16.5" customHeight="1" x14ac:dyDescent="0.3">
      <c r="A106" s="287"/>
      <c r="B106" s="509"/>
      <c r="C106" s="509"/>
      <c r="D106" s="509"/>
      <c r="E106" s="538"/>
      <c r="F106" s="509"/>
      <c r="G106" s="509"/>
      <c r="H106" s="509"/>
      <c r="I106" s="509"/>
      <c r="J106" s="509"/>
      <c r="K106" s="509"/>
      <c r="L106" s="509"/>
      <c r="M106" s="509"/>
      <c r="N106" s="509"/>
    </row>
    <row r="107" spans="1:16384" s="760" customFormat="1" ht="16.5" customHeight="1" x14ac:dyDescent="0.3">
      <c r="A107" s="509"/>
      <c r="B107" s="509"/>
      <c r="C107" s="509"/>
      <c r="D107" s="409"/>
      <c r="E107" s="539"/>
      <c r="F107" s="509"/>
      <c r="G107" s="509"/>
      <c r="H107" s="509"/>
      <c r="I107" s="509"/>
      <c r="J107" s="509"/>
      <c r="K107" s="509"/>
      <c r="L107" s="509"/>
      <c r="M107" s="509"/>
      <c r="N107" s="509"/>
    </row>
    <row r="108" spans="1:16384" s="760" customFormat="1" ht="16.5" customHeight="1" x14ac:dyDescent="0.3">
      <c r="A108" s="329"/>
      <c r="B108" s="509"/>
      <c r="C108" s="509"/>
      <c r="D108" s="409"/>
      <c r="E108" s="539"/>
      <c r="F108" s="509"/>
      <c r="G108" s="509"/>
      <c r="H108" s="509"/>
      <c r="I108" s="509"/>
      <c r="J108" s="509"/>
      <c r="K108" s="509"/>
      <c r="L108" s="509"/>
      <c r="M108" s="509"/>
      <c r="N108" s="509"/>
    </row>
    <row r="109" spans="1:16384" s="760" customFormat="1" ht="16.5" customHeight="1" x14ac:dyDescent="0.3">
      <c r="A109" s="509"/>
      <c r="B109" s="509"/>
      <c r="C109" s="509"/>
      <c r="D109" s="409"/>
      <c r="E109" s="539"/>
      <c r="F109" s="509"/>
      <c r="G109" s="509"/>
      <c r="H109" s="509"/>
      <c r="I109" s="509"/>
      <c r="J109" s="509"/>
      <c r="K109" s="509"/>
      <c r="L109" s="509"/>
      <c r="M109" s="509"/>
      <c r="N109" s="509"/>
    </row>
    <row r="110" spans="1:16384" s="760" customFormat="1" ht="16.5" customHeight="1" x14ac:dyDescent="0.3">
      <c r="A110" s="287"/>
      <c r="B110" s="509"/>
      <c r="C110" s="509"/>
      <c r="D110" s="540"/>
      <c r="E110" s="539"/>
      <c r="F110" s="509"/>
      <c r="G110" s="509"/>
      <c r="H110" s="509"/>
      <c r="I110" s="509"/>
      <c r="J110" s="509"/>
      <c r="K110" s="509"/>
      <c r="L110" s="509"/>
      <c r="M110" s="509"/>
      <c r="N110" s="509"/>
    </row>
    <row r="111" spans="1:16384" s="760" customFormat="1" ht="16.5" customHeight="1" x14ac:dyDescent="0.3">
      <c r="A111" s="287"/>
      <c r="B111" s="509"/>
      <c r="C111" s="509"/>
      <c r="D111" s="540"/>
      <c r="E111" s="539"/>
      <c r="F111" s="509"/>
      <c r="G111" s="509"/>
      <c r="H111" s="509"/>
      <c r="I111" s="509"/>
      <c r="J111" s="509"/>
      <c r="K111" s="509"/>
      <c r="L111" s="509"/>
      <c r="M111" s="509"/>
      <c r="N111" s="509"/>
      <c r="O111" s="509"/>
      <c r="P111" s="509"/>
      <c r="Q111" s="509"/>
      <c r="R111" s="509"/>
      <c r="S111" s="509"/>
      <c r="T111" s="509"/>
      <c r="U111" s="509"/>
      <c r="V111" s="509"/>
      <c r="W111" s="509"/>
      <c r="X111" s="509"/>
      <c r="Y111" s="509"/>
      <c r="Z111" s="509"/>
      <c r="AA111" s="509"/>
      <c r="AB111" s="509"/>
    </row>
    <row r="112" spans="1:16384" s="760" customFormat="1" ht="16.5" customHeight="1" x14ac:dyDescent="0.3">
      <c r="A112" s="346"/>
      <c r="B112" s="373" t="s">
        <v>473</v>
      </c>
      <c r="C112" s="541"/>
      <c r="D112" s="429">
        <v>2018</v>
      </c>
      <c r="E112" s="429">
        <v>2019</v>
      </c>
      <c r="F112" s="429">
        <v>2020</v>
      </c>
      <c r="G112" s="429">
        <v>2021</v>
      </c>
      <c r="H112" s="429">
        <v>2022</v>
      </c>
      <c r="I112" s="429">
        <v>2023</v>
      </c>
      <c r="J112" s="429">
        <v>2024</v>
      </c>
      <c r="K112" s="429">
        <v>2025</v>
      </c>
      <c r="L112" s="429">
        <v>2026</v>
      </c>
      <c r="M112" s="429">
        <v>2027</v>
      </c>
      <c r="N112" s="429">
        <v>2028</v>
      </c>
      <c r="O112" s="429">
        <v>2029</v>
      </c>
      <c r="P112" s="429">
        <v>2030</v>
      </c>
      <c r="Q112" s="429">
        <v>2031</v>
      </c>
      <c r="R112" s="429">
        <v>2032</v>
      </c>
      <c r="S112" s="429">
        <v>2033</v>
      </c>
      <c r="T112" s="429">
        <v>2034</v>
      </c>
      <c r="U112" s="429">
        <v>2035</v>
      </c>
      <c r="V112" s="429">
        <v>2036</v>
      </c>
      <c r="W112" s="429">
        <v>2037</v>
      </c>
      <c r="X112" s="429">
        <v>2038</v>
      </c>
      <c r="Y112" s="429">
        <v>2039</v>
      </c>
      <c r="Z112" s="429">
        <v>2040</v>
      </c>
      <c r="AA112" s="429">
        <v>2041</v>
      </c>
      <c r="AB112" s="429">
        <v>2042</v>
      </c>
    </row>
    <row r="113" spans="1:28" s="760" customFormat="1" ht="16.5" customHeight="1" x14ac:dyDescent="0.3">
      <c r="A113" s="346"/>
      <c r="B113" s="509"/>
      <c r="C113" s="509"/>
      <c r="D113" s="540"/>
      <c r="E113" s="539"/>
      <c r="F113" s="509"/>
      <c r="G113" s="509"/>
      <c r="H113" s="509"/>
      <c r="I113" s="509"/>
      <c r="J113" s="509"/>
      <c r="K113" s="509"/>
      <c r="L113" s="509"/>
      <c r="M113" s="509"/>
      <c r="N113" s="509"/>
      <c r="O113" s="509"/>
      <c r="P113" s="509"/>
      <c r="Q113" s="509"/>
      <c r="R113" s="509"/>
      <c r="S113" s="509"/>
      <c r="T113" s="509"/>
      <c r="U113" s="509"/>
      <c r="V113" s="509"/>
      <c r="W113" s="509"/>
      <c r="X113" s="509"/>
      <c r="Y113" s="509"/>
      <c r="Z113" s="509"/>
      <c r="AA113" s="509"/>
      <c r="AB113" s="509"/>
    </row>
    <row r="114" spans="1:28" s="754" customFormat="1" ht="16.5" customHeight="1" thickBot="1" x14ac:dyDescent="0.35">
      <c r="A114" s="346"/>
      <c r="B114" s="533" t="s">
        <v>470</v>
      </c>
      <c r="C114" s="534" t="s">
        <v>362</v>
      </c>
      <c r="D114" s="845">
        <f>Summary!D127</f>
        <v>0</v>
      </c>
      <c r="E114" s="845">
        <f>Summary!E127</f>
        <v>0</v>
      </c>
      <c r="F114" s="845">
        <f>Summary!F127</f>
        <v>0</v>
      </c>
      <c r="G114" s="845">
        <f>Summary!G127</f>
        <v>0</v>
      </c>
      <c r="H114" s="845">
        <f>Summary!H127</f>
        <v>0</v>
      </c>
      <c r="I114" s="845">
        <f>Summary!I127</f>
        <v>0</v>
      </c>
      <c r="J114" s="845">
        <f>Summary!J127</f>
        <v>0</v>
      </c>
      <c r="K114" s="845">
        <f>Summary!K127</f>
        <v>0</v>
      </c>
      <c r="L114" s="845">
        <f>Summary!L127</f>
        <v>0</v>
      </c>
      <c r="M114" s="845">
        <f>Summary!M127</f>
        <v>0</v>
      </c>
      <c r="N114" s="845">
        <f>Summary!N127</f>
        <v>0</v>
      </c>
      <c r="O114" s="845">
        <f>Summary!O127</f>
        <v>0</v>
      </c>
      <c r="P114" s="845">
        <f>Summary!P127</f>
        <v>0</v>
      </c>
      <c r="Q114" s="845">
        <f>Summary!Q127</f>
        <v>0</v>
      </c>
      <c r="R114" s="845">
        <f>Summary!R127</f>
        <v>0</v>
      </c>
      <c r="S114" s="845">
        <f>Summary!S127</f>
        <v>0</v>
      </c>
      <c r="T114" s="845">
        <f>Summary!T127</f>
        <v>0</v>
      </c>
      <c r="U114" s="845">
        <f>Summary!U127</f>
        <v>0</v>
      </c>
      <c r="V114" s="845">
        <f>Summary!V127</f>
        <v>0</v>
      </c>
      <c r="W114" s="845">
        <f>Summary!W127</f>
        <v>0</v>
      </c>
      <c r="X114" s="845">
        <f>Summary!X127</f>
        <v>0</v>
      </c>
      <c r="Y114" s="845">
        <f>Summary!Y127</f>
        <v>0</v>
      </c>
      <c r="Z114" s="845">
        <f>Summary!Z127</f>
        <v>0</v>
      </c>
      <c r="AA114" s="845">
        <f>Summary!AA127</f>
        <v>0</v>
      </c>
      <c r="AB114" s="845">
        <f>Summary!AB127</f>
        <v>0</v>
      </c>
    </row>
    <row r="115" spans="1:28" s="754" customFormat="1" ht="16.5" customHeight="1" thickBot="1" x14ac:dyDescent="0.35">
      <c r="A115" s="346"/>
      <c r="B115" s="533"/>
      <c r="C115" s="534"/>
      <c r="D115" s="845"/>
      <c r="E115" s="845"/>
      <c r="F115" s="845"/>
      <c r="G115" s="845"/>
      <c r="H115" s="845"/>
      <c r="I115" s="845"/>
      <c r="J115" s="845"/>
      <c r="K115" s="845"/>
      <c r="L115" s="845"/>
      <c r="M115" s="845"/>
      <c r="N115" s="845"/>
      <c r="O115" s="845"/>
      <c r="P115" s="845"/>
      <c r="Q115" s="845"/>
      <c r="R115" s="845"/>
      <c r="S115" s="845"/>
      <c r="T115" s="845"/>
      <c r="U115" s="845"/>
      <c r="V115" s="845"/>
      <c r="W115" s="845"/>
      <c r="X115" s="845"/>
      <c r="Y115" s="845"/>
      <c r="Z115" s="845"/>
      <c r="AA115" s="845"/>
      <c r="AB115" s="845"/>
    </row>
    <row r="116" spans="1:28" s="754" customFormat="1" ht="16.5" customHeight="1" thickBot="1" x14ac:dyDescent="0.35">
      <c r="A116" s="346"/>
      <c r="B116" s="533" t="s">
        <v>609</v>
      </c>
      <c r="C116" s="534" t="s">
        <v>181</v>
      </c>
      <c r="D116" s="845">
        <f>-D114*'Basic input'!$F$121</f>
        <v>0</v>
      </c>
      <c r="E116" s="845">
        <f>-E114*'Basic input'!$F$121</f>
        <v>0</v>
      </c>
      <c r="F116" s="845">
        <f>-F114*'Basic input'!$F$121</f>
        <v>0</v>
      </c>
      <c r="G116" s="845">
        <f>-G114*'Basic input'!$F$121</f>
        <v>0</v>
      </c>
      <c r="H116" s="845">
        <f>-H114*'Basic input'!$F$121</f>
        <v>0</v>
      </c>
      <c r="I116" s="845">
        <f>-I114*'Basic input'!$F$121</f>
        <v>0</v>
      </c>
      <c r="J116" s="845">
        <f>-J114*'Basic input'!$F$121</f>
        <v>0</v>
      </c>
      <c r="K116" s="845">
        <f>-K114*'Basic input'!$F$121</f>
        <v>0</v>
      </c>
      <c r="L116" s="845">
        <f>-L114*'Basic input'!$F$121</f>
        <v>0</v>
      </c>
      <c r="M116" s="845">
        <f>-M114*'Basic input'!$F$121</f>
        <v>0</v>
      </c>
      <c r="N116" s="845">
        <f>-N114*'Basic input'!$F$121</f>
        <v>0</v>
      </c>
      <c r="O116" s="845">
        <f>-O114*'Basic input'!$F$121</f>
        <v>0</v>
      </c>
      <c r="P116" s="845">
        <f>-P114*'Basic input'!$F$121</f>
        <v>0</v>
      </c>
      <c r="Q116" s="845">
        <f>-Q114*'Basic input'!$F$121</f>
        <v>0</v>
      </c>
      <c r="R116" s="845">
        <f>-R114*'Basic input'!$F$121</f>
        <v>0</v>
      </c>
      <c r="S116" s="845">
        <f>-S114*'Basic input'!$F$121</f>
        <v>0</v>
      </c>
      <c r="T116" s="845">
        <f>-T114*'Basic input'!$F$121</f>
        <v>0</v>
      </c>
      <c r="U116" s="845">
        <f>-U114*'Basic input'!$F$121</f>
        <v>0</v>
      </c>
      <c r="V116" s="845">
        <f>-V114*'Basic input'!$F$121</f>
        <v>0</v>
      </c>
      <c r="W116" s="845">
        <f>-W114*'Basic input'!$F$121</f>
        <v>0</v>
      </c>
      <c r="X116" s="845">
        <f>-X114*'Basic input'!$F$121</f>
        <v>0</v>
      </c>
      <c r="Y116" s="845">
        <f>-Y114*'Basic input'!$F$121</f>
        <v>0</v>
      </c>
      <c r="Z116" s="845">
        <f>-Z114*'Basic input'!$F$121</f>
        <v>0</v>
      </c>
      <c r="AA116" s="845">
        <f>-AA114*'Basic input'!$F$121</f>
        <v>0</v>
      </c>
      <c r="AB116" s="845">
        <f>-AB114*'Basic input'!$F$121</f>
        <v>0</v>
      </c>
    </row>
    <row r="117" spans="1:28" s="683" customFormat="1" ht="16.5" customHeight="1" thickBot="1" x14ac:dyDescent="0.35">
      <c r="A117" s="346"/>
      <c r="B117" s="819" t="s">
        <v>616</v>
      </c>
      <c r="C117" s="818"/>
      <c r="D117" s="846">
        <f>+D50-D58</f>
        <v>0</v>
      </c>
      <c r="E117" s="846">
        <f t="shared" ref="E117:AB117" si="16">+E50-E58</f>
        <v>0</v>
      </c>
      <c r="F117" s="846">
        <f t="shared" si="16"/>
        <v>0</v>
      </c>
      <c r="G117" s="846">
        <f t="shared" si="16"/>
        <v>0</v>
      </c>
      <c r="H117" s="846">
        <f t="shared" si="16"/>
        <v>0</v>
      </c>
      <c r="I117" s="846">
        <f t="shared" si="16"/>
        <v>0</v>
      </c>
      <c r="J117" s="846">
        <f t="shared" si="16"/>
        <v>0</v>
      </c>
      <c r="K117" s="846">
        <f t="shared" si="16"/>
        <v>0</v>
      </c>
      <c r="L117" s="846">
        <f t="shared" si="16"/>
        <v>0</v>
      </c>
      <c r="M117" s="846">
        <f t="shared" si="16"/>
        <v>0</v>
      </c>
      <c r="N117" s="846">
        <f t="shared" si="16"/>
        <v>0</v>
      </c>
      <c r="O117" s="846">
        <f t="shared" si="16"/>
        <v>0</v>
      </c>
      <c r="P117" s="846">
        <f t="shared" si="16"/>
        <v>0</v>
      </c>
      <c r="Q117" s="846">
        <f t="shared" si="16"/>
        <v>0</v>
      </c>
      <c r="R117" s="846">
        <f t="shared" si="16"/>
        <v>0</v>
      </c>
      <c r="S117" s="846">
        <f t="shared" si="16"/>
        <v>0</v>
      </c>
      <c r="T117" s="846">
        <f t="shared" si="16"/>
        <v>0</v>
      </c>
      <c r="U117" s="846">
        <f t="shared" si="16"/>
        <v>0</v>
      </c>
      <c r="V117" s="846">
        <f t="shared" si="16"/>
        <v>0</v>
      </c>
      <c r="W117" s="846">
        <f t="shared" si="16"/>
        <v>0</v>
      </c>
      <c r="X117" s="846">
        <f t="shared" si="16"/>
        <v>0</v>
      </c>
      <c r="Y117" s="846">
        <f t="shared" si="16"/>
        <v>0</v>
      </c>
      <c r="Z117" s="846">
        <f t="shared" si="16"/>
        <v>0</v>
      </c>
      <c r="AA117" s="846">
        <f t="shared" si="16"/>
        <v>0</v>
      </c>
      <c r="AB117" s="846">
        <f t="shared" si="16"/>
        <v>0</v>
      </c>
    </row>
    <row r="118" spans="1:28" s="760" customFormat="1" ht="16.5" customHeight="1" x14ac:dyDescent="0.3">
      <c r="A118" s="346"/>
      <c r="B118" s="509"/>
      <c r="C118" s="509"/>
      <c r="D118" s="847"/>
      <c r="E118" s="848"/>
      <c r="F118" s="848"/>
      <c r="G118" s="848"/>
      <c r="H118" s="848"/>
      <c r="I118" s="848"/>
      <c r="J118" s="848"/>
      <c r="K118" s="848"/>
      <c r="L118" s="848"/>
      <c r="M118" s="848"/>
      <c r="N118" s="848"/>
      <c r="O118" s="848"/>
      <c r="P118" s="848"/>
      <c r="Q118" s="848"/>
      <c r="R118" s="848"/>
      <c r="S118" s="848"/>
      <c r="T118" s="848"/>
      <c r="U118" s="848"/>
      <c r="V118" s="848"/>
      <c r="W118" s="848"/>
      <c r="X118" s="848"/>
      <c r="Y118" s="848"/>
      <c r="Z118" s="848"/>
      <c r="AA118" s="848"/>
      <c r="AB118" s="848"/>
    </row>
    <row r="119" spans="1:28" s="754" customFormat="1" ht="16.5" customHeight="1" thickBot="1" x14ac:dyDescent="0.35">
      <c r="A119" s="346"/>
      <c r="B119" s="533" t="s">
        <v>471</v>
      </c>
      <c r="C119" s="534" t="s">
        <v>388</v>
      </c>
      <c r="D119" s="845">
        <f>Summary!D129</f>
        <v>0</v>
      </c>
      <c r="E119" s="845">
        <f>Summary!E129</f>
        <v>0</v>
      </c>
      <c r="F119" s="845">
        <f>Summary!F129</f>
        <v>0</v>
      </c>
      <c r="G119" s="845">
        <f>Summary!G129</f>
        <v>0</v>
      </c>
      <c r="H119" s="845">
        <f>Summary!H129</f>
        <v>0</v>
      </c>
      <c r="I119" s="845">
        <f>Summary!I129</f>
        <v>0</v>
      </c>
      <c r="J119" s="845">
        <f>Summary!J129</f>
        <v>0</v>
      </c>
      <c r="K119" s="845">
        <f>Summary!K129</f>
        <v>0</v>
      </c>
      <c r="L119" s="845">
        <f>Summary!L129</f>
        <v>0</v>
      </c>
      <c r="M119" s="845">
        <f>Summary!M129</f>
        <v>0</v>
      </c>
      <c r="N119" s="845">
        <f>Summary!N129</f>
        <v>0</v>
      </c>
      <c r="O119" s="845">
        <f>Summary!O129</f>
        <v>0</v>
      </c>
      <c r="P119" s="845">
        <f>Summary!P129</f>
        <v>0</v>
      </c>
      <c r="Q119" s="845">
        <f>Summary!Q129</f>
        <v>0</v>
      </c>
      <c r="R119" s="845">
        <f>Summary!R129</f>
        <v>0</v>
      </c>
      <c r="S119" s="845">
        <f>Summary!S129</f>
        <v>0</v>
      </c>
      <c r="T119" s="845">
        <f>Summary!T129</f>
        <v>0</v>
      </c>
      <c r="U119" s="845">
        <f>Summary!U129</f>
        <v>0</v>
      </c>
      <c r="V119" s="845">
        <f>Summary!V129</f>
        <v>0</v>
      </c>
      <c r="W119" s="845">
        <f>Summary!W129</f>
        <v>0</v>
      </c>
      <c r="X119" s="845">
        <f>Summary!X129</f>
        <v>0</v>
      </c>
      <c r="Y119" s="845">
        <f>Summary!Y129</f>
        <v>0</v>
      </c>
      <c r="Z119" s="845">
        <f>Summary!Z129</f>
        <v>0</v>
      </c>
      <c r="AA119" s="845">
        <f>Summary!AA129</f>
        <v>0</v>
      </c>
      <c r="AB119" s="845">
        <f>Summary!AB129</f>
        <v>0</v>
      </c>
    </row>
    <row r="120" spans="1:28" s="754" customFormat="1" ht="16.5" customHeight="1" x14ac:dyDescent="0.3">
      <c r="A120" s="346"/>
      <c r="B120" s="849"/>
      <c r="C120" s="850"/>
      <c r="D120" s="627"/>
      <c r="E120" s="627"/>
      <c r="F120" s="627"/>
      <c r="G120" s="627"/>
      <c r="H120" s="627"/>
      <c r="I120" s="627"/>
      <c r="J120" s="627"/>
      <c r="K120" s="627"/>
      <c r="L120" s="627"/>
      <c r="M120" s="627"/>
      <c r="N120" s="627"/>
      <c r="O120" s="627"/>
      <c r="P120" s="627"/>
      <c r="Q120" s="627"/>
      <c r="R120" s="627"/>
      <c r="S120" s="627"/>
      <c r="T120" s="627"/>
      <c r="U120" s="627"/>
      <c r="V120" s="627"/>
      <c r="W120" s="627"/>
      <c r="X120" s="627"/>
      <c r="Y120" s="627"/>
      <c r="Z120" s="627"/>
      <c r="AA120" s="627"/>
      <c r="AB120" s="627"/>
    </row>
    <row r="121" spans="1:28" s="760" customFormat="1" ht="16.5" customHeight="1" x14ac:dyDescent="0.3">
      <c r="A121" s="347"/>
      <c r="B121" s="373" t="s">
        <v>597</v>
      </c>
      <c r="C121" s="541"/>
      <c r="D121" s="429">
        <v>2018</v>
      </c>
      <c r="E121" s="429">
        <v>2019</v>
      </c>
      <c r="F121" s="429">
        <v>2020</v>
      </c>
      <c r="G121" s="429">
        <v>2021</v>
      </c>
      <c r="H121" s="429">
        <v>2022</v>
      </c>
      <c r="I121" s="429">
        <v>2023</v>
      </c>
      <c r="J121" s="429">
        <v>2024</v>
      </c>
      <c r="K121" s="429">
        <v>2025</v>
      </c>
      <c r="L121" s="429">
        <v>2026</v>
      </c>
      <c r="M121" s="429">
        <v>2027</v>
      </c>
      <c r="N121" s="429">
        <v>2028</v>
      </c>
      <c r="O121" s="429">
        <v>2029</v>
      </c>
      <c r="P121" s="429">
        <v>2030</v>
      </c>
      <c r="Q121" s="429">
        <v>2031</v>
      </c>
      <c r="R121" s="429">
        <v>2032</v>
      </c>
      <c r="S121" s="429">
        <v>2033</v>
      </c>
      <c r="T121" s="429">
        <v>2034</v>
      </c>
      <c r="U121" s="429">
        <v>2035</v>
      </c>
      <c r="V121" s="429">
        <v>2036</v>
      </c>
      <c r="W121" s="429">
        <v>2037</v>
      </c>
      <c r="X121" s="429">
        <v>2038</v>
      </c>
      <c r="Y121" s="429">
        <v>2039</v>
      </c>
      <c r="Z121" s="429">
        <v>2040</v>
      </c>
      <c r="AA121" s="429">
        <v>2041</v>
      </c>
      <c r="AB121" s="429">
        <v>2042</v>
      </c>
    </row>
    <row r="122" spans="1:28" s="760" customFormat="1" ht="16.5" customHeight="1" x14ac:dyDescent="0.3">
      <c r="A122" s="347"/>
      <c r="B122" s="509"/>
      <c r="C122" s="509"/>
      <c r="D122" s="540"/>
      <c r="E122" s="539"/>
      <c r="F122" s="509"/>
      <c r="G122" s="509"/>
      <c r="H122" s="509"/>
      <c r="I122" s="509"/>
      <c r="J122" s="509"/>
      <c r="K122" s="509"/>
      <c r="L122" s="509"/>
      <c r="M122" s="509"/>
      <c r="N122" s="509"/>
      <c r="O122" s="509"/>
      <c r="P122" s="509"/>
      <c r="Q122" s="509"/>
      <c r="R122" s="509"/>
      <c r="S122" s="509"/>
      <c r="T122" s="509"/>
      <c r="U122" s="509"/>
      <c r="V122" s="509"/>
      <c r="W122" s="509"/>
      <c r="X122" s="509"/>
      <c r="Y122" s="509"/>
      <c r="Z122" s="509"/>
      <c r="AA122" s="509"/>
      <c r="AB122" s="509"/>
    </row>
    <row r="123" spans="1:28" s="760" customFormat="1" ht="16.5" customHeight="1" thickBot="1" x14ac:dyDescent="0.35">
      <c r="A123" s="347"/>
      <c r="B123" s="533" t="s">
        <v>542</v>
      </c>
      <c r="C123" s="534" t="s">
        <v>598</v>
      </c>
      <c r="D123" s="542">
        <f>-Summary!D134</f>
        <v>0</v>
      </c>
      <c r="E123" s="542">
        <f>-Summary!E134</f>
        <v>0</v>
      </c>
      <c r="F123" s="542">
        <f>-Summary!F134</f>
        <v>0</v>
      </c>
      <c r="G123" s="542">
        <f>-Summary!G134</f>
        <v>0</v>
      </c>
      <c r="H123" s="542">
        <f>-Summary!H134</f>
        <v>0</v>
      </c>
      <c r="I123" s="542">
        <f>-Summary!I134</f>
        <v>0</v>
      </c>
      <c r="J123" s="542">
        <f>-Summary!J134</f>
        <v>0</v>
      </c>
      <c r="K123" s="542">
        <f>-Summary!K134</f>
        <v>0</v>
      </c>
      <c r="L123" s="542">
        <f>-Summary!L134</f>
        <v>0</v>
      </c>
      <c r="M123" s="542">
        <f>-Summary!M134</f>
        <v>0</v>
      </c>
      <c r="N123" s="542">
        <f>-Summary!N134</f>
        <v>0</v>
      </c>
      <c r="O123" s="542">
        <f>-Summary!O134</f>
        <v>0</v>
      </c>
      <c r="P123" s="542">
        <f>-Summary!P134</f>
        <v>0</v>
      </c>
      <c r="Q123" s="542">
        <f>-Summary!Q134</f>
        <v>0</v>
      </c>
      <c r="R123" s="542">
        <f>-Summary!R134</f>
        <v>0</v>
      </c>
      <c r="S123" s="542">
        <f>-Summary!S134</f>
        <v>0</v>
      </c>
      <c r="T123" s="542">
        <f>-Summary!T134</f>
        <v>0</v>
      </c>
      <c r="U123" s="542">
        <f>-Summary!U134</f>
        <v>0</v>
      </c>
      <c r="V123" s="542">
        <f>-Summary!V134</f>
        <v>0</v>
      </c>
      <c r="W123" s="542">
        <f>-Summary!W134</f>
        <v>0</v>
      </c>
      <c r="X123" s="542">
        <f>-Summary!X134</f>
        <v>0</v>
      </c>
      <c r="Y123" s="542">
        <f>-Summary!Y134</f>
        <v>0</v>
      </c>
      <c r="Z123" s="542">
        <f>-Summary!Z134</f>
        <v>0</v>
      </c>
      <c r="AA123" s="542">
        <f>-Summary!AA134</f>
        <v>0</v>
      </c>
      <c r="AB123" s="542">
        <f>-Summary!AB134</f>
        <v>0</v>
      </c>
    </row>
    <row r="124" spans="1:28" s="760" customFormat="1" ht="16.5" customHeight="1" x14ac:dyDescent="0.3">
      <c r="A124" s="347"/>
      <c r="B124" s="509"/>
      <c r="C124" s="509"/>
    </row>
    <row r="125" spans="1:28" s="760" customFormat="1" ht="16.5" customHeight="1" x14ac:dyDescent="0.3">
      <c r="A125" s="348"/>
      <c r="B125" s="373" t="s">
        <v>674</v>
      </c>
      <c r="C125" s="541"/>
      <c r="D125" s="429">
        <v>2018</v>
      </c>
      <c r="E125" s="429">
        <v>2019</v>
      </c>
      <c r="F125" s="429">
        <v>2020</v>
      </c>
      <c r="G125" s="429">
        <v>2021</v>
      </c>
      <c r="H125" s="429">
        <v>2022</v>
      </c>
      <c r="I125" s="429">
        <v>2023</v>
      </c>
      <c r="J125" s="429">
        <v>2024</v>
      </c>
      <c r="K125" s="429">
        <v>2025</v>
      </c>
      <c r="L125" s="429">
        <v>2026</v>
      </c>
      <c r="M125" s="429">
        <v>2027</v>
      </c>
      <c r="N125" s="429">
        <v>2028</v>
      </c>
      <c r="O125" s="429">
        <v>2029</v>
      </c>
      <c r="P125" s="429">
        <v>2030</v>
      </c>
      <c r="Q125" s="429">
        <v>2031</v>
      </c>
      <c r="R125" s="429">
        <v>2032</v>
      </c>
      <c r="S125" s="429">
        <v>2033</v>
      </c>
      <c r="T125" s="429">
        <v>2034</v>
      </c>
      <c r="U125" s="429">
        <v>2035</v>
      </c>
      <c r="V125" s="429">
        <v>2036</v>
      </c>
      <c r="W125" s="429">
        <v>2037</v>
      </c>
      <c r="X125" s="429">
        <v>2038</v>
      </c>
      <c r="Y125" s="429">
        <v>2039</v>
      </c>
      <c r="Z125" s="429">
        <v>2040</v>
      </c>
      <c r="AA125" s="429">
        <v>2041</v>
      </c>
      <c r="AB125" s="429">
        <v>2042</v>
      </c>
    </row>
    <row r="126" spans="1:28" s="760" customFormat="1" ht="16.5" customHeight="1" x14ac:dyDescent="0.3">
      <c r="A126" s="346"/>
      <c r="B126" s="509"/>
      <c r="C126" s="509"/>
      <c r="D126" s="540"/>
      <c r="E126" s="539"/>
      <c r="F126" s="509"/>
      <c r="G126" s="509"/>
      <c r="H126" s="509"/>
      <c r="I126" s="509"/>
      <c r="J126" s="509"/>
      <c r="K126" s="509"/>
      <c r="L126" s="509"/>
      <c r="M126" s="509"/>
      <c r="N126" s="509"/>
      <c r="O126" s="509"/>
      <c r="P126" s="509"/>
      <c r="Q126" s="509"/>
      <c r="R126" s="509"/>
      <c r="S126" s="509"/>
      <c r="T126" s="509"/>
      <c r="U126" s="509"/>
      <c r="V126" s="509"/>
      <c r="W126" s="509"/>
      <c r="X126" s="509"/>
      <c r="Y126" s="509"/>
      <c r="Z126" s="509"/>
      <c r="AA126" s="509"/>
      <c r="AB126" s="509"/>
    </row>
    <row r="127" spans="1:28" s="760" customFormat="1" ht="16.5" customHeight="1" thickBot="1" x14ac:dyDescent="0.35">
      <c r="A127" s="287"/>
      <c r="B127" s="533" t="s">
        <v>709</v>
      </c>
      <c r="C127" s="534" t="s">
        <v>598</v>
      </c>
      <c r="D127" s="845">
        <f>-NPV!D14</f>
        <v>0</v>
      </c>
      <c r="E127" s="845">
        <f>-NPV!E14</f>
        <v>0</v>
      </c>
      <c r="F127" s="845">
        <f>-NPV!F14</f>
        <v>0</v>
      </c>
      <c r="G127" s="845">
        <f>-NPV!G14</f>
        <v>0</v>
      </c>
      <c r="H127" s="845">
        <f>-NPV!H14</f>
        <v>0</v>
      </c>
      <c r="I127" s="845">
        <f>-NPV!I14</f>
        <v>0</v>
      </c>
      <c r="J127" s="845">
        <f>-NPV!J14</f>
        <v>0</v>
      </c>
      <c r="K127" s="845">
        <f>-NPV!K14</f>
        <v>0</v>
      </c>
      <c r="L127" s="845">
        <f>-NPV!L14</f>
        <v>0</v>
      </c>
      <c r="M127" s="845">
        <f>-NPV!M14</f>
        <v>0</v>
      </c>
      <c r="N127" s="845">
        <f>-NPV!N14</f>
        <v>0</v>
      </c>
      <c r="O127" s="845">
        <f>-NPV!O14</f>
        <v>0</v>
      </c>
      <c r="P127" s="845">
        <f>-NPV!P14</f>
        <v>0</v>
      </c>
      <c r="Q127" s="845">
        <f>-NPV!Q14</f>
        <v>0</v>
      </c>
      <c r="R127" s="845">
        <f>-NPV!R14</f>
        <v>0</v>
      </c>
      <c r="S127" s="845">
        <f>-NPV!S14</f>
        <v>0</v>
      </c>
      <c r="T127" s="845">
        <f>-NPV!T14</f>
        <v>0</v>
      </c>
      <c r="U127" s="845">
        <f>-NPV!U14</f>
        <v>0</v>
      </c>
      <c r="V127" s="845">
        <f>-NPV!V14</f>
        <v>0</v>
      </c>
      <c r="W127" s="845">
        <f>-NPV!W14</f>
        <v>0</v>
      </c>
      <c r="X127" s="845">
        <f>-NPV!X14</f>
        <v>0</v>
      </c>
      <c r="Y127" s="845">
        <f>-NPV!Y14</f>
        <v>0</v>
      </c>
      <c r="Z127" s="845">
        <f>-NPV!Z14</f>
        <v>0</v>
      </c>
      <c r="AA127" s="845">
        <f>-NPV!AA14</f>
        <v>0</v>
      </c>
      <c r="AB127" s="845">
        <f>-NPV!AB14</f>
        <v>0</v>
      </c>
    </row>
    <row r="128" spans="1:28" s="760" customFormat="1" ht="16.5" customHeight="1" x14ac:dyDescent="0.3">
      <c r="A128" s="287"/>
      <c r="B128" s="872" t="s">
        <v>710</v>
      </c>
      <c r="C128" s="850"/>
      <c r="D128" s="852"/>
      <c r="E128" s="852"/>
      <c r="F128" s="852"/>
      <c r="G128" s="852"/>
      <c r="H128" s="852"/>
      <c r="I128" s="852"/>
      <c r="J128" s="852"/>
      <c r="K128" s="852"/>
      <c r="L128" s="852"/>
      <c r="M128" s="852"/>
      <c r="N128" s="852"/>
      <c r="O128" s="852"/>
      <c r="P128" s="852"/>
      <c r="Q128" s="852"/>
      <c r="R128" s="852"/>
      <c r="S128" s="852"/>
      <c r="T128" s="852"/>
      <c r="U128" s="852"/>
      <c r="V128" s="852"/>
      <c r="W128" s="852"/>
      <c r="X128" s="852"/>
      <c r="Y128" s="852"/>
      <c r="Z128" s="852"/>
      <c r="AA128" s="852"/>
      <c r="AB128" s="852"/>
    </row>
    <row r="129" spans="1:29" s="760" customFormat="1" ht="16.5" customHeight="1" x14ac:dyDescent="0.3">
      <c r="A129" s="509"/>
      <c r="B129" s="509"/>
      <c r="C129" s="509"/>
      <c r="D129" s="851">
        <f t="shared" ref="D129:AB129" si="17">+D127/1000000</f>
        <v>0</v>
      </c>
      <c r="E129" s="851">
        <f t="shared" si="17"/>
        <v>0</v>
      </c>
      <c r="F129" s="851">
        <f t="shared" si="17"/>
        <v>0</v>
      </c>
      <c r="G129" s="851">
        <f t="shared" si="17"/>
        <v>0</v>
      </c>
      <c r="H129" s="851">
        <f t="shared" si="17"/>
        <v>0</v>
      </c>
      <c r="I129" s="851">
        <f t="shared" si="17"/>
        <v>0</v>
      </c>
      <c r="J129" s="851">
        <f t="shared" si="17"/>
        <v>0</v>
      </c>
      <c r="K129" s="851">
        <f t="shared" si="17"/>
        <v>0</v>
      </c>
      <c r="L129" s="851">
        <f t="shared" si="17"/>
        <v>0</v>
      </c>
      <c r="M129" s="851">
        <f t="shared" si="17"/>
        <v>0</v>
      </c>
      <c r="N129" s="851">
        <f t="shared" si="17"/>
        <v>0</v>
      </c>
      <c r="O129" s="851">
        <f t="shared" si="17"/>
        <v>0</v>
      </c>
      <c r="P129" s="851">
        <f t="shared" si="17"/>
        <v>0</v>
      </c>
      <c r="Q129" s="851">
        <f t="shared" si="17"/>
        <v>0</v>
      </c>
      <c r="R129" s="851">
        <f t="shared" si="17"/>
        <v>0</v>
      </c>
      <c r="S129" s="851">
        <f t="shared" si="17"/>
        <v>0</v>
      </c>
      <c r="T129" s="851">
        <f t="shared" si="17"/>
        <v>0</v>
      </c>
      <c r="U129" s="851">
        <f t="shared" si="17"/>
        <v>0</v>
      </c>
      <c r="V129" s="851">
        <f t="shared" si="17"/>
        <v>0</v>
      </c>
      <c r="W129" s="851">
        <f t="shared" si="17"/>
        <v>0</v>
      </c>
      <c r="X129" s="851">
        <f t="shared" si="17"/>
        <v>0</v>
      </c>
      <c r="Y129" s="851">
        <f t="shared" si="17"/>
        <v>0</v>
      </c>
      <c r="Z129" s="851">
        <f t="shared" si="17"/>
        <v>0</v>
      </c>
      <c r="AA129" s="851">
        <f t="shared" si="17"/>
        <v>0</v>
      </c>
      <c r="AB129" s="851">
        <f t="shared" si="17"/>
        <v>0</v>
      </c>
      <c r="AC129" s="509"/>
    </row>
    <row r="130" spans="1:29" s="760" customFormat="1" ht="16.5" customHeight="1" thickBot="1" x14ac:dyDescent="0.35">
      <c r="A130" s="509"/>
      <c r="B130" s="857" t="s">
        <v>675</v>
      </c>
      <c r="C130" s="534"/>
      <c r="D130" s="845">
        <f>-NPV!D21</f>
        <v>0</v>
      </c>
      <c r="E130" s="852"/>
      <c r="F130" s="852"/>
      <c r="G130" s="852"/>
      <c r="H130" s="852"/>
      <c r="I130" s="852"/>
      <c r="J130" s="852"/>
      <c r="K130" s="852"/>
      <c r="L130" s="852"/>
      <c r="M130" s="852"/>
      <c r="N130" s="852"/>
      <c r="O130" s="852"/>
      <c r="P130" s="852"/>
      <c r="Q130" s="852"/>
      <c r="R130" s="852"/>
      <c r="S130" s="852"/>
      <c r="T130" s="852"/>
      <c r="U130" s="852"/>
      <c r="V130" s="852"/>
      <c r="W130" s="852"/>
      <c r="X130" s="852"/>
      <c r="Y130" s="852"/>
      <c r="Z130" s="852"/>
      <c r="AA130" s="852"/>
      <c r="AB130" s="852"/>
      <c r="AC130" s="509"/>
    </row>
    <row r="131" spans="1:29" ht="16.5" customHeight="1" x14ac:dyDescent="0.3">
      <c r="A131" s="509"/>
      <c r="B131" s="815" t="s">
        <v>647</v>
      </c>
      <c r="C131" s="287"/>
      <c r="D131" s="816">
        <f t="shared" ref="D131:AB131" si="18">+D123/1000000</f>
        <v>0</v>
      </c>
      <c r="E131" s="817">
        <f t="shared" si="18"/>
        <v>0</v>
      </c>
      <c r="F131" s="817">
        <f t="shared" si="18"/>
        <v>0</v>
      </c>
      <c r="G131" s="817">
        <f t="shared" si="18"/>
        <v>0</v>
      </c>
      <c r="H131" s="817">
        <f t="shared" si="18"/>
        <v>0</v>
      </c>
      <c r="I131" s="817">
        <f t="shared" si="18"/>
        <v>0</v>
      </c>
      <c r="J131" s="817">
        <f t="shared" si="18"/>
        <v>0</v>
      </c>
      <c r="K131" s="817">
        <f t="shared" si="18"/>
        <v>0</v>
      </c>
      <c r="L131" s="817">
        <f t="shared" si="18"/>
        <v>0</v>
      </c>
      <c r="M131" s="817">
        <f t="shared" si="18"/>
        <v>0</v>
      </c>
      <c r="N131" s="817">
        <f t="shared" si="18"/>
        <v>0</v>
      </c>
      <c r="O131" s="817">
        <f t="shared" si="18"/>
        <v>0</v>
      </c>
      <c r="P131" s="817">
        <f t="shared" si="18"/>
        <v>0</v>
      </c>
      <c r="Q131" s="817">
        <f t="shared" si="18"/>
        <v>0</v>
      </c>
      <c r="R131" s="817">
        <f t="shared" si="18"/>
        <v>0</v>
      </c>
      <c r="S131" s="817">
        <f t="shared" si="18"/>
        <v>0</v>
      </c>
      <c r="T131" s="817">
        <f t="shared" si="18"/>
        <v>0</v>
      </c>
      <c r="U131" s="817">
        <f t="shared" si="18"/>
        <v>0</v>
      </c>
      <c r="V131" s="817">
        <f t="shared" si="18"/>
        <v>0</v>
      </c>
      <c r="W131" s="817">
        <f t="shared" si="18"/>
        <v>0</v>
      </c>
      <c r="X131" s="817">
        <f t="shared" si="18"/>
        <v>0</v>
      </c>
      <c r="Y131" s="817">
        <f t="shared" si="18"/>
        <v>0</v>
      </c>
      <c r="Z131" s="817">
        <f t="shared" si="18"/>
        <v>0</v>
      </c>
      <c r="AA131" s="817">
        <f t="shared" si="18"/>
        <v>0</v>
      </c>
      <c r="AB131" s="817">
        <f t="shared" si="18"/>
        <v>0</v>
      </c>
      <c r="AC131" s="287"/>
    </row>
    <row r="132" spans="1:29" s="760" customFormat="1" ht="16.5" customHeight="1" x14ac:dyDescent="0.3">
      <c r="A132" s="350"/>
      <c r="B132" s="509"/>
      <c r="C132" s="509"/>
      <c r="D132" s="817">
        <f>+D129-D131</f>
        <v>0</v>
      </c>
      <c r="E132" s="817">
        <f t="shared" ref="E132:S132" si="19">+E129-E131</f>
        <v>0</v>
      </c>
      <c r="F132" s="817">
        <f t="shared" si="19"/>
        <v>0</v>
      </c>
      <c r="G132" s="817">
        <f t="shared" si="19"/>
        <v>0</v>
      </c>
      <c r="H132" s="817">
        <f t="shared" si="19"/>
        <v>0</v>
      </c>
      <c r="I132" s="817">
        <f t="shared" si="19"/>
        <v>0</v>
      </c>
      <c r="J132" s="817">
        <f t="shared" si="19"/>
        <v>0</v>
      </c>
      <c r="K132" s="817">
        <f t="shared" si="19"/>
        <v>0</v>
      </c>
      <c r="L132" s="817">
        <f t="shared" si="19"/>
        <v>0</v>
      </c>
      <c r="M132" s="817">
        <f t="shared" si="19"/>
        <v>0</v>
      </c>
      <c r="N132" s="817">
        <f t="shared" si="19"/>
        <v>0</v>
      </c>
      <c r="O132" s="817">
        <f t="shared" si="19"/>
        <v>0</v>
      </c>
      <c r="P132" s="817">
        <f t="shared" si="19"/>
        <v>0</v>
      </c>
      <c r="Q132" s="817">
        <f t="shared" si="19"/>
        <v>0</v>
      </c>
      <c r="R132" s="817">
        <f t="shared" si="19"/>
        <v>0</v>
      </c>
      <c r="S132" s="817">
        <f t="shared" si="19"/>
        <v>0</v>
      </c>
      <c r="T132" s="817">
        <f t="shared" ref="T132" si="20">+T129-T131</f>
        <v>0</v>
      </c>
      <c r="U132" s="817">
        <f t="shared" ref="U132" si="21">+U129-U131</f>
        <v>0</v>
      </c>
      <c r="V132" s="817">
        <f t="shared" ref="V132" si="22">+V129-V131</f>
        <v>0</v>
      </c>
      <c r="W132" s="817">
        <f t="shared" ref="W132" si="23">+W129-W131</f>
        <v>0</v>
      </c>
      <c r="X132" s="817">
        <f t="shared" ref="X132" si="24">+X129-X131</f>
        <v>0</v>
      </c>
      <c r="Y132" s="817">
        <f t="shared" ref="Y132" si="25">+Y129-Y131</f>
        <v>0</v>
      </c>
      <c r="Z132" s="817">
        <f t="shared" ref="Z132" si="26">+Z129-Z131</f>
        <v>0</v>
      </c>
      <c r="AA132" s="817">
        <f t="shared" ref="AA132" si="27">+AA129-AA131</f>
        <v>0</v>
      </c>
      <c r="AB132" s="817">
        <f t="shared" ref="AB132" si="28">+AB129-AB131</f>
        <v>0</v>
      </c>
      <c r="AC132" s="509"/>
    </row>
    <row r="133" spans="1:29" s="760" customFormat="1" ht="16.5" customHeight="1" x14ac:dyDescent="0.3">
      <c r="A133" s="350"/>
      <c r="B133" s="509"/>
      <c r="C133" s="509"/>
      <c r="D133" s="387"/>
      <c r="E133" s="539"/>
      <c r="F133" s="509"/>
      <c r="G133" s="509"/>
      <c r="H133" s="509"/>
      <c r="I133" s="509"/>
      <c r="J133" s="509"/>
      <c r="K133" s="509"/>
      <c r="L133" s="509"/>
      <c r="M133" s="509"/>
      <c r="N133" s="509"/>
      <c r="O133" s="509"/>
      <c r="P133" s="509"/>
      <c r="Q133" s="509"/>
      <c r="R133" s="509"/>
      <c r="S133" s="509"/>
      <c r="T133" s="509"/>
      <c r="U133" s="509"/>
      <c r="V133" s="509"/>
      <c r="W133" s="509"/>
      <c r="X133" s="509"/>
      <c r="Y133" s="509"/>
      <c r="Z133" s="509"/>
      <c r="AA133" s="509"/>
      <c r="AB133" s="509"/>
      <c r="AC133" s="509"/>
    </row>
    <row r="134" spans="1:29" s="760" customFormat="1" ht="16.5" customHeight="1" x14ac:dyDescent="0.3">
      <c r="A134" s="761"/>
      <c r="D134" s="701"/>
      <c r="E134" s="539"/>
      <c r="F134" s="509"/>
      <c r="G134" s="509"/>
      <c r="H134" s="509"/>
      <c r="I134" s="509"/>
      <c r="J134" s="509"/>
      <c r="K134" s="509"/>
      <c r="L134" s="509"/>
      <c r="M134" s="509"/>
      <c r="N134" s="509"/>
      <c r="O134" s="509"/>
      <c r="P134" s="509"/>
      <c r="Q134" s="509"/>
      <c r="R134" s="509"/>
      <c r="S134" s="509"/>
      <c r="T134" s="509"/>
      <c r="U134" s="509"/>
      <c r="V134" s="509"/>
      <c r="W134" s="509"/>
      <c r="X134" s="509"/>
      <c r="Y134" s="509"/>
      <c r="Z134" s="509"/>
      <c r="AA134" s="509"/>
      <c r="AB134" s="509"/>
      <c r="AC134" s="509"/>
    </row>
    <row r="135" spans="1:29" s="760" customFormat="1" ht="16.5" customHeight="1" x14ac:dyDescent="0.3">
      <c r="A135" s="761"/>
      <c r="D135" s="701"/>
      <c r="E135" s="762"/>
    </row>
    <row r="136" spans="1:29" s="760" customFormat="1" ht="16.5" customHeight="1" x14ac:dyDescent="0.3">
      <c r="A136" s="761"/>
      <c r="D136" s="701"/>
      <c r="E136" s="762"/>
    </row>
    <row r="137" spans="1:29" s="760" customFormat="1" ht="16.5" customHeight="1" x14ac:dyDescent="0.3">
      <c r="D137" s="701"/>
      <c r="E137" s="762"/>
    </row>
    <row r="138" spans="1:29" s="760" customFormat="1" ht="16.5" customHeight="1" x14ac:dyDescent="0.3">
      <c r="A138" s="751"/>
      <c r="B138" s="697"/>
      <c r="D138" s="701"/>
      <c r="E138" s="762"/>
    </row>
    <row r="139" spans="1:29" s="760" customFormat="1" ht="16.5" customHeight="1" x14ac:dyDescent="0.3">
      <c r="A139" s="751"/>
      <c r="B139" s="763"/>
      <c r="C139" s="763"/>
      <c r="D139" s="764"/>
      <c r="E139" s="765"/>
    </row>
    <row r="140" spans="1:29" s="760" customFormat="1" ht="16.5" customHeight="1" x14ac:dyDescent="0.3">
      <c r="A140" s="751"/>
      <c r="B140" s="763"/>
      <c r="C140" s="763"/>
      <c r="D140" s="766"/>
      <c r="E140" s="765"/>
    </row>
    <row r="141" spans="1:29" s="760" customFormat="1" ht="16.5" customHeight="1" x14ac:dyDescent="0.3">
      <c r="A141" s="751"/>
    </row>
    <row r="142" spans="1:29" s="760" customFormat="1" ht="16.5" customHeight="1" x14ac:dyDescent="0.3">
      <c r="A142" s="751"/>
    </row>
    <row r="143" spans="1:29" s="760" customFormat="1" x14ac:dyDescent="0.3">
      <c r="A143" s="751"/>
    </row>
    <row r="144" spans="1:29" s="754" customFormat="1" ht="16.5" customHeight="1" x14ac:dyDescent="0.3">
      <c r="A144" s="761"/>
      <c r="D144" s="703"/>
      <c r="E144" s="767"/>
      <c r="F144" s="767"/>
      <c r="G144" s="767"/>
      <c r="H144" s="767"/>
      <c r="I144" s="767"/>
      <c r="J144" s="767"/>
      <c r="K144" s="767"/>
      <c r="L144" s="767"/>
      <c r="M144" s="767"/>
      <c r="N144" s="767"/>
      <c r="O144" s="767"/>
      <c r="P144" s="767"/>
      <c r="Q144" s="767"/>
      <c r="R144" s="767"/>
      <c r="S144" s="767"/>
      <c r="T144" s="767"/>
      <c r="U144" s="767"/>
      <c r="V144" s="767"/>
      <c r="W144" s="767"/>
      <c r="X144" s="767"/>
      <c r="Y144" s="767"/>
      <c r="Z144" s="767"/>
      <c r="AA144" s="767"/>
      <c r="AB144" s="767"/>
    </row>
    <row r="145" spans="1:28" s="754" customFormat="1" ht="16.5" customHeight="1" x14ac:dyDescent="0.3">
      <c r="A145" s="761"/>
      <c r="B145" s="900"/>
      <c r="D145" s="768"/>
      <c r="E145" s="769"/>
      <c r="F145" s="769"/>
      <c r="G145" s="769"/>
      <c r="H145" s="769"/>
      <c r="I145" s="769"/>
      <c r="J145" s="769"/>
      <c r="K145" s="769"/>
      <c r="L145" s="769"/>
      <c r="M145" s="769"/>
      <c r="N145" s="769"/>
      <c r="O145" s="769"/>
      <c r="P145" s="769"/>
      <c r="Q145" s="769"/>
      <c r="R145" s="769"/>
      <c r="S145" s="769"/>
      <c r="T145" s="769"/>
      <c r="U145" s="769"/>
      <c r="V145" s="769"/>
      <c r="W145" s="769"/>
      <c r="X145" s="769"/>
      <c r="Y145" s="769"/>
      <c r="Z145" s="769"/>
      <c r="AA145" s="769"/>
      <c r="AB145" s="769"/>
    </row>
    <row r="146" spans="1:28" s="754" customFormat="1" ht="16.5" customHeight="1" x14ac:dyDescent="0.3">
      <c r="A146" s="761"/>
      <c r="B146" s="900"/>
      <c r="D146" s="770"/>
      <c r="E146" s="769"/>
      <c r="F146" s="769"/>
      <c r="G146" s="769"/>
      <c r="H146" s="769"/>
      <c r="I146" s="769"/>
      <c r="J146" s="769"/>
      <c r="K146" s="769"/>
      <c r="L146" s="769"/>
      <c r="M146" s="769"/>
      <c r="N146" s="769"/>
      <c r="O146" s="769"/>
      <c r="P146" s="769"/>
      <c r="Q146" s="769"/>
      <c r="R146" s="769"/>
      <c r="S146" s="769"/>
      <c r="T146" s="769"/>
      <c r="U146" s="769"/>
      <c r="V146" s="769"/>
      <c r="W146" s="769"/>
      <c r="X146" s="769"/>
      <c r="Y146" s="769"/>
      <c r="Z146" s="769"/>
      <c r="AA146" s="769"/>
      <c r="AB146" s="769"/>
    </row>
    <row r="147" spans="1:28" s="754" customFormat="1" ht="16.5" customHeight="1" x14ac:dyDescent="0.3">
      <c r="A147" s="761"/>
      <c r="B147" s="900"/>
      <c r="D147" s="770"/>
      <c r="E147" s="769"/>
      <c r="F147" s="769"/>
      <c r="G147" s="769"/>
      <c r="H147" s="769"/>
      <c r="I147" s="769"/>
      <c r="J147" s="769"/>
      <c r="K147" s="769"/>
      <c r="L147" s="769"/>
      <c r="M147" s="769"/>
      <c r="N147" s="769"/>
      <c r="O147" s="769"/>
      <c r="P147" s="769"/>
      <c r="Q147" s="769"/>
      <c r="R147" s="769"/>
      <c r="S147" s="769"/>
      <c r="T147" s="769"/>
      <c r="U147" s="769"/>
      <c r="V147" s="769"/>
      <c r="W147" s="769"/>
      <c r="X147" s="769"/>
      <c r="Y147" s="769"/>
      <c r="Z147" s="769"/>
      <c r="AA147" s="769"/>
      <c r="AB147" s="769"/>
    </row>
    <row r="148" spans="1:28" s="754" customFormat="1" ht="16.5" customHeight="1" x14ac:dyDescent="0.3">
      <c r="A148" s="761"/>
      <c r="B148" s="900"/>
      <c r="D148" s="770"/>
      <c r="E148" s="769"/>
      <c r="F148" s="769"/>
      <c r="G148" s="769"/>
      <c r="H148" s="769"/>
      <c r="I148" s="769"/>
      <c r="J148" s="769"/>
      <c r="K148" s="769"/>
      <c r="L148" s="769"/>
      <c r="M148" s="769"/>
      <c r="N148" s="769"/>
      <c r="O148" s="769"/>
      <c r="P148" s="769"/>
      <c r="Q148" s="769"/>
      <c r="R148" s="769"/>
      <c r="S148" s="769"/>
      <c r="T148" s="769"/>
      <c r="U148" s="769"/>
      <c r="V148" s="769"/>
      <c r="W148" s="769"/>
      <c r="X148" s="769"/>
      <c r="Y148" s="769"/>
      <c r="Z148" s="769"/>
      <c r="AA148" s="769"/>
      <c r="AB148" s="769"/>
    </row>
    <row r="149" spans="1:28" s="754" customFormat="1" ht="16.5" customHeight="1" x14ac:dyDescent="0.3">
      <c r="A149" s="761"/>
      <c r="B149" s="900"/>
      <c r="D149" s="770"/>
      <c r="E149" s="769"/>
      <c r="F149" s="769"/>
      <c r="G149" s="769"/>
      <c r="H149" s="769"/>
      <c r="I149" s="769"/>
      <c r="J149" s="769"/>
      <c r="K149" s="769"/>
      <c r="L149" s="769"/>
      <c r="M149" s="769"/>
      <c r="N149" s="769"/>
      <c r="O149" s="769"/>
      <c r="P149" s="769"/>
      <c r="Q149" s="769"/>
      <c r="R149" s="769"/>
      <c r="S149" s="769"/>
      <c r="T149" s="769"/>
      <c r="U149" s="769"/>
      <c r="V149" s="769"/>
      <c r="W149" s="769"/>
      <c r="X149" s="769"/>
      <c r="Y149" s="769"/>
      <c r="Z149" s="769"/>
      <c r="AA149" s="769"/>
      <c r="AB149" s="769"/>
    </row>
    <row r="150" spans="1:28" s="754" customFormat="1" ht="16.5" customHeight="1" x14ac:dyDescent="0.3">
      <c r="A150" s="751"/>
      <c r="B150" s="900"/>
      <c r="D150" s="770"/>
      <c r="E150" s="769"/>
      <c r="F150" s="769"/>
      <c r="G150" s="769"/>
      <c r="H150" s="769"/>
      <c r="I150" s="769"/>
      <c r="J150" s="769"/>
      <c r="K150" s="769"/>
      <c r="L150" s="769"/>
      <c r="M150" s="769"/>
      <c r="N150" s="769"/>
      <c r="O150" s="769"/>
      <c r="P150" s="769"/>
      <c r="Q150" s="769"/>
      <c r="R150" s="769"/>
      <c r="S150" s="769"/>
      <c r="T150" s="769"/>
      <c r="U150" s="769"/>
      <c r="V150" s="769"/>
      <c r="W150" s="769"/>
      <c r="X150" s="769"/>
      <c r="Y150" s="769"/>
      <c r="Z150" s="769"/>
      <c r="AA150" s="769"/>
      <c r="AB150" s="769"/>
    </row>
    <row r="151" spans="1:28" s="754" customFormat="1" ht="16.5" customHeight="1" x14ac:dyDescent="0.3">
      <c r="A151" s="760"/>
      <c r="B151" s="900"/>
      <c r="D151" s="768"/>
      <c r="E151" s="771"/>
      <c r="F151" s="771"/>
      <c r="G151" s="771"/>
      <c r="H151" s="771"/>
      <c r="I151" s="771"/>
      <c r="J151" s="771"/>
      <c r="K151" s="771"/>
      <c r="L151" s="771"/>
      <c r="M151" s="771"/>
      <c r="N151" s="771"/>
      <c r="O151" s="771"/>
      <c r="P151" s="771"/>
      <c r="Q151" s="771"/>
      <c r="R151" s="771"/>
      <c r="S151" s="771"/>
      <c r="T151" s="771"/>
      <c r="U151" s="771"/>
      <c r="V151" s="771"/>
      <c r="W151" s="771"/>
      <c r="X151" s="771"/>
      <c r="Y151" s="771"/>
      <c r="Z151" s="771"/>
      <c r="AA151" s="771"/>
      <c r="AB151" s="771"/>
    </row>
    <row r="152" spans="1:28" s="754" customFormat="1" ht="16.5" customHeight="1" x14ac:dyDescent="0.3">
      <c r="A152" s="761"/>
      <c r="B152" s="900"/>
      <c r="D152" s="770"/>
      <c r="E152" s="771"/>
      <c r="F152" s="771"/>
      <c r="G152" s="771"/>
      <c r="H152" s="771"/>
      <c r="I152" s="771"/>
      <c r="J152" s="771"/>
      <c r="K152" s="771"/>
      <c r="L152" s="771"/>
      <c r="M152" s="771"/>
      <c r="N152" s="771"/>
      <c r="O152" s="771"/>
      <c r="P152" s="771"/>
      <c r="Q152" s="771"/>
      <c r="R152" s="771"/>
      <c r="S152" s="771"/>
      <c r="T152" s="771"/>
      <c r="U152" s="771"/>
      <c r="V152" s="771"/>
      <c r="W152" s="771"/>
      <c r="X152" s="771"/>
      <c r="Y152" s="771"/>
      <c r="Z152" s="771"/>
      <c r="AA152" s="771"/>
      <c r="AB152" s="771"/>
    </row>
    <row r="153" spans="1:28" s="754" customFormat="1" ht="16.5" customHeight="1" x14ac:dyDescent="0.3">
      <c r="A153" s="761"/>
      <c r="B153" s="900"/>
      <c r="D153" s="770"/>
      <c r="E153" s="771"/>
      <c r="F153" s="771"/>
      <c r="G153" s="771"/>
      <c r="H153" s="771"/>
      <c r="I153" s="771"/>
      <c r="J153" s="771"/>
      <c r="K153" s="771"/>
      <c r="L153" s="771"/>
      <c r="M153" s="771"/>
      <c r="N153" s="771"/>
      <c r="O153" s="836"/>
      <c r="P153" s="771"/>
      <c r="Q153" s="771"/>
      <c r="R153" s="771"/>
      <c r="S153" s="771"/>
      <c r="T153" s="771"/>
      <c r="U153" s="771"/>
      <c r="V153" s="771"/>
      <c r="W153" s="771"/>
      <c r="X153" s="771"/>
      <c r="Y153" s="771"/>
      <c r="Z153" s="771"/>
      <c r="AA153" s="771"/>
      <c r="AB153" s="771"/>
    </row>
    <row r="154" spans="1:28" s="754" customFormat="1" ht="16.5" customHeight="1" x14ac:dyDescent="0.3">
      <c r="A154" s="760"/>
      <c r="B154" s="900"/>
      <c r="D154" s="770"/>
      <c r="E154" s="771"/>
      <c r="F154" s="771"/>
      <c r="G154" s="771"/>
      <c r="H154" s="771"/>
      <c r="I154" s="771"/>
      <c r="J154" s="771"/>
      <c r="K154" s="771"/>
      <c r="L154" s="771"/>
      <c r="M154" s="771"/>
      <c r="N154" s="771"/>
      <c r="O154" s="771"/>
      <c r="P154" s="771"/>
      <c r="Q154" s="771"/>
      <c r="R154" s="771"/>
      <c r="S154" s="771"/>
      <c r="T154" s="771"/>
      <c r="U154" s="771"/>
      <c r="V154" s="771"/>
      <c r="W154" s="771"/>
      <c r="X154" s="771"/>
      <c r="Y154" s="771"/>
      <c r="Z154" s="771"/>
      <c r="AA154" s="771"/>
      <c r="AB154" s="771"/>
    </row>
    <row r="155" spans="1:28" s="754" customFormat="1" ht="16.5" customHeight="1" x14ac:dyDescent="0.3">
      <c r="A155" s="760"/>
      <c r="B155" s="900"/>
      <c r="D155" s="770"/>
      <c r="E155" s="771"/>
      <c r="F155" s="771"/>
      <c r="G155" s="771"/>
      <c r="H155" s="771"/>
      <c r="I155" s="771"/>
      <c r="J155" s="771"/>
      <c r="K155" s="771"/>
      <c r="L155" s="771"/>
      <c r="M155" s="771"/>
      <c r="N155" s="771"/>
      <c r="O155" s="771"/>
      <c r="P155" s="771"/>
      <c r="Q155" s="771"/>
      <c r="R155" s="771"/>
      <c r="S155" s="771"/>
      <c r="T155" s="771"/>
      <c r="U155" s="771"/>
      <c r="V155" s="771"/>
      <c r="W155" s="771"/>
      <c r="X155" s="771"/>
      <c r="Y155" s="771"/>
      <c r="Z155" s="771"/>
      <c r="AA155" s="771"/>
      <c r="AB155" s="771"/>
    </row>
    <row r="156" spans="1:28" s="760" customFormat="1" ht="16.5" customHeight="1" x14ac:dyDescent="0.3"/>
    <row r="157" spans="1:28" s="760" customFormat="1" ht="16.5" customHeight="1" x14ac:dyDescent="0.3">
      <c r="A157" s="772"/>
      <c r="D157" s="773"/>
      <c r="E157" s="774"/>
    </row>
    <row r="158" spans="1:28" s="760" customFormat="1" ht="16.5" customHeight="1" x14ac:dyDescent="0.3">
      <c r="D158" s="773"/>
      <c r="E158" s="774"/>
    </row>
    <row r="159" spans="1:28" s="760" customFormat="1" ht="16.5" customHeight="1" x14ac:dyDescent="0.3">
      <c r="D159" s="773"/>
      <c r="E159" s="774"/>
    </row>
    <row r="160" spans="1:28" s="760" customFormat="1" ht="16.5" hidden="1" customHeight="1" x14ac:dyDescent="0.3">
      <c r="C160" s="754"/>
      <c r="D160" s="703"/>
      <c r="E160" s="703"/>
      <c r="F160" s="703"/>
      <c r="G160" s="703"/>
      <c r="H160" s="703"/>
      <c r="I160" s="703"/>
      <c r="J160" s="703"/>
      <c r="K160" s="703"/>
      <c r="L160" s="703"/>
      <c r="M160" s="703"/>
      <c r="N160" s="703"/>
      <c r="O160" s="703"/>
      <c r="P160" s="703"/>
      <c r="Q160" s="703"/>
      <c r="R160" s="703"/>
      <c r="S160" s="703"/>
      <c r="T160" s="703"/>
      <c r="U160" s="703"/>
      <c r="V160" s="703"/>
      <c r="W160" s="703"/>
      <c r="X160" s="703"/>
      <c r="Y160" s="703"/>
      <c r="Z160" s="703"/>
      <c r="AA160" s="703"/>
      <c r="AB160" s="703"/>
    </row>
    <row r="161" spans="1:16384" s="760" customFormat="1" ht="16.5" hidden="1" customHeight="1" x14ac:dyDescent="0.3">
      <c r="C161" s="754"/>
      <c r="D161" s="754"/>
      <c r="E161" s="754"/>
      <c r="F161" s="754"/>
      <c r="G161" s="754"/>
      <c r="H161" s="754"/>
      <c r="I161" s="754"/>
      <c r="J161" s="754"/>
      <c r="K161" s="754"/>
      <c r="L161" s="754"/>
      <c r="M161" s="754"/>
      <c r="N161" s="754"/>
      <c r="O161" s="754"/>
      <c r="P161" s="754"/>
      <c r="Q161" s="754"/>
      <c r="R161" s="754"/>
      <c r="S161" s="754"/>
      <c r="T161" s="754"/>
      <c r="U161" s="754"/>
      <c r="V161" s="754"/>
      <c r="W161" s="754"/>
      <c r="X161" s="754"/>
      <c r="Y161" s="754"/>
      <c r="Z161" s="754"/>
      <c r="AA161" s="754"/>
      <c r="AB161" s="754"/>
    </row>
    <row r="162" spans="1:16384" s="760" customFormat="1" ht="16.5" hidden="1" customHeight="1" x14ac:dyDescent="0.3">
      <c r="C162" s="703"/>
      <c r="D162" s="768"/>
      <c r="E162" s="770"/>
      <c r="F162" s="770"/>
      <c r="G162" s="770"/>
      <c r="H162" s="770"/>
      <c r="I162" s="770"/>
      <c r="J162" s="768"/>
      <c r="K162" s="770"/>
      <c r="L162" s="770"/>
      <c r="M162" s="770"/>
      <c r="N162" s="770"/>
      <c r="O162" s="770"/>
      <c r="P162" s="770"/>
      <c r="Q162" s="770"/>
      <c r="R162" s="770"/>
      <c r="S162" s="770"/>
      <c r="T162" s="770"/>
      <c r="U162" s="770"/>
      <c r="V162" s="770"/>
      <c r="W162" s="770"/>
      <c r="X162" s="770"/>
      <c r="Y162" s="770"/>
      <c r="Z162" s="770"/>
      <c r="AA162" s="770"/>
      <c r="AB162" s="770"/>
    </row>
    <row r="163" spans="1:16384" s="760" customFormat="1" ht="16.5" hidden="1" customHeight="1" x14ac:dyDescent="0.3">
      <c r="B163" s="697"/>
      <c r="C163" s="767"/>
      <c r="D163" s="769"/>
      <c r="E163" s="769"/>
      <c r="F163" s="769"/>
      <c r="G163" s="769"/>
      <c r="H163" s="769"/>
      <c r="I163" s="769"/>
      <c r="J163" s="771"/>
      <c r="K163" s="771"/>
      <c r="L163" s="771"/>
      <c r="M163" s="771"/>
      <c r="N163" s="771"/>
      <c r="O163" s="771"/>
      <c r="P163" s="771"/>
      <c r="Q163" s="771"/>
      <c r="R163" s="771"/>
      <c r="S163" s="771"/>
      <c r="T163" s="771"/>
      <c r="U163" s="771"/>
      <c r="V163" s="771"/>
      <c r="W163" s="771"/>
      <c r="X163" s="771"/>
      <c r="Y163" s="771"/>
      <c r="Z163" s="771"/>
      <c r="AA163" s="771"/>
      <c r="AB163" s="771"/>
    </row>
    <row r="164" spans="1:16384" s="760" customFormat="1" ht="16.5" hidden="1" customHeight="1" x14ac:dyDescent="0.3">
      <c r="B164" s="775"/>
      <c r="C164" s="767"/>
      <c r="D164" s="769"/>
      <c r="E164" s="769"/>
      <c r="F164" s="769"/>
      <c r="G164" s="769"/>
      <c r="H164" s="769"/>
      <c r="I164" s="769"/>
      <c r="J164" s="771"/>
      <c r="K164" s="771"/>
      <c r="L164" s="771"/>
      <c r="M164" s="771"/>
      <c r="N164" s="771"/>
      <c r="O164" s="771"/>
      <c r="P164" s="771"/>
      <c r="Q164" s="771"/>
      <c r="R164" s="771"/>
      <c r="S164" s="771"/>
      <c r="T164" s="771"/>
      <c r="U164" s="771"/>
      <c r="V164" s="771"/>
      <c r="W164" s="771"/>
      <c r="X164" s="771"/>
      <c r="Y164" s="771"/>
      <c r="Z164" s="771"/>
      <c r="AA164" s="771"/>
      <c r="AB164" s="771"/>
    </row>
    <row r="165" spans="1:16384" s="760" customFormat="1" ht="16.5" hidden="1" customHeight="1" x14ac:dyDescent="0.3">
      <c r="B165" s="775"/>
      <c r="C165" s="767"/>
      <c r="D165" s="769"/>
      <c r="E165" s="769"/>
      <c r="F165" s="769"/>
      <c r="G165" s="769"/>
      <c r="H165" s="769"/>
      <c r="I165" s="769"/>
      <c r="J165" s="771"/>
      <c r="K165" s="771"/>
      <c r="L165" s="771"/>
      <c r="M165" s="771"/>
      <c r="N165" s="771"/>
      <c r="O165" s="771"/>
      <c r="P165" s="771"/>
      <c r="Q165" s="771"/>
      <c r="R165" s="771"/>
      <c r="S165" s="771"/>
      <c r="T165" s="771"/>
      <c r="U165" s="771"/>
      <c r="V165" s="771"/>
      <c r="W165" s="771"/>
      <c r="X165" s="771"/>
      <c r="Y165" s="771"/>
      <c r="Z165" s="771"/>
      <c r="AA165" s="771"/>
      <c r="AB165" s="771"/>
    </row>
    <row r="166" spans="1:16384" s="760" customFormat="1" ht="16.5" hidden="1" customHeight="1" x14ac:dyDescent="0.3">
      <c r="B166" s="776"/>
      <c r="C166" s="767"/>
      <c r="D166" s="769"/>
      <c r="E166" s="769"/>
      <c r="F166" s="769"/>
      <c r="G166" s="769"/>
      <c r="H166" s="769"/>
      <c r="I166" s="769"/>
      <c r="J166" s="771"/>
      <c r="K166" s="771"/>
      <c r="L166" s="771"/>
      <c r="M166" s="771"/>
      <c r="N166" s="771"/>
      <c r="O166" s="771"/>
      <c r="P166" s="771"/>
      <c r="Q166" s="771"/>
      <c r="R166" s="771"/>
      <c r="S166" s="771"/>
      <c r="T166" s="771"/>
      <c r="U166" s="771"/>
      <c r="V166" s="771"/>
      <c r="W166" s="771"/>
      <c r="X166" s="771"/>
      <c r="Y166" s="771"/>
      <c r="Z166" s="771"/>
      <c r="AA166" s="771"/>
      <c r="AB166" s="771"/>
    </row>
    <row r="167" spans="1:16384" s="760" customFormat="1" ht="16.5" hidden="1" customHeight="1" x14ac:dyDescent="0.3">
      <c r="B167" s="697"/>
      <c r="C167" s="767"/>
      <c r="D167" s="769"/>
      <c r="E167" s="769"/>
      <c r="F167" s="769"/>
      <c r="G167" s="769"/>
      <c r="H167" s="769"/>
      <c r="I167" s="769"/>
      <c r="J167" s="771"/>
      <c r="K167" s="771"/>
      <c r="L167" s="771"/>
      <c r="M167" s="771"/>
      <c r="N167" s="771"/>
      <c r="O167" s="771"/>
      <c r="P167" s="771"/>
      <c r="Q167" s="771"/>
      <c r="R167" s="771"/>
      <c r="S167" s="771"/>
      <c r="T167" s="771"/>
      <c r="U167" s="771"/>
      <c r="V167" s="771"/>
      <c r="W167" s="771"/>
      <c r="X167" s="771"/>
      <c r="Y167" s="771"/>
      <c r="Z167" s="771"/>
      <c r="AA167" s="771"/>
      <c r="AB167" s="771"/>
    </row>
    <row r="168" spans="1:16384" s="760" customFormat="1" ht="16.5" hidden="1" customHeight="1" x14ac:dyDescent="0.3">
      <c r="C168" s="767"/>
      <c r="D168" s="769"/>
      <c r="E168" s="769"/>
      <c r="F168" s="769"/>
      <c r="G168" s="769"/>
      <c r="H168" s="769"/>
      <c r="I168" s="769"/>
      <c r="J168" s="771"/>
      <c r="K168" s="771"/>
      <c r="L168" s="771"/>
      <c r="M168" s="771"/>
      <c r="N168" s="771"/>
      <c r="O168" s="771"/>
      <c r="P168" s="771"/>
      <c r="Q168" s="771"/>
      <c r="R168" s="771"/>
      <c r="S168" s="771"/>
      <c r="T168" s="771"/>
      <c r="U168" s="771"/>
      <c r="V168" s="771"/>
      <c r="W168" s="771"/>
      <c r="X168" s="771"/>
      <c r="Y168" s="771"/>
      <c r="Z168" s="771"/>
      <c r="AA168" s="771"/>
      <c r="AB168" s="771"/>
    </row>
    <row r="169" spans="1:16384" s="760" customFormat="1" ht="16.5" hidden="1" customHeight="1" x14ac:dyDescent="0.3">
      <c r="C169" s="767"/>
      <c r="D169" s="769"/>
      <c r="E169" s="769"/>
      <c r="F169" s="769"/>
      <c r="G169" s="769"/>
      <c r="H169" s="769"/>
      <c r="I169" s="769"/>
      <c r="J169" s="771"/>
      <c r="K169" s="771"/>
      <c r="L169" s="771"/>
      <c r="M169" s="771"/>
      <c r="N169" s="771"/>
      <c r="O169" s="771"/>
      <c r="P169" s="771"/>
      <c r="Q169" s="771"/>
      <c r="R169" s="771"/>
      <c r="S169" s="771"/>
      <c r="T169" s="771"/>
      <c r="U169" s="771"/>
      <c r="V169" s="771"/>
      <c r="W169" s="771"/>
      <c r="X169" s="771"/>
      <c r="Y169" s="771"/>
      <c r="Z169" s="771"/>
      <c r="AA169" s="771"/>
      <c r="AB169" s="771"/>
    </row>
    <row r="170" spans="1:16384" s="760" customFormat="1" ht="16.5" hidden="1" customHeight="1" x14ac:dyDescent="0.3">
      <c r="C170" s="767"/>
      <c r="D170" s="769"/>
      <c r="E170" s="769"/>
      <c r="F170" s="769"/>
      <c r="G170" s="769"/>
      <c r="H170" s="769"/>
      <c r="I170" s="769"/>
      <c r="J170" s="771"/>
      <c r="K170" s="771"/>
      <c r="L170" s="771"/>
      <c r="M170" s="771"/>
      <c r="N170" s="771"/>
      <c r="O170" s="771"/>
      <c r="P170" s="771"/>
      <c r="Q170" s="771"/>
      <c r="R170" s="771"/>
      <c r="S170" s="771"/>
      <c r="T170" s="771"/>
      <c r="U170" s="771"/>
      <c r="V170" s="771"/>
      <c r="W170" s="771"/>
      <c r="X170" s="771"/>
      <c r="Y170" s="771"/>
      <c r="Z170" s="771"/>
      <c r="AA170" s="771"/>
      <c r="AB170" s="771"/>
    </row>
    <row r="171" spans="1:16384" s="760" customFormat="1" ht="16.5" hidden="1" customHeight="1" x14ac:dyDescent="0.3">
      <c r="C171" s="767"/>
      <c r="D171" s="769"/>
      <c r="E171" s="769"/>
      <c r="F171" s="769"/>
      <c r="G171" s="769"/>
      <c r="H171" s="769"/>
      <c r="I171" s="769"/>
      <c r="J171" s="771"/>
      <c r="K171" s="771"/>
      <c r="L171" s="771"/>
      <c r="M171" s="771"/>
      <c r="N171" s="771"/>
      <c r="O171" s="771"/>
      <c r="P171" s="771"/>
      <c r="Q171" s="771"/>
      <c r="R171" s="771"/>
      <c r="S171" s="771"/>
      <c r="T171" s="771"/>
      <c r="U171" s="771"/>
      <c r="V171" s="771"/>
      <c r="W171" s="771"/>
      <c r="X171" s="771"/>
      <c r="Y171" s="771"/>
      <c r="Z171" s="771"/>
      <c r="AA171" s="771"/>
      <c r="AB171" s="771"/>
    </row>
    <row r="172" spans="1:16384" ht="16.5" hidden="1" customHeight="1" x14ac:dyDescent="0.3">
      <c r="A172" s="760"/>
      <c r="B172" s="760"/>
      <c r="C172" s="767"/>
      <c r="D172" s="769"/>
      <c r="E172" s="769"/>
      <c r="F172" s="769"/>
      <c r="G172" s="769"/>
      <c r="H172" s="769"/>
      <c r="I172" s="769"/>
      <c r="J172" s="771"/>
      <c r="K172" s="771"/>
      <c r="L172" s="771"/>
      <c r="M172" s="771"/>
      <c r="N172" s="771"/>
      <c r="O172" s="771"/>
      <c r="P172" s="771"/>
      <c r="Q172" s="771"/>
      <c r="R172" s="771"/>
      <c r="S172" s="771"/>
      <c r="T172" s="771"/>
      <c r="U172" s="771"/>
      <c r="V172" s="771"/>
      <c r="W172" s="771"/>
      <c r="X172" s="771"/>
      <c r="Y172" s="771"/>
      <c r="Z172" s="771"/>
      <c r="AA172" s="771"/>
      <c r="AB172" s="771"/>
      <c r="AC172" s="760"/>
      <c r="AD172" s="760"/>
      <c r="AE172" s="760"/>
      <c r="AF172" s="760"/>
      <c r="AG172" s="760"/>
      <c r="AH172" s="760"/>
      <c r="AI172" s="760"/>
      <c r="AJ172" s="760"/>
      <c r="AK172" s="760"/>
      <c r="AL172" s="760"/>
      <c r="AM172" s="760"/>
      <c r="AN172" s="760"/>
      <c r="AO172" s="760"/>
      <c r="AP172" s="760"/>
      <c r="AQ172" s="760"/>
      <c r="AR172" s="760"/>
      <c r="AS172" s="760"/>
      <c r="AT172" s="760"/>
      <c r="AU172" s="760"/>
      <c r="AV172" s="760"/>
      <c r="AW172" s="760"/>
      <c r="AX172" s="760"/>
      <c r="AY172" s="760"/>
      <c r="AZ172" s="760"/>
      <c r="BA172" s="760"/>
      <c r="BB172" s="760"/>
      <c r="BC172" s="760"/>
      <c r="BD172" s="760"/>
      <c r="BE172" s="760"/>
      <c r="BF172" s="760"/>
      <c r="BG172" s="760"/>
      <c r="BH172" s="760"/>
      <c r="BI172" s="760"/>
      <c r="BJ172" s="760"/>
      <c r="BK172" s="760"/>
      <c r="BL172" s="760"/>
      <c r="BM172" s="760"/>
      <c r="BN172" s="760"/>
      <c r="BO172" s="760"/>
      <c r="BP172" s="760"/>
      <c r="BQ172" s="760"/>
      <c r="BR172" s="760"/>
      <c r="BS172" s="760"/>
      <c r="BT172" s="760"/>
      <c r="BU172" s="760"/>
      <c r="BV172" s="760"/>
      <c r="BW172" s="760"/>
      <c r="BX172" s="760"/>
      <c r="BY172" s="760"/>
      <c r="BZ172" s="760"/>
      <c r="CA172" s="760"/>
      <c r="CB172" s="760"/>
      <c r="CC172" s="760"/>
      <c r="CD172" s="760"/>
      <c r="CE172" s="760"/>
      <c r="CF172" s="760"/>
      <c r="CG172" s="760"/>
      <c r="CH172" s="760"/>
      <c r="CI172" s="760"/>
      <c r="CJ172" s="760"/>
      <c r="CK172" s="760"/>
      <c r="CL172" s="760"/>
      <c r="CM172" s="760"/>
      <c r="CN172" s="760"/>
      <c r="CO172" s="760"/>
      <c r="CP172" s="760"/>
      <c r="CQ172" s="760"/>
      <c r="CR172" s="760"/>
      <c r="CS172" s="760"/>
      <c r="CT172" s="760"/>
      <c r="CU172" s="760"/>
      <c r="CV172" s="760"/>
      <c r="CW172" s="760"/>
      <c r="CX172" s="760"/>
      <c r="CY172" s="760"/>
      <c r="CZ172" s="760"/>
      <c r="DA172" s="760"/>
      <c r="DB172" s="760"/>
      <c r="DC172" s="760"/>
      <c r="DD172" s="760"/>
      <c r="DE172" s="760"/>
      <c r="DF172" s="760"/>
      <c r="DG172" s="760"/>
      <c r="DH172" s="760"/>
      <c r="DI172" s="760"/>
      <c r="DJ172" s="760"/>
      <c r="DK172" s="760"/>
      <c r="DL172" s="760"/>
      <c r="DM172" s="760"/>
      <c r="DN172" s="760"/>
      <c r="DO172" s="760"/>
      <c r="DP172" s="760"/>
      <c r="DQ172" s="760"/>
      <c r="DR172" s="760"/>
      <c r="DS172" s="760"/>
      <c r="DT172" s="760"/>
      <c r="DU172" s="760"/>
      <c r="DV172" s="760"/>
      <c r="DW172" s="760"/>
      <c r="DX172" s="760"/>
      <c r="DY172" s="760"/>
      <c r="DZ172" s="760"/>
      <c r="EA172" s="760"/>
      <c r="EB172" s="760"/>
      <c r="EC172" s="760"/>
      <c r="ED172" s="760"/>
      <c r="EE172" s="760"/>
      <c r="EF172" s="760"/>
      <c r="EG172" s="760"/>
      <c r="EH172" s="760"/>
      <c r="EI172" s="760"/>
      <c r="EJ172" s="760"/>
      <c r="EK172" s="760"/>
      <c r="EL172" s="760"/>
      <c r="EM172" s="760"/>
      <c r="EN172" s="760"/>
      <c r="EO172" s="760"/>
      <c r="EP172" s="760"/>
      <c r="EQ172" s="760"/>
      <c r="ER172" s="760"/>
      <c r="ES172" s="760"/>
      <c r="ET172" s="760"/>
      <c r="EU172" s="760"/>
      <c r="EV172" s="760"/>
      <c r="EW172" s="760"/>
      <c r="EX172" s="760"/>
      <c r="EY172" s="760"/>
      <c r="EZ172" s="760"/>
      <c r="FA172" s="760"/>
      <c r="FB172" s="760"/>
      <c r="FC172" s="760"/>
      <c r="FD172" s="760"/>
      <c r="FE172" s="760"/>
      <c r="FF172" s="760"/>
      <c r="FG172" s="760"/>
      <c r="FH172" s="760"/>
      <c r="FI172" s="760"/>
      <c r="FJ172" s="760"/>
      <c r="FK172" s="760"/>
      <c r="FL172" s="760"/>
      <c r="FM172" s="760"/>
      <c r="FN172" s="760"/>
      <c r="FO172" s="760"/>
      <c r="FP172" s="760"/>
      <c r="FQ172" s="760"/>
      <c r="FR172" s="760"/>
      <c r="FS172" s="760"/>
      <c r="FT172" s="760"/>
      <c r="FU172" s="760"/>
      <c r="FV172" s="760"/>
      <c r="FW172" s="760"/>
      <c r="FX172" s="760"/>
      <c r="FY172" s="760"/>
      <c r="FZ172" s="760"/>
      <c r="GA172" s="760"/>
      <c r="GB172" s="760"/>
      <c r="GC172" s="760"/>
      <c r="GD172" s="760"/>
      <c r="GE172" s="760"/>
      <c r="GF172" s="760"/>
      <c r="GG172" s="760"/>
      <c r="GH172" s="760"/>
      <c r="GI172" s="760"/>
      <c r="GJ172" s="760"/>
      <c r="GK172" s="760"/>
      <c r="GL172" s="760"/>
      <c r="GM172" s="760"/>
      <c r="GN172" s="760"/>
      <c r="GO172" s="760"/>
      <c r="GP172" s="760"/>
      <c r="GQ172" s="760"/>
      <c r="GR172" s="760"/>
      <c r="GS172" s="760"/>
      <c r="GT172" s="760"/>
      <c r="GU172" s="760"/>
      <c r="GV172" s="760"/>
      <c r="GW172" s="760"/>
      <c r="GX172" s="760"/>
      <c r="GY172" s="760"/>
      <c r="GZ172" s="760"/>
      <c r="HA172" s="760"/>
      <c r="HB172" s="760"/>
      <c r="HC172" s="760"/>
      <c r="HD172" s="760"/>
      <c r="HE172" s="760"/>
      <c r="HF172" s="760"/>
      <c r="HG172" s="760"/>
      <c r="HH172" s="760"/>
      <c r="HI172" s="760"/>
      <c r="HJ172" s="760"/>
      <c r="HK172" s="760"/>
      <c r="HL172" s="760"/>
      <c r="HM172" s="760"/>
      <c r="HN172" s="760"/>
      <c r="HO172" s="760"/>
      <c r="HP172" s="760"/>
      <c r="HQ172" s="760"/>
      <c r="HR172" s="760"/>
      <c r="HS172" s="760"/>
      <c r="HT172" s="760"/>
      <c r="HU172" s="760"/>
      <c r="HV172" s="760"/>
      <c r="HW172" s="760"/>
      <c r="HX172" s="760"/>
      <c r="HY172" s="760"/>
      <c r="HZ172" s="760"/>
      <c r="IA172" s="760"/>
      <c r="IB172" s="760"/>
      <c r="IC172" s="760"/>
      <c r="ID172" s="760"/>
      <c r="IE172" s="760"/>
      <c r="IF172" s="760"/>
      <c r="IG172" s="760"/>
      <c r="IH172" s="760"/>
      <c r="II172" s="760"/>
      <c r="IJ172" s="760"/>
      <c r="IK172" s="760"/>
      <c r="IL172" s="760"/>
      <c r="IM172" s="760"/>
      <c r="IN172" s="760"/>
      <c r="IO172" s="760"/>
      <c r="IP172" s="760"/>
      <c r="IQ172" s="760"/>
      <c r="IR172" s="760"/>
      <c r="IS172" s="760"/>
      <c r="IT172" s="760"/>
      <c r="IU172" s="760"/>
      <c r="IV172" s="760"/>
      <c r="IW172" s="760"/>
      <c r="IX172" s="760"/>
      <c r="IY172" s="760"/>
      <c r="IZ172" s="760"/>
      <c r="JA172" s="760"/>
      <c r="JB172" s="760"/>
      <c r="JC172" s="760"/>
      <c r="JD172" s="760"/>
      <c r="JE172" s="760"/>
      <c r="JF172" s="760"/>
      <c r="JG172" s="760"/>
      <c r="JH172" s="760"/>
      <c r="JI172" s="760"/>
      <c r="JJ172" s="760"/>
      <c r="JK172" s="760"/>
      <c r="JL172" s="760"/>
      <c r="JM172" s="760"/>
      <c r="JN172" s="760"/>
      <c r="JO172" s="760"/>
      <c r="JP172" s="760"/>
      <c r="JQ172" s="760"/>
      <c r="JR172" s="760"/>
      <c r="JS172" s="760"/>
      <c r="JT172" s="760"/>
      <c r="JU172" s="760"/>
      <c r="JV172" s="760"/>
      <c r="JW172" s="760"/>
      <c r="JX172" s="760"/>
      <c r="JY172" s="760"/>
      <c r="JZ172" s="760"/>
      <c r="KA172" s="760"/>
      <c r="KB172" s="760"/>
      <c r="KC172" s="760"/>
      <c r="KD172" s="760"/>
      <c r="KE172" s="760"/>
      <c r="KF172" s="760"/>
      <c r="KG172" s="760"/>
      <c r="KH172" s="760"/>
      <c r="KI172" s="760"/>
      <c r="KJ172" s="760"/>
      <c r="KK172" s="760"/>
      <c r="KL172" s="760"/>
      <c r="KM172" s="760"/>
      <c r="KN172" s="760"/>
      <c r="KO172" s="760"/>
      <c r="KP172" s="760"/>
      <c r="KQ172" s="760"/>
      <c r="KR172" s="760"/>
      <c r="KS172" s="760"/>
      <c r="KT172" s="760"/>
      <c r="KU172" s="760"/>
      <c r="KV172" s="760"/>
      <c r="KW172" s="760"/>
      <c r="KX172" s="760"/>
      <c r="KY172" s="760"/>
      <c r="KZ172" s="760"/>
      <c r="LA172" s="760"/>
      <c r="LB172" s="760"/>
      <c r="LC172" s="760"/>
      <c r="LD172" s="760"/>
      <c r="LE172" s="760"/>
      <c r="LF172" s="760"/>
      <c r="LG172" s="760"/>
      <c r="LH172" s="760"/>
      <c r="LI172" s="760"/>
      <c r="LJ172" s="760"/>
      <c r="LK172" s="760"/>
      <c r="LL172" s="760"/>
      <c r="LM172" s="760"/>
      <c r="LN172" s="760"/>
      <c r="LO172" s="760"/>
      <c r="LP172" s="760"/>
      <c r="LQ172" s="760"/>
      <c r="LR172" s="760"/>
      <c r="LS172" s="760"/>
      <c r="LT172" s="760"/>
      <c r="LU172" s="760"/>
      <c r="LV172" s="760"/>
      <c r="LW172" s="760"/>
      <c r="LX172" s="760"/>
      <c r="LY172" s="760"/>
      <c r="LZ172" s="760"/>
      <c r="MA172" s="760"/>
      <c r="MB172" s="760"/>
      <c r="MC172" s="760"/>
      <c r="MD172" s="760"/>
      <c r="ME172" s="760"/>
      <c r="MF172" s="760"/>
      <c r="MG172" s="760"/>
      <c r="MH172" s="760"/>
      <c r="MI172" s="760"/>
      <c r="MJ172" s="760"/>
      <c r="MK172" s="760"/>
      <c r="ML172" s="760"/>
      <c r="MM172" s="760"/>
      <c r="MN172" s="760"/>
      <c r="MO172" s="760"/>
      <c r="MP172" s="760"/>
      <c r="MQ172" s="760"/>
      <c r="MR172" s="760"/>
      <c r="MS172" s="760"/>
      <c r="MT172" s="760"/>
      <c r="MU172" s="760"/>
      <c r="MV172" s="760"/>
      <c r="MW172" s="760"/>
      <c r="MX172" s="760"/>
      <c r="MY172" s="760"/>
      <c r="MZ172" s="760"/>
      <c r="NA172" s="760"/>
      <c r="NB172" s="760"/>
      <c r="NC172" s="760"/>
      <c r="ND172" s="760"/>
      <c r="NE172" s="760"/>
      <c r="NF172" s="760"/>
      <c r="NG172" s="760"/>
      <c r="NH172" s="760"/>
      <c r="NI172" s="760"/>
      <c r="NJ172" s="760"/>
      <c r="NK172" s="760"/>
      <c r="NL172" s="760"/>
      <c r="NM172" s="760"/>
      <c r="NN172" s="760"/>
      <c r="NO172" s="760"/>
      <c r="NP172" s="760"/>
      <c r="NQ172" s="760"/>
      <c r="NR172" s="760"/>
      <c r="NS172" s="760"/>
      <c r="NT172" s="760"/>
      <c r="NU172" s="760"/>
      <c r="NV172" s="760"/>
      <c r="NW172" s="760"/>
      <c r="NX172" s="760"/>
      <c r="NY172" s="760"/>
      <c r="NZ172" s="760"/>
      <c r="OA172" s="760"/>
      <c r="OB172" s="760"/>
      <c r="OC172" s="760"/>
      <c r="OD172" s="760"/>
      <c r="OE172" s="760"/>
      <c r="OF172" s="760"/>
      <c r="OG172" s="760"/>
      <c r="OH172" s="760"/>
      <c r="OI172" s="760"/>
      <c r="OJ172" s="760"/>
      <c r="OK172" s="760"/>
      <c r="OL172" s="760"/>
      <c r="OM172" s="760"/>
      <c r="ON172" s="760"/>
      <c r="OO172" s="760"/>
      <c r="OP172" s="760"/>
      <c r="OQ172" s="760"/>
      <c r="OR172" s="760"/>
      <c r="OS172" s="760"/>
      <c r="OT172" s="760"/>
      <c r="OU172" s="760"/>
      <c r="OV172" s="760"/>
      <c r="OW172" s="760"/>
      <c r="OX172" s="760"/>
      <c r="OY172" s="760"/>
      <c r="OZ172" s="760"/>
      <c r="PA172" s="760"/>
      <c r="PB172" s="760"/>
      <c r="PC172" s="760"/>
      <c r="PD172" s="760"/>
      <c r="PE172" s="760"/>
      <c r="PF172" s="760"/>
      <c r="PG172" s="760"/>
      <c r="PH172" s="760"/>
      <c r="PI172" s="760"/>
      <c r="PJ172" s="760"/>
      <c r="PK172" s="760"/>
      <c r="PL172" s="760"/>
      <c r="PM172" s="760"/>
      <c r="PN172" s="760"/>
      <c r="PO172" s="760"/>
      <c r="PP172" s="760"/>
      <c r="PQ172" s="760"/>
      <c r="PR172" s="760"/>
      <c r="PS172" s="760"/>
      <c r="PT172" s="760"/>
      <c r="PU172" s="760"/>
      <c r="PV172" s="760"/>
      <c r="PW172" s="760"/>
      <c r="PX172" s="760"/>
      <c r="PY172" s="760"/>
      <c r="PZ172" s="760"/>
      <c r="QA172" s="760"/>
      <c r="QB172" s="760"/>
      <c r="QC172" s="760"/>
      <c r="QD172" s="760"/>
      <c r="QE172" s="760"/>
      <c r="QF172" s="760"/>
      <c r="QG172" s="760"/>
      <c r="QH172" s="760"/>
      <c r="QI172" s="760"/>
      <c r="QJ172" s="760"/>
      <c r="QK172" s="760"/>
      <c r="QL172" s="760"/>
      <c r="QM172" s="760"/>
      <c r="QN172" s="760"/>
      <c r="QO172" s="760"/>
      <c r="QP172" s="760"/>
      <c r="QQ172" s="760"/>
      <c r="QR172" s="760"/>
      <c r="QS172" s="760"/>
      <c r="QT172" s="760"/>
      <c r="QU172" s="760"/>
      <c r="QV172" s="760"/>
      <c r="QW172" s="760"/>
      <c r="QX172" s="760"/>
      <c r="QY172" s="760"/>
      <c r="QZ172" s="760"/>
      <c r="RA172" s="760"/>
      <c r="RB172" s="760"/>
      <c r="RC172" s="760"/>
      <c r="RD172" s="760"/>
      <c r="RE172" s="760"/>
      <c r="RF172" s="760"/>
      <c r="RG172" s="760"/>
      <c r="RH172" s="760"/>
      <c r="RI172" s="760"/>
      <c r="RJ172" s="760"/>
      <c r="RK172" s="760"/>
      <c r="RL172" s="760"/>
      <c r="RM172" s="760"/>
      <c r="RN172" s="760"/>
      <c r="RO172" s="760"/>
      <c r="RP172" s="760"/>
      <c r="RQ172" s="760"/>
      <c r="RR172" s="760"/>
      <c r="RS172" s="760"/>
      <c r="RT172" s="760"/>
      <c r="RU172" s="760"/>
      <c r="RV172" s="760"/>
      <c r="RW172" s="760"/>
      <c r="RX172" s="760"/>
      <c r="RY172" s="760"/>
      <c r="RZ172" s="760"/>
      <c r="SA172" s="760"/>
      <c r="SB172" s="760"/>
      <c r="SC172" s="760"/>
      <c r="SD172" s="760"/>
      <c r="SE172" s="760"/>
      <c r="SF172" s="760"/>
      <c r="SG172" s="760"/>
      <c r="SH172" s="760"/>
      <c r="SI172" s="760"/>
      <c r="SJ172" s="760"/>
      <c r="SK172" s="760"/>
      <c r="SL172" s="760"/>
      <c r="SM172" s="760"/>
      <c r="SN172" s="760"/>
      <c r="SO172" s="760"/>
      <c r="SP172" s="760"/>
      <c r="SQ172" s="760"/>
      <c r="SR172" s="760"/>
      <c r="SS172" s="760"/>
      <c r="ST172" s="760"/>
      <c r="SU172" s="760"/>
      <c r="SV172" s="760"/>
      <c r="SW172" s="760"/>
      <c r="SX172" s="760"/>
      <c r="SY172" s="760"/>
      <c r="SZ172" s="760"/>
      <c r="TA172" s="760"/>
      <c r="TB172" s="760"/>
      <c r="TC172" s="760"/>
      <c r="TD172" s="760"/>
      <c r="TE172" s="760"/>
      <c r="TF172" s="760"/>
      <c r="TG172" s="760"/>
      <c r="TH172" s="760"/>
      <c r="TI172" s="760"/>
      <c r="TJ172" s="760"/>
      <c r="TK172" s="760"/>
      <c r="TL172" s="760"/>
      <c r="TM172" s="760"/>
      <c r="TN172" s="760"/>
      <c r="TO172" s="760"/>
      <c r="TP172" s="760"/>
      <c r="TQ172" s="760"/>
      <c r="TR172" s="760"/>
      <c r="TS172" s="760"/>
      <c r="TT172" s="760"/>
      <c r="TU172" s="760"/>
      <c r="TV172" s="760"/>
      <c r="TW172" s="760"/>
      <c r="TX172" s="760"/>
      <c r="TY172" s="760"/>
      <c r="TZ172" s="760"/>
      <c r="UA172" s="760"/>
      <c r="UB172" s="760"/>
      <c r="UC172" s="760"/>
      <c r="UD172" s="760"/>
      <c r="UE172" s="760"/>
      <c r="UF172" s="760"/>
      <c r="UG172" s="760"/>
      <c r="UH172" s="760"/>
      <c r="UI172" s="760"/>
      <c r="UJ172" s="760"/>
      <c r="UK172" s="760"/>
      <c r="UL172" s="760"/>
      <c r="UM172" s="760"/>
      <c r="UN172" s="760"/>
      <c r="UO172" s="760"/>
      <c r="UP172" s="760"/>
      <c r="UQ172" s="760"/>
      <c r="UR172" s="760"/>
      <c r="US172" s="760"/>
      <c r="UT172" s="760"/>
      <c r="UU172" s="760"/>
      <c r="UV172" s="760"/>
      <c r="UW172" s="760"/>
      <c r="UX172" s="760"/>
      <c r="UY172" s="760"/>
      <c r="UZ172" s="760"/>
      <c r="VA172" s="760"/>
      <c r="VB172" s="760"/>
      <c r="VC172" s="760"/>
      <c r="VD172" s="760"/>
      <c r="VE172" s="760"/>
      <c r="VF172" s="760"/>
      <c r="VG172" s="760"/>
      <c r="VH172" s="760"/>
      <c r="VI172" s="760"/>
      <c r="VJ172" s="760"/>
      <c r="VK172" s="760"/>
      <c r="VL172" s="760"/>
      <c r="VM172" s="760"/>
      <c r="VN172" s="760"/>
      <c r="VO172" s="760"/>
      <c r="VP172" s="760"/>
      <c r="VQ172" s="760"/>
      <c r="VR172" s="760"/>
      <c r="VS172" s="760"/>
      <c r="VT172" s="760"/>
      <c r="VU172" s="760"/>
      <c r="VV172" s="760"/>
      <c r="VW172" s="760"/>
      <c r="VX172" s="760"/>
      <c r="VY172" s="760"/>
      <c r="VZ172" s="760"/>
      <c r="WA172" s="760"/>
      <c r="WB172" s="760"/>
      <c r="WC172" s="760"/>
      <c r="WD172" s="760"/>
      <c r="WE172" s="760"/>
      <c r="WF172" s="760"/>
      <c r="WG172" s="760"/>
      <c r="WH172" s="760"/>
      <c r="WI172" s="760"/>
      <c r="WJ172" s="760"/>
      <c r="WK172" s="760"/>
      <c r="WL172" s="760"/>
      <c r="WM172" s="760"/>
      <c r="WN172" s="760"/>
      <c r="WO172" s="760"/>
      <c r="WP172" s="760"/>
      <c r="WQ172" s="760"/>
      <c r="WR172" s="760"/>
      <c r="WS172" s="760"/>
      <c r="WT172" s="760"/>
      <c r="WU172" s="760"/>
      <c r="WV172" s="760"/>
      <c r="WW172" s="760"/>
      <c r="WX172" s="760"/>
      <c r="WY172" s="760"/>
      <c r="WZ172" s="760"/>
      <c r="XA172" s="760"/>
      <c r="XB172" s="760"/>
      <c r="XC172" s="760"/>
      <c r="XD172" s="760"/>
      <c r="XE172" s="760"/>
      <c r="XF172" s="760"/>
      <c r="XG172" s="760"/>
      <c r="XH172" s="760"/>
      <c r="XI172" s="760"/>
      <c r="XJ172" s="760"/>
      <c r="XK172" s="760"/>
      <c r="XL172" s="760"/>
      <c r="XM172" s="760"/>
      <c r="XN172" s="760"/>
      <c r="XO172" s="760"/>
      <c r="XP172" s="760"/>
      <c r="XQ172" s="760"/>
      <c r="XR172" s="760"/>
      <c r="XS172" s="760"/>
      <c r="XT172" s="760"/>
      <c r="XU172" s="760"/>
      <c r="XV172" s="760"/>
      <c r="XW172" s="760"/>
      <c r="XX172" s="760"/>
      <c r="XY172" s="760"/>
      <c r="XZ172" s="760"/>
      <c r="YA172" s="760"/>
      <c r="YB172" s="760"/>
      <c r="YC172" s="760"/>
      <c r="YD172" s="760"/>
      <c r="YE172" s="760"/>
      <c r="YF172" s="760"/>
      <c r="YG172" s="760"/>
      <c r="YH172" s="760"/>
      <c r="YI172" s="760"/>
      <c r="YJ172" s="760"/>
      <c r="YK172" s="760"/>
      <c r="YL172" s="760"/>
      <c r="YM172" s="760"/>
      <c r="YN172" s="760"/>
      <c r="YO172" s="760"/>
      <c r="YP172" s="760"/>
      <c r="YQ172" s="760"/>
      <c r="YR172" s="760"/>
      <c r="YS172" s="760"/>
      <c r="YT172" s="760"/>
      <c r="YU172" s="760"/>
      <c r="YV172" s="760"/>
      <c r="YW172" s="760"/>
      <c r="YX172" s="760"/>
      <c r="YY172" s="760"/>
      <c r="YZ172" s="760"/>
      <c r="ZA172" s="760"/>
      <c r="ZB172" s="760"/>
      <c r="ZC172" s="760"/>
      <c r="ZD172" s="760"/>
      <c r="ZE172" s="760"/>
      <c r="ZF172" s="760"/>
      <c r="ZG172" s="760"/>
      <c r="ZH172" s="760"/>
      <c r="ZI172" s="760"/>
      <c r="ZJ172" s="760"/>
      <c r="ZK172" s="760"/>
      <c r="ZL172" s="760"/>
      <c r="ZM172" s="760"/>
      <c r="ZN172" s="760"/>
      <c r="ZO172" s="760"/>
      <c r="ZP172" s="760"/>
      <c r="ZQ172" s="760"/>
      <c r="ZR172" s="760"/>
      <c r="ZS172" s="760"/>
      <c r="ZT172" s="760"/>
      <c r="ZU172" s="760"/>
      <c r="ZV172" s="760"/>
      <c r="ZW172" s="760"/>
      <c r="ZX172" s="760"/>
      <c r="ZY172" s="760"/>
      <c r="ZZ172" s="760"/>
      <c r="AAA172" s="760"/>
      <c r="AAB172" s="760"/>
      <c r="AAC172" s="760"/>
      <c r="AAD172" s="760"/>
      <c r="AAE172" s="760"/>
      <c r="AAF172" s="760"/>
      <c r="AAG172" s="760"/>
      <c r="AAH172" s="760"/>
      <c r="AAI172" s="760"/>
      <c r="AAJ172" s="760"/>
      <c r="AAK172" s="760"/>
      <c r="AAL172" s="760"/>
      <c r="AAM172" s="760"/>
      <c r="AAN172" s="760"/>
      <c r="AAO172" s="760"/>
      <c r="AAP172" s="760"/>
      <c r="AAQ172" s="760"/>
      <c r="AAR172" s="760"/>
      <c r="AAS172" s="760"/>
      <c r="AAT172" s="760"/>
      <c r="AAU172" s="760"/>
      <c r="AAV172" s="760"/>
      <c r="AAW172" s="760"/>
      <c r="AAX172" s="760"/>
      <c r="AAY172" s="760"/>
      <c r="AAZ172" s="760"/>
      <c r="ABA172" s="760"/>
      <c r="ABB172" s="760"/>
      <c r="ABC172" s="760"/>
      <c r="ABD172" s="760"/>
      <c r="ABE172" s="760"/>
      <c r="ABF172" s="760"/>
      <c r="ABG172" s="760"/>
      <c r="ABH172" s="760"/>
      <c r="ABI172" s="760"/>
      <c r="ABJ172" s="760"/>
      <c r="ABK172" s="760"/>
      <c r="ABL172" s="760"/>
      <c r="ABM172" s="760"/>
      <c r="ABN172" s="760"/>
      <c r="ABO172" s="760"/>
      <c r="ABP172" s="760"/>
      <c r="ABQ172" s="760"/>
      <c r="ABR172" s="760"/>
      <c r="ABS172" s="760"/>
      <c r="ABT172" s="760"/>
      <c r="ABU172" s="760"/>
      <c r="ABV172" s="760"/>
      <c r="ABW172" s="760"/>
      <c r="ABX172" s="760"/>
      <c r="ABY172" s="760"/>
      <c r="ABZ172" s="760"/>
      <c r="ACA172" s="760"/>
      <c r="ACB172" s="760"/>
      <c r="ACC172" s="760"/>
      <c r="ACD172" s="760"/>
      <c r="ACE172" s="760"/>
      <c r="ACF172" s="760"/>
      <c r="ACG172" s="760"/>
      <c r="ACH172" s="760"/>
      <c r="ACI172" s="760"/>
      <c r="ACJ172" s="760"/>
      <c r="ACK172" s="760"/>
      <c r="ACL172" s="760"/>
      <c r="ACM172" s="760"/>
      <c r="ACN172" s="760"/>
      <c r="ACO172" s="760"/>
      <c r="ACP172" s="760"/>
      <c r="ACQ172" s="760"/>
      <c r="ACR172" s="760"/>
      <c r="ACS172" s="760"/>
      <c r="ACT172" s="760"/>
      <c r="ACU172" s="760"/>
      <c r="ACV172" s="760"/>
      <c r="ACW172" s="760"/>
      <c r="ACX172" s="760"/>
      <c r="ACY172" s="760"/>
      <c r="ACZ172" s="760"/>
      <c r="ADA172" s="760"/>
      <c r="ADB172" s="760"/>
      <c r="ADC172" s="760"/>
      <c r="ADD172" s="760"/>
      <c r="ADE172" s="760"/>
      <c r="ADF172" s="760"/>
      <c r="ADG172" s="760"/>
      <c r="ADH172" s="760"/>
      <c r="ADI172" s="760"/>
      <c r="ADJ172" s="760"/>
      <c r="ADK172" s="760"/>
      <c r="ADL172" s="760"/>
      <c r="ADM172" s="760"/>
      <c r="ADN172" s="760"/>
      <c r="ADO172" s="760"/>
      <c r="ADP172" s="760"/>
      <c r="ADQ172" s="760"/>
      <c r="ADR172" s="760"/>
      <c r="ADS172" s="760"/>
      <c r="ADT172" s="760"/>
      <c r="ADU172" s="760"/>
      <c r="ADV172" s="760"/>
      <c r="ADW172" s="760"/>
      <c r="ADX172" s="760"/>
      <c r="ADY172" s="760"/>
      <c r="ADZ172" s="760"/>
      <c r="AEA172" s="760"/>
      <c r="AEB172" s="760"/>
      <c r="AEC172" s="760"/>
      <c r="AED172" s="760"/>
      <c r="AEE172" s="760"/>
      <c r="AEF172" s="760"/>
      <c r="AEG172" s="760"/>
      <c r="AEH172" s="760"/>
      <c r="AEI172" s="760"/>
      <c r="AEJ172" s="760"/>
      <c r="AEK172" s="760"/>
      <c r="AEL172" s="760"/>
      <c r="AEM172" s="760"/>
      <c r="AEN172" s="760"/>
      <c r="AEO172" s="760"/>
      <c r="AEP172" s="760"/>
      <c r="AEQ172" s="760"/>
      <c r="AER172" s="760"/>
      <c r="AES172" s="760"/>
      <c r="AET172" s="760"/>
      <c r="AEU172" s="760"/>
      <c r="AEV172" s="760"/>
      <c r="AEW172" s="760"/>
      <c r="AEX172" s="760"/>
      <c r="AEY172" s="760"/>
      <c r="AEZ172" s="760"/>
      <c r="AFA172" s="760"/>
      <c r="AFB172" s="760"/>
      <c r="AFC172" s="760"/>
      <c r="AFD172" s="760"/>
      <c r="AFE172" s="760"/>
      <c r="AFF172" s="760"/>
      <c r="AFG172" s="760"/>
      <c r="AFH172" s="760"/>
      <c r="AFI172" s="760"/>
      <c r="AFJ172" s="760"/>
      <c r="AFK172" s="760"/>
      <c r="AFL172" s="760"/>
      <c r="AFM172" s="760"/>
      <c r="AFN172" s="760"/>
      <c r="AFO172" s="760"/>
      <c r="AFP172" s="760"/>
      <c r="AFQ172" s="760"/>
      <c r="AFR172" s="760"/>
      <c r="AFS172" s="760"/>
      <c r="AFT172" s="760"/>
      <c r="AFU172" s="760"/>
      <c r="AFV172" s="760"/>
      <c r="AFW172" s="760"/>
      <c r="AFX172" s="760"/>
      <c r="AFY172" s="760"/>
      <c r="AFZ172" s="760"/>
      <c r="AGA172" s="760"/>
      <c r="AGB172" s="760"/>
      <c r="AGC172" s="760"/>
      <c r="AGD172" s="760"/>
      <c r="AGE172" s="760"/>
      <c r="AGF172" s="760"/>
      <c r="AGG172" s="760"/>
      <c r="AGH172" s="760"/>
      <c r="AGI172" s="760"/>
      <c r="AGJ172" s="760"/>
      <c r="AGK172" s="760"/>
      <c r="AGL172" s="760"/>
      <c r="AGM172" s="760"/>
      <c r="AGN172" s="760"/>
      <c r="AGO172" s="760"/>
      <c r="AGP172" s="760"/>
      <c r="AGQ172" s="760"/>
      <c r="AGR172" s="760"/>
      <c r="AGS172" s="760"/>
      <c r="AGT172" s="760"/>
      <c r="AGU172" s="760"/>
      <c r="AGV172" s="760"/>
      <c r="AGW172" s="760"/>
      <c r="AGX172" s="760"/>
      <c r="AGY172" s="760"/>
      <c r="AGZ172" s="760"/>
      <c r="AHA172" s="760"/>
      <c r="AHB172" s="760"/>
      <c r="AHC172" s="760"/>
      <c r="AHD172" s="760"/>
      <c r="AHE172" s="760"/>
      <c r="AHF172" s="760"/>
      <c r="AHG172" s="760"/>
      <c r="AHH172" s="760"/>
      <c r="AHI172" s="760"/>
      <c r="AHJ172" s="760"/>
      <c r="AHK172" s="760"/>
      <c r="AHL172" s="760"/>
      <c r="AHM172" s="760"/>
      <c r="AHN172" s="760"/>
      <c r="AHO172" s="760"/>
      <c r="AHP172" s="760"/>
      <c r="AHQ172" s="760"/>
      <c r="AHR172" s="760"/>
      <c r="AHS172" s="760"/>
      <c r="AHT172" s="760"/>
      <c r="AHU172" s="760"/>
      <c r="AHV172" s="760"/>
      <c r="AHW172" s="760"/>
      <c r="AHX172" s="760"/>
      <c r="AHY172" s="760"/>
      <c r="AHZ172" s="760"/>
      <c r="AIA172" s="760"/>
      <c r="AIB172" s="760"/>
      <c r="AIC172" s="760"/>
      <c r="AID172" s="760"/>
      <c r="AIE172" s="760"/>
      <c r="AIF172" s="760"/>
      <c r="AIG172" s="760"/>
      <c r="AIH172" s="760"/>
      <c r="AII172" s="760"/>
      <c r="AIJ172" s="760"/>
      <c r="AIK172" s="760"/>
      <c r="AIL172" s="760"/>
      <c r="AIM172" s="760"/>
      <c r="AIN172" s="760"/>
      <c r="AIO172" s="760"/>
      <c r="AIP172" s="760"/>
      <c r="AIQ172" s="760"/>
      <c r="AIR172" s="760"/>
      <c r="AIS172" s="760"/>
      <c r="AIT172" s="760"/>
      <c r="AIU172" s="760"/>
      <c r="AIV172" s="760"/>
      <c r="AIW172" s="760"/>
      <c r="AIX172" s="760"/>
      <c r="AIY172" s="760"/>
      <c r="AIZ172" s="760"/>
      <c r="AJA172" s="760"/>
      <c r="AJB172" s="760"/>
      <c r="AJC172" s="760"/>
      <c r="AJD172" s="760"/>
      <c r="AJE172" s="760"/>
      <c r="AJF172" s="760"/>
      <c r="AJG172" s="760"/>
      <c r="AJH172" s="760"/>
      <c r="AJI172" s="760"/>
      <c r="AJJ172" s="760"/>
      <c r="AJK172" s="760"/>
      <c r="AJL172" s="760"/>
      <c r="AJM172" s="760"/>
      <c r="AJN172" s="760"/>
      <c r="AJO172" s="760"/>
      <c r="AJP172" s="760"/>
      <c r="AJQ172" s="760"/>
      <c r="AJR172" s="760"/>
      <c r="AJS172" s="760"/>
      <c r="AJT172" s="760"/>
      <c r="AJU172" s="760"/>
      <c r="AJV172" s="760"/>
      <c r="AJW172" s="760"/>
      <c r="AJX172" s="760"/>
      <c r="AJY172" s="760"/>
      <c r="AJZ172" s="760"/>
      <c r="AKA172" s="760"/>
      <c r="AKB172" s="760"/>
      <c r="AKC172" s="760"/>
      <c r="AKD172" s="760"/>
      <c r="AKE172" s="760"/>
      <c r="AKF172" s="760"/>
      <c r="AKG172" s="760"/>
      <c r="AKH172" s="760"/>
      <c r="AKI172" s="760"/>
      <c r="AKJ172" s="760"/>
      <c r="AKK172" s="760"/>
      <c r="AKL172" s="760"/>
      <c r="AKM172" s="760"/>
      <c r="AKN172" s="760"/>
      <c r="AKO172" s="760"/>
      <c r="AKP172" s="760"/>
      <c r="AKQ172" s="760"/>
      <c r="AKR172" s="760"/>
      <c r="AKS172" s="760"/>
      <c r="AKT172" s="760"/>
      <c r="AKU172" s="760"/>
      <c r="AKV172" s="760"/>
      <c r="AKW172" s="760"/>
      <c r="AKX172" s="760"/>
      <c r="AKY172" s="760"/>
      <c r="AKZ172" s="760"/>
      <c r="ALA172" s="760"/>
      <c r="ALB172" s="760"/>
      <c r="ALC172" s="760"/>
      <c r="ALD172" s="760"/>
      <c r="ALE172" s="760"/>
      <c r="ALF172" s="760"/>
      <c r="ALG172" s="760"/>
      <c r="ALH172" s="760"/>
      <c r="ALI172" s="760"/>
      <c r="ALJ172" s="760"/>
      <c r="ALK172" s="760"/>
      <c r="ALL172" s="760"/>
      <c r="ALM172" s="760"/>
      <c r="ALN172" s="760"/>
      <c r="ALO172" s="760"/>
      <c r="ALP172" s="760"/>
      <c r="ALQ172" s="760"/>
      <c r="ALR172" s="760"/>
      <c r="ALS172" s="760"/>
      <c r="ALT172" s="760"/>
      <c r="ALU172" s="760"/>
      <c r="ALV172" s="760"/>
      <c r="ALW172" s="760"/>
      <c r="ALX172" s="760"/>
      <c r="ALY172" s="760"/>
      <c r="ALZ172" s="760"/>
      <c r="AMA172" s="760"/>
      <c r="AMB172" s="760"/>
      <c r="AMC172" s="760"/>
      <c r="AMD172" s="760"/>
      <c r="AME172" s="760"/>
      <c r="AMF172" s="760"/>
      <c r="AMG172" s="760"/>
      <c r="AMH172" s="760"/>
      <c r="AMI172" s="760"/>
      <c r="AMJ172" s="760"/>
      <c r="AMK172" s="760"/>
      <c r="AML172" s="760"/>
      <c r="AMM172" s="760"/>
      <c r="AMN172" s="760"/>
      <c r="AMO172" s="760"/>
      <c r="AMP172" s="760"/>
      <c r="AMQ172" s="760"/>
      <c r="AMR172" s="760"/>
      <c r="AMS172" s="760"/>
      <c r="AMT172" s="760"/>
      <c r="AMU172" s="760"/>
      <c r="AMV172" s="760"/>
      <c r="AMW172" s="760"/>
      <c r="AMX172" s="760"/>
      <c r="AMY172" s="760"/>
      <c r="AMZ172" s="760"/>
      <c r="ANA172" s="760"/>
      <c r="ANB172" s="760"/>
      <c r="ANC172" s="760"/>
      <c r="AND172" s="760"/>
      <c r="ANE172" s="760"/>
      <c r="ANF172" s="760"/>
      <c r="ANG172" s="760"/>
      <c r="ANH172" s="760"/>
      <c r="ANI172" s="760"/>
      <c r="ANJ172" s="760"/>
      <c r="ANK172" s="760"/>
      <c r="ANL172" s="760"/>
      <c r="ANM172" s="760"/>
      <c r="ANN172" s="760"/>
      <c r="ANO172" s="760"/>
      <c r="ANP172" s="760"/>
      <c r="ANQ172" s="760"/>
      <c r="ANR172" s="760"/>
      <c r="ANS172" s="760"/>
      <c r="ANT172" s="760"/>
      <c r="ANU172" s="760"/>
      <c r="ANV172" s="760"/>
      <c r="ANW172" s="760"/>
      <c r="ANX172" s="760"/>
      <c r="ANY172" s="760"/>
      <c r="ANZ172" s="760"/>
      <c r="AOA172" s="760"/>
      <c r="AOB172" s="760"/>
      <c r="AOC172" s="760"/>
      <c r="AOD172" s="760"/>
      <c r="AOE172" s="760"/>
      <c r="AOF172" s="760"/>
      <c r="AOG172" s="760"/>
      <c r="AOH172" s="760"/>
      <c r="AOI172" s="760"/>
      <c r="AOJ172" s="760"/>
      <c r="AOK172" s="760"/>
      <c r="AOL172" s="760"/>
      <c r="AOM172" s="760"/>
      <c r="AON172" s="760"/>
      <c r="AOO172" s="760"/>
      <c r="AOP172" s="760"/>
      <c r="AOQ172" s="760"/>
      <c r="AOR172" s="760"/>
      <c r="AOS172" s="760"/>
      <c r="AOT172" s="760"/>
      <c r="AOU172" s="760"/>
      <c r="AOV172" s="760"/>
      <c r="AOW172" s="760"/>
      <c r="AOX172" s="760"/>
      <c r="AOY172" s="760"/>
      <c r="AOZ172" s="760"/>
      <c r="APA172" s="760"/>
      <c r="APB172" s="760"/>
      <c r="APC172" s="760"/>
      <c r="APD172" s="760"/>
      <c r="APE172" s="760"/>
      <c r="APF172" s="760"/>
      <c r="APG172" s="760"/>
      <c r="APH172" s="760"/>
      <c r="API172" s="760"/>
      <c r="APJ172" s="760"/>
      <c r="APK172" s="760"/>
      <c r="APL172" s="760"/>
      <c r="APM172" s="760"/>
      <c r="APN172" s="760"/>
      <c r="APO172" s="760"/>
      <c r="APP172" s="760"/>
      <c r="APQ172" s="760"/>
      <c r="APR172" s="760"/>
      <c r="APS172" s="760"/>
      <c r="APT172" s="760"/>
      <c r="APU172" s="760"/>
      <c r="APV172" s="760"/>
      <c r="APW172" s="760"/>
      <c r="APX172" s="760"/>
      <c r="APY172" s="760"/>
      <c r="APZ172" s="760"/>
      <c r="AQA172" s="760"/>
      <c r="AQB172" s="760"/>
      <c r="AQC172" s="760"/>
      <c r="AQD172" s="760"/>
      <c r="AQE172" s="760"/>
      <c r="AQF172" s="760"/>
      <c r="AQG172" s="760"/>
      <c r="AQH172" s="760"/>
      <c r="AQI172" s="760"/>
      <c r="AQJ172" s="760"/>
      <c r="AQK172" s="760"/>
      <c r="AQL172" s="760"/>
      <c r="AQM172" s="760"/>
      <c r="AQN172" s="760"/>
      <c r="AQO172" s="760"/>
      <c r="AQP172" s="760"/>
      <c r="AQQ172" s="760"/>
      <c r="AQR172" s="760"/>
      <c r="AQS172" s="760"/>
      <c r="AQT172" s="760"/>
      <c r="AQU172" s="760"/>
      <c r="AQV172" s="760"/>
      <c r="AQW172" s="760"/>
      <c r="AQX172" s="760"/>
      <c r="AQY172" s="760"/>
      <c r="AQZ172" s="760"/>
      <c r="ARA172" s="760"/>
      <c r="ARB172" s="760"/>
      <c r="ARC172" s="760"/>
      <c r="ARD172" s="760"/>
      <c r="ARE172" s="760"/>
      <c r="ARF172" s="760"/>
      <c r="ARG172" s="760"/>
      <c r="ARH172" s="760"/>
      <c r="ARI172" s="760"/>
      <c r="ARJ172" s="760"/>
      <c r="ARK172" s="760"/>
      <c r="ARL172" s="760"/>
      <c r="ARM172" s="760"/>
      <c r="ARN172" s="760"/>
      <c r="ARO172" s="760"/>
      <c r="ARP172" s="760"/>
      <c r="ARQ172" s="760"/>
      <c r="ARR172" s="760"/>
      <c r="ARS172" s="760"/>
      <c r="ART172" s="760"/>
      <c r="ARU172" s="760"/>
      <c r="ARV172" s="760"/>
      <c r="ARW172" s="760"/>
      <c r="ARX172" s="760"/>
      <c r="ARY172" s="760"/>
      <c r="ARZ172" s="760"/>
      <c r="ASA172" s="760"/>
      <c r="ASB172" s="760"/>
      <c r="ASC172" s="760"/>
      <c r="ASD172" s="760"/>
      <c r="ASE172" s="760"/>
      <c r="ASF172" s="760"/>
      <c r="ASG172" s="760"/>
      <c r="ASH172" s="760"/>
      <c r="ASI172" s="760"/>
      <c r="ASJ172" s="760"/>
      <c r="ASK172" s="760"/>
      <c r="ASL172" s="760"/>
      <c r="ASM172" s="760"/>
      <c r="ASN172" s="760"/>
      <c r="ASO172" s="760"/>
      <c r="ASP172" s="760"/>
      <c r="ASQ172" s="760"/>
      <c r="ASR172" s="760"/>
      <c r="ASS172" s="760"/>
      <c r="AST172" s="760"/>
      <c r="ASU172" s="760"/>
      <c r="ASV172" s="760"/>
      <c r="ASW172" s="760"/>
      <c r="ASX172" s="760"/>
      <c r="ASY172" s="760"/>
      <c r="ASZ172" s="760"/>
      <c r="ATA172" s="760"/>
      <c r="ATB172" s="760"/>
      <c r="ATC172" s="760"/>
      <c r="ATD172" s="760"/>
      <c r="ATE172" s="760"/>
      <c r="ATF172" s="760"/>
      <c r="ATG172" s="760"/>
      <c r="ATH172" s="760"/>
      <c r="ATI172" s="760"/>
      <c r="ATJ172" s="760"/>
      <c r="ATK172" s="760"/>
      <c r="ATL172" s="760"/>
      <c r="ATM172" s="760"/>
      <c r="ATN172" s="760"/>
      <c r="ATO172" s="760"/>
      <c r="ATP172" s="760"/>
      <c r="ATQ172" s="760"/>
      <c r="ATR172" s="760"/>
      <c r="ATS172" s="760"/>
      <c r="ATT172" s="760"/>
      <c r="ATU172" s="760"/>
      <c r="ATV172" s="760"/>
      <c r="ATW172" s="760"/>
      <c r="ATX172" s="760"/>
      <c r="ATY172" s="760"/>
      <c r="ATZ172" s="760"/>
      <c r="AUA172" s="760"/>
      <c r="AUB172" s="760"/>
      <c r="AUC172" s="760"/>
      <c r="AUD172" s="760"/>
      <c r="AUE172" s="760"/>
      <c r="AUF172" s="760"/>
      <c r="AUG172" s="760"/>
      <c r="AUH172" s="760"/>
      <c r="AUI172" s="760"/>
      <c r="AUJ172" s="760"/>
      <c r="AUK172" s="760"/>
      <c r="AUL172" s="760"/>
      <c r="AUM172" s="760"/>
      <c r="AUN172" s="760"/>
      <c r="AUO172" s="760"/>
      <c r="AUP172" s="760"/>
      <c r="AUQ172" s="760"/>
      <c r="AUR172" s="760"/>
      <c r="AUS172" s="760"/>
      <c r="AUT172" s="760"/>
      <c r="AUU172" s="760"/>
      <c r="AUV172" s="760"/>
      <c r="AUW172" s="760"/>
      <c r="AUX172" s="760"/>
      <c r="AUY172" s="760"/>
      <c r="AUZ172" s="760"/>
      <c r="AVA172" s="760"/>
      <c r="AVB172" s="760"/>
      <c r="AVC172" s="760"/>
      <c r="AVD172" s="760"/>
      <c r="AVE172" s="760"/>
      <c r="AVF172" s="760"/>
      <c r="AVG172" s="760"/>
      <c r="AVH172" s="760"/>
      <c r="AVI172" s="760"/>
      <c r="AVJ172" s="760"/>
      <c r="AVK172" s="760"/>
      <c r="AVL172" s="760"/>
      <c r="AVM172" s="760"/>
      <c r="AVN172" s="760"/>
      <c r="AVO172" s="760"/>
      <c r="AVP172" s="760"/>
      <c r="AVQ172" s="760"/>
      <c r="AVR172" s="760"/>
      <c r="AVS172" s="760"/>
      <c r="AVT172" s="760"/>
      <c r="AVU172" s="760"/>
      <c r="AVV172" s="760"/>
      <c r="AVW172" s="760"/>
      <c r="AVX172" s="760"/>
      <c r="AVY172" s="760"/>
      <c r="AVZ172" s="760"/>
      <c r="AWA172" s="760"/>
      <c r="AWB172" s="760"/>
      <c r="AWC172" s="760"/>
      <c r="AWD172" s="760"/>
      <c r="AWE172" s="760"/>
      <c r="AWF172" s="760"/>
      <c r="AWG172" s="760"/>
      <c r="AWH172" s="760"/>
      <c r="AWI172" s="760"/>
      <c r="AWJ172" s="760"/>
      <c r="AWK172" s="760"/>
      <c r="AWL172" s="760"/>
      <c r="AWM172" s="760"/>
      <c r="AWN172" s="760"/>
      <c r="AWO172" s="760"/>
      <c r="AWP172" s="760"/>
      <c r="AWQ172" s="760"/>
      <c r="AWR172" s="760"/>
      <c r="AWS172" s="760"/>
      <c r="AWT172" s="760"/>
      <c r="AWU172" s="760"/>
      <c r="AWV172" s="760"/>
      <c r="AWW172" s="760"/>
      <c r="AWX172" s="760"/>
      <c r="AWY172" s="760"/>
      <c r="AWZ172" s="760"/>
      <c r="AXA172" s="760"/>
      <c r="AXB172" s="760"/>
      <c r="AXC172" s="760"/>
      <c r="AXD172" s="760"/>
      <c r="AXE172" s="760"/>
      <c r="AXF172" s="760"/>
      <c r="AXG172" s="760"/>
      <c r="AXH172" s="760"/>
      <c r="AXI172" s="760"/>
      <c r="AXJ172" s="760"/>
      <c r="AXK172" s="760"/>
      <c r="AXL172" s="760"/>
      <c r="AXM172" s="760"/>
      <c r="AXN172" s="760"/>
      <c r="AXO172" s="760"/>
      <c r="AXP172" s="760"/>
      <c r="AXQ172" s="760"/>
      <c r="AXR172" s="760"/>
      <c r="AXS172" s="760"/>
      <c r="AXT172" s="760"/>
      <c r="AXU172" s="760"/>
      <c r="AXV172" s="760"/>
      <c r="AXW172" s="760"/>
      <c r="AXX172" s="760"/>
      <c r="AXY172" s="760"/>
      <c r="AXZ172" s="760"/>
      <c r="AYA172" s="760"/>
      <c r="AYB172" s="760"/>
      <c r="AYC172" s="760"/>
      <c r="AYD172" s="760"/>
      <c r="AYE172" s="760"/>
      <c r="AYF172" s="760"/>
      <c r="AYG172" s="760"/>
      <c r="AYH172" s="760"/>
      <c r="AYI172" s="760"/>
      <c r="AYJ172" s="760"/>
      <c r="AYK172" s="760"/>
      <c r="AYL172" s="760"/>
      <c r="AYM172" s="760"/>
      <c r="AYN172" s="760"/>
      <c r="AYO172" s="760"/>
      <c r="AYP172" s="760"/>
      <c r="AYQ172" s="760"/>
      <c r="AYR172" s="760"/>
      <c r="AYS172" s="760"/>
      <c r="AYT172" s="760"/>
      <c r="AYU172" s="760"/>
      <c r="AYV172" s="760"/>
      <c r="AYW172" s="760"/>
      <c r="AYX172" s="760"/>
      <c r="AYY172" s="760"/>
      <c r="AYZ172" s="760"/>
      <c r="AZA172" s="760"/>
      <c r="AZB172" s="760"/>
      <c r="AZC172" s="760"/>
      <c r="AZD172" s="760"/>
      <c r="AZE172" s="760"/>
      <c r="AZF172" s="760"/>
      <c r="AZG172" s="760"/>
      <c r="AZH172" s="760"/>
      <c r="AZI172" s="760"/>
      <c r="AZJ172" s="760"/>
      <c r="AZK172" s="760"/>
      <c r="AZL172" s="760"/>
      <c r="AZM172" s="760"/>
      <c r="AZN172" s="760"/>
      <c r="AZO172" s="760"/>
      <c r="AZP172" s="760"/>
      <c r="AZQ172" s="760"/>
      <c r="AZR172" s="760"/>
      <c r="AZS172" s="760"/>
      <c r="AZT172" s="760"/>
      <c r="AZU172" s="760"/>
      <c r="AZV172" s="760"/>
      <c r="AZW172" s="760"/>
      <c r="AZX172" s="760"/>
      <c r="AZY172" s="760"/>
      <c r="AZZ172" s="760"/>
      <c r="BAA172" s="760"/>
      <c r="BAB172" s="760"/>
      <c r="BAC172" s="760"/>
      <c r="BAD172" s="760"/>
      <c r="BAE172" s="760"/>
      <c r="BAF172" s="760"/>
      <c r="BAG172" s="760"/>
      <c r="BAH172" s="760"/>
      <c r="BAI172" s="760"/>
      <c r="BAJ172" s="760"/>
      <c r="BAK172" s="760"/>
      <c r="BAL172" s="760"/>
      <c r="BAM172" s="760"/>
      <c r="BAN172" s="760"/>
      <c r="BAO172" s="760"/>
      <c r="BAP172" s="760"/>
      <c r="BAQ172" s="760"/>
      <c r="BAR172" s="760"/>
      <c r="BAS172" s="760"/>
      <c r="BAT172" s="760"/>
      <c r="BAU172" s="760"/>
      <c r="BAV172" s="760"/>
      <c r="BAW172" s="760"/>
      <c r="BAX172" s="760"/>
      <c r="BAY172" s="760"/>
      <c r="BAZ172" s="760"/>
      <c r="BBA172" s="760"/>
      <c r="BBB172" s="760"/>
      <c r="BBC172" s="760"/>
      <c r="BBD172" s="760"/>
      <c r="BBE172" s="760"/>
      <c r="BBF172" s="760"/>
      <c r="BBG172" s="760"/>
      <c r="BBH172" s="760"/>
      <c r="BBI172" s="760"/>
      <c r="BBJ172" s="760"/>
      <c r="BBK172" s="760"/>
      <c r="BBL172" s="760"/>
      <c r="BBM172" s="760"/>
      <c r="BBN172" s="760"/>
      <c r="BBO172" s="760"/>
      <c r="BBP172" s="760"/>
      <c r="BBQ172" s="760"/>
      <c r="BBR172" s="760"/>
      <c r="BBS172" s="760"/>
      <c r="BBT172" s="760"/>
      <c r="BBU172" s="760"/>
      <c r="BBV172" s="760"/>
      <c r="BBW172" s="760"/>
      <c r="BBX172" s="760"/>
      <c r="BBY172" s="760"/>
      <c r="BBZ172" s="760"/>
      <c r="BCA172" s="760"/>
      <c r="BCB172" s="760"/>
      <c r="BCC172" s="760"/>
      <c r="BCD172" s="760"/>
      <c r="BCE172" s="760"/>
      <c r="BCF172" s="760"/>
      <c r="BCG172" s="760"/>
      <c r="BCH172" s="760"/>
      <c r="BCI172" s="760"/>
      <c r="BCJ172" s="760"/>
      <c r="BCK172" s="760"/>
      <c r="BCL172" s="760"/>
      <c r="BCM172" s="760"/>
      <c r="BCN172" s="760"/>
      <c r="BCO172" s="760"/>
      <c r="BCP172" s="760"/>
      <c r="BCQ172" s="760"/>
      <c r="BCR172" s="760"/>
      <c r="BCS172" s="760"/>
      <c r="BCT172" s="760"/>
      <c r="BCU172" s="760"/>
      <c r="BCV172" s="760"/>
      <c r="BCW172" s="760"/>
      <c r="BCX172" s="760"/>
      <c r="BCY172" s="760"/>
      <c r="BCZ172" s="760"/>
      <c r="BDA172" s="760"/>
      <c r="BDB172" s="760"/>
      <c r="BDC172" s="760"/>
      <c r="BDD172" s="760"/>
      <c r="BDE172" s="760"/>
      <c r="BDF172" s="760"/>
      <c r="BDG172" s="760"/>
      <c r="BDH172" s="760"/>
      <c r="BDI172" s="760"/>
      <c r="BDJ172" s="760"/>
      <c r="BDK172" s="760"/>
      <c r="BDL172" s="760"/>
      <c r="BDM172" s="760"/>
      <c r="BDN172" s="760"/>
      <c r="BDO172" s="760"/>
      <c r="BDP172" s="760"/>
      <c r="BDQ172" s="760"/>
      <c r="BDR172" s="760"/>
      <c r="BDS172" s="760"/>
      <c r="BDT172" s="760"/>
      <c r="BDU172" s="760"/>
      <c r="BDV172" s="760"/>
      <c r="BDW172" s="760"/>
      <c r="BDX172" s="760"/>
      <c r="BDY172" s="760"/>
      <c r="BDZ172" s="760"/>
      <c r="BEA172" s="760"/>
      <c r="BEB172" s="760"/>
      <c r="BEC172" s="760"/>
      <c r="BED172" s="760"/>
      <c r="BEE172" s="760"/>
      <c r="BEF172" s="760"/>
      <c r="BEG172" s="760"/>
      <c r="BEH172" s="760"/>
      <c r="BEI172" s="760"/>
      <c r="BEJ172" s="760"/>
      <c r="BEK172" s="760"/>
      <c r="BEL172" s="760"/>
      <c r="BEM172" s="760"/>
      <c r="BEN172" s="760"/>
      <c r="BEO172" s="760"/>
      <c r="BEP172" s="760"/>
      <c r="BEQ172" s="760"/>
      <c r="BER172" s="760"/>
      <c r="BES172" s="760"/>
      <c r="BET172" s="760"/>
      <c r="BEU172" s="760"/>
      <c r="BEV172" s="760"/>
      <c r="BEW172" s="760"/>
      <c r="BEX172" s="760"/>
      <c r="BEY172" s="760"/>
      <c r="BEZ172" s="760"/>
      <c r="BFA172" s="760"/>
      <c r="BFB172" s="760"/>
      <c r="BFC172" s="760"/>
      <c r="BFD172" s="760"/>
      <c r="BFE172" s="760"/>
      <c r="BFF172" s="760"/>
      <c r="BFG172" s="760"/>
      <c r="BFH172" s="760"/>
      <c r="BFI172" s="760"/>
      <c r="BFJ172" s="760"/>
      <c r="BFK172" s="760"/>
      <c r="BFL172" s="760"/>
      <c r="BFM172" s="760"/>
      <c r="BFN172" s="760"/>
      <c r="BFO172" s="760"/>
      <c r="BFP172" s="760"/>
      <c r="BFQ172" s="760"/>
      <c r="BFR172" s="760"/>
      <c r="BFS172" s="760"/>
      <c r="BFT172" s="760"/>
      <c r="BFU172" s="760"/>
      <c r="BFV172" s="760"/>
      <c r="BFW172" s="760"/>
      <c r="BFX172" s="760"/>
      <c r="BFY172" s="760"/>
      <c r="BFZ172" s="760"/>
      <c r="BGA172" s="760"/>
      <c r="BGB172" s="760"/>
      <c r="BGC172" s="760"/>
      <c r="BGD172" s="760"/>
      <c r="BGE172" s="760"/>
      <c r="BGF172" s="760"/>
      <c r="BGG172" s="760"/>
      <c r="BGH172" s="760"/>
      <c r="BGI172" s="760"/>
      <c r="BGJ172" s="760"/>
      <c r="BGK172" s="760"/>
      <c r="BGL172" s="760"/>
      <c r="BGM172" s="760"/>
      <c r="BGN172" s="760"/>
      <c r="BGO172" s="760"/>
      <c r="BGP172" s="760"/>
      <c r="BGQ172" s="760"/>
      <c r="BGR172" s="760"/>
      <c r="BGS172" s="760"/>
      <c r="BGT172" s="760"/>
      <c r="BGU172" s="760"/>
      <c r="BGV172" s="760"/>
      <c r="BGW172" s="760"/>
      <c r="BGX172" s="760"/>
      <c r="BGY172" s="760"/>
      <c r="BGZ172" s="760"/>
      <c r="BHA172" s="760"/>
      <c r="BHB172" s="760"/>
      <c r="BHC172" s="760"/>
      <c r="BHD172" s="760"/>
      <c r="BHE172" s="760"/>
      <c r="BHF172" s="760"/>
      <c r="BHG172" s="760"/>
      <c r="BHH172" s="760"/>
      <c r="BHI172" s="760"/>
      <c r="BHJ172" s="760"/>
      <c r="BHK172" s="760"/>
      <c r="BHL172" s="760"/>
      <c r="BHM172" s="760"/>
      <c r="BHN172" s="760"/>
      <c r="BHO172" s="760"/>
      <c r="BHP172" s="760"/>
      <c r="BHQ172" s="760"/>
      <c r="BHR172" s="760"/>
      <c r="BHS172" s="760"/>
      <c r="BHT172" s="760"/>
      <c r="BHU172" s="760"/>
      <c r="BHV172" s="760"/>
      <c r="BHW172" s="760"/>
      <c r="BHX172" s="760"/>
      <c r="BHY172" s="760"/>
      <c r="BHZ172" s="760"/>
      <c r="BIA172" s="760"/>
      <c r="BIB172" s="760"/>
      <c r="BIC172" s="760"/>
      <c r="BID172" s="760"/>
      <c r="BIE172" s="760"/>
      <c r="BIF172" s="760"/>
      <c r="BIG172" s="760"/>
      <c r="BIH172" s="760"/>
      <c r="BII172" s="760"/>
      <c r="BIJ172" s="760"/>
      <c r="BIK172" s="760"/>
      <c r="BIL172" s="760"/>
      <c r="BIM172" s="760"/>
      <c r="BIN172" s="760"/>
      <c r="BIO172" s="760"/>
      <c r="BIP172" s="760"/>
      <c r="BIQ172" s="760"/>
      <c r="BIR172" s="760"/>
      <c r="BIS172" s="760"/>
      <c r="BIT172" s="760"/>
      <c r="BIU172" s="760"/>
      <c r="BIV172" s="760"/>
      <c r="BIW172" s="760"/>
      <c r="BIX172" s="760"/>
      <c r="BIY172" s="760"/>
      <c r="BIZ172" s="760"/>
      <c r="BJA172" s="760"/>
      <c r="BJB172" s="760"/>
      <c r="BJC172" s="760"/>
      <c r="BJD172" s="760"/>
      <c r="BJE172" s="760"/>
      <c r="BJF172" s="760"/>
      <c r="BJG172" s="760"/>
      <c r="BJH172" s="760"/>
      <c r="BJI172" s="760"/>
      <c r="BJJ172" s="760"/>
      <c r="BJK172" s="760"/>
      <c r="BJL172" s="760"/>
      <c r="BJM172" s="760"/>
      <c r="BJN172" s="760"/>
      <c r="BJO172" s="760"/>
      <c r="BJP172" s="760"/>
      <c r="BJQ172" s="760"/>
      <c r="BJR172" s="760"/>
      <c r="BJS172" s="760"/>
      <c r="BJT172" s="760"/>
      <c r="BJU172" s="760"/>
      <c r="BJV172" s="760"/>
      <c r="BJW172" s="760"/>
      <c r="BJX172" s="760"/>
      <c r="BJY172" s="760"/>
      <c r="BJZ172" s="760"/>
      <c r="BKA172" s="760"/>
      <c r="BKB172" s="760"/>
      <c r="BKC172" s="760"/>
      <c r="BKD172" s="760"/>
      <c r="BKE172" s="760"/>
      <c r="BKF172" s="760"/>
      <c r="BKG172" s="760"/>
      <c r="BKH172" s="760"/>
      <c r="BKI172" s="760"/>
      <c r="BKJ172" s="760"/>
      <c r="BKK172" s="760"/>
      <c r="BKL172" s="760"/>
      <c r="BKM172" s="760"/>
      <c r="BKN172" s="760"/>
      <c r="BKO172" s="760"/>
      <c r="BKP172" s="760"/>
      <c r="BKQ172" s="760"/>
      <c r="BKR172" s="760"/>
      <c r="BKS172" s="760"/>
      <c r="BKT172" s="760"/>
      <c r="BKU172" s="760"/>
      <c r="BKV172" s="760"/>
      <c r="BKW172" s="760"/>
      <c r="BKX172" s="760"/>
      <c r="BKY172" s="760"/>
      <c r="BKZ172" s="760"/>
      <c r="BLA172" s="760"/>
      <c r="BLB172" s="760"/>
      <c r="BLC172" s="760"/>
      <c r="BLD172" s="760"/>
      <c r="BLE172" s="760"/>
      <c r="BLF172" s="760"/>
      <c r="BLG172" s="760"/>
      <c r="BLH172" s="760"/>
      <c r="BLI172" s="760"/>
      <c r="BLJ172" s="760"/>
      <c r="BLK172" s="760"/>
      <c r="BLL172" s="760"/>
      <c r="BLM172" s="760"/>
      <c r="BLN172" s="760"/>
      <c r="BLO172" s="760"/>
      <c r="BLP172" s="760"/>
      <c r="BLQ172" s="760"/>
      <c r="BLR172" s="760"/>
      <c r="BLS172" s="760"/>
      <c r="BLT172" s="760"/>
      <c r="BLU172" s="760"/>
      <c r="BLV172" s="760"/>
      <c r="BLW172" s="760"/>
      <c r="BLX172" s="760"/>
      <c r="BLY172" s="760"/>
      <c r="BLZ172" s="760"/>
      <c r="BMA172" s="760"/>
      <c r="BMB172" s="760"/>
      <c r="BMC172" s="760"/>
      <c r="BMD172" s="760"/>
      <c r="BME172" s="760"/>
      <c r="BMF172" s="760"/>
      <c r="BMG172" s="760"/>
      <c r="BMH172" s="760"/>
      <c r="BMI172" s="760"/>
      <c r="BMJ172" s="760"/>
      <c r="BMK172" s="760"/>
      <c r="BML172" s="760"/>
      <c r="BMM172" s="760"/>
      <c r="BMN172" s="760"/>
      <c r="BMO172" s="760"/>
      <c r="BMP172" s="760"/>
      <c r="BMQ172" s="760"/>
      <c r="BMR172" s="760"/>
      <c r="BMS172" s="760"/>
      <c r="BMT172" s="760"/>
      <c r="BMU172" s="760"/>
      <c r="BMV172" s="760"/>
      <c r="BMW172" s="760"/>
      <c r="BMX172" s="760"/>
      <c r="BMY172" s="760"/>
      <c r="BMZ172" s="760"/>
      <c r="BNA172" s="760"/>
      <c r="BNB172" s="760"/>
      <c r="BNC172" s="760"/>
      <c r="BND172" s="760"/>
      <c r="BNE172" s="760"/>
      <c r="BNF172" s="760"/>
      <c r="BNG172" s="760"/>
      <c r="BNH172" s="760"/>
      <c r="BNI172" s="760"/>
      <c r="BNJ172" s="760"/>
      <c r="BNK172" s="760"/>
      <c r="BNL172" s="760"/>
      <c r="BNM172" s="760"/>
      <c r="BNN172" s="760"/>
      <c r="BNO172" s="760"/>
      <c r="BNP172" s="760"/>
      <c r="BNQ172" s="760"/>
      <c r="BNR172" s="760"/>
      <c r="BNS172" s="760"/>
      <c r="BNT172" s="760"/>
      <c r="BNU172" s="760"/>
      <c r="BNV172" s="760"/>
      <c r="BNW172" s="760"/>
      <c r="BNX172" s="760"/>
      <c r="BNY172" s="760"/>
      <c r="BNZ172" s="760"/>
      <c r="BOA172" s="760"/>
      <c r="BOB172" s="760"/>
      <c r="BOC172" s="760"/>
      <c r="BOD172" s="760"/>
      <c r="BOE172" s="760"/>
      <c r="BOF172" s="760"/>
      <c r="BOG172" s="760"/>
      <c r="BOH172" s="760"/>
      <c r="BOI172" s="760"/>
      <c r="BOJ172" s="760"/>
      <c r="BOK172" s="760"/>
      <c r="BOL172" s="760"/>
      <c r="BOM172" s="760"/>
      <c r="BON172" s="760"/>
      <c r="BOO172" s="760"/>
      <c r="BOP172" s="760"/>
      <c r="BOQ172" s="760"/>
      <c r="BOR172" s="760"/>
      <c r="BOS172" s="760"/>
      <c r="BOT172" s="760"/>
      <c r="BOU172" s="760"/>
      <c r="BOV172" s="760"/>
      <c r="BOW172" s="760"/>
      <c r="BOX172" s="760"/>
      <c r="BOY172" s="760"/>
      <c r="BOZ172" s="760"/>
      <c r="BPA172" s="760"/>
      <c r="BPB172" s="760"/>
      <c r="BPC172" s="760"/>
      <c r="BPD172" s="760"/>
      <c r="BPE172" s="760"/>
      <c r="BPF172" s="760"/>
      <c r="BPG172" s="760"/>
      <c r="BPH172" s="760"/>
      <c r="BPI172" s="760"/>
      <c r="BPJ172" s="760"/>
      <c r="BPK172" s="760"/>
      <c r="BPL172" s="760"/>
      <c r="BPM172" s="760"/>
      <c r="BPN172" s="760"/>
      <c r="BPO172" s="760"/>
      <c r="BPP172" s="760"/>
      <c r="BPQ172" s="760"/>
      <c r="BPR172" s="760"/>
      <c r="BPS172" s="760"/>
      <c r="BPT172" s="760"/>
      <c r="BPU172" s="760"/>
      <c r="BPV172" s="760"/>
      <c r="BPW172" s="760"/>
      <c r="BPX172" s="760"/>
      <c r="BPY172" s="760"/>
      <c r="BPZ172" s="760"/>
      <c r="BQA172" s="760"/>
      <c r="BQB172" s="760"/>
      <c r="BQC172" s="760"/>
      <c r="BQD172" s="760"/>
      <c r="BQE172" s="760"/>
      <c r="BQF172" s="760"/>
      <c r="BQG172" s="760"/>
      <c r="BQH172" s="760"/>
      <c r="BQI172" s="760"/>
      <c r="BQJ172" s="760"/>
      <c r="BQK172" s="760"/>
      <c r="BQL172" s="760"/>
      <c r="BQM172" s="760"/>
      <c r="BQN172" s="760"/>
      <c r="BQO172" s="760"/>
      <c r="BQP172" s="760"/>
      <c r="BQQ172" s="760"/>
      <c r="BQR172" s="760"/>
      <c r="BQS172" s="760"/>
      <c r="BQT172" s="760"/>
      <c r="BQU172" s="760"/>
      <c r="BQV172" s="760"/>
      <c r="BQW172" s="760"/>
      <c r="BQX172" s="760"/>
      <c r="BQY172" s="760"/>
      <c r="BQZ172" s="760"/>
      <c r="BRA172" s="760"/>
      <c r="BRB172" s="760"/>
      <c r="BRC172" s="760"/>
      <c r="BRD172" s="760"/>
      <c r="BRE172" s="760"/>
      <c r="BRF172" s="760"/>
      <c r="BRG172" s="760"/>
      <c r="BRH172" s="760"/>
      <c r="BRI172" s="760"/>
      <c r="BRJ172" s="760"/>
      <c r="BRK172" s="760"/>
      <c r="BRL172" s="760"/>
      <c r="BRM172" s="760"/>
      <c r="BRN172" s="760"/>
      <c r="BRO172" s="760"/>
      <c r="BRP172" s="760"/>
      <c r="BRQ172" s="760"/>
      <c r="BRR172" s="760"/>
      <c r="BRS172" s="760"/>
      <c r="BRT172" s="760"/>
      <c r="BRU172" s="760"/>
      <c r="BRV172" s="760"/>
      <c r="BRW172" s="760"/>
      <c r="BRX172" s="760"/>
      <c r="BRY172" s="760"/>
      <c r="BRZ172" s="760"/>
      <c r="BSA172" s="760"/>
      <c r="BSB172" s="760"/>
      <c r="BSC172" s="760"/>
      <c r="BSD172" s="760"/>
      <c r="BSE172" s="760"/>
      <c r="BSF172" s="760"/>
      <c r="BSG172" s="760"/>
      <c r="BSH172" s="760"/>
      <c r="BSI172" s="760"/>
      <c r="BSJ172" s="760"/>
      <c r="BSK172" s="760"/>
      <c r="BSL172" s="760"/>
      <c r="BSM172" s="760"/>
      <c r="BSN172" s="760"/>
      <c r="BSO172" s="760"/>
      <c r="BSP172" s="760"/>
      <c r="BSQ172" s="760"/>
      <c r="BSR172" s="760"/>
      <c r="BSS172" s="760"/>
      <c r="BST172" s="760"/>
      <c r="BSU172" s="760"/>
      <c r="BSV172" s="760"/>
      <c r="BSW172" s="760"/>
      <c r="BSX172" s="760"/>
      <c r="BSY172" s="760"/>
      <c r="BSZ172" s="760"/>
      <c r="BTA172" s="760"/>
      <c r="BTB172" s="760"/>
      <c r="BTC172" s="760"/>
      <c r="BTD172" s="760"/>
      <c r="BTE172" s="760"/>
      <c r="BTF172" s="760"/>
      <c r="BTG172" s="760"/>
      <c r="BTH172" s="760"/>
      <c r="BTI172" s="760"/>
      <c r="BTJ172" s="760"/>
      <c r="BTK172" s="760"/>
      <c r="BTL172" s="760"/>
      <c r="BTM172" s="760"/>
      <c r="BTN172" s="760"/>
      <c r="BTO172" s="760"/>
      <c r="BTP172" s="760"/>
      <c r="BTQ172" s="760"/>
      <c r="BTR172" s="760"/>
      <c r="BTS172" s="760"/>
      <c r="BTT172" s="760"/>
      <c r="BTU172" s="760"/>
      <c r="BTV172" s="760"/>
      <c r="BTW172" s="760"/>
      <c r="BTX172" s="760"/>
      <c r="BTY172" s="760"/>
      <c r="BTZ172" s="760"/>
      <c r="BUA172" s="760"/>
      <c r="BUB172" s="760"/>
      <c r="BUC172" s="760"/>
      <c r="BUD172" s="760"/>
      <c r="BUE172" s="760"/>
      <c r="BUF172" s="760"/>
      <c r="BUG172" s="760"/>
      <c r="BUH172" s="760"/>
      <c r="BUI172" s="760"/>
      <c r="BUJ172" s="760"/>
      <c r="BUK172" s="760"/>
      <c r="BUL172" s="760"/>
      <c r="BUM172" s="760"/>
      <c r="BUN172" s="760"/>
      <c r="BUO172" s="760"/>
      <c r="BUP172" s="760"/>
      <c r="BUQ172" s="760"/>
      <c r="BUR172" s="760"/>
      <c r="BUS172" s="760"/>
      <c r="BUT172" s="760"/>
      <c r="BUU172" s="760"/>
      <c r="BUV172" s="760"/>
      <c r="BUW172" s="760"/>
      <c r="BUX172" s="760"/>
      <c r="BUY172" s="760"/>
      <c r="BUZ172" s="760"/>
      <c r="BVA172" s="760"/>
      <c r="BVB172" s="760"/>
      <c r="BVC172" s="760"/>
      <c r="BVD172" s="760"/>
      <c r="BVE172" s="760"/>
      <c r="BVF172" s="760"/>
      <c r="BVG172" s="760"/>
      <c r="BVH172" s="760"/>
      <c r="BVI172" s="760"/>
      <c r="BVJ172" s="760"/>
      <c r="BVK172" s="760"/>
      <c r="BVL172" s="760"/>
      <c r="BVM172" s="760"/>
      <c r="BVN172" s="760"/>
      <c r="BVO172" s="760"/>
      <c r="BVP172" s="760"/>
      <c r="BVQ172" s="760"/>
      <c r="BVR172" s="760"/>
      <c r="BVS172" s="760"/>
      <c r="BVT172" s="760"/>
      <c r="BVU172" s="760"/>
      <c r="BVV172" s="760"/>
      <c r="BVW172" s="760"/>
      <c r="BVX172" s="760"/>
      <c r="BVY172" s="760"/>
      <c r="BVZ172" s="760"/>
      <c r="BWA172" s="760"/>
      <c r="BWB172" s="760"/>
      <c r="BWC172" s="760"/>
      <c r="BWD172" s="760"/>
      <c r="BWE172" s="760"/>
      <c r="BWF172" s="760"/>
      <c r="BWG172" s="760"/>
      <c r="BWH172" s="760"/>
      <c r="BWI172" s="760"/>
      <c r="BWJ172" s="760"/>
      <c r="BWK172" s="760"/>
      <c r="BWL172" s="760"/>
      <c r="BWM172" s="760"/>
      <c r="BWN172" s="760"/>
      <c r="BWO172" s="760"/>
      <c r="BWP172" s="760"/>
      <c r="BWQ172" s="760"/>
      <c r="BWR172" s="760"/>
      <c r="BWS172" s="760"/>
      <c r="BWT172" s="760"/>
      <c r="BWU172" s="760"/>
      <c r="BWV172" s="760"/>
      <c r="BWW172" s="760"/>
      <c r="BWX172" s="760"/>
      <c r="BWY172" s="760"/>
      <c r="BWZ172" s="760"/>
      <c r="BXA172" s="760"/>
      <c r="BXB172" s="760"/>
      <c r="BXC172" s="760"/>
      <c r="BXD172" s="760"/>
      <c r="BXE172" s="760"/>
      <c r="BXF172" s="760"/>
      <c r="BXG172" s="760"/>
      <c r="BXH172" s="760"/>
      <c r="BXI172" s="760"/>
      <c r="BXJ172" s="760"/>
      <c r="BXK172" s="760"/>
      <c r="BXL172" s="760"/>
      <c r="BXM172" s="760"/>
      <c r="BXN172" s="760"/>
      <c r="BXO172" s="760"/>
      <c r="BXP172" s="760"/>
      <c r="BXQ172" s="760"/>
      <c r="BXR172" s="760"/>
      <c r="BXS172" s="760"/>
      <c r="BXT172" s="760"/>
      <c r="BXU172" s="760"/>
      <c r="BXV172" s="760"/>
      <c r="BXW172" s="760"/>
      <c r="BXX172" s="760"/>
      <c r="BXY172" s="760"/>
      <c r="BXZ172" s="760"/>
      <c r="BYA172" s="760"/>
      <c r="BYB172" s="760"/>
      <c r="BYC172" s="760"/>
      <c r="BYD172" s="760"/>
      <c r="BYE172" s="760"/>
      <c r="BYF172" s="760"/>
      <c r="BYG172" s="760"/>
      <c r="BYH172" s="760"/>
      <c r="BYI172" s="760"/>
      <c r="BYJ172" s="760"/>
      <c r="BYK172" s="760"/>
      <c r="BYL172" s="760"/>
      <c r="BYM172" s="760"/>
      <c r="BYN172" s="760"/>
      <c r="BYO172" s="760"/>
      <c r="BYP172" s="760"/>
      <c r="BYQ172" s="760"/>
      <c r="BYR172" s="760"/>
      <c r="BYS172" s="760"/>
      <c r="BYT172" s="760"/>
      <c r="BYU172" s="760"/>
      <c r="BYV172" s="760"/>
      <c r="BYW172" s="760"/>
      <c r="BYX172" s="760"/>
      <c r="BYY172" s="760"/>
      <c r="BYZ172" s="760"/>
      <c r="BZA172" s="760"/>
      <c r="BZB172" s="760"/>
      <c r="BZC172" s="760"/>
      <c r="BZD172" s="760"/>
      <c r="BZE172" s="760"/>
      <c r="BZF172" s="760"/>
      <c r="BZG172" s="760"/>
      <c r="BZH172" s="760"/>
      <c r="BZI172" s="760"/>
      <c r="BZJ172" s="760"/>
      <c r="BZK172" s="760"/>
      <c r="BZL172" s="760"/>
      <c r="BZM172" s="760"/>
      <c r="BZN172" s="760"/>
      <c r="BZO172" s="760"/>
      <c r="BZP172" s="760"/>
      <c r="BZQ172" s="760"/>
      <c r="BZR172" s="760"/>
      <c r="BZS172" s="760"/>
      <c r="BZT172" s="760"/>
      <c r="BZU172" s="760"/>
      <c r="BZV172" s="760"/>
      <c r="BZW172" s="760"/>
      <c r="BZX172" s="760"/>
      <c r="BZY172" s="760"/>
      <c r="BZZ172" s="760"/>
      <c r="CAA172" s="760"/>
      <c r="CAB172" s="760"/>
      <c r="CAC172" s="760"/>
      <c r="CAD172" s="760"/>
      <c r="CAE172" s="760"/>
      <c r="CAF172" s="760"/>
      <c r="CAG172" s="760"/>
      <c r="CAH172" s="760"/>
      <c r="CAI172" s="760"/>
      <c r="CAJ172" s="760"/>
      <c r="CAK172" s="760"/>
      <c r="CAL172" s="760"/>
      <c r="CAM172" s="760"/>
      <c r="CAN172" s="760"/>
      <c r="CAO172" s="760"/>
      <c r="CAP172" s="760"/>
      <c r="CAQ172" s="760"/>
      <c r="CAR172" s="760"/>
      <c r="CAS172" s="760"/>
      <c r="CAT172" s="760"/>
      <c r="CAU172" s="760"/>
      <c r="CAV172" s="760"/>
      <c r="CAW172" s="760"/>
      <c r="CAX172" s="760"/>
      <c r="CAY172" s="760"/>
      <c r="CAZ172" s="760"/>
      <c r="CBA172" s="760"/>
      <c r="CBB172" s="760"/>
      <c r="CBC172" s="760"/>
      <c r="CBD172" s="760"/>
      <c r="CBE172" s="760"/>
      <c r="CBF172" s="760"/>
      <c r="CBG172" s="760"/>
      <c r="CBH172" s="760"/>
      <c r="CBI172" s="760"/>
      <c r="CBJ172" s="760"/>
      <c r="CBK172" s="760"/>
      <c r="CBL172" s="760"/>
      <c r="CBM172" s="760"/>
      <c r="CBN172" s="760"/>
      <c r="CBO172" s="760"/>
      <c r="CBP172" s="760"/>
      <c r="CBQ172" s="760"/>
      <c r="CBR172" s="760"/>
      <c r="CBS172" s="760"/>
      <c r="CBT172" s="760"/>
      <c r="CBU172" s="760"/>
      <c r="CBV172" s="760"/>
      <c r="CBW172" s="760"/>
      <c r="CBX172" s="760"/>
      <c r="CBY172" s="760"/>
      <c r="CBZ172" s="760"/>
      <c r="CCA172" s="760"/>
      <c r="CCB172" s="760"/>
      <c r="CCC172" s="760"/>
      <c r="CCD172" s="760"/>
      <c r="CCE172" s="760"/>
      <c r="CCF172" s="760"/>
      <c r="CCG172" s="760"/>
      <c r="CCH172" s="760"/>
      <c r="CCI172" s="760"/>
      <c r="CCJ172" s="760"/>
      <c r="CCK172" s="760"/>
      <c r="CCL172" s="760"/>
      <c r="CCM172" s="760"/>
      <c r="CCN172" s="760"/>
      <c r="CCO172" s="760"/>
      <c r="CCP172" s="760"/>
      <c r="CCQ172" s="760"/>
      <c r="CCR172" s="760"/>
      <c r="CCS172" s="760"/>
      <c r="CCT172" s="760"/>
      <c r="CCU172" s="760"/>
      <c r="CCV172" s="760"/>
      <c r="CCW172" s="760"/>
      <c r="CCX172" s="760"/>
      <c r="CCY172" s="760"/>
      <c r="CCZ172" s="760"/>
      <c r="CDA172" s="760"/>
      <c r="CDB172" s="760"/>
      <c r="CDC172" s="760"/>
      <c r="CDD172" s="760"/>
      <c r="CDE172" s="760"/>
      <c r="CDF172" s="760"/>
      <c r="CDG172" s="760"/>
      <c r="CDH172" s="760"/>
      <c r="CDI172" s="760"/>
      <c r="CDJ172" s="760"/>
      <c r="CDK172" s="760"/>
      <c r="CDL172" s="760"/>
      <c r="CDM172" s="760"/>
      <c r="CDN172" s="760"/>
      <c r="CDO172" s="760"/>
      <c r="CDP172" s="760"/>
      <c r="CDQ172" s="760"/>
      <c r="CDR172" s="760"/>
      <c r="CDS172" s="760"/>
      <c r="CDT172" s="760"/>
      <c r="CDU172" s="760"/>
      <c r="CDV172" s="760"/>
      <c r="CDW172" s="760"/>
      <c r="CDX172" s="760"/>
      <c r="CDY172" s="760"/>
      <c r="CDZ172" s="760"/>
      <c r="CEA172" s="760"/>
      <c r="CEB172" s="760"/>
      <c r="CEC172" s="760"/>
      <c r="CED172" s="760"/>
      <c r="CEE172" s="760"/>
      <c r="CEF172" s="760"/>
      <c r="CEG172" s="760"/>
      <c r="CEH172" s="760"/>
      <c r="CEI172" s="760"/>
      <c r="CEJ172" s="760"/>
      <c r="CEK172" s="760"/>
      <c r="CEL172" s="760"/>
      <c r="CEM172" s="760"/>
      <c r="CEN172" s="760"/>
      <c r="CEO172" s="760"/>
      <c r="CEP172" s="760"/>
      <c r="CEQ172" s="760"/>
      <c r="CER172" s="760"/>
      <c r="CES172" s="760"/>
      <c r="CET172" s="760"/>
      <c r="CEU172" s="760"/>
      <c r="CEV172" s="760"/>
      <c r="CEW172" s="760"/>
      <c r="CEX172" s="760"/>
      <c r="CEY172" s="760"/>
      <c r="CEZ172" s="760"/>
      <c r="CFA172" s="760"/>
      <c r="CFB172" s="760"/>
      <c r="CFC172" s="760"/>
      <c r="CFD172" s="760"/>
      <c r="CFE172" s="760"/>
      <c r="CFF172" s="760"/>
      <c r="CFG172" s="760"/>
      <c r="CFH172" s="760"/>
      <c r="CFI172" s="760"/>
      <c r="CFJ172" s="760"/>
      <c r="CFK172" s="760"/>
      <c r="CFL172" s="760"/>
      <c r="CFM172" s="760"/>
      <c r="CFN172" s="760"/>
      <c r="CFO172" s="760"/>
      <c r="CFP172" s="760"/>
      <c r="CFQ172" s="760"/>
      <c r="CFR172" s="760"/>
      <c r="CFS172" s="760"/>
      <c r="CFT172" s="760"/>
      <c r="CFU172" s="760"/>
      <c r="CFV172" s="760"/>
      <c r="CFW172" s="760"/>
      <c r="CFX172" s="760"/>
      <c r="CFY172" s="760"/>
      <c r="CFZ172" s="760"/>
      <c r="CGA172" s="760"/>
      <c r="CGB172" s="760"/>
      <c r="CGC172" s="760"/>
      <c r="CGD172" s="760"/>
      <c r="CGE172" s="760"/>
      <c r="CGF172" s="760"/>
      <c r="CGG172" s="760"/>
      <c r="CGH172" s="760"/>
      <c r="CGI172" s="760"/>
      <c r="CGJ172" s="760"/>
      <c r="CGK172" s="760"/>
      <c r="CGL172" s="760"/>
      <c r="CGM172" s="760"/>
      <c r="CGN172" s="760"/>
      <c r="CGO172" s="760"/>
      <c r="CGP172" s="760"/>
      <c r="CGQ172" s="760"/>
      <c r="CGR172" s="760"/>
      <c r="CGS172" s="760"/>
      <c r="CGT172" s="760"/>
      <c r="CGU172" s="760"/>
      <c r="CGV172" s="760"/>
      <c r="CGW172" s="760"/>
      <c r="CGX172" s="760"/>
      <c r="CGY172" s="760"/>
      <c r="CGZ172" s="760"/>
      <c r="CHA172" s="760"/>
      <c r="CHB172" s="760"/>
      <c r="CHC172" s="760"/>
      <c r="CHD172" s="760"/>
      <c r="CHE172" s="760"/>
      <c r="CHF172" s="760"/>
      <c r="CHG172" s="760"/>
      <c r="CHH172" s="760"/>
      <c r="CHI172" s="760"/>
      <c r="CHJ172" s="760"/>
      <c r="CHK172" s="760"/>
      <c r="CHL172" s="760"/>
      <c r="CHM172" s="760"/>
      <c r="CHN172" s="760"/>
      <c r="CHO172" s="760"/>
      <c r="CHP172" s="760"/>
      <c r="CHQ172" s="760"/>
      <c r="CHR172" s="760"/>
      <c r="CHS172" s="760"/>
      <c r="CHT172" s="760"/>
      <c r="CHU172" s="760"/>
      <c r="CHV172" s="760"/>
      <c r="CHW172" s="760"/>
      <c r="CHX172" s="760"/>
      <c r="CHY172" s="760"/>
      <c r="CHZ172" s="760"/>
      <c r="CIA172" s="760"/>
      <c r="CIB172" s="760"/>
      <c r="CIC172" s="760"/>
      <c r="CID172" s="760"/>
      <c r="CIE172" s="760"/>
      <c r="CIF172" s="760"/>
      <c r="CIG172" s="760"/>
      <c r="CIH172" s="760"/>
      <c r="CII172" s="760"/>
      <c r="CIJ172" s="760"/>
      <c r="CIK172" s="760"/>
      <c r="CIL172" s="760"/>
      <c r="CIM172" s="760"/>
      <c r="CIN172" s="760"/>
      <c r="CIO172" s="760"/>
      <c r="CIP172" s="760"/>
      <c r="CIQ172" s="760"/>
      <c r="CIR172" s="760"/>
      <c r="CIS172" s="760"/>
      <c r="CIT172" s="760"/>
      <c r="CIU172" s="760"/>
      <c r="CIV172" s="760"/>
      <c r="CIW172" s="760"/>
      <c r="CIX172" s="760"/>
      <c r="CIY172" s="760"/>
      <c r="CIZ172" s="760"/>
      <c r="CJA172" s="760"/>
      <c r="CJB172" s="760"/>
      <c r="CJC172" s="760"/>
      <c r="CJD172" s="760"/>
      <c r="CJE172" s="760"/>
      <c r="CJF172" s="760"/>
      <c r="CJG172" s="760"/>
      <c r="CJH172" s="760"/>
      <c r="CJI172" s="760"/>
      <c r="CJJ172" s="760"/>
      <c r="CJK172" s="760"/>
      <c r="CJL172" s="760"/>
      <c r="CJM172" s="760"/>
      <c r="CJN172" s="760"/>
      <c r="CJO172" s="760"/>
      <c r="CJP172" s="760"/>
      <c r="CJQ172" s="760"/>
      <c r="CJR172" s="760"/>
      <c r="CJS172" s="760"/>
      <c r="CJT172" s="760"/>
      <c r="CJU172" s="760"/>
      <c r="CJV172" s="760"/>
      <c r="CJW172" s="760"/>
      <c r="CJX172" s="760"/>
      <c r="CJY172" s="760"/>
      <c r="CJZ172" s="760"/>
      <c r="CKA172" s="760"/>
      <c r="CKB172" s="760"/>
      <c r="CKC172" s="760"/>
      <c r="CKD172" s="760"/>
      <c r="CKE172" s="760"/>
      <c r="CKF172" s="760"/>
      <c r="CKG172" s="760"/>
      <c r="CKH172" s="760"/>
      <c r="CKI172" s="760"/>
      <c r="CKJ172" s="760"/>
      <c r="CKK172" s="760"/>
      <c r="CKL172" s="760"/>
      <c r="CKM172" s="760"/>
      <c r="CKN172" s="760"/>
      <c r="CKO172" s="760"/>
      <c r="CKP172" s="760"/>
      <c r="CKQ172" s="760"/>
      <c r="CKR172" s="760"/>
      <c r="CKS172" s="760"/>
      <c r="CKT172" s="760"/>
      <c r="CKU172" s="760"/>
      <c r="CKV172" s="760"/>
      <c r="CKW172" s="760"/>
      <c r="CKX172" s="760"/>
      <c r="CKY172" s="760"/>
      <c r="CKZ172" s="760"/>
      <c r="CLA172" s="760"/>
      <c r="CLB172" s="760"/>
      <c r="CLC172" s="760"/>
      <c r="CLD172" s="760"/>
      <c r="CLE172" s="760"/>
      <c r="CLF172" s="760"/>
      <c r="CLG172" s="760"/>
      <c r="CLH172" s="760"/>
      <c r="CLI172" s="760"/>
      <c r="CLJ172" s="760"/>
      <c r="CLK172" s="760"/>
      <c r="CLL172" s="760"/>
      <c r="CLM172" s="760"/>
      <c r="CLN172" s="760"/>
      <c r="CLO172" s="760"/>
      <c r="CLP172" s="760"/>
      <c r="CLQ172" s="760"/>
      <c r="CLR172" s="760"/>
      <c r="CLS172" s="760"/>
      <c r="CLT172" s="760"/>
      <c r="CLU172" s="760"/>
      <c r="CLV172" s="760"/>
      <c r="CLW172" s="760"/>
      <c r="CLX172" s="760"/>
      <c r="CLY172" s="760"/>
      <c r="CLZ172" s="760"/>
      <c r="CMA172" s="760"/>
      <c r="CMB172" s="760"/>
      <c r="CMC172" s="760"/>
      <c r="CMD172" s="760"/>
      <c r="CME172" s="760"/>
      <c r="CMF172" s="760"/>
      <c r="CMG172" s="760"/>
      <c r="CMH172" s="760"/>
      <c r="CMI172" s="760"/>
      <c r="CMJ172" s="760"/>
      <c r="CMK172" s="760"/>
      <c r="CML172" s="760"/>
      <c r="CMM172" s="760"/>
      <c r="CMN172" s="760"/>
      <c r="CMO172" s="760"/>
      <c r="CMP172" s="760"/>
      <c r="CMQ172" s="760"/>
      <c r="CMR172" s="760"/>
      <c r="CMS172" s="760"/>
      <c r="CMT172" s="760"/>
      <c r="CMU172" s="760"/>
      <c r="CMV172" s="760"/>
      <c r="CMW172" s="760"/>
      <c r="CMX172" s="760"/>
      <c r="CMY172" s="760"/>
      <c r="CMZ172" s="760"/>
      <c r="CNA172" s="760"/>
      <c r="CNB172" s="760"/>
      <c r="CNC172" s="760"/>
      <c r="CND172" s="760"/>
      <c r="CNE172" s="760"/>
      <c r="CNF172" s="760"/>
      <c r="CNG172" s="760"/>
      <c r="CNH172" s="760"/>
      <c r="CNI172" s="760"/>
      <c r="CNJ172" s="760"/>
      <c r="CNK172" s="760"/>
      <c r="CNL172" s="760"/>
      <c r="CNM172" s="760"/>
      <c r="CNN172" s="760"/>
      <c r="CNO172" s="760"/>
      <c r="CNP172" s="760"/>
      <c r="CNQ172" s="760"/>
      <c r="CNR172" s="760"/>
      <c r="CNS172" s="760"/>
      <c r="CNT172" s="760"/>
      <c r="CNU172" s="760"/>
      <c r="CNV172" s="760"/>
      <c r="CNW172" s="760"/>
      <c r="CNX172" s="760"/>
      <c r="CNY172" s="760"/>
      <c r="CNZ172" s="760"/>
      <c r="COA172" s="760"/>
      <c r="COB172" s="760"/>
      <c r="COC172" s="760"/>
      <c r="COD172" s="760"/>
      <c r="COE172" s="760"/>
      <c r="COF172" s="760"/>
      <c r="COG172" s="760"/>
      <c r="COH172" s="760"/>
      <c r="COI172" s="760"/>
      <c r="COJ172" s="760"/>
      <c r="COK172" s="760"/>
      <c r="COL172" s="760"/>
      <c r="COM172" s="760"/>
      <c r="CON172" s="760"/>
      <c r="COO172" s="760"/>
      <c r="COP172" s="760"/>
      <c r="COQ172" s="760"/>
      <c r="COR172" s="760"/>
      <c r="COS172" s="760"/>
      <c r="COT172" s="760"/>
      <c r="COU172" s="760"/>
      <c r="COV172" s="760"/>
      <c r="COW172" s="760"/>
      <c r="COX172" s="760"/>
      <c r="COY172" s="760"/>
      <c r="COZ172" s="760"/>
      <c r="CPA172" s="760"/>
      <c r="CPB172" s="760"/>
      <c r="CPC172" s="760"/>
      <c r="CPD172" s="760"/>
      <c r="CPE172" s="760"/>
      <c r="CPF172" s="760"/>
      <c r="CPG172" s="760"/>
      <c r="CPH172" s="760"/>
      <c r="CPI172" s="760"/>
      <c r="CPJ172" s="760"/>
      <c r="CPK172" s="760"/>
      <c r="CPL172" s="760"/>
      <c r="CPM172" s="760"/>
      <c r="CPN172" s="760"/>
      <c r="CPO172" s="760"/>
      <c r="CPP172" s="760"/>
      <c r="CPQ172" s="760"/>
      <c r="CPR172" s="760"/>
      <c r="CPS172" s="760"/>
      <c r="CPT172" s="760"/>
      <c r="CPU172" s="760"/>
      <c r="CPV172" s="760"/>
      <c r="CPW172" s="760"/>
      <c r="CPX172" s="760"/>
      <c r="CPY172" s="760"/>
      <c r="CPZ172" s="760"/>
      <c r="CQA172" s="760"/>
      <c r="CQB172" s="760"/>
      <c r="CQC172" s="760"/>
      <c r="CQD172" s="760"/>
      <c r="CQE172" s="760"/>
      <c r="CQF172" s="760"/>
      <c r="CQG172" s="760"/>
      <c r="CQH172" s="760"/>
      <c r="CQI172" s="760"/>
      <c r="CQJ172" s="760"/>
      <c r="CQK172" s="760"/>
      <c r="CQL172" s="760"/>
      <c r="CQM172" s="760"/>
      <c r="CQN172" s="760"/>
      <c r="CQO172" s="760"/>
      <c r="CQP172" s="760"/>
      <c r="CQQ172" s="760"/>
      <c r="CQR172" s="760"/>
      <c r="CQS172" s="760"/>
      <c r="CQT172" s="760"/>
      <c r="CQU172" s="760"/>
      <c r="CQV172" s="760"/>
      <c r="CQW172" s="760"/>
      <c r="CQX172" s="760"/>
      <c r="CQY172" s="760"/>
      <c r="CQZ172" s="760"/>
      <c r="CRA172" s="760"/>
      <c r="CRB172" s="760"/>
      <c r="CRC172" s="760"/>
      <c r="CRD172" s="760"/>
      <c r="CRE172" s="760"/>
      <c r="CRF172" s="760"/>
      <c r="CRG172" s="760"/>
      <c r="CRH172" s="760"/>
      <c r="CRI172" s="760"/>
      <c r="CRJ172" s="760"/>
      <c r="CRK172" s="760"/>
      <c r="CRL172" s="760"/>
      <c r="CRM172" s="760"/>
      <c r="CRN172" s="760"/>
      <c r="CRO172" s="760"/>
      <c r="CRP172" s="760"/>
      <c r="CRQ172" s="760"/>
      <c r="CRR172" s="760"/>
      <c r="CRS172" s="760"/>
      <c r="CRT172" s="760"/>
      <c r="CRU172" s="760"/>
      <c r="CRV172" s="760"/>
      <c r="CRW172" s="760"/>
      <c r="CRX172" s="760"/>
      <c r="CRY172" s="760"/>
      <c r="CRZ172" s="760"/>
      <c r="CSA172" s="760"/>
      <c r="CSB172" s="760"/>
      <c r="CSC172" s="760"/>
      <c r="CSD172" s="760"/>
      <c r="CSE172" s="760"/>
      <c r="CSF172" s="760"/>
      <c r="CSG172" s="760"/>
      <c r="CSH172" s="760"/>
      <c r="CSI172" s="760"/>
      <c r="CSJ172" s="760"/>
      <c r="CSK172" s="760"/>
      <c r="CSL172" s="760"/>
      <c r="CSM172" s="760"/>
      <c r="CSN172" s="760"/>
      <c r="CSO172" s="760"/>
      <c r="CSP172" s="760"/>
      <c r="CSQ172" s="760"/>
      <c r="CSR172" s="760"/>
      <c r="CSS172" s="760"/>
      <c r="CST172" s="760"/>
      <c r="CSU172" s="760"/>
      <c r="CSV172" s="760"/>
      <c r="CSW172" s="760"/>
      <c r="CSX172" s="760"/>
      <c r="CSY172" s="760"/>
      <c r="CSZ172" s="760"/>
      <c r="CTA172" s="760"/>
      <c r="CTB172" s="760"/>
      <c r="CTC172" s="760"/>
      <c r="CTD172" s="760"/>
      <c r="CTE172" s="760"/>
      <c r="CTF172" s="760"/>
      <c r="CTG172" s="760"/>
      <c r="CTH172" s="760"/>
      <c r="CTI172" s="760"/>
      <c r="CTJ172" s="760"/>
      <c r="CTK172" s="760"/>
      <c r="CTL172" s="760"/>
      <c r="CTM172" s="760"/>
      <c r="CTN172" s="760"/>
      <c r="CTO172" s="760"/>
      <c r="CTP172" s="760"/>
      <c r="CTQ172" s="760"/>
      <c r="CTR172" s="760"/>
      <c r="CTS172" s="760"/>
      <c r="CTT172" s="760"/>
      <c r="CTU172" s="760"/>
      <c r="CTV172" s="760"/>
      <c r="CTW172" s="760"/>
      <c r="CTX172" s="760"/>
      <c r="CTY172" s="760"/>
      <c r="CTZ172" s="760"/>
      <c r="CUA172" s="760"/>
      <c r="CUB172" s="760"/>
      <c r="CUC172" s="760"/>
      <c r="CUD172" s="760"/>
      <c r="CUE172" s="760"/>
      <c r="CUF172" s="760"/>
      <c r="CUG172" s="760"/>
      <c r="CUH172" s="760"/>
      <c r="CUI172" s="760"/>
      <c r="CUJ172" s="760"/>
      <c r="CUK172" s="760"/>
      <c r="CUL172" s="760"/>
      <c r="CUM172" s="760"/>
      <c r="CUN172" s="760"/>
      <c r="CUO172" s="760"/>
      <c r="CUP172" s="760"/>
      <c r="CUQ172" s="760"/>
      <c r="CUR172" s="760"/>
      <c r="CUS172" s="760"/>
      <c r="CUT172" s="760"/>
      <c r="CUU172" s="760"/>
      <c r="CUV172" s="760"/>
      <c r="CUW172" s="760"/>
      <c r="CUX172" s="760"/>
      <c r="CUY172" s="760"/>
      <c r="CUZ172" s="760"/>
      <c r="CVA172" s="760"/>
      <c r="CVB172" s="760"/>
      <c r="CVC172" s="760"/>
      <c r="CVD172" s="760"/>
      <c r="CVE172" s="760"/>
      <c r="CVF172" s="760"/>
      <c r="CVG172" s="760"/>
      <c r="CVH172" s="760"/>
      <c r="CVI172" s="760"/>
      <c r="CVJ172" s="760"/>
      <c r="CVK172" s="760"/>
      <c r="CVL172" s="760"/>
      <c r="CVM172" s="760"/>
      <c r="CVN172" s="760"/>
      <c r="CVO172" s="760"/>
      <c r="CVP172" s="760"/>
      <c r="CVQ172" s="760"/>
      <c r="CVR172" s="760"/>
      <c r="CVS172" s="760"/>
      <c r="CVT172" s="760"/>
      <c r="CVU172" s="760"/>
      <c r="CVV172" s="760"/>
      <c r="CVW172" s="760"/>
      <c r="CVX172" s="760"/>
      <c r="CVY172" s="760"/>
      <c r="CVZ172" s="760"/>
      <c r="CWA172" s="760"/>
      <c r="CWB172" s="760"/>
      <c r="CWC172" s="760"/>
      <c r="CWD172" s="760"/>
      <c r="CWE172" s="760"/>
      <c r="CWF172" s="760"/>
      <c r="CWG172" s="760"/>
      <c r="CWH172" s="760"/>
      <c r="CWI172" s="760"/>
      <c r="CWJ172" s="760"/>
      <c r="CWK172" s="760"/>
      <c r="CWL172" s="760"/>
      <c r="CWM172" s="760"/>
      <c r="CWN172" s="760"/>
      <c r="CWO172" s="760"/>
      <c r="CWP172" s="760"/>
      <c r="CWQ172" s="760"/>
      <c r="CWR172" s="760"/>
      <c r="CWS172" s="760"/>
      <c r="CWT172" s="760"/>
      <c r="CWU172" s="760"/>
      <c r="CWV172" s="760"/>
      <c r="CWW172" s="760"/>
      <c r="CWX172" s="760"/>
      <c r="CWY172" s="760"/>
      <c r="CWZ172" s="760"/>
      <c r="CXA172" s="760"/>
      <c r="CXB172" s="760"/>
      <c r="CXC172" s="760"/>
      <c r="CXD172" s="760"/>
      <c r="CXE172" s="760"/>
      <c r="CXF172" s="760"/>
      <c r="CXG172" s="760"/>
      <c r="CXH172" s="760"/>
      <c r="CXI172" s="760"/>
      <c r="CXJ172" s="760"/>
      <c r="CXK172" s="760"/>
      <c r="CXL172" s="760"/>
      <c r="CXM172" s="760"/>
      <c r="CXN172" s="760"/>
      <c r="CXO172" s="760"/>
      <c r="CXP172" s="760"/>
      <c r="CXQ172" s="760"/>
      <c r="CXR172" s="760"/>
      <c r="CXS172" s="760"/>
      <c r="CXT172" s="760"/>
      <c r="CXU172" s="760"/>
      <c r="CXV172" s="760"/>
      <c r="CXW172" s="760"/>
      <c r="CXX172" s="760"/>
      <c r="CXY172" s="760"/>
      <c r="CXZ172" s="760"/>
      <c r="CYA172" s="760"/>
      <c r="CYB172" s="760"/>
      <c r="CYC172" s="760"/>
      <c r="CYD172" s="760"/>
      <c r="CYE172" s="760"/>
      <c r="CYF172" s="760"/>
      <c r="CYG172" s="760"/>
      <c r="CYH172" s="760"/>
      <c r="CYI172" s="760"/>
      <c r="CYJ172" s="760"/>
      <c r="CYK172" s="760"/>
      <c r="CYL172" s="760"/>
      <c r="CYM172" s="760"/>
      <c r="CYN172" s="760"/>
      <c r="CYO172" s="760"/>
      <c r="CYP172" s="760"/>
      <c r="CYQ172" s="760"/>
      <c r="CYR172" s="760"/>
      <c r="CYS172" s="760"/>
      <c r="CYT172" s="760"/>
      <c r="CYU172" s="760"/>
      <c r="CYV172" s="760"/>
      <c r="CYW172" s="760"/>
      <c r="CYX172" s="760"/>
      <c r="CYY172" s="760"/>
      <c r="CYZ172" s="760"/>
      <c r="CZA172" s="760"/>
      <c r="CZB172" s="760"/>
      <c r="CZC172" s="760"/>
      <c r="CZD172" s="760"/>
      <c r="CZE172" s="760"/>
      <c r="CZF172" s="760"/>
      <c r="CZG172" s="760"/>
      <c r="CZH172" s="760"/>
      <c r="CZI172" s="760"/>
      <c r="CZJ172" s="760"/>
      <c r="CZK172" s="760"/>
      <c r="CZL172" s="760"/>
      <c r="CZM172" s="760"/>
      <c r="CZN172" s="760"/>
      <c r="CZO172" s="760"/>
      <c r="CZP172" s="760"/>
      <c r="CZQ172" s="760"/>
      <c r="CZR172" s="760"/>
      <c r="CZS172" s="760"/>
      <c r="CZT172" s="760"/>
      <c r="CZU172" s="760"/>
      <c r="CZV172" s="760"/>
      <c r="CZW172" s="760"/>
      <c r="CZX172" s="760"/>
      <c r="CZY172" s="760"/>
      <c r="CZZ172" s="760"/>
      <c r="DAA172" s="760"/>
      <c r="DAB172" s="760"/>
      <c r="DAC172" s="760"/>
      <c r="DAD172" s="760"/>
      <c r="DAE172" s="760"/>
      <c r="DAF172" s="760"/>
      <c r="DAG172" s="760"/>
      <c r="DAH172" s="760"/>
      <c r="DAI172" s="760"/>
      <c r="DAJ172" s="760"/>
      <c r="DAK172" s="760"/>
      <c r="DAL172" s="760"/>
      <c r="DAM172" s="760"/>
      <c r="DAN172" s="760"/>
      <c r="DAO172" s="760"/>
      <c r="DAP172" s="760"/>
      <c r="DAQ172" s="760"/>
      <c r="DAR172" s="760"/>
      <c r="DAS172" s="760"/>
      <c r="DAT172" s="760"/>
      <c r="DAU172" s="760"/>
      <c r="DAV172" s="760"/>
      <c r="DAW172" s="760"/>
      <c r="DAX172" s="760"/>
      <c r="DAY172" s="760"/>
      <c r="DAZ172" s="760"/>
      <c r="DBA172" s="760"/>
      <c r="DBB172" s="760"/>
      <c r="DBC172" s="760"/>
      <c r="DBD172" s="760"/>
      <c r="DBE172" s="760"/>
      <c r="DBF172" s="760"/>
      <c r="DBG172" s="760"/>
      <c r="DBH172" s="760"/>
      <c r="DBI172" s="760"/>
      <c r="DBJ172" s="760"/>
      <c r="DBK172" s="760"/>
      <c r="DBL172" s="760"/>
      <c r="DBM172" s="760"/>
      <c r="DBN172" s="760"/>
      <c r="DBO172" s="760"/>
      <c r="DBP172" s="760"/>
      <c r="DBQ172" s="760"/>
      <c r="DBR172" s="760"/>
      <c r="DBS172" s="760"/>
      <c r="DBT172" s="760"/>
      <c r="DBU172" s="760"/>
      <c r="DBV172" s="760"/>
      <c r="DBW172" s="760"/>
      <c r="DBX172" s="760"/>
      <c r="DBY172" s="760"/>
      <c r="DBZ172" s="760"/>
      <c r="DCA172" s="760"/>
      <c r="DCB172" s="760"/>
      <c r="DCC172" s="760"/>
      <c r="DCD172" s="760"/>
      <c r="DCE172" s="760"/>
      <c r="DCF172" s="760"/>
      <c r="DCG172" s="760"/>
      <c r="DCH172" s="760"/>
      <c r="DCI172" s="760"/>
      <c r="DCJ172" s="760"/>
      <c r="DCK172" s="760"/>
      <c r="DCL172" s="760"/>
      <c r="DCM172" s="760"/>
      <c r="DCN172" s="760"/>
      <c r="DCO172" s="760"/>
      <c r="DCP172" s="760"/>
      <c r="DCQ172" s="760"/>
      <c r="DCR172" s="760"/>
      <c r="DCS172" s="760"/>
      <c r="DCT172" s="760"/>
      <c r="DCU172" s="760"/>
      <c r="DCV172" s="760"/>
      <c r="DCW172" s="760"/>
      <c r="DCX172" s="760"/>
      <c r="DCY172" s="760"/>
      <c r="DCZ172" s="760"/>
      <c r="DDA172" s="760"/>
      <c r="DDB172" s="760"/>
      <c r="DDC172" s="760"/>
      <c r="DDD172" s="760"/>
      <c r="DDE172" s="760"/>
      <c r="DDF172" s="760"/>
      <c r="DDG172" s="760"/>
      <c r="DDH172" s="760"/>
      <c r="DDI172" s="760"/>
      <c r="DDJ172" s="760"/>
      <c r="DDK172" s="760"/>
      <c r="DDL172" s="760"/>
      <c r="DDM172" s="760"/>
      <c r="DDN172" s="760"/>
      <c r="DDO172" s="760"/>
      <c r="DDP172" s="760"/>
      <c r="DDQ172" s="760"/>
      <c r="DDR172" s="760"/>
      <c r="DDS172" s="760"/>
      <c r="DDT172" s="760"/>
      <c r="DDU172" s="760"/>
      <c r="DDV172" s="760"/>
      <c r="DDW172" s="760"/>
      <c r="DDX172" s="760"/>
      <c r="DDY172" s="760"/>
      <c r="DDZ172" s="760"/>
      <c r="DEA172" s="760"/>
      <c r="DEB172" s="760"/>
      <c r="DEC172" s="760"/>
      <c r="DED172" s="760"/>
      <c r="DEE172" s="760"/>
      <c r="DEF172" s="760"/>
      <c r="DEG172" s="760"/>
      <c r="DEH172" s="760"/>
      <c r="DEI172" s="760"/>
      <c r="DEJ172" s="760"/>
      <c r="DEK172" s="760"/>
      <c r="DEL172" s="760"/>
      <c r="DEM172" s="760"/>
      <c r="DEN172" s="760"/>
      <c r="DEO172" s="760"/>
      <c r="DEP172" s="760"/>
      <c r="DEQ172" s="760"/>
      <c r="DER172" s="760"/>
      <c r="DES172" s="760"/>
      <c r="DET172" s="760"/>
      <c r="DEU172" s="760"/>
      <c r="DEV172" s="760"/>
      <c r="DEW172" s="760"/>
      <c r="DEX172" s="760"/>
      <c r="DEY172" s="760"/>
      <c r="DEZ172" s="760"/>
      <c r="DFA172" s="760"/>
      <c r="DFB172" s="760"/>
      <c r="DFC172" s="760"/>
      <c r="DFD172" s="760"/>
      <c r="DFE172" s="760"/>
      <c r="DFF172" s="760"/>
      <c r="DFG172" s="760"/>
      <c r="DFH172" s="760"/>
      <c r="DFI172" s="760"/>
      <c r="DFJ172" s="760"/>
      <c r="DFK172" s="760"/>
      <c r="DFL172" s="760"/>
      <c r="DFM172" s="760"/>
      <c r="DFN172" s="760"/>
      <c r="DFO172" s="760"/>
      <c r="DFP172" s="760"/>
      <c r="DFQ172" s="760"/>
      <c r="DFR172" s="760"/>
      <c r="DFS172" s="760"/>
      <c r="DFT172" s="760"/>
      <c r="DFU172" s="760"/>
      <c r="DFV172" s="760"/>
      <c r="DFW172" s="760"/>
      <c r="DFX172" s="760"/>
      <c r="DFY172" s="760"/>
      <c r="DFZ172" s="760"/>
      <c r="DGA172" s="760"/>
      <c r="DGB172" s="760"/>
      <c r="DGC172" s="760"/>
      <c r="DGD172" s="760"/>
      <c r="DGE172" s="760"/>
      <c r="DGF172" s="760"/>
      <c r="DGG172" s="760"/>
      <c r="DGH172" s="760"/>
      <c r="DGI172" s="760"/>
      <c r="DGJ172" s="760"/>
      <c r="DGK172" s="760"/>
      <c r="DGL172" s="760"/>
      <c r="DGM172" s="760"/>
      <c r="DGN172" s="760"/>
      <c r="DGO172" s="760"/>
      <c r="DGP172" s="760"/>
      <c r="DGQ172" s="760"/>
      <c r="DGR172" s="760"/>
      <c r="DGS172" s="760"/>
      <c r="DGT172" s="760"/>
      <c r="DGU172" s="760"/>
      <c r="DGV172" s="760"/>
      <c r="DGW172" s="760"/>
      <c r="DGX172" s="760"/>
      <c r="DGY172" s="760"/>
      <c r="DGZ172" s="760"/>
      <c r="DHA172" s="760"/>
      <c r="DHB172" s="760"/>
      <c r="DHC172" s="760"/>
      <c r="DHD172" s="760"/>
      <c r="DHE172" s="760"/>
      <c r="DHF172" s="760"/>
      <c r="DHG172" s="760"/>
      <c r="DHH172" s="760"/>
      <c r="DHI172" s="760"/>
      <c r="DHJ172" s="760"/>
      <c r="DHK172" s="760"/>
      <c r="DHL172" s="760"/>
      <c r="DHM172" s="760"/>
      <c r="DHN172" s="760"/>
      <c r="DHO172" s="760"/>
      <c r="DHP172" s="760"/>
      <c r="DHQ172" s="760"/>
      <c r="DHR172" s="760"/>
      <c r="DHS172" s="760"/>
      <c r="DHT172" s="760"/>
      <c r="DHU172" s="760"/>
      <c r="DHV172" s="760"/>
      <c r="DHW172" s="760"/>
      <c r="DHX172" s="760"/>
      <c r="DHY172" s="760"/>
      <c r="DHZ172" s="760"/>
      <c r="DIA172" s="760"/>
      <c r="DIB172" s="760"/>
      <c r="DIC172" s="760"/>
      <c r="DID172" s="760"/>
      <c r="DIE172" s="760"/>
      <c r="DIF172" s="760"/>
      <c r="DIG172" s="760"/>
      <c r="DIH172" s="760"/>
      <c r="DII172" s="760"/>
      <c r="DIJ172" s="760"/>
      <c r="DIK172" s="760"/>
      <c r="DIL172" s="760"/>
      <c r="DIM172" s="760"/>
      <c r="DIN172" s="760"/>
      <c r="DIO172" s="760"/>
      <c r="DIP172" s="760"/>
      <c r="DIQ172" s="760"/>
      <c r="DIR172" s="760"/>
      <c r="DIS172" s="760"/>
      <c r="DIT172" s="760"/>
      <c r="DIU172" s="760"/>
      <c r="DIV172" s="760"/>
      <c r="DIW172" s="760"/>
      <c r="DIX172" s="760"/>
      <c r="DIY172" s="760"/>
      <c r="DIZ172" s="760"/>
      <c r="DJA172" s="760"/>
      <c r="DJB172" s="760"/>
      <c r="DJC172" s="760"/>
      <c r="DJD172" s="760"/>
      <c r="DJE172" s="760"/>
      <c r="DJF172" s="760"/>
      <c r="DJG172" s="760"/>
      <c r="DJH172" s="760"/>
      <c r="DJI172" s="760"/>
      <c r="DJJ172" s="760"/>
      <c r="DJK172" s="760"/>
      <c r="DJL172" s="760"/>
      <c r="DJM172" s="760"/>
      <c r="DJN172" s="760"/>
      <c r="DJO172" s="760"/>
      <c r="DJP172" s="760"/>
      <c r="DJQ172" s="760"/>
      <c r="DJR172" s="760"/>
      <c r="DJS172" s="760"/>
      <c r="DJT172" s="760"/>
      <c r="DJU172" s="760"/>
      <c r="DJV172" s="760"/>
      <c r="DJW172" s="760"/>
      <c r="DJX172" s="760"/>
      <c r="DJY172" s="760"/>
      <c r="DJZ172" s="760"/>
      <c r="DKA172" s="760"/>
      <c r="DKB172" s="760"/>
      <c r="DKC172" s="760"/>
      <c r="DKD172" s="760"/>
      <c r="DKE172" s="760"/>
      <c r="DKF172" s="760"/>
      <c r="DKG172" s="760"/>
      <c r="DKH172" s="760"/>
      <c r="DKI172" s="760"/>
      <c r="DKJ172" s="760"/>
      <c r="DKK172" s="760"/>
      <c r="DKL172" s="760"/>
      <c r="DKM172" s="760"/>
      <c r="DKN172" s="760"/>
      <c r="DKO172" s="760"/>
      <c r="DKP172" s="760"/>
      <c r="DKQ172" s="760"/>
      <c r="DKR172" s="760"/>
      <c r="DKS172" s="760"/>
      <c r="DKT172" s="760"/>
      <c r="DKU172" s="760"/>
      <c r="DKV172" s="760"/>
      <c r="DKW172" s="760"/>
      <c r="DKX172" s="760"/>
      <c r="DKY172" s="760"/>
      <c r="DKZ172" s="760"/>
      <c r="DLA172" s="760"/>
      <c r="DLB172" s="760"/>
      <c r="DLC172" s="760"/>
      <c r="DLD172" s="760"/>
      <c r="DLE172" s="760"/>
      <c r="DLF172" s="760"/>
      <c r="DLG172" s="760"/>
      <c r="DLH172" s="760"/>
      <c r="DLI172" s="760"/>
      <c r="DLJ172" s="760"/>
      <c r="DLK172" s="760"/>
      <c r="DLL172" s="760"/>
      <c r="DLM172" s="760"/>
      <c r="DLN172" s="760"/>
      <c r="DLO172" s="760"/>
      <c r="DLP172" s="760"/>
      <c r="DLQ172" s="760"/>
      <c r="DLR172" s="760"/>
      <c r="DLS172" s="760"/>
      <c r="DLT172" s="760"/>
      <c r="DLU172" s="760"/>
      <c r="DLV172" s="760"/>
      <c r="DLW172" s="760"/>
      <c r="DLX172" s="760"/>
      <c r="DLY172" s="760"/>
      <c r="DLZ172" s="760"/>
      <c r="DMA172" s="760"/>
      <c r="DMB172" s="760"/>
      <c r="DMC172" s="760"/>
      <c r="DMD172" s="760"/>
      <c r="DME172" s="760"/>
      <c r="DMF172" s="760"/>
      <c r="DMG172" s="760"/>
      <c r="DMH172" s="760"/>
      <c r="DMI172" s="760"/>
      <c r="DMJ172" s="760"/>
      <c r="DMK172" s="760"/>
      <c r="DML172" s="760"/>
      <c r="DMM172" s="760"/>
      <c r="DMN172" s="760"/>
      <c r="DMO172" s="760"/>
      <c r="DMP172" s="760"/>
      <c r="DMQ172" s="760"/>
      <c r="DMR172" s="760"/>
      <c r="DMS172" s="760"/>
      <c r="DMT172" s="760"/>
      <c r="DMU172" s="760"/>
      <c r="DMV172" s="760"/>
      <c r="DMW172" s="760"/>
      <c r="DMX172" s="760"/>
      <c r="DMY172" s="760"/>
      <c r="DMZ172" s="760"/>
      <c r="DNA172" s="760"/>
      <c r="DNB172" s="760"/>
      <c r="DNC172" s="760"/>
      <c r="DND172" s="760"/>
      <c r="DNE172" s="760"/>
      <c r="DNF172" s="760"/>
      <c r="DNG172" s="760"/>
      <c r="DNH172" s="760"/>
      <c r="DNI172" s="760"/>
      <c r="DNJ172" s="760"/>
      <c r="DNK172" s="760"/>
      <c r="DNL172" s="760"/>
      <c r="DNM172" s="760"/>
      <c r="DNN172" s="760"/>
      <c r="DNO172" s="760"/>
      <c r="DNP172" s="760"/>
      <c r="DNQ172" s="760"/>
      <c r="DNR172" s="760"/>
      <c r="DNS172" s="760"/>
      <c r="DNT172" s="760"/>
      <c r="DNU172" s="760"/>
      <c r="DNV172" s="760"/>
      <c r="DNW172" s="760"/>
      <c r="DNX172" s="760"/>
      <c r="DNY172" s="760"/>
      <c r="DNZ172" s="760"/>
      <c r="DOA172" s="760"/>
      <c r="DOB172" s="760"/>
      <c r="DOC172" s="760"/>
      <c r="DOD172" s="760"/>
      <c r="DOE172" s="760"/>
      <c r="DOF172" s="760"/>
      <c r="DOG172" s="760"/>
      <c r="DOH172" s="760"/>
      <c r="DOI172" s="760"/>
      <c r="DOJ172" s="760"/>
      <c r="DOK172" s="760"/>
      <c r="DOL172" s="760"/>
      <c r="DOM172" s="760"/>
      <c r="DON172" s="760"/>
      <c r="DOO172" s="760"/>
      <c r="DOP172" s="760"/>
      <c r="DOQ172" s="760"/>
      <c r="DOR172" s="760"/>
      <c r="DOS172" s="760"/>
      <c r="DOT172" s="760"/>
      <c r="DOU172" s="760"/>
      <c r="DOV172" s="760"/>
      <c r="DOW172" s="760"/>
      <c r="DOX172" s="760"/>
      <c r="DOY172" s="760"/>
      <c r="DOZ172" s="760"/>
      <c r="DPA172" s="760"/>
      <c r="DPB172" s="760"/>
      <c r="DPC172" s="760"/>
      <c r="DPD172" s="760"/>
      <c r="DPE172" s="760"/>
      <c r="DPF172" s="760"/>
      <c r="DPG172" s="760"/>
      <c r="DPH172" s="760"/>
      <c r="DPI172" s="760"/>
      <c r="DPJ172" s="760"/>
      <c r="DPK172" s="760"/>
      <c r="DPL172" s="760"/>
      <c r="DPM172" s="760"/>
      <c r="DPN172" s="760"/>
      <c r="DPO172" s="760"/>
      <c r="DPP172" s="760"/>
      <c r="DPQ172" s="760"/>
      <c r="DPR172" s="760"/>
      <c r="DPS172" s="760"/>
      <c r="DPT172" s="760"/>
      <c r="DPU172" s="760"/>
      <c r="DPV172" s="760"/>
      <c r="DPW172" s="760"/>
      <c r="DPX172" s="760"/>
      <c r="DPY172" s="760"/>
      <c r="DPZ172" s="760"/>
      <c r="DQA172" s="760"/>
      <c r="DQB172" s="760"/>
      <c r="DQC172" s="760"/>
      <c r="DQD172" s="760"/>
      <c r="DQE172" s="760"/>
      <c r="DQF172" s="760"/>
      <c r="DQG172" s="760"/>
      <c r="DQH172" s="760"/>
      <c r="DQI172" s="760"/>
      <c r="DQJ172" s="760"/>
      <c r="DQK172" s="760"/>
      <c r="DQL172" s="760"/>
      <c r="DQM172" s="760"/>
      <c r="DQN172" s="760"/>
      <c r="DQO172" s="760"/>
      <c r="DQP172" s="760"/>
      <c r="DQQ172" s="760"/>
      <c r="DQR172" s="760"/>
      <c r="DQS172" s="760"/>
      <c r="DQT172" s="760"/>
      <c r="DQU172" s="760"/>
      <c r="DQV172" s="760"/>
      <c r="DQW172" s="760"/>
      <c r="DQX172" s="760"/>
      <c r="DQY172" s="760"/>
      <c r="DQZ172" s="760"/>
      <c r="DRA172" s="760"/>
      <c r="DRB172" s="760"/>
      <c r="DRC172" s="760"/>
      <c r="DRD172" s="760"/>
      <c r="DRE172" s="760"/>
      <c r="DRF172" s="760"/>
      <c r="DRG172" s="760"/>
      <c r="DRH172" s="760"/>
      <c r="DRI172" s="760"/>
      <c r="DRJ172" s="760"/>
      <c r="DRK172" s="760"/>
      <c r="DRL172" s="760"/>
      <c r="DRM172" s="760"/>
      <c r="DRN172" s="760"/>
      <c r="DRO172" s="760"/>
      <c r="DRP172" s="760"/>
      <c r="DRQ172" s="760"/>
      <c r="DRR172" s="760"/>
      <c r="DRS172" s="760"/>
      <c r="DRT172" s="760"/>
      <c r="DRU172" s="760"/>
      <c r="DRV172" s="760"/>
      <c r="DRW172" s="760"/>
      <c r="DRX172" s="760"/>
      <c r="DRY172" s="760"/>
      <c r="DRZ172" s="760"/>
      <c r="DSA172" s="760"/>
      <c r="DSB172" s="760"/>
      <c r="DSC172" s="760"/>
      <c r="DSD172" s="760"/>
      <c r="DSE172" s="760"/>
      <c r="DSF172" s="760"/>
      <c r="DSG172" s="760"/>
      <c r="DSH172" s="760"/>
      <c r="DSI172" s="760"/>
      <c r="DSJ172" s="760"/>
      <c r="DSK172" s="760"/>
      <c r="DSL172" s="760"/>
      <c r="DSM172" s="760"/>
      <c r="DSN172" s="760"/>
      <c r="DSO172" s="760"/>
      <c r="DSP172" s="760"/>
      <c r="DSQ172" s="760"/>
      <c r="DSR172" s="760"/>
      <c r="DSS172" s="760"/>
      <c r="DST172" s="760"/>
      <c r="DSU172" s="760"/>
      <c r="DSV172" s="760"/>
      <c r="DSW172" s="760"/>
      <c r="DSX172" s="760"/>
      <c r="DSY172" s="760"/>
      <c r="DSZ172" s="760"/>
      <c r="DTA172" s="760"/>
      <c r="DTB172" s="760"/>
      <c r="DTC172" s="760"/>
      <c r="DTD172" s="760"/>
      <c r="DTE172" s="760"/>
      <c r="DTF172" s="760"/>
      <c r="DTG172" s="760"/>
      <c r="DTH172" s="760"/>
      <c r="DTI172" s="760"/>
      <c r="DTJ172" s="760"/>
      <c r="DTK172" s="760"/>
      <c r="DTL172" s="760"/>
      <c r="DTM172" s="760"/>
      <c r="DTN172" s="760"/>
      <c r="DTO172" s="760"/>
      <c r="DTP172" s="760"/>
      <c r="DTQ172" s="760"/>
      <c r="DTR172" s="760"/>
      <c r="DTS172" s="760"/>
      <c r="DTT172" s="760"/>
      <c r="DTU172" s="760"/>
      <c r="DTV172" s="760"/>
      <c r="DTW172" s="760"/>
      <c r="DTX172" s="760"/>
      <c r="DTY172" s="760"/>
      <c r="DTZ172" s="760"/>
      <c r="DUA172" s="760"/>
      <c r="DUB172" s="760"/>
      <c r="DUC172" s="760"/>
      <c r="DUD172" s="760"/>
      <c r="DUE172" s="760"/>
      <c r="DUF172" s="760"/>
      <c r="DUG172" s="760"/>
      <c r="DUH172" s="760"/>
      <c r="DUI172" s="760"/>
      <c r="DUJ172" s="760"/>
      <c r="DUK172" s="760"/>
      <c r="DUL172" s="760"/>
      <c r="DUM172" s="760"/>
      <c r="DUN172" s="760"/>
      <c r="DUO172" s="760"/>
      <c r="DUP172" s="760"/>
      <c r="DUQ172" s="760"/>
      <c r="DUR172" s="760"/>
      <c r="DUS172" s="760"/>
      <c r="DUT172" s="760"/>
      <c r="DUU172" s="760"/>
      <c r="DUV172" s="760"/>
      <c r="DUW172" s="760"/>
      <c r="DUX172" s="760"/>
      <c r="DUY172" s="760"/>
      <c r="DUZ172" s="760"/>
      <c r="DVA172" s="760"/>
      <c r="DVB172" s="760"/>
      <c r="DVC172" s="760"/>
      <c r="DVD172" s="760"/>
      <c r="DVE172" s="760"/>
      <c r="DVF172" s="760"/>
      <c r="DVG172" s="760"/>
      <c r="DVH172" s="760"/>
      <c r="DVI172" s="760"/>
      <c r="DVJ172" s="760"/>
      <c r="DVK172" s="760"/>
      <c r="DVL172" s="760"/>
      <c r="DVM172" s="760"/>
      <c r="DVN172" s="760"/>
      <c r="DVO172" s="760"/>
      <c r="DVP172" s="760"/>
      <c r="DVQ172" s="760"/>
      <c r="DVR172" s="760"/>
      <c r="DVS172" s="760"/>
      <c r="DVT172" s="760"/>
      <c r="DVU172" s="760"/>
      <c r="DVV172" s="760"/>
      <c r="DVW172" s="760"/>
      <c r="DVX172" s="760"/>
      <c r="DVY172" s="760"/>
      <c r="DVZ172" s="760"/>
      <c r="DWA172" s="760"/>
      <c r="DWB172" s="760"/>
      <c r="DWC172" s="760"/>
      <c r="DWD172" s="760"/>
      <c r="DWE172" s="760"/>
      <c r="DWF172" s="760"/>
      <c r="DWG172" s="760"/>
      <c r="DWH172" s="760"/>
      <c r="DWI172" s="760"/>
      <c r="DWJ172" s="760"/>
      <c r="DWK172" s="760"/>
      <c r="DWL172" s="760"/>
      <c r="DWM172" s="760"/>
      <c r="DWN172" s="760"/>
      <c r="DWO172" s="760"/>
      <c r="DWP172" s="760"/>
      <c r="DWQ172" s="760"/>
      <c r="DWR172" s="760"/>
      <c r="DWS172" s="760"/>
      <c r="DWT172" s="760"/>
      <c r="DWU172" s="760"/>
      <c r="DWV172" s="760"/>
      <c r="DWW172" s="760"/>
      <c r="DWX172" s="760"/>
      <c r="DWY172" s="760"/>
      <c r="DWZ172" s="760"/>
      <c r="DXA172" s="760"/>
      <c r="DXB172" s="760"/>
      <c r="DXC172" s="760"/>
      <c r="DXD172" s="760"/>
      <c r="DXE172" s="760"/>
      <c r="DXF172" s="760"/>
      <c r="DXG172" s="760"/>
      <c r="DXH172" s="760"/>
      <c r="DXI172" s="760"/>
      <c r="DXJ172" s="760"/>
      <c r="DXK172" s="760"/>
      <c r="DXL172" s="760"/>
      <c r="DXM172" s="760"/>
      <c r="DXN172" s="760"/>
      <c r="DXO172" s="760"/>
      <c r="DXP172" s="760"/>
      <c r="DXQ172" s="760"/>
      <c r="DXR172" s="760"/>
      <c r="DXS172" s="760"/>
      <c r="DXT172" s="760"/>
      <c r="DXU172" s="760"/>
      <c r="DXV172" s="760"/>
      <c r="DXW172" s="760"/>
      <c r="DXX172" s="760"/>
      <c r="DXY172" s="760"/>
      <c r="DXZ172" s="760"/>
      <c r="DYA172" s="760"/>
      <c r="DYB172" s="760"/>
      <c r="DYC172" s="760"/>
      <c r="DYD172" s="760"/>
      <c r="DYE172" s="760"/>
      <c r="DYF172" s="760"/>
      <c r="DYG172" s="760"/>
      <c r="DYH172" s="760"/>
      <c r="DYI172" s="760"/>
      <c r="DYJ172" s="760"/>
      <c r="DYK172" s="760"/>
      <c r="DYL172" s="760"/>
      <c r="DYM172" s="760"/>
      <c r="DYN172" s="760"/>
      <c r="DYO172" s="760"/>
      <c r="DYP172" s="760"/>
      <c r="DYQ172" s="760"/>
      <c r="DYR172" s="760"/>
      <c r="DYS172" s="760"/>
      <c r="DYT172" s="760"/>
      <c r="DYU172" s="760"/>
      <c r="DYV172" s="760"/>
      <c r="DYW172" s="760"/>
      <c r="DYX172" s="760"/>
      <c r="DYY172" s="760"/>
      <c r="DYZ172" s="760"/>
      <c r="DZA172" s="760"/>
      <c r="DZB172" s="760"/>
      <c r="DZC172" s="760"/>
      <c r="DZD172" s="760"/>
      <c r="DZE172" s="760"/>
      <c r="DZF172" s="760"/>
      <c r="DZG172" s="760"/>
      <c r="DZH172" s="760"/>
      <c r="DZI172" s="760"/>
      <c r="DZJ172" s="760"/>
      <c r="DZK172" s="760"/>
      <c r="DZL172" s="760"/>
      <c r="DZM172" s="760"/>
      <c r="DZN172" s="760"/>
      <c r="DZO172" s="760"/>
      <c r="DZP172" s="760"/>
      <c r="DZQ172" s="760"/>
      <c r="DZR172" s="760"/>
      <c r="DZS172" s="760"/>
      <c r="DZT172" s="760"/>
      <c r="DZU172" s="760"/>
      <c r="DZV172" s="760"/>
      <c r="DZW172" s="760"/>
      <c r="DZX172" s="760"/>
      <c r="DZY172" s="760"/>
      <c r="DZZ172" s="760"/>
      <c r="EAA172" s="760"/>
      <c r="EAB172" s="760"/>
      <c r="EAC172" s="760"/>
      <c r="EAD172" s="760"/>
      <c r="EAE172" s="760"/>
      <c r="EAF172" s="760"/>
      <c r="EAG172" s="760"/>
      <c r="EAH172" s="760"/>
      <c r="EAI172" s="760"/>
      <c r="EAJ172" s="760"/>
      <c r="EAK172" s="760"/>
      <c r="EAL172" s="760"/>
      <c r="EAM172" s="760"/>
      <c r="EAN172" s="760"/>
      <c r="EAO172" s="760"/>
      <c r="EAP172" s="760"/>
      <c r="EAQ172" s="760"/>
      <c r="EAR172" s="760"/>
      <c r="EAS172" s="760"/>
      <c r="EAT172" s="760"/>
      <c r="EAU172" s="760"/>
      <c r="EAV172" s="760"/>
      <c r="EAW172" s="760"/>
      <c r="EAX172" s="760"/>
      <c r="EAY172" s="760"/>
      <c r="EAZ172" s="760"/>
      <c r="EBA172" s="760"/>
      <c r="EBB172" s="760"/>
      <c r="EBC172" s="760"/>
      <c r="EBD172" s="760"/>
      <c r="EBE172" s="760"/>
      <c r="EBF172" s="760"/>
      <c r="EBG172" s="760"/>
      <c r="EBH172" s="760"/>
      <c r="EBI172" s="760"/>
      <c r="EBJ172" s="760"/>
      <c r="EBK172" s="760"/>
      <c r="EBL172" s="760"/>
      <c r="EBM172" s="760"/>
      <c r="EBN172" s="760"/>
      <c r="EBO172" s="760"/>
      <c r="EBP172" s="760"/>
      <c r="EBQ172" s="760"/>
      <c r="EBR172" s="760"/>
      <c r="EBS172" s="760"/>
      <c r="EBT172" s="760"/>
      <c r="EBU172" s="760"/>
      <c r="EBV172" s="760"/>
      <c r="EBW172" s="760"/>
      <c r="EBX172" s="760"/>
      <c r="EBY172" s="760"/>
      <c r="EBZ172" s="760"/>
      <c r="ECA172" s="760"/>
      <c r="ECB172" s="760"/>
      <c r="ECC172" s="760"/>
      <c r="ECD172" s="760"/>
      <c r="ECE172" s="760"/>
      <c r="ECF172" s="760"/>
      <c r="ECG172" s="760"/>
      <c r="ECH172" s="760"/>
      <c r="ECI172" s="760"/>
      <c r="ECJ172" s="760"/>
      <c r="ECK172" s="760"/>
      <c r="ECL172" s="760"/>
      <c r="ECM172" s="760"/>
      <c r="ECN172" s="760"/>
      <c r="ECO172" s="760"/>
      <c r="ECP172" s="760"/>
      <c r="ECQ172" s="760"/>
      <c r="ECR172" s="760"/>
      <c r="ECS172" s="760"/>
      <c r="ECT172" s="760"/>
      <c r="ECU172" s="760"/>
      <c r="ECV172" s="760"/>
      <c r="ECW172" s="760"/>
      <c r="ECX172" s="760"/>
      <c r="ECY172" s="760"/>
      <c r="ECZ172" s="760"/>
      <c r="EDA172" s="760"/>
      <c r="EDB172" s="760"/>
      <c r="EDC172" s="760"/>
      <c r="EDD172" s="760"/>
      <c r="EDE172" s="760"/>
      <c r="EDF172" s="760"/>
      <c r="EDG172" s="760"/>
      <c r="EDH172" s="760"/>
      <c r="EDI172" s="760"/>
      <c r="EDJ172" s="760"/>
      <c r="EDK172" s="760"/>
      <c r="EDL172" s="760"/>
      <c r="EDM172" s="760"/>
      <c r="EDN172" s="760"/>
      <c r="EDO172" s="760"/>
      <c r="EDP172" s="760"/>
      <c r="EDQ172" s="760"/>
      <c r="EDR172" s="760"/>
      <c r="EDS172" s="760"/>
      <c r="EDT172" s="760"/>
      <c r="EDU172" s="760"/>
      <c r="EDV172" s="760"/>
      <c r="EDW172" s="760"/>
      <c r="EDX172" s="760"/>
      <c r="EDY172" s="760"/>
      <c r="EDZ172" s="760"/>
      <c r="EEA172" s="760"/>
      <c r="EEB172" s="760"/>
      <c r="EEC172" s="760"/>
      <c r="EED172" s="760"/>
      <c r="EEE172" s="760"/>
      <c r="EEF172" s="760"/>
      <c r="EEG172" s="760"/>
      <c r="EEH172" s="760"/>
      <c r="EEI172" s="760"/>
      <c r="EEJ172" s="760"/>
      <c r="EEK172" s="760"/>
      <c r="EEL172" s="760"/>
      <c r="EEM172" s="760"/>
      <c r="EEN172" s="760"/>
      <c r="EEO172" s="760"/>
      <c r="EEP172" s="760"/>
      <c r="EEQ172" s="760"/>
      <c r="EER172" s="760"/>
      <c r="EES172" s="760"/>
      <c r="EET172" s="760"/>
      <c r="EEU172" s="760"/>
      <c r="EEV172" s="760"/>
      <c r="EEW172" s="760"/>
      <c r="EEX172" s="760"/>
      <c r="EEY172" s="760"/>
      <c r="EEZ172" s="760"/>
      <c r="EFA172" s="760"/>
      <c r="EFB172" s="760"/>
      <c r="EFC172" s="760"/>
      <c r="EFD172" s="760"/>
      <c r="EFE172" s="760"/>
      <c r="EFF172" s="760"/>
      <c r="EFG172" s="760"/>
      <c r="EFH172" s="760"/>
      <c r="EFI172" s="760"/>
      <c r="EFJ172" s="760"/>
      <c r="EFK172" s="760"/>
      <c r="EFL172" s="760"/>
      <c r="EFM172" s="760"/>
      <c r="EFN172" s="760"/>
      <c r="EFO172" s="760"/>
      <c r="EFP172" s="760"/>
      <c r="EFQ172" s="760"/>
      <c r="EFR172" s="760"/>
      <c r="EFS172" s="760"/>
      <c r="EFT172" s="760"/>
      <c r="EFU172" s="760"/>
      <c r="EFV172" s="760"/>
      <c r="EFW172" s="760"/>
      <c r="EFX172" s="760"/>
      <c r="EFY172" s="760"/>
      <c r="EFZ172" s="760"/>
      <c r="EGA172" s="760"/>
      <c r="EGB172" s="760"/>
      <c r="EGC172" s="760"/>
      <c r="EGD172" s="760"/>
      <c r="EGE172" s="760"/>
      <c r="EGF172" s="760"/>
      <c r="EGG172" s="760"/>
      <c r="EGH172" s="760"/>
      <c r="EGI172" s="760"/>
      <c r="EGJ172" s="760"/>
      <c r="EGK172" s="760"/>
      <c r="EGL172" s="760"/>
      <c r="EGM172" s="760"/>
      <c r="EGN172" s="760"/>
      <c r="EGO172" s="760"/>
      <c r="EGP172" s="760"/>
      <c r="EGQ172" s="760"/>
      <c r="EGR172" s="760"/>
      <c r="EGS172" s="760"/>
      <c r="EGT172" s="760"/>
      <c r="EGU172" s="760"/>
      <c r="EGV172" s="760"/>
      <c r="EGW172" s="760"/>
      <c r="EGX172" s="760"/>
      <c r="EGY172" s="760"/>
      <c r="EGZ172" s="760"/>
      <c r="EHA172" s="760"/>
      <c r="EHB172" s="760"/>
      <c r="EHC172" s="760"/>
      <c r="EHD172" s="760"/>
      <c r="EHE172" s="760"/>
      <c r="EHF172" s="760"/>
      <c r="EHG172" s="760"/>
      <c r="EHH172" s="760"/>
      <c r="EHI172" s="760"/>
      <c r="EHJ172" s="760"/>
      <c r="EHK172" s="760"/>
      <c r="EHL172" s="760"/>
      <c r="EHM172" s="760"/>
      <c r="EHN172" s="760"/>
      <c r="EHO172" s="760"/>
      <c r="EHP172" s="760"/>
      <c r="EHQ172" s="760"/>
      <c r="EHR172" s="760"/>
      <c r="EHS172" s="760"/>
      <c r="EHT172" s="760"/>
      <c r="EHU172" s="760"/>
      <c r="EHV172" s="760"/>
      <c r="EHW172" s="760"/>
      <c r="EHX172" s="760"/>
      <c r="EHY172" s="760"/>
      <c r="EHZ172" s="760"/>
      <c r="EIA172" s="760"/>
      <c r="EIB172" s="760"/>
      <c r="EIC172" s="760"/>
      <c r="EID172" s="760"/>
      <c r="EIE172" s="760"/>
      <c r="EIF172" s="760"/>
      <c r="EIG172" s="760"/>
      <c r="EIH172" s="760"/>
      <c r="EII172" s="760"/>
      <c r="EIJ172" s="760"/>
      <c r="EIK172" s="760"/>
      <c r="EIL172" s="760"/>
      <c r="EIM172" s="760"/>
      <c r="EIN172" s="760"/>
      <c r="EIO172" s="760"/>
      <c r="EIP172" s="760"/>
      <c r="EIQ172" s="760"/>
      <c r="EIR172" s="760"/>
      <c r="EIS172" s="760"/>
      <c r="EIT172" s="760"/>
      <c r="EIU172" s="760"/>
      <c r="EIV172" s="760"/>
      <c r="EIW172" s="760"/>
      <c r="EIX172" s="760"/>
      <c r="EIY172" s="760"/>
      <c r="EIZ172" s="760"/>
      <c r="EJA172" s="760"/>
      <c r="EJB172" s="760"/>
      <c r="EJC172" s="760"/>
      <c r="EJD172" s="760"/>
      <c r="EJE172" s="760"/>
      <c r="EJF172" s="760"/>
      <c r="EJG172" s="760"/>
      <c r="EJH172" s="760"/>
      <c r="EJI172" s="760"/>
      <c r="EJJ172" s="760"/>
      <c r="EJK172" s="760"/>
      <c r="EJL172" s="760"/>
      <c r="EJM172" s="760"/>
      <c r="EJN172" s="760"/>
      <c r="EJO172" s="760"/>
      <c r="EJP172" s="760"/>
      <c r="EJQ172" s="760"/>
      <c r="EJR172" s="760"/>
      <c r="EJS172" s="760"/>
      <c r="EJT172" s="760"/>
      <c r="EJU172" s="760"/>
      <c r="EJV172" s="760"/>
      <c r="EJW172" s="760"/>
      <c r="EJX172" s="760"/>
      <c r="EJY172" s="760"/>
      <c r="EJZ172" s="760"/>
      <c r="EKA172" s="760"/>
      <c r="EKB172" s="760"/>
      <c r="EKC172" s="760"/>
      <c r="EKD172" s="760"/>
      <c r="EKE172" s="760"/>
      <c r="EKF172" s="760"/>
      <c r="EKG172" s="760"/>
      <c r="EKH172" s="760"/>
      <c r="EKI172" s="760"/>
      <c r="EKJ172" s="760"/>
      <c r="EKK172" s="760"/>
      <c r="EKL172" s="760"/>
      <c r="EKM172" s="760"/>
      <c r="EKN172" s="760"/>
      <c r="EKO172" s="760"/>
      <c r="EKP172" s="760"/>
      <c r="EKQ172" s="760"/>
      <c r="EKR172" s="760"/>
      <c r="EKS172" s="760"/>
      <c r="EKT172" s="760"/>
      <c r="EKU172" s="760"/>
      <c r="EKV172" s="760"/>
      <c r="EKW172" s="760"/>
      <c r="EKX172" s="760"/>
      <c r="EKY172" s="760"/>
      <c r="EKZ172" s="760"/>
      <c r="ELA172" s="760"/>
      <c r="ELB172" s="760"/>
      <c r="ELC172" s="760"/>
      <c r="ELD172" s="760"/>
      <c r="ELE172" s="760"/>
      <c r="ELF172" s="760"/>
      <c r="ELG172" s="760"/>
      <c r="ELH172" s="760"/>
      <c r="ELI172" s="760"/>
      <c r="ELJ172" s="760"/>
      <c r="ELK172" s="760"/>
      <c r="ELL172" s="760"/>
      <c r="ELM172" s="760"/>
      <c r="ELN172" s="760"/>
      <c r="ELO172" s="760"/>
      <c r="ELP172" s="760"/>
      <c r="ELQ172" s="760"/>
      <c r="ELR172" s="760"/>
      <c r="ELS172" s="760"/>
      <c r="ELT172" s="760"/>
      <c r="ELU172" s="760"/>
      <c r="ELV172" s="760"/>
      <c r="ELW172" s="760"/>
      <c r="ELX172" s="760"/>
      <c r="ELY172" s="760"/>
      <c r="ELZ172" s="760"/>
      <c r="EMA172" s="760"/>
      <c r="EMB172" s="760"/>
      <c r="EMC172" s="760"/>
      <c r="EMD172" s="760"/>
      <c r="EME172" s="760"/>
      <c r="EMF172" s="760"/>
      <c r="EMG172" s="760"/>
      <c r="EMH172" s="760"/>
      <c r="EMI172" s="760"/>
      <c r="EMJ172" s="760"/>
      <c r="EMK172" s="760"/>
      <c r="EML172" s="760"/>
      <c r="EMM172" s="760"/>
      <c r="EMN172" s="760"/>
      <c r="EMO172" s="760"/>
      <c r="EMP172" s="760"/>
      <c r="EMQ172" s="760"/>
      <c r="EMR172" s="760"/>
      <c r="EMS172" s="760"/>
      <c r="EMT172" s="760"/>
      <c r="EMU172" s="760"/>
      <c r="EMV172" s="760"/>
      <c r="EMW172" s="760"/>
      <c r="EMX172" s="760"/>
      <c r="EMY172" s="760"/>
      <c r="EMZ172" s="760"/>
      <c r="ENA172" s="760"/>
      <c r="ENB172" s="760"/>
      <c r="ENC172" s="760"/>
      <c r="END172" s="760"/>
      <c r="ENE172" s="760"/>
      <c r="ENF172" s="760"/>
      <c r="ENG172" s="760"/>
      <c r="ENH172" s="760"/>
      <c r="ENI172" s="760"/>
      <c r="ENJ172" s="760"/>
      <c r="ENK172" s="760"/>
      <c r="ENL172" s="760"/>
      <c r="ENM172" s="760"/>
      <c r="ENN172" s="760"/>
      <c r="ENO172" s="760"/>
      <c r="ENP172" s="760"/>
      <c r="ENQ172" s="760"/>
      <c r="ENR172" s="760"/>
      <c r="ENS172" s="760"/>
      <c r="ENT172" s="760"/>
      <c r="ENU172" s="760"/>
      <c r="ENV172" s="760"/>
      <c r="ENW172" s="760"/>
      <c r="ENX172" s="760"/>
      <c r="ENY172" s="760"/>
      <c r="ENZ172" s="760"/>
      <c r="EOA172" s="760"/>
      <c r="EOB172" s="760"/>
      <c r="EOC172" s="760"/>
      <c r="EOD172" s="760"/>
      <c r="EOE172" s="760"/>
      <c r="EOF172" s="760"/>
      <c r="EOG172" s="760"/>
      <c r="EOH172" s="760"/>
      <c r="EOI172" s="760"/>
      <c r="EOJ172" s="760"/>
      <c r="EOK172" s="760"/>
      <c r="EOL172" s="760"/>
      <c r="EOM172" s="760"/>
      <c r="EON172" s="760"/>
      <c r="EOO172" s="760"/>
      <c r="EOP172" s="760"/>
      <c r="EOQ172" s="760"/>
      <c r="EOR172" s="760"/>
      <c r="EOS172" s="760"/>
      <c r="EOT172" s="760"/>
      <c r="EOU172" s="760"/>
      <c r="EOV172" s="760"/>
      <c r="EOW172" s="760"/>
      <c r="EOX172" s="760"/>
      <c r="EOY172" s="760"/>
      <c r="EOZ172" s="760"/>
      <c r="EPA172" s="760"/>
      <c r="EPB172" s="760"/>
      <c r="EPC172" s="760"/>
      <c r="EPD172" s="760"/>
      <c r="EPE172" s="760"/>
      <c r="EPF172" s="760"/>
      <c r="EPG172" s="760"/>
      <c r="EPH172" s="760"/>
      <c r="EPI172" s="760"/>
      <c r="EPJ172" s="760"/>
      <c r="EPK172" s="760"/>
      <c r="EPL172" s="760"/>
      <c r="EPM172" s="760"/>
      <c r="EPN172" s="760"/>
      <c r="EPO172" s="760"/>
      <c r="EPP172" s="760"/>
      <c r="EPQ172" s="760"/>
      <c r="EPR172" s="760"/>
      <c r="EPS172" s="760"/>
      <c r="EPT172" s="760"/>
      <c r="EPU172" s="760"/>
      <c r="EPV172" s="760"/>
      <c r="EPW172" s="760"/>
      <c r="EPX172" s="760"/>
      <c r="EPY172" s="760"/>
      <c r="EPZ172" s="760"/>
      <c r="EQA172" s="760"/>
      <c r="EQB172" s="760"/>
      <c r="EQC172" s="760"/>
      <c r="EQD172" s="760"/>
      <c r="EQE172" s="760"/>
      <c r="EQF172" s="760"/>
      <c r="EQG172" s="760"/>
      <c r="EQH172" s="760"/>
      <c r="EQI172" s="760"/>
      <c r="EQJ172" s="760"/>
      <c r="EQK172" s="760"/>
      <c r="EQL172" s="760"/>
      <c r="EQM172" s="760"/>
      <c r="EQN172" s="760"/>
      <c r="EQO172" s="760"/>
      <c r="EQP172" s="760"/>
      <c r="EQQ172" s="760"/>
      <c r="EQR172" s="760"/>
      <c r="EQS172" s="760"/>
      <c r="EQT172" s="760"/>
      <c r="EQU172" s="760"/>
      <c r="EQV172" s="760"/>
      <c r="EQW172" s="760"/>
      <c r="EQX172" s="760"/>
      <c r="EQY172" s="760"/>
      <c r="EQZ172" s="760"/>
      <c r="ERA172" s="760"/>
      <c r="ERB172" s="760"/>
      <c r="ERC172" s="760"/>
      <c r="ERD172" s="760"/>
      <c r="ERE172" s="760"/>
      <c r="ERF172" s="760"/>
      <c r="ERG172" s="760"/>
      <c r="ERH172" s="760"/>
      <c r="ERI172" s="760"/>
      <c r="ERJ172" s="760"/>
      <c r="ERK172" s="760"/>
      <c r="ERL172" s="760"/>
      <c r="ERM172" s="760"/>
      <c r="ERN172" s="760"/>
      <c r="ERO172" s="760"/>
      <c r="ERP172" s="760"/>
      <c r="ERQ172" s="760"/>
      <c r="ERR172" s="760"/>
      <c r="ERS172" s="760"/>
      <c r="ERT172" s="760"/>
      <c r="ERU172" s="760"/>
      <c r="ERV172" s="760"/>
      <c r="ERW172" s="760"/>
      <c r="ERX172" s="760"/>
      <c r="ERY172" s="760"/>
      <c r="ERZ172" s="760"/>
      <c r="ESA172" s="760"/>
      <c r="ESB172" s="760"/>
      <c r="ESC172" s="760"/>
      <c r="ESD172" s="760"/>
      <c r="ESE172" s="760"/>
      <c r="ESF172" s="760"/>
      <c r="ESG172" s="760"/>
      <c r="ESH172" s="760"/>
      <c r="ESI172" s="760"/>
      <c r="ESJ172" s="760"/>
      <c r="ESK172" s="760"/>
      <c r="ESL172" s="760"/>
      <c r="ESM172" s="760"/>
      <c r="ESN172" s="760"/>
      <c r="ESO172" s="760"/>
      <c r="ESP172" s="760"/>
      <c r="ESQ172" s="760"/>
      <c r="ESR172" s="760"/>
      <c r="ESS172" s="760"/>
      <c r="EST172" s="760"/>
      <c r="ESU172" s="760"/>
      <c r="ESV172" s="760"/>
      <c r="ESW172" s="760"/>
      <c r="ESX172" s="760"/>
      <c r="ESY172" s="760"/>
      <c r="ESZ172" s="760"/>
      <c r="ETA172" s="760"/>
      <c r="ETB172" s="760"/>
      <c r="ETC172" s="760"/>
      <c r="ETD172" s="760"/>
      <c r="ETE172" s="760"/>
      <c r="ETF172" s="760"/>
      <c r="ETG172" s="760"/>
      <c r="ETH172" s="760"/>
      <c r="ETI172" s="760"/>
      <c r="ETJ172" s="760"/>
      <c r="ETK172" s="760"/>
      <c r="ETL172" s="760"/>
      <c r="ETM172" s="760"/>
      <c r="ETN172" s="760"/>
      <c r="ETO172" s="760"/>
      <c r="ETP172" s="760"/>
      <c r="ETQ172" s="760"/>
      <c r="ETR172" s="760"/>
      <c r="ETS172" s="760"/>
      <c r="ETT172" s="760"/>
      <c r="ETU172" s="760"/>
      <c r="ETV172" s="760"/>
      <c r="ETW172" s="760"/>
      <c r="ETX172" s="760"/>
      <c r="ETY172" s="760"/>
      <c r="ETZ172" s="760"/>
      <c r="EUA172" s="760"/>
      <c r="EUB172" s="760"/>
      <c r="EUC172" s="760"/>
      <c r="EUD172" s="760"/>
      <c r="EUE172" s="760"/>
      <c r="EUF172" s="760"/>
      <c r="EUG172" s="760"/>
      <c r="EUH172" s="760"/>
      <c r="EUI172" s="760"/>
      <c r="EUJ172" s="760"/>
      <c r="EUK172" s="760"/>
      <c r="EUL172" s="760"/>
      <c r="EUM172" s="760"/>
      <c r="EUN172" s="760"/>
      <c r="EUO172" s="760"/>
      <c r="EUP172" s="760"/>
      <c r="EUQ172" s="760"/>
      <c r="EUR172" s="760"/>
      <c r="EUS172" s="760"/>
      <c r="EUT172" s="760"/>
      <c r="EUU172" s="760"/>
      <c r="EUV172" s="760"/>
      <c r="EUW172" s="760"/>
      <c r="EUX172" s="760"/>
      <c r="EUY172" s="760"/>
      <c r="EUZ172" s="760"/>
      <c r="EVA172" s="760"/>
      <c r="EVB172" s="760"/>
      <c r="EVC172" s="760"/>
      <c r="EVD172" s="760"/>
      <c r="EVE172" s="760"/>
      <c r="EVF172" s="760"/>
      <c r="EVG172" s="760"/>
      <c r="EVH172" s="760"/>
      <c r="EVI172" s="760"/>
      <c r="EVJ172" s="760"/>
      <c r="EVK172" s="760"/>
      <c r="EVL172" s="760"/>
      <c r="EVM172" s="760"/>
      <c r="EVN172" s="760"/>
      <c r="EVO172" s="760"/>
      <c r="EVP172" s="760"/>
      <c r="EVQ172" s="760"/>
      <c r="EVR172" s="760"/>
      <c r="EVS172" s="760"/>
      <c r="EVT172" s="760"/>
      <c r="EVU172" s="760"/>
      <c r="EVV172" s="760"/>
      <c r="EVW172" s="760"/>
      <c r="EVX172" s="760"/>
      <c r="EVY172" s="760"/>
      <c r="EVZ172" s="760"/>
      <c r="EWA172" s="760"/>
      <c r="EWB172" s="760"/>
      <c r="EWC172" s="760"/>
      <c r="EWD172" s="760"/>
      <c r="EWE172" s="760"/>
      <c r="EWF172" s="760"/>
      <c r="EWG172" s="760"/>
      <c r="EWH172" s="760"/>
      <c r="EWI172" s="760"/>
      <c r="EWJ172" s="760"/>
      <c r="EWK172" s="760"/>
      <c r="EWL172" s="760"/>
      <c r="EWM172" s="760"/>
      <c r="EWN172" s="760"/>
      <c r="EWO172" s="760"/>
      <c r="EWP172" s="760"/>
      <c r="EWQ172" s="760"/>
      <c r="EWR172" s="760"/>
      <c r="EWS172" s="760"/>
      <c r="EWT172" s="760"/>
      <c r="EWU172" s="760"/>
      <c r="EWV172" s="760"/>
      <c r="EWW172" s="760"/>
      <c r="EWX172" s="760"/>
      <c r="EWY172" s="760"/>
      <c r="EWZ172" s="760"/>
      <c r="EXA172" s="760"/>
      <c r="EXB172" s="760"/>
      <c r="EXC172" s="760"/>
      <c r="EXD172" s="760"/>
      <c r="EXE172" s="760"/>
      <c r="EXF172" s="760"/>
      <c r="EXG172" s="760"/>
      <c r="EXH172" s="760"/>
      <c r="EXI172" s="760"/>
      <c r="EXJ172" s="760"/>
      <c r="EXK172" s="760"/>
      <c r="EXL172" s="760"/>
      <c r="EXM172" s="760"/>
      <c r="EXN172" s="760"/>
      <c r="EXO172" s="760"/>
      <c r="EXP172" s="760"/>
      <c r="EXQ172" s="760"/>
      <c r="EXR172" s="760"/>
      <c r="EXS172" s="760"/>
      <c r="EXT172" s="760"/>
      <c r="EXU172" s="760"/>
      <c r="EXV172" s="760"/>
      <c r="EXW172" s="760"/>
      <c r="EXX172" s="760"/>
      <c r="EXY172" s="760"/>
      <c r="EXZ172" s="760"/>
      <c r="EYA172" s="760"/>
      <c r="EYB172" s="760"/>
      <c r="EYC172" s="760"/>
      <c r="EYD172" s="760"/>
      <c r="EYE172" s="760"/>
      <c r="EYF172" s="760"/>
      <c r="EYG172" s="760"/>
      <c r="EYH172" s="760"/>
      <c r="EYI172" s="760"/>
      <c r="EYJ172" s="760"/>
      <c r="EYK172" s="760"/>
      <c r="EYL172" s="760"/>
      <c r="EYM172" s="760"/>
      <c r="EYN172" s="760"/>
      <c r="EYO172" s="760"/>
      <c r="EYP172" s="760"/>
      <c r="EYQ172" s="760"/>
      <c r="EYR172" s="760"/>
      <c r="EYS172" s="760"/>
      <c r="EYT172" s="760"/>
      <c r="EYU172" s="760"/>
      <c r="EYV172" s="760"/>
      <c r="EYW172" s="760"/>
      <c r="EYX172" s="760"/>
      <c r="EYY172" s="760"/>
      <c r="EYZ172" s="760"/>
      <c r="EZA172" s="760"/>
      <c r="EZB172" s="760"/>
      <c r="EZC172" s="760"/>
      <c r="EZD172" s="760"/>
      <c r="EZE172" s="760"/>
      <c r="EZF172" s="760"/>
      <c r="EZG172" s="760"/>
      <c r="EZH172" s="760"/>
      <c r="EZI172" s="760"/>
      <c r="EZJ172" s="760"/>
      <c r="EZK172" s="760"/>
      <c r="EZL172" s="760"/>
      <c r="EZM172" s="760"/>
      <c r="EZN172" s="760"/>
      <c r="EZO172" s="760"/>
      <c r="EZP172" s="760"/>
      <c r="EZQ172" s="760"/>
      <c r="EZR172" s="760"/>
      <c r="EZS172" s="760"/>
      <c r="EZT172" s="760"/>
      <c r="EZU172" s="760"/>
      <c r="EZV172" s="760"/>
      <c r="EZW172" s="760"/>
      <c r="EZX172" s="760"/>
      <c r="EZY172" s="760"/>
      <c r="EZZ172" s="760"/>
      <c r="FAA172" s="760"/>
      <c r="FAB172" s="760"/>
      <c r="FAC172" s="760"/>
      <c r="FAD172" s="760"/>
      <c r="FAE172" s="760"/>
      <c r="FAF172" s="760"/>
      <c r="FAG172" s="760"/>
      <c r="FAH172" s="760"/>
      <c r="FAI172" s="760"/>
      <c r="FAJ172" s="760"/>
      <c r="FAK172" s="760"/>
      <c r="FAL172" s="760"/>
      <c r="FAM172" s="760"/>
      <c r="FAN172" s="760"/>
      <c r="FAO172" s="760"/>
      <c r="FAP172" s="760"/>
      <c r="FAQ172" s="760"/>
      <c r="FAR172" s="760"/>
      <c r="FAS172" s="760"/>
      <c r="FAT172" s="760"/>
      <c r="FAU172" s="760"/>
      <c r="FAV172" s="760"/>
      <c r="FAW172" s="760"/>
      <c r="FAX172" s="760"/>
      <c r="FAY172" s="760"/>
      <c r="FAZ172" s="760"/>
      <c r="FBA172" s="760"/>
      <c r="FBB172" s="760"/>
      <c r="FBC172" s="760"/>
      <c r="FBD172" s="760"/>
      <c r="FBE172" s="760"/>
      <c r="FBF172" s="760"/>
      <c r="FBG172" s="760"/>
      <c r="FBH172" s="760"/>
      <c r="FBI172" s="760"/>
      <c r="FBJ172" s="760"/>
      <c r="FBK172" s="760"/>
      <c r="FBL172" s="760"/>
      <c r="FBM172" s="760"/>
      <c r="FBN172" s="760"/>
      <c r="FBO172" s="760"/>
      <c r="FBP172" s="760"/>
      <c r="FBQ172" s="760"/>
      <c r="FBR172" s="760"/>
      <c r="FBS172" s="760"/>
      <c r="FBT172" s="760"/>
      <c r="FBU172" s="760"/>
      <c r="FBV172" s="760"/>
      <c r="FBW172" s="760"/>
      <c r="FBX172" s="760"/>
      <c r="FBY172" s="760"/>
      <c r="FBZ172" s="760"/>
      <c r="FCA172" s="760"/>
      <c r="FCB172" s="760"/>
      <c r="FCC172" s="760"/>
      <c r="FCD172" s="760"/>
      <c r="FCE172" s="760"/>
      <c r="FCF172" s="760"/>
      <c r="FCG172" s="760"/>
      <c r="FCH172" s="760"/>
      <c r="FCI172" s="760"/>
      <c r="FCJ172" s="760"/>
      <c r="FCK172" s="760"/>
      <c r="FCL172" s="760"/>
      <c r="FCM172" s="760"/>
      <c r="FCN172" s="760"/>
      <c r="FCO172" s="760"/>
      <c r="FCP172" s="760"/>
      <c r="FCQ172" s="760"/>
      <c r="FCR172" s="760"/>
      <c r="FCS172" s="760"/>
      <c r="FCT172" s="760"/>
      <c r="FCU172" s="760"/>
      <c r="FCV172" s="760"/>
      <c r="FCW172" s="760"/>
      <c r="FCX172" s="760"/>
      <c r="FCY172" s="760"/>
      <c r="FCZ172" s="760"/>
      <c r="FDA172" s="760"/>
      <c r="FDB172" s="760"/>
      <c r="FDC172" s="760"/>
      <c r="FDD172" s="760"/>
      <c r="FDE172" s="760"/>
      <c r="FDF172" s="760"/>
      <c r="FDG172" s="760"/>
      <c r="FDH172" s="760"/>
      <c r="FDI172" s="760"/>
      <c r="FDJ172" s="760"/>
      <c r="FDK172" s="760"/>
      <c r="FDL172" s="760"/>
      <c r="FDM172" s="760"/>
      <c r="FDN172" s="760"/>
      <c r="FDO172" s="760"/>
      <c r="FDP172" s="760"/>
      <c r="FDQ172" s="760"/>
      <c r="FDR172" s="760"/>
      <c r="FDS172" s="760"/>
      <c r="FDT172" s="760"/>
      <c r="FDU172" s="760"/>
      <c r="FDV172" s="760"/>
      <c r="FDW172" s="760"/>
      <c r="FDX172" s="760"/>
      <c r="FDY172" s="760"/>
      <c r="FDZ172" s="760"/>
      <c r="FEA172" s="760"/>
      <c r="FEB172" s="760"/>
      <c r="FEC172" s="760"/>
      <c r="FED172" s="760"/>
      <c r="FEE172" s="760"/>
      <c r="FEF172" s="760"/>
      <c r="FEG172" s="760"/>
      <c r="FEH172" s="760"/>
      <c r="FEI172" s="760"/>
      <c r="FEJ172" s="760"/>
      <c r="FEK172" s="760"/>
      <c r="FEL172" s="760"/>
      <c r="FEM172" s="760"/>
      <c r="FEN172" s="760"/>
      <c r="FEO172" s="760"/>
      <c r="FEP172" s="760"/>
      <c r="FEQ172" s="760"/>
      <c r="FER172" s="760"/>
      <c r="FES172" s="760"/>
      <c r="FET172" s="760"/>
      <c r="FEU172" s="760"/>
      <c r="FEV172" s="760"/>
      <c r="FEW172" s="760"/>
      <c r="FEX172" s="760"/>
      <c r="FEY172" s="760"/>
      <c r="FEZ172" s="760"/>
      <c r="FFA172" s="760"/>
      <c r="FFB172" s="760"/>
      <c r="FFC172" s="760"/>
      <c r="FFD172" s="760"/>
      <c r="FFE172" s="760"/>
      <c r="FFF172" s="760"/>
      <c r="FFG172" s="760"/>
      <c r="FFH172" s="760"/>
      <c r="FFI172" s="760"/>
      <c r="FFJ172" s="760"/>
      <c r="FFK172" s="760"/>
      <c r="FFL172" s="760"/>
      <c r="FFM172" s="760"/>
      <c r="FFN172" s="760"/>
      <c r="FFO172" s="760"/>
      <c r="FFP172" s="760"/>
      <c r="FFQ172" s="760"/>
      <c r="FFR172" s="760"/>
      <c r="FFS172" s="760"/>
      <c r="FFT172" s="760"/>
      <c r="FFU172" s="760"/>
      <c r="FFV172" s="760"/>
      <c r="FFW172" s="760"/>
      <c r="FFX172" s="760"/>
      <c r="FFY172" s="760"/>
      <c r="FFZ172" s="760"/>
      <c r="FGA172" s="760"/>
      <c r="FGB172" s="760"/>
      <c r="FGC172" s="760"/>
      <c r="FGD172" s="760"/>
      <c r="FGE172" s="760"/>
      <c r="FGF172" s="760"/>
      <c r="FGG172" s="760"/>
      <c r="FGH172" s="760"/>
      <c r="FGI172" s="760"/>
      <c r="FGJ172" s="760"/>
      <c r="FGK172" s="760"/>
      <c r="FGL172" s="760"/>
      <c r="FGM172" s="760"/>
      <c r="FGN172" s="760"/>
      <c r="FGO172" s="760"/>
      <c r="FGP172" s="760"/>
      <c r="FGQ172" s="760"/>
      <c r="FGR172" s="760"/>
      <c r="FGS172" s="760"/>
      <c r="FGT172" s="760"/>
      <c r="FGU172" s="760"/>
      <c r="FGV172" s="760"/>
      <c r="FGW172" s="760"/>
      <c r="FGX172" s="760"/>
      <c r="FGY172" s="760"/>
      <c r="FGZ172" s="760"/>
      <c r="FHA172" s="760"/>
      <c r="FHB172" s="760"/>
      <c r="FHC172" s="760"/>
      <c r="FHD172" s="760"/>
      <c r="FHE172" s="760"/>
      <c r="FHF172" s="760"/>
      <c r="FHG172" s="760"/>
      <c r="FHH172" s="760"/>
      <c r="FHI172" s="760"/>
      <c r="FHJ172" s="760"/>
      <c r="FHK172" s="760"/>
      <c r="FHL172" s="760"/>
      <c r="FHM172" s="760"/>
      <c r="FHN172" s="760"/>
      <c r="FHO172" s="760"/>
      <c r="FHP172" s="760"/>
      <c r="FHQ172" s="760"/>
      <c r="FHR172" s="760"/>
      <c r="FHS172" s="760"/>
      <c r="FHT172" s="760"/>
      <c r="FHU172" s="760"/>
      <c r="FHV172" s="760"/>
      <c r="FHW172" s="760"/>
      <c r="FHX172" s="760"/>
      <c r="FHY172" s="760"/>
      <c r="FHZ172" s="760"/>
      <c r="FIA172" s="760"/>
      <c r="FIB172" s="760"/>
      <c r="FIC172" s="760"/>
      <c r="FID172" s="760"/>
      <c r="FIE172" s="760"/>
      <c r="FIF172" s="760"/>
      <c r="FIG172" s="760"/>
      <c r="FIH172" s="760"/>
      <c r="FII172" s="760"/>
      <c r="FIJ172" s="760"/>
      <c r="FIK172" s="760"/>
      <c r="FIL172" s="760"/>
      <c r="FIM172" s="760"/>
      <c r="FIN172" s="760"/>
      <c r="FIO172" s="760"/>
      <c r="FIP172" s="760"/>
      <c r="FIQ172" s="760"/>
      <c r="FIR172" s="760"/>
      <c r="FIS172" s="760"/>
      <c r="FIT172" s="760"/>
      <c r="FIU172" s="760"/>
      <c r="FIV172" s="760"/>
      <c r="FIW172" s="760"/>
      <c r="FIX172" s="760"/>
      <c r="FIY172" s="760"/>
      <c r="FIZ172" s="760"/>
      <c r="FJA172" s="760"/>
      <c r="FJB172" s="760"/>
      <c r="FJC172" s="760"/>
      <c r="FJD172" s="760"/>
      <c r="FJE172" s="760"/>
      <c r="FJF172" s="760"/>
      <c r="FJG172" s="760"/>
      <c r="FJH172" s="760"/>
      <c r="FJI172" s="760"/>
      <c r="FJJ172" s="760"/>
      <c r="FJK172" s="760"/>
      <c r="FJL172" s="760"/>
      <c r="FJM172" s="760"/>
      <c r="FJN172" s="760"/>
      <c r="FJO172" s="760"/>
      <c r="FJP172" s="760"/>
      <c r="FJQ172" s="760"/>
      <c r="FJR172" s="760"/>
      <c r="FJS172" s="760"/>
      <c r="FJT172" s="760"/>
      <c r="FJU172" s="760"/>
      <c r="FJV172" s="760"/>
      <c r="FJW172" s="760"/>
      <c r="FJX172" s="760"/>
      <c r="FJY172" s="760"/>
      <c r="FJZ172" s="760"/>
      <c r="FKA172" s="760"/>
      <c r="FKB172" s="760"/>
      <c r="FKC172" s="760"/>
      <c r="FKD172" s="760"/>
      <c r="FKE172" s="760"/>
      <c r="FKF172" s="760"/>
      <c r="FKG172" s="760"/>
      <c r="FKH172" s="760"/>
      <c r="FKI172" s="760"/>
      <c r="FKJ172" s="760"/>
      <c r="FKK172" s="760"/>
      <c r="FKL172" s="760"/>
      <c r="FKM172" s="760"/>
      <c r="FKN172" s="760"/>
      <c r="FKO172" s="760"/>
      <c r="FKP172" s="760"/>
      <c r="FKQ172" s="760"/>
      <c r="FKR172" s="760"/>
      <c r="FKS172" s="760"/>
      <c r="FKT172" s="760"/>
      <c r="FKU172" s="760"/>
      <c r="FKV172" s="760"/>
      <c r="FKW172" s="760"/>
      <c r="FKX172" s="760"/>
      <c r="FKY172" s="760"/>
      <c r="FKZ172" s="760"/>
      <c r="FLA172" s="760"/>
      <c r="FLB172" s="760"/>
      <c r="FLC172" s="760"/>
      <c r="FLD172" s="760"/>
      <c r="FLE172" s="760"/>
      <c r="FLF172" s="760"/>
      <c r="FLG172" s="760"/>
      <c r="FLH172" s="760"/>
      <c r="FLI172" s="760"/>
      <c r="FLJ172" s="760"/>
      <c r="FLK172" s="760"/>
      <c r="FLL172" s="760"/>
      <c r="FLM172" s="760"/>
      <c r="FLN172" s="760"/>
      <c r="FLO172" s="760"/>
      <c r="FLP172" s="760"/>
      <c r="FLQ172" s="760"/>
      <c r="FLR172" s="760"/>
      <c r="FLS172" s="760"/>
      <c r="FLT172" s="760"/>
      <c r="FLU172" s="760"/>
      <c r="FLV172" s="760"/>
      <c r="FLW172" s="760"/>
      <c r="FLX172" s="760"/>
      <c r="FLY172" s="760"/>
      <c r="FLZ172" s="760"/>
      <c r="FMA172" s="760"/>
      <c r="FMB172" s="760"/>
      <c r="FMC172" s="760"/>
      <c r="FMD172" s="760"/>
      <c r="FME172" s="760"/>
      <c r="FMF172" s="760"/>
      <c r="FMG172" s="760"/>
      <c r="FMH172" s="760"/>
      <c r="FMI172" s="760"/>
      <c r="FMJ172" s="760"/>
      <c r="FMK172" s="760"/>
      <c r="FML172" s="760"/>
      <c r="FMM172" s="760"/>
      <c r="FMN172" s="760"/>
      <c r="FMO172" s="760"/>
      <c r="FMP172" s="760"/>
      <c r="FMQ172" s="760"/>
      <c r="FMR172" s="760"/>
      <c r="FMS172" s="760"/>
      <c r="FMT172" s="760"/>
      <c r="FMU172" s="760"/>
      <c r="FMV172" s="760"/>
      <c r="FMW172" s="760"/>
      <c r="FMX172" s="760"/>
      <c r="FMY172" s="760"/>
      <c r="FMZ172" s="760"/>
      <c r="FNA172" s="760"/>
      <c r="FNB172" s="760"/>
      <c r="FNC172" s="760"/>
      <c r="FND172" s="760"/>
      <c r="FNE172" s="760"/>
      <c r="FNF172" s="760"/>
      <c r="FNG172" s="760"/>
      <c r="FNH172" s="760"/>
      <c r="FNI172" s="760"/>
      <c r="FNJ172" s="760"/>
      <c r="FNK172" s="760"/>
      <c r="FNL172" s="760"/>
      <c r="FNM172" s="760"/>
      <c r="FNN172" s="760"/>
      <c r="FNO172" s="760"/>
      <c r="FNP172" s="760"/>
      <c r="FNQ172" s="760"/>
      <c r="FNR172" s="760"/>
      <c r="FNS172" s="760"/>
      <c r="FNT172" s="760"/>
      <c r="FNU172" s="760"/>
      <c r="FNV172" s="760"/>
      <c r="FNW172" s="760"/>
      <c r="FNX172" s="760"/>
      <c r="FNY172" s="760"/>
      <c r="FNZ172" s="760"/>
      <c r="FOA172" s="760"/>
      <c r="FOB172" s="760"/>
      <c r="FOC172" s="760"/>
      <c r="FOD172" s="760"/>
      <c r="FOE172" s="760"/>
      <c r="FOF172" s="760"/>
      <c r="FOG172" s="760"/>
      <c r="FOH172" s="760"/>
      <c r="FOI172" s="760"/>
      <c r="FOJ172" s="760"/>
      <c r="FOK172" s="760"/>
      <c r="FOL172" s="760"/>
      <c r="FOM172" s="760"/>
      <c r="FON172" s="760"/>
      <c r="FOO172" s="760"/>
      <c r="FOP172" s="760"/>
      <c r="FOQ172" s="760"/>
      <c r="FOR172" s="760"/>
      <c r="FOS172" s="760"/>
      <c r="FOT172" s="760"/>
      <c r="FOU172" s="760"/>
      <c r="FOV172" s="760"/>
      <c r="FOW172" s="760"/>
      <c r="FOX172" s="760"/>
      <c r="FOY172" s="760"/>
      <c r="FOZ172" s="760"/>
      <c r="FPA172" s="760"/>
      <c r="FPB172" s="760"/>
      <c r="FPC172" s="760"/>
      <c r="FPD172" s="760"/>
      <c r="FPE172" s="760"/>
      <c r="FPF172" s="760"/>
      <c r="FPG172" s="760"/>
      <c r="FPH172" s="760"/>
      <c r="FPI172" s="760"/>
      <c r="FPJ172" s="760"/>
      <c r="FPK172" s="760"/>
      <c r="FPL172" s="760"/>
      <c r="FPM172" s="760"/>
      <c r="FPN172" s="760"/>
      <c r="FPO172" s="760"/>
      <c r="FPP172" s="760"/>
      <c r="FPQ172" s="760"/>
      <c r="FPR172" s="760"/>
      <c r="FPS172" s="760"/>
      <c r="FPT172" s="760"/>
      <c r="FPU172" s="760"/>
      <c r="FPV172" s="760"/>
      <c r="FPW172" s="760"/>
      <c r="FPX172" s="760"/>
      <c r="FPY172" s="760"/>
      <c r="FPZ172" s="760"/>
      <c r="FQA172" s="760"/>
      <c r="FQB172" s="760"/>
      <c r="FQC172" s="760"/>
      <c r="FQD172" s="760"/>
      <c r="FQE172" s="760"/>
      <c r="FQF172" s="760"/>
      <c r="FQG172" s="760"/>
      <c r="FQH172" s="760"/>
      <c r="FQI172" s="760"/>
      <c r="FQJ172" s="760"/>
      <c r="FQK172" s="760"/>
      <c r="FQL172" s="760"/>
      <c r="FQM172" s="760"/>
      <c r="FQN172" s="760"/>
      <c r="FQO172" s="760"/>
      <c r="FQP172" s="760"/>
      <c r="FQQ172" s="760"/>
      <c r="FQR172" s="760"/>
      <c r="FQS172" s="760"/>
      <c r="FQT172" s="760"/>
      <c r="FQU172" s="760"/>
      <c r="FQV172" s="760"/>
      <c r="FQW172" s="760"/>
      <c r="FQX172" s="760"/>
      <c r="FQY172" s="760"/>
      <c r="FQZ172" s="760"/>
      <c r="FRA172" s="760"/>
      <c r="FRB172" s="760"/>
      <c r="FRC172" s="760"/>
      <c r="FRD172" s="760"/>
      <c r="FRE172" s="760"/>
      <c r="FRF172" s="760"/>
      <c r="FRG172" s="760"/>
      <c r="FRH172" s="760"/>
      <c r="FRI172" s="760"/>
      <c r="FRJ172" s="760"/>
      <c r="FRK172" s="760"/>
      <c r="FRL172" s="760"/>
      <c r="FRM172" s="760"/>
      <c r="FRN172" s="760"/>
      <c r="FRO172" s="760"/>
      <c r="FRP172" s="760"/>
      <c r="FRQ172" s="760"/>
      <c r="FRR172" s="760"/>
      <c r="FRS172" s="760"/>
      <c r="FRT172" s="760"/>
      <c r="FRU172" s="760"/>
      <c r="FRV172" s="760"/>
      <c r="FRW172" s="760"/>
      <c r="FRX172" s="760"/>
      <c r="FRY172" s="760"/>
      <c r="FRZ172" s="760"/>
      <c r="FSA172" s="760"/>
      <c r="FSB172" s="760"/>
      <c r="FSC172" s="760"/>
      <c r="FSD172" s="760"/>
      <c r="FSE172" s="760"/>
      <c r="FSF172" s="760"/>
      <c r="FSG172" s="760"/>
      <c r="FSH172" s="760"/>
      <c r="FSI172" s="760"/>
      <c r="FSJ172" s="760"/>
      <c r="FSK172" s="760"/>
      <c r="FSL172" s="760"/>
      <c r="FSM172" s="760"/>
      <c r="FSN172" s="760"/>
      <c r="FSO172" s="760"/>
      <c r="FSP172" s="760"/>
      <c r="FSQ172" s="760"/>
      <c r="FSR172" s="760"/>
      <c r="FSS172" s="760"/>
      <c r="FST172" s="760"/>
      <c r="FSU172" s="760"/>
      <c r="FSV172" s="760"/>
      <c r="FSW172" s="760"/>
      <c r="FSX172" s="760"/>
      <c r="FSY172" s="760"/>
      <c r="FSZ172" s="760"/>
      <c r="FTA172" s="760"/>
      <c r="FTB172" s="760"/>
      <c r="FTC172" s="760"/>
      <c r="FTD172" s="760"/>
      <c r="FTE172" s="760"/>
      <c r="FTF172" s="760"/>
      <c r="FTG172" s="760"/>
      <c r="FTH172" s="760"/>
      <c r="FTI172" s="760"/>
      <c r="FTJ172" s="760"/>
      <c r="FTK172" s="760"/>
      <c r="FTL172" s="760"/>
      <c r="FTM172" s="760"/>
      <c r="FTN172" s="760"/>
      <c r="FTO172" s="760"/>
      <c r="FTP172" s="760"/>
      <c r="FTQ172" s="760"/>
      <c r="FTR172" s="760"/>
      <c r="FTS172" s="760"/>
      <c r="FTT172" s="760"/>
      <c r="FTU172" s="760"/>
      <c r="FTV172" s="760"/>
      <c r="FTW172" s="760"/>
      <c r="FTX172" s="760"/>
      <c r="FTY172" s="760"/>
      <c r="FTZ172" s="760"/>
      <c r="FUA172" s="760"/>
      <c r="FUB172" s="760"/>
      <c r="FUC172" s="760"/>
      <c r="FUD172" s="760"/>
      <c r="FUE172" s="760"/>
      <c r="FUF172" s="760"/>
      <c r="FUG172" s="760"/>
      <c r="FUH172" s="760"/>
      <c r="FUI172" s="760"/>
      <c r="FUJ172" s="760"/>
      <c r="FUK172" s="760"/>
      <c r="FUL172" s="760"/>
      <c r="FUM172" s="760"/>
      <c r="FUN172" s="760"/>
      <c r="FUO172" s="760"/>
      <c r="FUP172" s="760"/>
      <c r="FUQ172" s="760"/>
      <c r="FUR172" s="760"/>
      <c r="FUS172" s="760"/>
      <c r="FUT172" s="760"/>
      <c r="FUU172" s="760"/>
      <c r="FUV172" s="760"/>
      <c r="FUW172" s="760"/>
      <c r="FUX172" s="760"/>
      <c r="FUY172" s="760"/>
      <c r="FUZ172" s="760"/>
      <c r="FVA172" s="760"/>
      <c r="FVB172" s="760"/>
      <c r="FVC172" s="760"/>
      <c r="FVD172" s="760"/>
      <c r="FVE172" s="760"/>
      <c r="FVF172" s="760"/>
      <c r="FVG172" s="760"/>
      <c r="FVH172" s="760"/>
      <c r="FVI172" s="760"/>
      <c r="FVJ172" s="760"/>
      <c r="FVK172" s="760"/>
      <c r="FVL172" s="760"/>
      <c r="FVM172" s="760"/>
      <c r="FVN172" s="760"/>
      <c r="FVO172" s="760"/>
      <c r="FVP172" s="760"/>
      <c r="FVQ172" s="760"/>
      <c r="FVR172" s="760"/>
      <c r="FVS172" s="760"/>
      <c r="FVT172" s="760"/>
      <c r="FVU172" s="760"/>
      <c r="FVV172" s="760"/>
      <c r="FVW172" s="760"/>
      <c r="FVX172" s="760"/>
      <c r="FVY172" s="760"/>
      <c r="FVZ172" s="760"/>
      <c r="FWA172" s="760"/>
      <c r="FWB172" s="760"/>
      <c r="FWC172" s="760"/>
      <c r="FWD172" s="760"/>
      <c r="FWE172" s="760"/>
      <c r="FWF172" s="760"/>
      <c r="FWG172" s="760"/>
      <c r="FWH172" s="760"/>
      <c r="FWI172" s="760"/>
      <c r="FWJ172" s="760"/>
      <c r="FWK172" s="760"/>
      <c r="FWL172" s="760"/>
      <c r="FWM172" s="760"/>
      <c r="FWN172" s="760"/>
      <c r="FWO172" s="760"/>
      <c r="FWP172" s="760"/>
      <c r="FWQ172" s="760"/>
      <c r="FWR172" s="760"/>
      <c r="FWS172" s="760"/>
      <c r="FWT172" s="760"/>
      <c r="FWU172" s="760"/>
      <c r="FWV172" s="760"/>
      <c r="FWW172" s="760"/>
      <c r="FWX172" s="760"/>
      <c r="FWY172" s="760"/>
      <c r="FWZ172" s="760"/>
      <c r="FXA172" s="760"/>
      <c r="FXB172" s="760"/>
      <c r="FXC172" s="760"/>
      <c r="FXD172" s="760"/>
      <c r="FXE172" s="760"/>
      <c r="FXF172" s="760"/>
      <c r="FXG172" s="760"/>
      <c r="FXH172" s="760"/>
      <c r="FXI172" s="760"/>
      <c r="FXJ172" s="760"/>
      <c r="FXK172" s="760"/>
      <c r="FXL172" s="760"/>
      <c r="FXM172" s="760"/>
      <c r="FXN172" s="760"/>
      <c r="FXO172" s="760"/>
      <c r="FXP172" s="760"/>
      <c r="FXQ172" s="760"/>
      <c r="FXR172" s="760"/>
      <c r="FXS172" s="760"/>
      <c r="FXT172" s="760"/>
      <c r="FXU172" s="760"/>
      <c r="FXV172" s="760"/>
      <c r="FXW172" s="760"/>
      <c r="FXX172" s="760"/>
      <c r="FXY172" s="760"/>
      <c r="FXZ172" s="760"/>
      <c r="FYA172" s="760"/>
      <c r="FYB172" s="760"/>
      <c r="FYC172" s="760"/>
      <c r="FYD172" s="760"/>
      <c r="FYE172" s="760"/>
      <c r="FYF172" s="760"/>
      <c r="FYG172" s="760"/>
      <c r="FYH172" s="760"/>
      <c r="FYI172" s="760"/>
      <c r="FYJ172" s="760"/>
      <c r="FYK172" s="760"/>
      <c r="FYL172" s="760"/>
      <c r="FYM172" s="760"/>
      <c r="FYN172" s="760"/>
      <c r="FYO172" s="760"/>
      <c r="FYP172" s="760"/>
      <c r="FYQ172" s="760"/>
      <c r="FYR172" s="760"/>
      <c r="FYS172" s="760"/>
      <c r="FYT172" s="760"/>
      <c r="FYU172" s="760"/>
      <c r="FYV172" s="760"/>
      <c r="FYW172" s="760"/>
      <c r="FYX172" s="760"/>
      <c r="FYY172" s="760"/>
      <c r="FYZ172" s="760"/>
      <c r="FZA172" s="760"/>
      <c r="FZB172" s="760"/>
      <c r="FZC172" s="760"/>
      <c r="FZD172" s="760"/>
      <c r="FZE172" s="760"/>
      <c r="FZF172" s="760"/>
      <c r="FZG172" s="760"/>
      <c r="FZH172" s="760"/>
      <c r="FZI172" s="760"/>
      <c r="FZJ172" s="760"/>
      <c r="FZK172" s="760"/>
      <c r="FZL172" s="760"/>
      <c r="FZM172" s="760"/>
      <c r="FZN172" s="760"/>
      <c r="FZO172" s="760"/>
      <c r="FZP172" s="760"/>
      <c r="FZQ172" s="760"/>
      <c r="FZR172" s="760"/>
      <c r="FZS172" s="760"/>
      <c r="FZT172" s="760"/>
      <c r="FZU172" s="760"/>
      <c r="FZV172" s="760"/>
      <c r="FZW172" s="760"/>
      <c r="FZX172" s="760"/>
      <c r="FZY172" s="760"/>
      <c r="FZZ172" s="760"/>
      <c r="GAA172" s="760"/>
      <c r="GAB172" s="760"/>
      <c r="GAC172" s="760"/>
      <c r="GAD172" s="760"/>
      <c r="GAE172" s="760"/>
      <c r="GAF172" s="760"/>
      <c r="GAG172" s="760"/>
      <c r="GAH172" s="760"/>
      <c r="GAI172" s="760"/>
      <c r="GAJ172" s="760"/>
      <c r="GAK172" s="760"/>
      <c r="GAL172" s="760"/>
      <c r="GAM172" s="760"/>
      <c r="GAN172" s="760"/>
      <c r="GAO172" s="760"/>
      <c r="GAP172" s="760"/>
      <c r="GAQ172" s="760"/>
      <c r="GAR172" s="760"/>
      <c r="GAS172" s="760"/>
      <c r="GAT172" s="760"/>
      <c r="GAU172" s="760"/>
      <c r="GAV172" s="760"/>
      <c r="GAW172" s="760"/>
      <c r="GAX172" s="760"/>
      <c r="GAY172" s="760"/>
      <c r="GAZ172" s="760"/>
      <c r="GBA172" s="760"/>
      <c r="GBB172" s="760"/>
      <c r="GBC172" s="760"/>
      <c r="GBD172" s="760"/>
      <c r="GBE172" s="760"/>
      <c r="GBF172" s="760"/>
      <c r="GBG172" s="760"/>
      <c r="GBH172" s="760"/>
      <c r="GBI172" s="760"/>
      <c r="GBJ172" s="760"/>
      <c r="GBK172" s="760"/>
      <c r="GBL172" s="760"/>
      <c r="GBM172" s="760"/>
      <c r="GBN172" s="760"/>
      <c r="GBO172" s="760"/>
      <c r="GBP172" s="760"/>
      <c r="GBQ172" s="760"/>
      <c r="GBR172" s="760"/>
      <c r="GBS172" s="760"/>
      <c r="GBT172" s="760"/>
      <c r="GBU172" s="760"/>
      <c r="GBV172" s="760"/>
      <c r="GBW172" s="760"/>
      <c r="GBX172" s="760"/>
      <c r="GBY172" s="760"/>
      <c r="GBZ172" s="760"/>
      <c r="GCA172" s="760"/>
      <c r="GCB172" s="760"/>
      <c r="GCC172" s="760"/>
      <c r="GCD172" s="760"/>
      <c r="GCE172" s="760"/>
      <c r="GCF172" s="760"/>
      <c r="GCG172" s="760"/>
      <c r="GCH172" s="760"/>
      <c r="GCI172" s="760"/>
      <c r="GCJ172" s="760"/>
      <c r="GCK172" s="760"/>
      <c r="GCL172" s="760"/>
      <c r="GCM172" s="760"/>
      <c r="GCN172" s="760"/>
      <c r="GCO172" s="760"/>
      <c r="GCP172" s="760"/>
      <c r="GCQ172" s="760"/>
      <c r="GCR172" s="760"/>
      <c r="GCS172" s="760"/>
      <c r="GCT172" s="760"/>
      <c r="GCU172" s="760"/>
      <c r="GCV172" s="760"/>
      <c r="GCW172" s="760"/>
      <c r="GCX172" s="760"/>
      <c r="GCY172" s="760"/>
      <c r="GCZ172" s="760"/>
      <c r="GDA172" s="760"/>
      <c r="GDB172" s="760"/>
      <c r="GDC172" s="760"/>
      <c r="GDD172" s="760"/>
      <c r="GDE172" s="760"/>
      <c r="GDF172" s="760"/>
      <c r="GDG172" s="760"/>
      <c r="GDH172" s="760"/>
      <c r="GDI172" s="760"/>
      <c r="GDJ172" s="760"/>
      <c r="GDK172" s="760"/>
      <c r="GDL172" s="760"/>
      <c r="GDM172" s="760"/>
      <c r="GDN172" s="760"/>
      <c r="GDO172" s="760"/>
      <c r="GDP172" s="760"/>
      <c r="GDQ172" s="760"/>
      <c r="GDR172" s="760"/>
      <c r="GDS172" s="760"/>
      <c r="GDT172" s="760"/>
      <c r="GDU172" s="760"/>
      <c r="GDV172" s="760"/>
      <c r="GDW172" s="760"/>
      <c r="GDX172" s="760"/>
      <c r="GDY172" s="760"/>
      <c r="GDZ172" s="760"/>
      <c r="GEA172" s="760"/>
      <c r="GEB172" s="760"/>
      <c r="GEC172" s="760"/>
      <c r="GED172" s="760"/>
      <c r="GEE172" s="760"/>
      <c r="GEF172" s="760"/>
      <c r="GEG172" s="760"/>
      <c r="GEH172" s="760"/>
      <c r="GEI172" s="760"/>
      <c r="GEJ172" s="760"/>
      <c r="GEK172" s="760"/>
      <c r="GEL172" s="760"/>
      <c r="GEM172" s="760"/>
      <c r="GEN172" s="760"/>
      <c r="GEO172" s="760"/>
      <c r="GEP172" s="760"/>
      <c r="GEQ172" s="760"/>
      <c r="GER172" s="760"/>
      <c r="GES172" s="760"/>
      <c r="GET172" s="760"/>
      <c r="GEU172" s="760"/>
      <c r="GEV172" s="760"/>
      <c r="GEW172" s="760"/>
      <c r="GEX172" s="760"/>
      <c r="GEY172" s="760"/>
      <c r="GEZ172" s="760"/>
      <c r="GFA172" s="760"/>
      <c r="GFB172" s="760"/>
      <c r="GFC172" s="760"/>
      <c r="GFD172" s="760"/>
      <c r="GFE172" s="760"/>
      <c r="GFF172" s="760"/>
      <c r="GFG172" s="760"/>
      <c r="GFH172" s="760"/>
      <c r="GFI172" s="760"/>
      <c r="GFJ172" s="760"/>
      <c r="GFK172" s="760"/>
      <c r="GFL172" s="760"/>
      <c r="GFM172" s="760"/>
      <c r="GFN172" s="760"/>
      <c r="GFO172" s="760"/>
      <c r="GFP172" s="760"/>
      <c r="GFQ172" s="760"/>
      <c r="GFR172" s="760"/>
      <c r="GFS172" s="760"/>
      <c r="GFT172" s="760"/>
      <c r="GFU172" s="760"/>
      <c r="GFV172" s="760"/>
      <c r="GFW172" s="760"/>
      <c r="GFX172" s="760"/>
      <c r="GFY172" s="760"/>
      <c r="GFZ172" s="760"/>
      <c r="GGA172" s="760"/>
      <c r="GGB172" s="760"/>
      <c r="GGC172" s="760"/>
      <c r="GGD172" s="760"/>
      <c r="GGE172" s="760"/>
      <c r="GGF172" s="760"/>
      <c r="GGG172" s="760"/>
      <c r="GGH172" s="760"/>
      <c r="GGI172" s="760"/>
      <c r="GGJ172" s="760"/>
      <c r="GGK172" s="760"/>
      <c r="GGL172" s="760"/>
      <c r="GGM172" s="760"/>
      <c r="GGN172" s="760"/>
      <c r="GGO172" s="760"/>
      <c r="GGP172" s="760"/>
      <c r="GGQ172" s="760"/>
      <c r="GGR172" s="760"/>
      <c r="GGS172" s="760"/>
      <c r="GGT172" s="760"/>
      <c r="GGU172" s="760"/>
      <c r="GGV172" s="760"/>
      <c r="GGW172" s="760"/>
      <c r="GGX172" s="760"/>
      <c r="GGY172" s="760"/>
      <c r="GGZ172" s="760"/>
      <c r="GHA172" s="760"/>
      <c r="GHB172" s="760"/>
      <c r="GHC172" s="760"/>
      <c r="GHD172" s="760"/>
      <c r="GHE172" s="760"/>
      <c r="GHF172" s="760"/>
      <c r="GHG172" s="760"/>
      <c r="GHH172" s="760"/>
      <c r="GHI172" s="760"/>
      <c r="GHJ172" s="760"/>
      <c r="GHK172" s="760"/>
      <c r="GHL172" s="760"/>
      <c r="GHM172" s="760"/>
      <c r="GHN172" s="760"/>
      <c r="GHO172" s="760"/>
      <c r="GHP172" s="760"/>
      <c r="GHQ172" s="760"/>
      <c r="GHR172" s="760"/>
      <c r="GHS172" s="760"/>
      <c r="GHT172" s="760"/>
      <c r="GHU172" s="760"/>
      <c r="GHV172" s="760"/>
      <c r="GHW172" s="760"/>
      <c r="GHX172" s="760"/>
      <c r="GHY172" s="760"/>
      <c r="GHZ172" s="760"/>
      <c r="GIA172" s="760"/>
      <c r="GIB172" s="760"/>
      <c r="GIC172" s="760"/>
      <c r="GID172" s="760"/>
      <c r="GIE172" s="760"/>
      <c r="GIF172" s="760"/>
      <c r="GIG172" s="760"/>
      <c r="GIH172" s="760"/>
      <c r="GII172" s="760"/>
      <c r="GIJ172" s="760"/>
      <c r="GIK172" s="760"/>
      <c r="GIL172" s="760"/>
      <c r="GIM172" s="760"/>
      <c r="GIN172" s="760"/>
      <c r="GIO172" s="760"/>
      <c r="GIP172" s="760"/>
      <c r="GIQ172" s="760"/>
      <c r="GIR172" s="760"/>
      <c r="GIS172" s="760"/>
      <c r="GIT172" s="760"/>
      <c r="GIU172" s="760"/>
      <c r="GIV172" s="760"/>
      <c r="GIW172" s="760"/>
      <c r="GIX172" s="760"/>
      <c r="GIY172" s="760"/>
      <c r="GIZ172" s="760"/>
      <c r="GJA172" s="760"/>
      <c r="GJB172" s="760"/>
      <c r="GJC172" s="760"/>
      <c r="GJD172" s="760"/>
      <c r="GJE172" s="760"/>
      <c r="GJF172" s="760"/>
      <c r="GJG172" s="760"/>
      <c r="GJH172" s="760"/>
      <c r="GJI172" s="760"/>
      <c r="GJJ172" s="760"/>
      <c r="GJK172" s="760"/>
      <c r="GJL172" s="760"/>
      <c r="GJM172" s="760"/>
      <c r="GJN172" s="760"/>
      <c r="GJO172" s="760"/>
      <c r="GJP172" s="760"/>
      <c r="GJQ172" s="760"/>
      <c r="GJR172" s="760"/>
      <c r="GJS172" s="760"/>
      <c r="GJT172" s="760"/>
      <c r="GJU172" s="760"/>
      <c r="GJV172" s="760"/>
      <c r="GJW172" s="760"/>
      <c r="GJX172" s="760"/>
      <c r="GJY172" s="760"/>
      <c r="GJZ172" s="760"/>
      <c r="GKA172" s="760"/>
      <c r="GKB172" s="760"/>
      <c r="GKC172" s="760"/>
      <c r="GKD172" s="760"/>
      <c r="GKE172" s="760"/>
      <c r="GKF172" s="760"/>
      <c r="GKG172" s="760"/>
      <c r="GKH172" s="760"/>
      <c r="GKI172" s="760"/>
      <c r="GKJ172" s="760"/>
      <c r="GKK172" s="760"/>
      <c r="GKL172" s="760"/>
      <c r="GKM172" s="760"/>
      <c r="GKN172" s="760"/>
      <c r="GKO172" s="760"/>
      <c r="GKP172" s="760"/>
      <c r="GKQ172" s="760"/>
      <c r="GKR172" s="760"/>
      <c r="GKS172" s="760"/>
      <c r="GKT172" s="760"/>
      <c r="GKU172" s="760"/>
      <c r="GKV172" s="760"/>
      <c r="GKW172" s="760"/>
      <c r="GKX172" s="760"/>
      <c r="GKY172" s="760"/>
      <c r="GKZ172" s="760"/>
      <c r="GLA172" s="760"/>
      <c r="GLB172" s="760"/>
      <c r="GLC172" s="760"/>
      <c r="GLD172" s="760"/>
      <c r="GLE172" s="760"/>
      <c r="GLF172" s="760"/>
      <c r="GLG172" s="760"/>
      <c r="GLH172" s="760"/>
      <c r="GLI172" s="760"/>
      <c r="GLJ172" s="760"/>
      <c r="GLK172" s="760"/>
      <c r="GLL172" s="760"/>
      <c r="GLM172" s="760"/>
      <c r="GLN172" s="760"/>
      <c r="GLO172" s="760"/>
      <c r="GLP172" s="760"/>
      <c r="GLQ172" s="760"/>
      <c r="GLR172" s="760"/>
      <c r="GLS172" s="760"/>
      <c r="GLT172" s="760"/>
      <c r="GLU172" s="760"/>
      <c r="GLV172" s="760"/>
      <c r="GLW172" s="760"/>
      <c r="GLX172" s="760"/>
      <c r="GLY172" s="760"/>
      <c r="GLZ172" s="760"/>
      <c r="GMA172" s="760"/>
      <c r="GMB172" s="760"/>
      <c r="GMC172" s="760"/>
      <c r="GMD172" s="760"/>
      <c r="GME172" s="760"/>
      <c r="GMF172" s="760"/>
      <c r="GMG172" s="760"/>
      <c r="GMH172" s="760"/>
      <c r="GMI172" s="760"/>
      <c r="GMJ172" s="760"/>
      <c r="GMK172" s="760"/>
      <c r="GML172" s="760"/>
      <c r="GMM172" s="760"/>
      <c r="GMN172" s="760"/>
      <c r="GMO172" s="760"/>
      <c r="GMP172" s="760"/>
      <c r="GMQ172" s="760"/>
      <c r="GMR172" s="760"/>
      <c r="GMS172" s="760"/>
      <c r="GMT172" s="760"/>
      <c r="GMU172" s="760"/>
      <c r="GMV172" s="760"/>
      <c r="GMW172" s="760"/>
      <c r="GMX172" s="760"/>
      <c r="GMY172" s="760"/>
      <c r="GMZ172" s="760"/>
      <c r="GNA172" s="760"/>
      <c r="GNB172" s="760"/>
      <c r="GNC172" s="760"/>
      <c r="GND172" s="760"/>
      <c r="GNE172" s="760"/>
      <c r="GNF172" s="760"/>
      <c r="GNG172" s="760"/>
      <c r="GNH172" s="760"/>
      <c r="GNI172" s="760"/>
      <c r="GNJ172" s="760"/>
      <c r="GNK172" s="760"/>
      <c r="GNL172" s="760"/>
      <c r="GNM172" s="760"/>
      <c r="GNN172" s="760"/>
      <c r="GNO172" s="760"/>
      <c r="GNP172" s="760"/>
      <c r="GNQ172" s="760"/>
      <c r="GNR172" s="760"/>
      <c r="GNS172" s="760"/>
      <c r="GNT172" s="760"/>
      <c r="GNU172" s="760"/>
      <c r="GNV172" s="760"/>
      <c r="GNW172" s="760"/>
      <c r="GNX172" s="760"/>
      <c r="GNY172" s="760"/>
      <c r="GNZ172" s="760"/>
      <c r="GOA172" s="760"/>
      <c r="GOB172" s="760"/>
      <c r="GOC172" s="760"/>
      <c r="GOD172" s="760"/>
      <c r="GOE172" s="760"/>
      <c r="GOF172" s="760"/>
      <c r="GOG172" s="760"/>
      <c r="GOH172" s="760"/>
      <c r="GOI172" s="760"/>
      <c r="GOJ172" s="760"/>
      <c r="GOK172" s="760"/>
      <c r="GOL172" s="760"/>
      <c r="GOM172" s="760"/>
      <c r="GON172" s="760"/>
      <c r="GOO172" s="760"/>
      <c r="GOP172" s="760"/>
      <c r="GOQ172" s="760"/>
      <c r="GOR172" s="760"/>
      <c r="GOS172" s="760"/>
      <c r="GOT172" s="760"/>
      <c r="GOU172" s="760"/>
      <c r="GOV172" s="760"/>
      <c r="GOW172" s="760"/>
      <c r="GOX172" s="760"/>
      <c r="GOY172" s="760"/>
      <c r="GOZ172" s="760"/>
      <c r="GPA172" s="760"/>
      <c r="GPB172" s="760"/>
      <c r="GPC172" s="760"/>
      <c r="GPD172" s="760"/>
      <c r="GPE172" s="760"/>
      <c r="GPF172" s="760"/>
      <c r="GPG172" s="760"/>
      <c r="GPH172" s="760"/>
      <c r="GPI172" s="760"/>
      <c r="GPJ172" s="760"/>
      <c r="GPK172" s="760"/>
      <c r="GPL172" s="760"/>
      <c r="GPM172" s="760"/>
      <c r="GPN172" s="760"/>
      <c r="GPO172" s="760"/>
      <c r="GPP172" s="760"/>
      <c r="GPQ172" s="760"/>
      <c r="GPR172" s="760"/>
      <c r="GPS172" s="760"/>
      <c r="GPT172" s="760"/>
      <c r="GPU172" s="760"/>
      <c r="GPV172" s="760"/>
      <c r="GPW172" s="760"/>
      <c r="GPX172" s="760"/>
      <c r="GPY172" s="760"/>
      <c r="GPZ172" s="760"/>
      <c r="GQA172" s="760"/>
      <c r="GQB172" s="760"/>
      <c r="GQC172" s="760"/>
      <c r="GQD172" s="760"/>
      <c r="GQE172" s="760"/>
      <c r="GQF172" s="760"/>
      <c r="GQG172" s="760"/>
      <c r="GQH172" s="760"/>
      <c r="GQI172" s="760"/>
      <c r="GQJ172" s="760"/>
      <c r="GQK172" s="760"/>
      <c r="GQL172" s="760"/>
      <c r="GQM172" s="760"/>
      <c r="GQN172" s="760"/>
      <c r="GQO172" s="760"/>
      <c r="GQP172" s="760"/>
      <c r="GQQ172" s="760"/>
      <c r="GQR172" s="760"/>
      <c r="GQS172" s="760"/>
      <c r="GQT172" s="760"/>
      <c r="GQU172" s="760"/>
      <c r="GQV172" s="760"/>
      <c r="GQW172" s="760"/>
      <c r="GQX172" s="760"/>
      <c r="GQY172" s="760"/>
      <c r="GQZ172" s="760"/>
      <c r="GRA172" s="760"/>
      <c r="GRB172" s="760"/>
      <c r="GRC172" s="760"/>
      <c r="GRD172" s="760"/>
      <c r="GRE172" s="760"/>
      <c r="GRF172" s="760"/>
      <c r="GRG172" s="760"/>
      <c r="GRH172" s="760"/>
      <c r="GRI172" s="760"/>
      <c r="GRJ172" s="760"/>
      <c r="GRK172" s="760"/>
      <c r="GRL172" s="760"/>
      <c r="GRM172" s="760"/>
      <c r="GRN172" s="760"/>
      <c r="GRO172" s="760"/>
      <c r="GRP172" s="760"/>
      <c r="GRQ172" s="760"/>
      <c r="GRR172" s="760"/>
      <c r="GRS172" s="760"/>
      <c r="GRT172" s="760"/>
      <c r="GRU172" s="760"/>
      <c r="GRV172" s="760"/>
      <c r="GRW172" s="760"/>
      <c r="GRX172" s="760"/>
      <c r="GRY172" s="760"/>
      <c r="GRZ172" s="760"/>
      <c r="GSA172" s="760"/>
      <c r="GSB172" s="760"/>
      <c r="GSC172" s="760"/>
      <c r="GSD172" s="760"/>
      <c r="GSE172" s="760"/>
      <c r="GSF172" s="760"/>
      <c r="GSG172" s="760"/>
      <c r="GSH172" s="760"/>
      <c r="GSI172" s="760"/>
      <c r="GSJ172" s="760"/>
      <c r="GSK172" s="760"/>
      <c r="GSL172" s="760"/>
      <c r="GSM172" s="760"/>
      <c r="GSN172" s="760"/>
      <c r="GSO172" s="760"/>
      <c r="GSP172" s="760"/>
      <c r="GSQ172" s="760"/>
      <c r="GSR172" s="760"/>
      <c r="GSS172" s="760"/>
      <c r="GST172" s="760"/>
      <c r="GSU172" s="760"/>
      <c r="GSV172" s="760"/>
      <c r="GSW172" s="760"/>
      <c r="GSX172" s="760"/>
      <c r="GSY172" s="760"/>
      <c r="GSZ172" s="760"/>
      <c r="GTA172" s="760"/>
      <c r="GTB172" s="760"/>
      <c r="GTC172" s="760"/>
      <c r="GTD172" s="760"/>
      <c r="GTE172" s="760"/>
      <c r="GTF172" s="760"/>
      <c r="GTG172" s="760"/>
      <c r="GTH172" s="760"/>
      <c r="GTI172" s="760"/>
      <c r="GTJ172" s="760"/>
      <c r="GTK172" s="760"/>
      <c r="GTL172" s="760"/>
      <c r="GTM172" s="760"/>
      <c r="GTN172" s="760"/>
      <c r="GTO172" s="760"/>
      <c r="GTP172" s="760"/>
      <c r="GTQ172" s="760"/>
      <c r="GTR172" s="760"/>
      <c r="GTS172" s="760"/>
      <c r="GTT172" s="760"/>
      <c r="GTU172" s="760"/>
      <c r="GTV172" s="760"/>
      <c r="GTW172" s="760"/>
      <c r="GTX172" s="760"/>
      <c r="GTY172" s="760"/>
      <c r="GTZ172" s="760"/>
      <c r="GUA172" s="760"/>
      <c r="GUB172" s="760"/>
      <c r="GUC172" s="760"/>
      <c r="GUD172" s="760"/>
      <c r="GUE172" s="760"/>
      <c r="GUF172" s="760"/>
      <c r="GUG172" s="760"/>
      <c r="GUH172" s="760"/>
      <c r="GUI172" s="760"/>
      <c r="GUJ172" s="760"/>
      <c r="GUK172" s="760"/>
      <c r="GUL172" s="760"/>
      <c r="GUM172" s="760"/>
      <c r="GUN172" s="760"/>
      <c r="GUO172" s="760"/>
      <c r="GUP172" s="760"/>
      <c r="GUQ172" s="760"/>
      <c r="GUR172" s="760"/>
      <c r="GUS172" s="760"/>
      <c r="GUT172" s="760"/>
      <c r="GUU172" s="760"/>
      <c r="GUV172" s="760"/>
      <c r="GUW172" s="760"/>
      <c r="GUX172" s="760"/>
      <c r="GUY172" s="760"/>
      <c r="GUZ172" s="760"/>
      <c r="GVA172" s="760"/>
      <c r="GVB172" s="760"/>
      <c r="GVC172" s="760"/>
      <c r="GVD172" s="760"/>
      <c r="GVE172" s="760"/>
      <c r="GVF172" s="760"/>
      <c r="GVG172" s="760"/>
      <c r="GVH172" s="760"/>
      <c r="GVI172" s="760"/>
      <c r="GVJ172" s="760"/>
      <c r="GVK172" s="760"/>
      <c r="GVL172" s="760"/>
      <c r="GVM172" s="760"/>
      <c r="GVN172" s="760"/>
      <c r="GVO172" s="760"/>
      <c r="GVP172" s="760"/>
      <c r="GVQ172" s="760"/>
      <c r="GVR172" s="760"/>
      <c r="GVS172" s="760"/>
      <c r="GVT172" s="760"/>
      <c r="GVU172" s="760"/>
      <c r="GVV172" s="760"/>
      <c r="GVW172" s="760"/>
      <c r="GVX172" s="760"/>
      <c r="GVY172" s="760"/>
      <c r="GVZ172" s="760"/>
      <c r="GWA172" s="760"/>
      <c r="GWB172" s="760"/>
      <c r="GWC172" s="760"/>
      <c r="GWD172" s="760"/>
      <c r="GWE172" s="760"/>
      <c r="GWF172" s="760"/>
      <c r="GWG172" s="760"/>
      <c r="GWH172" s="760"/>
      <c r="GWI172" s="760"/>
      <c r="GWJ172" s="760"/>
      <c r="GWK172" s="760"/>
      <c r="GWL172" s="760"/>
      <c r="GWM172" s="760"/>
      <c r="GWN172" s="760"/>
      <c r="GWO172" s="760"/>
      <c r="GWP172" s="760"/>
      <c r="GWQ172" s="760"/>
      <c r="GWR172" s="760"/>
      <c r="GWS172" s="760"/>
      <c r="GWT172" s="760"/>
      <c r="GWU172" s="760"/>
      <c r="GWV172" s="760"/>
      <c r="GWW172" s="760"/>
      <c r="GWX172" s="760"/>
      <c r="GWY172" s="760"/>
      <c r="GWZ172" s="760"/>
      <c r="GXA172" s="760"/>
      <c r="GXB172" s="760"/>
      <c r="GXC172" s="760"/>
      <c r="GXD172" s="760"/>
      <c r="GXE172" s="760"/>
      <c r="GXF172" s="760"/>
      <c r="GXG172" s="760"/>
      <c r="GXH172" s="760"/>
      <c r="GXI172" s="760"/>
      <c r="GXJ172" s="760"/>
      <c r="GXK172" s="760"/>
      <c r="GXL172" s="760"/>
      <c r="GXM172" s="760"/>
      <c r="GXN172" s="760"/>
      <c r="GXO172" s="760"/>
      <c r="GXP172" s="760"/>
      <c r="GXQ172" s="760"/>
      <c r="GXR172" s="760"/>
      <c r="GXS172" s="760"/>
      <c r="GXT172" s="760"/>
      <c r="GXU172" s="760"/>
      <c r="GXV172" s="760"/>
      <c r="GXW172" s="760"/>
      <c r="GXX172" s="760"/>
      <c r="GXY172" s="760"/>
      <c r="GXZ172" s="760"/>
      <c r="GYA172" s="760"/>
      <c r="GYB172" s="760"/>
      <c r="GYC172" s="760"/>
      <c r="GYD172" s="760"/>
      <c r="GYE172" s="760"/>
      <c r="GYF172" s="760"/>
      <c r="GYG172" s="760"/>
      <c r="GYH172" s="760"/>
      <c r="GYI172" s="760"/>
      <c r="GYJ172" s="760"/>
      <c r="GYK172" s="760"/>
      <c r="GYL172" s="760"/>
      <c r="GYM172" s="760"/>
      <c r="GYN172" s="760"/>
      <c r="GYO172" s="760"/>
      <c r="GYP172" s="760"/>
      <c r="GYQ172" s="760"/>
      <c r="GYR172" s="760"/>
      <c r="GYS172" s="760"/>
      <c r="GYT172" s="760"/>
      <c r="GYU172" s="760"/>
      <c r="GYV172" s="760"/>
      <c r="GYW172" s="760"/>
      <c r="GYX172" s="760"/>
      <c r="GYY172" s="760"/>
      <c r="GYZ172" s="760"/>
      <c r="GZA172" s="760"/>
      <c r="GZB172" s="760"/>
      <c r="GZC172" s="760"/>
      <c r="GZD172" s="760"/>
      <c r="GZE172" s="760"/>
      <c r="GZF172" s="760"/>
      <c r="GZG172" s="760"/>
      <c r="GZH172" s="760"/>
      <c r="GZI172" s="760"/>
      <c r="GZJ172" s="760"/>
      <c r="GZK172" s="760"/>
      <c r="GZL172" s="760"/>
      <c r="GZM172" s="760"/>
      <c r="GZN172" s="760"/>
      <c r="GZO172" s="760"/>
      <c r="GZP172" s="760"/>
      <c r="GZQ172" s="760"/>
      <c r="GZR172" s="760"/>
      <c r="GZS172" s="760"/>
      <c r="GZT172" s="760"/>
      <c r="GZU172" s="760"/>
      <c r="GZV172" s="760"/>
      <c r="GZW172" s="760"/>
      <c r="GZX172" s="760"/>
      <c r="GZY172" s="760"/>
      <c r="GZZ172" s="760"/>
      <c r="HAA172" s="760"/>
      <c r="HAB172" s="760"/>
      <c r="HAC172" s="760"/>
      <c r="HAD172" s="760"/>
      <c r="HAE172" s="760"/>
      <c r="HAF172" s="760"/>
      <c r="HAG172" s="760"/>
      <c r="HAH172" s="760"/>
      <c r="HAI172" s="760"/>
      <c r="HAJ172" s="760"/>
      <c r="HAK172" s="760"/>
      <c r="HAL172" s="760"/>
      <c r="HAM172" s="760"/>
      <c r="HAN172" s="760"/>
      <c r="HAO172" s="760"/>
      <c r="HAP172" s="760"/>
      <c r="HAQ172" s="760"/>
      <c r="HAR172" s="760"/>
      <c r="HAS172" s="760"/>
      <c r="HAT172" s="760"/>
      <c r="HAU172" s="760"/>
      <c r="HAV172" s="760"/>
      <c r="HAW172" s="760"/>
      <c r="HAX172" s="760"/>
      <c r="HAY172" s="760"/>
      <c r="HAZ172" s="760"/>
      <c r="HBA172" s="760"/>
      <c r="HBB172" s="760"/>
      <c r="HBC172" s="760"/>
      <c r="HBD172" s="760"/>
      <c r="HBE172" s="760"/>
      <c r="HBF172" s="760"/>
      <c r="HBG172" s="760"/>
      <c r="HBH172" s="760"/>
      <c r="HBI172" s="760"/>
      <c r="HBJ172" s="760"/>
      <c r="HBK172" s="760"/>
      <c r="HBL172" s="760"/>
      <c r="HBM172" s="760"/>
      <c r="HBN172" s="760"/>
      <c r="HBO172" s="760"/>
      <c r="HBP172" s="760"/>
      <c r="HBQ172" s="760"/>
      <c r="HBR172" s="760"/>
      <c r="HBS172" s="760"/>
      <c r="HBT172" s="760"/>
      <c r="HBU172" s="760"/>
      <c r="HBV172" s="760"/>
      <c r="HBW172" s="760"/>
      <c r="HBX172" s="760"/>
      <c r="HBY172" s="760"/>
      <c r="HBZ172" s="760"/>
      <c r="HCA172" s="760"/>
      <c r="HCB172" s="760"/>
      <c r="HCC172" s="760"/>
      <c r="HCD172" s="760"/>
      <c r="HCE172" s="760"/>
      <c r="HCF172" s="760"/>
      <c r="HCG172" s="760"/>
      <c r="HCH172" s="760"/>
      <c r="HCI172" s="760"/>
      <c r="HCJ172" s="760"/>
      <c r="HCK172" s="760"/>
      <c r="HCL172" s="760"/>
      <c r="HCM172" s="760"/>
      <c r="HCN172" s="760"/>
      <c r="HCO172" s="760"/>
      <c r="HCP172" s="760"/>
      <c r="HCQ172" s="760"/>
      <c r="HCR172" s="760"/>
      <c r="HCS172" s="760"/>
      <c r="HCT172" s="760"/>
      <c r="HCU172" s="760"/>
      <c r="HCV172" s="760"/>
      <c r="HCW172" s="760"/>
      <c r="HCX172" s="760"/>
      <c r="HCY172" s="760"/>
      <c r="HCZ172" s="760"/>
      <c r="HDA172" s="760"/>
      <c r="HDB172" s="760"/>
      <c r="HDC172" s="760"/>
      <c r="HDD172" s="760"/>
      <c r="HDE172" s="760"/>
      <c r="HDF172" s="760"/>
      <c r="HDG172" s="760"/>
      <c r="HDH172" s="760"/>
      <c r="HDI172" s="760"/>
      <c r="HDJ172" s="760"/>
      <c r="HDK172" s="760"/>
      <c r="HDL172" s="760"/>
      <c r="HDM172" s="760"/>
      <c r="HDN172" s="760"/>
      <c r="HDO172" s="760"/>
      <c r="HDP172" s="760"/>
      <c r="HDQ172" s="760"/>
      <c r="HDR172" s="760"/>
      <c r="HDS172" s="760"/>
      <c r="HDT172" s="760"/>
      <c r="HDU172" s="760"/>
      <c r="HDV172" s="760"/>
      <c r="HDW172" s="760"/>
      <c r="HDX172" s="760"/>
      <c r="HDY172" s="760"/>
      <c r="HDZ172" s="760"/>
      <c r="HEA172" s="760"/>
      <c r="HEB172" s="760"/>
      <c r="HEC172" s="760"/>
      <c r="HED172" s="760"/>
      <c r="HEE172" s="760"/>
      <c r="HEF172" s="760"/>
      <c r="HEG172" s="760"/>
      <c r="HEH172" s="760"/>
      <c r="HEI172" s="760"/>
      <c r="HEJ172" s="760"/>
      <c r="HEK172" s="760"/>
      <c r="HEL172" s="760"/>
      <c r="HEM172" s="760"/>
      <c r="HEN172" s="760"/>
      <c r="HEO172" s="760"/>
      <c r="HEP172" s="760"/>
      <c r="HEQ172" s="760"/>
      <c r="HER172" s="760"/>
      <c r="HES172" s="760"/>
      <c r="HET172" s="760"/>
      <c r="HEU172" s="760"/>
      <c r="HEV172" s="760"/>
      <c r="HEW172" s="760"/>
      <c r="HEX172" s="760"/>
      <c r="HEY172" s="760"/>
      <c r="HEZ172" s="760"/>
      <c r="HFA172" s="760"/>
      <c r="HFB172" s="760"/>
      <c r="HFC172" s="760"/>
      <c r="HFD172" s="760"/>
      <c r="HFE172" s="760"/>
      <c r="HFF172" s="760"/>
      <c r="HFG172" s="760"/>
      <c r="HFH172" s="760"/>
      <c r="HFI172" s="760"/>
      <c r="HFJ172" s="760"/>
      <c r="HFK172" s="760"/>
      <c r="HFL172" s="760"/>
      <c r="HFM172" s="760"/>
      <c r="HFN172" s="760"/>
      <c r="HFO172" s="760"/>
      <c r="HFP172" s="760"/>
      <c r="HFQ172" s="760"/>
      <c r="HFR172" s="760"/>
      <c r="HFS172" s="760"/>
      <c r="HFT172" s="760"/>
      <c r="HFU172" s="760"/>
      <c r="HFV172" s="760"/>
      <c r="HFW172" s="760"/>
      <c r="HFX172" s="760"/>
      <c r="HFY172" s="760"/>
      <c r="HFZ172" s="760"/>
      <c r="HGA172" s="760"/>
      <c r="HGB172" s="760"/>
      <c r="HGC172" s="760"/>
      <c r="HGD172" s="760"/>
      <c r="HGE172" s="760"/>
      <c r="HGF172" s="760"/>
      <c r="HGG172" s="760"/>
      <c r="HGH172" s="760"/>
      <c r="HGI172" s="760"/>
      <c r="HGJ172" s="760"/>
      <c r="HGK172" s="760"/>
      <c r="HGL172" s="760"/>
      <c r="HGM172" s="760"/>
      <c r="HGN172" s="760"/>
      <c r="HGO172" s="760"/>
      <c r="HGP172" s="760"/>
      <c r="HGQ172" s="760"/>
      <c r="HGR172" s="760"/>
      <c r="HGS172" s="760"/>
      <c r="HGT172" s="760"/>
      <c r="HGU172" s="760"/>
      <c r="HGV172" s="760"/>
      <c r="HGW172" s="760"/>
      <c r="HGX172" s="760"/>
      <c r="HGY172" s="760"/>
      <c r="HGZ172" s="760"/>
      <c r="HHA172" s="760"/>
      <c r="HHB172" s="760"/>
      <c r="HHC172" s="760"/>
      <c r="HHD172" s="760"/>
      <c r="HHE172" s="760"/>
      <c r="HHF172" s="760"/>
      <c r="HHG172" s="760"/>
      <c r="HHH172" s="760"/>
      <c r="HHI172" s="760"/>
      <c r="HHJ172" s="760"/>
      <c r="HHK172" s="760"/>
      <c r="HHL172" s="760"/>
      <c r="HHM172" s="760"/>
      <c r="HHN172" s="760"/>
      <c r="HHO172" s="760"/>
      <c r="HHP172" s="760"/>
      <c r="HHQ172" s="760"/>
      <c r="HHR172" s="760"/>
      <c r="HHS172" s="760"/>
      <c r="HHT172" s="760"/>
      <c r="HHU172" s="760"/>
      <c r="HHV172" s="760"/>
      <c r="HHW172" s="760"/>
      <c r="HHX172" s="760"/>
      <c r="HHY172" s="760"/>
      <c r="HHZ172" s="760"/>
      <c r="HIA172" s="760"/>
      <c r="HIB172" s="760"/>
      <c r="HIC172" s="760"/>
      <c r="HID172" s="760"/>
      <c r="HIE172" s="760"/>
      <c r="HIF172" s="760"/>
      <c r="HIG172" s="760"/>
      <c r="HIH172" s="760"/>
      <c r="HII172" s="760"/>
      <c r="HIJ172" s="760"/>
      <c r="HIK172" s="760"/>
      <c r="HIL172" s="760"/>
      <c r="HIM172" s="760"/>
      <c r="HIN172" s="760"/>
      <c r="HIO172" s="760"/>
      <c r="HIP172" s="760"/>
      <c r="HIQ172" s="760"/>
      <c r="HIR172" s="760"/>
      <c r="HIS172" s="760"/>
      <c r="HIT172" s="760"/>
      <c r="HIU172" s="760"/>
      <c r="HIV172" s="760"/>
      <c r="HIW172" s="760"/>
      <c r="HIX172" s="760"/>
      <c r="HIY172" s="760"/>
      <c r="HIZ172" s="760"/>
      <c r="HJA172" s="760"/>
      <c r="HJB172" s="760"/>
      <c r="HJC172" s="760"/>
      <c r="HJD172" s="760"/>
      <c r="HJE172" s="760"/>
      <c r="HJF172" s="760"/>
      <c r="HJG172" s="760"/>
      <c r="HJH172" s="760"/>
      <c r="HJI172" s="760"/>
      <c r="HJJ172" s="760"/>
      <c r="HJK172" s="760"/>
      <c r="HJL172" s="760"/>
      <c r="HJM172" s="760"/>
      <c r="HJN172" s="760"/>
      <c r="HJO172" s="760"/>
      <c r="HJP172" s="760"/>
      <c r="HJQ172" s="760"/>
      <c r="HJR172" s="760"/>
      <c r="HJS172" s="760"/>
      <c r="HJT172" s="760"/>
      <c r="HJU172" s="760"/>
      <c r="HJV172" s="760"/>
      <c r="HJW172" s="760"/>
      <c r="HJX172" s="760"/>
      <c r="HJY172" s="760"/>
      <c r="HJZ172" s="760"/>
      <c r="HKA172" s="760"/>
      <c r="HKB172" s="760"/>
      <c r="HKC172" s="760"/>
      <c r="HKD172" s="760"/>
      <c r="HKE172" s="760"/>
      <c r="HKF172" s="760"/>
      <c r="HKG172" s="760"/>
      <c r="HKH172" s="760"/>
      <c r="HKI172" s="760"/>
      <c r="HKJ172" s="760"/>
      <c r="HKK172" s="760"/>
      <c r="HKL172" s="760"/>
      <c r="HKM172" s="760"/>
      <c r="HKN172" s="760"/>
      <c r="HKO172" s="760"/>
      <c r="HKP172" s="760"/>
      <c r="HKQ172" s="760"/>
      <c r="HKR172" s="760"/>
      <c r="HKS172" s="760"/>
      <c r="HKT172" s="760"/>
      <c r="HKU172" s="760"/>
      <c r="HKV172" s="760"/>
      <c r="HKW172" s="760"/>
      <c r="HKX172" s="760"/>
      <c r="HKY172" s="760"/>
      <c r="HKZ172" s="760"/>
      <c r="HLA172" s="760"/>
      <c r="HLB172" s="760"/>
      <c r="HLC172" s="760"/>
      <c r="HLD172" s="760"/>
      <c r="HLE172" s="760"/>
      <c r="HLF172" s="760"/>
      <c r="HLG172" s="760"/>
      <c r="HLH172" s="760"/>
      <c r="HLI172" s="760"/>
      <c r="HLJ172" s="760"/>
      <c r="HLK172" s="760"/>
      <c r="HLL172" s="760"/>
      <c r="HLM172" s="760"/>
      <c r="HLN172" s="760"/>
      <c r="HLO172" s="760"/>
      <c r="HLP172" s="760"/>
      <c r="HLQ172" s="760"/>
      <c r="HLR172" s="760"/>
      <c r="HLS172" s="760"/>
      <c r="HLT172" s="760"/>
      <c r="HLU172" s="760"/>
      <c r="HLV172" s="760"/>
      <c r="HLW172" s="760"/>
      <c r="HLX172" s="760"/>
      <c r="HLY172" s="760"/>
      <c r="HLZ172" s="760"/>
      <c r="HMA172" s="760"/>
      <c r="HMB172" s="760"/>
      <c r="HMC172" s="760"/>
      <c r="HMD172" s="760"/>
      <c r="HME172" s="760"/>
      <c r="HMF172" s="760"/>
      <c r="HMG172" s="760"/>
      <c r="HMH172" s="760"/>
      <c r="HMI172" s="760"/>
      <c r="HMJ172" s="760"/>
      <c r="HMK172" s="760"/>
      <c r="HML172" s="760"/>
      <c r="HMM172" s="760"/>
      <c r="HMN172" s="760"/>
      <c r="HMO172" s="760"/>
      <c r="HMP172" s="760"/>
      <c r="HMQ172" s="760"/>
      <c r="HMR172" s="760"/>
      <c r="HMS172" s="760"/>
      <c r="HMT172" s="760"/>
      <c r="HMU172" s="760"/>
      <c r="HMV172" s="760"/>
      <c r="HMW172" s="760"/>
      <c r="HMX172" s="760"/>
      <c r="HMY172" s="760"/>
      <c r="HMZ172" s="760"/>
      <c r="HNA172" s="760"/>
      <c r="HNB172" s="760"/>
      <c r="HNC172" s="760"/>
      <c r="HND172" s="760"/>
      <c r="HNE172" s="760"/>
      <c r="HNF172" s="760"/>
      <c r="HNG172" s="760"/>
      <c r="HNH172" s="760"/>
      <c r="HNI172" s="760"/>
      <c r="HNJ172" s="760"/>
      <c r="HNK172" s="760"/>
      <c r="HNL172" s="760"/>
      <c r="HNM172" s="760"/>
      <c r="HNN172" s="760"/>
      <c r="HNO172" s="760"/>
      <c r="HNP172" s="760"/>
      <c r="HNQ172" s="760"/>
      <c r="HNR172" s="760"/>
      <c r="HNS172" s="760"/>
      <c r="HNT172" s="760"/>
      <c r="HNU172" s="760"/>
      <c r="HNV172" s="760"/>
      <c r="HNW172" s="760"/>
      <c r="HNX172" s="760"/>
      <c r="HNY172" s="760"/>
      <c r="HNZ172" s="760"/>
      <c r="HOA172" s="760"/>
      <c r="HOB172" s="760"/>
      <c r="HOC172" s="760"/>
      <c r="HOD172" s="760"/>
      <c r="HOE172" s="760"/>
      <c r="HOF172" s="760"/>
      <c r="HOG172" s="760"/>
      <c r="HOH172" s="760"/>
      <c r="HOI172" s="760"/>
      <c r="HOJ172" s="760"/>
      <c r="HOK172" s="760"/>
      <c r="HOL172" s="760"/>
      <c r="HOM172" s="760"/>
      <c r="HON172" s="760"/>
      <c r="HOO172" s="760"/>
      <c r="HOP172" s="760"/>
      <c r="HOQ172" s="760"/>
      <c r="HOR172" s="760"/>
      <c r="HOS172" s="760"/>
      <c r="HOT172" s="760"/>
      <c r="HOU172" s="760"/>
      <c r="HOV172" s="760"/>
      <c r="HOW172" s="760"/>
      <c r="HOX172" s="760"/>
      <c r="HOY172" s="760"/>
      <c r="HOZ172" s="760"/>
      <c r="HPA172" s="760"/>
      <c r="HPB172" s="760"/>
      <c r="HPC172" s="760"/>
      <c r="HPD172" s="760"/>
      <c r="HPE172" s="760"/>
      <c r="HPF172" s="760"/>
      <c r="HPG172" s="760"/>
      <c r="HPH172" s="760"/>
      <c r="HPI172" s="760"/>
      <c r="HPJ172" s="760"/>
      <c r="HPK172" s="760"/>
      <c r="HPL172" s="760"/>
      <c r="HPM172" s="760"/>
      <c r="HPN172" s="760"/>
      <c r="HPO172" s="760"/>
      <c r="HPP172" s="760"/>
      <c r="HPQ172" s="760"/>
      <c r="HPR172" s="760"/>
      <c r="HPS172" s="760"/>
      <c r="HPT172" s="760"/>
      <c r="HPU172" s="760"/>
      <c r="HPV172" s="760"/>
      <c r="HPW172" s="760"/>
      <c r="HPX172" s="760"/>
      <c r="HPY172" s="760"/>
      <c r="HPZ172" s="760"/>
      <c r="HQA172" s="760"/>
      <c r="HQB172" s="760"/>
      <c r="HQC172" s="760"/>
      <c r="HQD172" s="760"/>
      <c r="HQE172" s="760"/>
      <c r="HQF172" s="760"/>
      <c r="HQG172" s="760"/>
      <c r="HQH172" s="760"/>
      <c r="HQI172" s="760"/>
      <c r="HQJ172" s="760"/>
      <c r="HQK172" s="760"/>
      <c r="HQL172" s="760"/>
      <c r="HQM172" s="760"/>
      <c r="HQN172" s="760"/>
      <c r="HQO172" s="760"/>
      <c r="HQP172" s="760"/>
      <c r="HQQ172" s="760"/>
      <c r="HQR172" s="760"/>
      <c r="HQS172" s="760"/>
      <c r="HQT172" s="760"/>
      <c r="HQU172" s="760"/>
      <c r="HQV172" s="760"/>
      <c r="HQW172" s="760"/>
      <c r="HQX172" s="760"/>
      <c r="HQY172" s="760"/>
      <c r="HQZ172" s="760"/>
      <c r="HRA172" s="760"/>
      <c r="HRB172" s="760"/>
      <c r="HRC172" s="760"/>
      <c r="HRD172" s="760"/>
      <c r="HRE172" s="760"/>
      <c r="HRF172" s="760"/>
      <c r="HRG172" s="760"/>
      <c r="HRH172" s="760"/>
      <c r="HRI172" s="760"/>
      <c r="HRJ172" s="760"/>
      <c r="HRK172" s="760"/>
      <c r="HRL172" s="760"/>
      <c r="HRM172" s="760"/>
      <c r="HRN172" s="760"/>
      <c r="HRO172" s="760"/>
      <c r="HRP172" s="760"/>
      <c r="HRQ172" s="760"/>
      <c r="HRR172" s="760"/>
      <c r="HRS172" s="760"/>
      <c r="HRT172" s="760"/>
      <c r="HRU172" s="760"/>
      <c r="HRV172" s="760"/>
      <c r="HRW172" s="760"/>
      <c r="HRX172" s="760"/>
      <c r="HRY172" s="760"/>
      <c r="HRZ172" s="760"/>
      <c r="HSA172" s="760"/>
      <c r="HSB172" s="760"/>
      <c r="HSC172" s="760"/>
      <c r="HSD172" s="760"/>
      <c r="HSE172" s="760"/>
      <c r="HSF172" s="760"/>
      <c r="HSG172" s="760"/>
      <c r="HSH172" s="760"/>
      <c r="HSI172" s="760"/>
      <c r="HSJ172" s="760"/>
      <c r="HSK172" s="760"/>
      <c r="HSL172" s="760"/>
      <c r="HSM172" s="760"/>
      <c r="HSN172" s="760"/>
      <c r="HSO172" s="760"/>
      <c r="HSP172" s="760"/>
      <c r="HSQ172" s="760"/>
      <c r="HSR172" s="760"/>
      <c r="HSS172" s="760"/>
      <c r="HST172" s="760"/>
      <c r="HSU172" s="760"/>
      <c r="HSV172" s="760"/>
      <c r="HSW172" s="760"/>
      <c r="HSX172" s="760"/>
      <c r="HSY172" s="760"/>
      <c r="HSZ172" s="760"/>
      <c r="HTA172" s="760"/>
      <c r="HTB172" s="760"/>
      <c r="HTC172" s="760"/>
      <c r="HTD172" s="760"/>
      <c r="HTE172" s="760"/>
      <c r="HTF172" s="760"/>
      <c r="HTG172" s="760"/>
      <c r="HTH172" s="760"/>
      <c r="HTI172" s="760"/>
      <c r="HTJ172" s="760"/>
      <c r="HTK172" s="760"/>
      <c r="HTL172" s="760"/>
      <c r="HTM172" s="760"/>
      <c r="HTN172" s="760"/>
      <c r="HTO172" s="760"/>
      <c r="HTP172" s="760"/>
      <c r="HTQ172" s="760"/>
      <c r="HTR172" s="760"/>
      <c r="HTS172" s="760"/>
      <c r="HTT172" s="760"/>
      <c r="HTU172" s="760"/>
      <c r="HTV172" s="760"/>
      <c r="HTW172" s="760"/>
      <c r="HTX172" s="760"/>
      <c r="HTY172" s="760"/>
      <c r="HTZ172" s="760"/>
      <c r="HUA172" s="760"/>
      <c r="HUB172" s="760"/>
      <c r="HUC172" s="760"/>
      <c r="HUD172" s="760"/>
      <c r="HUE172" s="760"/>
      <c r="HUF172" s="760"/>
      <c r="HUG172" s="760"/>
      <c r="HUH172" s="760"/>
      <c r="HUI172" s="760"/>
      <c r="HUJ172" s="760"/>
      <c r="HUK172" s="760"/>
      <c r="HUL172" s="760"/>
      <c r="HUM172" s="760"/>
      <c r="HUN172" s="760"/>
      <c r="HUO172" s="760"/>
      <c r="HUP172" s="760"/>
      <c r="HUQ172" s="760"/>
      <c r="HUR172" s="760"/>
      <c r="HUS172" s="760"/>
      <c r="HUT172" s="760"/>
      <c r="HUU172" s="760"/>
      <c r="HUV172" s="760"/>
      <c r="HUW172" s="760"/>
      <c r="HUX172" s="760"/>
      <c r="HUY172" s="760"/>
      <c r="HUZ172" s="760"/>
      <c r="HVA172" s="760"/>
      <c r="HVB172" s="760"/>
      <c r="HVC172" s="760"/>
      <c r="HVD172" s="760"/>
      <c r="HVE172" s="760"/>
      <c r="HVF172" s="760"/>
      <c r="HVG172" s="760"/>
      <c r="HVH172" s="760"/>
      <c r="HVI172" s="760"/>
      <c r="HVJ172" s="760"/>
      <c r="HVK172" s="760"/>
      <c r="HVL172" s="760"/>
      <c r="HVM172" s="760"/>
      <c r="HVN172" s="760"/>
      <c r="HVO172" s="760"/>
      <c r="HVP172" s="760"/>
      <c r="HVQ172" s="760"/>
      <c r="HVR172" s="760"/>
      <c r="HVS172" s="760"/>
      <c r="HVT172" s="760"/>
      <c r="HVU172" s="760"/>
      <c r="HVV172" s="760"/>
      <c r="HVW172" s="760"/>
      <c r="HVX172" s="760"/>
      <c r="HVY172" s="760"/>
      <c r="HVZ172" s="760"/>
      <c r="HWA172" s="760"/>
      <c r="HWB172" s="760"/>
      <c r="HWC172" s="760"/>
      <c r="HWD172" s="760"/>
      <c r="HWE172" s="760"/>
      <c r="HWF172" s="760"/>
      <c r="HWG172" s="760"/>
      <c r="HWH172" s="760"/>
      <c r="HWI172" s="760"/>
      <c r="HWJ172" s="760"/>
      <c r="HWK172" s="760"/>
      <c r="HWL172" s="760"/>
      <c r="HWM172" s="760"/>
      <c r="HWN172" s="760"/>
      <c r="HWO172" s="760"/>
      <c r="HWP172" s="760"/>
      <c r="HWQ172" s="760"/>
      <c r="HWR172" s="760"/>
      <c r="HWS172" s="760"/>
      <c r="HWT172" s="760"/>
      <c r="HWU172" s="760"/>
      <c r="HWV172" s="760"/>
      <c r="HWW172" s="760"/>
      <c r="HWX172" s="760"/>
      <c r="HWY172" s="760"/>
      <c r="HWZ172" s="760"/>
      <c r="HXA172" s="760"/>
      <c r="HXB172" s="760"/>
      <c r="HXC172" s="760"/>
      <c r="HXD172" s="760"/>
      <c r="HXE172" s="760"/>
      <c r="HXF172" s="760"/>
      <c r="HXG172" s="760"/>
      <c r="HXH172" s="760"/>
      <c r="HXI172" s="760"/>
      <c r="HXJ172" s="760"/>
      <c r="HXK172" s="760"/>
      <c r="HXL172" s="760"/>
      <c r="HXM172" s="760"/>
      <c r="HXN172" s="760"/>
      <c r="HXO172" s="760"/>
      <c r="HXP172" s="760"/>
      <c r="HXQ172" s="760"/>
      <c r="HXR172" s="760"/>
      <c r="HXS172" s="760"/>
      <c r="HXT172" s="760"/>
      <c r="HXU172" s="760"/>
      <c r="HXV172" s="760"/>
      <c r="HXW172" s="760"/>
      <c r="HXX172" s="760"/>
      <c r="HXY172" s="760"/>
      <c r="HXZ172" s="760"/>
      <c r="HYA172" s="760"/>
      <c r="HYB172" s="760"/>
      <c r="HYC172" s="760"/>
      <c r="HYD172" s="760"/>
      <c r="HYE172" s="760"/>
      <c r="HYF172" s="760"/>
      <c r="HYG172" s="760"/>
      <c r="HYH172" s="760"/>
      <c r="HYI172" s="760"/>
      <c r="HYJ172" s="760"/>
      <c r="HYK172" s="760"/>
      <c r="HYL172" s="760"/>
      <c r="HYM172" s="760"/>
      <c r="HYN172" s="760"/>
      <c r="HYO172" s="760"/>
      <c r="HYP172" s="760"/>
      <c r="HYQ172" s="760"/>
      <c r="HYR172" s="760"/>
      <c r="HYS172" s="760"/>
      <c r="HYT172" s="760"/>
      <c r="HYU172" s="760"/>
      <c r="HYV172" s="760"/>
      <c r="HYW172" s="760"/>
      <c r="HYX172" s="760"/>
      <c r="HYY172" s="760"/>
      <c r="HYZ172" s="760"/>
      <c r="HZA172" s="760"/>
      <c r="HZB172" s="760"/>
      <c r="HZC172" s="760"/>
      <c r="HZD172" s="760"/>
      <c r="HZE172" s="760"/>
      <c r="HZF172" s="760"/>
      <c r="HZG172" s="760"/>
      <c r="HZH172" s="760"/>
      <c r="HZI172" s="760"/>
      <c r="HZJ172" s="760"/>
      <c r="HZK172" s="760"/>
      <c r="HZL172" s="760"/>
      <c r="HZM172" s="760"/>
      <c r="HZN172" s="760"/>
      <c r="HZO172" s="760"/>
      <c r="HZP172" s="760"/>
      <c r="HZQ172" s="760"/>
      <c r="HZR172" s="760"/>
      <c r="HZS172" s="760"/>
      <c r="HZT172" s="760"/>
      <c r="HZU172" s="760"/>
      <c r="HZV172" s="760"/>
      <c r="HZW172" s="760"/>
      <c r="HZX172" s="760"/>
      <c r="HZY172" s="760"/>
      <c r="HZZ172" s="760"/>
      <c r="IAA172" s="760"/>
      <c r="IAB172" s="760"/>
      <c r="IAC172" s="760"/>
      <c r="IAD172" s="760"/>
      <c r="IAE172" s="760"/>
      <c r="IAF172" s="760"/>
      <c r="IAG172" s="760"/>
      <c r="IAH172" s="760"/>
      <c r="IAI172" s="760"/>
      <c r="IAJ172" s="760"/>
      <c r="IAK172" s="760"/>
      <c r="IAL172" s="760"/>
      <c r="IAM172" s="760"/>
      <c r="IAN172" s="760"/>
      <c r="IAO172" s="760"/>
      <c r="IAP172" s="760"/>
      <c r="IAQ172" s="760"/>
      <c r="IAR172" s="760"/>
      <c r="IAS172" s="760"/>
      <c r="IAT172" s="760"/>
      <c r="IAU172" s="760"/>
      <c r="IAV172" s="760"/>
      <c r="IAW172" s="760"/>
      <c r="IAX172" s="760"/>
      <c r="IAY172" s="760"/>
      <c r="IAZ172" s="760"/>
      <c r="IBA172" s="760"/>
      <c r="IBB172" s="760"/>
      <c r="IBC172" s="760"/>
      <c r="IBD172" s="760"/>
      <c r="IBE172" s="760"/>
      <c r="IBF172" s="760"/>
      <c r="IBG172" s="760"/>
      <c r="IBH172" s="760"/>
      <c r="IBI172" s="760"/>
      <c r="IBJ172" s="760"/>
      <c r="IBK172" s="760"/>
      <c r="IBL172" s="760"/>
      <c r="IBM172" s="760"/>
      <c r="IBN172" s="760"/>
      <c r="IBO172" s="760"/>
      <c r="IBP172" s="760"/>
      <c r="IBQ172" s="760"/>
      <c r="IBR172" s="760"/>
      <c r="IBS172" s="760"/>
      <c r="IBT172" s="760"/>
      <c r="IBU172" s="760"/>
      <c r="IBV172" s="760"/>
      <c r="IBW172" s="760"/>
      <c r="IBX172" s="760"/>
      <c r="IBY172" s="760"/>
      <c r="IBZ172" s="760"/>
      <c r="ICA172" s="760"/>
      <c r="ICB172" s="760"/>
      <c r="ICC172" s="760"/>
      <c r="ICD172" s="760"/>
      <c r="ICE172" s="760"/>
      <c r="ICF172" s="760"/>
      <c r="ICG172" s="760"/>
      <c r="ICH172" s="760"/>
      <c r="ICI172" s="760"/>
      <c r="ICJ172" s="760"/>
      <c r="ICK172" s="760"/>
      <c r="ICL172" s="760"/>
      <c r="ICM172" s="760"/>
      <c r="ICN172" s="760"/>
      <c r="ICO172" s="760"/>
      <c r="ICP172" s="760"/>
      <c r="ICQ172" s="760"/>
      <c r="ICR172" s="760"/>
      <c r="ICS172" s="760"/>
      <c r="ICT172" s="760"/>
      <c r="ICU172" s="760"/>
      <c r="ICV172" s="760"/>
      <c r="ICW172" s="760"/>
      <c r="ICX172" s="760"/>
      <c r="ICY172" s="760"/>
      <c r="ICZ172" s="760"/>
      <c r="IDA172" s="760"/>
      <c r="IDB172" s="760"/>
      <c r="IDC172" s="760"/>
      <c r="IDD172" s="760"/>
      <c r="IDE172" s="760"/>
      <c r="IDF172" s="760"/>
      <c r="IDG172" s="760"/>
      <c r="IDH172" s="760"/>
      <c r="IDI172" s="760"/>
      <c r="IDJ172" s="760"/>
      <c r="IDK172" s="760"/>
      <c r="IDL172" s="760"/>
      <c r="IDM172" s="760"/>
      <c r="IDN172" s="760"/>
      <c r="IDO172" s="760"/>
      <c r="IDP172" s="760"/>
      <c r="IDQ172" s="760"/>
      <c r="IDR172" s="760"/>
      <c r="IDS172" s="760"/>
      <c r="IDT172" s="760"/>
      <c r="IDU172" s="760"/>
      <c r="IDV172" s="760"/>
      <c r="IDW172" s="760"/>
      <c r="IDX172" s="760"/>
      <c r="IDY172" s="760"/>
      <c r="IDZ172" s="760"/>
      <c r="IEA172" s="760"/>
      <c r="IEB172" s="760"/>
      <c r="IEC172" s="760"/>
      <c r="IED172" s="760"/>
      <c r="IEE172" s="760"/>
      <c r="IEF172" s="760"/>
      <c r="IEG172" s="760"/>
      <c r="IEH172" s="760"/>
      <c r="IEI172" s="760"/>
      <c r="IEJ172" s="760"/>
      <c r="IEK172" s="760"/>
      <c r="IEL172" s="760"/>
      <c r="IEM172" s="760"/>
      <c r="IEN172" s="760"/>
      <c r="IEO172" s="760"/>
      <c r="IEP172" s="760"/>
      <c r="IEQ172" s="760"/>
      <c r="IER172" s="760"/>
      <c r="IES172" s="760"/>
      <c r="IET172" s="760"/>
      <c r="IEU172" s="760"/>
      <c r="IEV172" s="760"/>
      <c r="IEW172" s="760"/>
      <c r="IEX172" s="760"/>
      <c r="IEY172" s="760"/>
      <c r="IEZ172" s="760"/>
      <c r="IFA172" s="760"/>
      <c r="IFB172" s="760"/>
      <c r="IFC172" s="760"/>
      <c r="IFD172" s="760"/>
      <c r="IFE172" s="760"/>
      <c r="IFF172" s="760"/>
      <c r="IFG172" s="760"/>
      <c r="IFH172" s="760"/>
      <c r="IFI172" s="760"/>
      <c r="IFJ172" s="760"/>
      <c r="IFK172" s="760"/>
      <c r="IFL172" s="760"/>
      <c r="IFM172" s="760"/>
      <c r="IFN172" s="760"/>
      <c r="IFO172" s="760"/>
      <c r="IFP172" s="760"/>
      <c r="IFQ172" s="760"/>
      <c r="IFR172" s="760"/>
      <c r="IFS172" s="760"/>
      <c r="IFT172" s="760"/>
      <c r="IFU172" s="760"/>
      <c r="IFV172" s="760"/>
      <c r="IFW172" s="760"/>
      <c r="IFX172" s="760"/>
      <c r="IFY172" s="760"/>
      <c r="IFZ172" s="760"/>
      <c r="IGA172" s="760"/>
      <c r="IGB172" s="760"/>
      <c r="IGC172" s="760"/>
      <c r="IGD172" s="760"/>
      <c r="IGE172" s="760"/>
      <c r="IGF172" s="760"/>
      <c r="IGG172" s="760"/>
      <c r="IGH172" s="760"/>
      <c r="IGI172" s="760"/>
      <c r="IGJ172" s="760"/>
      <c r="IGK172" s="760"/>
      <c r="IGL172" s="760"/>
      <c r="IGM172" s="760"/>
      <c r="IGN172" s="760"/>
      <c r="IGO172" s="760"/>
      <c r="IGP172" s="760"/>
      <c r="IGQ172" s="760"/>
      <c r="IGR172" s="760"/>
      <c r="IGS172" s="760"/>
      <c r="IGT172" s="760"/>
      <c r="IGU172" s="760"/>
      <c r="IGV172" s="760"/>
      <c r="IGW172" s="760"/>
      <c r="IGX172" s="760"/>
      <c r="IGY172" s="760"/>
      <c r="IGZ172" s="760"/>
      <c r="IHA172" s="760"/>
      <c r="IHB172" s="760"/>
      <c r="IHC172" s="760"/>
      <c r="IHD172" s="760"/>
      <c r="IHE172" s="760"/>
      <c r="IHF172" s="760"/>
      <c r="IHG172" s="760"/>
      <c r="IHH172" s="760"/>
      <c r="IHI172" s="760"/>
      <c r="IHJ172" s="760"/>
      <c r="IHK172" s="760"/>
      <c r="IHL172" s="760"/>
      <c r="IHM172" s="760"/>
      <c r="IHN172" s="760"/>
      <c r="IHO172" s="760"/>
      <c r="IHP172" s="760"/>
      <c r="IHQ172" s="760"/>
      <c r="IHR172" s="760"/>
      <c r="IHS172" s="760"/>
      <c r="IHT172" s="760"/>
      <c r="IHU172" s="760"/>
      <c r="IHV172" s="760"/>
      <c r="IHW172" s="760"/>
      <c r="IHX172" s="760"/>
      <c r="IHY172" s="760"/>
      <c r="IHZ172" s="760"/>
      <c r="IIA172" s="760"/>
      <c r="IIB172" s="760"/>
      <c r="IIC172" s="760"/>
      <c r="IID172" s="760"/>
      <c r="IIE172" s="760"/>
      <c r="IIF172" s="760"/>
      <c r="IIG172" s="760"/>
      <c r="IIH172" s="760"/>
      <c r="III172" s="760"/>
      <c r="IIJ172" s="760"/>
      <c r="IIK172" s="760"/>
      <c r="IIL172" s="760"/>
      <c r="IIM172" s="760"/>
      <c r="IIN172" s="760"/>
      <c r="IIO172" s="760"/>
      <c r="IIP172" s="760"/>
      <c r="IIQ172" s="760"/>
      <c r="IIR172" s="760"/>
      <c r="IIS172" s="760"/>
      <c r="IIT172" s="760"/>
      <c r="IIU172" s="760"/>
      <c r="IIV172" s="760"/>
      <c r="IIW172" s="760"/>
      <c r="IIX172" s="760"/>
      <c r="IIY172" s="760"/>
      <c r="IIZ172" s="760"/>
      <c r="IJA172" s="760"/>
      <c r="IJB172" s="760"/>
      <c r="IJC172" s="760"/>
      <c r="IJD172" s="760"/>
      <c r="IJE172" s="760"/>
      <c r="IJF172" s="760"/>
      <c r="IJG172" s="760"/>
      <c r="IJH172" s="760"/>
      <c r="IJI172" s="760"/>
      <c r="IJJ172" s="760"/>
      <c r="IJK172" s="760"/>
      <c r="IJL172" s="760"/>
      <c r="IJM172" s="760"/>
      <c r="IJN172" s="760"/>
      <c r="IJO172" s="760"/>
      <c r="IJP172" s="760"/>
      <c r="IJQ172" s="760"/>
      <c r="IJR172" s="760"/>
      <c r="IJS172" s="760"/>
      <c r="IJT172" s="760"/>
      <c r="IJU172" s="760"/>
      <c r="IJV172" s="760"/>
      <c r="IJW172" s="760"/>
      <c r="IJX172" s="760"/>
      <c r="IJY172" s="760"/>
      <c r="IJZ172" s="760"/>
      <c r="IKA172" s="760"/>
      <c r="IKB172" s="760"/>
      <c r="IKC172" s="760"/>
      <c r="IKD172" s="760"/>
      <c r="IKE172" s="760"/>
      <c r="IKF172" s="760"/>
      <c r="IKG172" s="760"/>
      <c r="IKH172" s="760"/>
      <c r="IKI172" s="760"/>
      <c r="IKJ172" s="760"/>
      <c r="IKK172" s="760"/>
      <c r="IKL172" s="760"/>
      <c r="IKM172" s="760"/>
      <c r="IKN172" s="760"/>
      <c r="IKO172" s="760"/>
      <c r="IKP172" s="760"/>
      <c r="IKQ172" s="760"/>
      <c r="IKR172" s="760"/>
      <c r="IKS172" s="760"/>
      <c r="IKT172" s="760"/>
      <c r="IKU172" s="760"/>
      <c r="IKV172" s="760"/>
      <c r="IKW172" s="760"/>
      <c r="IKX172" s="760"/>
      <c r="IKY172" s="760"/>
      <c r="IKZ172" s="760"/>
      <c r="ILA172" s="760"/>
      <c r="ILB172" s="760"/>
      <c r="ILC172" s="760"/>
      <c r="ILD172" s="760"/>
      <c r="ILE172" s="760"/>
      <c r="ILF172" s="760"/>
      <c r="ILG172" s="760"/>
      <c r="ILH172" s="760"/>
      <c r="ILI172" s="760"/>
      <c r="ILJ172" s="760"/>
      <c r="ILK172" s="760"/>
      <c r="ILL172" s="760"/>
      <c r="ILM172" s="760"/>
      <c r="ILN172" s="760"/>
      <c r="ILO172" s="760"/>
      <c r="ILP172" s="760"/>
      <c r="ILQ172" s="760"/>
      <c r="ILR172" s="760"/>
      <c r="ILS172" s="760"/>
      <c r="ILT172" s="760"/>
      <c r="ILU172" s="760"/>
      <c r="ILV172" s="760"/>
      <c r="ILW172" s="760"/>
      <c r="ILX172" s="760"/>
      <c r="ILY172" s="760"/>
      <c r="ILZ172" s="760"/>
      <c r="IMA172" s="760"/>
      <c r="IMB172" s="760"/>
      <c r="IMC172" s="760"/>
      <c r="IMD172" s="760"/>
      <c r="IME172" s="760"/>
      <c r="IMF172" s="760"/>
      <c r="IMG172" s="760"/>
      <c r="IMH172" s="760"/>
      <c r="IMI172" s="760"/>
      <c r="IMJ172" s="760"/>
      <c r="IMK172" s="760"/>
      <c r="IML172" s="760"/>
      <c r="IMM172" s="760"/>
      <c r="IMN172" s="760"/>
      <c r="IMO172" s="760"/>
      <c r="IMP172" s="760"/>
      <c r="IMQ172" s="760"/>
      <c r="IMR172" s="760"/>
      <c r="IMS172" s="760"/>
      <c r="IMT172" s="760"/>
      <c r="IMU172" s="760"/>
      <c r="IMV172" s="760"/>
      <c r="IMW172" s="760"/>
      <c r="IMX172" s="760"/>
      <c r="IMY172" s="760"/>
      <c r="IMZ172" s="760"/>
      <c r="INA172" s="760"/>
      <c r="INB172" s="760"/>
      <c r="INC172" s="760"/>
      <c r="IND172" s="760"/>
      <c r="INE172" s="760"/>
      <c r="INF172" s="760"/>
      <c r="ING172" s="760"/>
      <c r="INH172" s="760"/>
      <c r="INI172" s="760"/>
      <c r="INJ172" s="760"/>
      <c r="INK172" s="760"/>
      <c r="INL172" s="760"/>
      <c r="INM172" s="760"/>
      <c r="INN172" s="760"/>
      <c r="INO172" s="760"/>
      <c r="INP172" s="760"/>
      <c r="INQ172" s="760"/>
      <c r="INR172" s="760"/>
      <c r="INS172" s="760"/>
      <c r="INT172" s="760"/>
      <c r="INU172" s="760"/>
      <c r="INV172" s="760"/>
      <c r="INW172" s="760"/>
      <c r="INX172" s="760"/>
      <c r="INY172" s="760"/>
      <c r="INZ172" s="760"/>
      <c r="IOA172" s="760"/>
      <c r="IOB172" s="760"/>
      <c r="IOC172" s="760"/>
      <c r="IOD172" s="760"/>
      <c r="IOE172" s="760"/>
      <c r="IOF172" s="760"/>
      <c r="IOG172" s="760"/>
      <c r="IOH172" s="760"/>
      <c r="IOI172" s="760"/>
      <c r="IOJ172" s="760"/>
      <c r="IOK172" s="760"/>
      <c r="IOL172" s="760"/>
      <c r="IOM172" s="760"/>
      <c r="ION172" s="760"/>
      <c r="IOO172" s="760"/>
      <c r="IOP172" s="760"/>
      <c r="IOQ172" s="760"/>
      <c r="IOR172" s="760"/>
      <c r="IOS172" s="760"/>
      <c r="IOT172" s="760"/>
      <c r="IOU172" s="760"/>
      <c r="IOV172" s="760"/>
      <c r="IOW172" s="760"/>
      <c r="IOX172" s="760"/>
      <c r="IOY172" s="760"/>
      <c r="IOZ172" s="760"/>
      <c r="IPA172" s="760"/>
      <c r="IPB172" s="760"/>
      <c r="IPC172" s="760"/>
      <c r="IPD172" s="760"/>
      <c r="IPE172" s="760"/>
      <c r="IPF172" s="760"/>
      <c r="IPG172" s="760"/>
      <c r="IPH172" s="760"/>
      <c r="IPI172" s="760"/>
      <c r="IPJ172" s="760"/>
      <c r="IPK172" s="760"/>
      <c r="IPL172" s="760"/>
      <c r="IPM172" s="760"/>
      <c r="IPN172" s="760"/>
      <c r="IPO172" s="760"/>
      <c r="IPP172" s="760"/>
      <c r="IPQ172" s="760"/>
      <c r="IPR172" s="760"/>
      <c r="IPS172" s="760"/>
      <c r="IPT172" s="760"/>
      <c r="IPU172" s="760"/>
      <c r="IPV172" s="760"/>
      <c r="IPW172" s="760"/>
      <c r="IPX172" s="760"/>
      <c r="IPY172" s="760"/>
      <c r="IPZ172" s="760"/>
      <c r="IQA172" s="760"/>
      <c r="IQB172" s="760"/>
      <c r="IQC172" s="760"/>
      <c r="IQD172" s="760"/>
      <c r="IQE172" s="760"/>
      <c r="IQF172" s="760"/>
      <c r="IQG172" s="760"/>
      <c r="IQH172" s="760"/>
      <c r="IQI172" s="760"/>
      <c r="IQJ172" s="760"/>
      <c r="IQK172" s="760"/>
      <c r="IQL172" s="760"/>
      <c r="IQM172" s="760"/>
      <c r="IQN172" s="760"/>
      <c r="IQO172" s="760"/>
      <c r="IQP172" s="760"/>
      <c r="IQQ172" s="760"/>
      <c r="IQR172" s="760"/>
      <c r="IQS172" s="760"/>
      <c r="IQT172" s="760"/>
      <c r="IQU172" s="760"/>
      <c r="IQV172" s="760"/>
      <c r="IQW172" s="760"/>
      <c r="IQX172" s="760"/>
      <c r="IQY172" s="760"/>
      <c r="IQZ172" s="760"/>
      <c r="IRA172" s="760"/>
      <c r="IRB172" s="760"/>
      <c r="IRC172" s="760"/>
      <c r="IRD172" s="760"/>
      <c r="IRE172" s="760"/>
      <c r="IRF172" s="760"/>
      <c r="IRG172" s="760"/>
      <c r="IRH172" s="760"/>
      <c r="IRI172" s="760"/>
      <c r="IRJ172" s="760"/>
      <c r="IRK172" s="760"/>
      <c r="IRL172" s="760"/>
      <c r="IRM172" s="760"/>
      <c r="IRN172" s="760"/>
      <c r="IRO172" s="760"/>
      <c r="IRP172" s="760"/>
      <c r="IRQ172" s="760"/>
      <c r="IRR172" s="760"/>
      <c r="IRS172" s="760"/>
      <c r="IRT172" s="760"/>
      <c r="IRU172" s="760"/>
      <c r="IRV172" s="760"/>
      <c r="IRW172" s="760"/>
      <c r="IRX172" s="760"/>
      <c r="IRY172" s="760"/>
      <c r="IRZ172" s="760"/>
      <c r="ISA172" s="760"/>
      <c r="ISB172" s="760"/>
      <c r="ISC172" s="760"/>
      <c r="ISD172" s="760"/>
      <c r="ISE172" s="760"/>
      <c r="ISF172" s="760"/>
      <c r="ISG172" s="760"/>
      <c r="ISH172" s="760"/>
      <c r="ISI172" s="760"/>
      <c r="ISJ172" s="760"/>
      <c r="ISK172" s="760"/>
      <c r="ISL172" s="760"/>
      <c r="ISM172" s="760"/>
      <c r="ISN172" s="760"/>
      <c r="ISO172" s="760"/>
      <c r="ISP172" s="760"/>
      <c r="ISQ172" s="760"/>
      <c r="ISR172" s="760"/>
      <c r="ISS172" s="760"/>
      <c r="IST172" s="760"/>
      <c r="ISU172" s="760"/>
      <c r="ISV172" s="760"/>
      <c r="ISW172" s="760"/>
      <c r="ISX172" s="760"/>
      <c r="ISY172" s="760"/>
      <c r="ISZ172" s="760"/>
      <c r="ITA172" s="760"/>
      <c r="ITB172" s="760"/>
      <c r="ITC172" s="760"/>
      <c r="ITD172" s="760"/>
      <c r="ITE172" s="760"/>
      <c r="ITF172" s="760"/>
      <c r="ITG172" s="760"/>
      <c r="ITH172" s="760"/>
      <c r="ITI172" s="760"/>
      <c r="ITJ172" s="760"/>
      <c r="ITK172" s="760"/>
      <c r="ITL172" s="760"/>
      <c r="ITM172" s="760"/>
      <c r="ITN172" s="760"/>
      <c r="ITO172" s="760"/>
      <c r="ITP172" s="760"/>
      <c r="ITQ172" s="760"/>
      <c r="ITR172" s="760"/>
      <c r="ITS172" s="760"/>
      <c r="ITT172" s="760"/>
      <c r="ITU172" s="760"/>
      <c r="ITV172" s="760"/>
      <c r="ITW172" s="760"/>
      <c r="ITX172" s="760"/>
      <c r="ITY172" s="760"/>
      <c r="ITZ172" s="760"/>
      <c r="IUA172" s="760"/>
      <c r="IUB172" s="760"/>
      <c r="IUC172" s="760"/>
      <c r="IUD172" s="760"/>
      <c r="IUE172" s="760"/>
      <c r="IUF172" s="760"/>
      <c r="IUG172" s="760"/>
      <c r="IUH172" s="760"/>
      <c r="IUI172" s="760"/>
      <c r="IUJ172" s="760"/>
      <c r="IUK172" s="760"/>
      <c r="IUL172" s="760"/>
      <c r="IUM172" s="760"/>
      <c r="IUN172" s="760"/>
      <c r="IUO172" s="760"/>
      <c r="IUP172" s="760"/>
      <c r="IUQ172" s="760"/>
      <c r="IUR172" s="760"/>
      <c r="IUS172" s="760"/>
      <c r="IUT172" s="760"/>
      <c r="IUU172" s="760"/>
      <c r="IUV172" s="760"/>
      <c r="IUW172" s="760"/>
      <c r="IUX172" s="760"/>
      <c r="IUY172" s="760"/>
      <c r="IUZ172" s="760"/>
      <c r="IVA172" s="760"/>
      <c r="IVB172" s="760"/>
      <c r="IVC172" s="760"/>
      <c r="IVD172" s="760"/>
      <c r="IVE172" s="760"/>
      <c r="IVF172" s="760"/>
      <c r="IVG172" s="760"/>
      <c r="IVH172" s="760"/>
      <c r="IVI172" s="760"/>
      <c r="IVJ172" s="760"/>
      <c r="IVK172" s="760"/>
      <c r="IVL172" s="760"/>
      <c r="IVM172" s="760"/>
      <c r="IVN172" s="760"/>
      <c r="IVO172" s="760"/>
      <c r="IVP172" s="760"/>
      <c r="IVQ172" s="760"/>
      <c r="IVR172" s="760"/>
      <c r="IVS172" s="760"/>
      <c r="IVT172" s="760"/>
      <c r="IVU172" s="760"/>
      <c r="IVV172" s="760"/>
      <c r="IVW172" s="760"/>
      <c r="IVX172" s="760"/>
      <c r="IVY172" s="760"/>
      <c r="IVZ172" s="760"/>
      <c r="IWA172" s="760"/>
      <c r="IWB172" s="760"/>
      <c r="IWC172" s="760"/>
      <c r="IWD172" s="760"/>
      <c r="IWE172" s="760"/>
      <c r="IWF172" s="760"/>
      <c r="IWG172" s="760"/>
      <c r="IWH172" s="760"/>
      <c r="IWI172" s="760"/>
      <c r="IWJ172" s="760"/>
      <c r="IWK172" s="760"/>
      <c r="IWL172" s="760"/>
      <c r="IWM172" s="760"/>
      <c r="IWN172" s="760"/>
      <c r="IWO172" s="760"/>
      <c r="IWP172" s="760"/>
      <c r="IWQ172" s="760"/>
      <c r="IWR172" s="760"/>
      <c r="IWS172" s="760"/>
      <c r="IWT172" s="760"/>
      <c r="IWU172" s="760"/>
      <c r="IWV172" s="760"/>
      <c r="IWW172" s="760"/>
      <c r="IWX172" s="760"/>
      <c r="IWY172" s="760"/>
      <c r="IWZ172" s="760"/>
      <c r="IXA172" s="760"/>
      <c r="IXB172" s="760"/>
      <c r="IXC172" s="760"/>
      <c r="IXD172" s="760"/>
      <c r="IXE172" s="760"/>
      <c r="IXF172" s="760"/>
      <c r="IXG172" s="760"/>
      <c r="IXH172" s="760"/>
      <c r="IXI172" s="760"/>
      <c r="IXJ172" s="760"/>
      <c r="IXK172" s="760"/>
      <c r="IXL172" s="760"/>
      <c r="IXM172" s="760"/>
      <c r="IXN172" s="760"/>
      <c r="IXO172" s="760"/>
      <c r="IXP172" s="760"/>
      <c r="IXQ172" s="760"/>
      <c r="IXR172" s="760"/>
      <c r="IXS172" s="760"/>
      <c r="IXT172" s="760"/>
      <c r="IXU172" s="760"/>
      <c r="IXV172" s="760"/>
      <c r="IXW172" s="760"/>
      <c r="IXX172" s="760"/>
      <c r="IXY172" s="760"/>
      <c r="IXZ172" s="760"/>
      <c r="IYA172" s="760"/>
      <c r="IYB172" s="760"/>
      <c r="IYC172" s="760"/>
      <c r="IYD172" s="760"/>
      <c r="IYE172" s="760"/>
      <c r="IYF172" s="760"/>
      <c r="IYG172" s="760"/>
      <c r="IYH172" s="760"/>
      <c r="IYI172" s="760"/>
      <c r="IYJ172" s="760"/>
      <c r="IYK172" s="760"/>
      <c r="IYL172" s="760"/>
      <c r="IYM172" s="760"/>
      <c r="IYN172" s="760"/>
      <c r="IYO172" s="760"/>
      <c r="IYP172" s="760"/>
      <c r="IYQ172" s="760"/>
      <c r="IYR172" s="760"/>
      <c r="IYS172" s="760"/>
      <c r="IYT172" s="760"/>
      <c r="IYU172" s="760"/>
      <c r="IYV172" s="760"/>
      <c r="IYW172" s="760"/>
      <c r="IYX172" s="760"/>
      <c r="IYY172" s="760"/>
      <c r="IYZ172" s="760"/>
      <c r="IZA172" s="760"/>
      <c r="IZB172" s="760"/>
      <c r="IZC172" s="760"/>
      <c r="IZD172" s="760"/>
      <c r="IZE172" s="760"/>
      <c r="IZF172" s="760"/>
      <c r="IZG172" s="760"/>
      <c r="IZH172" s="760"/>
      <c r="IZI172" s="760"/>
      <c r="IZJ172" s="760"/>
      <c r="IZK172" s="760"/>
      <c r="IZL172" s="760"/>
      <c r="IZM172" s="760"/>
      <c r="IZN172" s="760"/>
      <c r="IZO172" s="760"/>
      <c r="IZP172" s="760"/>
      <c r="IZQ172" s="760"/>
      <c r="IZR172" s="760"/>
      <c r="IZS172" s="760"/>
      <c r="IZT172" s="760"/>
      <c r="IZU172" s="760"/>
      <c r="IZV172" s="760"/>
      <c r="IZW172" s="760"/>
      <c r="IZX172" s="760"/>
      <c r="IZY172" s="760"/>
      <c r="IZZ172" s="760"/>
      <c r="JAA172" s="760"/>
      <c r="JAB172" s="760"/>
      <c r="JAC172" s="760"/>
      <c r="JAD172" s="760"/>
      <c r="JAE172" s="760"/>
      <c r="JAF172" s="760"/>
      <c r="JAG172" s="760"/>
      <c r="JAH172" s="760"/>
      <c r="JAI172" s="760"/>
      <c r="JAJ172" s="760"/>
      <c r="JAK172" s="760"/>
      <c r="JAL172" s="760"/>
      <c r="JAM172" s="760"/>
      <c r="JAN172" s="760"/>
      <c r="JAO172" s="760"/>
      <c r="JAP172" s="760"/>
      <c r="JAQ172" s="760"/>
      <c r="JAR172" s="760"/>
      <c r="JAS172" s="760"/>
      <c r="JAT172" s="760"/>
      <c r="JAU172" s="760"/>
      <c r="JAV172" s="760"/>
      <c r="JAW172" s="760"/>
      <c r="JAX172" s="760"/>
      <c r="JAY172" s="760"/>
      <c r="JAZ172" s="760"/>
      <c r="JBA172" s="760"/>
      <c r="JBB172" s="760"/>
      <c r="JBC172" s="760"/>
      <c r="JBD172" s="760"/>
      <c r="JBE172" s="760"/>
      <c r="JBF172" s="760"/>
      <c r="JBG172" s="760"/>
      <c r="JBH172" s="760"/>
      <c r="JBI172" s="760"/>
      <c r="JBJ172" s="760"/>
      <c r="JBK172" s="760"/>
      <c r="JBL172" s="760"/>
      <c r="JBM172" s="760"/>
      <c r="JBN172" s="760"/>
      <c r="JBO172" s="760"/>
      <c r="JBP172" s="760"/>
      <c r="JBQ172" s="760"/>
      <c r="JBR172" s="760"/>
      <c r="JBS172" s="760"/>
      <c r="JBT172" s="760"/>
      <c r="JBU172" s="760"/>
      <c r="JBV172" s="760"/>
      <c r="JBW172" s="760"/>
      <c r="JBX172" s="760"/>
      <c r="JBY172" s="760"/>
      <c r="JBZ172" s="760"/>
      <c r="JCA172" s="760"/>
      <c r="JCB172" s="760"/>
      <c r="JCC172" s="760"/>
      <c r="JCD172" s="760"/>
      <c r="JCE172" s="760"/>
      <c r="JCF172" s="760"/>
      <c r="JCG172" s="760"/>
      <c r="JCH172" s="760"/>
      <c r="JCI172" s="760"/>
      <c r="JCJ172" s="760"/>
      <c r="JCK172" s="760"/>
      <c r="JCL172" s="760"/>
      <c r="JCM172" s="760"/>
      <c r="JCN172" s="760"/>
      <c r="JCO172" s="760"/>
      <c r="JCP172" s="760"/>
      <c r="JCQ172" s="760"/>
      <c r="JCR172" s="760"/>
      <c r="JCS172" s="760"/>
      <c r="JCT172" s="760"/>
      <c r="JCU172" s="760"/>
      <c r="JCV172" s="760"/>
      <c r="JCW172" s="760"/>
      <c r="JCX172" s="760"/>
      <c r="JCY172" s="760"/>
      <c r="JCZ172" s="760"/>
      <c r="JDA172" s="760"/>
      <c r="JDB172" s="760"/>
      <c r="JDC172" s="760"/>
      <c r="JDD172" s="760"/>
      <c r="JDE172" s="760"/>
      <c r="JDF172" s="760"/>
      <c r="JDG172" s="760"/>
      <c r="JDH172" s="760"/>
      <c r="JDI172" s="760"/>
      <c r="JDJ172" s="760"/>
      <c r="JDK172" s="760"/>
      <c r="JDL172" s="760"/>
      <c r="JDM172" s="760"/>
      <c r="JDN172" s="760"/>
      <c r="JDO172" s="760"/>
      <c r="JDP172" s="760"/>
      <c r="JDQ172" s="760"/>
      <c r="JDR172" s="760"/>
      <c r="JDS172" s="760"/>
      <c r="JDT172" s="760"/>
      <c r="JDU172" s="760"/>
      <c r="JDV172" s="760"/>
      <c r="JDW172" s="760"/>
      <c r="JDX172" s="760"/>
      <c r="JDY172" s="760"/>
      <c r="JDZ172" s="760"/>
      <c r="JEA172" s="760"/>
      <c r="JEB172" s="760"/>
      <c r="JEC172" s="760"/>
      <c r="JED172" s="760"/>
      <c r="JEE172" s="760"/>
      <c r="JEF172" s="760"/>
      <c r="JEG172" s="760"/>
      <c r="JEH172" s="760"/>
      <c r="JEI172" s="760"/>
      <c r="JEJ172" s="760"/>
      <c r="JEK172" s="760"/>
      <c r="JEL172" s="760"/>
      <c r="JEM172" s="760"/>
      <c r="JEN172" s="760"/>
      <c r="JEO172" s="760"/>
      <c r="JEP172" s="760"/>
      <c r="JEQ172" s="760"/>
      <c r="JER172" s="760"/>
      <c r="JES172" s="760"/>
      <c r="JET172" s="760"/>
      <c r="JEU172" s="760"/>
      <c r="JEV172" s="760"/>
      <c r="JEW172" s="760"/>
      <c r="JEX172" s="760"/>
      <c r="JEY172" s="760"/>
      <c r="JEZ172" s="760"/>
      <c r="JFA172" s="760"/>
      <c r="JFB172" s="760"/>
      <c r="JFC172" s="760"/>
      <c r="JFD172" s="760"/>
      <c r="JFE172" s="760"/>
      <c r="JFF172" s="760"/>
      <c r="JFG172" s="760"/>
      <c r="JFH172" s="760"/>
      <c r="JFI172" s="760"/>
      <c r="JFJ172" s="760"/>
      <c r="JFK172" s="760"/>
      <c r="JFL172" s="760"/>
      <c r="JFM172" s="760"/>
      <c r="JFN172" s="760"/>
      <c r="JFO172" s="760"/>
      <c r="JFP172" s="760"/>
      <c r="JFQ172" s="760"/>
      <c r="JFR172" s="760"/>
      <c r="JFS172" s="760"/>
      <c r="JFT172" s="760"/>
      <c r="JFU172" s="760"/>
      <c r="JFV172" s="760"/>
      <c r="JFW172" s="760"/>
      <c r="JFX172" s="760"/>
      <c r="JFY172" s="760"/>
      <c r="JFZ172" s="760"/>
      <c r="JGA172" s="760"/>
      <c r="JGB172" s="760"/>
      <c r="JGC172" s="760"/>
      <c r="JGD172" s="760"/>
      <c r="JGE172" s="760"/>
      <c r="JGF172" s="760"/>
      <c r="JGG172" s="760"/>
      <c r="JGH172" s="760"/>
      <c r="JGI172" s="760"/>
      <c r="JGJ172" s="760"/>
      <c r="JGK172" s="760"/>
      <c r="JGL172" s="760"/>
      <c r="JGM172" s="760"/>
      <c r="JGN172" s="760"/>
      <c r="JGO172" s="760"/>
      <c r="JGP172" s="760"/>
      <c r="JGQ172" s="760"/>
      <c r="JGR172" s="760"/>
      <c r="JGS172" s="760"/>
      <c r="JGT172" s="760"/>
      <c r="JGU172" s="760"/>
      <c r="JGV172" s="760"/>
      <c r="JGW172" s="760"/>
      <c r="JGX172" s="760"/>
      <c r="JGY172" s="760"/>
      <c r="JGZ172" s="760"/>
      <c r="JHA172" s="760"/>
      <c r="JHB172" s="760"/>
      <c r="JHC172" s="760"/>
      <c r="JHD172" s="760"/>
      <c r="JHE172" s="760"/>
      <c r="JHF172" s="760"/>
      <c r="JHG172" s="760"/>
      <c r="JHH172" s="760"/>
      <c r="JHI172" s="760"/>
      <c r="JHJ172" s="760"/>
      <c r="JHK172" s="760"/>
      <c r="JHL172" s="760"/>
      <c r="JHM172" s="760"/>
      <c r="JHN172" s="760"/>
      <c r="JHO172" s="760"/>
      <c r="JHP172" s="760"/>
      <c r="JHQ172" s="760"/>
      <c r="JHR172" s="760"/>
      <c r="JHS172" s="760"/>
      <c r="JHT172" s="760"/>
      <c r="JHU172" s="760"/>
      <c r="JHV172" s="760"/>
      <c r="JHW172" s="760"/>
      <c r="JHX172" s="760"/>
      <c r="JHY172" s="760"/>
      <c r="JHZ172" s="760"/>
      <c r="JIA172" s="760"/>
      <c r="JIB172" s="760"/>
      <c r="JIC172" s="760"/>
      <c r="JID172" s="760"/>
      <c r="JIE172" s="760"/>
      <c r="JIF172" s="760"/>
      <c r="JIG172" s="760"/>
      <c r="JIH172" s="760"/>
      <c r="JII172" s="760"/>
      <c r="JIJ172" s="760"/>
      <c r="JIK172" s="760"/>
      <c r="JIL172" s="760"/>
      <c r="JIM172" s="760"/>
      <c r="JIN172" s="760"/>
      <c r="JIO172" s="760"/>
      <c r="JIP172" s="760"/>
      <c r="JIQ172" s="760"/>
      <c r="JIR172" s="760"/>
      <c r="JIS172" s="760"/>
      <c r="JIT172" s="760"/>
      <c r="JIU172" s="760"/>
      <c r="JIV172" s="760"/>
      <c r="JIW172" s="760"/>
      <c r="JIX172" s="760"/>
      <c r="JIY172" s="760"/>
      <c r="JIZ172" s="760"/>
      <c r="JJA172" s="760"/>
      <c r="JJB172" s="760"/>
      <c r="JJC172" s="760"/>
      <c r="JJD172" s="760"/>
      <c r="JJE172" s="760"/>
      <c r="JJF172" s="760"/>
      <c r="JJG172" s="760"/>
      <c r="JJH172" s="760"/>
      <c r="JJI172" s="760"/>
      <c r="JJJ172" s="760"/>
      <c r="JJK172" s="760"/>
      <c r="JJL172" s="760"/>
      <c r="JJM172" s="760"/>
      <c r="JJN172" s="760"/>
      <c r="JJO172" s="760"/>
      <c r="JJP172" s="760"/>
      <c r="JJQ172" s="760"/>
      <c r="JJR172" s="760"/>
      <c r="JJS172" s="760"/>
      <c r="JJT172" s="760"/>
      <c r="JJU172" s="760"/>
      <c r="JJV172" s="760"/>
      <c r="JJW172" s="760"/>
      <c r="JJX172" s="760"/>
      <c r="JJY172" s="760"/>
      <c r="JJZ172" s="760"/>
      <c r="JKA172" s="760"/>
      <c r="JKB172" s="760"/>
      <c r="JKC172" s="760"/>
      <c r="JKD172" s="760"/>
      <c r="JKE172" s="760"/>
      <c r="JKF172" s="760"/>
      <c r="JKG172" s="760"/>
      <c r="JKH172" s="760"/>
      <c r="JKI172" s="760"/>
      <c r="JKJ172" s="760"/>
      <c r="JKK172" s="760"/>
      <c r="JKL172" s="760"/>
      <c r="JKM172" s="760"/>
      <c r="JKN172" s="760"/>
      <c r="JKO172" s="760"/>
      <c r="JKP172" s="760"/>
      <c r="JKQ172" s="760"/>
      <c r="JKR172" s="760"/>
      <c r="JKS172" s="760"/>
      <c r="JKT172" s="760"/>
      <c r="JKU172" s="760"/>
      <c r="JKV172" s="760"/>
      <c r="JKW172" s="760"/>
      <c r="JKX172" s="760"/>
      <c r="JKY172" s="760"/>
      <c r="JKZ172" s="760"/>
      <c r="JLA172" s="760"/>
      <c r="JLB172" s="760"/>
      <c r="JLC172" s="760"/>
      <c r="JLD172" s="760"/>
      <c r="JLE172" s="760"/>
      <c r="JLF172" s="760"/>
      <c r="JLG172" s="760"/>
      <c r="JLH172" s="760"/>
      <c r="JLI172" s="760"/>
      <c r="JLJ172" s="760"/>
      <c r="JLK172" s="760"/>
      <c r="JLL172" s="760"/>
      <c r="JLM172" s="760"/>
      <c r="JLN172" s="760"/>
      <c r="JLO172" s="760"/>
      <c r="JLP172" s="760"/>
      <c r="JLQ172" s="760"/>
      <c r="JLR172" s="760"/>
      <c r="JLS172" s="760"/>
      <c r="JLT172" s="760"/>
      <c r="JLU172" s="760"/>
      <c r="JLV172" s="760"/>
      <c r="JLW172" s="760"/>
      <c r="JLX172" s="760"/>
      <c r="JLY172" s="760"/>
      <c r="JLZ172" s="760"/>
      <c r="JMA172" s="760"/>
      <c r="JMB172" s="760"/>
      <c r="JMC172" s="760"/>
      <c r="JMD172" s="760"/>
      <c r="JME172" s="760"/>
      <c r="JMF172" s="760"/>
      <c r="JMG172" s="760"/>
      <c r="JMH172" s="760"/>
      <c r="JMI172" s="760"/>
      <c r="JMJ172" s="760"/>
      <c r="JMK172" s="760"/>
      <c r="JML172" s="760"/>
      <c r="JMM172" s="760"/>
      <c r="JMN172" s="760"/>
      <c r="JMO172" s="760"/>
      <c r="JMP172" s="760"/>
      <c r="JMQ172" s="760"/>
      <c r="JMR172" s="760"/>
      <c r="JMS172" s="760"/>
      <c r="JMT172" s="760"/>
      <c r="JMU172" s="760"/>
      <c r="JMV172" s="760"/>
      <c r="JMW172" s="760"/>
      <c r="JMX172" s="760"/>
      <c r="JMY172" s="760"/>
      <c r="JMZ172" s="760"/>
      <c r="JNA172" s="760"/>
      <c r="JNB172" s="760"/>
      <c r="JNC172" s="760"/>
      <c r="JND172" s="760"/>
      <c r="JNE172" s="760"/>
      <c r="JNF172" s="760"/>
      <c r="JNG172" s="760"/>
      <c r="JNH172" s="760"/>
      <c r="JNI172" s="760"/>
      <c r="JNJ172" s="760"/>
      <c r="JNK172" s="760"/>
      <c r="JNL172" s="760"/>
      <c r="JNM172" s="760"/>
      <c r="JNN172" s="760"/>
      <c r="JNO172" s="760"/>
      <c r="JNP172" s="760"/>
      <c r="JNQ172" s="760"/>
      <c r="JNR172" s="760"/>
      <c r="JNS172" s="760"/>
      <c r="JNT172" s="760"/>
      <c r="JNU172" s="760"/>
      <c r="JNV172" s="760"/>
      <c r="JNW172" s="760"/>
      <c r="JNX172" s="760"/>
      <c r="JNY172" s="760"/>
      <c r="JNZ172" s="760"/>
      <c r="JOA172" s="760"/>
      <c r="JOB172" s="760"/>
      <c r="JOC172" s="760"/>
      <c r="JOD172" s="760"/>
      <c r="JOE172" s="760"/>
      <c r="JOF172" s="760"/>
      <c r="JOG172" s="760"/>
      <c r="JOH172" s="760"/>
      <c r="JOI172" s="760"/>
      <c r="JOJ172" s="760"/>
      <c r="JOK172" s="760"/>
      <c r="JOL172" s="760"/>
      <c r="JOM172" s="760"/>
      <c r="JON172" s="760"/>
      <c r="JOO172" s="760"/>
      <c r="JOP172" s="760"/>
      <c r="JOQ172" s="760"/>
      <c r="JOR172" s="760"/>
      <c r="JOS172" s="760"/>
      <c r="JOT172" s="760"/>
      <c r="JOU172" s="760"/>
      <c r="JOV172" s="760"/>
      <c r="JOW172" s="760"/>
      <c r="JOX172" s="760"/>
      <c r="JOY172" s="760"/>
      <c r="JOZ172" s="760"/>
      <c r="JPA172" s="760"/>
      <c r="JPB172" s="760"/>
      <c r="JPC172" s="760"/>
      <c r="JPD172" s="760"/>
      <c r="JPE172" s="760"/>
      <c r="JPF172" s="760"/>
      <c r="JPG172" s="760"/>
      <c r="JPH172" s="760"/>
      <c r="JPI172" s="760"/>
      <c r="JPJ172" s="760"/>
      <c r="JPK172" s="760"/>
      <c r="JPL172" s="760"/>
      <c r="JPM172" s="760"/>
      <c r="JPN172" s="760"/>
      <c r="JPO172" s="760"/>
      <c r="JPP172" s="760"/>
      <c r="JPQ172" s="760"/>
      <c r="JPR172" s="760"/>
      <c r="JPS172" s="760"/>
      <c r="JPT172" s="760"/>
      <c r="JPU172" s="760"/>
      <c r="JPV172" s="760"/>
      <c r="JPW172" s="760"/>
      <c r="JPX172" s="760"/>
      <c r="JPY172" s="760"/>
      <c r="JPZ172" s="760"/>
      <c r="JQA172" s="760"/>
      <c r="JQB172" s="760"/>
      <c r="JQC172" s="760"/>
      <c r="JQD172" s="760"/>
      <c r="JQE172" s="760"/>
      <c r="JQF172" s="760"/>
      <c r="JQG172" s="760"/>
      <c r="JQH172" s="760"/>
      <c r="JQI172" s="760"/>
      <c r="JQJ172" s="760"/>
      <c r="JQK172" s="760"/>
      <c r="JQL172" s="760"/>
      <c r="JQM172" s="760"/>
      <c r="JQN172" s="760"/>
      <c r="JQO172" s="760"/>
      <c r="JQP172" s="760"/>
      <c r="JQQ172" s="760"/>
      <c r="JQR172" s="760"/>
      <c r="JQS172" s="760"/>
      <c r="JQT172" s="760"/>
      <c r="JQU172" s="760"/>
      <c r="JQV172" s="760"/>
      <c r="JQW172" s="760"/>
      <c r="JQX172" s="760"/>
      <c r="JQY172" s="760"/>
      <c r="JQZ172" s="760"/>
      <c r="JRA172" s="760"/>
      <c r="JRB172" s="760"/>
      <c r="JRC172" s="760"/>
      <c r="JRD172" s="760"/>
      <c r="JRE172" s="760"/>
      <c r="JRF172" s="760"/>
      <c r="JRG172" s="760"/>
      <c r="JRH172" s="760"/>
      <c r="JRI172" s="760"/>
      <c r="JRJ172" s="760"/>
      <c r="JRK172" s="760"/>
      <c r="JRL172" s="760"/>
      <c r="JRM172" s="760"/>
      <c r="JRN172" s="760"/>
      <c r="JRO172" s="760"/>
      <c r="JRP172" s="760"/>
      <c r="JRQ172" s="760"/>
      <c r="JRR172" s="760"/>
      <c r="JRS172" s="760"/>
      <c r="JRT172" s="760"/>
      <c r="JRU172" s="760"/>
      <c r="JRV172" s="760"/>
      <c r="JRW172" s="760"/>
      <c r="JRX172" s="760"/>
      <c r="JRY172" s="760"/>
      <c r="JRZ172" s="760"/>
      <c r="JSA172" s="760"/>
      <c r="JSB172" s="760"/>
      <c r="JSC172" s="760"/>
      <c r="JSD172" s="760"/>
      <c r="JSE172" s="760"/>
      <c r="JSF172" s="760"/>
      <c r="JSG172" s="760"/>
      <c r="JSH172" s="760"/>
      <c r="JSI172" s="760"/>
      <c r="JSJ172" s="760"/>
      <c r="JSK172" s="760"/>
      <c r="JSL172" s="760"/>
      <c r="JSM172" s="760"/>
      <c r="JSN172" s="760"/>
      <c r="JSO172" s="760"/>
      <c r="JSP172" s="760"/>
      <c r="JSQ172" s="760"/>
      <c r="JSR172" s="760"/>
      <c r="JSS172" s="760"/>
      <c r="JST172" s="760"/>
      <c r="JSU172" s="760"/>
      <c r="JSV172" s="760"/>
      <c r="JSW172" s="760"/>
      <c r="JSX172" s="760"/>
      <c r="JSY172" s="760"/>
      <c r="JSZ172" s="760"/>
      <c r="JTA172" s="760"/>
      <c r="JTB172" s="760"/>
      <c r="JTC172" s="760"/>
      <c r="JTD172" s="760"/>
      <c r="JTE172" s="760"/>
      <c r="JTF172" s="760"/>
      <c r="JTG172" s="760"/>
      <c r="JTH172" s="760"/>
      <c r="JTI172" s="760"/>
      <c r="JTJ172" s="760"/>
      <c r="JTK172" s="760"/>
      <c r="JTL172" s="760"/>
      <c r="JTM172" s="760"/>
      <c r="JTN172" s="760"/>
      <c r="JTO172" s="760"/>
      <c r="JTP172" s="760"/>
      <c r="JTQ172" s="760"/>
      <c r="JTR172" s="760"/>
      <c r="JTS172" s="760"/>
      <c r="JTT172" s="760"/>
      <c r="JTU172" s="760"/>
      <c r="JTV172" s="760"/>
      <c r="JTW172" s="760"/>
      <c r="JTX172" s="760"/>
      <c r="JTY172" s="760"/>
      <c r="JTZ172" s="760"/>
      <c r="JUA172" s="760"/>
      <c r="JUB172" s="760"/>
      <c r="JUC172" s="760"/>
      <c r="JUD172" s="760"/>
      <c r="JUE172" s="760"/>
      <c r="JUF172" s="760"/>
      <c r="JUG172" s="760"/>
      <c r="JUH172" s="760"/>
      <c r="JUI172" s="760"/>
      <c r="JUJ172" s="760"/>
      <c r="JUK172" s="760"/>
      <c r="JUL172" s="760"/>
      <c r="JUM172" s="760"/>
      <c r="JUN172" s="760"/>
      <c r="JUO172" s="760"/>
      <c r="JUP172" s="760"/>
      <c r="JUQ172" s="760"/>
      <c r="JUR172" s="760"/>
      <c r="JUS172" s="760"/>
      <c r="JUT172" s="760"/>
      <c r="JUU172" s="760"/>
      <c r="JUV172" s="760"/>
      <c r="JUW172" s="760"/>
      <c r="JUX172" s="760"/>
      <c r="JUY172" s="760"/>
      <c r="JUZ172" s="760"/>
      <c r="JVA172" s="760"/>
      <c r="JVB172" s="760"/>
      <c r="JVC172" s="760"/>
      <c r="JVD172" s="760"/>
      <c r="JVE172" s="760"/>
      <c r="JVF172" s="760"/>
      <c r="JVG172" s="760"/>
      <c r="JVH172" s="760"/>
      <c r="JVI172" s="760"/>
      <c r="JVJ172" s="760"/>
      <c r="JVK172" s="760"/>
      <c r="JVL172" s="760"/>
      <c r="JVM172" s="760"/>
      <c r="JVN172" s="760"/>
      <c r="JVO172" s="760"/>
      <c r="JVP172" s="760"/>
      <c r="JVQ172" s="760"/>
      <c r="JVR172" s="760"/>
      <c r="JVS172" s="760"/>
      <c r="JVT172" s="760"/>
      <c r="JVU172" s="760"/>
      <c r="JVV172" s="760"/>
      <c r="JVW172" s="760"/>
      <c r="JVX172" s="760"/>
      <c r="JVY172" s="760"/>
      <c r="JVZ172" s="760"/>
      <c r="JWA172" s="760"/>
      <c r="JWB172" s="760"/>
      <c r="JWC172" s="760"/>
      <c r="JWD172" s="760"/>
      <c r="JWE172" s="760"/>
      <c r="JWF172" s="760"/>
      <c r="JWG172" s="760"/>
      <c r="JWH172" s="760"/>
      <c r="JWI172" s="760"/>
      <c r="JWJ172" s="760"/>
      <c r="JWK172" s="760"/>
      <c r="JWL172" s="760"/>
      <c r="JWM172" s="760"/>
      <c r="JWN172" s="760"/>
      <c r="JWO172" s="760"/>
      <c r="JWP172" s="760"/>
      <c r="JWQ172" s="760"/>
      <c r="JWR172" s="760"/>
      <c r="JWS172" s="760"/>
      <c r="JWT172" s="760"/>
      <c r="JWU172" s="760"/>
      <c r="JWV172" s="760"/>
      <c r="JWW172" s="760"/>
      <c r="JWX172" s="760"/>
      <c r="JWY172" s="760"/>
      <c r="JWZ172" s="760"/>
      <c r="JXA172" s="760"/>
      <c r="JXB172" s="760"/>
      <c r="JXC172" s="760"/>
      <c r="JXD172" s="760"/>
      <c r="JXE172" s="760"/>
      <c r="JXF172" s="760"/>
      <c r="JXG172" s="760"/>
      <c r="JXH172" s="760"/>
      <c r="JXI172" s="760"/>
      <c r="JXJ172" s="760"/>
      <c r="JXK172" s="760"/>
      <c r="JXL172" s="760"/>
      <c r="JXM172" s="760"/>
      <c r="JXN172" s="760"/>
      <c r="JXO172" s="760"/>
      <c r="JXP172" s="760"/>
      <c r="JXQ172" s="760"/>
      <c r="JXR172" s="760"/>
      <c r="JXS172" s="760"/>
      <c r="JXT172" s="760"/>
      <c r="JXU172" s="760"/>
      <c r="JXV172" s="760"/>
      <c r="JXW172" s="760"/>
      <c r="JXX172" s="760"/>
      <c r="JXY172" s="760"/>
      <c r="JXZ172" s="760"/>
      <c r="JYA172" s="760"/>
      <c r="JYB172" s="760"/>
      <c r="JYC172" s="760"/>
      <c r="JYD172" s="760"/>
      <c r="JYE172" s="760"/>
      <c r="JYF172" s="760"/>
      <c r="JYG172" s="760"/>
      <c r="JYH172" s="760"/>
      <c r="JYI172" s="760"/>
      <c r="JYJ172" s="760"/>
      <c r="JYK172" s="760"/>
      <c r="JYL172" s="760"/>
      <c r="JYM172" s="760"/>
      <c r="JYN172" s="760"/>
      <c r="JYO172" s="760"/>
      <c r="JYP172" s="760"/>
      <c r="JYQ172" s="760"/>
      <c r="JYR172" s="760"/>
      <c r="JYS172" s="760"/>
      <c r="JYT172" s="760"/>
      <c r="JYU172" s="760"/>
      <c r="JYV172" s="760"/>
      <c r="JYW172" s="760"/>
      <c r="JYX172" s="760"/>
      <c r="JYY172" s="760"/>
      <c r="JYZ172" s="760"/>
      <c r="JZA172" s="760"/>
      <c r="JZB172" s="760"/>
      <c r="JZC172" s="760"/>
      <c r="JZD172" s="760"/>
      <c r="JZE172" s="760"/>
      <c r="JZF172" s="760"/>
      <c r="JZG172" s="760"/>
      <c r="JZH172" s="760"/>
      <c r="JZI172" s="760"/>
      <c r="JZJ172" s="760"/>
      <c r="JZK172" s="760"/>
      <c r="JZL172" s="760"/>
      <c r="JZM172" s="760"/>
      <c r="JZN172" s="760"/>
      <c r="JZO172" s="760"/>
      <c r="JZP172" s="760"/>
      <c r="JZQ172" s="760"/>
      <c r="JZR172" s="760"/>
      <c r="JZS172" s="760"/>
      <c r="JZT172" s="760"/>
      <c r="JZU172" s="760"/>
      <c r="JZV172" s="760"/>
      <c r="JZW172" s="760"/>
      <c r="JZX172" s="760"/>
      <c r="JZY172" s="760"/>
      <c r="JZZ172" s="760"/>
      <c r="KAA172" s="760"/>
      <c r="KAB172" s="760"/>
      <c r="KAC172" s="760"/>
      <c r="KAD172" s="760"/>
      <c r="KAE172" s="760"/>
      <c r="KAF172" s="760"/>
      <c r="KAG172" s="760"/>
      <c r="KAH172" s="760"/>
      <c r="KAI172" s="760"/>
      <c r="KAJ172" s="760"/>
      <c r="KAK172" s="760"/>
      <c r="KAL172" s="760"/>
      <c r="KAM172" s="760"/>
      <c r="KAN172" s="760"/>
      <c r="KAO172" s="760"/>
      <c r="KAP172" s="760"/>
      <c r="KAQ172" s="760"/>
      <c r="KAR172" s="760"/>
      <c r="KAS172" s="760"/>
      <c r="KAT172" s="760"/>
      <c r="KAU172" s="760"/>
      <c r="KAV172" s="760"/>
      <c r="KAW172" s="760"/>
      <c r="KAX172" s="760"/>
      <c r="KAY172" s="760"/>
      <c r="KAZ172" s="760"/>
      <c r="KBA172" s="760"/>
      <c r="KBB172" s="760"/>
      <c r="KBC172" s="760"/>
      <c r="KBD172" s="760"/>
      <c r="KBE172" s="760"/>
      <c r="KBF172" s="760"/>
      <c r="KBG172" s="760"/>
      <c r="KBH172" s="760"/>
      <c r="KBI172" s="760"/>
      <c r="KBJ172" s="760"/>
      <c r="KBK172" s="760"/>
      <c r="KBL172" s="760"/>
      <c r="KBM172" s="760"/>
      <c r="KBN172" s="760"/>
      <c r="KBO172" s="760"/>
      <c r="KBP172" s="760"/>
      <c r="KBQ172" s="760"/>
      <c r="KBR172" s="760"/>
      <c r="KBS172" s="760"/>
      <c r="KBT172" s="760"/>
      <c r="KBU172" s="760"/>
      <c r="KBV172" s="760"/>
      <c r="KBW172" s="760"/>
      <c r="KBX172" s="760"/>
      <c r="KBY172" s="760"/>
      <c r="KBZ172" s="760"/>
      <c r="KCA172" s="760"/>
      <c r="KCB172" s="760"/>
      <c r="KCC172" s="760"/>
      <c r="KCD172" s="760"/>
      <c r="KCE172" s="760"/>
      <c r="KCF172" s="760"/>
      <c r="KCG172" s="760"/>
      <c r="KCH172" s="760"/>
      <c r="KCI172" s="760"/>
      <c r="KCJ172" s="760"/>
      <c r="KCK172" s="760"/>
      <c r="KCL172" s="760"/>
      <c r="KCM172" s="760"/>
      <c r="KCN172" s="760"/>
      <c r="KCO172" s="760"/>
      <c r="KCP172" s="760"/>
      <c r="KCQ172" s="760"/>
      <c r="KCR172" s="760"/>
      <c r="KCS172" s="760"/>
      <c r="KCT172" s="760"/>
      <c r="KCU172" s="760"/>
      <c r="KCV172" s="760"/>
      <c r="KCW172" s="760"/>
      <c r="KCX172" s="760"/>
      <c r="KCY172" s="760"/>
      <c r="KCZ172" s="760"/>
      <c r="KDA172" s="760"/>
      <c r="KDB172" s="760"/>
      <c r="KDC172" s="760"/>
      <c r="KDD172" s="760"/>
      <c r="KDE172" s="760"/>
      <c r="KDF172" s="760"/>
      <c r="KDG172" s="760"/>
      <c r="KDH172" s="760"/>
      <c r="KDI172" s="760"/>
      <c r="KDJ172" s="760"/>
      <c r="KDK172" s="760"/>
      <c r="KDL172" s="760"/>
      <c r="KDM172" s="760"/>
      <c r="KDN172" s="760"/>
      <c r="KDO172" s="760"/>
      <c r="KDP172" s="760"/>
      <c r="KDQ172" s="760"/>
      <c r="KDR172" s="760"/>
      <c r="KDS172" s="760"/>
      <c r="KDT172" s="760"/>
      <c r="KDU172" s="760"/>
      <c r="KDV172" s="760"/>
      <c r="KDW172" s="760"/>
      <c r="KDX172" s="760"/>
      <c r="KDY172" s="760"/>
      <c r="KDZ172" s="760"/>
      <c r="KEA172" s="760"/>
      <c r="KEB172" s="760"/>
      <c r="KEC172" s="760"/>
      <c r="KED172" s="760"/>
      <c r="KEE172" s="760"/>
      <c r="KEF172" s="760"/>
      <c r="KEG172" s="760"/>
      <c r="KEH172" s="760"/>
      <c r="KEI172" s="760"/>
      <c r="KEJ172" s="760"/>
      <c r="KEK172" s="760"/>
      <c r="KEL172" s="760"/>
      <c r="KEM172" s="760"/>
      <c r="KEN172" s="760"/>
      <c r="KEO172" s="760"/>
      <c r="KEP172" s="760"/>
      <c r="KEQ172" s="760"/>
      <c r="KER172" s="760"/>
      <c r="KES172" s="760"/>
      <c r="KET172" s="760"/>
      <c r="KEU172" s="760"/>
      <c r="KEV172" s="760"/>
      <c r="KEW172" s="760"/>
      <c r="KEX172" s="760"/>
      <c r="KEY172" s="760"/>
      <c r="KEZ172" s="760"/>
      <c r="KFA172" s="760"/>
      <c r="KFB172" s="760"/>
      <c r="KFC172" s="760"/>
      <c r="KFD172" s="760"/>
      <c r="KFE172" s="760"/>
      <c r="KFF172" s="760"/>
      <c r="KFG172" s="760"/>
      <c r="KFH172" s="760"/>
      <c r="KFI172" s="760"/>
      <c r="KFJ172" s="760"/>
      <c r="KFK172" s="760"/>
      <c r="KFL172" s="760"/>
      <c r="KFM172" s="760"/>
      <c r="KFN172" s="760"/>
      <c r="KFO172" s="760"/>
      <c r="KFP172" s="760"/>
      <c r="KFQ172" s="760"/>
      <c r="KFR172" s="760"/>
      <c r="KFS172" s="760"/>
      <c r="KFT172" s="760"/>
      <c r="KFU172" s="760"/>
      <c r="KFV172" s="760"/>
      <c r="KFW172" s="760"/>
      <c r="KFX172" s="760"/>
      <c r="KFY172" s="760"/>
      <c r="KFZ172" s="760"/>
      <c r="KGA172" s="760"/>
      <c r="KGB172" s="760"/>
      <c r="KGC172" s="760"/>
      <c r="KGD172" s="760"/>
      <c r="KGE172" s="760"/>
      <c r="KGF172" s="760"/>
      <c r="KGG172" s="760"/>
      <c r="KGH172" s="760"/>
      <c r="KGI172" s="760"/>
      <c r="KGJ172" s="760"/>
      <c r="KGK172" s="760"/>
      <c r="KGL172" s="760"/>
      <c r="KGM172" s="760"/>
      <c r="KGN172" s="760"/>
      <c r="KGO172" s="760"/>
      <c r="KGP172" s="760"/>
      <c r="KGQ172" s="760"/>
      <c r="KGR172" s="760"/>
      <c r="KGS172" s="760"/>
      <c r="KGT172" s="760"/>
      <c r="KGU172" s="760"/>
      <c r="KGV172" s="760"/>
      <c r="KGW172" s="760"/>
      <c r="KGX172" s="760"/>
      <c r="KGY172" s="760"/>
      <c r="KGZ172" s="760"/>
      <c r="KHA172" s="760"/>
      <c r="KHB172" s="760"/>
      <c r="KHC172" s="760"/>
      <c r="KHD172" s="760"/>
      <c r="KHE172" s="760"/>
      <c r="KHF172" s="760"/>
      <c r="KHG172" s="760"/>
      <c r="KHH172" s="760"/>
      <c r="KHI172" s="760"/>
      <c r="KHJ172" s="760"/>
      <c r="KHK172" s="760"/>
      <c r="KHL172" s="760"/>
      <c r="KHM172" s="760"/>
      <c r="KHN172" s="760"/>
      <c r="KHO172" s="760"/>
      <c r="KHP172" s="760"/>
      <c r="KHQ172" s="760"/>
      <c r="KHR172" s="760"/>
      <c r="KHS172" s="760"/>
      <c r="KHT172" s="760"/>
      <c r="KHU172" s="760"/>
      <c r="KHV172" s="760"/>
      <c r="KHW172" s="760"/>
      <c r="KHX172" s="760"/>
      <c r="KHY172" s="760"/>
      <c r="KHZ172" s="760"/>
      <c r="KIA172" s="760"/>
      <c r="KIB172" s="760"/>
      <c r="KIC172" s="760"/>
      <c r="KID172" s="760"/>
      <c r="KIE172" s="760"/>
      <c r="KIF172" s="760"/>
      <c r="KIG172" s="760"/>
      <c r="KIH172" s="760"/>
      <c r="KII172" s="760"/>
      <c r="KIJ172" s="760"/>
      <c r="KIK172" s="760"/>
      <c r="KIL172" s="760"/>
      <c r="KIM172" s="760"/>
      <c r="KIN172" s="760"/>
      <c r="KIO172" s="760"/>
      <c r="KIP172" s="760"/>
      <c r="KIQ172" s="760"/>
      <c r="KIR172" s="760"/>
      <c r="KIS172" s="760"/>
      <c r="KIT172" s="760"/>
      <c r="KIU172" s="760"/>
      <c r="KIV172" s="760"/>
      <c r="KIW172" s="760"/>
      <c r="KIX172" s="760"/>
      <c r="KIY172" s="760"/>
      <c r="KIZ172" s="760"/>
      <c r="KJA172" s="760"/>
      <c r="KJB172" s="760"/>
      <c r="KJC172" s="760"/>
      <c r="KJD172" s="760"/>
      <c r="KJE172" s="760"/>
      <c r="KJF172" s="760"/>
      <c r="KJG172" s="760"/>
      <c r="KJH172" s="760"/>
      <c r="KJI172" s="760"/>
      <c r="KJJ172" s="760"/>
      <c r="KJK172" s="760"/>
      <c r="KJL172" s="760"/>
      <c r="KJM172" s="760"/>
      <c r="KJN172" s="760"/>
      <c r="KJO172" s="760"/>
      <c r="KJP172" s="760"/>
      <c r="KJQ172" s="760"/>
      <c r="KJR172" s="760"/>
      <c r="KJS172" s="760"/>
      <c r="KJT172" s="760"/>
      <c r="KJU172" s="760"/>
      <c r="KJV172" s="760"/>
      <c r="KJW172" s="760"/>
      <c r="KJX172" s="760"/>
      <c r="KJY172" s="760"/>
      <c r="KJZ172" s="760"/>
      <c r="KKA172" s="760"/>
      <c r="KKB172" s="760"/>
      <c r="KKC172" s="760"/>
      <c r="KKD172" s="760"/>
      <c r="KKE172" s="760"/>
      <c r="KKF172" s="760"/>
      <c r="KKG172" s="760"/>
      <c r="KKH172" s="760"/>
      <c r="KKI172" s="760"/>
      <c r="KKJ172" s="760"/>
      <c r="KKK172" s="760"/>
      <c r="KKL172" s="760"/>
      <c r="KKM172" s="760"/>
      <c r="KKN172" s="760"/>
      <c r="KKO172" s="760"/>
      <c r="KKP172" s="760"/>
      <c r="KKQ172" s="760"/>
      <c r="KKR172" s="760"/>
      <c r="KKS172" s="760"/>
      <c r="KKT172" s="760"/>
      <c r="KKU172" s="760"/>
      <c r="KKV172" s="760"/>
      <c r="KKW172" s="760"/>
      <c r="KKX172" s="760"/>
      <c r="KKY172" s="760"/>
      <c r="KKZ172" s="760"/>
      <c r="KLA172" s="760"/>
      <c r="KLB172" s="760"/>
      <c r="KLC172" s="760"/>
      <c r="KLD172" s="760"/>
      <c r="KLE172" s="760"/>
      <c r="KLF172" s="760"/>
      <c r="KLG172" s="760"/>
      <c r="KLH172" s="760"/>
      <c r="KLI172" s="760"/>
      <c r="KLJ172" s="760"/>
      <c r="KLK172" s="760"/>
      <c r="KLL172" s="760"/>
      <c r="KLM172" s="760"/>
      <c r="KLN172" s="760"/>
      <c r="KLO172" s="760"/>
      <c r="KLP172" s="760"/>
      <c r="KLQ172" s="760"/>
      <c r="KLR172" s="760"/>
      <c r="KLS172" s="760"/>
      <c r="KLT172" s="760"/>
      <c r="KLU172" s="760"/>
      <c r="KLV172" s="760"/>
      <c r="KLW172" s="760"/>
      <c r="KLX172" s="760"/>
      <c r="KLY172" s="760"/>
      <c r="KLZ172" s="760"/>
      <c r="KMA172" s="760"/>
      <c r="KMB172" s="760"/>
      <c r="KMC172" s="760"/>
      <c r="KMD172" s="760"/>
      <c r="KME172" s="760"/>
      <c r="KMF172" s="760"/>
      <c r="KMG172" s="760"/>
      <c r="KMH172" s="760"/>
      <c r="KMI172" s="760"/>
      <c r="KMJ172" s="760"/>
      <c r="KMK172" s="760"/>
      <c r="KML172" s="760"/>
      <c r="KMM172" s="760"/>
      <c r="KMN172" s="760"/>
      <c r="KMO172" s="760"/>
      <c r="KMP172" s="760"/>
      <c r="KMQ172" s="760"/>
      <c r="KMR172" s="760"/>
      <c r="KMS172" s="760"/>
      <c r="KMT172" s="760"/>
      <c r="KMU172" s="760"/>
      <c r="KMV172" s="760"/>
      <c r="KMW172" s="760"/>
      <c r="KMX172" s="760"/>
      <c r="KMY172" s="760"/>
      <c r="KMZ172" s="760"/>
      <c r="KNA172" s="760"/>
      <c r="KNB172" s="760"/>
      <c r="KNC172" s="760"/>
      <c r="KND172" s="760"/>
      <c r="KNE172" s="760"/>
      <c r="KNF172" s="760"/>
      <c r="KNG172" s="760"/>
      <c r="KNH172" s="760"/>
      <c r="KNI172" s="760"/>
      <c r="KNJ172" s="760"/>
      <c r="KNK172" s="760"/>
      <c r="KNL172" s="760"/>
      <c r="KNM172" s="760"/>
      <c r="KNN172" s="760"/>
      <c r="KNO172" s="760"/>
      <c r="KNP172" s="760"/>
      <c r="KNQ172" s="760"/>
      <c r="KNR172" s="760"/>
      <c r="KNS172" s="760"/>
      <c r="KNT172" s="760"/>
      <c r="KNU172" s="760"/>
      <c r="KNV172" s="760"/>
      <c r="KNW172" s="760"/>
      <c r="KNX172" s="760"/>
      <c r="KNY172" s="760"/>
      <c r="KNZ172" s="760"/>
      <c r="KOA172" s="760"/>
      <c r="KOB172" s="760"/>
      <c r="KOC172" s="760"/>
      <c r="KOD172" s="760"/>
      <c r="KOE172" s="760"/>
      <c r="KOF172" s="760"/>
      <c r="KOG172" s="760"/>
      <c r="KOH172" s="760"/>
      <c r="KOI172" s="760"/>
      <c r="KOJ172" s="760"/>
      <c r="KOK172" s="760"/>
      <c r="KOL172" s="760"/>
      <c r="KOM172" s="760"/>
      <c r="KON172" s="760"/>
      <c r="KOO172" s="760"/>
      <c r="KOP172" s="760"/>
      <c r="KOQ172" s="760"/>
      <c r="KOR172" s="760"/>
      <c r="KOS172" s="760"/>
      <c r="KOT172" s="760"/>
      <c r="KOU172" s="760"/>
      <c r="KOV172" s="760"/>
      <c r="KOW172" s="760"/>
      <c r="KOX172" s="760"/>
      <c r="KOY172" s="760"/>
      <c r="KOZ172" s="760"/>
      <c r="KPA172" s="760"/>
      <c r="KPB172" s="760"/>
      <c r="KPC172" s="760"/>
      <c r="KPD172" s="760"/>
      <c r="KPE172" s="760"/>
      <c r="KPF172" s="760"/>
      <c r="KPG172" s="760"/>
      <c r="KPH172" s="760"/>
      <c r="KPI172" s="760"/>
      <c r="KPJ172" s="760"/>
      <c r="KPK172" s="760"/>
      <c r="KPL172" s="760"/>
      <c r="KPM172" s="760"/>
      <c r="KPN172" s="760"/>
      <c r="KPO172" s="760"/>
      <c r="KPP172" s="760"/>
      <c r="KPQ172" s="760"/>
      <c r="KPR172" s="760"/>
      <c r="KPS172" s="760"/>
      <c r="KPT172" s="760"/>
      <c r="KPU172" s="760"/>
      <c r="KPV172" s="760"/>
      <c r="KPW172" s="760"/>
      <c r="KPX172" s="760"/>
      <c r="KPY172" s="760"/>
      <c r="KPZ172" s="760"/>
      <c r="KQA172" s="760"/>
      <c r="KQB172" s="760"/>
      <c r="KQC172" s="760"/>
      <c r="KQD172" s="760"/>
      <c r="KQE172" s="760"/>
      <c r="KQF172" s="760"/>
      <c r="KQG172" s="760"/>
      <c r="KQH172" s="760"/>
      <c r="KQI172" s="760"/>
      <c r="KQJ172" s="760"/>
      <c r="KQK172" s="760"/>
      <c r="KQL172" s="760"/>
      <c r="KQM172" s="760"/>
      <c r="KQN172" s="760"/>
      <c r="KQO172" s="760"/>
      <c r="KQP172" s="760"/>
      <c r="KQQ172" s="760"/>
      <c r="KQR172" s="760"/>
      <c r="KQS172" s="760"/>
      <c r="KQT172" s="760"/>
      <c r="KQU172" s="760"/>
      <c r="KQV172" s="760"/>
      <c r="KQW172" s="760"/>
      <c r="KQX172" s="760"/>
      <c r="KQY172" s="760"/>
      <c r="KQZ172" s="760"/>
      <c r="KRA172" s="760"/>
      <c r="KRB172" s="760"/>
      <c r="KRC172" s="760"/>
      <c r="KRD172" s="760"/>
      <c r="KRE172" s="760"/>
      <c r="KRF172" s="760"/>
      <c r="KRG172" s="760"/>
      <c r="KRH172" s="760"/>
      <c r="KRI172" s="760"/>
      <c r="KRJ172" s="760"/>
      <c r="KRK172" s="760"/>
      <c r="KRL172" s="760"/>
      <c r="KRM172" s="760"/>
      <c r="KRN172" s="760"/>
      <c r="KRO172" s="760"/>
      <c r="KRP172" s="760"/>
      <c r="KRQ172" s="760"/>
      <c r="KRR172" s="760"/>
      <c r="KRS172" s="760"/>
      <c r="KRT172" s="760"/>
      <c r="KRU172" s="760"/>
      <c r="KRV172" s="760"/>
      <c r="KRW172" s="760"/>
      <c r="KRX172" s="760"/>
      <c r="KRY172" s="760"/>
      <c r="KRZ172" s="760"/>
      <c r="KSA172" s="760"/>
      <c r="KSB172" s="760"/>
      <c r="KSC172" s="760"/>
      <c r="KSD172" s="760"/>
      <c r="KSE172" s="760"/>
      <c r="KSF172" s="760"/>
      <c r="KSG172" s="760"/>
      <c r="KSH172" s="760"/>
      <c r="KSI172" s="760"/>
      <c r="KSJ172" s="760"/>
      <c r="KSK172" s="760"/>
      <c r="KSL172" s="760"/>
      <c r="KSM172" s="760"/>
      <c r="KSN172" s="760"/>
      <c r="KSO172" s="760"/>
      <c r="KSP172" s="760"/>
      <c r="KSQ172" s="760"/>
      <c r="KSR172" s="760"/>
      <c r="KSS172" s="760"/>
      <c r="KST172" s="760"/>
      <c r="KSU172" s="760"/>
      <c r="KSV172" s="760"/>
      <c r="KSW172" s="760"/>
      <c r="KSX172" s="760"/>
      <c r="KSY172" s="760"/>
      <c r="KSZ172" s="760"/>
      <c r="KTA172" s="760"/>
      <c r="KTB172" s="760"/>
      <c r="KTC172" s="760"/>
      <c r="KTD172" s="760"/>
      <c r="KTE172" s="760"/>
      <c r="KTF172" s="760"/>
      <c r="KTG172" s="760"/>
      <c r="KTH172" s="760"/>
      <c r="KTI172" s="760"/>
      <c r="KTJ172" s="760"/>
      <c r="KTK172" s="760"/>
      <c r="KTL172" s="760"/>
      <c r="KTM172" s="760"/>
      <c r="KTN172" s="760"/>
      <c r="KTO172" s="760"/>
      <c r="KTP172" s="760"/>
      <c r="KTQ172" s="760"/>
      <c r="KTR172" s="760"/>
      <c r="KTS172" s="760"/>
      <c r="KTT172" s="760"/>
      <c r="KTU172" s="760"/>
      <c r="KTV172" s="760"/>
      <c r="KTW172" s="760"/>
      <c r="KTX172" s="760"/>
      <c r="KTY172" s="760"/>
      <c r="KTZ172" s="760"/>
      <c r="KUA172" s="760"/>
      <c r="KUB172" s="760"/>
      <c r="KUC172" s="760"/>
      <c r="KUD172" s="760"/>
      <c r="KUE172" s="760"/>
      <c r="KUF172" s="760"/>
      <c r="KUG172" s="760"/>
      <c r="KUH172" s="760"/>
      <c r="KUI172" s="760"/>
      <c r="KUJ172" s="760"/>
      <c r="KUK172" s="760"/>
      <c r="KUL172" s="760"/>
      <c r="KUM172" s="760"/>
      <c r="KUN172" s="760"/>
      <c r="KUO172" s="760"/>
      <c r="KUP172" s="760"/>
      <c r="KUQ172" s="760"/>
      <c r="KUR172" s="760"/>
      <c r="KUS172" s="760"/>
      <c r="KUT172" s="760"/>
      <c r="KUU172" s="760"/>
      <c r="KUV172" s="760"/>
      <c r="KUW172" s="760"/>
      <c r="KUX172" s="760"/>
      <c r="KUY172" s="760"/>
      <c r="KUZ172" s="760"/>
      <c r="KVA172" s="760"/>
      <c r="KVB172" s="760"/>
      <c r="KVC172" s="760"/>
      <c r="KVD172" s="760"/>
      <c r="KVE172" s="760"/>
      <c r="KVF172" s="760"/>
      <c r="KVG172" s="760"/>
      <c r="KVH172" s="760"/>
      <c r="KVI172" s="760"/>
      <c r="KVJ172" s="760"/>
      <c r="KVK172" s="760"/>
      <c r="KVL172" s="760"/>
      <c r="KVM172" s="760"/>
      <c r="KVN172" s="760"/>
      <c r="KVO172" s="760"/>
      <c r="KVP172" s="760"/>
      <c r="KVQ172" s="760"/>
      <c r="KVR172" s="760"/>
      <c r="KVS172" s="760"/>
      <c r="KVT172" s="760"/>
      <c r="KVU172" s="760"/>
      <c r="KVV172" s="760"/>
      <c r="KVW172" s="760"/>
      <c r="KVX172" s="760"/>
      <c r="KVY172" s="760"/>
      <c r="KVZ172" s="760"/>
      <c r="KWA172" s="760"/>
      <c r="KWB172" s="760"/>
      <c r="KWC172" s="760"/>
      <c r="KWD172" s="760"/>
      <c r="KWE172" s="760"/>
      <c r="KWF172" s="760"/>
      <c r="KWG172" s="760"/>
      <c r="KWH172" s="760"/>
      <c r="KWI172" s="760"/>
      <c r="KWJ172" s="760"/>
      <c r="KWK172" s="760"/>
      <c r="KWL172" s="760"/>
      <c r="KWM172" s="760"/>
      <c r="KWN172" s="760"/>
      <c r="KWO172" s="760"/>
      <c r="KWP172" s="760"/>
      <c r="KWQ172" s="760"/>
      <c r="KWR172" s="760"/>
      <c r="KWS172" s="760"/>
      <c r="KWT172" s="760"/>
      <c r="KWU172" s="760"/>
      <c r="KWV172" s="760"/>
      <c r="KWW172" s="760"/>
      <c r="KWX172" s="760"/>
      <c r="KWY172" s="760"/>
      <c r="KWZ172" s="760"/>
      <c r="KXA172" s="760"/>
      <c r="KXB172" s="760"/>
      <c r="KXC172" s="760"/>
      <c r="KXD172" s="760"/>
      <c r="KXE172" s="760"/>
      <c r="KXF172" s="760"/>
      <c r="KXG172" s="760"/>
      <c r="KXH172" s="760"/>
      <c r="KXI172" s="760"/>
      <c r="KXJ172" s="760"/>
      <c r="KXK172" s="760"/>
      <c r="KXL172" s="760"/>
      <c r="KXM172" s="760"/>
      <c r="KXN172" s="760"/>
      <c r="KXO172" s="760"/>
      <c r="KXP172" s="760"/>
      <c r="KXQ172" s="760"/>
      <c r="KXR172" s="760"/>
      <c r="KXS172" s="760"/>
      <c r="KXT172" s="760"/>
      <c r="KXU172" s="760"/>
      <c r="KXV172" s="760"/>
      <c r="KXW172" s="760"/>
      <c r="KXX172" s="760"/>
      <c r="KXY172" s="760"/>
      <c r="KXZ172" s="760"/>
      <c r="KYA172" s="760"/>
      <c r="KYB172" s="760"/>
      <c r="KYC172" s="760"/>
      <c r="KYD172" s="760"/>
      <c r="KYE172" s="760"/>
      <c r="KYF172" s="760"/>
      <c r="KYG172" s="760"/>
      <c r="KYH172" s="760"/>
      <c r="KYI172" s="760"/>
      <c r="KYJ172" s="760"/>
      <c r="KYK172" s="760"/>
      <c r="KYL172" s="760"/>
      <c r="KYM172" s="760"/>
      <c r="KYN172" s="760"/>
      <c r="KYO172" s="760"/>
      <c r="KYP172" s="760"/>
      <c r="KYQ172" s="760"/>
      <c r="KYR172" s="760"/>
      <c r="KYS172" s="760"/>
      <c r="KYT172" s="760"/>
      <c r="KYU172" s="760"/>
      <c r="KYV172" s="760"/>
      <c r="KYW172" s="760"/>
      <c r="KYX172" s="760"/>
      <c r="KYY172" s="760"/>
      <c r="KYZ172" s="760"/>
      <c r="KZA172" s="760"/>
      <c r="KZB172" s="760"/>
      <c r="KZC172" s="760"/>
      <c r="KZD172" s="760"/>
      <c r="KZE172" s="760"/>
      <c r="KZF172" s="760"/>
      <c r="KZG172" s="760"/>
      <c r="KZH172" s="760"/>
      <c r="KZI172" s="760"/>
      <c r="KZJ172" s="760"/>
      <c r="KZK172" s="760"/>
      <c r="KZL172" s="760"/>
      <c r="KZM172" s="760"/>
      <c r="KZN172" s="760"/>
      <c r="KZO172" s="760"/>
      <c r="KZP172" s="760"/>
      <c r="KZQ172" s="760"/>
      <c r="KZR172" s="760"/>
      <c r="KZS172" s="760"/>
      <c r="KZT172" s="760"/>
      <c r="KZU172" s="760"/>
      <c r="KZV172" s="760"/>
      <c r="KZW172" s="760"/>
      <c r="KZX172" s="760"/>
      <c r="KZY172" s="760"/>
      <c r="KZZ172" s="760"/>
      <c r="LAA172" s="760"/>
      <c r="LAB172" s="760"/>
      <c r="LAC172" s="760"/>
      <c r="LAD172" s="760"/>
      <c r="LAE172" s="760"/>
      <c r="LAF172" s="760"/>
      <c r="LAG172" s="760"/>
      <c r="LAH172" s="760"/>
      <c r="LAI172" s="760"/>
      <c r="LAJ172" s="760"/>
      <c r="LAK172" s="760"/>
      <c r="LAL172" s="760"/>
      <c r="LAM172" s="760"/>
      <c r="LAN172" s="760"/>
      <c r="LAO172" s="760"/>
      <c r="LAP172" s="760"/>
      <c r="LAQ172" s="760"/>
      <c r="LAR172" s="760"/>
      <c r="LAS172" s="760"/>
      <c r="LAT172" s="760"/>
      <c r="LAU172" s="760"/>
      <c r="LAV172" s="760"/>
      <c r="LAW172" s="760"/>
      <c r="LAX172" s="760"/>
      <c r="LAY172" s="760"/>
      <c r="LAZ172" s="760"/>
      <c r="LBA172" s="760"/>
      <c r="LBB172" s="760"/>
      <c r="LBC172" s="760"/>
      <c r="LBD172" s="760"/>
      <c r="LBE172" s="760"/>
      <c r="LBF172" s="760"/>
      <c r="LBG172" s="760"/>
      <c r="LBH172" s="760"/>
      <c r="LBI172" s="760"/>
      <c r="LBJ172" s="760"/>
      <c r="LBK172" s="760"/>
      <c r="LBL172" s="760"/>
      <c r="LBM172" s="760"/>
      <c r="LBN172" s="760"/>
      <c r="LBO172" s="760"/>
      <c r="LBP172" s="760"/>
      <c r="LBQ172" s="760"/>
      <c r="LBR172" s="760"/>
      <c r="LBS172" s="760"/>
      <c r="LBT172" s="760"/>
      <c r="LBU172" s="760"/>
      <c r="LBV172" s="760"/>
      <c r="LBW172" s="760"/>
      <c r="LBX172" s="760"/>
      <c r="LBY172" s="760"/>
      <c r="LBZ172" s="760"/>
      <c r="LCA172" s="760"/>
      <c r="LCB172" s="760"/>
      <c r="LCC172" s="760"/>
      <c r="LCD172" s="760"/>
      <c r="LCE172" s="760"/>
      <c r="LCF172" s="760"/>
      <c r="LCG172" s="760"/>
      <c r="LCH172" s="760"/>
      <c r="LCI172" s="760"/>
      <c r="LCJ172" s="760"/>
      <c r="LCK172" s="760"/>
      <c r="LCL172" s="760"/>
      <c r="LCM172" s="760"/>
      <c r="LCN172" s="760"/>
      <c r="LCO172" s="760"/>
      <c r="LCP172" s="760"/>
      <c r="LCQ172" s="760"/>
      <c r="LCR172" s="760"/>
      <c r="LCS172" s="760"/>
      <c r="LCT172" s="760"/>
      <c r="LCU172" s="760"/>
      <c r="LCV172" s="760"/>
      <c r="LCW172" s="760"/>
      <c r="LCX172" s="760"/>
      <c r="LCY172" s="760"/>
      <c r="LCZ172" s="760"/>
      <c r="LDA172" s="760"/>
      <c r="LDB172" s="760"/>
      <c r="LDC172" s="760"/>
      <c r="LDD172" s="760"/>
      <c r="LDE172" s="760"/>
      <c r="LDF172" s="760"/>
      <c r="LDG172" s="760"/>
      <c r="LDH172" s="760"/>
      <c r="LDI172" s="760"/>
      <c r="LDJ172" s="760"/>
      <c r="LDK172" s="760"/>
      <c r="LDL172" s="760"/>
      <c r="LDM172" s="760"/>
      <c r="LDN172" s="760"/>
      <c r="LDO172" s="760"/>
      <c r="LDP172" s="760"/>
      <c r="LDQ172" s="760"/>
      <c r="LDR172" s="760"/>
      <c r="LDS172" s="760"/>
      <c r="LDT172" s="760"/>
      <c r="LDU172" s="760"/>
      <c r="LDV172" s="760"/>
      <c r="LDW172" s="760"/>
      <c r="LDX172" s="760"/>
      <c r="LDY172" s="760"/>
      <c r="LDZ172" s="760"/>
      <c r="LEA172" s="760"/>
      <c r="LEB172" s="760"/>
      <c r="LEC172" s="760"/>
      <c r="LED172" s="760"/>
      <c r="LEE172" s="760"/>
      <c r="LEF172" s="760"/>
      <c r="LEG172" s="760"/>
      <c r="LEH172" s="760"/>
      <c r="LEI172" s="760"/>
      <c r="LEJ172" s="760"/>
      <c r="LEK172" s="760"/>
      <c r="LEL172" s="760"/>
      <c r="LEM172" s="760"/>
      <c r="LEN172" s="760"/>
      <c r="LEO172" s="760"/>
      <c r="LEP172" s="760"/>
      <c r="LEQ172" s="760"/>
      <c r="LER172" s="760"/>
      <c r="LES172" s="760"/>
      <c r="LET172" s="760"/>
      <c r="LEU172" s="760"/>
      <c r="LEV172" s="760"/>
      <c r="LEW172" s="760"/>
      <c r="LEX172" s="760"/>
      <c r="LEY172" s="760"/>
      <c r="LEZ172" s="760"/>
      <c r="LFA172" s="760"/>
      <c r="LFB172" s="760"/>
      <c r="LFC172" s="760"/>
      <c r="LFD172" s="760"/>
      <c r="LFE172" s="760"/>
      <c r="LFF172" s="760"/>
      <c r="LFG172" s="760"/>
      <c r="LFH172" s="760"/>
      <c r="LFI172" s="760"/>
      <c r="LFJ172" s="760"/>
      <c r="LFK172" s="760"/>
      <c r="LFL172" s="760"/>
      <c r="LFM172" s="760"/>
      <c r="LFN172" s="760"/>
      <c r="LFO172" s="760"/>
      <c r="LFP172" s="760"/>
      <c r="LFQ172" s="760"/>
      <c r="LFR172" s="760"/>
      <c r="LFS172" s="760"/>
      <c r="LFT172" s="760"/>
      <c r="LFU172" s="760"/>
      <c r="LFV172" s="760"/>
      <c r="LFW172" s="760"/>
      <c r="LFX172" s="760"/>
      <c r="LFY172" s="760"/>
      <c r="LFZ172" s="760"/>
      <c r="LGA172" s="760"/>
      <c r="LGB172" s="760"/>
      <c r="LGC172" s="760"/>
      <c r="LGD172" s="760"/>
      <c r="LGE172" s="760"/>
      <c r="LGF172" s="760"/>
      <c r="LGG172" s="760"/>
      <c r="LGH172" s="760"/>
      <c r="LGI172" s="760"/>
      <c r="LGJ172" s="760"/>
      <c r="LGK172" s="760"/>
      <c r="LGL172" s="760"/>
      <c r="LGM172" s="760"/>
      <c r="LGN172" s="760"/>
      <c r="LGO172" s="760"/>
      <c r="LGP172" s="760"/>
      <c r="LGQ172" s="760"/>
      <c r="LGR172" s="760"/>
      <c r="LGS172" s="760"/>
      <c r="LGT172" s="760"/>
      <c r="LGU172" s="760"/>
      <c r="LGV172" s="760"/>
      <c r="LGW172" s="760"/>
      <c r="LGX172" s="760"/>
      <c r="LGY172" s="760"/>
      <c r="LGZ172" s="760"/>
      <c r="LHA172" s="760"/>
      <c r="LHB172" s="760"/>
      <c r="LHC172" s="760"/>
      <c r="LHD172" s="760"/>
      <c r="LHE172" s="760"/>
      <c r="LHF172" s="760"/>
      <c r="LHG172" s="760"/>
      <c r="LHH172" s="760"/>
      <c r="LHI172" s="760"/>
      <c r="LHJ172" s="760"/>
      <c r="LHK172" s="760"/>
      <c r="LHL172" s="760"/>
      <c r="LHM172" s="760"/>
      <c r="LHN172" s="760"/>
      <c r="LHO172" s="760"/>
      <c r="LHP172" s="760"/>
      <c r="LHQ172" s="760"/>
      <c r="LHR172" s="760"/>
      <c r="LHS172" s="760"/>
      <c r="LHT172" s="760"/>
      <c r="LHU172" s="760"/>
      <c r="LHV172" s="760"/>
      <c r="LHW172" s="760"/>
      <c r="LHX172" s="760"/>
      <c r="LHY172" s="760"/>
      <c r="LHZ172" s="760"/>
      <c r="LIA172" s="760"/>
      <c r="LIB172" s="760"/>
      <c r="LIC172" s="760"/>
      <c r="LID172" s="760"/>
      <c r="LIE172" s="760"/>
      <c r="LIF172" s="760"/>
      <c r="LIG172" s="760"/>
      <c r="LIH172" s="760"/>
      <c r="LII172" s="760"/>
      <c r="LIJ172" s="760"/>
      <c r="LIK172" s="760"/>
      <c r="LIL172" s="760"/>
      <c r="LIM172" s="760"/>
      <c r="LIN172" s="760"/>
      <c r="LIO172" s="760"/>
      <c r="LIP172" s="760"/>
      <c r="LIQ172" s="760"/>
      <c r="LIR172" s="760"/>
      <c r="LIS172" s="760"/>
      <c r="LIT172" s="760"/>
      <c r="LIU172" s="760"/>
      <c r="LIV172" s="760"/>
      <c r="LIW172" s="760"/>
      <c r="LIX172" s="760"/>
      <c r="LIY172" s="760"/>
      <c r="LIZ172" s="760"/>
      <c r="LJA172" s="760"/>
      <c r="LJB172" s="760"/>
      <c r="LJC172" s="760"/>
      <c r="LJD172" s="760"/>
      <c r="LJE172" s="760"/>
      <c r="LJF172" s="760"/>
      <c r="LJG172" s="760"/>
      <c r="LJH172" s="760"/>
      <c r="LJI172" s="760"/>
      <c r="LJJ172" s="760"/>
      <c r="LJK172" s="760"/>
      <c r="LJL172" s="760"/>
      <c r="LJM172" s="760"/>
      <c r="LJN172" s="760"/>
      <c r="LJO172" s="760"/>
      <c r="LJP172" s="760"/>
      <c r="LJQ172" s="760"/>
      <c r="LJR172" s="760"/>
      <c r="LJS172" s="760"/>
      <c r="LJT172" s="760"/>
      <c r="LJU172" s="760"/>
      <c r="LJV172" s="760"/>
      <c r="LJW172" s="760"/>
      <c r="LJX172" s="760"/>
      <c r="LJY172" s="760"/>
      <c r="LJZ172" s="760"/>
      <c r="LKA172" s="760"/>
      <c r="LKB172" s="760"/>
      <c r="LKC172" s="760"/>
      <c r="LKD172" s="760"/>
      <c r="LKE172" s="760"/>
      <c r="LKF172" s="760"/>
      <c r="LKG172" s="760"/>
      <c r="LKH172" s="760"/>
      <c r="LKI172" s="760"/>
      <c r="LKJ172" s="760"/>
      <c r="LKK172" s="760"/>
      <c r="LKL172" s="760"/>
      <c r="LKM172" s="760"/>
      <c r="LKN172" s="760"/>
      <c r="LKO172" s="760"/>
      <c r="LKP172" s="760"/>
      <c r="LKQ172" s="760"/>
      <c r="LKR172" s="760"/>
      <c r="LKS172" s="760"/>
      <c r="LKT172" s="760"/>
      <c r="LKU172" s="760"/>
      <c r="LKV172" s="760"/>
      <c r="LKW172" s="760"/>
      <c r="LKX172" s="760"/>
      <c r="LKY172" s="760"/>
      <c r="LKZ172" s="760"/>
      <c r="LLA172" s="760"/>
      <c r="LLB172" s="760"/>
      <c r="LLC172" s="760"/>
      <c r="LLD172" s="760"/>
      <c r="LLE172" s="760"/>
      <c r="LLF172" s="760"/>
      <c r="LLG172" s="760"/>
      <c r="LLH172" s="760"/>
      <c r="LLI172" s="760"/>
      <c r="LLJ172" s="760"/>
      <c r="LLK172" s="760"/>
      <c r="LLL172" s="760"/>
      <c r="LLM172" s="760"/>
      <c r="LLN172" s="760"/>
      <c r="LLO172" s="760"/>
      <c r="LLP172" s="760"/>
      <c r="LLQ172" s="760"/>
      <c r="LLR172" s="760"/>
      <c r="LLS172" s="760"/>
      <c r="LLT172" s="760"/>
      <c r="LLU172" s="760"/>
      <c r="LLV172" s="760"/>
      <c r="LLW172" s="760"/>
      <c r="LLX172" s="760"/>
      <c r="LLY172" s="760"/>
      <c r="LLZ172" s="760"/>
      <c r="LMA172" s="760"/>
      <c r="LMB172" s="760"/>
      <c r="LMC172" s="760"/>
      <c r="LMD172" s="760"/>
      <c r="LME172" s="760"/>
      <c r="LMF172" s="760"/>
      <c r="LMG172" s="760"/>
      <c r="LMH172" s="760"/>
      <c r="LMI172" s="760"/>
      <c r="LMJ172" s="760"/>
      <c r="LMK172" s="760"/>
      <c r="LML172" s="760"/>
      <c r="LMM172" s="760"/>
      <c r="LMN172" s="760"/>
      <c r="LMO172" s="760"/>
      <c r="LMP172" s="760"/>
      <c r="LMQ172" s="760"/>
      <c r="LMR172" s="760"/>
      <c r="LMS172" s="760"/>
      <c r="LMT172" s="760"/>
      <c r="LMU172" s="760"/>
      <c r="LMV172" s="760"/>
      <c r="LMW172" s="760"/>
      <c r="LMX172" s="760"/>
      <c r="LMY172" s="760"/>
      <c r="LMZ172" s="760"/>
      <c r="LNA172" s="760"/>
      <c r="LNB172" s="760"/>
      <c r="LNC172" s="760"/>
      <c r="LND172" s="760"/>
      <c r="LNE172" s="760"/>
      <c r="LNF172" s="760"/>
      <c r="LNG172" s="760"/>
      <c r="LNH172" s="760"/>
      <c r="LNI172" s="760"/>
      <c r="LNJ172" s="760"/>
      <c r="LNK172" s="760"/>
      <c r="LNL172" s="760"/>
      <c r="LNM172" s="760"/>
      <c r="LNN172" s="760"/>
      <c r="LNO172" s="760"/>
      <c r="LNP172" s="760"/>
      <c r="LNQ172" s="760"/>
      <c r="LNR172" s="760"/>
      <c r="LNS172" s="760"/>
      <c r="LNT172" s="760"/>
      <c r="LNU172" s="760"/>
      <c r="LNV172" s="760"/>
      <c r="LNW172" s="760"/>
      <c r="LNX172" s="760"/>
      <c r="LNY172" s="760"/>
      <c r="LNZ172" s="760"/>
      <c r="LOA172" s="760"/>
      <c r="LOB172" s="760"/>
      <c r="LOC172" s="760"/>
      <c r="LOD172" s="760"/>
      <c r="LOE172" s="760"/>
      <c r="LOF172" s="760"/>
      <c r="LOG172" s="760"/>
      <c r="LOH172" s="760"/>
      <c r="LOI172" s="760"/>
      <c r="LOJ172" s="760"/>
      <c r="LOK172" s="760"/>
      <c r="LOL172" s="760"/>
      <c r="LOM172" s="760"/>
      <c r="LON172" s="760"/>
      <c r="LOO172" s="760"/>
      <c r="LOP172" s="760"/>
      <c r="LOQ172" s="760"/>
      <c r="LOR172" s="760"/>
      <c r="LOS172" s="760"/>
      <c r="LOT172" s="760"/>
      <c r="LOU172" s="760"/>
      <c r="LOV172" s="760"/>
      <c r="LOW172" s="760"/>
      <c r="LOX172" s="760"/>
      <c r="LOY172" s="760"/>
      <c r="LOZ172" s="760"/>
      <c r="LPA172" s="760"/>
      <c r="LPB172" s="760"/>
      <c r="LPC172" s="760"/>
      <c r="LPD172" s="760"/>
      <c r="LPE172" s="760"/>
      <c r="LPF172" s="760"/>
      <c r="LPG172" s="760"/>
      <c r="LPH172" s="760"/>
      <c r="LPI172" s="760"/>
      <c r="LPJ172" s="760"/>
      <c r="LPK172" s="760"/>
      <c r="LPL172" s="760"/>
      <c r="LPM172" s="760"/>
      <c r="LPN172" s="760"/>
      <c r="LPO172" s="760"/>
      <c r="LPP172" s="760"/>
      <c r="LPQ172" s="760"/>
      <c r="LPR172" s="760"/>
      <c r="LPS172" s="760"/>
      <c r="LPT172" s="760"/>
      <c r="LPU172" s="760"/>
      <c r="LPV172" s="760"/>
      <c r="LPW172" s="760"/>
      <c r="LPX172" s="760"/>
      <c r="LPY172" s="760"/>
      <c r="LPZ172" s="760"/>
      <c r="LQA172" s="760"/>
      <c r="LQB172" s="760"/>
      <c r="LQC172" s="760"/>
      <c r="LQD172" s="760"/>
      <c r="LQE172" s="760"/>
      <c r="LQF172" s="760"/>
      <c r="LQG172" s="760"/>
      <c r="LQH172" s="760"/>
      <c r="LQI172" s="760"/>
      <c r="LQJ172" s="760"/>
      <c r="LQK172" s="760"/>
      <c r="LQL172" s="760"/>
      <c r="LQM172" s="760"/>
      <c r="LQN172" s="760"/>
      <c r="LQO172" s="760"/>
      <c r="LQP172" s="760"/>
      <c r="LQQ172" s="760"/>
      <c r="LQR172" s="760"/>
      <c r="LQS172" s="760"/>
      <c r="LQT172" s="760"/>
      <c r="LQU172" s="760"/>
      <c r="LQV172" s="760"/>
      <c r="LQW172" s="760"/>
      <c r="LQX172" s="760"/>
      <c r="LQY172" s="760"/>
      <c r="LQZ172" s="760"/>
      <c r="LRA172" s="760"/>
      <c r="LRB172" s="760"/>
      <c r="LRC172" s="760"/>
      <c r="LRD172" s="760"/>
      <c r="LRE172" s="760"/>
      <c r="LRF172" s="760"/>
      <c r="LRG172" s="760"/>
      <c r="LRH172" s="760"/>
      <c r="LRI172" s="760"/>
      <c r="LRJ172" s="760"/>
      <c r="LRK172" s="760"/>
      <c r="LRL172" s="760"/>
      <c r="LRM172" s="760"/>
      <c r="LRN172" s="760"/>
      <c r="LRO172" s="760"/>
      <c r="LRP172" s="760"/>
      <c r="LRQ172" s="760"/>
      <c r="LRR172" s="760"/>
      <c r="LRS172" s="760"/>
      <c r="LRT172" s="760"/>
      <c r="LRU172" s="760"/>
      <c r="LRV172" s="760"/>
      <c r="LRW172" s="760"/>
      <c r="LRX172" s="760"/>
      <c r="LRY172" s="760"/>
      <c r="LRZ172" s="760"/>
      <c r="LSA172" s="760"/>
      <c r="LSB172" s="760"/>
      <c r="LSC172" s="760"/>
      <c r="LSD172" s="760"/>
      <c r="LSE172" s="760"/>
      <c r="LSF172" s="760"/>
      <c r="LSG172" s="760"/>
      <c r="LSH172" s="760"/>
      <c r="LSI172" s="760"/>
      <c r="LSJ172" s="760"/>
      <c r="LSK172" s="760"/>
      <c r="LSL172" s="760"/>
      <c r="LSM172" s="760"/>
      <c r="LSN172" s="760"/>
      <c r="LSO172" s="760"/>
      <c r="LSP172" s="760"/>
      <c r="LSQ172" s="760"/>
      <c r="LSR172" s="760"/>
      <c r="LSS172" s="760"/>
      <c r="LST172" s="760"/>
      <c r="LSU172" s="760"/>
      <c r="LSV172" s="760"/>
      <c r="LSW172" s="760"/>
      <c r="LSX172" s="760"/>
      <c r="LSY172" s="760"/>
      <c r="LSZ172" s="760"/>
      <c r="LTA172" s="760"/>
      <c r="LTB172" s="760"/>
      <c r="LTC172" s="760"/>
      <c r="LTD172" s="760"/>
      <c r="LTE172" s="760"/>
      <c r="LTF172" s="760"/>
      <c r="LTG172" s="760"/>
      <c r="LTH172" s="760"/>
      <c r="LTI172" s="760"/>
      <c r="LTJ172" s="760"/>
      <c r="LTK172" s="760"/>
      <c r="LTL172" s="760"/>
      <c r="LTM172" s="760"/>
      <c r="LTN172" s="760"/>
      <c r="LTO172" s="760"/>
      <c r="LTP172" s="760"/>
      <c r="LTQ172" s="760"/>
      <c r="LTR172" s="760"/>
      <c r="LTS172" s="760"/>
      <c r="LTT172" s="760"/>
      <c r="LTU172" s="760"/>
      <c r="LTV172" s="760"/>
      <c r="LTW172" s="760"/>
      <c r="LTX172" s="760"/>
      <c r="LTY172" s="760"/>
      <c r="LTZ172" s="760"/>
      <c r="LUA172" s="760"/>
      <c r="LUB172" s="760"/>
      <c r="LUC172" s="760"/>
      <c r="LUD172" s="760"/>
      <c r="LUE172" s="760"/>
      <c r="LUF172" s="760"/>
      <c r="LUG172" s="760"/>
      <c r="LUH172" s="760"/>
      <c r="LUI172" s="760"/>
      <c r="LUJ172" s="760"/>
      <c r="LUK172" s="760"/>
      <c r="LUL172" s="760"/>
      <c r="LUM172" s="760"/>
      <c r="LUN172" s="760"/>
      <c r="LUO172" s="760"/>
      <c r="LUP172" s="760"/>
      <c r="LUQ172" s="760"/>
      <c r="LUR172" s="760"/>
      <c r="LUS172" s="760"/>
      <c r="LUT172" s="760"/>
      <c r="LUU172" s="760"/>
      <c r="LUV172" s="760"/>
      <c r="LUW172" s="760"/>
      <c r="LUX172" s="760"/>
      <c r="LUY172" s="760"/>
      <c r="LUZ172" s="760"/>
      <c r="LVA172" s="760"/>
      <c r="LVB172" s="760"/>
      <c r="LVC172" s="760"/>
      <c r="LVD172" s="760"/>
      <c r="LVE172" s="760"/>
      <c r="LVF172" s="760"/>
      <c r="LVG172" s="760"/>
      <c r="LVH172" s="760"/>
      <c r="LVI172" s="760"/>
      <c r="LVJ172" s="760"/>
      <c r="LVK172" s="760"/>
      <c r="LVL172" s="760"/>
      <c r="LVM172" s="760"/>
      <c r="LVN172" s="760"/>
      <c r="LVO172" s="760"/>
      <c r="LVP172" s="760"/>
      <c r="LVQ172" s="760"/>
      <c r="LVR172" s="760"/>
      <c r="LVS172" s="760"/>
      <c r="LVT172" s="760"/>
      <c r="LVU172" s="760"/>
      <c r="LVV172" s="760"/>
      <c r="LVW172" s="760"/>
      <c r="LVX172" s="760"/>
      <c r="LVY172" s="760"/>
      <c r="LVZ172" s="760"/>
      <c r="LWA172" s="760"/>
      <c r="LWB172" s="760"/>
      <c r="LWC172" s="760"/>
      <c r="LWD172" s="760"/>
      <c r="LWE172" s="760"/>
      <c r="LWF172" s="760"/>
      <c r="LWG172" s="760"/>
      <c r="LWH172" s="760"/>
      <c r="LWI172" s="760"/>
      <c r="LWJ172" s="760"/>
      <c r="LWK172" s="760"/>
      <c r="LWL172" s="760"/>
      <c r="LWM172" s="760"/>
      <c r="LWN172" s="760"/>
      <c r="LWO172" s="760"/>
      <c r="LWP172" s="760"/>
      <c r="LWQ172" s="760"/>
      <c r="LWR172" s="760"/>
      <c r="LWS172" s="760"/>
      <c r="LWT172" s="760"/>
      <c r="LWU172" s="760"/>
      <c r="LWV172" s="760"/>
      <c r="LWW172" s="760"/>
      <c r="LWX172" s="760"/>
      <c r="LWY172" s="760"/>
      <c r="LWZ172" s="760"/>
      <c r="LXA172" s="760"/>
      <c r="LXB172" s="760"/>
      <c r="LXC172" s="760"/>
      <c r="LXD172" s="760"/>
      <c r="LXE172" s="760"/>
      <c r="LXF172" s="760"/>
      <c r="LXG172" s="760"/>
      <c r="LXH172" s="760"/>
      <c r="LXI172" s="760"/>
      <c r="LXJ172" s="760"/>
      <c r="LXK172" s="760"/>
      <c r="LXL172" s="760"/>
      <c r="LXM172" s="760"/>
      <c r="LXN172" s="760"/>
      <c r="LXO172" s="760"/>
      <c r="LXP172" s="760"/>
      <c r="LXQ172" s="760"/>
      <c r="LXR172" s="760"/>
      <c r="LXS172" s="760"/>
      <c r="LXT172" s="760"/>
      <c r="LXU172" s="760"/>
      <c r="LXV172" s="760"/>
      <c r="LXW172" s="760"/>
      <c r="LXX172" s="760"/>
      <c r="LXY172" s="760"/>
      <c r="LXZ172" s="760"/>
      <c r="LYA172" s="760"/>
      <c r="LYB172" s="760"/>
      <c r="LYC172" s="760"/>
      <c r="LYD172" s="760"/>
      <c r="LYE172" s="760"/>
      <c r="LYF172" s="760"/>
      <c r="LYG172" s="760"/>
      <c r="LYH172" s="760"/>
      <c r="LYI172" s="760"/>
      <c r="LYJ172" s="760"/>
      <c r="LYK172" s="760"/>
      <c r="LYL172" s="760"/>
      <c r="LYM172" s="760"/>
      <c r="LYN172" s="760"/>
      <c r="LYO172" s="760"/>
      <c r="LYP172" s="760"/>
      <c r="LYQ172" s="760"/>
      <c r="LYR172" s="760"/>
      <c r="LYS172" s="760"/>
      <c r="LYT172" s="760"/>
      <c r="LYU172" s="760"/>
      <c r="LYV172" s="760"/>
      <c r="LYW172" s="760"/>
      <c r="LYX172" s="760"/>
      <c r="LYY172" s="760"/>
      <c r="LYZ172" s="760"/>
      <c r="LZA172" s="760"/>
      <c r="LZB172" s="760"/>
      <c r="LZC172" s="760"/>
      <c r="LZD172" s="760"/>
      <c r="LZE172" s="760"/>
      <c r="LZF172" s="760"/>
      <c r="LZG172" s="760"/>
      <c r="LZH172" s="760"/>
      <c r="LZI172" s="760"/>
      <c r="LZJ172" s="760"/>
      <c r="LZK172" s="760"/>
      <c r="LZL172" s="760"/>
      <c r="LZM172" s="760"/>
      <c r="LZN172" s="760"/>
      <c r="LZO172" s="760"/>
      <c r="LZP172" s="760"/>
      <c r="LZQ172" s="760"/>
      <c r="LZR172" s="760"/>
      <c r="LZS172" s="760"/>
      <c r="LZT172" s="760"/>
      <c r="LZU172" s="760"/>
      <c r="LZV172" s="760"/>
      <c r="LZW172" s="760"/>
      <c r="LZX172" s="760"/>
      <c r="LZY172" s="760"/>
      <c r="LZZ172" s="760"/>
      <c r="MAA172" s="760"/>
      <c r="MAB172" s="760"/>
      <c r="MAC172" s="760"/>
      <c r="MAD172" s="760"/>
      <c r="MAE172" s="760"/>
      <c r="MAF172" s="760"/>
      <c r="MAG172" s="760"/>
      <c r="MAH172" s="760"/>
      <c r="MAI172" s="760"/>
      <c r="MAJ172" s="760"/>
      <c r="MAK172" s="760"/>
      <c r="MAL172" s="760"/>
      <c r="MAM172" s="760"/>
      <c r="MAN172" s="760"/>
      <c r="MAO172" s="760"/>
      <c r="MAP172" s="760"/>
      <c r="MAQ172" s="760"/>
      <c r="MAR172" s="760"/>
      <c r="MAS172" s="760"/>
      <c r="MAT172" s="760"/>
      <c r="MAU172" s="760"/>
      <c r="MAV172" s="760"/>
      <c r="MAW172" s="760"/>
      <c r="MAX172" s="760"/>
      <c r="MAY172" s="760"/>
      <c r="MAZ172" s="760"/>
      <c r="MBA172" s="760"/>
      <c r="MBB172" s="760"/>
      <c r="MBC172" s="760"/>
      <c r="MBD172" s="760"/>
      <c r="MBE172" s="760"/>
      <c r="MBF172" s="760"/>
      <c r="MBG172" s="760"/>
      <c r="MBH172" s="760"/>
      <c r="MBI172" s="760"/>
      <c r="MBJ172" s="760"/>
      <c r="MBK172" s="760"/>
      <c r="MBL172" s="760"/>
      <c r="MBM172" s="760"/>
      <c r="MBN172" s="760"/>
      <c r="MBO172" s="760"/>
      <c r="MBP172" s="760"/>
      <c r="MBQ172" s="760"/>
      <c r="MBR172" s="760"/>
      <c r="MBS172" s="760"/>
      <c r="MBT172" s="760"/>
      <c r="MBU172" s="760"/>
      <c r="MBV172" s="760"/>
      <c r="MBW172" s="760"/>
      <c r="MBX172" s="760"/>
      <c r="MBY172" s="760"/>
      <c r="MBZ172" s="760"/>
      <c r="MCA172" s="760"/>
      <c r="MCB172" s="760"/>
      <c r="MCC172" s="760"/>
      <c r="MCD172" s="760"/>
      <c r="MCE172" s="760"/>
      <c r="MCF172" s="760"/>
      <c r="MCG172" s="760"/>
      <c r="MCH172" s="760"/>
      <c r="MCI172" s="760"/>
      <c r="MCJ172" s="760"/>
      <c r="MCK172" s="760"/>
      <c r="MCL172" s="760"/>
      <c r="MCM172" s="760"/>
      <c r="MCN172" s="760"/>
      <c r="MCO172" s="760"/>
      <c r="MCP172" s="760"/>
      <c r="MCQ172" s="760"/>
      <c r="MCR172" s="760"/>
      <c r="MCS172" s="760"/>
      <c r="MCT172" s="760"/>
      <c r="MCU172" s="760"/>
      <c r="MCV172" s="760"/>
      <c r="MCW172" s="760"/>
      <c r="MCX172" s="760"/>
      <c r="MCY172" s="760"/>
      <c r="MCZ172" s="760"/>
      <c r="MDA172" s="760"/>
      <c r="MDB172" s="760"/>
      <c r="MDC172" s="760"/>
      <c r="MDD172" s="760"/>
      <c r="MDE172" s="760"/>
      <c r="MDF172" s="760"/>
      <c r="MDG172" s="760"/>
      <c r="MDH172" s="760"/>
      <c r="MDI172" s="760"/>
      <c r="MDJ172" s="760"/>
      <c r="MDK172" s="760"/>
      <c r="MDL172" s="760"/>
      <c r="MDM172" s="760"/>
      <c r="MDN172" s="760"/>
      <c r="MDO172" s="760"/>
      <c r="MDP172" s="760"/>
      <c r="MDQ172" s="760"/>
      <c r="MDR172" s="760"/>
      <c r="MDS172" s="760"/>
      <c r="MDT172" s="760"/>
      <c r="MDU172" s="760"/>
      <c r="MDV172" s="760"/>
      <c r="MDW172" s="760"/>
      <c r="MDX172" s="760"/>
      <c r="MDY172" s="760"/>
      <c r="MDZ172" s="760"/>
      <c r="MEA172" s="760"/>
      <c r="MEB172" s="760"/>
      <c r="MEC172" s="760"/>
      <c r="MED172" s="760"/>
      <c r="MEE172" s="760"/>
      <c r="MEF172" s="760"/>
      <c r="MEG172" s="760"/>
      <c r="MEH172" s="760"/>
      <c r="MEI172" s="760"/>
      <c r="MEJ172" s="760"/>
      <c r="MEK172" s="760"/>
      <c r="MEL172" s="760"/>
      <c r="MEM172" s="760"/>
      <c r="MEN172" s="760"/>
      <c r="MEO172" s="760"/>
      <c r="MEP172" s="760"/>
      <c r="MEQ172" s="760"/>
      <c r="MER172" s="760"/>
      <c r="MES172" s="760"/>
      <c r="MET172" s="760"/>
      <c r="MEU172" s="760"/>
      <c r="MEV172" s="760"/>
      <c r="MEW172" s="760"/>
      <c r="MEX172" s="760"/>
      <c r="MEY172" s="760"/>
      <c r="MEZ172" s="760"/>
      <c r="MFA172" s="760"/>
      <c r="MFB172" s="760"/>
      <c r="MFC172" s="760"/>
      <c r="MFD172" s="760"/>
      <c r="MFE172" s="760"/>
      <c r="MFF172" s="760"/>
      <c r="MFG172" s="760"/>
      <c r="MFH172" s="760"/>
      <c r="MFI172" s="760"/>
      <c r="MFJ172" s="760"/>
      <c r="MFK172" s="760"/>
      <c r="MFL172" s="760"/>
      <c r="MFM172" s="760"/>
      <c r="MFN172" s="760"/>
      <c r="MFO172" s="760"/>
      <c r="MFP172" s="760"/>
      <c r="MFQ172" s="760"/>
      <c r="MFR172" s="760"/>
      <c r="MFS172" s="760"/>
      <c r="MFT172" s="760"/>
      <c r="MFU172" s="760"/>
      <c r="MFV172" s="760"/>
      <c r="MFW172" s="760"/>
      <c r="MFX172" s="760"/>
      <c r="MFY172" s="760"/>
      <c r="MFZ172" s="760"/>
      <c r="MGA172" s="760"/>
      <c r="MGB172" s="760"/>
      <c r="MGC172" s="760"/>
      <c r="MGD172" s="760"/>
      <c r="MGE172" s="760"/>
      <c r="MGF172" s="760"/>
      <c r="MGG172" s="760"/>
      <c r="MGH172" s="760"/>
      <c r="MGI172" s="760"/>
      <c r="MGJ172" s="760"/>
      <c r="MGK172" s="760"/>
      <c r="MGL172" s="760"/>
      <c r="MGM172" s="760"/>
      <c r="MGN172" s="760"/>
      <c r="MGO172" s="760"/>
      <c r="MGP172" s="760"/>
      <c r="MGQ172" s="760"/>
      <c r="MGR172" s="760"/>
      <c r="MGS172" s="760"/>
      <c r="MGT172" s="760"/>
      <c r="MGU172" s="760"/>
      <c r="MGV172" s="760"/>
      <c r="MGW172" s="760"/>
      <c r="MGX172" s="760"/>
      <c r="MGY172" s="760"/>
      <c r="MGZ172" s="760"/>
      <c r="MHA172" s="760"/>
      <c r="MHB172" s="760"/>
      <c r="MHC172" s="760"/>
      <c r="MHD172" s="760"/>
      <c r="MHE172" s="760"/>
      <c r="MHF172" s="760"/>
      <c r="MHG172" s="760"/>
      <c r="MHH172" s="760"/>
      <c r="MHI172" s="760"/>
      <c r="MHJ172" s="760"/>
      <c r="MHK172" s="760"/>
      <c r="MHL172" s="760"/>
      <c r="MHM172" s="760"/>
      <c r="MHN172" s="760"/>
      <c r="MHO172" s="760"/>
      <c r="MHP172" s="760"/>
      <c r="MHQ172" s="760"/>
      <c r="MHR172" s="760"/>
      <c r="MHS172" s="760"/>
      <c r="MHT172" s="760"/>
      <c r="MHU172" s="760"/>
      <c r="MHV172" s="760"/>
      <c r="MHW172" s="760"/>
      <c r="MHX172" s="760"/>
      <c r="MHY172" s="760"/>
      <c r="MHZ172" s="760"/>
      <c r="MIA172" s="760"/>
      <c r="MIB172" s="760"/>
      <c r="MIC172" s="760"/>
      <c r="MID172" s="760"/>
      <c r="MIE172" s="760"/>
      <c r="MIF172" s="760"/>
      <c r="MIG172" s="760"/>
      <c r="MIH172" s="760"/>
      <c r="MII172" s="760"/>
      <c r="MIJ172" s="760"/>
      <c r="MIK172" s="760"/>
      <c r="MIL172" s="760"/>
      <c r="MIM172" s="760"/>
      <c r="MIN172" s="760"/>
      <c r="MIO172" s="760"/>
      <c r="MIP172" s="760"/>
      <c r="MIQ172" s="760"/>
      <c r="MIR172" s="760"/>
      <c r="MIS172" s="760"/>
      <c r="MIT172" s="760"/>
      <c r="MIU172" s="760"/>
      <c r="MIV172" s="760"/>
      <c r="MIW172" s="760"/>
      <c r="MIX172" s="760"/>
      <c r="MIY172" s="760"/>
      <c r="MIZ172" s="760"/>
      <c r="MJA172" s="760"/>
      <c r="MJB172" s="760"/>
      <c r="MJC172" s="760"/>
      <c r="MJD172" s="760"/>
      <c r="MJE172" s="760"/>
      <c r="MJF172" s="760"/>
      <c r="MJG172" s="760"/>
      <c r="MJH172" s="760"/>
      <c r="MJI172" s="760"/>
      <c r="MJJ172" s="760"/>
      <c r="MJK172" s="760"/>
      <c r="MJL172" s="760"/>
      <c r="MJM172" s="760"/>
      <c r="MJN172" s="760"/>
      <c r="MJO172" s="760"/>
      <c r="MJP172" s="760"/>
      <c r="MJQ172" s="760"/>
      <c r="MJR172" s="760"/>
      <c r="MJS172" s="760"/>
      <c r="MJT172" s="760"/>
      <c r="MJU172" s="760"/>
      <c r="MJV172" s="760"/>
      <c r="MJW172" s="760"/>
      <c r="MJX172" s="760"/>
      <c r="MJY172" s="760"/>
      <c r="MJZ172" s="760"/>
      <c r="MKA172" s="760"/>
      <c r="MKB172" s="760"/>
      <c r="MKC172" s="760"/>
      <c r="MKD172" s="760"/>
      <c r="MKE172" s="760"/>
      <c r="MKF172" s="760"/>
      <c r="MKG172" s="760"/>
      <c r="MKH172" s="760"/>
      <c r="MKI172" s="760"/>
      <c r="MKJ172" s="760"/>
      <c r="MKK172" s="760"/>
      <c r="MKL172" s="760"/>
      <c r="MKM172" s="760"/>
      <c r="MKN172" s="760"/>
      <c r="MKO172" s="760"/>
      <c r="MKP172" s="760"/>
      <c r="MKQ172" s="760"/>
      <c r="MKR172" s="760"/>
      <c r="MKS172" s="760"/>
      <c r="MKT172" s="760"/>
      <c r="MKU172" s="760"/>
      <c r="MKV172" s="760"/>
      <c r="MKW172" s="760"/>
      <c r="MKX172" s="760"/>
      <c r="MKY172" s="760"/>
      <c r="MKZ172" s="760"/>
      <c r="MLA172" s="760"/>
      <c r="MLB172" s="760"/>
      <c r="MLC172" s="760"/>
      <c r="MLD172" s="760"/>
      <c r="MLE172" s="760"/>
      <c r="MLF172" s="760"/>
      <c r="MLG172" s="760"/>
      <c r="MLH172" s="760"/>
      <c r="MLI172" s="760"/>
      <c r="MLJ172" s="760"/>
      <c r="MLK172" s="760"/>
      <c r="MLL172" s="760"/>
      <c r="MLM172" s="760"/>
      <c r="MLN172" s="760"/>
      <c r="MLO172" s="760"/>
      <c r="MLP172" s="760"/>
      <c r="MLQ172" s="760"/>
      <c r="MLR172" s="760"/>
      <c r="MLS172" s="760"/>
      <c r="MLT172" s="760"/>
      <c r="MLU172" s="760"/>
      <c r="MLV172" s="760"/>
      <c r="MLW172" s="760"/>
      <c r="MLX172" s="760"/>
      <c r="MLY172" s="760"/>
      <c r="MLZ172" s="760"/>
      <c r="MMA172" s="760"/>
      <c r="MMB172" s="760"/>
      <c r="MMC172" s="760"/>
      <c r="MMD172" s="760"/>
      <c r="MME172" s="760"/>
      <c r="MMF172" s="760"/>
      <c r="MMG172" s="760"/>
      <c r="MMH172" s="760"/>
      <c r="MMI172" s="760"/>
      <c r="MMJ172" s="760"/>
      <c r="MMK172" s="760"/>
      <c r="MML172" s="760"/>
      <c r="MMM172" s="760"/>
      <c r="MMN172" s="760"/>
      <c r="MMO172" s="760"/>
      <c r="MMP172" s="760"/>
      <c r="MMQ172" s="760"/>
      <c r="MMR172" s="760"/>
      <c r="MMS172" s="760"/>
      <c r="MMT172" s="760"/>
      <c r="MMU172" s="760"/>
      <c r="MMV172" s="760"/>
      <c r="MMW172" s="760"/>
      <c r="MMX172" s="760"/>
      <c r="MMY172" s="760"/>
      <c r="MMZ172" s="760"/>
      <c r="MNA172" s="760"/>
      <c r="MNB172" s="760"/>
      <c r="MNC172" s="760"/>
      <c r="MND172" s="760"/>
      <c r="MNE172" s="760"/>
      <c r="MNF172" s="760"/>
      <c r="MNG172" s="760"/>
      <c r="MNH172" s="760"/>
      <c r="MNI172" s="760"/>
      <c r="MNJ172" s="760"/>
      <c r="MNK172" s="760"/>
      <c r="MNL172" s="760"/>
      <c r="MNM172" s="760"/>
      <c r="MNN172" s="760"/>
      <c r="MNO172" s="760"/>
      <c r="MNP172" s="760"/>
      <c r="MNQ172" s="760"/>
      <c r="MNR172" s="760"/>
      <c r="MNS172" s="760"/>
      <c r="MNT172" s="760"/>
      <c r="MNU172" s="760"/>
      <c r="MNV172" s="760"/>
      <c r="MNW172" s="760"/>
      <c r="MNX172" s="760"/>
      <c r="MNY172" s="760"/>
      <c r="MNZ172" s="760"/>
      <c r="MOA172" s="760"/>
      <c r="MOB172" s="760"/>
      <c r="MOC172" s="760"/>
      <c r="MOD172" s="760"/>
      <c r="MOE172" s="760"/>
      <c r="MOF172" s="760"/>
      <c r="MOG172" s="760"/>
      <c r="MOH172" s="760"/>
      <c r="MOI172" s="760"/>
      <c r="MOJ172" s="760"/>
      <c r="MOK172" s="760"/>
      <c r="MOL172" s="760"/>
      <c r="MOM172" s="760"/>
      <c r="MON172" s="760"/>
      <c r="MOO172" s="760"/>
      <c r="MOP172" s="760"/>
      <c r="MOQ172" s="760"/>
      <c r="MOR172" s="760"/>
      <c r="MOS172" s="760"/>
      <c r="MOT172" s="760"/>
      <c r="MOU172" s="760"/>
      <c r="MOV172" s="760"/>
      <c r="MOW172" s="760"/>
      <c r="MOX172" s="760"/>
      <c r="MOY172" s="760"/>
      <c r="MOZ172" s="760"/>
      <c r="MPA172" s="760"/>
      <c r="MPB172" s="760"/>
      <c r="MPC172" s="760"/>
      <c r="MPD172" s="760"/>
      <c r="MPE172" s="760"/>
      <c r="MPF172" s="760"/>
      <c r="MPG172" s="760"/>
      <c r="MPH172" s="760"/>
      <c r="MPI172" s="760"/>
      <c r="MPJ172" s="760"/>
      <c r="MPK172" s="760"/>
      <c r="MPL172" s="760"/>
      <c r="MPM172" s="760"/>
      <c r="MPN172" s="760"/>
      <c r="MPO172" s="760"/>
      <c r="MPP172" s="760"/>
      <c r="MPQ172" s="760"/>
      <c r="MPR172" s="760"/>
      <c r="MPS172" s="760"/>
      <c r="MPT172" s="760"/>
      <c r="MPU172" s="760"/>
      <c r="MPV172" s="760"/>
      <c r="MPW172" s="760"/>
      <c r="MPX172" s="760"/>
      <c r="MPY172" s="760"/>
      <c r="MPZ172" s="760"/>
      <c r="MQA172" s="760"/>
      <c r="MQB172" s="760"/>
      <c r="MQC172" s="760"/>
      <c r="MQD172" s="760"/>
      <c r="MQE172" s="760"/>
      <c r="MQF172" s="760"/>
      <c r="MQG172" s="760"/>
      <c r="MQH172" s="760"/>
      <c r="MQI172" s="760"/>
      <c r="MQJ172" s="760"/>
      <c r="MQK172" s="760"/>
      <c r="MQL172" s="760"/>
      <c r="MQM172" s="760"/>
      <c r="MQN172" s="760"/>
      <c r="MQO172" s="760"/>
      <c r="MQP172" s="760"/>
      <c r="MQQ172" s="760"/>
      <c r="MQR172" s="760"/>
      <c r="MQS172" s="760"/>
      <c r="MQT172" s="760"/>
      <c r="MQU172" s="760"/>
      <c r="MQV172" s="760"/>
      <c r="MQW172" s="760"/>
      <c r="MQX172" s="760"/>
      <c r="MQY172" s="760"/>
      <c r="MQZ172" s="760"/>
      <c r="MRA172" s="760"/>
      <c r="MRB172" s="760"/>
      <c r="MRC172" s="760"/>
      <c r="MRD172" s="760"/>
      <c r="MRE172" s="760"/>
      <c r="MRF172" s="760"/>
      <c r="MRG172" s="760"/>
      <c r="MRH172" s="760"/>
      <c r="MRI172" s="760"/>
      <c r="MRJ172" s="760"/>
      <c r="MRK172" s="760"/>
      <c r="MRL172" s="760"/>
      <c r="MRM172" s="760"/>
      <c r="MRN172" s="760"/>
      <c r="MRO172" s="760"/>
      <c r="MRP172" s="760"/>
      <c r="MRQ172" s="760"/>
      <c r="MRR172" s="760"/>
      <c r="MRS172" s="760"/>
      <c r="MRT172" s="760"/>
      <c r="MRU172" s="760"/>
      <c r="MRV172" s="760"/>
      <c r="MRW172" s="760"/>
      <c r="MRX172" s="760"/>
      <c r="MRY172" s="760"/>
      <c r="MRZ172" s="760"/>
      <c r="MSA172" s="760"/>
      <c r="MSB172" s="760"/>
      <c r="MSC172" s="760"/>
      <c r="MSD172" s="760"/>
      <c r="MSE172" s="760"/>
      <c r="MSF172" s="760"/>
      <c r="MSG172" s="760"/>
      <c r="MSH172" s="760"/>
      <c r="MSI172" s="760"/>
      <c r="MSJ172" s="760"/>
      <c r="MSK172" s="760"/>
      <c r="MSL172" s="760"/>
      <c r="MSM172" s="760"/>
      <c r="MSN172" s="760"/>
      <c r="MSO172" s="760"/>
      <c r="MSP172" s="760"/>
      <c r="MSQ172" s="760"/>
      <c r="MSR172" s="760"/>
      <c r="MSS172" s="760"/>
      <c r="MST172" s="760"/>
      <c r="MSU172" s="760"/>
      <c r="MSV172" s="760"/>
      <c r="MSW172" s="760"/>
      <c r="MSX172" s="760"/>
      <c r="MSY172" s="760"/>
      <c r="MSZ172" s="760"/>
      <c r="MTA172" s="760"/>
      <c r="MTB172" s="760"/>
      <c r="MTC172" s="760"/>
      <c r="MTD172" s="760"/>
      <c r="MTE172" s="760"/>
      <c r="MTF172" s="760"/>
      <c r="MTG172" s="760"/>
      <c r="MTH172" s="760"/>
      <c r="MTI172" s="760"/>
      <c r="MTJ172" s="760"/>
      <c r="MTK172" s="760"/>
      <c r="MTL172" s="760"/>
      <c r="MTM172" s="760"/>
      <c r="MTN172" s="760"/>
      <c r="MTO172" s="760"/>
      <c r="MTP172" s="760"/>
      <c r="MTQ172" s="760"/>
      <c r="MTR172" s="760"/>
      <c r="MTS172" s="760"/>
      <c r="MTT172" s="760"/>
      <c r="MTU172" s="760"/>
      <c r="MTV172" s="760"/>
      <c r="MTW172" s="760"/>
      <c r="MTX172" s="760"/>
      <c r="MTY172" s="760"/>
      <c r="MTZ172" s="760"/>
      <c r="MUA172" s="760"/>
      <c r="MUB172" s="760"/>
      <c r="MUC172" s="760"/>
      <c r="MUD172" s="760"/>
      <c r="MUE172" s="760"/>
      <c r="MUF172" s="760"/>
      <c r="MUG172" s="760"/>
      <c r="MUH172" s="760"/>
      <c r="MUI172" s="760"/>
      <c r="MUJ172" s="760"/>
      <c r="MUK172" s="760"/>
      <c r="MUL172" s="760"/>
      <c r="MUM172" s="760"/>
      <c r="MUN172" s="760"/>
      <c r="MUO172" s="760"/>
      <c r="MUP172" s="760"/>
      <c r="MUQ172" s="760"/>
      <c r="MUR172" s="760"/>
      <c r="MUS172" s="760"/>
      <c r="MUT172" s="760"/>
      <c r="MUU172" s="760"/>
      <c r="MUV172" s="760"/>
      <c r="MUW172" s="760"/>
      <c r="MUX172" s="760"/>
      <c r="MUY172" s="760"/>
      <c r="MUZ172" s="760"/>
      <c r="MVA172" s="760"/>
      <c r="MVB172" s="760"/>
      <c r="MVC172" s="760"/>
      <c r="MVD172" s="760"/>
      <c r="MVE172" s="760"/>
      <c r="MVF172" s="760"/>
      <c r="MVG172" s="760"/>
      <c r="MVH172" s="760"/>
      <c r="MVI172" s="760"/>
      <c r="MVJ172" s="760"/>
      <c r="MVK172" s="760"/>
      <c r="MVL172" s="760"/>
      <c r="MVM172" s="760"/>
      <c r="MVN172" s="760"/>
      <c r="MVO172" s="760"/>
      <c r="MVP172" s="760"/>
      <c r="MVQ172" s="760"/>
      <c r="MVR172" s="760"/>
      <c r="MVS172" s="760"/>
      <c r="MVT172" s="760"/>
      <c r="MVU172" s="760"/>
      <c r="MVV172" s="760"/>
      <c r="MVW172" s="760"/>
      <c r="MVX172" s="760"/>
      <c r="MVY172" s="760"/>
      <c r="MVZ172" s="760"/>
      <c r="MWA172" s="760"/>
      <c r="MWB172" s="760"/>
      <c r="MWC172" s="760"/>
      <c r="MWD172" s="760"/>
      <c r="MWE172" s="760"/>
      <c r="MWF172" s="760"/>
      <c r="MWG172" s="760"/>
      <c r="MWH172" s="760"/>
      <c r="MWI172" s="760"/>
      <c r="MWJ172" s="760"/>
      <c r="MWK172" s="760"/>
      <c r="MWL172" s="760"/>
      <c r="MWM172" s="760"/>
      <c r="MWN172" s="760"/>
      <c r="MWO172" s="760"/>
      <c r="MWP172" s="760"/>
      <c r="MWQ172" s="760"/>
      <c r="MWR172" s="760"/>
      <c r="MWS172" s="760"/>
      <c r="MWT172" s="760"/>
      <c r="MWU172" s="760"/>
      <c r="MWV172" s="760"/>
      <c r="MWW172" s="760"/>
      <c r="MWX172" s="760"/>
      <c r="MWY172" s="760"/>
      <c r="MWZ172" s="760"/>
      <c r="MXA172" s="760"/>
      <c r="MXB172" s="760"/>
      <c r="MXC172" s="760"/>
      <c r="MXD172" s="760"/>
      <c r="MXE172" s="760"/>
      <c r="MXF172" s="760"/>
      <c r="MXG172" s="760"/>
      <c r="MXH172" s="760"/>
      <c r="MXI172" s="760"/>
      <c r="MXJ172" s="760"/>
      <c r="MXK172" s="760"/>
      <c r="MXL172" s="760"/>
      <c r="MXM172" s="760"/>
      <c r="MXN172" s="760"/>
      <c r="MXO172" s="760"/>
      <c r="MXP172" s="760"/>
      <c r="MXQ172" s="760"/>
      <c r="MXR172" s="760"/>
      <c r="MXS172" s="760"/>
      <c r="MXT172" s="760"/>
      <c r="MXU172" s="760"/>
      <c r="MXV172" s="760"/>
      <c r="MXW172" s="760"/>
      <c r="MXX172" s="760"/>
      <c r="MXY172" s="760"/>
      <c r="MXZ172" s="760"/>
      <c r="MYA172" s="760"/>
      <c r="MYB172" s="760"/>
      <c r="MYC172" s="760"/>
      <c r="MYD172" s="760"/>
      <c r="MYE172" s="760"/>
      <c r="MYF172" s="760"/>
      <c r="MYG172" s="760"/>
      <c r="MYH172" s="760"/>
      <c r="MYI172" s="760"/>
      <c r="MYJ172" s="760"/>
      <c r="MYK172" s="760"/>
      <c r="MYL172" s="760"/>
      <c r="MYM172" s="760"/>
      <c r="MYN172" s="760"/>
      <c r="MYO172" s="760"/>
      <c r="MYP172" s="760"/>
      <c r="MYQ172" s="760"/>
      <c r="MYR172" s="760"/>
      <c r="MYS172" s="760"/>
      <c r="MYT172" s="760"/>
      <c r="MYU172" s="760"/>
      <c r="MYV172" s="760"/>
      <c r="MYW172" s="760"/>
      <c r="MYX172" s="760"/>
      <c r="MYY172" s="760"/>
      <c r="MYZ172" s="760"/>
      <c r="MZA172" s="760"/>
      <c r="MZB172" s="760"/>
      <c r="MZC172" s="760"/>
      <c r="MZD172" s="760"/>
      <c r="MZE172" s="760"/>
      <c r="MZF172" s="760"/>
      <c r="MZG172" s="760"/>
      <c r="MZH172" s="760"/>
      <c r="MZI172" s="760"/>
      <c r="MZJ172" s="760"/>
      <c r="MZK172" s="760"/>
      <c r="MZL172" s="760"/>
      <c r="MZM172" s="760"/>
      <c r="MZN172" s="760"/>
      <c r="MZO172" s="760"/>
      <c r="MZP172" s="760"/>
      <c r="MZQ172" s="760"/>
      <c r="MZR172" s="760"/>
      <c r="MZS172" s="760"/>
      <c r="MZT172" s="760"/>
      <c r="MZU172" s="760"/>
      <c r="MZV172" s="760"/>
      <c r="MZW172" s="760"/>
      <c r="MZX172" s="760"/>
      <c r="MZY172" s="760"/>
      <c r="MZZ172" s="760"/>
      <c r="NAA172" s="760"/>
      <c r="NAB172" s="760"/>
      <c r="NAC172" s="760"/>
      <c r="NAD172" s="760"/>
      <c r="NAE172" s="760"/>
      <c r="NAF172" s="760"/>
      <c r="NAG172" s="760"/>
      <c r="NAH172" s="760"/>
      <c r="NAI172" s="760"/>
      <c r="NAJ172" s="760"/>
      <c r="NAK172" s="760"/>
      <c r="NAL172" s="760"/>
      <c r="NAM172" s="760"/>
      <c r="NAN172" s="760"/>
      <c r="NAO172" s="760"/>
      <c r="NAP172" s="760"/>
      <c r="NAQ172" s="760"/>
      <c r="NAR172" s="760"/>
      <c r="NAS172" s="760"/>
      <c r="NAT172" s="760"/>
      <c r="NAU172" s="760"/>
      <c r="NAV172" s="760"/>
      <c r="NAW172" s="760"/>
      <c r="NAX172" s="760"/>
      <c r="NAY172" s="760"/>
      <c r="NAZ172" s="760"/>
      <c r="NBA172" s="760"/>
      <c r="NBB172" s="760"/>
      <c r="NBC172" s="760"/>
      <c r="NBD172" s="760"/>
      <c r="NBE172" s="760"/>
      <c r="NBF172" s="760"/>
      <c r="NBG172" s="760"/>
      <c r="NBH172" s="760"/>
      <c r="NBI172" s="760"/>
      <c r="NBJ172" s="760"/>
      <c r="NBK172" s="760"/>
      <c r="NBL172" s="760"/>
      <c r="NBM172" s="760"/>
      <c r="NBN172" s="760"/>
      <c r="NBO172" s="760"/>
      <c r="NBP172" s="760"/>
      <c r="NBQ172" s="760"/>
      <c r="NBR172" s="760"/>
      <c r="NBS172" s="760"/>
      <c r="NBT172" s="760"/>
      <c r="NBU172" s="760"/>
      <c r="NBV172" s="760"/>
      <c r="NBW172" s="760"/>
      <c r="NBX172" s="760"/>
      <c r="NBY172" s="760"/>
      <c r="NBZ172" s="760"/>
      <c r="NCA172" s="760"/>
      <c r="NCB172" s="760"/>
      <c r="NCC172" s="760"/>
      <c r="NCD172" s="760"/>
      <c r="NCE172" s="760"/>
      <c r="NCF172" s="760"/>
      <c r="NCG172" s="760"/>
      <c r="NCH172" s="760"/>
      <c r="NCI172" s="760"/>
      <c r="NCJ172" s="760"/>
      <c r="NCK172" s="760"/>
      <c r="NCL172" s="760"/>
      <c r="NCM172" s="760"/>
      <c r="NCN172" s="760"/>
      <c r="NCO172" s="760"/>
      <c r="NCP172" s="760"/>
      <c r="NCQ172" s="760"/>
      <c r="NCR172" s="760"/>
      <c r="NCS172" s="760"/>
      <c r="NCT172" s="760"/>
      <c r="NCU172" s="760"/>
      <c r="NCV172" s="760"/>
      <c r="NCW172" s="760"/>
      <c r="NCX172" s="760"/>
      <c r="NCY172" s="760"/>
      <c r="NCZ172" s="760"/>
      <c r="NDA172" s="760"/>
      <c r="NDB172" s="760"/>
      <c r="NDC172" s="760"/>
      <c r="NDD172" s="760"/>
      <c r="NDE172" s="760"/>
      <c r="NDF172" s="760"/>
      <c r="NDG172" s="760"/>
      <c r="NDH172" s="760"/>
      <c r="NDI172" s="760"/>
      <c r="NDJ172" s="760"/>
      <c r="NDK172" s="760"/>
      <c r="NDL172" s="760"/>
      <c r="NDM172" s="760"/>
      <c r="NDN172" s="760"/>
      <c r="NDO172" s="760"/>
      <c r="NDP172" s="760"/>
      <c r="NDQ172" s="760"/>
      <c r="NDR172" s="760"/>
      <c r="NDS172" s="760"/>
      <c r="NDT172" s="760"/>
      <c r="NDU172" s="760"/>
      <c r="NDV172" s="760"/>
      <c r="NDW172" s="760"/>
      <c r="NDX172" s="760"/>
      <c r="NDY172" s="760"/>
      <c r="NDZ172" s="760"/>
      <c r="NEA172" s="760"/>
      <c r="NEB172" s="760"/>
      <c r="NEC172" s="760"/>
      <c r="NED172" s="760"/>
      <c r="NEE172" s="760"/>
      <c r="NEF172" s="760"/>
      <c r="NEG172" s="760"/>
      <c r="NEH172" s="760"/>
      <c r="NEI172" s="760"/>
      <c r="NEJ172" s="760"/>
      <c r="NEK172" s="760"/>
      <c r="NEL172" s="760"/>
      <c r="NEM172" s="760"/>
      <c r="NEN172" s="760"/>
      <c r="NEO172" s="760"/>
      <c r="NEP172" s="760"/>
      <c r="NEQ172" s="760"/>
      <c r="NER172" s="760"/>
      <c r="NES172" s="760"/>
      <c r="NET172" s="760"/>
      <c r="NEU172" s="760"/>
      <c r="NEV172" s="760"/>
      <c r="NEW172" s="760"/>
      <c r="NEX172" s="760"/>
      <c r="NEY172" s="760"/>
      <c r="NEZ172" s="760"/>
      <c r="NFA172" s="760"/>
      <c r="NFB172" s="760"/>
      <c r="NFC172" s="760"/>
      <c r="NFD172" s="760"/>
      <c r="NFE172" s="760"/>
      <c r="NFF172" s="760"/>
      <c r="NFG172" s="760"/>
      <c r="NFH172" s="760"/>
      <c r="NFI172" s="760"/>
      <c r="NFJ172" s="760"/>
      <c r="NFK172" s="760"/>
      <c r="NFL172" s="760"/>
      <c r="NFM172" s="760"/>
      <c r="NFN172" s="760"/>
      <c r="NFO172" s="760"/>
      <c r="NFP172" s="760"/>
      <c r="NFQ172" s="760"/>
      <c r="NFR172" s="760"/>
      <c r="NFS172" s="760"/>
      <c r="NFT172" s="760"/>
      <c r="NFU172" s="760"/>
      <c r="NFV172" s="760"/>
      <c r="NFW172" s="760"/>
      <c r="NFX172" s="760"/>
      <c r="NFY172" s="760"/>
      <c r="NFZ172" s="760"/>
      <c r="NGA172" s="760"/>
      <c r="NGB172" s="760"/>
      <c r="NGC172" s="760"/>
      <c r="NGD172" s="760"/>
      <c r="NGE172" s="760"/>
      <c r="NGF172" s="760"/>
      <c r="NGG172" s="760"/>
      <c r="NGH172" s="760"/>
      <c r="NGI172" s="760"/>
      <c r="NGJ172" s="760"/>
      <c r="NGK172" s="760"/>
      <c r="NGL172" s="760"/>
      <c r="NGM172" s="760"/>
      <c r="NGN172" s="760"/>
      <c r="NGO172" s="760"/>
      <c r="NGP172" s="760"/>
      <c r="NGQ172" s="760"/>
      <c r="NGR172" s="760"/>
      <c r="NGS172" s="760"/>
      <c r="NGT172" s="760"/>
      <c r="NGU172" s="760"/>
      <c r="NGV172" s="760"/>
      <c r="NGW172" s="760"/>
      <c r="NGX172" s="760"/>
      <c r="NGY172" s="760"/>
      <c r="NGZ172" s="760"/>
      <c r="NHA172" s="760"/>
      <c r="NHB172" s="760"/>
      <c r="NHC172" s="760"/>
      <c r="NHD172" s="760"/>
      <c r="NHE172" s="760"/>
      <c r="NHF172" s="760"/>
      <c r="NHG172" s="760"/>
      <c r="NHH172" s="760"/>
      <c r="NHI172" s="760"/>
      <c r="NHJ172" s="760"/>
      <c r="NHK172" s="760"/>
      <c r="NHL172" s="760"/>
      <c r="NHM172" s="760"/>
      <c r="NHN172" s="760"/>
      <c r="NHO172" s="760"/>
      <c r="NHP172" s="760"/>
      <c r="NHQ172" s="760"/>
      <c r="NHR172" s="760"/>
      <c r="NHS172" s="760"/>
      <c r="NHT172" s="760"/>
      <c r="NHU172" s="760"/>
      <c r="NHV172" s="760"/>
      <c r="NHW172" s="760"/>
      <c r="NHX172" s="760"/>
      <c r="NHY172" s="760"/>
      <c r="NHZ172" s="760"/>
      <c r="NIA172" s="760"/>
      <c r="NIB172" s="760"/>
      <c r="NIC172" s="760"/>
      <c r="NID172" s="760"/>
      <c r="NIE172" s="760"/>
      <c r="NIF172" s="760"/>
      <c r="NIG172" s="760"/>
      <c r="NIH172" s="760"/>
      <c r="NII172" s="760"/>
      <c r="NIJ172" s="760"/>
      <c r="NIK172" s="760"/>
      <c r="NIL172" s="760"/>
      <c r="NIM172" s="760"/>
      <c r="NIN172" s="760"/>
      <c r="NIO172" s="760"/>
      <c r="NIP172" s="760"/>
      <c r="NIQ172" s="760"/>
      <c r="NIR172" s="760"/>
      <c r="NIS172" s="760"/>
      <c r="NIT172" s="760"/>
      <c r="NIU172" s="760"/>
      <c r="NIV172" s="760"/>
      <c r="NIW172" s="760"/>
      <c r="NIX172" s="760"/>
      <c r="NIY172" s="760"/>
      <c r="NIZ172" s="760"/>
      <c r="NJA172" s="760"/>
      <c r="NJB172" s="760"/>
      <c r="NJC172" s="760"/>
      <c r="NJD172" s="760"/>
      <c r="NJE172" s="760"/>
      <c r="NJF172" s="760"/>
      <c r="NJG172" s="760"/>
      <c r="NJH172" s="760"/>
      <c r="NJI172" s="760"/>
      <c r="NJJ172" s="760"/>
      <c r="NJK172" s="760"/>
      <c r="NJL172" s="760"/>
      <c r="NJM172" s="760"/>
      <c r="NJN172" s="760"/>
      <c r="NJO172" s="760"/>
      <c r="NJP172" s="760"/>
      <c r="NJQ172" s="760"/>
      <c r="NJR172" s="760"/>
      <c r="NJS172" s="760"/>
      <c r="NJT172" s="760"/>
      <c r="NJU172" s="760"/>
      <c r="NJV172" s="760"/>
      <c r="NJW172" s="760"/>
      <c r="NJX172" s="760"/>
      <c r="NJY172" s="760"/>
      <c r="NJZ172" s="760"/>
      <c r="NKA172" s="760"/>
      <c r="NKB172" s="760"/>
      <c r="NKC172" s="760"/>
      <c r="NKD172" s="760"/>
      <c r="NKE172" s="760"/>
      <c r="NKF172" s="760"/>
      <c r="NKG172" s="760"/>
      <c r="NKH172" s="760"/>
      <c r="NKI172" s="760"/>
      <c r="NKJ172" s="760"/>
      <c r="NKK172" s="760"/>
      <c r="NKL172" s="760"/>
      <c r="NKM172" s="760"/>
      <c r="NKN172" s="760"/>
      <c r="NKO172" s="760"/>
      <c r="NKP172" s="760"/>
      <c r="NKQ172" s="760"/>
      <c r="NKR172" s="760"/>
      <c r="NKS172" s="760"/>
      <c r="NKT172" s="760"/>
      <c r="NKU172" s="760"/>
      <c r="NKV172" s="760"/>
      <c r="NKW172" s="760"/>
      <c r="NKX172" s="760"/>
      <c r="NKY172" s="760"/>
      <c r="NKZ172" s="760"/>
      <c r="NLA172" s="760"/>
      <c r="NLB172" s="760"/>
      <c r="NLC172" s="760"/>
      <c r="NLD172" s="760"/>
      <c r="NLE172" s="760"/>
      <c r="NLF172" s="760"/>
      <c r="NLG172" s="760"/>
      <c r="NLH172" s="760"/>
      <c r="NLI172" s="760"/>
      <c r="NLJ172" s="760"/>
      <c r="NLK172" s="760"/>
      <c r="NLL172" s="760"/>
      <c r="NLM172" s="760"/>
      <c r="NLN172" s="760"/>
      <c r="NLO172" s="760"/>
      <c r="NLP172" s="760"/>
      <c r="NLQ172" s="760"/>
      <c r="NLR172" s="760"/>
      <c r="NLS172" s="760"/>
      <c r="NLT172" s="760"/>
      <c r="NLU172" s="760"/>
      <c r="NLV172" s="760"/>
      <c r="NLW172" s="760"/>
      <c r="NLX172" s="760"/>
      <c r="NLY172" s="760"/>
      <c r="NLZ172" s="760"/>
      <c r="NMA172" s="760"/>
      <c r="NMB172" s="760"/>
      <c r="NMC172" s="760"/>
      <c r="NMD172" s="760"/>
      <c r="NME172" s="760"/>
      <c r="NMF172" s="760"/>
      <c r="NMG172" s="760"/>
      <c r="NMH172" s="760"/>
      <c r="NMI172" s="760"/>
      <c r="NMJ172" s="760"/>
      <c r="NMK172" s="760"/>
      <c r="NML172" s="760"/>
      <c r="NMM172" s="760"/>
      <c r="NMN172" s="760"/>
      <c r="NMO172" s="760"/>
      <c r="NMP172" s="760"/>
      <c r="NMQ172" s="760"/>
      <c r="NMR172" s="760"/>
      <c r="NMS172" s="760"/>
      <c r="NMT172" s="760"/>
      <c r="NMU172" s="760"/>
      <c r="NMV172" s="760"/>
      <c r="NMW172" s="760"/>
      <c r="NMX172" s="760"/>
      <c r="NMY172" s="760"/>
      <c r="NMZ172" s="760"/>
      <c r="NNA172" s="760"/>
      <c r="NNB172" s="760"/>
      <c r="NNC172" s="760"/>
      <c r="NND172" s="760"/>
      <c r="NNE172" s="760"/>
      <c r="NNF172" s="760"/>
      <c r="NNG172" s="760"/>
      <c r="NNH172" s="760"/>
      <c r="NNI172" s="760"/>
      <c r="NNJ172" s="760"/>
      <c r="NNK172" s="760"/>
      <c r="NNL172" s="760"/>
      <c r="NNM172" s="760"/>
      <c r="NNN172" s="760"/>
      <c r="NNO172" s="760"/>
      <c r="NNP172" s="760"/>
      <c r="NNQ172" s="760"/>
      <c r="NNR172" s="760"/>
      <c r="NNS172" s="760"/>
      <c r="NNT172" s="760"/>
      <c r="NNU172" s="760"/>
      <c r="NNV172" s="760"/>
      <c r="NNW172" s="760"/>
      <c r="NNX172" s="760"/>
      <c r="NNY172" s="760"/>
      <c r="NNZ172" s="760"/>
      <c r="NOA172" s="760"/>
      <c r="NOB172" s="760"/>
      <c r="NOC172" s="760"/>
      <c r="NOD172" s="760"/>
      <c r="NOE172" s="760"/>
      <c r="NOF172" s="760"/>
      <c r="NOG172" s="760"/>
      <c r="NOH172" s="760"/>
      <c r="NOI172" s="760"/>
      <c r="NOJ172" s="760"/>
      <c r="NOK172" s="760"/>
      <c r="NOL172" s="760"/>
      <c r="NOM172" s="760"/>
      <c r="NON172" s="760"/>
      <c r="NOO172" s="760"/>
      <c r="NOP172" s="760"/>
      <c r="NOQ172" s="760"/>
      <c r="NOR172" s="760"/>
      <c r="NOS172" s="760"/>
      <c r="NOT172" s="760"/>
      <c r="NOU172" s="760"/>
      <c r="NOV172" s="760"/>
      <c r="NOW172" s="760"/>
      <c r="NOX172" s="760"/>
      <c r="NOY172" s="760"/>
      <c r="NOZ172" s="760"/>
      <c r="NPA172" s="760"/>
      <c r="NPB172" s="760"/>
      <c r="NPC172" s="760"/>
      <c r="NPD172" s="760"/>
      <c r="NPE172" s="760"/>
      <c r="NPF172" s="760"/>
      <c r="NPG172" s="760"/>
      <c r="NPH172" s="760"/>
      <c r="NPI172" s="760"/>
      <c r="NPJ172" s="760"/>
      <c r="NPK172" s="760"/>
      <c r="NPL172" s="760"/>
      <c r="NPM172" s="760"/>
      <c r="NPN172" s="760"/>
      <c r="NPO172" s="760"/>
      <c r="NPP172" s="760"/>
      <c r="NPQ172" s="760"/>
      <c r="NPR172" s="760"/>
      <c r="NPS172" s="760"/>
      <c r="NPT172" s="760"/>
      <c r="NPU172" s="760"/>
      <c r="NPV172" s="760"/>
      <c r="NPW172" s="760"/>
      <c r="NPX172" s="760"/>
      <c r="NPY172" s="760"/>
      <c r="NPZ172" s="760"/>
      <c r="NQA172" s="760"/>
      <c r="NQB172" s="760"/>
      <c r="NQC172" s="760"/>
      <c r="NQD172" s="760"/>
      <c r="NQE172" s="760"/>
      <c r="NQF172" s="760"/>
      <c r="NQG172" s="760"/>
      <c r="NQH172" s="760"/>
      <c r="NQI172" s="760"/>
      <c r="NQJ172" s="760"/>
      <c r="NQK172" s="760"/>
      <c r="NQL172" s="760"/>
      <c r="NQM172" s="760"/>
      <c r="NQN172" s="760"/>
      <c r="NQO172" s="760"/>
      <c r="NQP172" s="760"/>
      <c r="NQQ172" s="760"/>
      <c r="NQR172" s="760"/>
      <c r="NQS172" s="760"/>
      <c r="NQT172" s="760"/>
      <c r="NQU172" s="760"/>
      <c r="NQV172" s="760"/>
      <c r="NQW172" s="760"/>
      <c r="NQX172" s="760"/>
      <c r="NQY172" s="760"/>
      <c r="NQZ172" s="760"/>
      <c r="NRA172" s="760"/>
      <c r="NRB172" s="760"/>
      <c r="NRC172" s="760"/>
      <c r="NRD172" s="760"/>
      <c r="NRE172" s="760"/>
      <c r="NRF172" s="760"/>
      <c r="NRG172" s="760"/>
      <c r="NRH172" s="760"/>
      <c r="NRI172" s="760"/>
      <c r="NRJ172" s="760"/>
      <c r="NRK172" s="760"/>
      <c r="NRL172" s="760"/>
      <c r="NRM172" s="760"/>
      <c r="NRN172" s="760"/>
      <c r="NRO172" s="760"/>
      <c r="NRP172" s="760"/>
      <c r="NRQ172" s="760"/>
      <c r="NRR172" s="760"/>
      <c r="NRS172" s="760"/>
      <c r="NRT172" s="760"/>
      <c r="NRU172" s="760"/>
      <c r="NRV172" s="760"/>
      <c r="NRW172" s="760"/>
      <c r="NRX172" s="760"/>
      <c r="NRY172" s="760"/>
      <c r="NRZ172" s="760"/>
      <c r="NSA172" s="760"/>
      <c r="NSB172" s="760"/>
      <c r="NSC172" s="760"/>
      <c r="NSD172" s="760"/>
      <c r="NSE172" s="760"/>
      <c r="NSF172" s="760"/>
      <c r="NSG172" s="760"/>
      <c r="NSH172" s="760"/>
      <c r="NSI172" s="760"/>
      <c r="NSJ172" s="760"/>
      <c r="NSK172" s="760"/>
      <c r="NSL172" s="760"/>
      <c r="NSM172" s="760"/>
      <c r="NSN172" s="760"/>
      <c r="NSO172" s="760"/>
      <c r="NSP172" s="760"/>
      <c r="NSQ172" s="760"/>
      <c r="NSR172" s="760"/>
      <c r="NSS172" s="760"/>
      <c r="NST172" s="760"/>
      <c r="NSU172" s="760"/>
      <c r="NSV172" s="760"/>
      <c r="NSW172" s="760"/>
      <c r="NSX172" s="760"/>
      <c r="NSY172" s="760"/>
      <c r="NSZ172" s="760"/>
      <c r="NTA172" s="760"/>
      <c r="NTB172" s="760"/>
      <c r="NTC172" s="760"/>
      <c r="NTD172" s="760"/>
      <c r="NTE172" s="760"/>
      <c r="NTF172" s="760"/>
      <c r="NTG172" s="760"/>
      <c r="NTH172" s="760"/>
      <c r="NTI172" s="760"/>
      <c r="NTJ172" s="760"/>
      <c r="NTK172" s="760"/>
      <c r="NTL172" s="760"/>
      <c r="NTM172" s="760"/>
      <c r="NTN172" s="760"/>
      <c r="NTO172" s="760"/>
      <c r="NTP172" s="760"/>
      <c r="NTQ172" s="760"/>
      <c r="NTR172" s="760"/>
      <c r="NTS172" s="760"/>
      <c r="NTT172" s="760"/>
      <c r="NTU172" s="760"/>
      <c r="NTV172" s="760"/>
      <c r="NTW172" s="760"/>
      <c r="NTX172" s="760"/>
      <c r="NTY172" s="760"/>
      <c r="NTZ172" s="760"/>
      <c r="NUA172" s="760"/>
      <c r="NUB172" s="760"/>
      <c r="NUC172" s="760"/>
      <c r="NUD172" s="760"/>
      <c r="NUE172" s="760"/>
      <c r="NUF172" s="760"/>
      <c r="NUG172" s="760"/>
      <c r="NUH172" s="760"/>
      <c r="NUI172" s="760"/>
      <c r="NUJ172" s="760"/>
      <c r="NUK172" s="760"/>
      <c r="NUL172" s="760"/>
      <c r="NUM172" s="760"/>
      <c r="NUN172" s="760"/>
      <c r="NUO172" s="760"/>
      <c r="NUP172" s="760"/>
      <c r="NUQ172" s="760"/>
      <c r="NUR172" s="760"/>
      <c r="NUS172" s="760"/>
      <c r="NUT172" s="760"/>
      <c r="NUU172" s="760"/>
      <c r="NUV172" s="760"/>
      <c r="NUW172" s="760"/>
      <c r="NUX172" s="760"/>
      <c r="NUY172" s="760"/>
      <c r="NUZ172" s="760"/>
      <c r="NVA172" s="760"/>
      <c r="NVB172" s="760"/>
      <c r="NVC172" s="760"/>
      <c r="NVD172" s="760"/>
      <c r="NVE172" s="760"/>
      <c r="NVF172" s="760"/>
      <c r="NVG172" s="760"/>
      <c r="NVH172" s="760"/>
      <c r="NVI172" s="760"/>
      <c r="NVJ172" s="760"/>
      <c r="NVK172" s="760"/>
      <c r="NVL172" s="760"/>
      <c r="NVM172" s="760"/>
      <c r="NVN172" s="760"/>
      <c r="NVO172" s="760"/>
      <c r="NVP172" s="760"/>
      <c r="NVQ172" s="760"/>
      <c r="NVR172" s="760"/>
      <c r="NVS172" s="760"/>
      <c r="NVT172" s="760"/>
      <c r="NVU172" s="760"/>
      <c r="NVV172" s="760"/>
      <c r="NVW172" s="760"/>
      <c r="NVX172" s="760"/>
      <c r="NVY172" s="760"/>
      <c r="NVZ172" s="760"/>
      <c r="NWA172" s="760"/>
      <c r="NWB172" s="760"/>
      <c r="NWC172" s="760"/>
      <c r="NWD172" s="760"/>
      <c r="NWE172" s="760"/>
      <c r="NWF172" s="760"/>
      <c r="NWG172" s="760"/>
      <c r="NWH172" s="760"/>
      <c r="NWI172" s="760"/>
      <c r="NWJ172" s="760"/>
      <c r="NWK172" s="760"/>
      <c r="NWL172" s="760"/>
      <c r="NWM172" s="760"/>
      <c r="NWN172" s="760"/>
      <c r="NWO172" s="760"/>
      <c r="NWP172" s="760"/>
      <c r="NWQ172" s="760"/>
      <c r="NWR172" s="760"/>
      <c r="NWS172" s="760"/>
      <c r="NWT172" s="760"/>
      <c r="NWU172" s="760"/>
      <c r="NWV172" s="760"/>
      <c r="NWW172" s="760"/>
      <c r="NWX172" s="760"/>
      <c r="NWY172" s="760"/>
      <c r="NWZ172" s="760"/>
      <c r="NXA172" s="760"/>
      <c r="NXB172" s="760"/>
      <c r="NXC172" s="760"/>
      <c r="NXD172" s="760"/>
      <c r="NXE172" s="760"/>
      <c r="NXF172" s="760"/>
      <c r="NXG172" s="760"/>
      <c r="NXH172" s="760"/>
      <c r="NXI172" s="760"/>
      <c r="NXJ172" s="760"/>
      <c r="NXK172" s="760"/>
      <c r="NXL172" s="760"/>
      <c r="NXM172" s="760"/>
      <c r="NXN172" s="760"/>
      <c r="NXO172" s="760"/>
      <c r="NXP172" s="760"/>
      <c r="NXQ172" s="760"/>
      <c r="NXR172" s="760"/>
      <c r="NXS172" s="760"/>
      <c r="NXT172" s="760"/>
      <c r="NXU172" s="760"/>
      <c r="NXV172" s="760"/>
      <c r="NXW172" s="760"/>
      <c r="NXX172" s="760"/>
      <c r="NXY172" s="760"/>
      <c r="NXZ172" s="760"/>
      <c r="NYA172" s="760"/>
      <c r="NYB172" s="760"/>
      <c r="NYC172" s="760"/>
      <c r="NYD172" s="760"/>
      <c r="NYE172" s="760"/>
      <c r="NYF172" s="760"/>
      <c r="NYG172" s="760"/>
      <c r="NYH172" s="760"/>
      <c r="NYI172" s="760"/>
      <c r="NYJ172" s="760"/>
      <c r="NYK172" s="760"/>
      <c r="NYL172" s="760"/>
      <c r="NYM172" s="760"/>
      <c r="NYN172" s="760"/>
      <c r="NYO172" s="760"/>
      <c r="NYP172" s="760"/>
      <c r="NYQ172" s="760"/>
      <c r="NYR172" s="760"/>
      <c r="NYS172" s="760"/>
      <c r="NYT172" s="760"/>
      <c r="NYU172" s="760"/>
      <c r="NYV172" s="760"/>
      <c r="NYW172" s="760"/>
      <c r="NYX172" s="760"/>
      <c r="NYY172" s="760"/>
      <c r="NYZ172" s="760"/>
      <c r="NZA172" s="760"/>
      <c r="NZB172" s="760"/>
      <c r="NZC172" s="760"/>
      <c r="NZD172" s="760"/>
      <c r="NZE172" s="760"/>
      <c r="NZF172" s="760"/>
      <c r="NZG172" s="760"/>
      <c r="NZH172" s="760"/>
      <c r="NZI172" s="760"/>
      <c r="NZJ172" s="760"/>
      <c r="NZK172" s="760"/>
      <c r="NZL172" s="760"/>
      <c r="NZM172" s="760"/>
      <c r="NZN172" s="760"/>
      <c r="NZO172" s="760"/>
      <c r="NZP172" s="760"/>
      <c r="NZQ172" s="760"/>
      <c r="NZR172" s="760"/>
      <c r="NZS172" s="760"/>
      <c r="NZT172" s="760"/>
      <c r="NZU172" s="760"/>
      <c r="NZV172" s="760"/>
      <c r="NZW172" s="760"/>
      <c r="NZX172" s="760"/>
      <c r="NZY172" s="760"/>
      <c r="NZZ172" s="760"/>
      <c r="OAA172" s="760"/>
      <c r="OAB172" s="760"/>
      <c r="OAC172" s="760"/>
      <c r="OAD172" s="760"/>
      <c r="OAE172" s="760"/>
      <c r="OAF172" s="760"/>
      <c r="OAG172" s="760"/>
      <c r="OAH172" s="760"/>
      <c r="OAI172" s="760"/>
      <c r="OAJ172" s="760"/>
      <c r="OAK172" s="760"/>
      <c r="OAL172" s="760"/>
      <c r="OAM172" s="760"/>
      <c r="OAN172" s="760"/>
      <c r="OAO172" s="760"/>
      <c r="OAP172" s="760"/>
      <c r="OAQ172" s="760"/>
      <c r="OAR172" s="760"/>
      <c r="OAS172" s="760"/>
      <c r="OAT172" s="760"/>
      <c r="OAU172" s="760"/>
      <c r="OAV172" s="760"/>
      <c r="OAW172" s="760"/>
      <c r="OAX172" s="760"/>
      <c r="OAY172" s="760"/>
      <c r="OAZ172" s="760"/>
      <c r="OBA172" s="760"/>
      <c r="OBB172" s="760"/>
      <c r="OBC172" s="760"/>
      <c r="OBD172" s="760"/>
      <c r="OBE172" s="760"/>
      <c r="OBF172" s="760"/>
      <c r="OBG172" s="760"/>
      <c r="OBH172" s="760"/>
      <c r="OBI172" s="760"/>
      <c r="OBJ172" s="760"/>
      <c r="OBK172" s="760"/>
      <c r="OBL172" s="760"/>
      <c r="OBM172" s="760"/>
      <c r="OBN172" s="760"/>
      <c r="OBO172" s="760"/>
      <c r="OBP172" s="760"/>
      <c r="OBQ172" s="760"/>
      <c r="OBR172" s="760"/>
      <c r="OBS172" s="760"/>
      <c r="OBT172" s="760"/>
      <c r="OBU172" s="760"/>
      <c r="OBV172" s="760"/>
      <c r="OBW172" s="760"/>
      <c r="OBX172" s="760"/>
      <c r="OBY172" s="760"/>
      <c r="OBZ172" s="760"/>
      <c r="OCA172" s="760"/>
      <c r="OCB172" s="760"/>
      <c r="OCC172" s="760"/>
      <c r="OCD172" s="760"/>
      <c r="OCE172" s="760"/>
      <c r="OCF172" s="760"/>
      <c r="OCG172" s="760"/>
      <c r="OCH172" s="760"/>
      <c r="OCI172" s="760"/>
      <c r="OCJ172" s="760"/>
      <c r="OCK172" s="760"/>
      <c r="OCL172" s="760"/>
      <c r="OCM172" s="760"/>
      <c r="OCN172" s="760"/>
      <c r="OCO172" s="760"/>
      <c r="OCP172" s="760"/>
      <c r="OCQ172" s="760"/>
      <c r="OCR172" s="760"/>
      <c r="OCS172" s="760"/>
      <c r="OCT172" s="760"/>
      <c r="OCU172" s="760"/>
      <c r="OCV172" s="760"/>
      <c r="OCW172" s="760"/>
      <c r="OCX172" s="760"/>
      <c r="OCY172" s="760"/>
      <c r="OCZ172" s="760"/>
      <c r="ODA172" s="760"/>
      <c r="ODB172" s="760"/>
      <c r="ODC172" s="760"/>
      <c r="ODD172" s="760"/>
      <c r="ODE172" s="760"/>
      <c r="ODF172" s="760"/>
      <c r="ODG172" s="760"/>
      <c r="ODH172" s="760"/>
      <c r="ODI172" s="760"/>
      <c r="ODJ172" s="760"/>
      <c r="ODK172" s="760"/>
      <c r="ODL172" s="760"/>
      <c r="ODM172" s="760"/>
      <c r="ODN172" s="760"/>
      <c r="ODO172" s="760"/>
      <c r="ODP172" s="760"/>
      <c r="ODQ172" s="760"/>
      <c r="ODR172" s="760"/>
      <c r="ODS172" s="760"/>
      <c r="ODT172" s="760"/>
      <c r="ODU172" s="760"/>
      <c r="ODV172" s="760"/>
      <c r="ODW172" s="760"/>
      <c r="ODX172" s="760"/>
      <c r="ODY172" s="760"/>
      <c r="ODZ172" s="760"/>
      <c r="OEA172" s="760"/>
      <c r="OEB172" s="760"/>
      <c r="OEC172" s="760"/>
      <c r="OED172" s="760"/>
      <c r="OEE172" s="760"/>
      <c r="OEF172" s="760"/>
      <c r="OEG172" s="760"/>
      <c r="OEH172" s="760"/>
      <c r="OEI172" s="760"/>
      <c r="OEJ172" s="760"/>
      <c r="OEK172" s="760"/>
      <c r="OEL172" s="760"/>
      <c r="OEM172" s="760"/>
      <c r="OEN172" s="760"/>
      <c r="OEO172" s="760"/>
      <c r="OEP172" s="760"/>
      <c r="OEQ172" s="760"/>
      <c r="OER172" s="760"/>
      <c r="OES172" s="760"/>
      <c r="OET172" s="760"/>
      <c r="OEU172" s="760"/>
      <c r="OEV172" s="760"/>
      <c r="OEW172" s="760"/>
      <c r="OEX172" s="760"/>
      <c r="OEY172" s="760"/>
      <c r="OEZ172" s="760"/>
      <c r="OFA172" s="760"/>
      <c r="OFB172" s="760"/>
      <c r="OFC172" s="760"/>
      <c r="OFD172" s="760"/>
      <c r="OFE172" s="760"/>
      <c r="OFF172" s="760"/>
      <c r="OFG172" s="760"/>
      <c r="OFH172" s="760"/>
      <c r="OFI172" s="760"/>
      <c r="OFJ172" s="760"/>
      <c r="OFK172" s="760"/>
      <c r="OFL172" s="760"/>
      <c r="OFM172" s="760"/>
      <c r="OFN172" s="760"/>
      <c r="OFO172" s="760"/>
      <c r="OFP172" s="760"/>
      <c r="OFQ172" s="760"/>
      <c r="OFR172" s="760"/>
      <c r="OFS172" s="760"/>
      <c r="OFT172" s="760"/>
      <c r="OFU172" s="760"/>
      <c r="OFV172" s="760"/>
      <c r="OFW172" s="760"/>
      <c r="OFX172" s="760"/>
      <c r="OFY172" s="760"/>
      <c r="OFZ172" s="760"/>
      <c r="OGA172" s="760"/>
      <c r="OGB172" s="760"/>
      <c r="OGC172" s="760"/>
      <c r="OGD172" s="760"/>
      <c r="OGE172" s="760"/>
      <c r="OGF172" s="760"/>
      <c r="OGG172" s="760"/>
      <c r="OGH172" s="760"/>
      <c r="OGI172" s="760"/>
      <c r="OGJ172" s="760"/>
      <c r="OGK172" s="760"/>
      <c r="OGL172" s="760"/>
      <c r="OGM172" s="760"/>
      <c r="OGN172" s="760"/>
      <c r="OGO172" s="760"/>
      <c r="OGP172" s="760"/>
      <c r="OGQ172" s="760"/>
      <c r="OGR172" s="760"/>
      <c r="OGS172" s="760"/>
      <c r="OGT172" s="760"/>
      <c r="OGU172" s="760"/>
      <c r="OGV172" s="760"/>
      <c r="OGW172" s="760"/>
      <c r="OGX172" s="760"/>
      <c r="OGY172" s="760"/>
      <c r="OGZ172" s="760"/>
      <c r="OHA172" s="760"/>
      <c r="OHB172" s="760"/>
      <c r="OHC172" s="760"/>
      <c r="OHD172" s="760"/>
      <c r="OHE172" s="760"/>
      <c r="OHF172" s="760"/>
      <c r="OHG172" s="760"/>
      <c r="OHH172" s="760"/>
      <c r="OHI172" s="760"/>
      <c r="OHJ172" s="760"/>
      <c r="OHK172" s="760"/>
      <c r="OHL172" s="760"/>
      <c r="OHM172" s="760"/>
      <c r="OHN172" s="760"/>
      <c r="OHO172" s="760"/>
      <c r="OHP172" s="760"/>
      <c r="OHQ172" s="760"/>
      <c r="OHR172" s="760"/>
      <c r="OHS172" s="760"/>
      <c r="OHT172" s="760"/>
      <c r="OHU172" s="760"/>
      <c r="OHV172" s="760"/>
      <c r="OHW172" s="760"/>
      <c r="OHX172" s="760"/>
      <c r="OHY172" s="760"/>
      <c r="OHZ172" s="760"/>
      <c r="OIA172" s="760"/>
      <c r="OIB172" s="760"/>
      <c r="OIC172" s="760"/>
      <c r="OID172" s="760"/>
      <c r="OIE172" s="760"/>
      <c r="OIF172" s="760"/>
      <c r="OIG172" s="760"/>
      <c r="OIH172" s="760"/>
      <c r="OII172" s="760"/>
      <c r="OIJ172" s="760"/>
      <c r="OIK172" s="760"/>
      <c r="OIL172" s="760"/>
      <c r="OIM172" s="760"/>
      <c r="OIN172" s="760"/>
      <c r="OIO172" s="760"/>
      <c r="OIP172" s="760"/>
      <c r="OIQ172" s="760"/>
      <c r="OIR172" s="760"/>
      <c r="OIS172" s="760"/>
      <c r="OIT172" s="760"/>
      <c r="OIU172" s="760"/>
      <c r="OIV172" s="760"/>
      <c r="OIW172" s="760"/>
      <c r="OIX172" s="760"/>
      <c r="OIY172" s="760"/>
      <c r="OIZ172" s="760"/>
      <c r="OJA172" s="760"/>
      <c r="OJB172" s="760"/>
      <c r="OJC172" s="760"/>
      <c r="OJD172" s="760"/>
      <c r="OJE172" s="760"/>
      <c r="OJF172" s="760"/>
      <c r="OJG172" s="760"/>
      <c r="OJH172" s="760"/>
      <c r="OJI172" s="760"/>
      <c r="OJJ172" s="760"/>
      <c r="OJK172" s="760"/>
      <c r="OJL172" s="760"/>
      <c r="OJM172" s="760"/>
      <c r="OJN172" s="760"/>
      <c r="OJO172" s="760"/>
      <c r="OJP172" s="760"/>
      <c r="OJQ172" s="760"/>
      <c r="OJR172" s="760"/>
      <c r="OJS172" s="760"/>
      <c r="OJT172" s="760"/>
      <c r="OJU172" s="760"/>
      <c r="OJV172" s="760"/>
      <c r="OJW172" s="760"/>
      <c r="OJX172" s="760"/>
      <c r="OJY172" s="760"/>
      <c r="OJZ172" s="760"/>
      <c r="OKA172" s="760"/>
      <c r="OKB172" s="760"/>
      <c r="OKC172" s="760"/>
      <c r="OKD172" s="760"/>
      <c r="OKE172" s="760"/>
      <c r="OKF172" s="760"/>
      <c r="OKG172" s="760"/>
      <c r="OKH172" s="760"/>
      <c r="OKI172" s="760"/>
      <c r="OKJ172" s="760"/>
      <c r="OKK172" s="760"/>
      <c r="OKL172" s="760"/>
      <c r="OKM172" s="760"/>
      <c r="OKN172" s="760"/>
      <c r="OKO172" s="760"/>
      <c r="OKP172" s="760"/>
      <c r="OKQ172" s="760"/>
      <c r="OKR172" s="760"/>
      <c r="OKS172" s="760"/>
      <c r="OKT172" s="760"/>
      <c r="OKU172" s="760"/>
      <c r="OKV172" s="760"/>
      <c r="OKW172" s="760"/>
      <c r="OKX172" s="760"/>
      <c r="OKY172" s="760"/>
      <c r="OKZ172" s="760"/>
      <c r="OLA172" s="760"/>
      <c r="OLB172" s="760"/>
      <c r="OLC172" s="760"/>
      <c r="OLD172" s="760"/>
      <c r="OLE172" s="760"/>
      <c r="OLF172" s="760"/>
      <c r="OLG172" s="760"/>
      <c r="OLH172" s="760"/>
      <c r="OLI172" s="760"/>
      <c r="OLJ172" s="760"/>
      <c r="OLK172" s="760"/>
      <c r="OLL172" s="760"/>
      <c r="OLM172" s="760"/>
      <c r="OLN172" s="760"/>
      <c r="OLO172" s="760"/>
      <c r="OLP172" s="760"/>
      <c r="OLQ172" s="760"/>
      <c r="OLR172" s="760"/>
      <c r="OLS172" s="760"/>
      <c r="OLT172" s="760"/>
      <c r="OLU172" s="760"/>
      <c r="OLV172" s="760"/>
      <c r="OLW172" s="760"/>
      <c r="OLX172" s="760"/>
      <c r="OLY172" s="760"/>
      <c r="OLZ172" s="760"/>
      <c r="OMA172" s="760"/>
      <c r="OMB172" s="760"/>
      <c r="OMC172" s="760"/>
      <c r="OMD172" s="760"/>
      <c r="OME172" s="760"/>
      <c r="OMF172" s="760"/>
      <c r="OMG172" s="760"/>
      <c r="OMH172" s="760"/>
      <c r="OMI172" s="760"/>
      <c r="OMJ172" s="760"/>
      <c r="OMK172" s="760"/>
      <c r="OML172" s="760"/>
      <c r="OMM172" s="760"/>
      <c r="OMN172" s="760"/>
      <c r="OMO172" s="760"/>
      <c r="OMP172" s="760"/>
      <c r="OMQ172" s="760"/>
      <c r="OMR172" s="760"/>
      <c r="OMS172" s="760"/>
      <c r="OMT172" s="760"/>
      <c r="OMU172" s="760"/>
      <c r="OMV172" s="760"/>
      <c r="OMW172" s="760"/>
      <c r="OMX172" s="760"/>
      <c r="OMY172" s="760"/>
      <c r="OMZ172" s="760"/>
      <c r="ONA172" s="760"/>
      <c r="ONB172" s="760"/>
      <c r="ONC172" s="760"/>
      <c r="OND172" s="760"/>
      <c r="ONE172" s="760"/>
      <c r="ONF172" s="760"/>
      <c r="ONG172" s="760"/>
      <c r="ONH172" s="760"/>
      <c r="ONI172" s="760"/>
      <c r="ONJ172" s="760"/>
      <c r="ONK172" s="760"/>
      <c r="ONL172" s="760"/>
      <c r="ONM172" s="760"/>
      <c r="ONN172" s="760"/>
      <c r="ONO172" s="760"/>
      <c r="ONP172" s="760"/>
      <c r="ONQ172" s="760"/>
      <c r="ONR172" s="760"/>
      <c r="ONS172" s="760"/>
      <c r="ONT172" s="760"/>
      <c r="ONU172" s="760"/>
      <c r="ONV172" s="760"/>
      <c r="ONW172" s="760"/>
      <c r="ONX172" s="760"/>
      <c r="ONY172" s="760"/>
      <c r="ONZ172" s="760"/>
      <c r="OOA172" s="760"/>
      <c r="OOB172" s="760"/>
      <c r="OOC172" s="760"/>
      <c r="OOD172" s="760"/>
      <c r="OOE172" s="760"/>
      <c r="OOF172" s="760"/>
      <c r="OOG172" s="760"/>
      <c r="OOH172" s="760"/>
      <c r="OOI172" s="760"/>
      <c r="OOJ172" s="760"/>
      <c r="OOK172" s="760"/>
      <c r="OOL172" s="760"/>
      <c r="OOM172" s="760"/>
      <c r="OON172" s="760"/>
      <c r="OOO172" s="760"/>
      <c r="OOP172" s="760"/>
      <c r="OOQ172" s="760"/>
      <c r="OOR172" s="760"/>
      <c r="OOS172" s="760"/>
      <c r="OOT172" s="760"/>
      <c r="OOU172" s="760"/>
      <c r="OOV172" s="760"/>
      <c r="OOW172" s="760"/>
      <c r="OOX172" s="760"/>
      <c r="OOY172" s="760"/>
      <c r="OOZ172" s="760"/>
      <c r="OPA172" s="760"/>
      <c r="OPB172" s="760"/>
      <c r="OPC172" s="760"/>
      <c r="OPD172" s="760"/>
      <c r="OPE172" s="760"/>
      <c r="OPF172" s="760"/>
      <c r="OPG172" s="760"/>
      <c r="OPH172" s="760"/>
      <c r="OPI172" s="760"/>
      <c r="OPJ172" s="760"/>
      <c r="OPK172" s="760"/>
      <c r="OPL172" s="760"/>
      <c r="OPM172" s="760"/>
      <c r="OPN172" s="760"/>
      <c r="OPO172" s="760"/>
      <c r="OPP172" s="760"/>
      <c r="OPQ172" s="760"/>
      <c r="OPR172" s="760"/>
      <c r="OPS172" s="760"/>
      <c r="OPT172" s="760"/>
      <c r="OPU172" s="760"/>
      <c r="OPV172" s="760"/>
      <c r="OPW172" s="760"/>
      <c r="OPX172" s="760"/>
      <c r="OPY172" s="760"/>
      <c r="OPZ172" s="760"/>
      <c r="OQA172" s="760"/>
      <c r="OQB172" s="760"/>
      <c r="OQC172" s="760"/>
      <c r="OQD172" s="760"/>
      <c r="OQE172" s="760"/>
      <c r="OQF172" s="760"/>
      <c r="OQG172" s="760"/>
      <c r="OQH172" s="760"/>
      <c r="OQI172" s="760"/>
      <c r="OQJ172" s="760"/>
      <c r="OQK172" s="760"/>
      <c r="OQL172" s="760"/>
      <c r="OQM172" s="760"/>
      <c r="OQN172" s="760"/>
      <c r="OQO172" s="760"/>
      <c r="OQP172" s="760"/>
      <c r="OQQ172" s="760"/>
      <c r="OQR172" s="760"/>
      <c r="OQS172" s="760"/>
      <c r="OQT172" s="760"/>
      <c r="OQU172" s="760"/>
      <c r="OQV172" s="760"/>
      <c r="OQW172" s="760"/>
      <c r="OQX172" s="760"/>
      <c r="OQY172" s="760"/>
      <c r="OQZ172" s="760"/>
      <c r="ORA172" s="760"/>
      <c r="ORB172" s="760"/>
      <c r="ORC172" s="760"/>
      <c r="ORD172" s="760"/>
      <c r="ORE172" s="760"/>
      <c r="ORF172" s="760"/>
      <c r="ORG172" s="760"/>
      <c r="ORH172" s="760"/>
      <c r="ORI172" s="760"/>
      <c r="ORJ172" s="760"/>
      <c r="ORK172" s="760"/>
      <c r="ORL172" s="760"/>
      <c r="ORM172" s="760"/>
      <c r="ORN172" s="760"/>
      <c r="ORO172" s="760"/>
      <c r="ORP172" s="760"/>
      <c r="ORQ172" s="760"/>
      <c r="ORR172" s="760"/>
      <c r="ORS172" s="760"/>
      <c r="ORT172" s="760"/>
      <c r="ORU172" s="760"/>
      <c r="ORV172" s="760"/>
      <c r="ORW172" s="760"/>
      <c r="ORX172" s="760"/>
      <c r="ORY172" s="760"/>
      <c r="ORZ172" s="760"/>
      <c r="OSA172" s="760"/>
      <c r="OSB172" s="760"/>
      <c r="OSC172" s="760"/>
      <c r="OSD172" s="760"/>
      <c r="OSE172" s="760"/>
      <c r="OSF172" s="760"/>
      <c r="OSG172" s="760"/>
      <c r="OSH172" s="760"/>
      <c r="OSI172" s="760"/>
      <c r="OSJ172" s="760"/>
      <c r="OSK172" s="760"/>
      <c r="OSL172" s="760"/>
      <c r="OSM172" s="760"/>
      <c r="OSN172" s="760"/>
      <c r="OSO172" s="760"/>
      <c r="OSP172" s="760"/>
      <c r="OSQ172" s="760"/>
      <c r="OSR172" s="760"/>
      <c r="OSS172" s="760"/>
      <c r="OST172" s="760"/>
      <c r="OSU172" s="760"/>
      <c r="OSV172" s="760"/>
      <c r="OSW172" s="760"/>
      <c r="OSX172" s="760"/>
      <c r="OSY172" s="760"/>
      <c r="OSZ172" s="760"/>
      <c r="OTA172" s="760"/>
      <c r="OTB172" s="760"/>
      <c r="OTC172" s="760"/>
      <c r="OTD172" s="760"/>
      <c r="OTE172" s="760"/>
      <c r="OTF172" s="760"/>
      <c r="OTG172" s="760"/>
      <c r="OTH172" s="760"/>
      <c r="OTI172" s="760"/>
      <c r="OTJ172" s="760"/>
      <c r="OTK172" s="760"/>
      <c r="OTL172" s="760"/>
      <c r="OTM172" s="760"/>
      <c r="OTN172" s="760"/>
      <c r="OTO172" s="760"/>
      <c r="OTP172" s="760"/>
      <c r="OTQ172" s="760"/>
      <c r="OTR172" s="760"/>
      <c r="OTS172" s="760"/>
      <c r="OTT172" s="760"/>
      <c r="OTU172" s="760"/>
      <c r="OTV172" s="760"/>
      <c r="OTW172" s="760"/>
      <c r="OTX172" s="760"/>
      <c r="OTY172" s="760"/>
      <c r="OTZ172" s="760"/>
      <c r="OUA172" s="760"/>
      <c r="OUB172" s="760"/>
      <c r="OUC172" s="760"/>
      <c r="OUD172" s="760"/>
      <c r="OUE172" s="760"/>
      <c r="OUF172" s="760"/>
      <c r="OUG172" s="760"/>
      <c r="OUH172" s="760"/>
      <c r="OUI172" s="760"/>
      <c r="OUJ172" s="760"/>
      <c r="OUK172" s="760"/>
      <c r="OUL172" s="760"/>
      <c r="OUM172" s="760"/>
      <c r="OUN172" s="760"/>
      <c r="OUO172" s="760"/>
      <c r="OUP172" s="760"/>
      <c r="OUQ172" s="760"/>
      <c r="OUR172" s="760"/>
      <c r="OUS172" s="760"/>
      <c r="OUT172" s="760"/>
      <c r="OUU172" s="760"/>
      <c r="OUV172" s="760"/>
      <c r="OUW172" s="760"/>
      <c r="OUX172" s="760"/>
      <c r="OUY172" s="760"/>
      <c r="OUZ172" s="760"/>
      <c r="OVA172" s="760"/>
      <c r="OVB172" s="760"/>
      <c r="OVC172" s="760"/>
      <c r="OVD172" s="760"/>
      <c r="OVE172" s="760"/>
      <c r="OVF172" s="760"/>
      <c r="OVG172" s="760"/>
      <c r="OVH172" s="760"/>
      <c r="OVI172" s="760"/>
      <c r="OVJ172" s="760"/>
      <c r="OVK172" s="760"/>
      <c r="OVL172" s="760"/>
      <c r="OVM172" s="760"/>
      <c r="OVN172" s="760"/>
      <c r="OVO172" s="760"/>
      <c r="OVP172" s="760"/>
      <c r="OVQ172" s="760"/>
      <c r="OVR172" s="760"/>
      <c r="OVS172" s="760"/>
      <c r="OVT172" s="760"/>
      <c r="OVU172" s="760"/>
      <c r="OVV172" s="760"/>
      <c r="OVW172" s="760"/>
      <c r="OVX172" s="760"/>
      <c r="OVY172" s="760"/>
      <c r="OVZ172" s="760"/>
      <c r="OWA172" s="760"/>
      <c r="OWB172" s="760"/>
      <c r="OWC172" s="760"/>
      <c r="OWD172" s="760"/>
      <c r="OWE172" s="760"/>
      <c r="OWF172" s="760"/>
      <c r="OWG172" s="760"/>
      <c r="OWH172" s="760"/>
      <c r="OWI172" s="760"/>
      <c r="OWJ172" s="760"/>
      <c r="OWK172" s="760"/>
      <c r="OWL172" s="760"/>
      <c r="OWM172" s="760"/>
      <c r="OWN172" s="760"/>
      <c r="OWO172" s="760"/>
      <c r="OWP172" s="760"/>
      <c r="OWQ172" s="760"/>
      <c r="OWR172" s="760"/>
      <c r="OWS172" s="760"/>
      <c r="OWT172" s="760"/>
      <c r="OWU172" s="760"/>
      <c r="OWV172" s="760"/>
      <c r="OWW172" s="760"/>
      <c r="OWX172" s="760"/>
      <c r="OWY172" s="760"/>
      <c r="OWZ172" s="760"/>
      <c r="OXA172" s="760"/>
      <c r="OXB172" s="760"/>
      <c r="OXC172" s="760"/>
      <c r="OXD172" s="760"/>
      <c r="OXE172" s="760"/>
      <c r="OXF172" s="760"/>
      <c r="OXG172" s="760"/>
      <c r="OXH172" s="760"/>
      <c r="OXI172" s="760"/>
      <c r="OXJ172" s="760"/>
      <c r="OXK172" s="760"/>
      <c r="OXL172" s="760"/>
      <c r="OXM172" s="760"/>
      <c r="OXN172" s="760"/>
      <c r="OXO172" s="760"/>
      <c r="OXP172" s="760"/>
      <c r="OXQ172" s="760"/>
      <c r="OXR172" s="760"/>
      <c r="OXS172" s="760"/>
      <c r="OXT172" s="760"/>
      <c r="OXU172" s="760"/>
      <c r="OXV172" s="760"/>
      <c r="OXW172" s="760"/>
      <c r="OXX172" s="760"/>
      <c r="OXY172" s="760"/>
      <c r="OXZ172" s="760"/>
      <c r="OYA172" s="760"/>
      <c r="OYB172" s="760"/>
      <c r="OYC172" s="760"/>
      <c r="OYD172" s="760"/>
      <c r="OYE172" s="760"/>
      <c r="OYF172" s="760"/>
      <c r="OYG172" s="760"/>
      <c r="OYH172" s="760"/>
      <c r="OYI172" s="760"/>
      <c r="OYJ172" s="760"/>
      <c r="OYK172" s="760"/>
      <c r="OYL172" s="760"/>
      <c r="OYM172" s="760"/>
      <c r="OYN172" s="760"/>
      <c r="OYO172" s="760"/>
      <c r="OYP172" s="760"/>
      <c r="OYQ172" s="760"/>
      <c r="OYR172" s="760"/>
      <c r="OYS172" s="760"/>
      <c r="OYT172" s="760"/>
      <c r="OYU172" s="760"/>
      <c r="OYV172" s="760"/>
      <c r="OYW172" s="760"/>
      <c r="OYX172" s="760"/>
      <c r="OYY172" s="760"/>
      <c r="OYZ172" s="760"/>
      <c r="OZA172" s="760"/>
      <c r="OZB172" s="760"/>
      <c r="OZC172" s="760"/>
      <c r="OZD172" s="760"/>
      <c r="OZE172" s="760"/>
      <c r="OZF172" s="760"/>
      <c r="OZG172" s="760"/>
      <c r="OZH172" s="760"/>
      <c r="OZI172" s="760"/>
      <c r="OZJ172" s="760"/>
      <c r="OZK172" s="760"/>
      <c r="OZL172" s="760"/>
      <c r="OZM172" s="760"/>
      <c r="OZN172" s="760"/>
      <c r="OZO172" s="760"/>
      <c r="OZP172" s="760"/>
      <c r="OZQ172" s="760"/>
      <c r="OZR172" s="760"/>
      <c r="OZS172" s="760"/>
      <c r="OZT172" s="760"/>
      <c r="OZU172" s="760"/>
      <c r="OZV172" s="760"/>
      <c r="OZW172" s="760"/>
      <c r="OZX172" s="760"/>
      <c r="OZY172" s="760"/>
      <c r="OZZ172" s="760"/>
      <c r="PAA172" s="760"/>
      <c r="PAB172" s="760"/>
      <c r="PAC172" s="760"/>
      <c r="PAD172" s="760"/>
      <c r="PAE172" s="760"/>
      <c r="PAF172" s="760"/>
      <c r="PAG172" s="760"/>
      <c r="PAH172" s="760"/>
      <c r="PAI172" s="760"/>
      <c r="PAJ172" s="760"/>
      <c r="PAK172" s="760"/>
      <c r="PAL172" s="760"/>
      <c r="PAM172" s="760"/>
      <c r="PAN172" s="760"/>
      <c r="PAO172" s="760"/>
      <c r="PAP172" s="760"/>
      <c r="PAQ172" s="760"/>
      <c r="PAR172" s="760"/>
      <c r="PAS172" s="760"/>
      <c r="PAT172" s="760"/>
      <c r="PAU172" s="760"/>
      <c r="PAV172" s="760"/>
      <c r="PAW172" s="760"/>
      <c r="PAX172" s="760"/>
      <c r="PAY172" s="760"/>
      <c r="PAZ172" s="760"/>
      <c r="PBA172" s="760"/>
      <c r="PBB172" s="760"/>
      <c r="PBC172" s="760"/>
      <c r="PBD172" s="760"/>
      <c r="PBE172" s="760"/>
      <c r="PBF172" s="760"/>
      <c r="PBG172" s="760"/>
      <c r="PBH172" s="760"/>
      <c r="PBI172" s="760"/>
      <c r="PBJ172" s="760"/>
      <c r="PBK172" s="760"/>
      <c r="PBL172" s="760"/>
      <c r="PBM172" s="760"/>
      <c r="PBN172" s="760"/>
      <c r="PBO172" s="760"/>
      <c r="PBP172" s="760"/>
      <c r="PBQ172" s="760"/>
      <c r="PBR172" s="760"/>
      <c r="PBS172" s="760"/>
      <c r="PBT172" s="760"/>
      <c r="PBU172" s="760"/>
      <c r="PBV172" s="760"/>
      <c r="PBW172" s="760"/>
      <c r="PBX172" s="760"/>
      <c r="PBY172" s="760"/>
      <c r="PBZ172" s="760"/>
      <c r="PCA172" s="760"/>
      <c r="PCB172" s="760"/>
      <c r="PCC172" s="760"/>
      <c r="PCD172" s="760"/>
      <c r="PCE172" s="760"/>
      <c r="PCF172" s="760"/>
      <c r="PCG172" s="760"/>
      <c r="PCH172" s="760"/>
      <c r="PCI172" s="760"/>
      <c r="PCJ172" s="760"/>
      <c r="PCK172" s="760"/>
      <c r="PCL172" s="760"/>
      <c r="PCM172" s="760"/>
      <c r="PCN172" s="760"/>
      <c r="PCO172" s="760"/>
      <c r="PCP172" s="760"/>
      <c r="PCQ172" s="760"/>
      <c r="PCR172" s="760"/>
      <c r="PCS172" s="760"/>
      <c r="PCT172" s="760"/>
      <c r="PCU172" s="760"/>
      <c r="PCV172" s="760"/>
      <c r="PCW172" s="760"/>
      <c r="PCX172" s="760"/>
      <c r="PCY172" s="760"/>
      <c r="PCZ172" s="760"/>
      <c r="PDA172" s="760"/>
      <c r="PDB172" s="760"/>
      <c r="PDC172" s="760"/>
      <c r="PDD172" s="760"/>
      <c r="PDE172" s="760"/>
      <c r="PDF172" s="760"/>
      <c r="PDG172" s="760"/>
      <c r="PDH172" s="760"/>
      <c r="PDI172" s="760"/>
      <c r="PDJ172" s="760"/>
      <c r="PDK172" s="760"/>
      <c r="PDL172" s="760"/>
      <c r="PDM172" s="760"/>
      <c r="PDN172" s="760"/>
      <c r="PDO172" s="760"/>
      <c r="PDP172" s="760"/>
      <c r="PDQ172" s="760"/>
      <c r="PDR172" s="760"/>
      <c r="PDS172" s="760"/>
      <c r="PDT172" s="760"/>
      <c r="PDU172" s="760"/>
      <c r="PDV172" s="760"/>
      <c r="PDW172" s="760"/>
      <c r="PDX172" s="760"/>
      <c r="PDY172" s="760"/>
      <c r="PDZ172" s="760"/>
      <c r="PEA172" s="760"/>
      <c r="PEB172" s="760"/>
      <c r="PEC172" s="760"/>
      <c r="PED172" s="760"/>
      <c r="PEE172" s="760"/>
      <c r="PEF172" s="760"/>
      <c r="PEG172" s="760"/>
      <c r="PEH172" s="760"/>
      <c r="PEI172" s="760"/>
      <c r="PEJ172" s="760"/>
      <c r="PEK172" s="760"/>
      <c r="PEL172" s="760"/>
      <c r="PEM172" s="760"/>
      <c r="PEN172" s="760"/>
      <c r="PEO172" s="760"/>
      <c r="PEP172" s="760"/>
      <c r="PEQ172" s="760"/>
      <c r="PER172" s="760"/>
      <c r="PES172" s="760"/>
      <c r="PET172" s="760"/>
      <c r="PEU172" s="760"/>
      <c r="PEV172" s="760"/>
      <c r="PEW172" s="760"/>
      <c r="PEX172" s="760"/>
      <c r="PEY172" s="760"/>
      <c r="PEZ172" s="760"/>
      <c r="PFA172" s="760"/>
      <c r="PFB172" s="760"/>
      <c r="PFC172" s="760"/>
      <c r="PFD172" s="760"/>
      <c r="PFE172" s="760"/>
      <c r="PFF172" s="760"/>
      <c r="PFG172" s="760"/>
      <c r="PFH172" s="760"/>
      <c r="PFI172" s="760"/>
      <c r="PFJ172" s="760"/>
      <c r="PFK172" s="760"/>
      <c r="PFL172" s="760"/>
      <c r="PFM172" s="760"/>
      <c r="PFN172" s="760"/>
      <c r="PFO172" s="760"/>
      <c r="PFP172" s="760"/>
      <c r="PFQ172" s="760"/>
      <c r="PFR172" s="760"/>
      <c r="PFS172" s="760"/>
      <c r="PFT172" s="760"/>
      <c r="PFU172" s="760"/>
      <c r="PFV172" s="760"/>
      <c r="PFW172" s="760"/>
      <c r="PFX172" s="760"/>
      <c r="PFY172" s="760"/>
      <c r="PFZ172" s="760"/>
      <c r="PGA172" s="760"/>
      <c r="PGB172" s="760"/>
      <c r="PGC172" s="760"/>
      <c r="PGD172" s="760"/>
      <c r="PGE172" s="760"/>
      <c r="PGF172" s="760"/>
      <c r="PGG172" s="760"/>
      <c r="PGH172" s="760"/>
      <c r="PGI172" s="760"/>
      <c r="PGJ172" s="760"/>
      <c r="PGK172" s="760"/>
      <c r="PGL172" s="760"/>
      <c r="PGM172" s="760"/>
      <c r="PGN172" s="760"/>
      <c r="PGO172" s="760"/>
      <c r="PGP172" s="760"/>
      <c r="PGQ172" s="760"/>
      <c r="PGR172" s="760"/>
      <c r="PGS172" s="760"/>
      <c r="PGT172" s="760"/>
      <c r="PGU172" s="760"/>
      <c r="PGV172" s="760"/>
      <c r="PGW172" s="760"/>
      <c r="PGX172" s="760"/>
      <c r="PGY172" s="760"/>
      <c r="PGZ172" s="760"/>
      <c r="PHA172" s="760"/>
      <c r="PHB172" s="760"/>
      <c r="PHC172" s="760"/>
      <c r="PHD172" s="760"/>
      <c r="PHE172" s="760"/>
      <c r="PHF172" s="760"/>
      <c r="PHG172" s="760"/>
      <c r="PHH172" s="760"/>
      <c r="PHI172" s="760"/>
      <c r="PHJ172" s="760"/>
      <c r="PHK172" s="760"/>
      <c r="PHL172" s="760"/>
      <c r="PHM172" s="760"/>
      <c r="PHN172" s="760"/>
      <c r="PHO172" s="760"/>
      <c r="PHP172" s="760"/>
      <c r="PHQ172" s="760"/>
      <c r="PHR172" s="760"/>
      <c r="PHS172" s="760"/>
      <c r="PHT172" s="760"/>
      <c r="PHU172" s="760"/>
      <c r="PHV172" s="760"/>
      <c r="PHW172" s="760"/>
      <c r="PHX172" s="760"/>
      <c r="PHY172" s="760"/>
      <c r="PHZ172" s="760"/>
      <c r="PIA172" s="760"/>
      <c r="PIB172" s="760"/>
      <c r="PIC172" s="760"/>
      <c r="PID172" s="760"/>
      <c r="PIE172" s="760"/>
      <c r="PIF172" s="760"/>
      <c r="PIG172" s="760"/>
      <c r="PIH172" s="760"/>
      <c r="PII172" s="760"/>
      <c r="PIJ172" s="760"/>
      <c r="PIK172" s="760"/>
      <c r="PIL172" s="760"/>
      <c r="PIM172" s="760"/>
      <c r="PIN172" s="760"/>
      <c r="PIO172" s="760"/>
      <c r="PIP172" s="760"/>
      <c r="PIQ172" s="760"/>
      <c r="PIR172" s="760"/>
      <c r="PIS172" s="760"/>
      <c r="PIT172" s="760"/>
      <c r="PIU172" s="760"/>
      <c r="PIV172" s="760"/>
      <c r="PIW172" s="760"/>
      <c r="PIX172" s="760"/>
      <c r="PIY172" s="760"/>
      <c r="PIZ172" s="760"/>
      <c r="PJA172" s="760"/>
      <c r="PJB172" s="760"/>
      <c r="PJC172" s="760"/>
      <c r="PJD172" s="760"/>
      <c r="PJE172" s="760"/>
      <c r="PJF172" s="760"/>
      <c r="PJG172" s="760"/>
      <c r="PJH172" s="760"/>
      <c r="PJI172" s="760"/>
      <c r="PJJ172" s="760"/>
      <c r="PJK172" s="760"/>
      <c r="PJL172" s="760"/>
      <c r="PJM172" s="760"/>
      <c r="PJN172" s="760"/>
      <c r="PJO172" s="760"/>
      <c r="PJP172" s="760"/>
      <c r="PJQ172" s="760"/>
      <c r="PJR172" s="760"/>
      <c r="PJS172" s="760"/>
      <c r="PJT172" s="760"/>
      <c r="PJU172" s="760"/>
      <c r="PJV172" s="760"/>
      <c r="PJW172" s="760"/>
      <c r="PJX172" s="760"/>
      <c r="PJY172" s="760"/>
      <c r="PJZ172" s="760"/>
      <c r="PKA172" s="760"/>
      <c r="PKB172" s="760"/>
      <c r="PKC172" s="760"/>
      <c r="PKD172" s="760"/>
      <c r="PKE172" s="760"/>
      <c r="PKF172" s="760"/>
      <c r="PKG172" s="760"/>
      <c r="PKH172" s="760"/>
      <c r="PKI172" s="760"/>
      <c r="PKJ172" s="760"/>
      <c r="PKK172" s="760"/>
      <c r="PKL172" s="760"/>
      <c r="PKM172" s="760"/>
      <c r="PKN172" s="760"/>
      <c r="PKO172" s="760"/>
      <c r="PKP172" s="760"/>
      <c r="PKQ172" s="760"/>
      <c r="PKR172" s="760"/>
      <c r="PKS172" s="760"/>
      <c r="PKT172" s="760"/>
      <c r="PKU172" s="760"/>
      <c r="PKV172" s="760"/>
      <c r="PKW172" s="760"/>
      <c r="PKX172" s="760"/>
      <c r="PKY172" s="760"/>
      <c r="PKZ172" s="760"/>
      <c r="PLA172" s="760"/>
      <c r="PLB172" s="760"/>
      <c r="PLC172" s="760"/>
      <c r="PLD172" s="760"/>
      <c r="PLE172" s="760"/>
      <c r="PLF172" s="760"/>
      <c r="PLG172" s="760"/>
      <c r="PLH172" s="760"/>
      <c r="PLI172" s="760"/>
      <c r="PLJ172" s="760"/>
      <c r="PLK172" s="760"/>
      <c r="PLL172" s="760"/>
      <c r="PLM172" s="760"/>
      <c r="PLN172" s="760"/>
      <c r="PLO172" s="760"/>
      <c r="PLP172" s="760"/>
      <c r="PLQ172" s="760"/>
      <c r="PLR172" s="760"/>
      <c r="PLS172" s="760"/>
      <c r="PLT172" s="760"/>
      <c r="PLU172" s="760"/>
      <c r="PLV172" s="760"/>
      <c r="PLW172" s="760"/>
      <c r="PLX172" s="760"/>
      <c r="PLY172" s="760"/>
      <c r="PLZ172" s="760"/>
      <c r="PMA172" s="760"/>
      <c r="PMB172" s="760"/>
      <c r="PMC172" s="760"/>
      <c r="PMD172" s="760"/>
      <c r="PME172" s="760"/>
      <c r="PMF172" s="760"/>
      <c r="PMG172" s="760"/>
      <c r="PMH172" s="760"/>
      <c r="PMI172" s="760"/>
      <c r="PMJ172" s="760"/>
      <c r="PMK172" s="760"/>
      <c r="PML172" s="760"/>
      <c r="PMM172" s="760"/>
      <c r="PMN172" s="760"/>
      <c r="PMO172" s="760"/>
      <c r="PMP172" s="760"/>
      <c r="PMQ172" s="760"/>
      <c r="PMR172" s="760"/>
      <c r="PMS172" s="760"/>
      <c r="PMT172" s="760"/>
      <c r="PMU172" s="760"/>
      <c r="PMV172" s="760"/>
      <c r="PMW172" s="760"/>
      <c r="PMX172" s="760"/>
      <c r="PMY172" s="760"/>
      <c r="PMZ172" s="760"/>
      <c r="PNA172" s="760"/>
      <c r="PNB172" s="760"/>
      <c r="PNC172" s="760"/>
      <c r="PND172" s="760"/>
      <c r="PNE172" s="760"/>
      <c r="PNF172" s="760"/>
      <c r="PNG172" s="760"/>
      <c r="PNH172" s="760"/>
      <c r="PNI172" s="760"/>
      <c r="PNJ172" s="760"/>
      <c r="PNK172" s="760"/>
      <c r="PNL172" s="760"/>
      <c r="PNM172" s="760"/>
      <c r="PNN172" s="760"/>
      <c r="PNO172" s="760"/>
      <c r="PNP172" s="760"/>
      <c r="PNQ172" s="760"/>
      <c r="PNR172" s="760"/>
      <c r="PNS172" s="760"/>
      <c r="PNT172" s="760"/>
      <c r="PNU172" s="760"/>
      <c r="PNV172" s="760"/>
      <c r="PNW172" s="760"/>
      <c r="PNX172" s="760"/>
      <c r="PNY172" s="760"/>
      <c r="PNZ172" s="760"/>
      <c r="POA172" s="760"/>
      <c r="POB172" s="760"/>
      <c r="POC172" s="760"/>
      <c r="POD172" s="760"/>
      <c r="POE172" s="760"/>
      <c r="POF172" s="760"/>
      <c r="POG172" s="760"/>
      <c r="POH172" s="760"/>
      <c r="POI172" s="760"/>
      <c r="POJ172" s="760"/>
      <c r="POK172" s="760"/>
      <c r="POL172" s="760"/>
      <c r="POM172" s="760"/>
      <c r="PON172" s="760"/>
      <c r="POO172" s="760"/>
      <c r="POP172" s="760"/>
      <c r="POQ172" s="760"/>
      <c r="POR172" s="760"/>
      <c r="POS172" s="760"/>
      <c r="POT172" s="760"/>
      <c r="POU172" s="760"/>
      <c r="POV172" s="760"/>
      <c r="POW172" s="760"/>
      <c r="POX172" s="760"/>
      <c r="POY172" s="760"/>
      <c r="POZ172" s="760"/>
      <c r="PPA172" s="760"/>
      <c r="PPB172" s="760"/>
      <c r="PPC172" s="760"/>
      <c r="PPD172" s="760"/>
      <c r="PPE172" s="760"/>
      <c r="PPF172" s="760"/>
      <c r="PPG172" s="760"/>
      <c r="PPH172" s="760"/>
      <c r="PPI172" s="760"/>
      <c r="PPJ172" s="760"/>
      <c r="PPK172" s="760"/>
      <c r="PPL172" s="760"/>
      <c r="PPM172" s="760"/>
      <c r="PPN172" s="760"/>
      <c r="PPO172" s="760"/>
      <c r="PPP172" s="760"/>
      <c r="PPQ172" s="760"/>
      <c r="PPR172" s="760"/>
      <c r="PPS172" s="760"/>
      <c r="PPT172" s="760"/>
      <c r="PPU172" s="760"/>
      <c r="PPV172" s="760"/>
      <c r="PPW172" s="760"/>
      <c r="PPX172" s="760"/>
      <c r="PPY172" s="760"/>
      <c r="PPZ172" s="760"/>
      <c r="PQA172" s="760"/>
      <c r="PQB172" s="760"/>
      <c r="PQC172" s="760"/>
      <c r="PQD172" s="760"/>
      <c r="PQE172" s="760"/>
      <c r="PQF172" s="760"/>
      <c r="PQG172" s="760"/>
      <c r="PQH172" s="760"/>
      <c r="PQI172" s="760"/>
      <c r="PQJ172" s="760"/>
      <c r="PQK172" s="760"/>
      <c r="PQL172" s="760"/>
      <c r="PQM172" s="760"/>
      <c r="PQN172" s="760"/>
      <c r="PQO172" s="760"/>
      <c r="PQP172" s="760"/>
      <c r="PQQ172" s="760"/>
      <c r="PQR172" s="760"/>
      <c r="PQS172" s="760"/>
      <c r="PQT172" s="760"/>
      <c r="PQU172" s="760"/>
      <c r="PQV172" s="760"/>
      <c r="PQW172" s="760"/>
      <c r="PQX172" s="760"/>
      <c r="PQY172" s="760"/>
      <c r="PQZ172" s="760"/>
      <c r="PRA172" s="760"/>
      <c r="PRB172" s="760"/>
      <c r="PRC172" s="760"/>
      <c r="PRD172" s="760"/>
      <c r="PRE172" s="760"/>
      <c r="PRF172" s="760"/>
      <c r="PRG172" s="760"/>
      <c r="PRH172" s="760"/>
      <c r="PRI172" s="760"/>
      <c r="PRJ172" s="760"/>
      <c r="PRK172" s="760"/>
      <c r="PRL172" s="760"/>
      <c r="PRM172" s="760"/>
      <c r="PRN172" s="760"/>
      <c r="PRO172" s="760"/>
      <c r="PRP172" s="760"/>
      <c r="PRQ172" s="760"/>
      <c r="PRR172" s="760"/>
      <c r="PRS172" s="760"/>
      <c r="PRT172" s="760"/>
      <c r="PRU172" s="760"/>
      <c r="PRV172" s="760"/>
      <c r="PRW172" s="760"/>
      <c r="PRX172" s="760"/>
      <c r="PRY172" s="760"/>
      <c r="PRZ172" s="760"/>
      <c r="PSA172" s="760"/>
      <c r="PSB172" s="760"/>
      <c r="PSC172" s="760"/>
      <c r="PSD172" s="760"/>
      <c r="PSE172" s="760"/>
      <c r="PSF172" s="760"/>
      <c r="PSG172" s="760"/>
      <c r="PSH172" s="760"/>
      <c r="PSI172" s="760"/>
      <c r="PSJ172" s="760"/>
      <c r="PSK172" s="760"/>
      <c r="PSL172" s="760"/>
      <c r="PSM172" s="760"/>
      <c r="PSN172" s="760"/>
      <c r="PSO172" s="760"/>
      <c r="PSP172" s="760"/>
      <c r="PSQ172" s="760"/>
      <c r="PSR172" s="760"/>
      <c r="PSS172" s="760"/>
      <c r="PST172" s="760"/>
      <c r="PSU172" s="760"/>
      <c r="PSV172" s="760"/>
      <c r="PSW172" s="760"/>
      <c r="PSX172" s="760"/>
      <c r="PSY172" s="760"/>
      <c r="PSZ172" s="760"/>
      <c r="PTA172" s="760"/>
      <c r="PTB172" s="760"/>
      <c r="PTC172" s="760"/>
      <c r="PTD172" s="760"/>
      <c r="PTE172" s="760"/>
      <c r="PTF172" s="760"/>
      <c r="PTG172" s="760"/>
      <c r="PTH172" s="760"/>
      <c r="PTI172" s="760"/>
      <c r="PTJ172" s="760"/>
      <c r="PTK172" s="760"/>
      <c r="PTL172" s="760"/>
      <c r="PTM172" s="760"/>
      <c r="PTN172" s="760"/>
      <c r="PTO172" s="760"/>
      <c r="PTP172" s="760"/>
      <c r="PTQ172" s="760"/>
      <c r="PTR172" s="760"/>
      <c r="PTS172" s="760"/>
      <c r="PTT172" s="760"/>
      <c r="PTU172" s="760"/>
      <c r="PTV172" s="760"/>
      <c r="PTW172" s="760"/>
      <c r="PTX172" s="760"/>
      <c r="PTY172" s="760"/>
      <c r="PTZ172" s="760"/>
      <c r="PUA172" s="760"/>
      <c r="PUB172" s="760"/>
      <c r="PUC172" s="760"/>
      <c r="PUD172" s="760"/>
      <c r="PUE172" s="760"/>
      <c r="PUF172" s="760"/>
      <c r="PUG172" s="760"/>
      <c r="PUH172" s="760"/>
      <c r="PUI172" s="760"/>
      <c r="PUJ172" s="760"/>
      <c r="PUK172" s="760"/>
      <c r="PUL172" s="760"/>
      <c r="PUM172" s="760"/>
      <c r="PUN172" s="760"/>
      <c r="PUO172" s="760"/>
      <c r="PUP172" s="760"/>
      <c r="PUQ172" s="760"/>
      <c r="PUR172" s="760"/>
      <c r="PUS172" s="760"/>
      <c r="PUT172" s="760"/>
      <c r="PUU172" s="760"/>
      <c r="PUV172" s="760"/>
      <c r="PUW172" s="760"/>
      <c r="PUX172" s="760"/>
      <c r="PUY172" s="760"/>
      <c r="PUZ172" s="760"/>
      <c r="PVA172" s="760"/>
      <c r="PVB172" s="760"/>
      <c r="PVC172" s="760"/>
      <c r="PVD172" s="760"/>
      <c r="PVE172" s="760"/>
      <c r="PVF172" s="760"/>
      <c r="PVG172" s="760"/>
      <c r="PVH172" s="760"/>
      <c r="PVI172" s="760"/>
      <c r="PVJ172" s="760"/>
      <c r="PVK172" s="760"/>
      <c r="PVL172" s="760"/>
      <c r="PVM172" s="760"/>
      <c r="PVN172" s="760"/>
      <c r="PVO172" s="760"/>
      <c r="PVP172" s="760"/>
      <c r="PVQ172" s="760"/>
      <c r="PVR172" s="760"/>
      <c r="PVS172" s="760"/>
      <c r="PVT172" s="760"/>
      <c r="PVU172" s="760"/>
      <c r="PVV172" s="760"/>
      <c r="PVW172" s="760"/>
      <c r="PVX172" s="760"/>
      <c r="PVY172" s="760"/>
      <c r="PVZ172" s="760"/>
      <c r="PWA172" s="760"/>
      <c r="PWB172" s="760"/>
      <c r="PWC172" s="760"/>
      <c r="PWD172" s="760"/>
      <c r="PWE172" s="760"/>
      <c r="PWF172" s="760"/>
      <c r="PWG172" s="760"/>
      <c r="PWH172" s="760"/>
      <c r="PWI172" s="760"/>
      <c r="PWJ172" s="760"/>
      <c r="PWK172" s="760"/>
      <c r="PWL172" s="760"/>
      <c r="PWM172" s="760"/>
      <c r="PWN172" s="760"/>
      <c r="PWO172" s="760"/>
      <c r="PWP172" s="760"/>
      <c r="PWQ172" s="760"/>
      <c r="PWR172" s="760"/>
      <c r="PWS172" s="760"/>
      <c r="PWT172" s="760"/>
      <c r="PWU172" s="760"/>
      <c r="PWV172" s="760"/>
      <c r="PWW172" s="760"/>
      <c r="PWX172" s="760"/>
      <c r="PWY172" s="760"/>
      <c r="PWZ172" s="760"/>
      <c r="PXA172" s="760"/>
      <c r="PXB172" s="760"/>
      <c r="PXC172" s="760"/>
      <c r="PXD172" s="760"/>
      <c r="PXE172" s="760"/>
      <c r="PXF172" s="760"/>
      <c r="PXG172" s="760"/>
      <c r="PXH172" s="760"/>
      <c r="PXI172" s="760"/>
      <c r="PXJ172" s="760"/>
      <c r="PXK172" s="760"/>
      <c r="PXL172" s="760"/>
      <c r="PXM172" s="760"/>
      <c r="PXN172" s="760"/>
      <c r="PXO172" s="760"/>
      <c r="PXP172" s="760"/>
      <c r="PXQ172" s="760"/>
      <c r="PXR172" s="760"/>
      <c r="PXS172" s="760"/>
      <c r="PXT172" s="760"/>
      <c r="PXU172" s="760"/>
      <c r="PXV172" s="760"/>
      <c r="PXW172" s="760"/>
      <c r="PXX172" s="760"/>
      <c r="PXY172" s="760"/>
      <c r="PXZ172" s="760"/>
      <c r="PYA172" s="760"/>
      <c r="PYB172" s="760"/>
      <c r="PYC172" s="760"/>
      <c r="PYD172" s="760"/>
      <c r="PYE172" s="760"/>
      <c r="PYF172" s="760"/>
      <c r="PYG172" s="760"/>
      <c r="PYH172" s="760"/>
      <c r="PYI172" s="760"/>
      <c r="PYJ172" s="760"/>
      <c r="PYK172" s="760"/>
      <c r="PYL172" s="760"/>
      <c r="PYM172" s="760"/>
      <c r="PYN172" s="760"/>
      <c r="PYO172" s="760"/>
      <c r="PYP172" s="760"/>
      <c r="PYQ172" s="760"/>
      <c r="PYR172" s="760"/>
      <c r="PYS172" s="760"/>
      <c r="PYT172" s="760"/>
      <c r="PYU172" s="760"/>
      <c r="PYV172" s="760"/>
      <c r="PYW172" s="760"/>
      <c r="PYX172" s="760"/>
      <c r="PYY172" s="760"/>
      <c r="PYZ172" s="760"/>
      <c r="PZA172" s="760"/>
      <c r="PZB172" s="760"/>
      <c r="PZC172" s="760"/>
      <c r="PZD172" s="760"/>
      <c r="PZE172" s="760"/>
      <c r="PZF172" s="760"/>
      <c r="PZG172" s="760"/>
      <c r="PZH172" s="760"/>
      <c r="PZI172" s="760"/>
      <c r="PZJ172" s="760"/>
      <c r="PZK172" s="760"/>
      <c r="PZL172" s="760"/>
      <c r="PZM172" s="760"/>
      <c r="PZN172" s="760"/>
      <c r="PZO172" s="760"/>
      <c r="PZP172" s="760"/>
      <c r="PZQ172" s="760"/>
      <c r="PZR172" s="760"/>
      <c r="PZS172" s="760"/>
      <c r="PZT172" s="760"/>
      <c r="PZU172" s="760"/>
      <c r="PZV172" s="760"/>
      <c r="PZW172" s="760"/>
      <c r="PZX172" s="760"/>
      <c r="PZY172" s="760"/>
      <c r="PZZ172" s="760"/>
      <c r="QAA172" s="760"/>
      <c r="QAB172" s="760"/>
      <c r="QAC172" s="760"/>
      <c r="QAD172" s="760"/>
      <c r="QAE172" s="760"/>
      <c r="QAF172" s="760"/>
      <c r="QAG172" s="760"/>
      <c r="QAH172" s="760"/>
      <c r="QAI172" s="760"/>
      <c r="QAJ172" s="760"/>
      <c r="QAK172" s="760"/>
      <c r="QAL172" s="760"/>
      <c r="QAM172" s="760"/>
      <c r="QAN172" s="760"/>
      <c r="QAO172" s="760"/>
      <c r="QAP172" s="760"/>
      <c r="QAQ172" s="760"/>
      <c r="QAR172" s="760"/>
      <c r="QAS172" s="760"/>
      <c r="QAT172" s="760"/>
      <c r="QAU172" s="760"/>
      <c r="QAV172" s="760"/>
      <c r="QAW172" s="760"/>
      <c r="QAX172" s="760"/>
      <c r="QAY172" s="760"/>
      <c r="QAZ172" s="760"/>
      <c r="QBA172" s="760"/>
      <c r="QBB172" s="760"/>
      <c r="QBC172" s="760"/>
      <c r="QBD172" s="760"/>
      <c r="QBE172" s="760"/>
      <c r="QBF172" s="760"/>
      <c r="QBG172" s="760"/>
      <c r="QBH172" s="760"/>
      <c r="QBI172" s="760"/>
      <c r="QBJ172" s="760"/>
      <c r="QBK172" s="760"/>
      <c r="QBL172" s="760"/>
      <c r="QBM172" s="760"/>
      <c r="QBN172" s="760"/>
      <c r="QBO172" s="760"/>
      <c r="QBP172" s="760"/>
      <c r="QBQ172" s="760"/>
      <c r="QBR172" s="760"/>
      <c r="QBS172" s="760"/>
      <c r="QBT172" s="760"/>
      <c r="QBU172" s="760"/>
      <c r="QBV172" s="760"/>
      <c r="QBW172" s="760"/>
      <c r="QBX172" s="760"/>
      <c r="QBY172" s="760"/>
      <c r="QBZ172" s="760"/>
      <c r="QCA172" s="760"/>
      <c r="QCB172" s="760"/>
      <c r="QCC172" s="760"/>
      <c r="QCD172" s="760"/>
      <c r="QCE172" s="760"/>
      <c r="QCF172" s="760"/>
      <c r="QCG172" s="760"/>
      <c r="QCH172" s="760"/>
      <c r="QCI172" s="760"/>
      <c r="QCJ172" s="760"/>
      <c r="QCK172" s="760"/>
      <c r="QCL172" s="760"/>
      <c r="QCM172" s="760"/>
      <c r="QCN172" s="760"/>
      <c r="QCO172" s="760"/>
      <c r="QCP172" s="760"/>
      <c r="QCQ172" s="760"/>
      <c r="QCR172" s="760"/>
      <c r="QCS172" s="760"/>
      <c r="QCT172" s="760"/>
      <c r="QCU172" s="760"/>
      <c r="QCV172" s="760"/>
      <c r="QCW172" s="760"/>
      <c r="QCX172" s="760"/>
      <c r="QCY172" s="760"/>
      <c r="QCZ172" s="760"/>
      <c r="QDA172" s="760"/>
      <c r="QDB172" s="760"/>
      <c r="QDC172" s="760"/>
      <c r="QDD172" s="760"/>
      <c r="QDE172" s="760"/>
      <c r="QDF172" s="760"/>
      <c r="QDG172" s="760"/>
      <c r="QDH172" s="760"/>
      <c r="QDI172" s="760"/>
      <c r="QDJ172" s="760"/>
      <c r="QDK172" s="760"/>
      <c r="QDL172" s="760"/>
      <c r="QDM172" s="760"/>
      <c r="QDN172" s="760"/>
      <c r="QDO172" s="760"/>
      <c r="QDP172" s="760"/>
      <c r="QDQ172" s="760"/>
      <c r="QDR172" s="760"/>
      <c r="QDS172" s="760"/>
      <c r="QDT172" s="760"/>
      <c r="QDU172" s="760"/>
      <c r="QDV172" s="760"/>
      <c r="QDW172" s="760"/>
      <c r="QDX172" s="760"/>
      <c r="QDY172" s="760"/>
      <c r="QDZ172" s="760"/>
      <c r="QEA172" s="760"/>
      <c r="QEB172" s="760"/>
      <c r="QEC172" s="760"/>
      <c r="QED172" s="760"/>
      <c r="QEE172" s="760"/>
      <c r="QEF172" s="760"/>
      <c r="QEG172" s="760"/>
      <c r="QEH172" s="760"/>
      <c r="QEI172" s="760"/>
      <c r="QEJ172" s="760"/>
      <c r="QEK172" s="760"/>
      <c r="QEL172" s="760"/>
      <c r="QEM172" s="760"/>
      <c r="QEN172" s="760"/>
      <c r="QEO172" s="760"/>
      <c r="QEP172" s="760"/>
      <c r="QEQ172" s="760"/>
      <c r="QER172" s="760"/>
      <c r="QES172" s="760"/>
      <c r="QET172" s="760"/>
      <c r="QEU172" s="760"/>
      <c r="QEV172" s="760"/>
      <c r="QEW172" s="760"/>
      <c r="QEX172" s="760"/>
      <c r="QEY172" s="760"/>
      <c r="QEZ172" s="760"/>
      <c r="QFA172" s="760"/>
      <c r="QFB172" s="760"/>
      <c r="QFC172" s="760"/>
      <c r="QFD172" s="760"/>
      <c r="QFE172" s="760"/>
      <c r="QFF172" s="760"/>
      <c r="QFG172" s="760"/>
      <c r="QFH172" s="760"/>
      <c r="QFI172" s="760"/>
      <c r="QFJ172" s="760"/>
      <c r="QFK172" s="760"/>
      <c r="QFL172" s="760"/>
      <c r="QFM172" s="760"/>
      <c r="QFN172" s="760"/>
      <c r="QFO172" s="760"/>
      <c r="QFP172" s="760"/>
      <c r="QFQ172" s="760"/>
      <c r="QFR172" s="760"/>
      <c r="QFS172" s="760"/>
      <c r="QFT172" s="760"/>
      <c r="QFU172" s="760"/>
      <c r="QFV172" s="760"/>
      <c r="QFW172" s="760"/>
      <c r="QFX172" s="760"/>
      <c r="QFY172" s="760"/>
      <c r="QFZ172" s="760"/>
      <c r="QGA172" s="760"/>
      <c r="QGB172" s="760"/>
      <c r="QGC172" s="760"/>
      <c r="QGD172" s="760"/>
      <c r="QGE172" s="760"/>
      <c r="QGF172" s="760"/>
      <c r="QGG172" s="760"/>
      <c r="QGH172" s="760"/>
      <c r="QGI172" s="760"/>
      <c r="QGJ172" s="760"/>
      <c r="QGK172" s="760"/>
      <c r="QGL172" s="760"/>
      <c r="QGM172" s="760"/>
      <c r="QGN172" s="760"/>
      <c r="QGO172" s="760"/>
      <c r="QGP172" s="760"/>
      <c r="QGQ172" s="760"/>
      <c r="QGR172" s="760"/>
      <c r="QGS172" s="760"/>
      <c r="QGT172" s="760"/>
      <c r="QGU172" s="760"/>
      <c r="QGV172" s="760"/>
      <c r="QGW172" s="760"/>
      <c r="QGX172" s="760"/>
      <c r="QGY172" s="760"/>
      <c r="QGZ172" s="760"/>
      <c r="QHA172" s="760"/>
      <c r="QHB172" s="760"/>
      <c r="QHC172" s="760"/>
      <c r="QHD172" s="760"/>
      <c r="QHE172" s="760"/>
      <c r="QHF172" s="760"/>
      <c r="QHG172" s="760"/>
      <c r="QHH172" s="760"/>
      <c r="QHI172" s="760"/>
      <c r="QHJ172" s="760"/>
      <c r="QHK172" s="760"/>
      <c r="QHL172" s="760"/>
      <c r="QHM172" s="760"/>
      <c r="QHN172" s="760"/>
      <c r="QHO172" s="760"/>
      <c r="QHP172" s="760"/>
      <c r="QHQ172" s="760"/>
      <c r="QHR172" s="760"/>
      <c r="QHS172" s="760"/>
      <c r="QHT172" s="760"/>
      <c r="QHU172" s="760"/>
      <c r="QHV172" s="760"/>
      <c r="QHW172" s="760"/>
      <c r="QHX172" s="760"/>
      <c r="QHY172" s="760"/>
      <c r="QHZ172" s="760"/>
      <c r="QIA172" s="760"/>
      <c r="QIB172" s="760"/>
      <c r="QIC172" s="760"/>
      <c r="QID172" s="760"/>
      <c r="QIE172" s="760"/>
      <c r="QIF172" s="760"/>
      <c r="QIG172" s="760"/>
      <c r="QIH172" s="760"/>
      <c r="QII172" s="760"/>
      <c r="QIJ172" s="760"/>
      <c r="QIK172" s="760"/>
      <c r="QIL172" s="760"/>
      <c r="QIM172" s="760"/>
      <c r="QIN172" s="760"/>
      <c r="QIO172" s="760"/>
      <c r="QIP172" s="760"/>
      <c r="QIQ172" s="760"/>
      <c r="QIR172" s="760"/>
      <c r="QIS172" s="760"/>
      <c r="QIT172" s="760"/>
      <c r="QIU172" s="760"/>
      <c r="QIV172" s="760"/>
      <c r="QIW172" s="760"/>
      <c r="QIX172" s="760"/>
      <c r="QIY172" s="760"/>
      <c r="QIZ172" s="760"/>
      <c r="QJA172" s="760"/>
      <c r="QJB172" s="760"/>
      <c r="QJC172" s="760"/>
      <c r="QJD172" s="760"/>
      <c r="QJE172" s="760"/>
      <c r="QJF172" s="760"/>
      <c r="QJG172" s="760"/>
      <c r="QJH172" s="760"/>
      <c r="QJI172" s="760"/>
      <c r="QJJ172" s="760"/>
      <c r="QJK172" s="760"/>
      <c r="QJL172" s="760"/>
      <c r="QJM172" s="760"/>
      <c r="QJN172" s="760"/>
      <c r="QJO172" s="760"/>
      <c r="QJP172" s="760"/>
      <c r="QJQ172" s="760"/>
      <c r="QJR172" s="760"/>
      <c r="QJS172" s="760"/>
      <c r="QJT172" s="760"/>
      <c r="QJU172" s="760"/>
      <c r="QJV172" s="760"/>
      <c r="QJW172" s="760"/>
      <c r="QJX172" s="760"/>
      <c r="QJY172" s="760"/>
      <c r="QJZ172" s="760"/>
      <c r="QKA172" s="760"/>
      <c r="QKB172" s="760"/>
      <c r="QKC172" s="760"/>
      <c r="QKD172" s="760"/>
      <c r="QKE172" s="760"/>
      <c r="QKF172" s="760"/>
      <c r="QKG172" s="760"/>
      <c r="QKH172" s="760"/>
      <c r="QKI172" s="760"/>
      <c r="QKJ172" s="760"/>
      <c r="QKK172" s="760"/>
      <c r="QKL172" s="760"/>
      <c r="QKM172" s="760"/>
      <c r="QKN172" s="760"/>
      <c r="QKO172" s="760"/>
      <c r="QKP172" s="760"/>
      <c r="QKQ172" s="760"/>
      <c r="QKR172" s="760"/>
      <c r="QKS172" s="760"/>
      <c r="QKT172" s="760"/>
      <c r="QKU172" s="760"/>
      <c r="QKV172" s="760"/>
      <c r="QKW172" s="760"/>
      <c r="QKX172" s="760"/>
      <c r="QKY172" s="760"/>
      <c r="QKZ172" s="760"/>
      <c r="QLA172" s="760"/>
      <c r="QLB172" s="760"/>
      <c r="QLC172" s="760"/>
      <c r="QLD172" s="760"/>
      <c r="QLE172" s="760"/>
      <c r="QLF172" s="760"/>
      <c r="QLG172" s="760"/>
      <c r="QLH172" s="760"/>
      <c r="QLI172" s="760"/>
      <c r="QLJ172" s="760"/>
      <c r="QLK172" s="760"/>
      <c r="QLL172" s="760"/>
      <c r="QLM172" s="760"/>
      <c r="QLN172" s="760"/>
      <c r="QLO172" s="760"/>
      <c r="QLP172" s="760"/>
      <c r="QLQ172" s="760"/>
      <c r="QLR172" s="760"/>
      <c r="QLS172" s="760"/>
      <c r="QLT172" s="760"/>
      <c r="QLU172" s="760"/>
      <c r="QLV172" s="760"/>
      <c r="QLW172" s="760"/>
      <c r="QLX172" s="760"/>
      <c r="QLY172" s="760"/>
      <c r="QLZ172" s="760"/>
      <c r="QMA172" s="760"/>
      <c r="QMB172" s="760"/>
      <c r="QMC172" s="760"/>
      <c r="QMD172" s="760"/>
      <c r="QME172" s="760"/>
      <c r="QMF172" s="760"/>
      <c r="QMG172" s="760"/>
      <c r="QMH172" s="760"/>
      <c r="QMI172" s="760"/>
      <c r="QMJ172" s="760"/>
      <c r="QMK172" s="760"/>
      <c r="QML172" s="760"/>
      <c r="QMM172" s="760"/>
      <c r="QMN172" s="760"/>
      <c r="QMO172" s="760"/>
      <c r="QMP172" s="760"/>
      <c r="QMQ172" s="760"/>
      <c r="QMR172" s="760"/>
      <c r="QMS172" s="760"/>
      <c r="QMT172" s="760"/>
      <c r="QMU172" s="760"/>
      <c r="QMV172" s="760"/>
      <c r="QMW172" s="760"/>
      <c r="QMX172" s="760"/>
      <c r="QMY172" s="760"/>
      <c r="QMZ172" s="760"/>
      <c r="QNA172" s="760"/>
      <c r="QNB172" s="760"/>
      <c r="QNC172" s="760"/>
      <c r="QND172" s="760"/>
      <c r="QNE172" s="760"/>
      <c r="QNF172" s="760"/>
      <c r="QNG172" s="760"/>
      <c r="QNH172" s="760"/>
      <c r="QNI172" s="760"/>
      <c r="QNJ172" s="760"/>
      <c r="QNK172" s="760"/>
      <c r="QNL172" s="760"/>
      <c r="QNM172" s="760"/>
      <c r="QNN172" s="760"/>
      <c r="QNO172" s="760"/>
      <c r="QNP172" s="760"/>
      <c r="QNQ172" s="760"/>
      <c r="QNR172" s="760"/>
      <c r="QNS172" s="760"/>
      <c r="QNT172" s="760"/>
      <c r="QNU172" s="760"/>
      <c r="QNV172" s="760"/>
      <c r="QNW172" s="760"/>
      <c r="QNX172" s="760"/>
      <c r="QNY172" s="760"/>
      <c r="QNZ172" s="760"/>
      <c r="QOA172" s="760"/>
      <c r="QOB172" s="760"/>
      <c r="QOC172" s="760"/>
      <c r="QOD172" s="760"/>
      <c r="QOE172" s="760"/>
      <c r="QOF172" s="760"/>
      <c r="QOG172" s="760"/>
      <c r="QOH172" s="760"/>
      <c r="QOI172" s="760"/>
      <c r="QOJ172" s="760"/>
      <c r="QOK172" s="760"/>
      <c r="QOL172" s="760"/>
      <c r="QOM172" s="760"/>
      <c r="QON172" s="760"/>
      <c r="QOO172" s="760"/>
      <c r="QOP172" s="760"/>
      <c r="QOQ172" s="760"/>
      <c r="QOR172" s="760"/>
      <c r="QOS172" s="760"/>
      <c r="QOT172" s="760"/>
      <c r="QOU172" s="760"/>
      <c r="QOV172" s="760"/>
      <c r="QOW172" s="760"/>
      <c r="QOX172" s="760"/>
      <c r="QOY172" s="760"/>
      <c r="QOZ172" s="760"/>
      <c r="QPA172" s="760"/>
      <c r="QPB172" s="760"/>
      <c r="QPC172" s="760"/>
      <c r="QPD172" s="760"/>
      <c r="QPE172" s="760"/>
      <c r="QPF172" s="760"/>
      <c r="QPG172" s="760"/>
      <c r="QPH172" s="760"/>
      <c r="QPI172" s="760"/>
      <c r="QPJ172" s="760"/>
      <c r="QPK172" s="760"/>
      <c r="QPL172" s="760"/>
      <c r="QPM172" s="760"/>
      <c r="QPN172" s="760"/>
      <c r="QPO172" s="760"/>
      <c r="QPP172" s="760"/>
      <c r="QPQ172" s="760"/>
      <c r="QPR172" s="760"/>
      <c r="QPS172" s="760"/>
      <c r="QPT172" s="760"/>
      <c r="QPU172" s="760"/>
      <c r="QPV172" s="760"/>
      <c r="QPW172" s="760"/>
      <c r="QPX172" s="760"/>
      <c r="QPY172" s="760"/>
      <c r="QPZ172" s="760"/>
      <c r="QQA172" s="760"/>
      <c r="QQB172" s="760"/>
      <c r="QQC172" s="760"/>
      <c r="QQD172" s="760"/>
      <c r="QQE172" s="760"/>
      <c r="QQF172" s="760"/>
      <c r="QQG172" s="760"/>
      <c r="QQH172" s="760"/>
      <c r="QQI172" s="760"/>
      <c r="QQJ172" s="760"/>
      <c r="QQK172" s="760"/>
      <c r="QQL172" s="760"/>
      <c r="QQM172" s="760"/>
      <c r="QQN172" s="760"/>
      <c r="QQO172" s="760"/>
      <c r="QQP172" s="760"/>
      <c r="QQQ172" s="760"/>
      <c r="QQR172" s="760"/>
      <c r="QQS172" s="760"/>
      <c r="QQT172" s="760"/>
      <c r="QQU172" s="760"/>
      <c r="QQV172" s="760"/>
      <c r="QQW172" s="760"/>
      <c r="QQX172" s="760"/>
      <c r="QQY172" s="760"/>
      <c r="QQZ172" s="760"/>
      <c r="QRA172" s="760"/>
      <c r="QRB172" s="760"/>
      <c r="QRC172" s="760"/>
      <c r="QRD172" s="760"/>
      <c r="QRE172" s="760"/>
      <c r="QRF172" s="760"/>
      <c r="QRG172" s="760"/>
      <c r="QRH172" s="760"/>
      <c r="QRI172" s="760"/>
      <c r="QRJ172" s="760"/>
      <c r="QRK172" s="760"/>
      <c r="QRL172" s="760"/>
      <c r="QRM172" s="760"/>
      <c r="QRN172" s="760"/>
      <c r="QRO172" s="760"/>
      <c r="QRP172" s="760"/>
      <c r="QRQ172" s="760"/>
      <c r="QRR172" s="760"/>
      <c r="QRS172" s="760"/>
      <c r="QRT172" s="760"/>
      <c r="QRU172" s="760"/>
      <c r="QRV172" s="760"/>
      <c r="QRW172" s="760"/>
      <c r="QRX172" s="760"/>
      <c r="QRY172" s="760"/>
      <c r="QRZ172" s="760"/>
      <c r="QSA172" s="760"/>
      <c r="QSB172" s="760"/>
      <c r="QSC172" s="760"/>
      <c r="QSD172" s="760"/>
      <c r="QSE172" s="760"/>
      <c r="QSF172" s="760"/>
      <c r="QSG172" s="760"/>
      <c r="QSH172" s="760"/>
      <c r="QSI172" s="760"/>
      <c r="QSJ172" s="760"/>
      <c r="QSK172" s="760"/>
      <c r="QSL172" s="760"/>
      <c r="QSM172" s="760"/>
      <c r="QSN172" s="760"/>
      <c r="QSO172" s="760"/>
      <c r="QSP172" s="760"/>
      <c r="QSQ172" s="760"/>
      <c r="QSR172" s="760"/>
      <c r="QSS172" s="760"/>
      <c r="QST172" s="760"/>
      <c r="QSU172" s="760"/>
      <c r="QSV172" s="760"/>
      <c r="QSW172" s="760"/>
      <c r="QSX172" s="760"/>
      <c r="QSY172" s="760"/>
      <c r="QSZ172" s="760"/>
      <c r="QTA172" s="760"/>
      <c r="QTB172" s="760"/>
      <c r="QTC172" s="760"/>
      <c r="QTD172" s="760"/>
      <c r="QTE172" s="760"/>
      <c r="QTF172" s="760"/>
      <c r="QTG172" s="760"/>
      <c r="QTH172" s="760"/>
      <c r="QTI172" s="760"/>
      <c r="QTJ172" s="760"/>
      <c r="QTK172" s="760"/>
      <c r="QTL172" s="760"/>
      <c r="QTM172" s="760"/>
      <c r="QTN172" s="760"/>
      <c r="QTO172" s="760"/>
      <c r="QTP172" s="760"/>
      <c r="QTQ172" s="760"/>
      <c r="QTR172" s="760"/>
      <c r="QTS172" s="760"/>
      <c r="QTT172" s="760"/>
      <c r="QTU172" s="760"/>
      <c r="QTV172" s="760"/>
      <c r="QTW172" s="760"/>
      <c r="QTX172" s="760"/>
      <c r="QTY172" s="760"/>
      <c r="QTZ172" s="760"/>
      <c r="QUA172" s="760"/>
      <c r="QUB172" s="760"/>
      <c r="QUC172" s="760"/>
      <c r="QUD172" s="760"/>
      <c r="QUE172" s="760"/>
      <c r="QUF172" s="760"/>
      <c r="QUG172" s="760"/>
      <c r="QUH172" s="760"/>
      <c r="QUI172" s="760"/>
      <c r="QUJ172" s="760"/>
      <c r="QUK172" s="760"/>
      <c r="QUL172" s="760"/>
      <c r="QUM172" s="760"/>
      <c r="QUN172" s="760"/>
      <c r="QUO172" s="760"/>
      <c r="QUP172" s="760"/>
      <c r="QUQ172" s="760"/>
      <c r="QUR172" s="760"/>
      <c r="QUS172" s="760"/>
      <c r="QUT172" s="760"/>
      <c r="QUU172" s="760"/>
      <c r="QUV172" s="760"/>
      <c r="QUW172" s="760"/>
      <c r="QUX172" s="760"/>
      <c r="QUY172" s="760"/>
      <c r="QUZ172" s="760"/>
      <c r="QVA172" s="760"/>
      <c r="QVB172" s="760"/>
      <c r="QVC172" s="760"/>
      <c r="QVD172" s="760"/>
      <c r="QVE172" s="760"/>
      <c r="QVF172" s="760"/>
      <c r="QVG172" s="760"/>
      <c r="QVH172" s="760"/>
      <c r="QVI172" s="760"/>
      <c r="QVJ172" s="760"/>
      <c r="QVK172" s="760"/>
      <c r="QVL172" s="760"/>
      <c r="QVM172" s="760"/>
      <c r="QVN172" s="760"/>
      <c r="QVO172" s="760"/>
      <c r="QVP172" s="760"/>
      <c r="QVQ172" s="760"/>
      <c r="QVR172" s="760"/>
      <c r="QVS172" s="760"/>
      <c r="QVT172" s="760"/>
      <c r="QVU172" s="760"/>
      <c r="QVV172" s="760"/>
      <c r="QVW172" s="760"/>
      <c r="QVX172" s="760"/>
      <c r="QVY172" s="760"/>
      <c r="QVZ172" s="760"/>
      <c r="QWA172" s="760"/>
      <c r="QWB172" s="760"/>
      <c r="QWC172" s="760"/>
      <c r="QWD172" s="760"/>
      <c r="QWE172" s="760"/>
      <c r="QWF172" s="760"/>
      <c r="QWG172" s="760"/>
      <c r="QWH172" s="760"/>
      <c r="QWI172" s="760"/>
      <c r="QWJ172" s="760"/>
      <c r="QWK172" s="760"/>
      <c r="QWL172" s="760"/>
      <c r="QWM172" s="760"/>
      <c r="QWN172" s="760"/>
      <c r="QWO172" s="760"/>
      <c r="QWP172" s="760"/>
      <c r="QWQ172" s="760"/>
      <c r="QWR172" s="760"/>
      <c r="QWS172" s="760"/>
      <c r="QWT172" s="760"/>
      <c r="QWU172" s="760"/>
      <c r="QWV172" s="760"/>
      <c r="QWW172" s="760"/>
      <c r="QWX172" s="760"/>
      <c r="QWY172" s="760"/>
      <c r="QWZ172" s="760"/>
      <c r="QXA172" s="760"/>
      <c r="QXB172" s="760"/>
      <c r="QXC172" s="760"/>
      <c r="QXD172" s="760"/>
      <c r="QXE172" s="760"/>
      <c r="QXF172" s="760"/>
      <c r="QXG172" s="760"/>
      <c r="QXH172" s="760"/>
      <c r="QXI172" s="760"/>
      <c r="QXJ172" s="760"/>
      <c r="QXK172" s="760"/>
      <c r="QXL172" s="760"/>
      <c r="QXM172" s="760"/>
      <c r="QXN172" s="760"/>
      <c r="QXO172" s="760"/>
      <c r="QXP172" s="760"/>
      <c r="QXQ172" s="760"/>
      <c r="QXR172" s="760"/>
      <c r="QXS172" s="760"/>
      <c r="QXT172" s="760"/>
      <c r="QXU172" s="760"/>
      <c r="QXV172" s="760"/>
      <c r="QXW172" s="760"/>
      <c r="QXX172" s="760"/>
      <c r="QXY172" s="760"/>
      <c r="QXZ172" s="760"/>
      <c r="QYA172" s="760"/>
      <c r="QYB172" s="760"/>
      <c r="QYC172" s="760"/>
      <c r="QYD172" s="760"/>
      <c r="QYE172" s="760"/>
      <c r="QYF172" s="760"/>
      <c r="QYG172" s="760"/>
      <c r="QYH172" s="760"/>
      <c r="QYI172" s="760"/>
      <c r="QYJ172" s="760"/>
      <c r="QYK172" s="760"/>
      <c r="QYL172" s="760"/>
      <c r="QYM172" s="760"/>
      <c r="QYN172" s="760"/>
      <c r="QYO172" s="760"/>
      <c r="QYP172" s="760"/>
      <c r="QYQ172" s="760"/>
      <c r="QYR172" s="760"/>
      <c r="QYS172" s="760"/>
      <c r="QYT172" s="760"/>
      <c r="QYU172" s="760"/>
      <c r="QYV172" s="760"/>
      <c r="QYW172" s="760"/>
      <c r="QYX172" s="760"/>
      <c r="QYY172" s="760"/>
      <c r="QYZ172" s="760"/>
      <c r="QZA172" s="760"/>
      <c r="QZB172" s="760"/>
      <c r="QZC172" s="760"/>
      <c r="QZD172" s="760"/>
      <c r="QZE172" s="760"/>
      <c r="QZF172" s="760"/>
      <c r="QZG172" s="760"/>
      <c r="QZH172" s="760"/>
      <c r="QZI172" s="760"/>
      <c r="QZJ172" s="760"/>
      <c r="QZK172" s="760"/>
      <c r="QZL172" s="760"/>
      <c r="QZM172" s="760"/>
      <c r="QZN172" s="760"/>
      <c r="QZO172" s="760"/>
      <c r="QZP172" s="760"/>
      <c r="QZQ172" s="760"/>
      <c r="QZR172" s="760"/>
      <c r="QZS172" s="760"/>
      <c r="QZT172" s="760"/>
      <c r="QZU172" s="760"/>
      <c r="QZV172" s="760"/>
      <c r="QZW172" s="760"/>
      <c r="QZX172" s="760"/>
      <c r="QZY172" s="760"/>
      <c r="QZZ172" s="760"/>
      <c r="RAA172" s="760"/>
      <c r="RAB172" s="760"/>
      <c r="RAC172" s="760"/>
      <c r="RAD172" s="760"/>
      <c r="RAE172" s="760"/>
      <c r="RAF172" s="760"/>
      <c r="RAG172" s="760"/>
      <c r="RAH172" s="760"/>
      <c r="RAI172" s="760"/>
      <c r="RAJ172" s="760"/>
      <c r="RAK172" s="760"/>
      <c r="RAL172" s="760"/>
      <c r="RAM172" s="760"/>
      <c r="RAN172" s="760"/>
      <c r="RAO172" s="760"/>
      <c r="RAP172" s="760"/>
      <c r="RAQ172" s="760"/>
      <c r="RAR172" s="760"/>
      <c r="RAS172" s="760"/>
      <c r="RAT172" s="760"/>
      <c r="RAU172" s="760"/>
      <c r="RAV172" s="760"/>
      <c r="RAW172" s="760"/>
      <c r="RAX172" s="760"/>
      <c r="RAY172" s="760"/>
      <c r="RAZ172" s="760"/>
      <c r="RBA172" s="760"/>
      <c r="RBB172" s="760"/>
      <c r="RBC172" s="760"/>
      <c r="RBD172" s="760"/>
      <c r="RBE172" s="760"/>
      <c r="RBF172" s="760"/>
      <c r="RBG172" s="760"/>
      <c r="RBH172" s="760"/>
      <c r="RBI172" s="760"/>
      <c r="RBJ172" s="760"/>
      <c r="RBK172" s="760"/>
      <c r="RBL172" s="760"/>
      <c r="RBM172" s="760"/>
      <c r="RBN172" s="760"/>
      <c r="RBO172" s="760"/>
      <c r="RBP172" s="760"/>
      <c r="RBQ172" s="760"/>
      <c r="RBR172" s="760"/>
      <c r="RBS172" s="760"/>
      <c r="RBT172" s="760"/>
      <c r="RBU172" s="760"/>
      <c r="RBV172" s="760"/>
      <c r="RBW172" s="760"/>
      <c r="RBX172" s="760"/>
      <c r="RBY172" s="760"/>
      <c r="RBZ172" s="760"/>
      <c r="RCA172" s="760"/>
      <c r="RCB172" s="760"/>
      <c r="RCC172" s="760"/>
      <c r="RCD172" s="760"/>
      <c r="RCE172" s="760"/>
      <c r="RCF172" s="760"/>
      <c r="RCG172" s="760"/>
      <c r="RCH172" s="760"/>
      <c r="RCI172" s="760"/>
      <c r="RCJ172" s="760"/>
      <c r="RCK172" s="760"/>
      <c r="RCL172" s="760"/>
      <c r="RCM172" s="760"/>
      <c r="RCN172" s="760"/>
      <c r="RCO172" s="760"/>
      <c r="RCP172" s="760"/>
      <c r="RCQ172" s="760"/>
      <c r="RCR172" s="760"/>
      <c r="RCS172" s="760"/>
      <c r="RCT172" s="760"/>
      <c r="RCU172" s="760"/>
      <c r="RCV172" s="760"/>
      <c r="RCW172" s="760"/>
      <c r="RCX172" s="760"/>
      <c r="RCY172" s="760"/>
      <c r="RCZ172" s="760"/>
      <c r="RDA172" s="760"/>
      <c r="RDB172" s="760"/>
      <c r="RDC172" s="760"/>
      <c r="RDD172" s="760"/>
      <c r="RDE172" s="760"/>
      <c r="RDF172" s="760"/>
      <c r="RDG172" s="760"/>
      <c r="RDH172" s="760"/>
      <c r="RDI172" s="760"/>
      <c r="RDJ172" s="760"/>
      <c r="RDK172" s="760"/>
      <c r="RDL172" s="760"/>
      <c r="RDM172" s="760"/>
      <c r="RDN172" s="760"/>
      <c r="RDO172" s="760"/>
      <c r="RDP172" s="760"/>
      <c r="RDQ172" s="760"/>
      <c r="RDR172" s="760"/>
      <c r="RDS172" s="760"/>
      <c r="RDT172" s="760"/>
      <c r="RDU172" s="760"/>
      <c r="RDV172" s="760"/>
      <c r="RDW172" s="760"/>
      <c r="RDX172" s="760"/>
      <c r="RDY172" s="760"/>
      <c r="RDZ172" s="760"/>
      <c r="REA172" s="760"/>
      <c r="REB172" s="760"/>
      <c r="REC172" s="760"/>
      <c r="RED172" s="760"/>
      <c r="REE172" s="760"/>
      <c r="REF172" s="760"/>
      <c r="REG172" s="760"/>
      <c r="REH172" s="760"/>
      <c r="REI172" s="760"/>
      <c r="REJ172" s="760"/>
      <c r="REK172" s="760"/>
      <c r="REL172" s="760"/>
      <c r="REM172" s="760"/>
      <c r="REN172" s="760"/>
      <c r="REO172" s="760"/>
      <c r="REP172" s="760"/>
      <c r="REQ172" s="760"/>
      <c r="RER172" s="760"/>
      <c r="RES172" s="760"/>
      <c r="RET172" s="760"/>
      <c r="REU172" s="760"/>
      <c r="REV172" s="760"/>
      <c r="REW172" s="760"/>
      <c r="REX172" s="760"/>
      <c r="REY172" s="760"/>
      <c r="REZ172" s="760"/>
      <c r="RFA172" s="760"/>
      <c r="RFB172" s="760"/>
      <c r="RFC172" s="760"/>
      <c r="RFD172" s="760"/>
      <c r="RFE172" s="760"/>
      <c r="RFF172" s="760"/>
      <c r="RFG172" s="760"/>
      <c r="RFH172" s="760"/>
      <c r="RFI172" s="760"/>
      <c r="RFJ172" s="760"/>
      <c r="RFK172" s="760"/>
      <c r="RFL172" s="760"/>
      <c r="RFM172" s="760"/>
      <c r="RFN172" s="760"/>
      <c r="RFO172" s="760"/>
      <c r="RFP172" s="760"/>
      <c r="RFQ172" s="760"/>
      <c r="RFR172" s="760"/>
      <c r="RFS172" s="760"/>
      <c r="RFT172" s="760"/>
      <c r="RFU172" s="760"/>
      <c r="RFV172" s="760"/>
      <c r="RFW172" s="760"/>
      <c r="RFX172" s="760"/>
      <c r="RFY172" s="760"/>
      <c r="RFZ172" s="760"/>
      <c r="RGA172" s="760"/>
      <c r="RGB172" s="760"/>
      <c r="RGC172" s="760"/>
      <c r="RGD172" s="760"/>
      <c r="RGE172" s="760"/>
      <c r="RGF172" s="760"/>
      <c r="RGG172" s="760"/>
      <c r="RGH172" s="760"/>
      <c r="RGI172" s="760"/>
      <c r="RGJ172" s="760"/>
      <c r="RGK172" s="760"/>
      <c r="RGL172" s="760"/>
      <c r="RGM172" s="760"/>
      <c r="RGN172" s="760"/>
      <c r="RGO172" s="760"/>
      <c r="RGP172" s="760"/>
      <c r="RGQ172" s="760"/>
      <c r="RGR172" s="760"/>
      <c r="RGS172" s="760"/>
      <c r="RGT172" s="760"/>
      <c r="RGU172" s="760"/>
      <c r="RGV172" s="760"/>
      <c r="RGW172" s="760"/>
      <c r="RGX172" s="760"/>
      <c r="RGY172" s="760"/>
      <c r="RGZ172" s="760"/>
      <c r="RHA172" s="760"/>
      <c r="RHB172" s="760"/>
      <c r="RHC172" s="760"/>
      <c r="RHD172" s="760"/>
      <c r="RHE172" s="760"/>
      <c r="RHF172" s="760"/>
      <c r="RHG172" s="760"/>
      <c r="RHH172" s="760"/>
      <c r="RHI172" s="760"/>
      <c r="RHJ172" s="760"/>
      <c r="RHK172" s="760"/>
      <c r="RHL172" s="760"/>
      <c r="RHM172" s="760"/>
      <c r="RHN172" s="760"/>
      <c r="RHO172" s="760"/>
      <c r="RHP172" s="760"/>
      <c r="RHQ172" s="760"/>
      <c r="RHR172" s="760"/>
      <c r="RHS172" s="760"/>
      <c r="RHT172" s="760"/>
      <c r="RHU172" s="760"/>
      <c r="RHV172" s="760"/>
      <c r="RHW172" s="760"/>
      <c r="RHX172" s="760"/>
      <c r="RHY172" s="760"/>
      <c r="RHZ172" s="760"/>
      <c r="RIA172" s="760"/>
      <c r="RIB172" s="760"/>
      <c r="RIC172" s="760"/>
      <c r="RID172" s="760"/>
      <c r="RIE172" s="760"/>
      <c r="RIF172" s="760"/>
      <c r="RIG172" s="760"/>
      <c r="RIH172" s="760"/>
      <c r="RII172" s="760"/>
      <c r="RIJ172" s="760"/>
      <c r="RIK172" s="760"/>
      <c r="RIL172" s="760"/>
      <c r="RIM172" s="760"/>
      <c r="RIN172" s="760"/>
      <c r="RIO172" s="760"/>
      <c r="RIP172" s="760"/>
      <c r="RIQ172" s="760"/>
      <c r="RIR172" s="760"/>
      <c r="RIS172" s="760"/>
      <c r="RIT172" s="760"/>
      <c r="RIU172" s="760"/>
      <c r="RIV172" s="760"/>
      <c r="RIW172" s="760"/>
      <c r="RIX172" s="760"/>
      <c r="RIY172" s="760"/>
      <c r="RIZ172" s="760"/>
      <c r="RJA172" s="760"/>
      <c r="RJB172" s="760"/>
      <c r="RJC172" s="760"/>
      <c r="RJD172" s="760"/>
      <c r="RJE172" s="760"/>
      <c r="RJF172" s="760"/>
      <c r="RJG172" s="760"/>
      <c r="RJH172" s="760"/>
      <c r="RJI172" s="760"/>
      <c r="RJJ172" s="760"/>
      <c r="RJK172" s="760"/>
      <c r="RJL172" s="760"/>
      <c r="RJM172" s="760"/>
      <c r="RJN172" s="760"/>
      <c r="RJO172" s="760"/>
      <c r="RJP172" s="760"/>
      <c r="RJQ172" s="760"/>
      <c r="RJR172" s="760"/>
      <c r="RJS172" s="760"/>
      <c r="RJT172" s="760"/>
      <c r="RJU172" s="760"/>
      <c r="RJV172" s="760"/>
      <c r="RJW172" s="760"/>
      <c r="RJX172" s="760"/>
      <c r="RJY172" s="760"/>
      <c r="RJZ172" s="760"/>
      <c r="RKA172" s="760"/>
      <c r="RKB172" s="760"/>
      <c r="RKC172" s="760"/>
      <c r="RKD172" s="760"/>
      <c r="RKE172" s="760"/>
      <c r="RKF172" s="760"/>
      <c r="RKG172" s="760"/>
      <c r="RKH172" s="760"/>
      <c r="RKI172" s="760"/>
      <c r="RKJ172" s="760"/>
      <c r="RKK172" s="760"/>
      <c r="RKL172" s="760"/>
      <c r="RKM172" s="760"/>
      <c r="RKN172" s="760"/>
      <c r="RKO172" s="760"/>
      <c r="RKP172" s="760"/>
      <c r="RKQ172" s="760"/>
      <c r="RKR172" s="760"/>
      <c r="RKS172" s="760"/>
      <c r="RKT172" s="760"/>
      <c r="RKU172" s="760"/>
      <c r="RKV172" s="760"/>
      <c r="RKW172" s="760"/>
      <c r="RKX172" s="760"/>
      <c r="RKY172" s="760"/>
      <c r="RKZ172" s="760"/>
      <c r="RLA172" s="760"/>
      <c r="RLB172" s="760"/>
      <c r="RLC172" s="760"/>
      <c r="RLD172" s="760"/>
      <c r="RLE172" s="760"/>
      <c r="RLF172" s="760"/>
      <c r="RLG172" s="760"/>
      <c r="RLH172" s="760"/>
      <c r="RLI172" s="760"/>
      <c r="RLJ172" s="760"/>
      <c r="RLK172" s="760"/>
      <c r="RLL172" s="760"/>
      <c r="RLM172" s="760"/>
      <c r="RLN172" s="760"/>
      <c r="RLO172" s="760"/>
      <c r="RLP172" s="760"/>
      <c r="RLQ172" s="760"/>
      <c r="RLR172" s="760"/>
      <c r="RLS172" s="760"/>
      <c r="RLT172" s="760"/>
      <c r="RLU172" s="760"/>
      <c r="RLV172" s="760"/>
      <c r="RLW172" s="760"/>
      <c r="RLX172" s="760"/>
      <c r="RLY172" s="760"/>
      <c r="RLZ172" s="760"/>
      <c r="RMA172" s="760"/>
      <c r="RMB172" s="760"/>
      <c r="RMC172" s="760"/>
      <c r="RMD172" s="760"/>
      <c r="RME172" s="760"/>
      <c r="RMF172" s="760"/>
      <c r="RMG172" s="760"/>
      <c r="RMH172" s="760"/>
      <c r="RMI172" s="760"/>
      <c r="RMJ172" s="760"/>
      <c r="RMK172" s="760"/>
      <c r="RML172" s="760"/>
      <c r="RMM172" s="760"/>
      <c r="RMN172" s="760"/>
      <c r="RMO172" s="760"/>
      <c r="RMP172" s="760"/>
      <c r="RMQ172" s="760"/>
      <c r="RMR172" s="760"/>
      <c r="RMS172" s="760"/>
      <c r="RMT172" s="760"/>
      <c r="RMU172" s="760"/>
      <c r="RMV172" s="760"/>
      <c r="RMW172" s="760"/>
      <c r="RMX172" s="760"/>
      <c r="RMY172" s="760"/>
      <c r="RMZ172" s="760"/>
      <c r="RNA172" s="760"/>
      <c r="RNB172" s="760"/>
      <c r="RNC172" s="760"/>
      <c r="RND172" s="760"/>
      <c r="RNE172" s="760"/>
      <c r="RNF172" s="760"/>
      <c r="RNG172" s="760"/>
      <c r="RNH172" s="760"/>
      <c r="RNI172" s="760"/>
      <c r="RNJ172" s="760"/>
      <c r="RNK172" s="760"/>
      <c r="RNL172" s="760"/>
      <c r="RNM172" s="760"/>
      <c r="RNN172" s="760"/>
      <c r="RNO172" s="760"/>
      <c r="RNP172" s="760"/>
      <c r="RNQ172" s="760"/>
      <c r="RNR172" s="760"/>
      <c r="RNS172" s="760"/>
      <c r="RNT172" s="760"/>
      <c r="RNU172" s="760"/>
      <c r="RNV172" s="760"/>
      <c r="RNW172" s="760"/>
      <c r="RNX172" s="760"/>
      <c r="RNY172" s="760"/>
      <c r="RNZ172" s="760"/>
      <c r="ROA172" s="760"/>
      <c r="ROB172" s="760"/>
      <c r="ROC172" s="760"/>
      <c r="ROD172" s="760"/>
      <c r="ROE172" s="760"/>
      <c r="ROF172" s="760"/>
      <c r="ROG172" s="760"/>
      <c r="ROH172" s="760"/>
      <c r="ROI172" s="760"/>
      <c r="ROJ172" s="760"/>
      <c r="ROK172" s="760"/>
      <c r="ROL172" s="760"/>
      <c r="ROM172" s="760"/>
      <c r="RON172" s="760"/>
      <c r="ROO172" s="760"/>
      <c r="ROP172" s="760"/>
      <c r="ROQ172" s="760"/>
      <c r="ROR172" s="760"/>
      <c r="ROS172" s="760"/>
      <c r="ROT172" s="760"/>
      <c r="ROU172" s="760"/>
      <c r="ROV172" s="760"/>
      <c r="ROW172" s="760"/>
      <c r="ROX172" s="760"/>
      <c r="ROY172" s="760"/>
      <c r="ROZ172" s="760"/>
      <c r="RPA172" s="760"/>
      <c r="RPB172" s="760"/>
      <c r="RPC172" s="760"/>
      <c r="RPD172" s="760"/>
      <c r="RPE172" s="760"/>
      <c r="RPF172" s="760"/>
      <c r="RPG172" s="760"/>
      <c r="RPH172" s="760"/>
      <c r="RPI172" s="760"/>
      <c r="RPJ172" s="760"/>
      <c r="RPK172" s="760"/>
      <c r="RPL172" s="760"/>
      <c r="RPM172" s="760"/>
      <c r="RPN172" s="760"/>
      <c r="RPO172" s="760"/>
      <c r="RPP172" s="760"/>
      <c r="RPQ172" s="760"/>
      <c r="RPR172" s="760"/>
      <c r="RPS172" s="760"/>
      <c r="RPT172" s="760"/>
      <c r="RPU172" s="760"/>
      <c r="RPV172" s="760"/>
      <c r="RPW172" s="760"/>
      <c r="RPX172" s="760"/>
      <c r="RPY172" s="760"/>
      <c r="RPZ172" s="760"/>
      <c r="RQA172" s="760"/>
      <c r="RQB172" s="760"/>
      <c r="RQC172" s="760"/>
      <c r="RQD172" s="760"/>
      <c r="RQE172" s="760"/>
      <c r="RQF172" s="760"/>
      <c r="RQG172" s="760"/>
      <c r="RQH172" s="760"/>
      <c r="RQI172" s="760"/>
      <c r="RQJ172" s="760"/>
      <c r="RQK172" s="760"/>
      <c r="RQL172" s="760"/>
      <c r="RQM172" s="760"/>
      <c r="RQN172" s="760"/>
      <c r="RQO172" s="760"/>
      <c r="RQP172" s="760"/>
      <c r="RQQ172" s="760"/>
      <c r="RQR172" s="760"/>
      <c r="RQS172" s="760"/>
      <c r="RQT172" s="760"/>
      <c r="RQU172" s="760"/>
      <c r="RQV172" s="760"/>
      <c r="RQW172" s="760"/>
      <c r="RQX172" s="760"/>
      <c r="RQY172" s="760"/>
      <c r="RQZ172" s="760"/>
      <c r="RRA172" s="760"/>
      <c r="RRB172" s="760"/>
      <c r="RRC172" s="760"/>
      <c r="RRD172" s="760"/>
      <c r="RRE172" s="760"/>
      <c r="RRF172" s="760"/>
      <c r="RRG172" s="760"/>
      <c r="RRH172" s="760"/>
      <c r="RRI172" s="760"/>
      <c r="RRJ172" s="760"/>
      <c r="RRK172" s="760"/>
      <c r="RRL172" s="760"/>
      <c r="RRM172" s="760"/>
      <c r="RRN172" s="760"/>
      <c r="RRO172" s="760"/>
      <c r="RRP172" s="760"/>
      <c r="RRQ172" s="760"/>
      <c r="RRR172" s="760"/>
      <c r="RRS172" s="760"/>
      <c r="RRT172" s="760"/>
      <c r="RRU172" s="760"/>
      <c r="RRV172" s="760"/>
      <c r="RRW172" s="760"/>
      <c r="RRX172" s="760"/>
      <c r="RRY172" s="760"/>
      <c r="RRZ172" s="760"/>
      <c r="RSA172" s="760"/>
      <c r="RSB172" s="760"/>
      <c r="RSC172" s="760"/>
      <c r="RSD172" s="760"/>
      <c r="RSE172" s="760"/>
      <c r="RSF172" s="760"/>
      <c r="RSG172" s="760"/>
      <c r="RSH172" s="760"/>
      <c r="RSI172" s="760"/>
      <c r="RSJ172" s="760"/>
      <c r="RSK172" s="760"/>
      <c r="RSL172" s="760"/>
      <c r="RSM172" s="760"/>
      <c r="RSN172" s="760"/>
      <c r="RSO172" s="760"/>
      <c r="RSP172" s="760"/>
      <c r="RSQ172" s="760"/>
      <c r="RSR172" s="760"/>
      <c r="RSS172" s="760"/>
      <c r="RST172" s="760"/>
      <c r="RSU172" s="760"/>
      <c r="RSV172" s="760"/>
      <c r="RSW172" s="760"/>
      <c r="RSX172" s="760"/>
      <c r="RSY172" s="760"/>
      <c r="RSZ172" s="760"/>
      <c r="RTA172" s="760"/>
      <c r="RTB172" s="760"/>
      <c r="RTC172" s="760"/>
      <c r="RTD172" s="760"/>
      <c r="RTE172" s="760"/>
      <c r="RTF172" s="760"/>
      <c r="RTG172" s="760"/>
      <c r="RTH172" s="760"/>
      <c r="RTI172" s="760"/>
      <c r="RTJ172" s="760"/>
      <c r="RTK172" s="760"/>
      <c r="RTL172" s="760"/>
      <c r="RTM172" s="760"/>
      <c r="RTN172" s="760"/>
      <c r="RTO172" s="760"/>
      <c r="RTP172" s="760"/>
      <c r="RTQ172" s="760"/>
      <c r="RTR172" s="760"/>
      <c r="RTS172" s="760"/>
      <c r="RTT172" s="760"/>
      <c r="RTU172" s="760"/>
      <c r="RTV172" s="760"/>
      <c r="RTW172" s="760"/>
      <c r="RTX172" s="760"/>
      <c r="RTY172" s="760"/>
      <c r="RTZ172" s="760"/>
      <c r="RUA172" s="760"/>
      <c r="RUB172" s="760"/>
      <c r="RUC172" s="760"/>
      <c r="RUD172" s="760"/>
      <c r="RUE172" s="760"/>
      <c r="RUF172" s="760"/>
      <c r="RUG172" s="760"/>
      <c r="RUH172" s="760"/>
      <c r="RUI172" s="760"/>
      <c r="RUJ172" s="760"/>
      <c r="RUK172" s="760"/>
      <c r="RUL172" s="760"/>
      <c r="RUM172" s="760"/>
      <c r="RUN172" s="760"/>
      <c r="RUO172" s="760"/>
      <c r="RUP172" s="760"/>
      <c r="RUQ172" s="760"/>
      <c r="RUR172" s="760"/>
      <c r="RUS172" s="760"/>
      <c r="RUT172" s="760"/>
      <c r="RUU172" s="760"/>
      <c r="RUV172" s="760"/>
      <c r="RUW172" s="760"/>
      <c r="RUX172" s="760"/>
      <c r="RUY172" s="760"/>
      <c r="RUZ172" s="760"/>
      <c r="RVA172" s="760"/>
      <c r="RVB172" s="760"/>
      <c r="RVC172" s="760"/>
      <c r="RVD172" s="760"/>
      <c r="RVE172" s="760"/>
      <c r="RVF172" s="760"/>
      <c r="RVG172" s="760"/>
      <c r="RVH172" s="760"/>
      <c r="RVI172" s="760"/>
      <c r="RVJ172" s="760"/>
      <c r="RVK172" s="760"/>
      <c r="RVL172" s="760"/>
      <c r="RVM172" s="760"/>
      <c r="RVN172" s="760"/>
      <c r="RVO172" s="760"/>
      <c r="RVP172" s="760"/>
      <c r="RVQ172" s="760"/>
      <c r="RVR172" s="760"/>
      <c r="RVS172" s="760"/>
      <c r="RVT172" s="760"/>
      <c r="RVU172" s="760"/>
      <c r="RVV172" s="760"/>
      <c r="RVW172" s="760"/>
      <c r="RVX172" s="760"/>
      <c r="RVY172" s="760"/>
      <c r="RVZ172" s="760"/>
      <c r="RWA172" s="760"/>
      <c r="RWB172" s="760"/>
      <c r="RWC172" s="760"/>
      <c r="RWD172" s="760"/>
      <c r="RWE172" s="760"/>
      <c r="RWF172" s="760"/>
      <c r="RWG172" s="760"/>
      <c r="RWH172" s="760"/>
      <c r="RWI172" s="760"/>
      <c r="RWJ172" s="760"/>
      <c r="RWK172" s="760"/>
      <c r="RWL172" s="760"/>
      <c r="RWM172" s="760"/>
      <c r="RWN172" s="760"/>
      <c r="RWO172" s="760"/>
      <c r="RWP172" s="760"/>
      <c r="RWQ172" s="760"/>
      <c r="RWR172" s="760"/>
      <c r="RWS172" s="760"/>
      <c r="RWT172" s="760"/>
      <c r="RWU172" s="760"/>
      <c r="RWV172" s="760"/>
      <c r="RWW172" s="760"/>
      <c r="RWX172" s="760"/>
      <c r="RWY172" s="760"/>
      <c r="RWZ172" s="760"/>
      <c r="RXA172" s="760"/>
      <c r="RXB172" s="760"/>
      <c r="RXC172" s="760"/>
      <c r="RXD172" s="760"/>
      <c r="RXE172" s="760"/>
      <c r="RXF172" s="760"/>
      <c r="RXG172" s="760"/>
      <c r="RXH172" s="760"/>
      <c r="RXI172" s="760"/>
      <c r="RXJ172" s="760"/>
      <c r="RXK172" s="760"/>
      <c r="RXL172" s="760"/>
      <c r="RXM172" s="760"/>
      <c r="RXN172" s="760"/>
      <c r="RXO172" s="760"/>
      <c r="RXP172" s="760"/>
      <c r="RXQ172" s="760"/>
      <c r="RXR172" s="760"/>
      <c r="RXS172" s="760"/>
      <c r="RXT172" s="760"/>
      <c r="RXU172" s="760"/>
      <c r="RXV172" s="760"/>
      <c r="RXW172" s="760"/>
      <c r="RXX172" s="760"/>
      <c r="RXY172" s="760"/>
      <c r="RXZ172" s="760"/>
      <c r="RYA172" s="760"/>
      <c r="RYB172" s="760"/>
      <c r="RYC172" s="760"/>
      <c r="RYD172" s="760"/>
      <c r="RYE172" s="760"/>
      <c r="RYF172" s="760"/>
      <c r="RYG172" s="760"/>
      <c r="RYH172" s="760"/>
      <c r="RYI172" s="760"/>
      <c r="RYJ172" s="760"/>
      <c r="RYK172" s="760"/>
      <c r="RYL172" s="760"/>
      <c r="RYM172" s="760"/>
      <c r="RYN172" s="760"/>
      <c r="RYO172" s="760"/>
      <c r="RYP172" s="760"/>
      <c r="RYQ172" s="760"/>
      <c r="RYR172" s="760"/>
      <c r="RYS172" s="760"/>
      <c r="RYT172" s="760"/>
      <c r="RYU172" s="760"/>
      <c r="RYV172" s="760"/>
      <c r="RYW172" s="760"/>
      <c r="RYX172" s="760"/>
      <c r="RYY172" s="760"/>
      <c r="RYZ172" s="760"/>
      <c r="RZA172" s="760"/>
      <c r="RZB172" s="760"/>
      <c r="RZC172" s="760"/>
      <c r="RZD172" s="760"/>
      <c r="RZE172" s="760"/>
      <c r="RZF172" s="760"/>
      <c r="RZG172" s="760"/>
      <c r="RZH172" s="760"/>
      <c r="RZI172" s="760"/>
      <c r="RZJ172" s="760"/>
      <c r="RZK172" s="760"/>
      <c r="RZL172" s="760"/>
      <c r="RZM172" s="760"/>
      <c r="RZN172" s="760"/>
      <c r="RZO172" s="760"/>
      <c r="RZP172" s="760"/>
      <c r="RZQ172" s="760"/>
      <c r="RZR172" s="760"/>
      <c r="RZS172" s="760"/>
      <c r="RZT172" s="760"/>
      <c r="RZU172" s="760"/>
      <c r="RZV172" s="760"/>
      <c r="RZW172" s="760"/>
      <c r="RZX172" s="760"/>
      <c r="RZY172" s="760"/>
      <c r="RZZ172" s="760"/>
      <c r="SAA172" s="760"/>
      <c r="SAB172" s="760"/>
      <c r="SAC172" s="760"/>
      <c r="SAD172" s="760"/>
      <c r="SAE172" s="760"/>
      <c r="SAF172" s="760"/>
      <c r="SAG172" s="760"/>
      <c r="SAH172" s="760"/>
      <c r="SAI172" s="760"/>
      <c r="SAJ172" s="760"/>
      <c r="SAK172" s="760"/>
      <c r="SAL172" s="760"/>
      <c r="SAM172" s="760"/>
      <c r="SAN172" s="760"/>
      <c r="SAO172" s="760"/>
      <c r="SAP172" s="760"/>
      <c r="SAQ172" s="760"/>
      <c r="SAR172" s="760"/>
      <c r="SAS172" s="760"/>
      <c r="SAT172" s="760"/>
      <c r="SAU172" s="760"/>
      <c r="SAV172" s="760"/>
      <c r="SAW172" s="760"/>
      <c r="SAX172" s="760"/>
      <c r="SAY172" s="760"/>
      <c r="SAZ172" s="760"/>
      <c r="SBA172" s="760"/>
      <c r="SBB172" s="760"/>
      <c r="SBC172" s="760"/>
      <c r="SBD172" s="760"/>
      <c r="SBE172" s="760"/>
      <c r="SBF172" s="760"/>
      <c r="SBG172" s="760"/>
      <c r="SBH172" s="760"/>
      <c r="SBI172" s="760"/>
      <c r="SBJ172" s="760"/>
      <c r="SBK172" s="760"/>
      <c r="SBL172" s="760"/>
      <c r="SBM172" s="760"/>
      <c r="SBN172" s="760"/>
      <c r="SBO172" s="760"/>
      <c r="SBP172" s="760"/>
      <c r="SBQ172" s="760"/>
      <c r="SBR172" s="760"/>
      <c r="SBS172" s="760"/>
      <c r="SBT172" s="760"/>
      <c r="SBU172" s="760"/>
      <c r="SBV172" s="760"/>
      <c r="SBW172" s="760"/>
      <c r="SBX172" s="760"/>
      <c r="SBY172" s="760"/>
      <c r="SBZ172" s="760"/>
      <c r="SCA172" s="760"/>
      <c r="SCB172" s="760"/>
      <c r="SCC172" s="760"/>
      <c r="SCD172" s="760"/>
      <c r="SCE172" s="760"/>
      <c r="SCF172" s="760"/>
      <c r="SCG172" s="760"/>
      <c r="SCH172" s="760"/>
      <c r="SCI172" s="760"/>
      <c r="SCJ172" s="760"/>
      <c r="SCK172" s="760"/>
      <c r="SCL172" s="760"/>
      <c r="SCM172" s="760"/>
      <c r="SCN172" s="760"/>
      <c r="SCO172" s="760"/>
      <c r="SCP172" s="760"/>
      <c r="SCQ172" s="760"/>
      <c r="SCR172" s="760"/>
      <c r="SCS172" s="760"/>
      <c r="SCT172" s="760"/>
      <c r="SCU172" s="760"/>
      <c r="SCV172" s="760"/>
      <c r="SCW172" s="760"/>
      <c r="SCX172" s="760"/>
      <c r="SCY172" s="760"/>
      <c r="SCZ172" s="760"/>
      <c r="SDA172" s="760"/>
      <c r="SDB172" s="760"/>
      <c r="SDC172" s="760"/>
      <c r="SDD172" s="760"/>
      <c r="SDE172" s="760"/>
      <c r="SDF172" s="760"/>
      <c r="SDG172" s="760"/>
      <c r="SDH172" s="760"/>
      <c r="SDI172" s="760"/>
      <c r="SDJ172" s="760"/>
      <c r="SDK172" s="760"/>
      <c r="SDL172" s="760"/>
      <c r="SDM172" s="760"/>
      <c r="SDN172" s="760"/>
      <c r="SDO172" s="760"/>
      <c r="SDP172" s="760"/>
      <c r="SDQ172" s="760"/>
      <c r="SDR172" s="760"/>
      <c r="SDS172" s="760"/>
      <c r="SDT172" s="760"/>
      <c r="SDU172" s="760"/>
      <c r="SDV172" s="760"/>
      <c r="SDW172" s="760"/>
      <c r="SDX172" s="760"/>
      <c r="SDY172" s="760"/>
      <c r="SDZ172" s="760"/>
      <c r="SEA172" s="760"/>
      <c r="SEB172" s="760"/>
      <c r="SEC172" s="760"/>
      <c r="SED172" s="760"/>
      <c r="SEE172" s="760"/>
      <c r="SEF172" s="760"/>
      <c r="SEG172" s="760"/>
      <c r="SEH172" s="760"/>
      <c r="SEI172" s="760"/>
      <c r="SEJ172" s="760"/>
      <c r="SEK172" s="760"/>
      <c r="SEL172" s="760"/>
      <c r="SEM172" s="760"/>
      <c r="SEN172" s="760"/>
      <c r="SEO172" s="760"/>
      <c r="SEP172" s="760"/>
      <c r="SEQ172" s="760"/>
      <c r="SER172" s="760"/>
      <c r="SES172" s="760"/>
      <c r="SET172" s="760"/>
      <c r="SEU172" s="760"/>
      <c r="SEV172" s="760"/>
      <c r="SEW172" s="760"/>
      <c r="SEX172" s="760"/>
      <c r="SEY172" s="760"/>
      <c r="SEZ172" s="760"/>
      <c r="SFA172" s="760"/>
      <c r="SFB172" s="760"/>
      <c r="SFC172" s="760"/>
      <c r="SFD172" s="760"/>
      <c r="SFE172" s="760"/>
      <c r="SFF172" s="760"/>
      <c r="SFG172" s="760"/>
      <c r="SFH172" s="760"/>
      <c r="SFI172" s="760"/>
      <c r="SFJ172" s="760"/>
      <c r="SFK172" s="760"/>
      <c r="SFL172" s="760"/>
      <c r="SFM172" s="760"/>
      <c r="SFN172" s="760"/>
      <c r="SFO172" s="760"/>
      <c r="SFP172" s="760"/>
      <c r="SFQ172" s="760"/>
      <c r="SFR172" s="760"/>
      <c r="SFS172" s="760"/>
      <c r="SFT172" s="760"/>
      <c r="SFU172" s="760"/>
      <c r="SFV172" s="760"/>
      <c r="SFW172" s="760"/>
      <c r="SFX172" s="760"/>
      <c r="SFY172" s="760"/>
      <c r="SFZ172" s="760"/>
      <c r="SGA172" s="760"/>
      <c r="SGB172" s="760"/>
      <c r="SGC172" s="760"/>
      <c r="SGD172" s="760"/>
      <c r="SGE172" s="760"/>
      <c r="SGF172" s="760"/>
      <c r="SGG172" s="760"/>
      <c r="SGH172" s="760"/>
      <c r="SGI172" s="760"/>
      <c r="SGJ172" s="760"/>
      <c r="SGK172" s="760"/>
      <c r="SGL172" s="760"/>
      <c r="SGM172" s="760"/>
      <c r="SGN172" s="760"/>
      <c r="SGO172" s="760"/>
      <c r="SGP172" s="760"/>
      <c r="SGQ172" s="760"/>
      <c r="SGR172" s="760"/>
      <c r="SGS172" s="760"/>
      <c r="SGT172" s="760"/>
      <c r="SGU172" s="760"/>
      <c r="SGV172" s="760"/>
      <c r="SGW172" s="760"/>
      <c r="SGX172" s="760"/>
      <c r="SGY172" s="760"/>
      <c r="SGZ172" s="760"/>
      <c r="SHA172" s="760"/>
      <c r="SHB172" s="760"/>
      <c r="SHC172" s="760"/>
      <c r="SHD172" s="760"/>
      <c r="SHE172" s="760"/>
      <c r="SHF172" s="760"/>
      <c r="SHG172" s="760"/>
      <c r="SHH172" s="760"/>
      <c r="SHI172" s="760"/>
      <c r="SHJ172" s="760"/>
      <c r="SHK172" s="760"/>
      <c r="SHL172" s="760"/>
      <c r="SHM172" s="760"/>
      <c r="SHN172" s="760"/>
      <c r="SHO172" s="760"/>
      <c r="SHP172" s="760"/>
      <c r="SHQ172" s="760"/>
      <c r="SHR172" s="760"/>
      <c r="SHS172" s="760"/>
      <c r="SHT172" s="760"/>
      <c r="SHU172" s="760"/>
      <c r="SHV172" s="760"/>
      <c r="SHW172" s="760"/>
      <c r="SHX172" s="760"/>
      <c r="SHY172" s="760"/>
      <c r="SHZ172" s="760"/>
      <c r="SIA172" s="760"/>
      <c r="SIB172" s="760"/>
      <c r="SIC172" s="760"/>
      <c r="SID172" s="760"/>
      <c r="SIE172" s="760"/>
      <c r="SIF172" s="760"/>
      <c r="SIG172" s="760"/>
      <c r="SIH172" s="760"/>
      <c r="SII172" s="760"/>
      <c r="SIJ172" s="760"/>
      <c r="SIK172" s="760"/>
      <c r="SIL172" s="760"/>
      <c r="SIM172" s="760"/>
      <c r="SIN172" s="760"/>
      <c r="SIO172" s="760"/>
      <c r="SIP172" s="760"/>
      <c r="SIQ172" s="760"/>
      <c r="SIR172" s="760"/>
      <c r="SIS172" s="760"/>
      <c r="SIT172" s="760"/>
      <c r="SIU172" s="760"/>
      <c r="SIV172" s="760"/>
      <c r="SIW172" s="760"/>
      <c r="SIX172" s="760"/>
      <c r="SIY172" s="760"/>
      <c r="SIZ172" s="760"/>
      <c r="SJA172" s="760"/>
      <c r="SJB172" s="760"/>
      <c r="SJC172" s="760"/>
      <c r="SJD172" s="760"/>
      <c r="SJE172" s="760"/>
      <c r="SJF172" s="760"/>
      <c r="SJG172" s="760"/>
      <c r="SJH172" s="760"/>
      <c r="SJI172" s="760"/>
      <c r="SJJ172" s="760"/>
      <c r="SJK172" s="760"/>
      <c r="SJL172" s="760"/>
      <c r="SJM172" s="760"/>
      <c r="SJN172" s="760"/>
      <c r="SJO172" s="760"/>
      <c r="SJP172" s="760"/>
      <c r="SJQ172" s="760"/>
      <c r="SJR172" s="760"/>
      <c r="SJS172" s="760"/>
      <c r="SJT172" s="760"/>
      <c r="SJU172" s="760"/>
      <c r="SJV172" s="760"/>
      <c r="SJW172" s="760"/>
      <c r="SJX172" s="760"/>
      <c r="SJY172" s="760"/>
      <c r="SJZ172" s="760"/>
      <c r="SKA172" s="760"/>
      <c r="SKB172" s="760"/>
      <c r="SKC172" s="760"/>
      <c r="SKD172" s="760"/>
      <c r="SKE172" s="760"/>
      <c r="SKF172" s="760"/>
      <c r="SKG172" s="760"/>
      <c r="SKH172" s="760"/>
      <c r="SKI172" s="760"/>
      <c r="SKJ172" s="760"/>
      <c r="SKK172" s="760"/>
      <c r="SKL172" s="760"/>
      <c r="SKM172" s="760"/>
      <c r="SKN172" s="760"/>
      <c r="SKO172" s="760"/>
      <c r="SKP172" s="760"/>
      <c r="SKQ172" s="760"/>
      <c r="SKR172" s="760"/>
      <c r="SKS172" s="760"/>
      <c r="SKT172" s="760"/>
      <c r="SKU172" s="760"/>
      <c r="SKV172" s="760"/>
      <c r="SKW172" s="760"/>
      <c r="SKX172" s="760"/>
      <c r="SKY172" s="760"/>
      <c r="SKZ172" s="760"/>
      <c r="SLA172" s="760"/>
      <c r="SLB172" s="760"/>
      <c r="SLC172" s="760"/>
      <c r="SLD172" s="760"/>
      <c r="SLE172" s="760"/>
      <c r="SLF172" s="760"/>
      <c r="SLG172" s="760"/>
      <c r="SLH172" s="760"/>
      <c r="SLI172" s="760"/>
      <c r="SLJ172" s="760"/>
      <c r="SLK172" s="760"/>
      <c r="SLL172" s="760"/>
      <c r="SLM172" s="760"/>
      <c r="SLN172" s="760"/>
      <c r="SLO172" s="760"/>
      <c r="SLP172" s="760"/>
      <c r="SLQ172" s="760"/>
      <c r="SLR172" s="760"/>
      <c r="SLS172" s="760"/>
      <c r="SLT172" s="760"/>
      <c r="SLU172" s="760"/>
      <c r="SLV172" s="760"/>
      <c r="SLW172" s="760"/>
      <c r="SLX172" s="760"/>
      <c r="SLY172" s="760"/>
      <c r="SLZ172" s="760"/>
      <c r="SMA172" s="760"/>
      <c r="SMB172" s="760"/>
      <c r="SMC172" s="760"/>
      <c r="SMD172" s="760"/>
      <c r="SME172" s="760"/>
      <c r="SMF172" s="760"/>
      <c r="SMG172" s="760"/>
      <c r="SMH172" s="760"/>
      <c r="SMI172" s="760"/>
      <c r="SMJ172" s="760"/>
      <c r="SMK172" s="760"/>
      <c r="SML172" s="760"/>
      <c r="SMM172" s="760"/>
      <c r="SMN172" s="760"/>
      <c r="SMO172" s="760"/>
      <c r="SMP172" s="760"/>
      <c r="SMQ172" s="760"/>
      <c r="SMR172" s="760"/>
      <c r="SMS172" s="760"/>
      <c r="SMT172" s="760"/>
      <c r="SMU172" s="760"/>
      <c r="SMV172" s="760"/>
      <c r="SMW172" s="760"/>
      <c r="SMX172" s="760"/>
      <c r="SMY172" s="760"/>
      <c r="SMZ172" s="760"/>
      <c r="SNA172" s="760"/>
      <c r="SNB172" s="760"/>
      <c r="SNC172" s="760"/>
      <c r="SND172" s="760"/>
      <c r="SNE172" s="760"/>
      <c r="SNF172" s="760"/>
      <c r="SNG172" s="760"/>
      <c r="SNH172" s="760"/>
      <c r="SNI172" s="760"/>
      <c r="SNJ172" s="760"/>
      <c r="SNK172" s="760"/>
      <c r="SNL172" s="760"/>
      <c r="SNM172" s="760"/>
      <c r="SNN172" s="760"/>
      <c r="SNO172" s="760"/>
      <c r="SNP172" s="760"/>
      <c r="SNQ172" s="760"/>
      <c r="SNR172" s="760"/>
      <c r="SNS172" s="760"/>
      <c r="SNT172" s="760"/>
      <c r="SNU172" s="760"/>
      <c r="SNV172" s="760"/>
      <c r="SNW172" s="760"/>
      <c r="SNX172" s="760"/>
      <c r="SNY172" s="760"/>
      <c r="SNZ172" s="760"/>
      <c r="SOA172" s="760"/>
      <c r="SOB172" s="760"/>
      <c r="SOC172" s="760"/>
      <c r="SOD172" s="760"/>
      <c r="SOE172" s="760"/>
      <c r="SOF172" s="760"/>
      <c r="SOG172" s="760"/>
      <c r="SOH172" s="760"/>
      <c r="SOI172" s="760"/>
      <c r="SOJ172" s="760"/>
      <c r="SOK172" s="760"/>
      <c r="SOL172" s="760"/>
      <c r="SOM172" s="760"/>
      <c r="SON172" s="760"/>
      <c r="SOO172" s="760"/>
      <c r="SOP172" s="760"/>
      <c r="SOQ172" s="760"/>
      <c r="SOR172" s="760"/>
      <c r="SOS172" s="760"/>
      <c r="SOT172" s="760"/>
      <c r="SOU172" s="760"/>
      <c r="SOV172" s="760"/>
      <c r="SOW172" s="760"/>
      <c r="SOX172" s="760"/>
      <c r="SOY172" s="760"/>
      <c r="SOZ172" s="760"/>
      <c r="SPA172" s="760"/>
      <c r="SPB172" s="760"/>
      <c r="SPC172" s="760"/>
      <c r="SPD172" s="760"/>
      <c r="SPE172" s="760"/>
      <c r="SPF172" s="760"/>
      <c r="SPG172" s="760"/>
      <c r="SPH172" s="760"/>
      <c r="SPI172" s="760"/>
      <c r="SPJ172" s="760"/>
      <c r="SPK172" s="760"/>
      <c r="SPL172" s="760"/>
      <c r="SPM172" s="760"/>
      <c r="SPN172" s="760"/>
      <c r="SPO172" s="760"/>
      <c r="SPP172" s="760"/>
      <c r="SPQ172" s="760"/>
      <c r="SPR172" s="760"/>
      <c r="SPS172" s="760"/>
      <c r="SPT172" s="760"/>
      <c r="SPU172" s="760"/>
      <c r="SPV172" s="760"/>
      <c r="SPW172" s="760"/>
      <c r="SPX172" s="760"/>
      <c r="SPY172" s="760"/>
      <c r="SPZ172" s="760"/>
      <c r="SQA172" s="760"/>
      <c r="SQB172" s="760"/>
      <c r="SQC172" s="760"/>
      <c r="SQD172" s="760"/>
      <c r="SQE172" s="760"/>
      <c r="SQF172" s="760"/>
      <c r="SQG172" s="760"/>
      <c r="SQH172" s="760"/>
      <c r="SQI172" s="760"/>
      <c r="SQJ172" s="760"/>
      <c r="SQK172" s="760"/>
      <c r="SQL172" s="760"/>
      <c r="SQM172" s="760"/>
      <c r="SQN172" s="760"/>
      <c r="SQO172" s="760"/>
      <c r="SQP172" s="760"/>
      <c r="SQQ172" s="760"/>
      <c r="SQR172" s="760"/>
      <c r="SQS172" s="760"/>
      <c r="SQT172" s="760"/>
      <c r="SQU172" s="760"/>
      <c r="SQV172" s="760"/>
      <c r="SQW172" s="760"/>
      <c r="SQX172" s="760"/>
      <c r="SQY172" s="760"/>
      <c r="SQZ172" s="760"/>
      <c r="SRA172" s="760"/>
      <c r="SRB172" s="760"/>
      <c r="SRC172" s="760"/>
      <c r="SRD172" s="760"/>
      <c r="SRE172" s="760"/>
      <c r="SRF172" s="760"/>
      <c r="SRG172" s="760"/>
      <c r="SRH172" s="760"/>
      <c r="SRI172" s="760"/>
      <c r="SRJ172" s="760"/>
      <c r="SRK172" s="760"/>
      <c r="SRL172" s="760"/>
      <c r="SRM172" s="760"/>
      <c r="SRN172" s="760"/>
      <c r="SRO172" s="760"/>
      <c r="SRP172" s="760"/>
      <c r="SRQ172" s="760"/>
      <c r="SRR172" s="760"/>
      <c r="SRS172" s="760"/>
      <c r="SRT172" s="760"/>
      <c r="SRU172" s="760"/>
      <c r="SRV172" s="760"/>
      <c r="SRW172" s="760"/>
      <c r="SRX172" s="760"/>
      <c r="SRY172" s="760"/>
      <c r="SRZ172" s="760"/>
      <c r="SSA172" s="760"/>
      <c r="SSB172" s="760"/>
      <c r="SSC172" s="760"/>
      <c r="SSD172" s="760"/>
      <c r="SSE172" s="760"/>
      <c r="SSF172" s="760"/>
      <c r="SSG172" s="760"/>
      <c r="SSH172" s="760"/>
      <c r="SSI172" s="760"/>
      <c r="SSJ172" s="760"/>
      <c r="SSK172" s="760"/>
      <c r="SSL172" s="760"/>
      <c r="SSM172" s="760"/>
      <c r="SSN172" s="760"/>
      <c r="SSO172" s="760"/>
      <c r="SSP172" s="760"/>
      <c r="SSQ172" s="760"/>
      <c r="SSR172" s="760"/>
      <c r="SSS172" s="760"/>
      <c r="SST172" s="760"/>
      <c r="SSU172" s="760"/>
      <c r="SSV172" s="760"/>
      <c r="SSW172" s="760"/>
      <c r="SSX172" s="760"/>
      <c r="SSY172" s="760"/>
      <c r="SSZ172" s="760"/>
      <c r="STA172" s="760"/>
      <c r="STB172" s="760"/>
      <c r="STC172" s="760"/>
      <c r="STD172" s="760"/>
      <c r="STE172" s="760"/>
      <c r="STF172" s="760"/>
      <c r="STG172" s="760"/>
      <c r="STH172" s="760"/>
      <c r="STI172" s="760"/>
      <c r="STJ172" s="760"/>
      <c r="STK172" s="760"/>
      <c r="STL172" s="760"/>
      <c r="STM172" s="760"/>
      <c r="STN172" s="760"/>
      <c r="STO172" s="760"/>
      <c r="STP172" s="760"/>
      <c r="STQ172" s="760"/>
      <c r="STR172" s="760"/>
      <c r="STS172" s="760"/>
      <c r="STT172" s="760"/>
      <c r="STU172" s="760"/>
      <c r="STV172" s="760"/>
      <c r="STW172" s="760"/>
      <c r="STX172" s="760"/>
      <c r="STY172" s="760"/>
      <c r="STZ172" s="760"/>
      <c r="SUA172" s="760"/>
      <c r="SUB172" s="760"/>
      <c r="SUC172" s="760"/>
      <c r="SUD172" s="760"/>
      <c r="SUE172" s="760"/>
      <c r="SUF172" s="760"/>
      <c r="SUG172" s="760"/>
      <c r="SUH172" s="760"/>
      <c r="SUI172" s="760"/>
      <c r="SUJ172" s="760"/>
      <c r="SUK172" s="760"/>
      <c r="SUL172" s="760"/>
      <c r="SUM172" s="760"/>
      <c r="SUN172" s="760"/>
      <c r="SUO172" s="760"/>
      <c r="SUP172" s="760"/>
      <c r="SUQ172" s="760"/>
      <c r="SUR172" s="760"/>
      <c r="SUS172" s="760"/>
      <c r="SUT172" s="760"/>
      <c r="SUU172" s="760"/>
      <c r="SUV172" s="760"/>
      <c r="SUW172" s="760"/>
      <c r="SUX172" s="760"/>
      <c r="SUY172" s="760"/>
      <c r="SUZ172" s="760"/>
      <c r="SVA172" s="760"/>
      <c r="SVB172" s="760"/>
      <c r="SVC172" s="760"/>
      <c r="SVD172" s="760"/>
      <c r="SVE172" s="760"/>
      <c r="SVF172" s="760"/>
      <c r="SVG172" s="760"/>
      <c r="SVH172" s="760"/>
      <c r="SVI172" s="760"/>
      <c r="SVJ172" s="760"/>
      <c r="SVK172" s="760"/>
      <c r="SVL172" s="760"/>
      <c r="SVM172" s="760"/>
      <c r="SVN172" s="760"/>
      <c r="SVO172" s="760"/>
      <c r="SVP172" s="760"/>
      <c r="SVQ172" s="760"/>
      <c r="SVR172" s="760"/>
      <c r="SVS172" s="760"/>
      <c r="SVT172" s="760"/>
      <c r="SVU172" s="760"/>
      <c r="SVV172" s="760"/>
      <c r="SVW172" s="760"/>
      <c r="SVX172" s="760"/>
      <c r="SVY172" s="760"/>
      <c r="SVZ172" s="760"/>
      <c r="SWA172" s="760"/>
      <c r="SWB172" s="760"/>
      <c r="SWC172" s="760"/>
      <c r="SWD172" s="760"/>
      <c r="SWE172" s="760"/>
      <c r="SWF172" s="760"/>
      <c r="SWG172" s="760"/>
      <c r="SWH172" s="760"/>
      <c r="SWI172" s="760"/>
      <c r="SWJ172" s="760"/>
      <c r="SWK172" s="760"/>
      <c r="SWL172" s="760"/>
      <c r="SWM172" s="760"/>
      <c r="SWN172" s="760"/>
      <c r="SWO172" s="760"/>
      <c r="SWP172" s="760"/>
      <c r="SWQ172" s="760"/>
      <c r="SWR172" s="760"/>
      <c r="SWS172" s="760"/>
      <c r="SWT172" s="760"/>
      <c r="SWU172" s="760"/>
      <c r="SWV172" s="760"/>
      <c r="SWW172" s="760"/>
      <c r="SWX172" s="760"/>
      <c r="SWY172" s="760"/>
      <c r="SWZ172" s="760"/>
      <c r="SXA172" s="760"/>
      <c r="SXB172" s="760"/>
      <c r="SXC172" s="760"/>
      <c r="SXD172" s="760"/>
      <c r="SXE172" s="760"/>
      <c r="SXF172" s="760"/>
      <c r="SXG172" s="760"/>
      <c r="SXH172" s="760"/>
      <c r="SXI172" s="760"/>
      <c r="SXJ172" s="760"/>
      <c r="SXK172" s="760"/>
      <c r="SXL172" s="760"/>
      <c r="SXM172" s="760"/>
      <c r="SXN172" s="760"/>
      <c r="SXO172" s="760"/>
      <c r="SXP172" s="760"/>
      <c r="SXQ172" s="760"/>
      <c r="SXR172" s="760"/>
      <c r="SXS172" s="760"/>
      <c r="SXT172" s="760"/>
      <c r="SXU172" s="760"/>
      <c r="SXV172" s="760"/>
      <c r="SXW172" s="760"/>
      <c r="SXX172" s="760"/>
      <c r="SXY172" s="760"/>
      <c r="SXZ172" s="760"/>
      <c r="SYA172" s="760"/>
      <c r="SYB172" s="760"/>
      <c r="SYC172" s="760"/>
      <c r="SYD172" s="760"/>
      <c r="SYE172" s="760"/>
      <c r="SYF172" s="760"/>
      <c r="SYG172" s="760"/>
      <c r="SYH172" s="760"/>
      <c r="SYI172" s="760"/>
      <c r="SYJ172" s="760"/>
      <c r="SYK172" s="760"/>
      <c r="SYL172" s="760"/>
      <c r="SYM172" s="760"/>
      <c r="SYN172" s="760"/>
      <c r="SYO172" s="760"/>
      <c r="SYP172" s="760"/>
      <c r="SYQ172" s="760"/>
      <c r="SYR172" s="760"/>
      <c r="SYS172" s="760"/>
      <c r="SYT172" s="760"/>
      <c r="SYU172" s="760"/>
      <c r="SYV172" s="760"/>
      <c r="SYW172" s="760"/>
      <c r="SYX172" s="760"/>
      <c r="SYY172" s="760"/>
      <c r="SYZ172" s="760"/>
      <c r="SZA172" s="760"/>
      <c r="SZB172" s="760"/>
      <c r="SZC172" s="760"/>
      <c r="SZD172" s="760"/>
      <c r="SZE172" s="760"/>
      <c r="SZF172" s="760"/>
      <c r="SZG172" s="760"/>
      <c r="SZH172" s="760"/>
      <c r="SZI172" s="760"/>
      <c r="SZJ172" s="760"/>
      <c r="SZK172" s="760"/>
      <c r="SZL172" s="760"/>
      <c r="SZM172" s="760"/>
      <c r="SZN172" s="760"/>
      <c r="SZO172" s="760"/>
      <c r="SZP172" s="760"/>
      <c r="SZQ172" s="760"/>
      <c r="SZR172" s="760"/>
      <c r="SZS172" s="760"/>
      <c r="SZT172" s="760"/>
      <c r="SZU172" s="760"/>
      <c r="SZV172" s="760"/>
      <c r="SZW172" s="760"/>
      <c r="SZX172" s="760"/>
      <c r="SZY172" s="760"/>
      <c r="SZZ172" s="760"/>
      <c r="TAA172" s="760"/>
      <c r="TAB172" s="760"/>
      <c r="TAC172" s="760"/>
      <c r="TAD172" s="760"/>
      <c r="TAE172" s="760"/>
      <c r="TAF172" s="760"/>
      <c r="TAG172" s="760"/>
      <c r="TAH172" s="760"/>
      <c r="TAI172" s="760"/>
      <c r="TAJ172" s="760"/>
      <c r="TAK172" s="760"/>
      <c r="TAL172" s="760"/>
      <c r="TAM172" s="760"/>
      <c r="TAN172" s="760"/>
      <c r="TAO172" s="760"/>
      <c r="TAP172" s="760"/>
      <c r="TAQ172" s="760"/>
      <c r="TAR172" s="760"/>
      <c r="TAS172" s="760"/>
      <c r="TAT172" s="760"/>
      <c r="TAU172" s="760"/>
      <c r="TAV172" s="760"/>
      <c r="TAW172" s="760"/>
      <c r="TAX172" s="760"/>
      <c r="TAY172" s="760"/>
      <c r="TAZ172" s="760"/>
      <c r="TBA172" s="760"/>
      <c r="TBB172" s="760"/>
      <c r="TBC172" s="760"/>
      <c r="TBD172" s="760"/>
      <c r="TBE172" s="760"/>
      <c r="TBF172" s="760"/>
      <c r="TBG172" s="760"/>
      <c r="TBH172" s="760"/>
      <c r="TBI172" s="760"/>
      <c r="TBJ172" s="760"/>
      <c r="TBK172" s="760"/>
      <c r="TBL172" s="760"/>
      <c r="TBM172" s="760"/>
      <c r="TBN172" s="760"/>
      <c r="TBO172" s="760"/>
      <c r="TBP172" s="760"/>
      <c r="TBQ172" s="760"/>
      <c r="TBR172" s="760"/>
      <c r="TBS172" s="760"/>
      <c r="TBT172" s="760"/>
      <c r="TBU172" s="760"/>
      <c r="TBV172" s="760"/>
      <c r="TBW172" s="760"/>
      <c r="TBX172" s="760"/>
      <c r="TBY172" s="760"/>
      <c r="TBZ172" s="760"/>
      <c r="TCA172" s="760"/>
      <c r="TCB172" s="760"/>
      <c r="TCC172" s="760"/>
      <c r="TCD172" s="760"/>
      <c r="TCE172" s="760"/>
      <c r="TCF172" s="760"/>
      <c r="TCG172" s="760"/>
      <c r="TCH172" s="760"/>
      <c r="TCI172" s="760"/>
      <c r="TCJ172" s="760"/>
      <c r="TCK172" s="760"/>
      <c r="TCL172" s="760"/>
      <c r="TCM172" s="760"/>
      <c r="TCN172" s="760"/>
      <c r="TCO172" s="760"/>
      <c r="TCP172" s="760"/>
      <c r="TCQ172" s="760"/>
      <c r="TCR172" s="760"/>
      <c r="TCS172" s="760"/>
      <c r="TCT172" s="760"/>
      <c r="TCU172" s="760"/>
      <c r="TCV172" s="760"/>
      <c r="TCW172" s="760"/>
      <c r="TCX172" s="760"/>
      <c r="TCY172" s="760"/>
      <c r="TCZ172" s="760"/>
      <c r="TDA172" s="760"/>
      <c r="TDB172" s="760"/>
      <c r="TDC172" s="760"/>
      <c r="TDD172" s="760"/>
      <c r="TDE172" s="760"/>
      <c r="TDF172" s="760"/>
      <c r="TDG172" s="760"/>
      <c r="TDH172" s="760"/>
      <c r="TDI172" s="760"/>
      <c r="TDJ172" s="760"/>
      <c r="TDK172" s="760"/>
      <c r="TDL172" s="760"/>
      <c r="TDM172" s="760"/>
      <c r="TDN172" s="760"/>
      <c r="TDO172" s="760"/>
      <c r="TDP172" s="760"/>
      <c r="TDQ172" s="760"/>
      <c r="TDR172" s="760"/>
      <c r="TDS172" s="760"/>
      <c r="TDT172" s="760"/>
      <c r="TDU172" s="760"/>
      <c r="TDV172" s="760"/>
      <c r="TDW172" s="760"/>
      <c r="TDX172" s="760"/>
      <c r="TDY172" s="760"/>
      <c r="TDZ172" s="760"/>
      <c r="TEA172" s="760"/>
      <c r="TEB172" s="760"/>
      <c r="TEC172" s="760"/>
      <c r="TED172" s="760"/>
      <c r="TEE172" s="760"/>
      <c r="TEF172" s="760"/>
      <c r="TEG172" s="760"/>
      <c r="TEH172" s="760"/>
      <c r="TEI172" s="760"/>
      <c r="TEJ172" s="760"/>
      <c r="TEK172" s="760"/>
      <c r="TEL172" s="760"/>
      <c r="TEM172" s="760"/>
      <c r="TEN172" s="760"/>
      <c r="TEO172" s="760"/>
      <c r="TEP172" s="760"/>
      <c r="TEQ172" s="760"/>
      <c r="TER172" s="760"/>
      <c r="TES172" s="760"/>
      <c r="TET172" s="760"/>
      <c r="TEU172" s="760"/>
      <c r="TEV172" s="760"/>
      <c r="TEW172" s="760"/>
      <c r="TEX172" s="760"/>
      <c r="TEY172" s="760"/>
      <c r="TEZ172" s="760"/>
      <c r="TFA172" s="760"/>
      <c r="TFB172" s="760"/>
      <c r="TFC172" s="760"/>
      <c r="TFD172" s="760"/>
      <c r="TFE172" s="760"/>
      <c r="TFF172" s="760"/>
      <c r="TFG172" s="760"/>
      <c r="TFH172" s="760"/>
      <c r="TFI172" s="760"/>
      <c r="TFJ172" s="760"/>
      <c r="TFK172" s="760"/>
      <c r="TFL172" s="760"/>
      <c r="TFM172" s="760"/>
      <c r="TFN172" s="760"/>
      <c r="TFO172" s="760"/>
      <c r="TFP172" s="760"/>
      <c r="TFQ172" s="760"/>
      <c r="TFR172" s="760"/>
      <c r="TFS172" s="760"/>
      <c r="TFT172" s="760"/>
      <c r="TFU172" s="760"/>
      <c r="TFV172" s="760"/>
      <c r="TFW172" s="760"/>
      <c r="TFX172" s="760"/>
      <c r="TFY172" s="760"/>
      <c r="TFZ172" s="760"/>
      <c r="TGA172" s="760"/>
      <c r="TGB172" s="760"/>
      <c r="TGC172" s="760"/>
      <c r="TGD172" s="760"/>
      <c r="TGE172" s="760"/>
      <c r="TGF172" s="760"/>
      <c r="TGG172" s="760"/>
      <c r="TGH172" s="760"/>
      <c r="TGI172" s="760"/>
      <c r="TGJ172" s="760"/>
      <c r="TGK172" s="760"/>
      <c r="TGL172" s="760"/>
      <c r="TGM172" s="760"/>
      <c r="TGN172" s="760"/>
      <c r="TGO172" s="760"/>
      <c r="TGP172" s="760"/>
      <c r="TGQ172" s="760"/>
      <c r="TGR172" s="760"/>
      <c r="TGS172" s="760"/>
      <c r="TGT172" s="760"/>
      <c r="TGU172" s="760"/>
      <c r="TGV172" s="760"/>
      <c r="TGW172" s="760"/>
      <c r="TGX172" s="760"/>
      <c r="TGY172" s="760"/>
      <c r="TGZ172" s="760"/>
      <c r="THA172" s="760"/>
      <c r="THB172" s="760"/>
      <c r="THC172" s="760"/>
      <c r="THD172" s="760"/>
      <c r="THE172" s="760"/>
      <c r="THF172" s="760"/>
      <c r="THG172" s="760"/>
      <c r="THH172" s="760"/>
      <c r="THI172" s="760"/>
      <c r="THJ172" s="760"/>
      <c r="THK172" s="760"/>
      <c r="THL172" s="760"/>
      <c r="THM172" s="760"/>
      <c r="THN172" s="760"/>
      <c r="THO172" s="760"/>
      <c r="THP172" s="760"/>
      <c r="THQ172" s="760"/>
      <c r="THR172" s="760"/>
      <c r="THS172" s="760"/>
      <c r="THT172" s="760"/>
      <c r="THU172" s="760"/>
      <c r="THV172" s="760"/>
      <c r="THW172" s="760"/>
      <c r="THX172" s="760"/>
      <c r="THY172" s="760"/>
      <c r="THZ172" s="760"/>
      <c r="TIA172" s="760"/>
      <c r="TIB172" s="760"/>
      <c r="TIC172" s="760"/>
      <c r="TID172" s="760"/>
      <c r="TIE172" s="760"/>
      <c r="TIF172" s="760"/>
      <c r="TIG172" s="760"/>
      <c r="TIH172" s="760"/>
      <c r="TII172" s="760"/>
      <c r="TIJ172" s="760"/>
      <c r="TIK172" s="760"/>
      <c r="TIL172" s="760"/>
      <c r="TIM172" s="760"/>
      <c r="TIN172" s="760"/>
      <c r="TIO172" s="760"/>
      <c r="TIP172" s="760"/>
      <c r="TIQ172" s="760"/>
      <c r="TIR172" s="760"/>
      <c r="TIS172" s="760"/>
      <c r="TIT172" s="760"/>
      <c r="TIU172" s="760"/>
      <c r="TIV172" s="760"/>
      <c r="TIW172" s="760"/>
      <c r="TIX172" s="760"/>
      <c r="TIY172" s="760"/>
      <c r="TIZ172" s="760"/>
      <c r="TJA172" s="760"/>
      <c r="TJB172" s="760"/>
      <c r="TJC172" s="760"/>
      <c r="TJD172" s="760"/>
      <c r="TJE172" s="760"/>
      <c r="TJF172" s="760"/>
      <c r="TJG172" s="760"/>
      <c r="TJH172" s="760"/>
      <c r="TJI172" s="760"/>
      <c r="TJJ172" s="760"/>
      <c r="TJK172" s="760"/>
      <c r="TJL172" s="760"/>
      <c r="TJM172" s="760"/>
      <c r="TJN172" s="760"/>
      <c r="TJO172" s="760"/>
      <c r="TJP172" s="760"/>
      <c r="TJQ172" s="760"/>
      <c r="TJR172" s="760"/>
      <c r="TJS172" s="760"/>
      <c r="TJT172" s="760"/>
      <c r="TJU172" s="760"/>
      <c r="TJV172" s="760"/>
      <c r="TJW172" s="760"/>
      <c r="TJX172" s="760"/>
      <c r="TJY172" s="760"/>
      <c r="TJZ172" s="760"/>
      <c r="TKA172" s="760"/>
      <c r="TKB172" s="760"/>
      <c r="TKC172" s="760"/>
      <c r="TKD172" s="760"/>
      <c r="TKE172" s="760"/>
      <c r="TKF172" s="760"/>
      <c r="TKG172" s="760"/>
      <c r="TKH172" s="760"/>
      <c r="TKI172" s="760"/>
      <c r="TKJ172" s="760"/>
      <c r="TKK172" s="760"/>
      <c r="TKL172" s="760"/>
      <c r="TKM172" s="760"/>
      <c r="TKN172" s="760"/>
      <c r="TKO172" s="760"/>
      <c r="TKP172" s="760"/>
      <c r="TKQ172" s="760"/>
      <c r="TKR172" s="760"/>
      <c r="TKS172" s="760"/>
      <c r="TKT172" s="760"/>
      <c r="TKU172" s="760"/>
      <c r="TKV172" s="760"/>
      <c r="TKW172" s="760"/>
      <c r="TKX172" s="760"/>
      <c r="TKY172" s="760"/>
      <c r="TKZ172" s="760"/>
      <c r="TLA172" s="760"/>
      <c r="TLB172" s="760"/>
      <c r="TLC172" s="760"/>
      <c r="TLD172" s="760"/>
      <c r="TLE172" s="760"/>
      <c r="TLF172" s="760"/>
      <c r="TLG172" s="760"/>
      <c r="TLH172" s="760"/>
      <c r="TLI172" s="760"/>
      <c r="TLJ172" s="760"/>
      <c r="TLK172" s="760"/>
      <c r="TLL172" s="760"/>
      <c r="TLM172" s="760"/>
      <c r="TLN172" s="760"/>
      <c r="TLO172" s="760"/>
      <c r="TLP172" s="760"/>
      <c r="TLQ172" s="760"/>
      <c r="TLR172" s="760"/>
      <c r="TLS172" s="760"/>
      <c r="TLT172" s="760"/>
      <c r="TLU172" s="760"/>
      <c r="TLV172" s="760"/>
      <c r="TLW172" s="760"/>
      <c r="TLX172" s="760"/>
      <c r="TLY172" s="760"/>
      <c r="TLZ172" s="760"/>
      <c r="TMA172" s="760"/>
      <c r="TMB172" s="760"/>
      <c r="TMC172" s="760"/>
      <c r="TMD172" s="760"/>
      <c r="TME172" s="760"/>
      <c r="TMF172" s="760"/>
      <c r="TMG172" s="760"/>
      <c r="TMH172" s="760"/>
      <c r="TMI172" s="760"/>
      <c r="TMJ172" s="760"/>
      <c r="TMK172" s="760"/>
      <c r="TML172" s="760"/>
      <c r="TMM172" s="760"/>
      <c r="TMN172" s="760"/>
      <c r="TMO172" s="760"/>
      <c r="TMP172" s="760"/>
      <c r="TMQ172" s="760"/>
      <c r="TMR172" s="760"/>
      <c r="TMS172" s="760"/>
      <c r="TMT172" s="760"/>
      <c r="TMU172" s="760"/>
      <c r="TMV172" s="760"/>
      <c r="TMW172" s="760"/>
      <c r="TMX172" s="760"/>
      <c r="TMY172" s="760"/>
      <c r="TMZ172" s="760"/>
      <c r="TNA172" s="760"/>
      <c r="TNB172" s="760"/>
      <c r="TNC172" s="760"/>
      <c r="TND172" s="760"/>
      <c r="TNE172" s="760"/>
      <c r="TNF172" s="760"/>
      <c r="TNG172" s="760"/>
      <c r="TNH172" s="760"/>
      <c r="TNI172" s="760"/>
      <c r="TNJ172" s="760"/>
      <c r="TNK172" s="760"/>
      <c r="TNL172" s="760"/>
      <c r="TNM172" s="760"/>
      <c r="TNN172" s="760"/>
      <c r="TNO172" s="760"/>
      <c r="TNP172" s="760"/>
      <c r="TNQ172" s="760"/>
      <c r="TNR172" s="760"/>
      <c r="TNS172" s="760"/>
      <c r="TNT172" s="760"/>
      <c r="TNU172" s="760"/>
      <c r="TNV172" s="760"/>
      <c r="TNW172" s="760"/>
      <c r="TNX172" s="760"/>
      <c r="TNY172" s="760"/>
      <c r="TNZ172" s="760"/>
      <c r="TOA172" s="760"/>
      <c r="TOB172" s="760"/>
      <c r="TOC172" s="760"/>
      <c r="TOD172" s="760"/>
      <c r="TOE172" s="760"/>
      <c r="TOF172" s="760"/>
      <c r="TOG172" s="760"/>
      <c r="TOH172" s="760"/>
      <c r="TOI172" s="760"/>
      <c r="TOJ172" s="760"/>
      <c r="TOK172" s="760"/>
      <c r="TOL172" s="760"/>
      <c r="TOM172" s="760"/>
      <c r="TON172" s="760"/>
      <c r="TOO172" s="760"/>
      <c r="TOP172" s="760"/>
      <c r="TOQ172" s="760"/>
      <c r="TOR172" s="760"/>
      <c r="TOS172" s="760"/>
      <c r="TOT172" s="760"/>
      <c r="TOU172" s="760"/>
      <c r="TOV172" s="760"/>
      <c r="TOW172" s="760"/>
      <c r="TOX172" s="760"/>
      <c r="TOY172" s="760"/>
      <c r="TOZ172" s="760"/>
      <c r="TPA172" s="760"/>
      <c r="TPB172" s="760"/>
      <c r="TPC172" s="760"/>
      <c r="TPD172" s="760"/>
      <c r="TPE172" s="760"/>
      <c r="TPF172" s="760"/>
      <c r="TPG172" s="760"/>
      <c r="TPH172" s="760"/>
      <c r="TPI172" s="760"/>
      <c r="TPJ172" s="760"/>
      <c r="TPK172" s="760"/>
      <c r="TPL172" s="760"/>
      <c r="TPM172" s="760"/>
      <c r="TPN172" s="760"/>
      <c r="TPO172" s="760"/>
      <c r="TPP172" s="760"/>
      <c r="TPQ172" s="760"/>
      <c r="TPR172" s="760"/>
      <c r="TPS172" s="760"/>
      <c r="TPT172" s="760"/>
      <c r="TPU172" s="760"/>
      <c r="TPV172" s="760"/>
      <c r="TPW172" s="760"/>
      <c r="TPX172" s="760"/>
      <c r="TPY172" s="760"/>
      <c r="TPZ172" s="760"/>
      <c r="TQA172" s="760"/>
      <c r="TQB172" s="760"/>
      <c r="TQC172" s="760"/>
      <c r="TQD172" s="760"/>
      <c r="TQE172" s="760"/>
      <c r="TQF172" s="760"/>
      <c r="TQG172" s="760"/>
      <c r="TQH172" s="760"/>
      <c r="TQI172" s="760"/>
      <c r="TQJ172" s="760"/>
      <c r="TQK172" s="760"/>
      <c r="TQL172" s="760"/>
      <c r="TQM172" s="760"/>
      <c r="TQN172" s="760"/>
      <c r="TQO172" s="760"/>
      <c r="TQP172" s="760"/>
      <c r="TQQ172" s="760"/>
      <c r="TQR172" s="760"/>
      <c r="TQS172" s="760"/>
      <c r="TQT172" s="760"/>
      <c r="TQU172" s="760"/>
      <c r="TQV172" s="760"/>
      <c r="TQW172" s="760"/>
      <c r="TQX172" s="760"/>
      <c r="TQY172" s="760"/>
      <c r="TQZ172" s="760"/>
      <c r="TRA172" s="760"/>
      <c r="TRB172" s="760"/>
      <c r="TRC172" s="760"/>
      <c r="TRD172" s="760"/>
      <c r="TRE172" s="760"/>
      <c r="TRF172" s="760"/>
      <c r="TRG172" s="760"/>
      <c r="TRH172" s="760"/>
      <c r="TRI172" s="760"/>
      <c r="TRJ172" s="760"/>
      <c r="TRK172" s="760"/>
      <c r="TRL172" s="760"/>
      <c r="TRM172" s="760"/>
      <c r="TRN172" s="760"/>
      <c r="TRO172" s="760"/>
      <c r="TRP172" s="760"/>
      <c r="TRQ172" s="760"/>
      <c r="TRR172" s="760"/>
      <c r="TRS172" s="760"/>
      <c r="TRT172" s="760"/>
      <c r="TRU172" s="760"/>
      <c r="TRV172" s="760"/>
      <c r="TRW172" s="760"/>
      <c r="TRX172" s="760"/>
      <c r="TRY172" s="760"/>
      <c r="TRZ172" s="760"/>
      <c r="TSA172" s="760"/>
      <c r="TSB172" s="760"/>
      <c r="TSC172" s="760"/>
      <c r="TSD172" s="760"/>
      <c r="TSE172" s="760"/>
      <c r="TSF172" s="760"/>
      <c r="TSG172" s="760"/>
      <c r="TSH172" s="760"/>
      <c r="TSI172" s="760"/>
      <c r="TSJ172" s="760"/>
      <c r="TSK172" s="760"/>
      <c r="TSL172" s="760"/>
      <c r="TSM172" s="760"/>
      <c r="TSN172" s="760"/>
      <c r="TSO172" s="760"/>
      <c r="TSP172" s="760"/>
      <c r="TSQ172" s="760"/>
      <c r="TSR172" s="760"/>
      <c r="TSS172" s="760"/>
      <c r="TST172" s="760"/>
      <c r="TSU172" s="760"/>
      <c r="TSV172" s="760"/>
      <c r="TSW172" s="760"/>
      <c r="TSX172" s="760"/>
      <c r="TSY172" s="760"/>
      <c r="TSZ172" s="760"/>
      <c r="TTA172" s="760"/>
      <c r="TTB172" s="760"/>
      <c r="TTC172" s="760"/>
      <c r="TTD172" s="760"/>
      <c r="TTE172" s="760"/>
      <c r="TTF172" s="760"/>
      <c r="TTG172" s="760"/>
      <c r="TTH172" s="760"/>
      <c r="TTI172" s="760"/>
      <c r="TTJ172" s="760"/>
      <c r="TTK172" s="760"/>
      <c r="TTL172" s="760"/>
      <c r="TTM172" s="760"/>
      <c r="TTN172" s="760"/>
      <c r="TTO172" s="760"/>
      <c r="TTP172" s="760"/>
      <c r="TTQ172" s="760"/>
      <c r="TTR172" s="760"/>
      <c r="TTS172" s="760"/>
      <c r="TTT172" s="760"/>
      <c r="TTU172" s="760"/>
      <c r="TTV172" s="760"/>
      <c r="TTW172" s="760"/>
      <c r="TTX172" s="760"/>
      <c r="TTY172" s="760"/>
      <c r="TTZ172" s="760"/>
      <c r="TUA172" s="760"/>
      <c r="TUB172" s="760"/>
      <c r="TUC172" s="760"/>
      <c r="TUD172" s="760"/>
      <c r="TUE172" s="760"/>
      <c r="TUF172" s="760"/>
      <c r="TUG172" s="760"/>
      <c r="TUH172" s="760"/>
      <c r="TUI172" s="760"/>
      <c r="TUJ172" s="760"/>
      <c r="TUK172" s="760"/>
      <c r="TUL172" s="760"/>
      <c r="TUM172" s="760"/>
      <c r="TUN172" s="760"/>
      <c r="TUO172" s="760"/>
      <c r="TUP172" s="760"/>
      <c r="TUQ172" s="760"/>
      <c r="TUR172" s="760"/>
      <c r="TUS172" s="760"/>
      <c r="TUT172" s="760"/>
      <c r="TUU172" s="760"/>
      <c r="TUV172" s="760"/>
      <c r="TUW172" s="760"/>
      <c r="TUX172" s="760"/>
      <c r="TUY172" s="760"/>
      <c r="TUZ172" s="760"/>
      <c r="TVA172" s="760"/>
      <c r="TVB172" s="760"/>
      <c r="TVC172" s="760"/>
      <c r="TVD172" s="760"/>
      <c r="TVE172" s="760"/>
      <c r="TVF172" s="760"/>
      <c r="TVG172" s="760"/>
      <c r="TVH172" s="760"/>
      <c r="TVI172" s="760"/>
      <c r="TVJ172" s="760"/>
      <c r="TVK172" s="760"/>
      <c r="TVL172" s="760"/>
      <c r="TVM172" s="760"/>
      <c r="TVN172" s="760"/>
      <c r="TVO172" s="760"/>
      <c r="TVP172" s="760"/>
      <c r="TVQ172" s="760"/>
      <c r="TVR172" s="760"/>
      <c r="TVS172" s="760"/>
      <c r="TVT172" s="760"/>
      <c r="TVU172" s="760"/>
      <c r="TVV172" s="760"/>
      <c r="TVW172" s="760"/>
      <c r="TVX172" s="760"/>
      <c r="TVY172" s="760"/>
      <c r="TVZ172" s="760"/>
      <c r="TWA172" s="760"/>
      <c r="TWB172" s="760"/>
      <c r="TWC172" s="760"/>
      <c r="TWD172" s="760"/>
      <c r="TWE172" s="760"/>
      <c r="TWF172" s="760"/>
      <c r="TWG172" s="760"/>
      <c r="TWH172" s="760"/>
      <c r="TWI172" s="760"/>
      <c r="TWJ172" s="760"/>
      <c r="TWK172" s="760"/>
      <c r="TWL172" s="760"/>
      <c r="TWM172" s="760"/>
      <c r="TWN172" s="760"/>
      <c r="TWO172" s="760"/>
      <c r="TWP172" s="760"/>
      <c r="TWQ172" s="760"/>
      <c r="TWR172" s="760"/>
      <c r="TWS172" s="760"/>
      <c r="TWT172" s="760"/>
      <c r="TWU172" s="760"/>
      <c r="TWV172" s="760"/>
      <c r="TWW172" s="760"/>
      <c r="TWX172" s="760"/>
      <c r="TWY172" s="760"/>
      <c r="TWZ172" s="760"/>
      <c r="TXA172" s="760"/>
      <c r="TXB172" s="760"/>
      <c r="TXC172" s="760"/>
      <c r="TXD172" s="760"/>
      <c r="TXE172" s="760"/>
      <c r="TXF172" s="760"/>
      <c r="TXG172" s="760"/>
      <c r="TXH172" s="760"/>
      <c r="TXI172" s="760"/>
      <c r="TXJ172" s="760"/>
      <c r="TXK172" s="760"/>
      <c r="TXL172" s="760"/>
      <c r="TXM172" s="760"/>
      <c r="TXN172" s="760"/>
      <c r="TXO172" s="760"/>
      <c r="TXP172" s="760"/>
      <c r="TXQ172" s="760"/>
      <c r="TXR172" s="760"/>
      <c r="TXS172" s="760"/>
      <c r="TXT172" s="760"/>
      <c r="TXU172" s="760"/>
      <c r="TXV172" s="760"/>
      <c r="TXW172" s="760"/>
      <c r="TXX172" s="760"/>
      <c r="TXY172" s="760"/>
      <c r="TXZ172" s="760"/>
      <c r="TYA172" s="760"/>
      <c r="TYB172" s="760"/>
      <c r="TYC172" s="760"/>
      <c r="TYD172" s="760"/>
      <c r="TYE172" s="760"/>
      <c r="TYF172" s="760"/>
      <c r="TYG172" s="760"/>
      <c r="TYH172" s="760"/>
      <c r="TYI172" s="760"/>
      <c r="TYJ172" s="760"/>
      <c r="TYK172" s="760"/>
      <c r="TYL172" s="760"/>
      <c r="TYM172" s="760"/>
      <c r="TYN172" s="760"/>
      <c r="TYO172" s="760"/>
      <c r="TYP172" s="760"/>
      <c r="TYQ172" s="760"/>
      <c r="TYR172" s="760"/>
      <c r="TYS172" s="760"/>
      <c r="TYT172" s="760"/>
      <c r="TYU172" s="760"/>
      <c r="TYV172" s="760"/>
      <c r="TYW172" s="760"/>
      <c r="TYX172" s="760"/>
      <c r="TYY172" s="760"/>
      <c r="TYZ172" s="760"/>
      <c r="TZA172" s="760"/>
      <c r="TZB172" s="760"/>
      <c r="TZC172" s="760"/>
      <c r="TZD172" s="760"/>
      <c r="TZE172" s="760"/>
      <c r="TZF172" s="760"/>
      <c r="TZG172" s="760"/>
      <c r="TZH172" s="760"/>
      <c r="TZI172" s="760"/>
      <c r="TZJ172" s="760"/>
      <c r="TZK172" s="760"/>
      <c r="TZL172" s="760"/>
      <c r="TZM172" s="760"/>
      <c r="TZN172" s="760"/>
      <c r="TZO172" s="760"/>
      <c r="TZP172" s="760"/>
      <c r="TZQ172" s="760"/>
      <c r="TZR172" s="760"/>
      <c r="TZS172" s="760"/>
      <c r="TZT172" s="760"/>
      <c r="TZU172" s="760"/>
      <c r="TZV172" s="760"/>
      <c r="TZW172" s="760"/>
      <c r="TZX172" s="760"/>
      <c r="TZY172" s="760"/>
      <c r="TZZ172" s="760"/>
      <c r="UAA172" s="760"/>
      <c r="UAB172" s="760"/>
      <c r="UAC172" s="760"/>
      <c r="UAD172" s="760"/>
      <c r="UAE172" s="760"/>
      <c r="UAF172" s="760"/>
      <c r="UAG172" s="760"/>
      <c r="UAH172" s="760"/>
      <c r="UAI172" s="760"/>
      <c r="UAJ172" s="760"/>
      <c r="UAK172" s="760"/>
      <c r="UAL172" s="760"/>
      <c r="UAM172" s="760"/>
      <c r="UAN172" s="760"/>
      <c r="UAO172" s="760"/>
      <c r="UAP172" s="760"/>
      <c r="UAQ172" s="760"/>
      <c r="UAR172" s="760"/>
      <c r="UAS172" s="760"/>
      <c r="UAT172" s="760"/>
      <c r="UAU172" s="760"/>
      <c r="UAV172" s="760"/>
      <c r="UAW172" s="760"/>
      <c r="UAX172" s="760"/>
      <c r="UAY172" s="760"/>
      <c r="UAZ172" s="760"/>
      <c r="UBA172" s="760"/>
      <c r="UBB172" s="760"/>
      <c r="UBC172" s="760"/>
      <c r="UBD172" s="760"/>
      <c r="UBE172" s="760"/>
      <c r="UBF172" s="760"/>
      <c r="UBG172" s="760"/>
      <c r="UBH172" s="760"/>
      <c r="UBI172" s="760"/>
      <c r="UBJ172" s="760"/>
      <c r="UBK172" s="760"/>
      <c r="UBL172" s="760"/>
      <c r="UBM172" s="760"/>
      <c r="UBN172" s="760"/>
      <c r="UBO172" s="760"/>
      <c r="UBP172" s="760"/>
      <c r="UBQ172" s="760"/>
      <c r="UBR172" s="760"/>
      <c r="UBS172" s="760"/>
      <c r="UBT172" s="760"/>
      <c r="UBU172" s="760"/>
      <c r="UBV172" s="760"/>
      <c r="UBW172" s="760"/>
      <c r="UBX172" s="760"/>
      <c r="UBY172" s="760"/>
      <c r="UBZ172" s="760"/>
      <c r="UCA172" s="760"/>
      <c r="UCB172" s="760"/>
      <c r="UCC172" s="760"/>
      <c r="UCD172" s="760"/>
      <c r="UCE172" s="760"/>
      <c r="UCF172" s="760"/>
      <c r="UCG172" s="760"/>
      <c r="UCH172" s="760"/>
      <c r="UCI172" s="760"/>
      <c r="UCJ172" s="760"/>
      <c r="UCK172" s="760"/>
      <c r="UCL172" s="760"/>
      <c r="UCM172" s="760"/>
      <c r="UCN172" s="760"/>
      <c r="UCO172" s="760"/>
      <c r="UCP172" s="760"/>
      <c r="UCQ172" s="760"/>
      <c r="UCR172" s="760"/>
      <c r="UCS172" s="760"/>
      <c r="UCT172" s="760"/>
      <c r="UCU172" s="760"/>
      <c r="UCV172" s="760"/>
      <c r="UCW172" s="760"/>
      <c r="UCX172" s="760"/>
      <c r="UCY172" s="760"/>
      <c r="UCZ172" s="760"/>
      <c r="UDA172" s="760"/>
      <c r="UDB172" s="760"/>
      <c r="UDC172" s="760"/>
      <c r="UDD172" s="760"/>
      <c r="UDE172" s="760"/>
      <c r="UDF172" s="760"/>
      <c r="UDG172" s="760"/>
      <c r="UDH172" s="760"/>
      <c r="UDI172" s="760"/>
      <c r="UDJ172" s="760"/>
      <c r="UDK172" s="760"/>
      <c r="UDL172" s="760"/>
      <c r="UDM172" s="760"/>
      <c r="UDN172" s="760"/>
      <c r="UDO172" s="760"/>
      <c r="UDP172" s="760"/>
      <c r="UDQ172" s="760"/>
      <c r="UDR172" s="760"/>
      <c r="UDS172" s="760"/>
      <c r="UDT172" s="760"/>
      <c r="UDU172" s="760"/>
      <c r="UDV172" s="760"/>
      <c r="UDW172" s="760"/>
      <c r="UDX172" s="760"/>
      <c r="UDY172" s="760"/>
      <c r="UDZ172" s="760"/>
      <c r="UEA172" s="760"/>
      <c r="UEB172" s="760"/>
      <c r="UEC172" s="760"/>
      <c r="UED172" s="760"/>
      <c r="UEE172" s="760"/>
      <c r="UEF172" s="760"/>
      <c r="UEG172" s="760"/>
      <c r="UEH172" s="760"/>
      <c r="UEI172" s="760"/>
      <c r="UEJ172" s="760"/>
      <c r="UEK172" s="760"/>
      <c r="UEL172" s="760"/>
      <c r="UEM172" s="760"/>
      <c r="UEN172" s="760"/>
      <c r="UEO172" s="760"/>
      <c r="UEP172" s="760"/>
      <c r="UEQ172" s="760"/>
      <c r="UER172" s="760"/>
      <c r="UES172" s="760"/>
      <c r="UET172" s="760"/>
      <c r="UEU172" s="760"/>
      <c r="UEV172" s="760"/>
      <c r="UEW172" s="760"/>
      <c r="UEX172" s="760"/>
      <c r="UEY172" s="760"/>
      <c r="UEZ172" s="760"/>
      <c r="UFA172" s="760"/>
      <c r="UFB172" s="760"/>
      <c r="UFC172" s="760"/>
      <c r="UFD172" s="760"/>
      <c r="UFE172" s="760"/>
      <c r="UFF172" s="760"/>
      <c r="UFG172" s="760"/>
      <c r="UFH172" s="760"/>
      <c r="UFI172" s="760"/>
      <c r="UFJ172" s="760"/>
      <c r="UFK172" s="760"/>
      <c r="UFL172" s="760"/>
      <c r="UFM172" s="760"/>
      <c r="UFN172" s="760"/>
      <c r="UFO172" s="760"/>
      <c r="UFP172" s="760"/>
      <c r="UFQ172" s="760"/>
      <c r="UFR172" s="760"/>
      <c r="UFS172" s="760"/>
      <c r="UFT172" s="760"/>
      <c r="UFU172" s="760"/>
      <c r="UFV172" s="760"/>
      <c r="UFW172" s="760"/>
      <c r="UFX172" s="760"/>
      <c r="UFY172" s="760"/>
      <c r="UFZ172" s="760"/>
      <c r="UGA172" s="760"/>
      <c r="UGB172" s="760"/>
      <c r="UGC172" s="760"/>
      <c r="UGD172" s="760"/>
      <c r="UGE172" s="760"/>
      <c r="UGF172" s="760"/>
      <c r="UGG172" s="760"/>
      <c r="UGH172" s="760"/>
      <c r="UGI172" s="760"/>
      <c r="UGJ172" s="760"/>
      <c r="UGK172" s="760"/>
      <c r="UGL172" s="760"/>
      <c r="UGM172" s="760"/>
      <c r="UGN172" s="760"/>
      <c r="UGO172" s="760"/>
      <c r="UGP172" s="760"/>
      <c r="UGQ172" s="760"/>
      <c r="UGR172" s="760"/>
      <c r="UGS172" s="760"/>
      <c r="UGT172" s="760"/>
      <c r="UGU172" s="760"/>
      <c r="UGV172" s="760"/>
      <c r="UGW172" s="760"/>
      <c r="UGX172" s="760"/>
      <c r="UGY172" s="760"/>
      <c r="UGZ172" s="760"/>
      <c r="UHA172" s="760"/>
      <c r="UHB172" s="760"/>
      <c r="UHC172" s="760"/>
      <c r="UHD172" s="760"/>
      <c r="UHE172" s="760"/>
      <c r="UHF172" s="760"/>
      <c r="UHG172" s="760"/>
      <c r="UHH172" s="760"/>
      <c r="UHI172" s="760"/>
      <c r="UHJ172" s="760"/>
      <c r="UHK172" s="760"/>
      <c r="UHL172" s="760"/>
      <c r="UHM172" s="760"/>
      <c r="UHN172" s="760"/>
      <c r="UHO172" s="760"/>
      <c r="UHP172" s="760"/>
      <c r="UHQ172" s="760"/>
      <c r="UHR172" s="760"/>
      <c r="UHS172" s="760"/>
      <c r="UHT172" s="760"/>
      <c r="UHU172" s="760"/>
      <c r="UHV172" s="760"/>
      <c r="UHW172" s="760"/>
      <c r="UHX172" s="760"/>
      <c r="UHY172" s="760"/>
      <c r="UHZ172" s="760"/>
      <c r="UIA172" s="760"/>
      <c r="UIB172" s="760"/>
      <c r="UIC172" s="760"/>
      <c r="UID172" s="760"/>
      <c r="UIE172" s="760"/>
      <c r="UIF172" s="760"/>
      <c r="UIG172" s="760"/>
      <c r="UIH172" s="760"/>
      <c r="UII172" s="760"/>
      <c r="UIJ172" s="760"/>
      <c r="UIK172" s="760"/>
      <c r="UIL172" s="760"/>
      <c r="UIM172" s="760"/>
      <c r="UIN172" s="760"/>
      <c r="UIO172" s="760"/>
      <c r="UIP172" s="760"/>
      <c r="UIQ172" s="760"/>
      <c r="UIR172" s="760"/>
      <c r="UIS172" s="760"/>
      <c r="UIT172" s="760"/>
      <c r="UIU172" s="760"/>
      <c r="UIV172" s="760"/>
      <c r="UIW172" s="760"/>
      <c r="UIX172" s="760"/>
      <c r="UIY172" s="760"/>
      <c r="UIZ172" s="760"/>
      <c r="UJA172" s="760"/>
      <c r="UJB172" s="760"/>
      <c r="UJC172" s="760"/>
      <c r="UJD172" s="760"/>
      <c r="UJE172" s="760"/>
      <c r="UJF172" s="760"/>
      <c r="UJG172" s="760"/>
      <c r="UJH172" s="760"/>
      <c r="UJI172" s="760"/>
      <c r="UJJ172" s="760"/>
      <c r="UJK172" s="760"/>
      <c r="UJL172" s="760"/>
      <c r="UJM172" s="760"/>
      <c r="UJN172" s="760"/>
      <c r="UJO172" s="760"/>
      <c r="UJP172" s="760"/>
      <c r="UJQ172" s="760"/>
      <c r="UJR172" s="760"/>
      <c r="UJS172" s="760"/>
      <c r="UJT172" s="760"/>
      <c r="UJU172" s="760"/>
      <c r="UJV172" s="760"/>
      <c r="UJW172" s="760"/>
      <c r="UJX172" s="760"/>
      <c r="UJY172" s="760"/>
      <c r="UJZ172" s="760"/>
      <c r="UKA172" s="760"/>
      <c r="UKB172" s="760"/>
      <c r="UKC172" s="760"/>
      <c r="UKD172" s="760"/>
      <c r="UKE172" s="760"/>
      <c r="UKF172" s="760"/>
      <c r="UKG172" s="760"/>
      <c r="UKH172" s="760"/>
      <c r="UKI172" s="760"/>
      <c r="UKJ172" s="760"/>
      <c r="UKK172" s="760"/>
      <c r="UKL172" s="760"/>
      <c r="UKM172" s="760"/>
      <c r="UKN172" s="760"/>
      <c r="UKO172" s="760"/>
      <c r="UKP172" s="760"/>
      <c r="UKQ172" s="760"/>
      <c r="UKR172" s="760"/>
      <c r="UKS172" s="760"/>
      <c r="UKT172" s="760"/>
      <c r="UKU172" s="760"/>
      <c r="UKV172" s="760"/>
      <c r="UKW172" s="760"/>
      <c r="UKX172" s="760"/>
      <c r="UKY172" s="760"/>
      <c r="UKZ172" s="760"/>
      <c r="ULA172" s="760"/>
      <c r="ULB172" s="760"/>
      <c r="ULC172" s="760"/>
      <c r="ULD172" s="760"/>
      <c r="ULE172" s="760"/>
      <c r="ULF172" s="760"/>
      <c r="ULG172" s="760"/>
      <c r="ULH172" s="760"/>
      <c r="ULI172" s="760"/>
      <c r="ULJ172" s="760"/>
      <c r="ULK172" s="760"/>
      <c r="ULL172" s="760"/>
      <c r="ULM172" s="760"/>
      <c r="ULN172" s="760"/>
      <c r="ULO172" s="760"/>
      <c r="ULP172" s="760"/>
      <c r="ULQ172" s="760"/>
      <c r="ULR172" s="760"/>
      <c r="ULS172" s="760"/>
      <c r="ULT172" s="760"/>
      <c r="ULU172" s="760"/>
      <c r="ULV172" s="760"/>
      <c r="ULW172" s="760"/>
      <c r="ULX172" s="760"/>
      <c r="ULY172" s="760"/>
      <c r="ULZ172" s="760"/>
      <c r="UMA172" s="760"/>
      <c r="UMB172" s="760"/>
      <c r="UMC172" s="760"/>
      <c r="UMD172" s="760"/>
      <c r="UME172" s="760"/>
      <c r="UMF172" s="760"/>
      <c r="UMG172" s="760"/>
      <c r="UMH172" s="760"/>
      <c r="UMI172" s="760"/>
      <c r="UMJ172" s="760"/>
      <c r="UMK172" s="760"/>
      <c r="UML172" s="760"/>
      <c r="UMM172" s="760"/>
      <c r="UMN172" s="760"/>
      <c r="UMO172" s="760"/>
      <c r="UMP172" s="760"/>
      <c r="UMQ172" s="760"/>
      <c r="UMR172" s="760"/>
      <c r="UMS172" s="760"/>
      <c r="UMT172" s="760"/>
      <c r="UMU172" s="760"/>
      <c r="UMV172" s="760"/>
      <c r="UMW172" s="760"/>
      <c r="UMX172" s="760"/>
      <c r="UMY172" s="760"/>
      <c r="UMZ172" s="760"/>
      <c r="UNA172" s="760"/>
      <c r="UNB172" s="760"/>
      <c r="UNC172" s="760"/>
      <c r="UND172" s="760"/>
      <c r="UNE172" s="760"/>
      <c r="UNF172" s="760"/>
      <c r="UNG172" s="760"/>
      <c r="UNH172" s="760"/>
      <c r="UNI172" s="760"/>
      <c r="UNJ172" s="760"/>
      <c r="UNK172" s="760"/>
      <c r="UNL172" s="760"/>
      <c r="UNM172" s="760"/>
      <c r="UNN172" s="760"/>
      <c r="UNO172" s="760"/>
      <c r="UNP172" s="760"/>
      <c r="UNQ172" s="760"/>
      <c r="UNR172" s="760"/>
      <c r="UNS172" s="760"/>
      <c r="UNT172" s="760"/>
      <c r="UNU172" s="760"/>
      <c r="UNV172" s="760"/>
      <c r="UNW172" s="760"/>
      <c r="UNX172" s="760"/>
      <c r="UNY172" s="760"/>
      <c r="UNZ172" s="760"/>
      <c r="UOA172" s="760"/>
      <c r="UOB172" s="760"/>
      <c r="UOC172" s="760"/>
      <c r="UOD172" s="760"/>
      <c r="UOE172" s="760"/>
      <c r="UOF172" s="760"/>
      <c r="UOG172" s="760"/>
      <c r="UOH172" s="760"/>
      <c r="UOI172" s="760"/>
      <c r="UOJ172" s="760"/>
      <c r="UOK172" s="760"/>
      <c r="UOL172" s="760"/>
      <c r="UOM172" s="760"/>
      <c r="UON172" s="760"/>
      <c r="UOO172" s="760"/>
      <c r="UOP172" s="760"/>
      <c r="UOQ172" s="760"/>
      <c r="UOR172" s="760"/>
      <c r="UOS172" s="760"/>
      <c r="UOT172" s="760"/>
      <c r="UOU172" s="760"/>
      <c r="UOV172" s="760"/>
      <c r="UOW172" s="760"/>
      <c r="UOX172" s="760"/>
      <c r="UOY172" s="760"/>
      <c r="UOZ172" s="760"/>
      <c r="UPA172" s="760"/>
      <c r="UPB172" s="760"/>
      <c r="UPC172" s="760"/>
      <c r="UPD172" s="760"/>
      <c r="UPE172" s="760"/>
      <c r="UPF172" s="760"/>
      <c r="UPG172" s="760"/>
      <c r="UPH172" s="760"/>
      <c r="UPI172" s="760"/>
      <c r="UPJ172" s="760"/>
      <c r="UPK172" s="760"/>
      <c r="UPL172" s="760"/>
      <c r="UPM172" s="760"/>
      <c r="UPN172" s="760"/>
      <c r="UPO172" s="760"/>
      <c r="UPP172" s="760"/>
      <c r="UPQ172" s="760"/>
      <c r="UPR172" s="760"/>
      <c r="UPS172" s="760"/>
      <c r="UPT172" s="760"/>
      <c r="UPU172" s="760"/>
      <c r="UPV172" s="760"/>
      <c r="UPW172" s="760"/>
      <c r="UPX172" s="760"/>
      <c r="UPY172" s="760"/>
      <c r="UPZ172" s="760"/>
      <c r="UQA172" s="760"/>
      <c r="UQB172" s="760"/>
      <c r="UQC172" s="760"/>
      <c r="UQD172" s="760"/>
      <c r="UQE172" s="760"/>
      <c r="UQF172" s="760"/>
      <c r="UQG172" s="760"/>
      <c r="UQH172" s="760"/>
      <c r="UQI172" s="760"/>
      <c r="UQJ172" s="760"/>
      <c r="UQK172" s="760"/>
      <c r="UQL172" s="760"/>
      <c r="UQM172" s="760"/>
      <c r="UQN172" s="760"/>
      <c r="UQO172" s="760"/>
      <c r="UQP172" s="760"/>
      <c r="UQQ172" s="760"/>
      <c r="UQR172" s="760"/>
      <c r="UQS172" s="760"/>
      <c r="UQT172" s="760"/>
      <c r="UQU172" s="760"/>
      <c r="UQV172" s="760"/>
      <c r="UQW172" s="760"/>
      <c r="UQX172" s="760"/>
      <c r="UQY172" s="760"/>
      <c r="UQZ172" s="760"/>
      <c r="URA172" s="760"/>
      <c r="URB172" s="760"/>
      <c r="URC172" s="760"/>
      <c r="URD172" s="760"/>
      <c r="URE172" s="760"/>
      <c r="URF172" s="760"/>
      <c r="URG172" s="760"/>
      <c r="URH172" s="760"/>
      <c r="URI172" s="760"/>
      <c r="URJ172" s="760"/>
      <c r="URK172" s="760"/>
      <c r="URL172" s="760"/>
      <c r="URM172" s="760"/>
      <c r="URN172" s="760"/>
      <c r="URO172" s="760"/>
      <c r="URP172" s="760"/>
      <c r="URQ172" s="760"/>
      <c r="URR172" s="760"/>
      <c r="URS172" s="760"/>
      <c r="URT172" s="760"/>
      <c r="URU172" s="760"/>
      <c r="URV172" s="760"/>
      <c r="URW172" s="760"/>
      <c r="URX172" s="760"/>
      <c r="URY172" s="760"/>
      <c r="URZ172" s="760"/>
      <c r="USA172" s="760"/>
      <c r="USB172" s="760"/>
      <c r="USC172" s="760"/>
      <c r="USD172" s="760"/>
      <c r="USE172" s="760"/>
      <c r="USF172" s="760"/>
      <c r="USG172" s="760"/>
      <c r="USH172" s="760"/>
      <c r="USI172" s="760"/>
      <c r="USJ172" s="760"/>
      <c r="USK172" s="760"/>
      <c r="USL172" s="760"/>
      <c r="USM172" s="760"/>
      <c r="USN172" s="760"/>
      <c r="USO172" s="760"/>
      <c r="USP172" s="760"/>
      <c r="USQ172" s="760"/>
      <c r="USR172" s="760"/>
      <c r="USS172" s="760"/>
      <c r="UST172" s="760"/>
      <c r="USU172" s="760"/>
      <c r="USV172" s="760"/>
      <c r="USW172" s="760"/>
      <c r="USX172" s="760"/>
      <c r="USY172" s="760"/>
      <c r="USZ172" s="760"/>
      <c r="UTA172" s="760"/>
      <c r="UTB172" s="760"/>
      <c r="UTC172" s="760"/>
      <c r="UTD172" s="760"/>
      <c r="UTE172" s="760"/>
      <c r="UTF172" s="760"/>
      <c r="UTG172" s="760"/>
      <c r="UTH172" s="760"/>
      <c r="UTI172" s="760"/>
      <c r="UTJ172" s="760"/>
      <c r="UTK172" s="760"/>
      <c r="UTL172" s="760"/>
      <c r="UTM172" s="760"/>
      <c r="UTN172" s="760"/>
      <c r="UTO172" s="760"/>
      <c r="UTP172" s="760"/>
      <c r="UTQ172" s="760"/>
      <c r="UTR172" s="760"/>
      <c r="UTS172" s="760"/>
      <c r="UTT172" s="760"/>
      <c r="UTU172" s="760"/>
      <c r="UTV172" s="760"/>
      <c r="UTW172" s="760"/>
      <c r="UTX172" s="760"/>
      <c r="UTY172" s="760"/>
      <c r="UTZ172" s="760"/>
      <c r="UUA172" s="760"/>
      <c r="UUB172" s="760"/>
      <c r="UUC172" s="760"/>
      <c r="UUD172" s="760"/>
      <c r="UUE172" s="760"/>
      <c r="UUF172" s="760"/>
      <c r="UUG172" s="760"/>
      <c r="UUH172" s="760"/>
      <c r="UUI172" s="760"/>
      <c r="UUJ172" s="760"/>
      <c r="UUK172" s="760"/>
      <c r="UUL172" s="760"/>
      <c r="UUM172" s="760"/>
      <c r="UUN172" s="760"/>
      <c r="UUO172" s="760"/>
      <c r="UUP172" s="760"/>
      <c r="UUQ172" s="760"/>
      <c r="UUR172" s="760"/>
      <c r="UUS172" s="760"/>
      <c r="UUT172" s="760"/>
      <c r="UUU172" s="760"/>
      <c r="UUV172" s="760"/>
      <c r="UUW172" s="760"/>
      <c r="UUX172" s="760"/>
      <c r="UUY172" s="760"/>
      <c r="UUZ172" s="760"/>
      <c r="UVA172" s="760"/>
      <c r="UVB172" s="760"/>
      <c r="UVC172" s="760"/>
      <c r="UVD172" s="760"/>
      <c r="UVE172" s="760"/>
      <c r="UVF172" s="760"/>
      <c r="UVG172" s="760"/>
      <c r="UVH172" s="760"/>
      <c r="UVI172" s="760"/>
      <c r="UVJ172" s="760"/>
      <c r="UVK172" s="760"/>
      <c r="UVL172" s="760"/>
      <c r="UVM172" s="760"/>
      <c r="UVN172" s="760"/>
      <c r="UVO172" s="760"/>
      <c r="UVP172" s="760"/>
      <c r="UVQ172" s="760"/>
      <c r="UVR172" s="760"/>
      <c r="UVS172" s="760"/>
      <c r="UVT172" s="760"/>
      <c r="UVU172" s="760"/>
      <c r="UVV172" s="760"/>
      <c r="UVW172" s="760"/>
      <c r="UVX172" s="760"/>
      <c r="UVY172" s="760"/>
      <c r="UVZ172" s="760"/>
      <c r="UWA172" s="760"/>
      <c r="UWB172" s="760"/>
      <c r="UWC172" s="760"/>
      <c r="UWD172" s="760"/>
      <c r="UWE172" s="760"/>
      <c r="UWF172" s="760"/>
      <c r="UWG172" s="760"/>
      <c r="UWH172" s="760"/>
      <c r="UWI172" s="760"/>
      <c r="UWJ172" s="760"/>
      <c r="UWK172" s="760"/>
      <c r="UWL172" s="760"/>
      <c r="UWM172" s="760"/>
      <c r="UWN172" s="760"/>
      <c r="UWO172" s="760"/>
      <c r="UWP172" s="760"/>
      <c r="UWQ172" s="760"/>
      <c r="UWR172" s="760"/>
      <c r="UWS172" s="760"/>
      <c r="UWT172" s="760"/>
      <c r="UWU172" s="760"/>
      <c r="UWV172" s="760"/>
      <c r="UWW172" s="760"/>
      <c r="UWX172" s="760"/>
      <c r="UWY172" s="760"/>
      <c r="UWZ172" s="760"/>
      <c r="UXA172" s="760"/>
      <c r="UXB172" s="760"/>
      <c r="UXC172" s="760"/>
      <c r="UXD172" s="760"/>
      <c r="UXE172" s="760"/>
      <c r="UXF172" s="760"/>
      <c r="UXG172" s="760"/>
      <c r="UXH172" s="760"/>
      <c r="UXI172" s="760"/>
      <c r="UXJ172" s="760"/>
      <c r="UXK172" s="760"/>
      <c r="UXL172" s="760"/>
      <c r="UXM172" s="760"/>
      <c r="UXN172" s="760"/>
      <c r="UXO172" s="760"/>
      <c r="UXP172" s="760"/>
      <c r="UXQ172" s="760"/>
      <c r="UXR172" s="760"/>
      <c r="UXS172" s="760"/>
      <c r="UXT172" s="760"/>
      <c r="UXU172" s="760"/>
      <c r="UXV172" s="760"/>
      <c r="UXW172" s="760"/>
      <c r="UXX172" s="760"/>
      <c r="UXY172" s="760"/>
      <c r="UXZ172" s="760"/>
      <c r="UYA172" s="760"/>
      <c r="UYB172" s="760"/>
      <c r="UYC172" s="760"/>
      <c r="UYD172" s="760"/>
      <c r="UYE172" s="760"/>
      <c r="UYF172" s="760"/>
      <c r="UYG172" s="760"/>
      <c r="UYH172" s="760"/>
      <c r="UYI172" s="760"/>
      <c r="UYJ172" s="760"/>
      <c r="UYK172" s="760"/>
      <c r="UYL172" s="760"/>
      <c r="UYM172" s="760"/>
      <c r="UYN172" s="760"/>
      <c r="UYO172" s="760"/>
      <c r="UYP172" s="760"/>
      <c r="UYQ172" s="760"/>
      <c r="UYR172" s="760"/>
      <c r="UYS172" s="760"/>
      <c r="UYT172" s="760"/>
      <c r="UYU172" s="760"/>
      <c r="UYV172" s="760"/>
      <c r="UYW172" s="760"/>
      <c r="UYX172" s="760"/>
      <c r="UYY172" s="760"/>
      <c r="UYZ172" s="760"/>
      <c r="UZA172" s="760"/>
      <c r="UZB172" s="760"/>
      <c r="UZC172" s="760"/>
      <c r="UZD172" s="760"/>
      <c r="UZE172" s="760"/>
      <c r="UZF172" s="760"/>
      <c r="UZG172" s="760"/>
      <c r="UZH172" s="760"/>
      <c r="UZI172" s="760"/>
      <c r="UZJ172" s="760"/>
      <c r="UZK172" s="760"/>
      <c r="UZL172" s="760"/>
      <c r="UZM172" s="760"/>
      <c r="UZN172" s="760"/>
      <c r="UZO172" s="760"/>
      <c r="UZP172" s="760"/>
      <c r="UZQ172" s="760"/>
      <c r="UZR172" s="760"/>
      <c r="UZS172" s="760"/>
      <c r="UZT172" s="760"/>
      <c r="UZU172" s="760"/>
      <c r="UZV172" s="760"/>
      <c r="UZW172" s="760"/>
      <c r="UZX172" s="760"/>
      <c r="UZY172" s="760"/>
      <c r="UZZ172" s="760"/>
      <c r="VAA172" s="760"/>
      <c r="VAB172" s="760"/>
      <c r="VAC172" s="760"/>
      <c r="VAD172" s="760"/>
      <c r="VAE172" s="760"/>
      <c r="VAF172" s="760"/>
      <c r="VAG172" s="760"/>
      <c r="VAH172" s="760"/>
      <c r="VAI172" s="760"/>
      <c r="VAJ172" s="760"/>
      <c r="VAK172" s="760"/>
      <c r="VAL172" s="760"/>
      <c r="VAM172" s="760"/>
      <c r="VAN172" s="760"/>
      <c r="VAO172" s="760"/>
      <c r="VAP172" s="760"/>
      <c r="VAQ172" s="760"/>
      <c r="VAR172" s="760"/>
      <c r="VAS172" s="760"/>
      <c r="VAT172" s="760"/>
      <c r="VAU172" s="760"/>
      <c r="VAV172" s="760"/>
      <c r="VAW172" s="760"/>
      <c r="VAX172" s="760"/>
      <c r="VAY172" s="760"/>
      <c r="VAZ172" s="760"/>
      <c r="VBA172" s="760"/>
      <c r="VBB172" s="760"/>
      <c r="VBC172" s="760"/>
      <c r="VBD172" s="760"/>
      <c r="VBE172" s="760"/>
      <c r="VBF172" s="760"/>
      <c r="VBG172" s="760"/>
      <c r="VBH172" s="760"/>
      <c r="VBI172" s="760"/>
      <c r="VBJ172" s="760"/>
      <c r="VBK172" s="760"/>
      <c r="VBL172" s="760"/>
      <c r="VBM172" s="760"/>
      <c r="VBN172" s="760"/>
      <c r="VBO172" s="760"/>
      <c r="VBP172" s="760"/>
      <c r="VBQ172" s="760"/>
      <c r="VBR172" s="760"/>
      <c r="VBS172" s="760"/>
      <c r="VBT172" s="760"/>
      <c r="VBU172" s="760"/>
      <c r="VBV172" s="760"/>
      <c r="VBW172" s="760"/>
      <c r="VBX172" s="760"/>
      <c r="VBY172" s="760"/>
      <c r="VBZ172" s="760"/>
      <c r="VCA172" s="760"/>
      <c r="VCB172" s="760"/>
      <c r="VCC172" s="760"/>
      <c r="VCD172" s="760"/>
      <c r="VCE172" s="760"/>
      <c r="VCF172" s="760"/>
      <c r="VCG172" s="760"/>
      <c r="VCH172" s="760"/>
      <c r="VCI172" s="760"/>
      <c r="VCJ172" s="760"/>
      <c r="VCK172" s="760"/>
      <c r="VCL172" s="760"/>
      <c r="VCM172" s="760"/>
      <c r="VCN172" s="760"/>
      <c r="VCO172" s="760"/>
      <c r="VCP172" s="760"/>
      <c r="VCQ172" s="760"/>
      <c r="VCR172" s="760"/>
      <c r="VCS172" s="760"/>
      <c r="VCT172" s="760"/>
      <c r="VCU172" s="760"/>
      <c r="VCV172" s="760"/>
      <c r="VCW172" s="760"/>
      <c r="VCX172" s="760"/>
      <c r="VCY172" s="760"/>
      <c r="VCZ172" s="760"/>
      <c r="VDA172" s="760"/>
      <c r="VDB172" s="760"/>
      <c r="VDC172" s="760"/>
      <c r="VDD172" s="760"/>
      <c r="VDE172" s="760"/>
      <c r="VDF172" s="760"/>
      <c r="VDG172" s="760"/>
      <c r="VDH172" s="760"/>
      <c r="VDI172" s="760"/>
      <c r="VDJ172" s="760"/>
      <c r="VDK172" s="760"/>
      <c r="VDL172" s="760"/>
      <c r="VDM172" s="760"/>
      <c r="VDN172" s="760"/>
      <c r="VDO172" s="760"/>
      <c r="VDP172" s="760"/>
      <c r="VDQ172" s="760"/>
      <c r="VDR172" s="760"/>
      <c r="VDS172" s="760"/>
      <c r="VDT172" s="760"/>
      <c r="VDU172" s="760"/>
      <c r="VDV172" s="760"/>
      <c r="VDW172" s="760"/>
      <c r="VDX172" s="760"/>
      <c r="VDY172" s="760"/>
      <c r="VDZ172" s="760"/>
      <c r="VEA172" s="760"/>
      <c r="VEB172" s="760"/>
      <c r="VEC172" s="760"/>
      <c r="VED172" s="760"/>
      <c r="VEE172" s="760"/>
      <c r="VEF172" s="760"/>
      <c r="VEG172" s="760"/>
      <c r="VEH172" s="760"/>
      <c r="VEI172" s="760"/>
      <c r="VEJ172" s="760"/>
      <c r="VEK172" s="760"/>
      <c r="VEL172" s="760"/>
      <c r="VEM172" s="760"/>
      <c r="VEN172" s="760"/>
      <c r="VEO172" s="760"/>
      <c r="VEP172" s="760"/>
      <c r="VEQ172" s="760"/>
      <c r="VER172" s="760"/>
      <c r="VES172" s="760"/>
      <c r="VET172" s="760"/>
      <c r="VEU172" s="760"/>
      <c r="VEV172" s="760"/>
      <c r="VEW172" s="760"/>
      <c r="VEX172" s="760"/>
      <c r="VEY172" s="760"/>
      <c r="VEZ172" s="760"/>
      <c r="VFA172" s="760"/>
      <c r="VFB172" s="760"/>
      <c r="VFC172" s="760"/>
      <c r="VFD172" s="760"/>
      <c r="VFE172" s="760"/>
      <c r="VFF172" s="760"/>
      <c r="VFG172" s="760"/>
      <c r="VFH172" s="760"/>
      <c r="VFI172" s="760"/>
      <c r="VFJ172" s="760"/>
      <c r="VFK172" s="760"/>
      <c r="VFL172" s="760"/>
      <c r="VFM172" s="760"/>
      <c r="VFN172" s="760"/>
      <c r="VFO172" s="760"/>
      <c r="VFP172" s="760"/>
      <c r="VFQ172" s="760"/>
      <c r="VFR172" s="760"/>
      <c r="VFS172" s="760"/>
      <c r="VFT172" s="760"/>
      <c r="VFU172" s="760"/>
      <c r="VFV172" s="760"/>
      <c r="VFW172" s="760"/>
      <c r="VFX172" s="760"/>
      <c r="VFY172" s="760"/>
      <c r="VFZ172" s="760"/>
      <c r="VGA172" s="760"/>
      <c r="VGB172" s="760"/>
      <c r="VGC172" s="760"/>
      <c r="VGD172" s="760"/>
      <c r="VGE172" s="760"/>
      <c r="VGF172" s="760"/>
      <c r="VGG172" s="760"/>
      <c r="VGH172" s="760"/>
      <c r="VGI172" s="760"/>
      <c r="VGJ172" s="760"/>
      <c r="VGK172" s="760"/>
      <c r="VGL172" s="760"/>
      <c r="VGM172" s="760"/>
      <c r="VGN172" s="760"/>
      <c r="VGO172" s="760"/>
      <c r="VGP172" s="760"/>
      <c r="VGQ172" s="760"/>
      <c r="VGR172" s="760"/>
      <c r="VGS172" s="760"/>
      <c r="VGT172" s="760"/>
      <c r="VGU172" s="760"/>
      <c r="VGV172" s="760"/>
      <c r="VGW172" s="760"/>
      <c r="VGX172" s="760"/>
      <c r="VGY172" s="760"/>
      <c r="VGZ172" s="760"/>
      <c r="VHA172" s="760"/>
      <c r="VHB172" s="760"/>
      <c r="VHC172" s="760"/>
      <c r="VHD172" s="760"/>
      <c r="VHE172" s="760"/>
      <c r="VHF172" s="760"/>
      <c r="VHG172" s="760"/>
      <c r="VHH172" s="760"/>
      <c r="VHI172" s="760"/>
      <c r="VHJ172" s="760"/>
      <c r="VHK172" s="760"/>
      <c r="VHL172" s="760"/>
      <c r="VHM172" s="760"/>
      <c r="VHN172" s="760"/>
      <c r="VHO172" s="760"/>
      <c r="VHP172" s="760"/>
      <c r="VHQ172" s="760"/>
      <c r="VHR172" s="760"/>
      <c r="VHS172" s="760"/>
      <c r="VHT172" s="760"/>
      <c r="VHU172" s="760"/>
      <c r="VHV172" s="760"/>
      <c r="VHW172" s="760"/>
      <c r="VHX172" s="760"/>
      <c r="VHY172" s="760"/>
      <c r="VHZ172" s="760"/>
      <c r="VIA172" s="760"/>
      <c r="VIB172" s="760"/>
      <c r="VIC172" s="760"/>
      <c r="VID172" s="760"/>
      <c r="VIE172" s="760"/>
      <c r="VIF172" s="760"/>
      <c r="VIG172" s="760"/>
      <c r="VIH172" s="760"/>
      <c r="VII172" s="760"/>
      <c r="VIJ172" s="760"/>
      <c r="VIK172" s="760"/>
      <c r="VIL172" s="760"/>
      <c r="VIM172" s="760"/>
      <c r="VIN172" s="760"/>
      <c r="VIO172" s="760"/>
      <c r="VIP172" s="760"/>
      <c r="VIQ172" s="760"/>
      <c r="VIR172" s="760"/>
      <c r="VIS172" s="760"/>
      <c r="VIT172" s="760"/>
      <c r="VIU172" s="760"/>
      <c r="VIV172" s="760"/>
      <c r="VIW172" s="760"/>
      <c r="VIX172" s="760"/>
      <c r="VIY172" s="760"/>
      <c r="VIZ172" s="760"/>
      <c r="VJA172" s="760"/>
      <c r="VJB172" s="760"/>
      <c r="VJC172" s="760"/>
      <c r="VJD172" s="760"/>
      <c r="VJE172" s="760"/>
      <c r="VJF172" s="760"/>
      <c r="VJG172" s="760"/>
      <c r="VJH172" s="760"/>
      <c r="VJI172" s="760"/>
      <c r="VJJ172" s="760"/>
      <c r="VJK172" s="760"/>
      <c r="VJL172" s="760"/>
      <c r="VJM172" s="760"/>
      <c r="VJN172" s="760"/>
      <c r="VJO172" s="760"/>
      <c r="VJP172" s="760"/>
      <c r="VJQ172" s="760"/>
      <c r="VJR172" s="760"/>
      <c r="VJS172" s="760"/>
      <c r="VJT172" s="760"/>
      <c r="VJU172" s="760"/>
      <c r="VJV172" s="760"/>
      <c r="VJW172" s="760"/>
      <c r="VJX172" s="760"/>
      <c r="VJY172" s="760"/>
      <c r="VJZ172" s="760"/>
      <c r="VKA172" s="760"/>
      <c r="VKB172" s="760"/>
      <c r="VKC172" s="760"/>
      <c r="VKD172" s="760"/>
      <c r="VKE172" s="760"/>
      <c r="VKF172" s="760"/>
      <c r="VKG172" s="760"/>
      <c r="VKH172" s="760"/>
      <c r="VKI172" s="760"/>
      <c r="VKJ172" s="760"/>
      <c r="VKK172" s="760"/>
      <c r="VKL172" s="760"/>
      <c r="VKM172" s="760"/>
      <c r="VKN172" s="760"/>
      <c r="VKO172" s="760"/>
      <c r="VKP172" s="760"/>
      <c r="VKQ172" s="760"/>
      <c r="VKR172" s="760"/>
      <c r="VKS172" s="760"/>
      <c r="VKT172" s="760"/>
      <c r="VKU172" s="760"/>
      <c r="VKV172" s="760"/>
      <c r="VKW172" s="760"/>
      <c r="VKX172" s="760"/>
      <c r="VKY172" s="760"/>
      <c r="VKZ172" s="760"/>
      <c r="VLA172" s="760"/>
      <c r="VLB172" s="760"/>
      <c r="VLC172" s="760"/>
      <c r="VLD172" s="760"/>
      <c r="VLE172" s="760"/>
      <c r="VLF172" s="760"/>
      <c r="VLG172" s="760"/>
      <c r="VLH172" s="760"/>
      <c r="VLI172" s="760"/>
      <c r="VLJ172" s="760"/>
      <c r="VLK172" s="760"/>
      <c r="VLL172" s="760"/>
      <c r="VLM172" s="760"/>
      <c r="VLN172" s="760"/>
      <c r="VLO172" s="760"/>
      <c r="VLP172" s="760"/>
      <c r="VLQ172" s="760"/>
      <c r="VLR172" s="760"/>
      <c r="VLS172" s="760"/>
      <c r="VLT172" s="760"/>
      <c r="VLU172" s="760"/>
      <c r="VLV172" s="760"/>
      <c r="VLW172" s="760"/>
      <c r="VLX172" s="760"/>
      <c r="VLY172" s="760"/>
      <c r="VLZ172" s="760"/>
      <c r="VMA172" s="760"/>
      <c r="VMB172" s="760"/>
      <c r="VMC172" s="760"/>
      <c r="VMD172" s="760"/>
      <c r="VME172" s="760"/>
      <c r="VMF172" s="760"/>
      <c r="VMG172" s="760"/>
      <c r="VMH172" s="760"/>
      <c r="VMI172" s="760"/>
      <c r="VMJ172" s="760"/>
      <c r="VMK172" s="760"/>
      <c r="VML172" s="760"/>
      <c r="VMM172" s="760"/>
      <c r="VMN172" s="760"/>
      <c r="VMO172" s="760"/>
      <c r="VMP172" s="760"/>
      <c r="VMQ172" s="760"/>
      <c r="VMR172" s="760"/>
      <c r="VMS172" s="760"/>
      <c r="VMT172" s="760"/>
      <c r="VMU172" s="760"/>
      <c r="VMV172" s="760"/>
      <c r="VMW172" s="760"/>
      <c r="VMX172" s="760"/>
      <c r="VMY172" s="760"/>
      <c r="VMZ172" s="760"/>
      <c r="VNA172" s="760"/>
      <c r="VNB172" s="760"/>
      <c r="VNC172" s="760"/>
      <c r="VND172" s="760"/>
      <c r="VNE172" s="760"/>
      <c r="VNF172" s="760"/>
      <c r="VNG172" s="760"/>
      <c r="VNH172" s="760"/>
      <c r="VNI172" s="760"/>
      <c r="VNJ172" s="760"/>
      <c r="VNK172" s="760"/>
      <c r="VNL172" s="760"/>
      <c r="VNM172" s="760"/>
      <c r="VNN172" s="760"/>
      <c r="VNO172" s="760"/>
      <c r="VNP172" s="760"/>
      <c r="VNQ172" s="760"/>
      <c r="VNR172" s="760"/>
      <c r="VNS172" s="760"/>
      <c r="VNT172" s="760"/>
      <c r="VNU172" s="760"/>
      <c r="VNV172" s="760"/>
      <c r="VNW172" s="760"/>
      <c r="VNX172" s="760"/>
      <c r="VNY172" s="760"/>
      <c r="VNZ172" s="760"/>
      <c r="VOA172" s="760"/>
      <c r="VOB172" s="760"/>
      <c r="VOC172" s="760"/>
      <c r="VOD172" s="760"/>
      <c r="VOE172" s="760"/>
      <c r="VOF172" s="760"/>
      <c r="VOG172" s="760"/>
      <c r="VOH172" s="760"/>
      <c r="VOI172" s="760"/>
      <c r="VOJ172" s="760"/>
      <c r="VOK172" s="760"/>
      <c r="VOL172" s="760"/>
      <c r="VOM172" s="760"/>
      <c r="VON172" s="760"/>
      <c r="VOO172" s="760"/>
      <c r="VOP172" s="760"/>
      <c r="VOQ172" s="760"/>
      <c r="VOR172" s="760"/>
      <c r="VOS172" s="760"/>
      <c r="VOT172" s="760"/>
      <c r="VOU172" s="760"/>
      <c r="VOV172" s="760"/>
      <c r="VOW172" s="760"/>
      <c r="VOX172" s="760"/>
      <c r="VOY172" s="760"/>
      <c r="VOZ172" s="760"/>
      <c r="VPA172" s="760"/>
      <c r="VPB172" s="760"/>
      <c r="VPC172" s="760"/>
      <c r="VPD172" s="760"/>
      <c r="VPE172" s="760"/>
      <c r="VPF172" s="760"/>
      <c r="VPG172" s="760"/>
      <c r="VPH172" s="760"/>
      <c r="VPI172" s="760"/>
      <c r="VPJ172" s="760"/>
      <c r="VPK172" s="760"/>
      <c r="VPL172" s="760"/>
      <c r="VPM172" s="760"/>
      <c r="VPN172" s="760"/>
      <c r="VPO172" s="760"/>
      <c r="VPP172" s="760"/>
      <c r="VPQ172" s="760"/>
      <c r="VPR172" s="760"/>
      <c r="VPS172" s="760"/>
      <c r="VPT172" s="760"/>
      <c r="VPU172" s="760"/>
      <c r="VPV172" s="760"/>
      <c r="VPW172" s="760"/>
      <c r="VPX172" s="760"/>
      <c r="VPY172" s="760"/>
      <c r="VPZ172" s="760"/>
      <c r="VQA172" s="760"/>
      <c r="VQB172" s="760"/>
      <c r="VQC172" s="760"/>
      <c r="VQD172" s="760"/>
      <c r="VQE172" s="760"/>
      <c r="VQF172" s="760"/>
      <c r="VQG172" s="760"/>
      <c r="VQH172" s="760"/>
      <c r="VQI172" s="760"/>
      <c r="VQJ172" s="760"/>
      <c r="VQK172" s="760"/>
      <c r="VQL172" s="760"/>
      <c r="VQM172" s="760"/>
      <c r="VQN172" s="760"/>
      <c r="VQO172" s="760"/>
      <c r="VQP172" s="760"/>
      <c r="VQQ172" s="760"/>
      <c r="VQR172" s="760"/>
      <c r="VQS172" s="760"/>
      <c r="VQT172" s="760"/>
      <c r="VQU172" s="760"/>
      <c r="VQV172" s="760"/>
      <c r="VQW172" s="760"/>
      <c r="VQX172" s="760"/>
      <c r="VQY172" s="760"/>
      <c r="VQZ172" s="760"/>
      <c r="VRA172" s="760"/>
      <c r="VRB172" s="760"/>
      <c r="VRC172" s="760"/>
      <c r="VRD172" s="760"/>
      <c r="VRE172" s="760"/>
      <c r="VRF172" s="760"/>
      <c r="VRG172" s="760"/>
      <c r="VRH172" s="760"/>
      <c r="VRI172" s="760"/>
      <c r="VRJ172" s="760"/>
      <c r="VRK172" s="760"/>
      <c r="VRL172" s="760"/>
      <c r="VRM172" s="760"/>
      <c r="VRN172" s="760"/>
      <c r="VRO172" s="760"/>
      <c r="VRP172" s="760"/>
      <c r="VRQ172" s="760"/>
      <c r="VRR172" s="760"/>
      <c r="VRS172" s="760"/>
      <c r="VRT172" s="760"/>
      <c r="VRU172" s="760"/>
      <c r="VRV172" s="760"/>
      <c r="VRW172" s="760"/>
      <c r="VRX172" s="760"/>
      <c r="VRY172" s="760"/>
      <c r="VRZ172" s="760"/>
      <c r="VSA172" s="760"/>
      <c r="VSB172" s="760"/>
      <c r="VSC172" s="760"/>
      <c r="VSD172" s="760"/>
      <c r="VSE172" s="760"/>
      <c r="VSF172" s="760"/>
      <c r="VSG172" s="760"/>
      <c r="VSH172" s="760"/>
      <c r="VSI172" s="760"/>
      <c r="VSJ172" s="760"/>
      <c r="VSK172" s="760"/>
      <c r="VSL172" s="760"/>
      <c r="VSM172" s="760"/>
      <c r="VSN172" s="760"/>
      <c r="VSO172" s="760"/>
      <c r="VSP172" s="760"/>
      <c r="VSQ172" s="760"/>
      <c r="VSR172" s="760"/>
      <c r="VSS172" s="760"/>
      <c r="VST172" s="760"/>
      <c r="VSU172" s="760"/>
      <c r="VSV172" s="760"/>
      <c r="VSW172" s="760"/>
      <c r="VSX172" s="760"/>
      <c r="VSY172" s="760"/>
      <c r="VSZ172" s="760"/>
      <c r="VTA172" s="760"/>
      <c r="VTB172" s="760"/>
      <c r="VTC172" s="760"/>
      <c r="VTD172" s="760"/>
      <c r="VTE172" s="760"/>
      <c r="VTF172" s="760"/>
      <c r="VTG172" s="760"/>
      <c r="VTH172" s="760"/>
      <c r="VTI172" s="760"/>
      <c r="VTJ172" s="760"/>
      <c r="VTK172" s="760"/>
      <c r="VTL172" s="760"/>
      <c r="VTM172" s="760"/>
      <c r="VTN172" s="760"/>
      <c r="VTO172" s="760"/>
      <c r="VTP172" s="760"/>
      <c r="VTQ172" s="760"/>
      <c r="VTR172" s="760"/>
      <c r="VTS172" s="760"/>
      <c r="VTT172" s="760"/>
      <c r="VTU172" s="760"/>
      <c r="VTV172" s="760"/>
      <c r="VTW172" s="760"/>
      <c r="VTX172" s="760"/>
      <c r="VTY172" s="760"/>
      <c r="VTZ172" s="760"/>
      <c r="VUA172" s="760"/>
      <c r="VUB172" s="760"/>
      <c r="VUC172" s="760"/>
      <c r="VUD172" s="760"/>
      <c r="VUE172" s="760"/>
      <c r="VUF172" s="760"/>
      <c r="VUG172" s="760"/>
      <c r="VUH172" s="760"/>
      <c r="VUI172" s="760"/>
      <c r="VUJ172" s="760"/>
      <c r="VUK172" s="760"/>
      <c r="VUL172" s="760"/>
      <c r="VUM172" s="760"/>
      <c r="VUN172" s="760"/>
      <c r="VUO172" s="760"/>
      <c r="VUP172" s="760"/>
      <c r="VUQ172" s="760"/>
      <c r="VUR172" s="760"/>
      <c r="VUS172" s="760"/>
      <c r="VUT172" s="760"/>
      <c r="VUU172" s="760"/>
      <c r="VUV172" s="760"/>
      <c r="VUW172" s="760"/>
      <c r="VUX172" s="760"/>
      <c r="VUY172" s="760"/>
      <c r="VUZ172" s="760"/>
      <c r="VVA172" s="760"/>
      <c r="VVB172" s="760"/>
      <c r="VVC172" s="760"/>
      <c r="VVD172" s="760"/>
      <c r="VVE172" s="760"/>
      <c r="VVF172" s="760"/>
      <c r="VVG172" s="760"/>
      <c r="VVH172" s="760"/>
      <c r="VVI172" s="760"/>
      <c r="VVJ172" s="760"/>
      <c r="VVK172" s="760"/>
      <c r="VVL172" s="760"/>
      <c r="VVM172" s="760"/>
      <c r="VVN172" s="760"/>
      <c r="VVO172" s="760"/>
      <c r="VVP172" s="760"/>
      <c r="VVQ172" s="760"/>
      <c r="VVR172" s="760"/>
      <c r="VVS172" s="760"/>
      <c r="VVT172" s="760"/>
      <c r="VVU172" s="760"/>
      <c r="VVV172" s="760"/>
      <c r="VVW172" s="760"/>
      <c r="VVX172" s="760"/>
      <c r="VVY172" s="760"/>
      <c r="VVZ172" s="760"/>
      <c r="VWA172" s="760"/>
      <c r="VWB172" s="760"/>
      <c r="VWC172" s="760"/>
      <c r="VWD172" s="760"/>
      <c r="VWE172" s="760"/>
      <c r="VWF172" s="760"/>
      <c r="VWG172" s="760"/>
      <c r="VWH172" s="760"/>
      <c r="VWI172" s="760"/>
      <c r="VWJ172" s="760"/>
      <c r="VWK172" s="760"/>
      <c r="VWL172" s="760"/>
      <c r="VWM172" s="760"/>
      <c r="VWN172" s="760"/>
      <c r="VWO172" s="760"/>
      <c r="VWP172" s="760"/>
      <c r="VWQ172" s="760"/>
      <c r="VWR172" s="760"/>
      <c r="VWS172" s="760"/>
      <c r="VWT172" s="760"/>
      <c r="VWU172" s="760"/>
      <c r="VWV172" s="760"/>
      <c r="VWW172" s="760"/>
      <c r="VWX172" s="760"/>
      <c r="VWY172" s="760"/>
      <c r="VWZ172" s="760"/>
      <c r="VXA172" s="760"/>
      <c r="VXB172" s="760"/>
      <c r="VXC172" s="760"/>
      <c r="VXD172" s="760"/>
      <c r="VXE172" s="760"/>
      <c r="VXF172" s="760"/>
      <c r="VXG172" s="760"/>
      <c r="VXH172" s="760"/>
      <c r="VXI172" s="760"/>
      <c r="VXJ172" s="760"/>
      <c r="VXK172" s="760"/>
      <c r="VXL172" s="760"/>
      <c r="VXM172" s="760"/>
      <c r="VXN172" s="760"/>
      <c r="VXO172" s="760"/>
      <c r="VXP172" s="760"/>
      <c r="VXQ172" s="760"/>
      <c r="VXR172" s="760"/>
      <c r="VXS172" s="760"/>
      <c r="VXT172" s="760"/>
      <c r="VXU172" s="760"/>
      <c r="VXV172" s="760"/>
      <c r="VXW172" s="760"/>
      <c r="VXX172" s="760"/>
      <c r="VXY172" s="760"/>
      <c r="VXZ172" s="760"/>
      <c r="VYA172" s="760"/>
      <c r="VYB172" s="760"/>
      <c r="VYC172" s="760"/>
      <c r="VYD172" s="760"/>
      <c r="VYE172" s="760"/>
      <c r="VYF172" s="760"/>
      <c r="VYG172" s="760"/>
      <c r="VYH172" s="760"/>
      <c r="VYI172" s="760"/>
      <c r="VYJ172" s="760"/>
      <c r="VYK172" s="760"/>
      <c r="VYL172" s="760"/>
      <c r="VYM172" s="760"/>
      <c r="VYN172" s="760"/>
      <c r="VYO172" s="760"/>
      <c r="VYP172" s="760"/>
      <c r="VYQ172" s="760"/>
      <c r="VYR172" s="760"/>
      <c r="VYS172" s="760"/>
      <c r="VYT172" s="760"/>
      <c r="VYU172" s="760"/>
      <c r="VYV172" s="760"/>
      <c r="VYW172" s="760"/>
      <c r="VYX172" s="760"/>
      <c r="VYY172" s="760"/>
      <c r="VYZ172" s="760"/>
      <c r="VZA172" s="760"/>
      <c r="VZB172" s="760"/>
      <c r="VZC172" s="760"/>
      <c r="VZD172" s="760"/>
      <c r="VZE172" s="760"/>
      <c r="VZF172" s="760"/>
      <c r="VZG172" s="760"/>
      <c r="VZH172" s="760"/>
      <c r="VZI172" s="760"/>
      <c r="VZJ172" s="760"/>
      <c r="VZK172" s="760"/>
      <c r="VZL172" s="760"/>
      <c r="VZM172" s="760"/>
      <c r="VZN172" s="760"/>
      <c r="VZO172" s="760"/>
      <c r="VZP172" s="760"/>
      <c r="VZQ172" s="760"/>
      <c r="VZR172" s="760"/>
      <c r="VZS172" s="760"/>
      <c r="VZT172" s="760"/>
      <c r="VZU172" s="760"/>
      <c r="VZV172" s="760"/>
      <c r="VZW172" s="760"/>
      <c r="VZX172" s="760"/>
      <c r="VZY172" s="760"/>
      <c r="VZZ172" s="760"/>
      <c r="WAA172" s="760"/>
      <c r="WAB172" s="760"/>
      <c r="WAC172" s="760"/>
      <c r="WAD172" s="760"/>
      <c r="WAE172" s="760"/>
      <c r="WAF172" s="760"/>
      <c r="WAG172" s="760"/>
      <c r="WAH172" s="760"/>
      <c r="WAI172" s="760"/>
      <c r="WAJ172" s="760"/>
      <c r="WAK172" s="760"/>
      <c r="WAL172" s="760"/>
      <c r="WAM172" s="760"/>
      <c r="WAN172" s="760"/>
      <c r="WAO172" s="760"/>
      <c r="WAP172" s="760"/>
      <c r="WAQ172" s="760"/>
      <c r="WAR172" s="760"/>
      <c r="WAS172" s="760"/>
      <c r="WAT172" s="760"/>
      <c r="WAU172" s="760"/>
      <c r="WAV172" s="760"/>
      <c r="WAW172" s="760"/>
      <c r="WAX172" s="760"/>
      <c r="WAY172" s="760"/>
      <c r="WAZ172" s="760"/>
      <c r="WBA172" s="760"/>
      <c r="WBB172" s="760"/>
      <c r="WBC172" s="760"/>
      <c r="WBD172" s="760"/>
      <c r="WBE172" s="760"/>
      <c r="WBF172" s="760"/>
      <c r="WBG172" s="760"/>
      <c r="WBH172" s="760"/>
      <c r="WBI172" s="760"/>
      <c r="WBJ172" s="760"/>
      <c r="WBK172" s="760"/>
      <c r="WBL172" s="760"/>
      <c r="WBM172" s="760"/>
      <c r="WBN172" s="760"/>
      <c r="WBO172" s="760"/>
      <c r="WBP172" s="760"/>
      <c r="WBQ172" s="760"/>
      <c r="WBR172" s="760"/>
      <c r="WBS172" s="760"/>
      <c r="WBT172" s="760"/>
      <c r="WBU172" s="760"/>
      <c r="WBV172" s="760"/>
      <c r="WBW172" s="760"/>
      <c r="WBX172" s="760"/>
      <c r="WBY172" s="760"/>
      <c r="WBZ172" s="760"/>
      <c r="WCA172" s="760"/>
      <c r="WCB172" s="760"/>
      <c r="WCC172" s="760"/>
      <c r="WCD172" s="760"/>
      <c r="WCE172" s="760"/>
      <c r="WCF172" s="760"/>
      <c r="WCG172" s="760"/>
      <c r="WCH172" s="760"/>
      <c r="WCI172" s="760"/>
      <c r="WCJ172" s="760"/>
      <c r="WCK172" s="760"/>
      <c r="WCL172" s="760"/>
      <c r="WCM172" s="760"/>
      <c r="WCN172" s="760"/>
      <c r="WCO172" s="760"/>
      <c r="WCP172" s="760"/>
      <c r="WCQ172" s="760"/>
      <c r="WCR172" s="760"/>
      <c r="WCS172" s="760"/>
      <c r="WCT172" s="760"/>
      <c r="WCU172" s="760"/>
      <c r="WCV172" s="760"/>
      <c r="WCW172" s="760"/>
      <c r="WCX172" s="760"/>
      <c r="WCY172" s="760"/>
      <c r="WCZ172" s="760"/>
      <c r="WDA172" s="760"/>
      <c r="WDB172" s="760"/>
      <c r="WDC172" s="760"/>
      <c r="WDD172" s="760"/>
      <c r="WDE172" s="760"/>
      <c r="WDF172" s="760"/>
      <c r="WDG172" s="760"/>
      <c r="WDH172" s="760"/>
      <c r="WDI172" s="760"/>
      <c r="WDJ172" s="760"/>
      <c r="WDK172" s="760"/>
      <c r="WDL172" s="760"/>
      <c r="WDM172" s="760"/>
      <c r="WDN172" s="760"/>
      <c r="WDO172" s="760"/>
      <c r="WDP172" s="760"/>
      <c r="WDQ172" s="760"/>
      <c r="WDR172" s="760"/>
      <c r="WDS172" s="760"/>
      <c r="WDT172" s="760"/>
      <c r="WDU172" s="760"/>
      <c r="WDV172" s="760"/>
      <c r="WDW172" s="760"/>
      <c r="WDX172" s="760"/>
      <c r="WDY172" s="760"/>
      <c r="WDZ172" s="760"/>
      <c r="WEA172" s="760"/>
      <c r="WEB172" s="760"/>
      <c r="WEC172" s="760"/>
      <c r="WED172" s="760"/>
      <c r="WEE172" s="760"/>
      <c r="WEF172" s="760"/>
      <c r="WEG172" s="760"/>
      <c r="WEH172" s="760"/>
      <c r="WEI172" s="760"/>
      <c r="WEJ172" s="760"/>
      <c r="WEK172" s="760"/>
      <c r="WEL172" s="760"/>
      <c r="WEM172" s="760"/>
      <c r="WEN172" s="760"/>
      <c r="WEO172" s="760"/>
      <c r="WEP172" s="760"/>
      <c r="WEQ172" s="760"/>
      <c r="WER172" s="760"/>
      <c r="WES172" s="760"/>
      <c r="WET172" s="760"/>
      <c r="WEU172" s="760"/>
      <c r="WEV172" s="760"/>
      <c r="WEW172" s="760"/>
      <c r="WEX172" s="760"/>
      <c r="WEY172" s="760"/>
      <c r="WEZ172" s="760"/>
      <c r="WFA172" s="760"/>
      <c r="WFB172" s="760"/>
      <c r="WFC172" s="760"/>
      <c r="WFD172" s="760"/>
      <c r="WFE172" s="760"/>
      <c r="WFF172" s="760"/>
      <c r="WFG172" s="760"/>
      <c r="WFH172" s="760"/>
      <c r="WFI172" s="760"/>
      <c r="WFJ172" s="760"/>
      <c r="WFK172" s="760"/>
      <c r="WFL172" s="760"/>
      <c r="WFM172" s="760"/>
      <c r="WFN172" s="760"/>
      <c r="WFO172" s="760"/>
      <c r="WFP172" s="760"/>
      <c r="WFQ172" s="760"/>
      <c r="WFR172" s="760"/>
      <c r="WFS172" s="760"/>
      <c r="WFT172" s="760"/>
      <c r="WFU172" s="760"/>
      <c r="WFV172" s="760"/>
      <c r="WFW172" s="760"/>
      <c r="WFX172" s="760"/>
      <c r="WFY172" s="760"/>
      <c r="WFZ172" s="760"/>
      <c r="WGA172" s="760"/>
      <c r="WGB172" s="760"/>
      <c r="WGC172" s="760"/>
      <c r="WGD172" s="760"/>
      <c r="WGE172" s="760"/>
      <c r="WGF172" s="760"/>
      <c r="WGG172" s="760"/>
      <c r="WGH172" s="760"/>
      <c r="WGI172" s="760"/>
      <c r="WGJ172" s="760"/>
      <c r="WGK172" s="760"/>
      <c r="WGL172" s="760"/>
      <c r="WGM172" s="760"/>
      <c r="WGN172" s="760"/>
      <c r="WGO172" s="760"/>
      <c r="WGP172" s="760"/>
      <c r="WGQ172" s="760"/>
      <c r="WGR172" s="760"/>
      <c r="WGS172" s="760"/>
      <c r="WGT172" s="760"/>
      <c r="WGU172" s="760"/>
      <c r="WGV172" s="760"/>
      <c r="WGW172" s="760"/>
      <c r="WGX172" s="760"/>
      <c r="WGY172" s="760"/>
      <c r="WGZ172" s="760"/>
      <c r="WHA172" s="760"/>
      <c r="WHB172" s="760"/>
      <c r="WHC172" s="760"/>
      <c r="WHD172" s="760"/>
      <c r="WHE172" s="760"/>
      <c r="WHF172" s="760"/>
      <c r="WHG172" s="760"/>
      <c r="WHH172" s="760"/>
      <c r="WHI172" s="760"/>
      <c r="WHJ172" s="760"/>
      <c r="WHK172" s="760"/>
      <c r="WHL172" s="760"/>
      <c r="WHM172" s="760"/>
      <c r="WHN172" s="760"/>
      <c r="WHO172" s="760"/>
      <c r="WHP172" s="760"/>
      <c r="WHQ172" s="760"/>
      <c r="WHR172" s="760"/>
      <c r="WHS172" s="760"/>
      <c r="WHT172" s="760"/>
      <c r="WHU172" s="760"/>
      <c r="WHV172" s="760"/>
      <c r="WHW172" s="760"/>
      <c r="WHX172" s="760"/>
      <c r="WHY172" s="760"/>
      <c r="WHZ172" s="760"/>
      <c r="WIA172" s="760"/>
      <c r="WIB172" s="760"/>
      <c r="WIC172" s="760"/>
      <c r="WID172" s="760"/>
      <c r="WIE172" s="760"/>
      <c r="WIF172" s="760"/>
      <c r="WIG172" s="760"/>
      <c r="WIH172" s="760"/>
      <c r="WII172" s="760"/>
      <c r="WIJ172" s="760"/>
      <c r="WIK172" s="760"/>
      <c r="WIL172" s="760"/>
      <c r="WIM172" s="760"/>
      <c r="WIN172" s="760"/>
      <c r="WIO172" s="760"/>
      <c r="WIP172" s="760"/>
      <c r="WIQ172" s="760"/>
      <c r="WIR172" s="760"/>
      <c r="WIS172" s="760"/>
      <c r="WIT172" s="760"/>
      <c r="WIU172" s="760"/>
      <c r="WIV172" s="760"/>
      <c r="WIW172" s="760"/>
      <c r="WIX172" s="760"/>
      <c r="WIY172" s="760"/>
      <c r="WIZ172" s="760"/>
      <c r="WJA172" s="760"/>
      <c r="WJB172" s="760"/>
      <c r="WJC172" s="760"/>
      <c r="WJD172" s="760"/>
      <c r="WJE172" s="760"/>
      <c r="WJF172" s="760"/>
      <c r="WJG172" s="760"/>
      <c r="WJH172" s="760"/>
      <c r="WJI172" s="760"/>
      <c r="WJJ172" s="760"/>
      <c r="WJK172" s="760"/>
      <c r="WJL172" s="760"/>
      <c r="WJM172" s="760"/>
      <c r="WJN172" s="760"/>
      <c r="WJO172" s="760"/>
      <c r="WJP172" s="760"/>
      <c r="WJQ172" s="760"/>
      <c r="WJR172" s="760"/>
      <c r="WJS172" s="760"/>
      <c r="WJT172" s="760"/>
      <c r="WJU172" s="760"/>
      <c r="WJV172" s="760"/>
      <c r="WJW172" s="760"/>
      <c r="WJX172" s="760"/>
      <c r="WJY172" s="760"/>
      <c r="WJZ172" s="760"/>
      <c r="WKA172" s="760"/>
      <c r="WKB172" s="760"/>
      <c r="WKC172" s="760"/>
      <c r="WKD172" s="760"/>
      <c r="WKE172" s="760"/>
      <c r="WKF172" s="760"/>
      <c r="WKG172" s="760"/>
      <c r="WKH172" s="760"/>
      <c r="WKI172" s="760"/>
      <c r="WKJ172" s="760"/>
      <c r="WKK172" s="760"/>
      <c r="WKL172" s="760"/>
      <c r="WKM172" s="760"/>
      <c r="WKN172" s="760"/>
      <c r="WKO172" s="760"/>
      <c r="WKP172" s="760"/>
      <c r="WKQ172" s="760"/>
      <c r="WKR172" s="760"/>
      <c r="WKS172" s="760"/>
      <c r="WKT172" s="760"/>
      <c r="WKU172" s="760"/>
      <c r="WKV172" s="760"/>
      <c r="WKW172" s="760"/>
      <c r="WKX172" s="760"/>
      <c r="WKY172" s="760"/>
      <c r="WKZ172" s="760"/>
      <c r="WLA172" s="760"/>
      <c r="WLB172" s="760"/>
      <c r="WLC172" s="760"/>
      <c r="WLD172" s="760"/>
      <c r="WLE172" s="760"/>
      <c r="WLF172" s="760"/>
      <c r="WLG172" s="760"/>
      <c r="WLH172" s="760"/>
      <c r="WLI172" s="760"/>
      <c r="WLJ172" s="760"/>
      <c r="WLK172" s="760"/>
      <c r="WLL172" s="760"/>
      <c r="WLM172" s="760"/>
      <c r="WLN172" s="760"/>
      <c r="WLO172" s="760"/>
      <c r="WLP172" s="760"/>
      <c r="WLQ172" s="760"/>
      <c r="WLR172" s="760"/>
      <c r="WLS172" s="760"/>
      <c r="WLT172" s="760"/>
      <c r="WLU172" s="760"/>
      <c r="WLV172" s="760"/>
      <c r="WLW172" s="760"/>
      <c r="WLX172" s="760"/>
      <c r="WLY172" s="760"/>
      <c r="WLZ172" s="760"/>
      <c r="WMA172" s="760"/>
      <c r="WMB172" s="760"/>
      <c r="WMC172" s="760"/>
      <c r="WMD172" s="760"/>
      <c r="WME172" s="760"/>
      <c r="WMF172" s="760"/>
      <c r="WMG172" s="760"/>
      <c r="WMH172" s="760"/>
      <c r="WMI172" s="760"/>
      <c r="WMJ172" s="760"/>
      <c r="WMK172" s="760"/>
      <c r="WML172" s="760"/>
      <c r="WMM172" s="760"/>
      <c r="WMN172" s="760"/>
      <c r="WMO172" s="760"/>
      <c r="WMP172" s="760"/>
      <c r="WMQ172" s="760"/>
      <c r="WMR172" s="760"/>
      <c r="WMS172" s="760"/>
      <c r="WMT172" s="760"/>
      <c r="WMU172" s="760"/>
      <c r="WMV172" s="760"/>
      <c r="WMW172" s="760"/>
      <c r="WMX172" s="760"/>
      <c r="WMY172" s="760"/>
      <c r="WMZ172" s="760"/>
      <c r="WNA172" s="760"/>
      <c r="WNB172" s="760"/>
      <c r="WNC172" s="760"/>
      <c r="WND172" s="760"/>
      <c r="WNE172" s="760"/>
      <c r="WNF172" s="760"/>
      <c r="WNG172" s="760"/>
      <c r="WNH172" s="760"/>
      <c r="WNI172" s="760"/>
      <c r="WNJ172" s="760"/>
      <c r="WNK172" s="760"/>
      <c r="WNL172" s="760"/>
      <c r="WNM172" s="760"/>
      <c r="WNN172" s="760"/>
      <c r="WNO172" s="760"/>
      <c r="WNP172" s="760"/>
      <c r="WNQ172" s="760"/>
      <c r="WNR172" s="760"/>
      <c r="WNS172" s="760"/>
      <c r="WNT172" s="760"/>
      <c r="WNU172" s="760"/>
      <c r="WNV172" s="760"/>
      <c r="WNW172" s="760"/>
      <c r="WNX172" s="760"/>
      <c r="WNY172" s="760"/>
      <c r="WNZ172" s="760"/>
      <c r="WOA172" s="760"/>
      <c r="WOB172" s="760"/>
      <c r="WOC172" s="760"/>
      <c r="WOD172" s="760"/>
      <c r="WOE172" s="760"/>
      <c r="WOF172" s="760"/>
      <c r="WOG172" s="760"/>
      <c r="WOH172" s="760"/>
      <c r="WOI172" s="760"/>
      <c r="WOJ172" s="760"/>
      <c r="WOK172" s="760"/>
      <c r="WOL172" s="760"/>
      <c r="WOM172" s="760"/>
      <c r="WON172" s="760"/>
      <c r="WOO172" s="760"/>
      <c r="WOP172" s="760"/>
      <c r="WOQ172" s="760"/>
      <c r="WOR172" s="760"/>
      <c r="WOS172" s="760"/>
      <c r="WOT172" s="760"/>
      <c r="WOU172" s="760"/>
      <c r="WOV172" s="760"/>
      <c r="WOW172" s="760"/>
      <c r="WOX172" s="760"/>
      <c r="WOY172" s="760"/>
      <c r="WOZ172" s="760"/>
      <c r="WPA172" s="760"/>
      <c r="WPB172" s="760"/>
      <c r="WPC172" s="760"/>
      <c r="WPD172" s="760"/>
      <c r="WPE172" s="760"/>
      <c r="WPF172" s="760"/>
      <c r="WPG172" s="760"/>
      <c r="WPH172" s="760"/>
      <c r="WPI172" s="760"/>
      <c r="WPJ172" s="760"/>
      <c r="WPK172" s="760"/>
      <c r="WPL172" s="760"/>
      <c r="WPM172" s="760"/>
      <c r="WPN172" s="760"/>
      <c r="WPO172" s="760"/>
      <c r="WPP172" s="760"/>
      <c r="WPQ172" s="760"/>
      <c r="WPR172" s="760"/>
      <c r="WPS172" s="760"/>
      <c r="WPT172" s="760"/>
      <c r="WPU172" s="760"/>
      <c r="WPV172" s="760"/>
      <c r="WPW172" s="760"/>
      <c r="WPX172" s="760"/>
      <c r="WPY172" s="760"/>
      <c r="WPZ172" s="760"/>
      <c r="WQA172" s="760"/>
      <c r="WQB172" s="760"/>
      <c r="WQC172" s="760"/>
      <c r="WQD172" s="760"/>
      <c r="WQE172" s="760"/>
      <c r="WQF172" s="760"/>
      <c r="WQG172" s="760"/>
      <c r="WQH172" s="760"/>
      <c r="WQI172" s="760"/>
      <c r="WQJ172" s="760"/>
      <c r="WQK172" s="760"/>
      <c r="WQL172" s="760"/>
      <c r="WQM172" s="760"/>
      <c r="WQN172" s="760"/>
      <c r="WQO172" s="760"/>
      <c r="WQP172" s="760"/>
      <c r="WQQ172" s="760"/>
      <c r="WQR172" s="760"/>
      <c r="WQS172" s="760"/>
      <c r="WQT172" s="760"/>
      <c r="WQU172" s="760"/>
      <c r="WQV172" s="760"/>
      <c r="WQW172" s="760"/>
      <c r="WQX172" s="760"/>
      <c r="WQY172" s="760"/>
      <c r="WQZ172" s="760"/>
      <c r="WRA172" s="760"/>
      <c r="WRB172" s="760"/>
      <c r="WRC172" s="760"/>
      <c r="WRD172" s="760"/>
      <c r="WRE172" s="760"/>
      <c r="WRF172" s="760"/>
      <c r="WRG172" s="760"/>
      <c r="WRH172" s="760"/>
      <c r="WRI172" s="760"/>
      <c r="WRJ172" s="760"/>
      <c r="WRK172" s="760"/>
      <c r="WRL172" s="760"/>
      <c r="WRM172" s="760"/>
      <c r="WRN172" s="760"/>
      <c r="WRO172" s="760"/>
      <c r="WRP172" s="760"/>
      <c r="WRQ172" s="760"/>
      <c r="WRR172" s="760"/>
      <c r="WRS172" s="760"/>
      <c r="WRT172" s="760"/>
      <c r="WRU172" s="760"/>
      <c r="WRV172" s="760"/>
      <c r="WRW172" s="760"/>
      <c r="WRX172" s="760"/>
      <c r="WRY172" s="760"/>
      <c r="WRZ172" s="760"/>
      <c r="WSA172" s="760"/>
      <c r="WSB172" s="760"/>
      <c r="WSC172" s="760"/>
      <c r="WSD172" s="760"/>
      <c r="WSE172" s="760"/>
      <c r="WSF172" s="760"/>
      <c r="WSG172" s="760"/>
      <c r="WSH172" s="760"/>
      <c r="WSI172" s="760"/>
      <c r="WSJ172" s="760"/>
      <c r="WSK172" s="760"/>
      <c r="WSL172" s="760"/>
      <c r="WSM172" s="760"/>
      <c r="WSN172" s="760"/>
      <c r="WSO172" s="760"/>
      <c r="WSP172" s="760"/>
      <c r="WSQ172" s="760"/>
      <c r="WSR172" s="760"/>
      <c r="WSS172" s="760"/>
      <c r="WST172" s="760"/>
      <c r="WSU172" s="760"/>
      <c r="WSV172" s="760"/>
      <c r="WSW172" s="760"/>
      <c r="WSX172" s="760"/>
      <c r="WSY172" s="760"/>
      <c r="WSZ172" s="760"/>
      <c r="WTA172" s="760"/>
      <c r="WTB172" s="760"/>
      <c r="WTC172" s="760"/>
      <c r="WTD172" s="760"/>
      <c r="WTE172" s="760"/>
      <c r="WTF172" s="760"/>
      <c r="WTG172" s="760"/>
      <c r="WTH172" s="760"/>
      <c r="WTI172" s="760"/>
      <c r="WTJ172" s="760"/>
      <c r="WTK172" s="760"/>
      <c r="WTL172" s="760"/>
      <c r="WTM172" s="760"/>
      <c r="WTN172" s="760"/>
      <c r="WTO172" s="760"/>
      <c r="WTP172" s="760"/>
      <c r="WTQ172" s="760"/>
      <c r="WTR172" s="760"/>
      <c r="WTS172" s="760"/>
      <c r="WTT172" s="760"/>
      <c r="WTU172" s="760"/>
      <c r="WTV172" s="760"/>
      <c r="WTW172" s="760"/>
      <c r="WTX172" s="760"/>
      <c r="WTY172" s="760"/>
      <c r="WTZ172" s="760"/>
      <c r="WUA172" s="760"/>
      <c r="WUB172" s="760"/>
      <c r="WUC172" s="760"/>
      <c r="WUD172" s="760"/>
      <c r="WUE172" s="760"/>
      <c r="WUF172" s="760"/>
      <c r="WUG172" s="760"/>
      <c r="WUH172" s="760"/>
      <c r="WUI172" s="760"/>
      <c r="WUJ172" s="760"/>
      <c r="WUK172" s="760"/>
      <c r="WUL172" s="760"/>
      <c r="WUM172" s="760"/>
      <c r="WUN172" s="760"/>
      <c r="WUO172" s="760"/>
      <c r="WUP172" s="760"/>
      <c r="WUQ172" s="760"/>
      <c r="WUR172" s="760"/>
      <c r="WUS172" s="760"/>
      <c r="WUT172" s="760"/>
      <c r="WUU172" s="760"/>
      <c r="WUV172" s="760"/>
      <c r="WUW172" s="760"/>
      <c r="WUX172" s="760"/>
      <c r="WUY172" s="760"/>
      <c r="WUZ172" s="760"/>
      <c r="WVA172" s="760"/>
      <c r="WVB172" s="760"/>
      <c r="WVC172" s="760"/>
      <c r="WVD172" s="760"/>
      <c r="WVE172" s="760"/>
      <c r="WVF172" s="760"/>
      <c r="WVG172" s="760"/>
      <c r="WVH172" s="760"/>
      <c r="WVI172" s="760"/>
      <c r="WVJ172" s="760"/>
      <c r="WVK172" s="760"/>
      <c r="WVL172" s="760"/>
      <c r="WVM172" s="760"/>
      <c r="WVN172" s="760"/>
      <c r="WVO172" s="760"/>
      <c r="WVP172" s="760"/>
      <c r="WVQ172" s="760"/>
      <c r="WVR172" s="760"/>
      <c r="WVS172" s="760"/>
      <c r="WVT172" s="760"/>
      <c r="WVU172" s="760"/>
      <c r="WVV172" s="760"/>
      <c r="WVW172" s="760"/>
      <c r="WVX172" s="760"/>
      <c r="WVY172" s="760"/>
      <c r="WVZ172" s="760"/>
      <c r="WWA172" s="760"/>
      <c r="WWB172" s="760"/>
      <c r="WWC172" s="760"/>
      <c r="WWD172" s="760"/>
      <c r="WWE172" s="760"/>
      <c r="WWF172" s="760"/>
      <c r="WWG172" s="760"/>
      <c r="WWH172" s="760"/>
      <c r="WWI172" s="760"/>
      <c r="WWJ172" s="760"/>
      <c r="WWK172" s="760"/>
      <c r="WWL172" s="760"/>
      <c r="WWM172" s="760"/>
      <c r="WWN172" s="760"/>
      <c r="WWO172" s="760"/>
      <c r="WWP172" s="760"/>
      <c r="WWQ172" s="760"/>
      <c r="WWR172" s="760"/>
      <c r="WWS172" s="760"/>
      <c r="WWT172" s="760"/>
      <c r="WWU172" s="760"/>
      <c r="WWV172" s="760"/>
      <c r="WWW172" s="760"/>
      <c r="WWX172" s="760"/>
      <c r="WWY172" s="760"/>
      <c r="WWZ172" s="760"/>
      <c r="WXA172" s="760"/>
      <c r="WXB172" s="760"/>
      <c r="WXC172" s="760"/>
      <c r="WXD172" s="760"/>
      <c r="WXE172" s="760"/>
      <c r="WXF172" s="760"/>
      <c r="WXG172" s="760"/>
      <c r="WXH172" s="760"/>
      <c r="WXI172" s="760"/>
      <c r="WXJ172" s="760"/>
      <c r="WXK172" s="760"/>
      <c r="WXL172" s="760"/>
      <c r="WXM172" s="760"/>
      <c r="WXN172" s="760"/>
      <c r="WXO172" s="760"/>
      <c r="WXP172" s="760"/>
      <c r="WXQ172" s="760"/>
      <c r="WXR172" s="760"/>
      <c r="WXS172" s="760"/>
      <c r="WXT172" s="760"/>
      <c r="WXU172" s="760"/>
      <c r="WXV172" s="760"/>
      <c r="WXW172" s="760"/>
      <c r="WXX172" s="760"/>
      <c r="WXY172" s="760"/>
      <c r="WXZ172" s="760"/>
      <c r="WYA172" s="760"/>
      <c r="WYB172" s="760"/>
      <c r="WYC172" s="760"/>
      <c r="WYD172" s="760"/>
      <c r="WYE172" s="760"/>
      <c r="WYF172" s="760"/>
      <c r="WYG172" s="760"/>
      <c r="WYH172" s="760"/>
      <c r="WYI172" s="760"/>
      <c r="WYJ172" s="760"/>
      <c r="WYK172" s="760"/>
      <c r="WYL172" s="760"/>
      <c r="WYM172" s="760"/>
      <c r="WYN172" s="760"/>
      <c r="WYO172" s="760"/>
      <c r="WYP172" s="760"/>
      <c r="WYQ172" s="760"/>
      <c r="WYR172" s="760"/>
      <c r="WYS172" s="760"/>
      <c r="WYT172" s="760"/>
      <c r="WYU172" s="760"/>
      <c r="WYV172" s="760"/>
      <c r="WYW172" s="760"/>
      <c r="WYX172" s="760"/>
      <c r="WYY172" s="760"/>
      <c r="WYZ172" s="760"/>
      <c r="WZA172" s="760"/>
      <c r="WZB172" s="760"/>
      <c r="WZC172" s="760"/>
      <c r="WZD172" s="760"/>
      <c r="WZE172" s="760"/>
      <c r="WZF172" s="760"/>
      <c r="WZG172" s="760"/>
      <c r="WZH172" s="760"/>
      <c r="WZI172" s="760"/>
      <c r="WZJ172" s="760"/>
      <c r="WZK172" s="760"/>
      <c r="WZL172" s="760"/>
      <c r="WZM172" s="760"/>
      <c r="WZN172" s="760"/>
      <c r="WZO172" s="760"/>
      <c r="WZP172" s="760"/>
      <c r="WZQ172" s="760"/>
      <c r="WZR172" s="760"/>
      <c r="WZS172" s="760"/>
      <c r="WZT172" s="760"/>
      <c r="WZU172" s="760"/>
      <c r="WZV172" s="760"/>
      <c r="WZW172" s="760"/>
      <c r="WZX172" s="760"/>
      <c r="WZY172" s="760"/>
      <c r="WZZ172" s="760"/>
      <c r="XAA172" s="760"/>
      <c r="XAB172" s="760"/>
      <c r="XAC172" s="760"/>
      <c r="XAD172" s="760"/>
      <c r="XAE172" s="760"/>
      <c r="XAF172" s="760"/>
      <c r="XAG172" s="760"/>
      <c r="XAH172" s="760"/>
      <c r="XAI172" s="760"/>
      <c r="XAJ172" s="760"/>
      <c r="XAK172" s="760"/>
      <c r="XAL172" s="760"/>
      <c r="XAM172" s="760"/>
      <c r="XAN172" s="760"/>
      <c r="XAO172" s="760"/>
      <c r="XAP172" s="760"/>
      <c r="XAQ172" s="760"/>
      <c r="XAR172" s="760"/>
      <c r="XAS172" s="760"/>
      <c r="XAT172" s="760"/>
      <c r="XAU172" s="760"/>
      <c r="XAV172" s="760"/>
      <c r="XAW172" s="760"/>
      <c r="XAX172" s="760"/>
      <c r="XAY172" s="760"/>
      <c r="XAZ172" s="760"/>
      <c r="XBA172" s="760"/>
      <c r="XBB172" s="760"/>
      <c r="XBC172" s="760"/>
      <c r="XBD172" s="760"/>
      <c r="XBE172" s="760"/>
      <c r="XBF172" s="760"/>
      <c r="XBG172" s="760"/>
      <c r="XBH172" s="760"/>
      <c r="XBI172" s="760"/>
      <c r="XBJ172" s="760"/>
      <c r="XBK172" s="760"/>
      <c r="XBL172" s="760"/>
      <c r="XBM172" s="760"/>
      <c r="XBN172" s="760"/>
      <c r="XBO172" s="760"/>
      <c r="XBP172" s="760"/>
      <c r="XBQ172" s="760"/>
      <c r="XBR172" s="760"/>
      <c r="XBS172" s="760"/>
      <c r="XBT172" s="760"/>
      <c r="XBU172" s="760"/>
      <c r="XBV172" s="760"/>
      <c r="XBW172" s="760"/>
      <c r="XBX172" s="760"/>
      <c r="XBY172" s="760"/>
      <c r="XBZ172" s="760"/>
      <c r="XCA172" s="760"/>
      <c r="XCB172" s="760"/>
      <c r="XCC172" s="760"/>
      <c r="XCD172" s="760"/>
      <c r="XCE172" s="760"/>
      <c r="XCF172" s="760"/>
      <c r="XCG172" s="760"/>
      <c r="XCH172" s="760"/>
      <c r="XCI172" s="760"/>
      <c r="XCJ172" s="760"/>
      <c r="XCK172" s="760"/>
      <c r="XCL172" s="760"/>
      <c r="XCM172" s="760"/>
      <c r="XCN172" s="760"/>
      <c r="XCO172" s="760"/>
      <c r="XCP172" s="760"/>
      <c r="XCQ172" s="760"/>
      <c r="XCR172" s="760"/>
      <c r="XCS172" s="760"/>
      <c r="XCT172" s="760"/>
      <c r="XCU172" s="760"/>
      <c r="XCV172" s="760"/>
      <c r="XCW172" s="760"/>
      <c r="XCX172" s="760"/>
      <c r="XCY172" s="760"/>
      <c r="XCZ172" s="760"/>
      <c r="XDA172" s="760"/>
      <c r="XDB172" s="760"/>
      <c r="XDC172" s="760"/>
      <c r="XDD172" s="760"/>
      <c r="XDE172" s="760"/>
      <c r="XDF172" s="760"/>
      <c r="XDG172" s="760"/>
      <c r="XDH172" s="760"/>
      <c r="XDI172" s="760"/>
      <c r="XDJ172" s="760"/>
      <c r="XDK172" s="760"/>
      <c r="XDL172" s="760"/>
      <c r="XDM172" s="760"/>
      <c r="XDN172" s="760"/>
      <c r="XDO172" s="760"/>
      <c r="XDP172" s="760"/>
      <c r="XDQ172" s="760"/>
      <c r="XDR172" s="760"/>
      <c r="XDS172" s="760"/>
      <c r="XDT172" s="760"/>
      <c r="XDU172" s="760"/>
      <c r="XDV172" s="760"/>
      <c r="XDW172" s="760"/>
      <c r="XDX172" s="760"/>
      <c r="XDY172" s="760"/>
      <c r="XDZ172" s="760"/>
      <c r="XEA172" s="760"/>
      <c r="XEB172" s="760"/>
      <c r="XEC172" s="760"/>
      <c r="XED172" s="760"/>
      <c r="XEE172" s="760"/>
      <c r="XEF172" s="760"/>
      <c r="XEG172" s="760"/>
      <c r="XEH172" s="760"/>
      <c r="XEI172" s="760"/>
      <c r="XEJ172" s="760"/>
      <c r="XEK172" s="760"/>
      <c r="XEL172" s="760"/>
      <c r="XEM172" s="760"/>
      <c r="XEN172" s="760"/>
      <c r="XEO172" s="760"/>
      <c r="XEP172" s="760"/>
      <c r="XEQ172" s="760"/>
      <c r="XER172" s="760"/>
      <c r="XES172" s="760"/>
      <c r="XET172" s="760"/>
      <c r="XEU172" s="760"/>
      <c r="XEV172" s="760"/>
      <c r="XEW172" s="760"/>
      <c r="XEX172" s="760"/>
      <c r="XEY172" s="760"/>
      <c r="XEZ172" s="760"/>
      <c r="XFA172" s="760"/>
      <c r="XFB172" s="760"/>
      <c r="XFC172" s="760"/>
      <c r="XFD172" s="760"/>
    </row>
    <row r="173" spans="1:16384" ht="16.5" hidden="1" customHeight="1" x14ac:dyDescent="0.3">
      <c r="A173" s="760"/>
      <c r="C173" s="767"/>
      <c r="D173" s="769"/>
      <c r="E173" s="769"/>
      <c r="F173" s="769"/>
      <c r="G173" s="769"/>
      <c r="H173" s="769"/>
      <c r="I173" s="769"/>
      <c r="J173" s="771"/>
      <c r="K173" s="771"/>
      <c r="L173" s="771"/>
      <c r="M173" s="771"/>
      <c r="N173" s="771"/>
      <c r="O173" s="771"/>
      <c r="P173" s="771"/>
      <c r="Q173" s="771"/>
      <c r="R173" s="771"/>
      <c r="S173" s="771"/>
      <c r="T173" s="771"/>
      <c r="U173" s="771"/>
      <c r="V173" s="771"/>
      <c r="W173" s="771"/>
      <c r="X173" s="771"/>
      <c r="Y173" s="771"/>
      <c r="Z173" s="771"/>
      <c r="AA173" s="771"/>
      <c r="AB173" s="771"/>
    </row>
    <row r="174" spans="1:16384" ht="16.5" hidden="1" customHeight="1" x14ac:dyDescent="0.3">
      <c r="A174" s="760"/>
    </row>
    <row r="175" spans="1:16384" ht="16.5" hidden="1" customHeight="1" x14ac:dyDescent="0.3">
      <c r="A175" s="760"/>
    </row>
    <row r="176" spans="1:16384" ht="16.5" hidden="1" customHeight="1" x14ac:dyDescent="0.3">
      <c r="A176" s="760"/>
    </row>
    <row r="177" spans="1:1" ht="16.5" hidden="1" customHeight="1" x14ac:dyDescent="0.3"/>
    <row r="178" spans="1:1" ht="16.5" hidden="1" customHeight="1" x14ac:dyDescent="0.3"/>
    <row r="179" spans="1:1" ht="16.5" hidden="1" customHeight="1" x14ac:dyDescent="0.3">
      <c r="A179" s="760"/>
    </row>
    <row r="180" spans="1:1" ht="16.5" hidden="1" customHeight="1" x14ac:dyDescent="0.3">
      <c r="A180" s="760"/>
    </row>
    <row r="181" spans="1:1" ht="16.5" hidden="1" customHeight="1" x14ac:dyDescent="0.3">
      <c r="A181" s="760"/>
    </row>
    <row r="182" spans="1:1" ht="16.5" hidden="1" customHeight="1" x14ac:dyDescent="0.3">
      <c r="A182" s="760"/>
    </row>
    <row r="183" spans="1:1" ht="16.5" hidden="1" customHeight="1" x14ac:dyDescent="0.3">
      <c r="A183" s="760"/>
    </row>
    <row r="184" spans="1:1" ht="16.5" hidden="1" customHeight="1" x14ac:dyDescent="0.3">
      <c r="A184" s="760"/>
    </row>
    <row r="185" spans="1:1" ht="16.5" hidden="1" customHeight="1" x14ac:dyDescent="0.3">
      <c r="A185" s="760"/>
    </row>
    <row r="186" spans="1:1" ht="16.5" hidden="1" customHeight="1" x14ac:dyDescent="0.3">
      <c r="A186" s="760"/>
    </row>
    <row r="187" spans="1:1" ht="16.5" hidden="1" customHeight="1" x14ac:dyDescent="0.3">
      <c r="A187" s="760"/>
    </row>
    <row r="188" spans="1:1" ht="16.5" hidden="1" customHeight="1" x14ac:dyDescent="0.3">
      <c r="A188" s="760"/>
    </row>
    <row r="189" spans="1:1" ht="16.5" hidden="1" customHeight="1" x14ac:dyDescent="0.3">
      <c r="A189" s="760"/>
    </row>
    <row r="190" spans="1:1" ht="16.5" hidden="1" customHeight="1" x14ac:dyDescent="0.3">
      <c r="A190" s="760"/>
    </row>
    <row r="191" spans="1:1" ht="16.5" hidden="1" customHeight="1" x14ac:dyDescent="0.3">
      <c r="A191" s="760"/>
    </row>
    <row r="192" spans="1:1" ht="16.5" hidden="1" customHeight="1" x14ac:dyDescent="0.3">
      <c r="A192" s="760"/>
    </row>
    <row r="193" spans="1:1" ht="16.5" hidden="1" customHeight="1" x14ac:dyDescent="0.3">
      <c r="A193" s="760"/>
    </row>
    <row r="194" spans="1:1" ht="16.5" hidden="1" customHeight="1" x14ac:dyDescent="0.3">
      <c r="A194" s="760"/>
    </row>
    <row r="195" spans="1:1" ht="16.5" hidden="1" customHeight="1" x14ac:dyDescent="0.3">
      <c r="A195" s="760"/>
    </row>
    <row r="196" spans="1:1" ht="16.5" hidden="1" customHeight="1" x14ac:dyDescent="0.3">
      <c r="A196" s="760"/>
    </row>
    <row r="197" spans="1:1" ht="16.5" hidden="1" customHeight="1" x14ac:dyDescent="0.3">
      <c r="A197" s="760"/>
    </row>
    <row r="198" spans="1:1" ht="16.5" hidden="1" customHeight="1" x14ac:dyDescent="0.3">
      <c r="A198" s="760"/>
    </row>
    <row r="199" spans="1:1" ht="16.5" hidden="1" customHeight="1" x14ac:dyDescent="0.3">
      <c r="A199" s="760"/>
    </row>
    <row r="200" spans="1:1" ht="16.5" hidden="1" customHeight="1" x14ac:dyDescent="0.3">
      <c r="A200" s="760"/>
    </row>
    <row r="201" spans="1:1" ht="16.5" hidden="1" customHeight="1" x14ac:dyDescent="0.3">
      <c r="A201" s="760"/>
    </row>
    <row r="202" spans="1:1" ht="16.5" hidden="1" customHeight="1" x14ac:dyDescent="0.3">
      <c r="A202" s="760"/>
    </row>
    <row r="203" spans="1:1" ht="16.5" hidden="1" customHeight="1" x14ac:dyDescent="0.3">
      <c r="A203" s="760"/>
    </row>
  </sheetData>
  <sheetProtection password="9E28" sheet="1" objects="1" scenarios="1"/>
  <mergeCells count="5">
    <mergeCell ref="B151:B155"/>
    <mergeCell ref="B145:B150"/>
    <mergeCell ref="D100:F100"/>
    <mergeCell ref="D101:F101"/>
    <mergeCell ref="D102:F102"/>
  </mergeCells>
  <conditionalFormatting sqref="A125">
    <cfRule type="expression" dxfId="3" priority="1">
      <formula>$C$113=$C$117</formula>
    </cfRule>
  </conditionalFormatting>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ignoredErrors>
    <ignoredError sqref="U132" unlockedFormula="1"/>
  </ignoredError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pageSetUpPr fitToPage="1"/>
  </sheetPr>
  <dimension ref="A1:XFC328"/>
  <sheetViews>
    <sheetView showGridLines="0" zoomScale="90" zoomScaleNormal="90" workbookViewId="0">
      <selection activeCell="I17" sqref="I17"/>
    </sheetView>
  </sheetViews>
  <sheetFormatPr defaultColWidth="10.5703125" defaultRowHeight="16.5" customHeight="1" zeroHeight="1" x14ac:dyDescent="0.3"/>
  <cols>
    <col min="1" max="1" width="2.85546875" style="778" customWidth="1"/>
    <col min="2" max="2" width="48.85546875" style="778" customWidth="1"/>
    <col min="3" max="3" width="17.140625" style="778" bestFit="1" customWidth="1"/>
    <col min="4" max="4" width="16.42578125" style="799" bestFit="1" customWidth="1"/>
    <col min="5" max="5" width="11.5703125" style="778" customWidth="1"/>
    <col min="6" max="14" width="11.5703125" style="778" bestFit="1" customWidth="1"/>
    <col min="15" max="15" width="11.5703125" style="778" customWidth="1"/>
    <col min="16" max="30" width="11.5703125" style="778" hidden="1" customWidth="1"/>
    <col min="31" max="16383" width="10.5703125" style="778" hidden="1" customWidth="1"/>
    <col min="16384" max="16384" width="1.5703125" style="778" customWidth="1"/>
  </cols>
  <sheetData>
    <row r="1" spans="1:16373" x14ac:dyDescent="0.3">
      <c r="A1" s="10"/>
      <c r="B1" s="14"/>
      <c r="C1" s="283"/>
      <c r="D1" s="285"/>
      <c r="E1" s="273"/>
      <c r="F1" s="783"/>
      <c r="G1" s="783"/>
      <c r="H1" s="783"/>
      <c r="I1" s="783"/>
      <c r="J1" s="783"/>
      <c r="K1" s="748"/>
      <c r="L1" s="748"/>
      <c r="M1" s="748"/>
      <c r="N1" s="748"/>
      <c r="O1" s="748"/>
      <c r="P1" s="286"/>
      <c r="Q1" s="286"/>
      <c r="R1" s="286"/>
      <c r="S1" s="286"/>
      <c r="T1" s="286"/>
      <c r="U1" s="286"/>
      <c r="V1" s="286"/>
      <c r="W1" s="286"/>
      <c r="X1" s="286"/>
      <c r="Y1" s="286"/>
      <c r="Z1" s="286"/>
      <c r="AA1" s="286"/>
      <c r="AB1" s="286"/>
      <c r="AC1" s="286"/>
      <c r="AD1" s="286"/>
      <c r="AE1" s="777"/>
      <c r="AF1" s="777"/>
      <c r="AG1" s="777"/>
      <c r="AH1" s="777"/>
      <c r="AI1" s="777"/>
      <c r="AJ1" s="777"/>
      <c r="AK1" s="777"/>
      <c r="AL1" s="777"/>
      <c r="AM1" s="777"/>
      <c r="AN1" s="777"/>
      <c r="AO1" s="777"/>
      <c r="AP1" s="777"/>
      <c r="AQ1" s="777"/>
      <c r="AR1" s="777"/>
      <c r="AS1" s="777"/>
      <c r="AT1" s="777"/>
      <c r="AU1" s="777"/>
      <c r="AV1" s="777"/>
      <c r="AW1" s="777"/>
      <c r="AX1" s="777"/>
      <c r="AY1" s="777"/>
      <c r="AZ1" s="777"/>
      <c r="BA1" s="777"/>
      <c r="BB1" s="777"/>
      <c r="BC1" s="777"/>
      <c r="BD1" s="777"/>
      <c r="BE1" s="777"/>
      <c r="BF1" s="777"/>
      <c r="BG1" s="777"/>
      <c r="BH1" s="777"/>
      <c r="BI1" s="777"/>
      <c r="BJ1" s="777"/>
      <c r="BK1" s="777"/>
      <c r="BL1" s="777"/>
      <c r="BM1" s="777"/>
      <c r="BN1" s="777"/>
      <c r="BO1" s="777"/>
      <c r="BP1" s="777"/>
      <c r="BQ1" s="777"/>
      <c r="BR1" s="777"/>
      <c r="BS1" s="777"/>
      <c r="BT1" s="777"/>
      <c r="BU1" s="777"/>
      <c r="BV1" s="777"/>
      <c r="BW1" s="777"/>
      <c r="BX1" s="777"/>
      <c r="BY1" s="777"/>
      <c r="BZ1" s="777"/>
      <c r="CA1" s="777"/>
      <c r="CB1" s="777"/>
      <c r="CC1" s="777"/>
      <c r="CD1" s="777"/>
      <c r="CE1" s="777"/>
      <c r="CF1" s="777"/>
      <c r="CG1" s="777"/>
      <c r="CH1" s="777"/>
      <c r="CI1" s="777"/>
      <c r="CJ1" s="777"/>
      <c r="CK1" s="777"/>
      <c r="CL1" s="777"/>
      <c r="CM1" s="777"/>
      <c r="CN1" s="777"/>
      <c r="CO1" s="777"/>
      <c r="CP1" s="777"/>
      <c r="CQ1" s="777"/>
      <c r="CR1" s="777"/>
      <c r="CS1" s="777"/>
      <c r="CT1" s="777"/>
      <c r="CU1" s="777"/>
      <c r="CV1" s="777"/>
      <c r="CW1" s="777"/>
      <c r="CX1" s="777"/>
      <c r="CY1" s="777"/>
      <c r="CZ1" s="777"/>
      <c r="DA1" s="777"/>
      <c r="DB1" s="777"/>
      <c r="DC1" s="777"/>
      <c r="DD1" s="777"/>
      <c r="DE1" s="777"/>
      <c r="DF1" s="777"/>
      <c r="DG1" s="777"/>
      <c r="DH1" s="777"/>
      <c r="DI1" s="777"/>
      <c r="DJ1" s="777"/>
      <c r="DK1" s="777"/>
      <c r="DL1" s="777"/>
      <c r="DM1" s="777"/>
      <c r="DN1" s="777"/>
      <c r="DO1" s="777"/>
      <c r="DP1" s="777"/>
      <c r="DQ1" s="777"/>
      <c r="DR1" s="777"/>
      <c r="DS1" s="777"/>
      <c r="DT1" s="777"/>
      <c r="DU1" s="777"/>
      <c r="DV1" s="777"/>
      <c r="DW1" s="777"/>
      <c r="DX1" s="777"/>
      <c r="DY1" s="777"/>
      <c r="DZ1" s="777"/>
      <c r="EA1" s="777"/>
      <c r="EB1" s="777"/>
      <c r="EC1" s="777"/>
      <c r="ED1" s="777"/>
      <c r="EE1" s="777"/>
      <c r="EF1" s="777"/>
      <c r="EG1" s="777"/>
      <c r="EH1" s="777"/>
      <c r="EI1" s="777"/>
      <c r="EJ1" s="777"/>
      <c r="EK1" s="777"/>
      <c r="EL1" s="777"/>
      <c r="EM1" s="777"/>
      <c r="EN1" s="777"/>
      <c r="EO1" s="777"/>
      <c r="EP1" s="777"/>
      <c r="EQ1" s="777"/>
      <c r="ER1" s="777"/>
      <c r="ES1" s="777"/>
      <c r="ET1" s="777"/>
      <c r="EU1" s="777"/>
      <c r="EV1" s="777"/>
      <c r="EW1" s="777"/>
      <c r="EX1" s="777"/>
      <c r="EY1" s="777"/>
      <c r="EZ1" s="777"/>
      <c r="FA1" s="777"/>
      <c r="FB1" s="777"/>
      <c r="FC1" s="777"/>
      <c r="FD1" s="777"/>
      <c r="FE1" s="777"/>
      <c r="FF1" s="777"/>
      <c r="FG1" s="777"/>
      <c r="FH1" s="777"/>
      <c r="FI1" s="777"/>
      <c r="FJ1" s="777"/>
      <c r="FK1" s="777"/>
      <c r="FL1" s="777"/>
      <c r="FM1" s="777"/>
      <c r="FN1" s="777"/>
      <c r="FO1" s="777"/>
      <c r="FP1" s="777"/>
      <c r="FQ1" s="777"/>
      <c r="FR1" s="777"/>
      <c r="FS1" s="777"/>
      <c r="FT1" s="777"/>
      <c r="FU1" s="777"/>
      <c r="FV1" s="777"/>
      <c r="FW1" s="777"/>
      <c r="FX1" s="777"/>
      <c r="FY1" s="777"/>
      <c r="FZ1" s="777"/>
      <c r="GA1" s="777"/>
      <c r="GB1" s="777"/>
      <c r="GC1" s="777"/>
      <c r="GD1" s="777"/>
      <c r="GE1" s="777"/>
      <c r="GF1" s="777"/>
      <c r="GG1" s="777"/>
      <c r="GH1" s="777"/>
      <c r="GI1" s="777"/>
      <c r="GJ1" s="777"/>
      <c r="GK1" s="777"/>
      <c r="GL1" s="777"/>
      <c r="GM1" s="777"/>
      <c r="GN1" s="777"/>
      <c r="GO1" s="777"/>
      <c r="GP1" s="777"/>
      <c r="GQ1" s="777"/>
      <c r="GR1" s="777"/>
      <c r="GS1" s="777"/>
      <c r="GT1" s="777"/>
      <c r="GU1" s="777"/>
      <c r="GV1" s="777"/>
      <c r="GW1" s="777"/>
      <c r="GX1" s="777"/>
      <c r="GY1" s="777"/>
      <c r="GZ1" s="777"/>
      <c r="HA1" s="777"/>
      <c r="HB1" s="777"/>
      <c r="HC1" s="777"/>
      <c r="HD1" s="777"/>
      <c r="HE1" s="777"/>
      <c r="HF1" s="777"/>
      <c r="HG1" s="777"/>
      <c r="HH1" s="777"/>
      <c r="HI1" s="777"/>
      <c r="HJ1" s="777"/>
      <c r="HK1" s="777"/>
      <c r="HL1" s="777"/>
      <c r="HM1" s="777"/>
      <c r="HN1" s="777"/>
      <c r="HO1" s="777"/>
      <c r="HP1" s="777"/>
      <c r="HQ1" s="777"/>
      <c r="HR1" s="777"/>
      <c r="HS1" s="777"/>
      <c r="HT1" s="777"/>
      <c r="HU1" s="777"/>
      <c r="HV1" s="777"/>
      <c r="HW1" s="777"/>
      <c r="HX1" s="777"/>
      <c r="HY1" s="777"/>
      <c r="HZ1" s="777"/>
      <c r="IA1" s="777"/>
      <c r="IB1" s="777"/>
      <c r="IC1" s="777"/>
      <c r="ID1" s="777"/>
      <c r="IE1" s="777"/>
      <c r="IF1" s="777"/>
      <c r="IG1" s="777"/>
      <c r="IH1" s="777"/>
      <c r="II1" s="777"/>
      <c r="IJ1" s="777"/>
      <c r="IK1" s="777"/>
      <c r="IL1" s="777"/>
      <c r="IM1" s="777"/>
      <c r="IN1" s="777"/>
      <c r="IO1" s="777"/>
      <c r="IP1" s="777"/>
      <c r="IQ1" s="777"/>
      <c r="IR1" s="777"/>
      <c r="IS1" s="777"/>
      <c r="IT1" s="777"/>
      <c r="IU1" s="777"/>
      <c r="IV1" s="777"/>
      <c r="IW1" s="777"/>
      <c r="IX1" s="777"/>
      <c r="IY1" s="777"/>
      <c r="IZ1" s="777"/>
      <c r="JA1" s="777"/>
      <c r="JB1" s="777"/>
      <c r="JC1" s="777"/>
      <c r="JD1" s="777"/>
      <c r="JE1" s="777"/>
      <c r="JF1" s="777"/>
      <c r="JG1" s="777"/>
      <c r="JH1" s="777"/>
      <c r="JI1" s="777"/>
      <c r="JJ1" s="777"/>
      <c r="JK1" s="777"/>
      <c r="JL1" s="777"/>
      <c r="JM1" s="777"/>
      <c r="JN1" s="777"/>
      <c r="JO1" s="777"/>
      <c r="JP1" s="777"/>
      <c r="JQ1" s="777"/>
      <c r="JR1" s="777"/>
      <c r="JS1" s="777"/>
      <c r="JT1" s="777"/>
      <c r="JU1" s="777"/>
      <c r="JV1" s="777"/>
      <c r="JW1" s="777"/>
      <c r="JX1" s="777"/>
      <c r="JY1" s="777"/>
      <c r="JZ1" s="777"/>
      <c r="KA1" s="777"/>
      <c r="KB1" s="777"/>
      <c r="KC1" s="777"/>
      <c r="KD1" s="777"/>
      <c r="KE1" s="777"/>
      <c r="KF1" s="777"/>
      <c r="KG1" s="777"/>
      <c r="KH1" s="777"/>
      <c r="KI1" s="777"/>
      <c r="KJ1" s="777"/>
      <c r="KK1" s="777"/>
      <c r="KL1" s="777"/>
      <c r="KM1" s="777"/>
      <c r="KN1" s="777"/>
      <c r="KO1" s="777"/>
      <c r="KP1" s="777"/>
      <c r="KQ1" s="777"/>
      <c r="KR1" s="777"/>
      <c r="KS1" s="777"/>
      <c r="KT1" s="777"/>
      <c r="KU1" s="777"/>
      <c r="KV1" s="777"/>
      <c r="KW1" s="777"/>
      <c r="KX1" s="777"/>
      <c r="KY1" s="777"/>
      <c r="KZ1" s="777"/>
      <c r="LA1" s="777"/>
      <c r="LB1" s="777"/>
      <c r="LC1" s="777"/>
      <c r="LD1" s="777"/>
      <c r="LE1" s="777"/>
      <c r="LF1" s="777"/>
      <c r="LG1" s="777"/>
      <c r="LH1" s="777"/>
      <c r="LI1" s="777"/>
      <c r="LJ1" s="777"/>
      <c r="LK1" s="777"/>
      <c r="LL1" s="777"/>
      <c r="LM1" s="777"/>
      <c r="LN1" s="777"/>
      <c r="LO1" s="777"/>
      <c r="LP1" s="777"/>
      <c r="LQ1" s="777"/>
      <c r="LR1" s="777"/>
      <c r="LS1" s="777"/>
      <c r="LT1" s="777"/>
      <c r="LU1" s="777"/>
      <c r="LV1" s="777"/>
      <c r="LW1" s="777"/>
      <c r="LX1" s="777"/>
      <c r="LY1" s="777"/>
      <c r="LZ1" s="777"/>
      <c r="MA1" s="777"/>
      <c r="MB1" s="777"/>
      <c r="MC1" s="777"/>
      <c r="MD1" s="777"/>
      <c r="ME1" s="777"/>
      <c r="MF1" s="777"/>
      <c r="MG1" s="777"/>
      <c r="MH1" s="777"/>
      <c r="MI1" s="777"/>
      <c r="MJ1" s="777"/>
      <c r="MK1" s="777"/>
      <c r="ML1" s="777"/>
      <c r="MM1" s="777"/>
      <c r="MN1" s="777"/>
      <c r="MO1" s="777"/>
      <c r="MP1" s="777"/>
      <c r="MQ1" s="777"/>
      <c r="MR1" s="777"/>
      <c r="MS1" s="777"/>
      <c r="MT1" s="777"/>
      <c r="MU1" s="777"/>
      <c r="MV1" s="777"/>
      <c r="MW1" s="777"/>
      <c r="MX1" s="777"/>
      <c r="MY1" s="777"/>
      <c r="MZ1" s="777"/>
      <c r="NA1" s="777"/>
      <c r="NB1" s="777"/>
      <c r="NC1" s="777"/>
      <c r="ND1" s="777"/>
      <c r="NE1" s="777"/>
      <c r="NF1" s="777"/>
      <c r="NG1" s="777"/>
      <c r="NH1" s="777"/>
      <c r="NI1" s="777"/>
      <c r="NJ1" s="777"/>
      <c r="NK1" s="777"/>
      <c r="NL1" s="777"/>
      <c r="NM1" s="777"/>
      <c r="NN1" s="777"/>
      <c r="NO1" s="777"/>
      <c r="NP1" s="777"/>
      <c r="NQ1" s="777"/>
      <c r="NR1" s="777"/>
      <c r="NS1" s="777"/>
      <c r="NT1" s="777"/>
      <c r="NU1" s="777"/>
      <c r="NV1" s="777"/>
      <c r="NW1" s="777"/>
      <c r="NX1" s="777"/>
      <c r="NY1" s="777"/>
      <c r="NZ1" s="777"/>
      <c r="OA1" s="777"/>
      <c r="OB1" s="777"/>
      <c r="OC1" s="777"/>
      <c r="OD1" s="777"/>
      <c r="OE1" s="777"/>
      <c r="OF1" s="777"/>
      <c r="OG1" s="777"/>
      <c r="OH1" s="777"/>
      <c r="OI1" s="777"/>
      <c r="OJ1" s="777"/>
      <c r="OK1" s="777"/>
      <c r="OL1" s="777"/>
      <c r="OM1" s="777"/>
      <c r="ON1" s="777"/>
      <c r="OO1" s="777"/>
      <c r="OP1" s="777"/>
      <c r="OQ1" s="777"/>
      <c r="OR1" s="777"/>
      <c r="OS1" s="777"/>
      <c r="OT1" s="777"/>
      <c r="OU1" s="777"/>
      <c r="OV1" s="777"/>
      <c r="OW1" s="777"/>
      <c r="OX1" s="777"/>
      <c r="OY1" s="777"/>
      <c r="OZ1" s="777"/>
      <c r="PA1" s="777"/>
      <c r="PB1" s="777"/>
      <c r="PC1" s="777"/>
      <c r="PD1" s="777"/>
      <c r="PE1" s="777"/>
      <c r="PF1" s="777"/>
      <c r="PG1" s="777"/>
      <c r="PH1" s="777"/>
      <c r="PI1" s="777"/>
      <c r="PJ1" s="777"/>
      <c r="PK1" s="777"/>
      <c r="PL1" s="777"/>
      <c r="PM1" s="777"/>
      <c r="PN1" s="777"/>
      <c r="PO1" s="777"/>
      <c r="PP1" s="777"/>
      <c r="PQ1" s="777"/>
      <c r="PR1" s="777"/>
      <c r="PS1" s="777"/>
      <c r="PT1" s="777"/>
      <c r="PU1" s="777"/>
      <c r="PV1" s="777"/>
      <c r="PW1" s="777"/>
      <c r="PX1" s="777"/>
      <c r="PY1" s="777"/>
      <c r="PZ1" s="777"/>
      <c r="QA1" s="777"/>
      <c r="QB1" s="777"/>
      <c r="QC1" s="777"/>
      <c r="QD1" s="777"/>
      <c r="QE1" s="777"/>
      <c r="QF1" s="777"/>
      <c r="QG1" s="777"/>
      <c r="QH1" s="777"/>
      <c r="QI1" s="777"/>
      <c r="QJ1" s="777"/>
      <c r="QK1" s="777"/>
      <c r="QL1" s="777"/>
      <c r="QM1" s="777"/>
      <c r="QN1" s="777"/>
      <c r="QO1" s="777"/>
      <c r="QP1" s="777"/>
      <c r="QQ1" s="777"/>
      <c r="QR1" s="777"/>
      <c r="QS1" s="777"/>
      <c r="QT1" s="777"/>
      <c r="QU1" s="777"/>
      <c r="QV1" s="777"/>
      <c r="QW1" s="777"/>
      <c r="QX1" s="777"/>
      <c r="QY1" s="777"/>
      <c r="QZ1" s="777"/>
      <c r="RA1" s="777"/>
      <c r="RB1" s="777"/>
      <c r="RC1" s="777"/>
      <c r="RD1" s="777"/>
      <c r="RE1" s="777"/>
      <c r="RF1" s="777"/>
      <c r="RG1" s="777"/>
      <c r="RH1" s="777"/>
      <c r="RI1" s="777"/>
      <c r="RJ1" s="777"/>
      <c r="RK1" s="777"/>
      <c r="RL1" s="777"/>
      <c r="RM1" s="777"/>
      <c r="RN1" s="777"/>
      <c r="RO1" s="777"/>
      <c r="RP1" s="777"/>
      <c r="RQ1" s="777"/>
      <c r="RR1" s="777"/>
      <c r="RS1" s="777"/>
      <c r="RT1" s="777"/>
      <c r="RU1" s="777"/>
      <c r="RV1" s="777"/>
      <c r="RW1" s="777"/>
      <c r="RX1" s="777"/>
      <c r="RY1" s="777"/>
      <c r="RZ1" s="777"/>
      <c r="SA1" s="777"/>
      <c r="SB1" s="777"/>
      <c r="SC1" s="777"/>
      <c r="SD1" s="777"/>
      <c r="SE1" s="777"/>
      <c r="SF1" s="777"/>
      <c r="SG1" s="777"/>
      <c r="SH1" s="777"/>
      <c r="SI1" s="777"/>
      <c r="SJ1" s="777"/>
      <c r="SK1" s="777"/>
      <c r="SL1" s="777"/>
      <c r="SM1" s="777"/>
      <c r="SN1" s="777"/>
      <c r="SO1" s="777"/>
      <c r="SP1" s="777"/>
      <c r="SQ1" s="777"/>
      <c r="SR1" s="777"/>
      <c r="SS1" s="777"/>
      <c r="ST1" s="777"/>
      <c r="SU1" s="777"/>
      <c r="SV1" s="777"/>
      <c r="SW1" s="777"/>
      <c r="SX1" s="777"/>
      <c r="SY1" s="777"/>
      <c r="SZ1" s="777"/>
      <c r="TA1" s="777"/>
      <c r="TB1" s="777"/>
      <c r="TC1" s="777"/>
      <c r="TD1" s="777"/>
      <c r="TE1" s="777"/>
      <c r="TF1" s="777"/>
      <c r="TG1" s="777"/>
      <c r="TH1" s="777"/>
      <c r="TI1" s="777"/>
      <c r="TJ1" s="777"/>
      <c r="TK1" s="777"/>
      <c r="TL1" s="777"/>
      <c r="TM1" s="777"/>
      <c r="TN1" s="777"/>
      <c r="TO1" s="777"/>
      <c r="TP1" s="777"/>
      <c r="TQ1" s="777"/>
      <c r="TR1" s="777"/>
      <c r="TS1" s="777"/>
      <c r="TT1" s="777"/>
      <c r="TU1" s="777"/>
      <c r="TV1" s="777"/>
      <c r="TW1" s="777"/>
      <c r="TX1" s="777"/>
      <c r="TY1" s="777"/>
      <c r="TZ1" s="777"/>
      <c r="UA1" s="777"/>
      <c r="UB1" s="777"/>
      <c r="UC1" s="777"/>
      <c r="UD1" s="777"/>
      <c r="UE1" s="777"/>
      <c r="UF1" s="777"/>
      <c r="UG1" s="777"/>
      <c r="UH1" s="777"/>
      <c r="UI1" s="777"/>
      <c r="UJ1" s="777"/>
      <c r="UK1" s="777"/>
      <c r="UL1" s="777"/>
      <c r="UM1" s="777"/>
      <c r="UN1" s="777"/>
      <c r="UO1" s="777"/>
      <c r="UP1" s="777"/>
      <c r="UQ1" s="777"/>
      <c r="UR1" s="777"/>
      <c r="US1" s="777"/>
      <c r="UT1" s="777"/>
      <c r="UU1" s="777"/>
      <c r="UV1" s="777"/>
      <c r="UW1" s="777"/>
      <c r="UX1" s="777"/>
      <c r="UY1" s="777"/>
      <c r="UZ1" s="777"/>
      <c r="VA1" s="777"/>
      <c r="VB1" s="777"/>
      <c r="VC1" s="777"/>
      <c r="VD1" s="777"/>
      <c r="VE1" s="777"/>
      <c r="VF1" s="777"/>
      <c r="VG1" s="777"/>
      <c r="VH1" s="777"/>
      <c r="VI1" s="777"/>
      <c r="VJ1" s="777"/>
      <c r="VK1" s="777"/>
      <c r="VL1" s="777"/>
      <c r="VM1" s="777"/>
      <c r="VN1" s="777"/>
      <c r="VO1" s="777"/>
      <c r="VP1" s="777"/>
      <c r="VQ1" s="777"/>
      <c r="VR1" s="777"/>
      <c r="VS1" s="777"/>
      <c r="VT1" s="777"/>
      <c r="VU1" s="777"/>
      <c r="VV1" s="777"/>
      <c r="VW1" s="777"/>
      <c r="VX1" s="777"/>
      <c r="VY1" s="777"/>
      <c r="VZ1" s="777"/>
      <c r="WA1" s="777"/>
      <c r="WB1" s="777"/>
      <c r="WC1" s="777"/>
      <c r="WD1" s="777"/>
      <c r="WE1" s="777"/>
      <c r="WF1" s="777"/>
      <c r="WG1" s="777"/>
      <c r="WH1" s="777"/>
      <c r="WI1" s="777"/>
      <c r="WJ1" s="777"/>
      <c r="WK1" s="777"/>
      <c r="WL1" s="777"/>
      <c r="WM1" s="777"/>
      <c r="WN1" s="777"/>
      <c r="WO1" s="777"/>
      <c r="WP1" s="777"/>
      <c r="WQ1" s="777"/>
      <c r="WR1" s="777"/>
      <c r="WS1" s="777"/>
      <c r="WT1" s="777"/>
      <c r="WU1" s="777"/>
      <c r="WV1" s="777"/>
      <c r="WW1" s="777"/>
      <c r="WX1" s="777"/>
      <c r="WY1" s="777"/>
      <c r="WZ1" s="777"/>
      <c r="XA1" s="777"/>
      <c r="XB1" s="777"/>
      <c r="XC1" s="777"/>
      <c r="XD1" s="777"/>
      <c r="XE1" s="777"/>
      <c r="XF1" s="777"/>
      <c r="XG1" s="777"/>
      <c r="XH1" s="777"/>
      <c r="XI1" s="777"/>
      <c r="XJ1" s="777"/>
      <c r="XK1" s="777"/>
      <c r="XL1" s="777"/>
      <c r="XM1" s="777"/>
      <c r="XN1" s="777"/>
      <c r="XO1" s="777"/>
      <c r="XP1" s="777"/>
      <c r="XQ1" s="777"/>
      <c r="XR1" s="777"/>
      <c r="XS1" s="777"/>
      <c r="XT1" s="777"/>
      <c r="XU1" s="777"/>
      <c r="XV1" s="777"/>
      <c r="XW1" s="777"/>
      <c r="XX1" s="777"/>
      <c r="XY1" s="777"/>
      <c r="XZ1" s="777"/>
      <c r="YA1" s="777"/>
      <c r="YB1" s="777"/>
      <c r="YC1" s="777"/>
      <c r="YD1" s="777"/>
      <c r="YE1" s="777"/>
      <c r="YF1" s="777"/>
      <c r="YG1" s="777"/>
      <c r="YH1" s="777"/>
      <c r="YI1" s="777"/>
      <c r="YJ1" s="777"/>
      <c r="YK1" s="777"/>
      <c r="YL1" s="777"/>
      <c r="YM1" s="777"/>
      <c r="YN1" s="777"/>
      <c r="YO1" s="777"/>
      <c r="YP1" s="777"/>
      <c r="YQ1" s="777"/>
      <c r="YR1" s="777"/>
      <c r="YS1" s="777"/>
      <c r="YT1" s="777"/>
      <c r="YU1" s="777"/>
      <c r="YV1" s="777"/>
      <c r="YW1" s="777"/>
      <c r="YX1" s="777"/>
      <c r="YY1" s="777"/>
      <c r="YZ1" s="777"/>
      <c r="ZA1" s="777"/>
      <c r="ZB1" s="777"/>
      <c r="ZC1" s="777"/>
      <c r="ZD1" s="777"/>
      <c r="ZE1" s="777"/>
      <c r="ZF1" s="777"/>
      <c r="ZG1" s="777"/>
      <c r="ZH1" s="777"/>
      <c r="ZI1" s="777"/>
      <c r="ZJ1" s="777"/>
      <c r="ZK1" s="777"/>
      <c r="ZL1" s="777"/>
      <c r="ZM1" s="777"/>
      <c r="ZN1" s="777"/>
      <c r="ZO1" s="777"/>
      <c r="ZP1" s="777"/>
      <c r="ZQ1" s="777"/>
      <c r="ZR1" s="777"/>
      <c r="ZS1" s="777"/>
      <c r="ZT1" s="777"/>
      <c r="ZU1" s="777"/>
      <c r="ZV1" s="777"/>
      <c r="ZW1" s="777"/>
      <c r="ZX1" s="777"/>
      <c r="ZY1" s="777"/>
      <c r="ZZ1" s="777"/>
      <c r="AAA1" s="777"/>
      <c r="AAB1" s="777"/>
      <c r="AAC1" s="777"/>
      <c r="AAD1" s="777"/>
      <c r="AAE1" s="777"/>
      <c r="AAF1" s="777"/>
      <c r="AAG1" s="777"/>
      <c r="AAH1" s="777"/>
      <c r="AAI1" s="777"/>
      <c r="AAJ1" s="777"/>
      <c r="AAK1" s="777"/>
      <c r="AAL1" s="777"/>
      <c r="AAM1" s="777"/>
      <c r="AAN1" s="777"/>
      <c r="AAO1" s="777"/>
      <c r="AAP1" s="777"/>
      <c r="AAQ1" s="777"/>
      <c r="AAR1" s="777"/>
      <c r="AAS1" s="777"/>
      <c r="AAT1" s="777"/>
      <c r="AAU1" s="777"/>
      <c r="AAV1" s="777"/>
      <c r="AAW1" s="777"/>
      <c r="AAX1" s="777"/>
      <c r="AAY1" s="777"/>
      <c r="AAZ1" s="777"/>
      <c r="ABA1" s="777"/>
      <c r="ABB1" s="777"/>
      <c r="ABC1" s="777"/>
      <c r="ABD1" s="777"/>
      <c r="ABE1" s="777"/>
      <c r="ABF1" s="777"/>
      <c r="ABG1" s="777"/>
      <c r="ABH1" s="777"/>
      <c r="ABI1" s="777"/>
      <c r="ABJ1" s="777"/>
      <c r="ABK1" s="777"/>
      <c r="ABL1" s="777"/>
      <c r="ABM1" s="777"/>
      <c r="ABN1" s="777"/>
      <c r="ABO1" s="777"/>
      <c r="ABP1" s="777"/>
      <c r="ABQ1" s="777"/>
      <c r="ABR1" s="777"/>
      <c r="ABS1" s="777"/>
      <c r="ABT1" s="777"/>
      <c r="ABU1" s="777"/>
      <c r="ABV1" s="777"/>
      <c r="ABW1" s="777"/>
      <c r="ABX1" s="777"/>
      <c r="ABY1" s="777"/>
      <c r="ABZ1" s="777"/>
      <c r="ACA1" s="777"/>
      <c r="ACB1" s="777"/>
      <c r="ACC1" s="777"/>
      <c r="ACD1" s="777"/>
      <c r="ACE1" s="777"/>
      <c r="ACF1" s="777"/>
      <c r="ACG1" s="777"/>
      <c r="ACH1" s="777"/>
      <c r="ACI1" s="777"/>
      <c r="ACJ1" s="777"/>
      <c r="ACK1" s="777"/>
      <c r="ACL1" s="777"/>
      <c r="ACM1" s="777"/>
      <c r="ACN1" s="777"/>
      <c r="ACO1" s="777"/>
      <c r="ACP1" s="777"/>
      <c r="ACQ1" s="777"/>
      <c r="ACR1" s="777"/>
      <c r="ACS1" s="777"/>
      <c r="ACT1" s="777"/>
      <c r="ACU1" s="777"/>
      <c r="ACV1" s="777"/>
      <c r="ACW1" s="777"/>
      <c r="ACX1" s="777"/>
      <c r="ACY1" s="777"/>
      <c r="ACZ1" s="777"/>
      <c r="ADA1" s="777"/>
      <c r="ADB1" s="777"/>
      <c r="ADC1" s="777"/>
      <c r="ADD1" s="777"/>
      <c r="ADE1" s="777"/>
      <c r="ADF1" s="777"/>
      <c r="ADG1" s="777"/>
      <c r="ADH1" s="777"/>
      <c r="ADI1" s="777"/>
      <c r="ADJ1" s="777"/>
      <c r="ADK1" s="777"/>
      <c r="ADL1" s="777"/>
      <c r="ADM1" s="777"/>
      <c r="ADN1" s="777"/>
      <c r="ADO1" s="777"/>
      <c r="ADP1" s="777"/>
      <c r="ADQ1" s="777"/>
      <c r="ADR1" s="777"/>
      <c r="ADS1" s="777"/>
      <c r="ADT1" s="777"/>
      <c r="ADU1" s="777"/>
      <c r="ADV1" s="777"/>
      <c r="ADW1" s="777"/>
      <c r="ADX1" s="777"/>
      <c r="ADY1" s="777"/>
      <c r="ADZ1" s="777"/>
      <c r="AEA1" s="777"/>
      <c r="AEB1" s="777"/>
      <c r="AEC1" s="777"/>
      <c r="AED1" s="777"/>
      <c r="AEE1" s="777"/>
      <c r="AEF1" s="777"/>
      <c r="AEG1" s="777"/>
      <c r="AEH1" s="777"/>
      <c r="AEI1" s="777"/>
      <c r="AEJ1" s="777"/>
      <c r="AEK1" s="777"/>
      <c r="AEL1" s="777"/>
      <c r="AEM1" s="777"/>
      <c r="AEN1" s="777"/>
      <c r="AEO1" s="777"/>
      <c r="AEP1" s="777"/>
      <c r="AEQ1" s="777"/>
      <c r="AER1" s="777"/>
      <c r="AES1" s="777"/>
      <c r="AET1" s="777"/>
      <c r="AEU1" s="777"/>
      <c r="AEV1" s="777"/>
      <c r="AEW1" s="777"/>
      <c r="AEX1" s="777"/>
      <c r="AEY1" s="777"/>
      <c r="AEZ1" s="777"/>
      <c r="AFA1" s="777"/>
      <c r="AFB1" s="777"/>
      <c r="AFC1" s="777"/>
      <c r="AFD1" s="777"/>
      <c r="AFE1" s="777"/>
      <c r="AFF1" s="777"/>
      <c r="AFG1" s="777"/>
      <c r="AFH1" s="777"/>
      <c r="AFI1" s="777"/>
      <c r="AFJ1" s="777"/>
      <c r="AFK1" s="777"/>
      <c r="AFL1" s="777"/>
      <c r="AFM1" s="777"/>
      <c r="AFN1" s="777"/>
      <c r="AFO1" s="777"/>
      <c r="AFP1" s="777"/>
      <c r="AFQ1" s="777"/>
      <c r="AFR1" s="777"/>
      <c r="AFS1" s="777"/>
      <c r="AFT1" s="777"/>
      <c r="AFU1" s="777"/>
      <c r="AFV1" s="777"/>
      <c r="AFW1" s="777"/>
      <c r="AFX1" s="777"/>
      <c r="AFY1" s="777"/>
      <c r="AFZ1" s="777"/>
      <c r="AGA1" s="777"/>
      <c r="AGB1" s="777"/>
      <c r="AGC1" s="777"/>
      <c r="AGD1" s="777"/>
      <c r="AGE1" s="777"/>
      <c r="AGF1" s="777"/>
      <c r="AGG1" s="777"/>
      <c r="AGH1" s="777"/>
      <c r="AGI1" s="777"/>
      <c r="AGJ1" s="777"/>
      <c r="AGK1" s="777"/>
      <c r="AGL1" s="777"/>
      <c r="AGM1" s="777"/>
      <c r="AGN1" s="777"/>
      <c r="AGO1" s="777"/>
      <c r="AGP1" s="777"/>
      <c r="AGQ1" s="777"/>
      <c r="AGR1" s="777"/>
      <c r="AGS1" s="777"/>
      <c r="AGT1" s="777"/>
      <c r="AGU1" s="777"/>
      <c r="AGV1" s="777"/>
      <c r="AGW1" s="777"/>
      <c r="AGX1" s="777"/>
      <c r="AGY1" s="777"/>
      <c r="AGZ1" s="777"/>
      <c r="AHA1" s="777"/>
      <c r="AHB1" s="777"/>
      <c r="AHC1" s="777"/>
      <c r="AHD1" s="777"/>
      <c r="AHE1" s="777"/>
      <c r="AHF1" s="777"/>
      <c r="AHG1" s="777"/>
      <c r="AHH1" s="777"/>
      <c r="AHI1" s="777"/>
      <c r="AHJ1" s="777"/>
      <c r="AHK1" s="777"/>
      <c r="AHL1" s="777"/>
      <c r="AHM1" s="777"/>
      <c r="AHN1" s="777"/>
      <c r="AHO1" s="777"/>
      <c r="AHP1" s="777"/>
      <c r="AHQ1" s="777"/>
      <c r="AHR1" s="777"/>
      <c r="AHS1" s="777"/>
      <c r="AHT1" s="777"/>
      <c r="AHU1" s="777"/>
      <c r="AHV1" s="777"/>
      <c r="AHW1" s="777"/>
      <c r="AHX1" s="777"/>
      <c r="AHY1" s="777"/>
      <c r="AHZ1" s="777"/>
      <c r="AIA1" s="777"/>
      <c r="AIB1" s="777"/>
      <c r="AIC1" s="777"/>
      <c r="AID1" s="777"/>
      <c r="AIE1" s="777"/>
      <c r="AIF1" s="777"/>
      <c r="AIG1" s="777"/>
      <c r="AIH1" s="777"/>
      <c r="AII1" s="777"/>
      <c r="AIJ1" s="777"/>
      <c r="AIK1" s="777"/>
      <c r="AIL1" s="777"/>
      <c r="AIM1" s="777"/>
      <c r="AIN1" s="777"/>
      <c r="AIO1" s="777"/>
      <c r="AIP1" s="777"/>
      <c r="AIQ1" s="777"/>
      <c r="AIR1" s="777"/>
      <c r="AIS1" s="777"/>
      <c r="AIT1" s="777"/>
      <c r="AIU1" s="777"/>
      <c r="AIV1" s="777"/>
      <c r="AIW1" s="777"/>
      <c r="AIX1" s="777"/>
      <c r="AIY1" s="777"/>
      <c r="AIZ1" s="777"/>
      <c r="AJA1" s="777"/>
      <c r="AJB1" s="777"/>
      <c r="AJC1" s="777"/>
      <c r="AJD1" s="777"/>
      <c r="AJE1" s="777"/>
      <c r="AJF1" s="777"/>
      <c r="AJG1" s="777"/>
      <c r="AJH1" s="777"/>
      <c r="AJI1" s="777"/>
      <c r="AJJ1" s="777"/>
      <c r="AJK1" s="777"/>
      <c r="AJL1" s="777"/>
      <c r="AJM1" s="777"/>
      <c r="AJN1" s="777"/>
      <c r="AJO1" s="777"/>
      <c r="AJP1" s="777"/>
      <c r="AJQ1" s="777"/>
      <c r="AJR1" s="777"/>
      <c r="AJS1" s="777"/>
      <c r="AJT1" s="777"/>
      <c r="AJU1" s="777"/>
      <c r="AJV1" s="777"/>
      <c r="AJW1" s="777"/>
      <c r="AJX1" s="777"/>
      <c r="AJY1" s="777"/>
      <c r="AJZ1" s="777"/>
      <c r="AKA1" s="777"/>
      <c r="AKB1" s="777"/>
      <c r="AKC1" s="777"/>
      <c r="AKD1" s="777"/>
      <c r="AKE1" s="777"/>
      <c r="AKF1" s="777"/>
      <c r="AKG1" s="777"/>
      <c r="AKH1" s="777"/>
      <c r="AKI1" s="777"/>
      <c r="AKJ1" s="777"/>
      <c r="AKK1" s="777"/>
      <c r="AKL1" s="777"/>
      <c r="AKM1" s="777"/>
      <c r="AKN1" s="777"/>
      <c r="AKO1" s="777"/>
      <c r="AKP1" s="777"/>
      <c r="AKQ1" s="777"/>
      <c r="AKR1" s="777"/>
      <c r="AKS1" s="777"/>
      <c r="AKT1" s="777"/>
      <c r="AKU1" s="777"/>
      <c r="AKV1" s="777"/>
      <c r="AKW1" s="777"/>
      <c r="AKX1" s="777"/>
      <c r="AKY1" s="777"/>
      <c r="AKZ1" s="777"/>
      <c r="ALA1" s="777"/>
      <c r="ALB1" s="777"/>
      <c r="ALC1" s="777"/>
      <c r="ALD1" s="777"/>
      <c r="ALE1" s="777"/>
      <c r="ALF1" s="777"/>
      <c r="ALG1" s="777"/>
      <c r="ALH1" s="777"/>
      <c r="ALI1" s="777"/>
      <c r="ALJ1" s="777"/>
      <c r="ALK1" s="777"/>
      <c r="ALL1" s="777"/>
      <c r="ALM1" s="777"/>
      <c r="ALN1" s="777"/>
      <c r="ALO1" s="777"/>
      <c r="ALP1" s="777"/>
      <c r="ALQ1" s="777"/>
      <c r="ALR1" s="777"/>
      <c r="ALS1" s="777"/>
      <c r="ALT1" s="777"/>
      <c r="ALU1" s="777"/>
      <c r="ALV1" s="777"/>
      <c r="ALW1" s="777"/>
      <c r="ALX1" s="777"/>
      <c r="ALY1" s="777"/>
      <c r="ALZ1" s="777"/>
      <c r="AMA1" s="777"/>
      <c r="AMB1" s="777"/>
      <c r="AMC1" s="777"/>
      <c r="AMD1" s="777"/>
      <c r="AME1" s="777"/>
      <c r="AMF1" s="777"/>
      <c r="AMG1" s="777"/>
      <c r="AMH1" s="777"/>
      <c r="AMI1" s="777"/>
      <c r="AMJ1" s="777"/>
      <c r="AMK1" s="777"/>
      <c r="AML1" s="777"/>
      <c r="AMM1" s="777"/>
      <c r="AMN1" s="777"/>
      <c r="AMO1" s="777"/>
      <c r="AMP1" s="777"/>
      <c r="AMQ1" s="777"/>
      <c r="AMR1" s="777"/>
      <c r="AMS1" s="777"/>
      <c r="AMT1" s="777"/>
      <c r="AMU1" s="777"/>
      <c r="AMV1" s="777"/>
      <c r="AMW1" s="777"/>
      <c r="AMX1" s="777"/>
      <c r="AMY1" s="777"/>
      <c r="AMZ1" s="777"/>
      <c r="ANA1" s="777"/>
      <c r="ANB1" s="777"/>
      <c r="ANC1" s="777"/>
      <c r="AND1" s="777"/>
      <c r="ANE1" s="777"/>
      <c r="ANF1" s="777"/>
      <c r="ANG1" s="777"/>
      <c r="ANH1" s="777"/>
      <c r="ANI1" s="777"/>
      <c r="ANJ1" s="777"/>
      <c r="ANK1" s="777"/>
      <c r="ANL1" s="777"/>
      <c r="ANM1" s="777"/>
      <c r="ANN1" s="777"/>
      <c r="ANO1" s="777"/>
      <c r="ANP1" s="777"/>
      <c r="ANQ1" s="777"/>
      <c r="ANR1" s="777"/>
      <c r="ANS1" s="777"/>
      <c r="ANT1" s="777"/>
      <c r="ANU1" s="777"/>
      <c r="ANV1" s="777"/>
      <c r="ANW1" s="777"/>
      <c r="ANX1" s="777"/>
      <c r="ANY1" s="777"/>
      <c r="ANZ1" s="777"/>
      <c r="AOA1" s="777"/>
      <c r="AOB1" s="777"/>
      <c r="AOC1" s="777"/>
      <c r="AOD1" s="777"/>
      <c r="AOE1" s="777"/>
      <c r="AOF1" s="777"/>
      <c r="AOG1" s="777"/>
      <c r="AOH1" s="777"/>
      <c r="AOI1" s="777"/>
      <c r="AOJ1" s="777"/>
      <c r="AOK1" s="777"/>
      <c r="AOL1" s="777"/>
      <c r="AOM1" s="777"/>
      <c r="AON1" s="777"/>
      <c r="AOO1" s="777"/>
      <c r="AOP1" s="777"/>
      <c r="AOQ1" s="777"/>
      <c r="AOR1" s="777"/>
      <c r="AOS1" s="777"/>
      <c r="AOT1" s="777"/>
      <c r="AOU1" s="777"/>
      <c r="AOV1" s="777"/>
      <c r="AOW1" s="777"/>
      <c r="AOX1" s="777"/>
      <c r="AOY1" s="777"/>
      <c r="AOZ1" s="777"/>
      <c r="APA1" s="777"/>
      <c r="APB1" s="777"/>
      <c r="APC1" s="777"/>
      <c r="APD1" s="777"/>
      <c r="APE1" s="777"/>
      <c r="APF1" s="777"/>
      <c r="APG1" s="777"/>
      <c r="APH1" s="777"/>
      <c r="API1" s="777"/>
      <c r="APJ1" s="777"/>
      <c r="APK1" s="777"/>
      <c r="APL1" s="777"/>
      <c r="APM1" s="777"/>
      <c r="APN1" s="777"/>
      <c r="APO1" s="777"/>
      <c r="APP1" s="777"/>
      <c r="APQ1" s="777"/>
      <c r="APR1" s="777"/>
      <c r="APS1" s="777"/>
      <c r="APT1" s="777"/>
      <c r="APU1" s="777"/>
      <c r="APV1" s="777"/>
      <c r="APW1" s="777"/>
      <c r="APX1" s="777"/>
      <c r="APY1" s="777"/>
      <c r="APZ1" s="777"/>
      <c r="AQA1" s="777"/>
      <c r="AQB1" s="777"/>
      <c r="AQC1" s="777"/>
      <c r="AQD1" s="777"/>
      <c r="AQE1" s="777"/>
      <c r="AQF1" s="777"/>
      <c r="AQG1" s="777"/>
      <c r="AQH1" s="777"/>
      <c r="AQI1" s="777"/>
      <c r="AQJ1" s="777"/>
      <c r="AQK1" s="777"/>
      <c r="AQL1" s="777"/>
      <c r="AQM1" s="777"/>
      <c r="AQN1" s="777"/>
      <c r="AQO1" s="777"/>
      <c r="AQP1" s="777"/>
      <c r="AQQ1" s="777"/>
      <c r="AQR1" s="777"/>
      <c r="AQS1" s="777"/>
      <c r="AQT1" s="777"/>
      <c r="AQU1" s="777"/>
      <c r="AQV1" s="777"/>
      <c r="AQW1" s="777"/>
      <c r="AQX1" s="777"/>
      <c r="AQY1" s="777"/>
      <c r="AQZ1" s="777"/>
      <c r="ARA1" s="777"/>
      <c r="ARB1" s="777"/>
      <c r="ARC1" s="777"/>
      <c r="ARD1" s="777"/>
      <c r="ARE1" s="777"/>
      <c r="ARF1" s="777"/>
      <c r="ARG1" s="777"/>
      <c r="ARH1" s="777"/>
      <c r="ARI1" s="777"/>
      <c r="ARJ1" s="777"/>
      <c r="ARK1" s="777"/>
      <c r="ARL1" s="777"/>
      <c r="ARM1" s="777"/>
      <c r="ARN1" s="777"/>
      <c r="ARO1" s="777"/>
      <c r="ARP1" s="777"/>
      <c r="ARQ1" s="777"/>
      <c r="ARR1" s="777"/>
      <c r="ARS1" s="777"/>
      <c r="ART1" s="777"/>
      <c r="ARU1" s="777"/>
      <c r="ARV1" s="777"/>
      <c r="ARW1" s="777"/>
      <c r="ARX1" s="777"/>
      <c r="ARY1" s="777"/>
      <c r="ARZ1" s="777"/>
      <c r="ASA1" s="777"/>
      <c r="ASB1" s="777"/>
      <c r="ASC1" s="777"/>
      <c r="ASD1" s="777"/>
      <c r="ASE1" s="777"/>
      <c r="ASF1" s="777"/>
      <c r="ASG1" s="777"/>
      <c r="ASH1" s="777"/>
      <c r="ASI1" s="777"/>
      <c r="ASJ1" s="777"/>
      <c r="ASK1" s="777"/>
      <c r="ASL1" s="777"/>
      <c r="ASM1" s="777"/>
      <c r="ASN1" s="777"/>
      <c r="ASO1" s="777"/>
      <c r="ASP1" s="777"/>
      <c r="ASQ1" s="777"/>
      <c r="ASR1" s="777"/>
      <c r="ASS1" s="777"/>
      <c r="AST1" s="777"/>
      <c r="ASU1" s="777"/>
      <c r="ASV1" s="777"/>
      <c r="ASW1" s="777"/>
      <c r="ASX1" s="777"/>
      <c r="ASY1" s="777"/>
      <c r="ASZ1" s="777"/>
      <c r="ATA1" s="777"/>
      <c r="ATB1" s="777"/>
      <c r="ATC1" s="777"/>
      <c r="ATD1" s="777"/>
      <c r="ATE1" s="777"/>
      <c r="ATF1" s="777"/>
      <c r="ATG1" s="777"/>
      <c r="ATH1" s="777"/>
      <c r="ATI1" s="777"/>
      <c r="ATJ1" s="777"/>
      <c r="ATK1" s="777"/>
      <c r="ATL1" s="777"/>
      <c r="ATM1" s="777"/>
      <c r="ATN1" s="777"/>
      <c r="ATO1" s="777"/>
      <c r="ATP1" s="777"/>
      <c r="ATQ1" s="777"/>
      <c r="ATR1" s="777"/>
      <c r="ATS1" s="777"/>
      <c r="ATT1" s="777"/>
      <c r="ATU1" s="777"/>
      <c r="ATV1" s="777"/>
      <c r="ATW1" s="777"/>
      <c r="ATX1" s="777"/>
      <c r="ATY1" s="777"/>
      <c r="ATZ1" s="777"/>
      <c r="AUA1" s="777"/>
      <c r="AUB1" s="777"/>
      <c r="AUC1" s="777"/>
      <c r="AUD1" s="777"/>
      <c r="AUE1" s="777"/>
      <c r="AUF1" s="777"/>
      <c r="AUG1" s="777"/>
      <c r="AUH1" s="777"/>
      <c r="AUI1" s="777"/>
      <c r="AUJ1" s="777"/>
      <c r="AUK1" s="777"/>
      <c r="AUL1" s="777"/>
      <c r="AUM1" s="777"/>
      <c r="AUN1" s="777"/>
      <c r="AUO1" s="777"/>
      <c r="AUP1" s="777"/>
      <c r="AUQ1" s="777"/>
      <c r="AUR1" s="777"/>
      <c r="AUS1" s="777"/>
      <c r="AUT1" s="777"/>
      <c r="AUU1" s="777"/>
      <c r="AUV1" s="777"/>
      <c r="AUW1" s="777"/>
      <c r="AUX1" s="777"/>
      <c r="AUY1" s="777"/>
      <c r="AUZ1" s="777"/>
      <c r="AVA1" s="777"/>
      <c r="AVB1" s="777"/>
      <c r="AVC1" s="777"/>
      <c r="AVD1" s="777"/>
      <c r="AVE1" s="777"/>
      <c r="AVF1" s="777"/>
      <c r="AVG1" s="777"/>
      <c r="AVH1" s="777"/>
      <c r="AVI1" s="777"/>
      <c r="AVJ1" s="777"/>
      <c r="AVK1" s="777"/>
      <c r="AVL1" s="777"/>
      <c r="AVM1" s="777"/>
      <c r="AVN1" s="777"/>
      <c r="AVO1" s="777"/>
      <c r="AVP1" s="777"/>
      <c r="AVQ1" s="777"/>
      <c r="AVR1" s="777"/>
      <c r="AVS1" s="777"/>
      <c r="AVT1" s="777"/>
      <c r="AVU1" s="777"/>
      <c r="AVV1" s="777"/>
      <c r="AVW1" s="777"/>
      <c r="AVX1" s="777"/>
      <c r="AVY1" s="777"/>
      <c r="AVZ1" s="777"/>
      <c r="AWA1" s="777"/>
      <c r="AWB1" s="777"/>
      <c r="AWC1" s="777"/>
      <c r="AWD1" s="777"/>
      <c r="AWE1" s="777"/>
      <c r="AWF1" s="777"/>
      <c r="AWG1" s="777"/>
      <c r="AWH1" s="777"/>
      <c r="AWI1" s="777"/>
      <c r="AWJ1" s="777"/>
      <c r="AWK1" s="777"/>
      <c r="AWL1" s="777"/>
      <c r="AWM1" s="777"/>
      <c r="AWN1" s="777"/>
      <c r="AWO1" s="777"/>
      <c r="AWP1" s="777"/>
      <c r="AWQ1" s="777"/>
      <c r="AWR1" s="777"/>
      <c r="AWS1" s="777"/>
      <c r="AWT1" s="777"/>
      <c r="AWU1" s="777"/>
      <c r="AWV1" s="777"/>
      <c r="AWW1" s="777"/>
      <c r="AWX1" s="777"/>
      <c r="AWY1" s="777"/>
      <c r="AWZ1" s="777"/>
      <c r="AXA1" s="777"/>
      <c r="AXB1" s="777"/>
      <c r="AXC1" s="777"/>
      <c r="AXD1" s="777"/>
      <c r="AXE1" s="777"/>
      <c r="AXF1" s="777"/>
      <c r="AXG1" s="777"/>
      <c r="AXH1" s="777"/>
      <c r="AXI1" s="777"/>
      <c r="AXJ1" s="777"/>
      <c r="AXK1" s="777"/>
      <c r="AXL1" s="777"/>
      <c r="AXM1" s="777"/>
      <c r="AXN1" s="777"/>
      <c r="AXO1" s="777"/>
      <c r="AXP1" s="777"/>
      <c r="AXQ1" s="777"/>
      <c r="AXR1" s="777"/>
      <c r="AXS1" s="777"/>
      <c r="AXT1" s="777"/>
      <c r="AXU1" s="777"/>
      <c r="AXV1" s="777"/>
      <c r="AXW1" s="777"/>
      <c r="AXX1" s="777"/>
      <c r="AXY1" s="777"/>
      <c r="AXZ1" s="777"/>
      <c r="AYA1" s="777"/>
      <c r="AYB1" s="777"/>
      <c r="AYC1" s="777"/>
      <c r="AYD1" s="777"/>
      <c r="AYE1" s="777"/>
      <c r="AYF1" s="777"/>
      <c r="AYG1" s="777"/>
      <c r="AYH1" s="777"/>
      <c r="AYI1" s="777"/>
      <c r="AYJ1" s="777"/>
      <c r="AYK1" s="777"/>
      <c r="AYL1" s="777"/>
      <c r="AYM1" s="777"/>
      <c r="AYN1" s="777"/>
      <c r="AYO1" s="777"/>
      <c r="AYP1" s="777"/>
      <c r="AYQ1" s="777"/>
      <c r="AYR1" s="777"/>
      <c r="AYS1" s="777"/>
      <c r="AYT1" s="777"/>
      <c r="AYU1" s="777"/>
      <c r="AYV1" s="777"/>
      <c r="AYW1" s="777"/>
      <c r="AYX1" s="777"/>
      <c r="AYY1" s="777"/>
      <c r="AYZ1" s="777"/>
      <c r="AZA1" s="777"/>
      <c r="AZB1" s="777"/>
      <c r="AZC1" s="777"/>
      <c r="AZD1" s="777"/>
      <c r="AZE1" s="777"/>
      <c r="AZF1" s="777"/>
      <c r="AZG1" s="777"/>
      <c r="AZH1" s="777"/>
      <c r="AZI1" s="777"/>
      <c r="AZJ1" s="777"/>
      <c r="AZK1" s="777"/>
      <c r="AZL1" s="777"/>
      <c r="AZM1" s="777"/>
      <c r="AZN1" s="777"/>
      <c r="AZO1" s="777"/>
      <c r="AZP1" s="777"/>
      <c r="AZQ1" s="777"/>
      <c r="AZR1" s="777"/>
      <c r="AZS1" s="777"/>
      <c r="AZT1" s="777"/>
      <c r="AZU1" s="777"/>
      <c r="AZV1" s="777"/>
      <c r="AZW1" s="777"/>
      <c r="AZX1" s="777"/>
      <c r="AZY1" s="777"/>
      <c r="AZZ1" s="777"/>
      <c r="BAA1" s="777"/>
      <c r="BAB1" s="777"/>
      <c r="BAC1" s="777"/>
      <c r="BAD1" s="777"/>
      <c r="BAE1" s="777"/>
      <c r="BAF1" s="777"/>
      <c r="BAG1" s="777"/>
      <c r="BAH1" s="777"/>
      <c r="BAI1" s="777"/>
      <c r="BAJ1" s="777"/>
      <c r="BAK1" s="777"/>
      <c r="BAL1" s="777"/>
      <c r="BAM1" s="777"/>
      <c r="BAN1" s="777"/>
      <c r="BAO1" s="777"/>
      <c r="BAP1" s="777"/>
      <c r="BAQ1" s="777"/>
      <c r="BAR1" s="777"/>
      <c r="BAS1" s="777"/>
      <c r="BAT1" s="777"/>
      <c r="BAU1" s="777"/>
      <c r="BAV1" s="777"/>
      <c r="BAW1" s="777"/>
      <c r="BAX1" s="777"/>
      <c r="BAY1" s="777"/>
      <c r="BAZ1" s="777"/>
      <c r="BBA1" s="777"/>
      <c r="BBB1" s="777"/>
      <c r="BBC1" s="777"/>
      <c r="BBD1" s="777"/>
      <c r="BBE1" s="777"/>
      <c r="BBF1" s="777"/>
      <c r="BBG1" s="777"/>
      <c r="BBH1" s="777"/>
      <c r="BBI1" s="777"/>
      <c r="BBJ1" s="777"/>
      <c r="BBK1" s="777"/>
      <c r="BBL1" s="777"/>
      <c r="BBM1" s="777"/>
      <c r="BBN1" s="777"/>
      <c r="BBO1" s="777"/>
      <c r="BBP1" s="777"/>
      <c r="BBQ1" s="777"/>
      <c r="BBR1" s="777"/>
      <c r="BBS1" s="777"/>
      <c r="BBT1" s="777"/>
      <c r="BBU1" s="777"/>
      <c r="BBV1" s="777"/>
      <c r="BBW1" s="777"/>
      <c r="BBX1" s="777"/>
      <c r="BBY1" s="777"/>
      <c r="BBZ1" s="777"/>
      <c r="BCA1" s="777"/>
      <c r="BCB1" s="777"/>
      <c r="BCC1" s="777"/>
      <c r="BCD1" s="777"/>
      <c r="BCE1" s="777"/>
      <c r="BCF1" s="777"/>
      <c r="BCG1" s="777"/>
      <c r="BCH1" s="777"/>
      <c r="BCI1" s="777"/>
      <c r="BCJ1" s="777"/>
      <c r="BCK1" s="777"/>
      <c r="BCL1" s="777"/>
      <c r="BCM1" s="777"/>
      <c r="BCN1" s="777"/>
      <c r="BCO1" s="777"/>
      <c r="BCP1" s="777"/>
      <c r="BCQ1" s="777"/>
      <c r="BCR1" s="777"/>
      <c r="BCS1" s="777"/>
      <c r="BCT1" s="777"/>
      <c r="BCU1" s="777"/>
      <c r="BCV1" s="777"/>
      <c r="BCW1" s="777"/>
      <c r="BCX1" s="777"/>
      <c r="BCY1" s="777"/>
      <c r="BCZ1" s="777"/>
      <c r="BDA1" s="777"/>
      <c r="BDB1" s="777"/>
      <c r="BDC1" s="777"/>
      <c r="BDD1" s="777"/>
      <c r="BDE1" s="777"/>
      <c r="BDF1" s="777"/>
      <c r="BDG1" s="777"/>
      <c r="BDH1" s="777"/>
      <c r="BDI1" s="777"/>
      <c r="BDJ1" s="777"/>
      <c r="BDK1" s="777"/>
      <c r="BDL1" s="777"/>
      <c r="BDM1" s="777"/>
      <c r="BDN1" s="777"/>
      <c r="BDO1" s="777"/>
      <c r="BDP1" s="777"/>
      <c r="BDQ1" s="777"/>
      <c r="BDR1" s="777"/>
      <c r="BDS1" s="777"/>
      <c r="BDT1" s="777"/>
      <c r="BDU1" s="777"/>
      <c r="BDV1" s="777"/>
      <c r="BDW1" s="777"/>
      <c r="BDX1" s="777"/>
      <c r="BDY1" s="777"/>
      <c r="BDZ1" s="777"/>
      <c r="BEA1" s="777"/>
      <c r="BEB1" s="777"/>
      <c r="BEC1" s="777"/>
      <c r="BED1" s="777"/>
      <c r="BEE1" s="777"/>
      <c r="BEF1" s="777"/>
      <c r="BEG1" s="777"/>
      <c r="BEH1" s="777"/>
      <c r="BEI1" s="777"/>
      <c r="BEJ1" s="777"/>
      <c r="BEK1" s="777"/>
      <c r="BEL1" s="777"/>
      <c r="BEM1" s="777"/>
      <c r="BEN1" s="777"/>
      <c r="BEO1" s="777"/>
      <c r="BEP1" s="777"/>
      <c r="BEQ1" s="777"/>
      <c r="BER1" s="777"/>
      <c r="BES1" s="777"/>
      <c r="BET1" s="777"/>
      <c r="BEU1" s="777"/>
      <c r="BEV1" s="777"/>
      <c r="BEW1" s="777"/>
      <c r="BEX1" s="777"/>
      <c r="BEY1" s="777"/>
      <c r="BEZ1" s="777"/>
      <c r="BFA1" s="777"/>
      <c r="BFB1" s="777"/>
      <c r="BFC1" s="777"/>
      <c r="BFD1" s="777"/>
      <c r="BFE1" s="777"/>
      <c r="BFF1" s="777"/>
      <c r="BFG1" s="777"/>
      <c r="BFH1" s="777"/>
      <c r="BFI1" s="777"/>
      <c r="BFJ1" s="777"/>
      <c r="BFK1" s="777"/>
      <c r="BFL1" s="777"/>
      <c r="BFM1" s="777"/>
      <c r="BFN1" s="777"/>
      <c r="BFO1" s="777"/>
      <c r="BFP1" s="777"/>
      <c r="BFQ1" s="777"/>
      <c r="BFR1" s="777"/>
      <c r="BFS1" s="777"/>
      <c r="BFT1" s="777"/>
      <c r="BFU1" s="777"/>
      <c r="BFV1" s="777"/>
      <c r="BFW1" s="777"/>
      <c r="BFX1" s="777"/>
      <c r="BFY1" s="777"/>
      <c r="BFZ1" s="777"/>
      <c r="BGA1" s="777"/>
      <c r="BGB1" s="777"/>
      <c r="BGC1" s="777"/>
      <c r="BGD1" s="777"/>
      <c r="BGE1" s="777"/>
      <c r="BGF1" s="777"/>
      <c r="BGG1" s="777"/>
      <c r="BGH1" s="777"/>
      <c r="BGI1" s="777"/>
      <c r="BGJ1" s="777"/>
      <c r="BGK1" s="777"/>
      <c r="BGL1" s="777"/>
      <c r="BGM1" s="777"/>
      <c r="BGN1" s="777"/>
      <c r="BGO1" s="777"/>
      <c r="BGP1" s="777"/>
      <c r="BGQ1" s="777"/>
      <c r="BGR1" s="777"/>
      <c r="BGS1" s="777"/>
      <c r="BGT1" s="777"/>
      <c r="BGU1" s="777"/>
      <c r="BGV1" s="777"/>
      <c r="BGW1" s="777"/>
      <c r="BGX1" s="777"/>
      <c r="BGY1" s="777"/>
      <c r="BGZ1" s="777"/>
      <c r="BHA1" s="777"/>
      <c r="BHB1" s="777"/>
      <c r="BHC1" s="777"/>
      <c r="BHD1" s="777"/>
      <c r="BHE1" s="777"/>
      <c r="BHF1" s="777"/>
      <c r="BHG1" s="777"/>
      <c r="BHH1" s="777"/>
      <c r="BHI1" s="777"/>
      <c r="BHJ1" s="777"/>
      <c r="BHK1" s="777"/>
      <c r="BHL1" s="777"/>
      <c r="BHM1" s="777"/>
      <c r="BHN1" s="777"/>
      <c r="BHO1" s="777"/>
      <c r="BHP1" s="777"/>
      <c r="BHQ1" s="777"/>
      <c r="BHR1" s="777"/>
      <c r="BHS1" s="777"/>
      <c r="BHT1" s="777"/>
      <c r="BHU1" s="777"/>
      <c r="BHV1" s="777"/>
      <c r="BHW1" s="777"/>
      <c r="BHX1" s="777"/>
      <c r="BHY1" s="777"/>
      <c r="BHZ1" s="777"/>
      <c r="BIA1" s="777"/>
      <c r="BIB1" s="777"/>
      <c r="BIC1" s="777"/>
      <c r="BID1" s="777"/>
      <c r="BIE1" s="777"/>
      <c r="BIF1" s="777"/>
      <c r="BIG1" s="777"/>
      <c r="BIH1" s="777"/>
      <c r="BII1" s="777"/>
      <c r="BIJ1" s="777"/>
      <c r="BIK1" s="777"/>
      <c r="BIL1" s="777"/>
      <c r="BIM1" s="777"/>
      <c r="BIN1" s="777"/>
      <c r="BIO1" s="777"/>
      <c r="BIP1" s="777"/>
      <c r="BIQ1" s="777"/>
      <c r="BIR1" s="777"/>
      <c r="BIS1" s="777"/>
      <c r="BIT1" s="777"/>
      <c r="BIU1" s="777"/>
      <c r="BIV1" s="777"/>
      <c r="BIW1" s="777"/>
      <c r="BIX1" s="777"/>
      <c r="BIY1" s="777"/>
      <c r="BIZ1" s="777"/>
      <c r="BJA1" s="777"/>
      <c r="BJB1" s="777"/>
      <c r="BJC1" s="777"/>
      <c r="BJD1" s="777"/>
      <c r="BJE1" s="777"/>
      <c r="BJF1" s="777"/>
      <c r="BJG1" s="777"/>
      <c r="BJH1" s="777"/>
      <c r="BJI1" s="777"/>
      <c r="BJJ1" s="777"/>
      <c r="BJK1" s="777"/>
      <c r="BJL1" s="777"/>
      <c r="BJM1" s="777"/>
      <c r="BJN1" s="777"/>
      <c r="BJO1" s="777"/>
      <c r="BJP1" s="777"/>
      <c r="BJQ1" s="777"/>
      <c r="BJR1" s="777"/>
      <c r="BJS1" s="777"/>
      <c r="BJT1" s="777"/>
      <c r="BJU1" s="777"/>
      <c r="BJV1" s="777"/>
      <c r="BJW1" s="777"/>
      <c r="BJX1" s="777"/>
      <c r="BJY1" s="777"/>
      <c r="BJZ1" s="777"/>
      <c r="BKA1" s="777"/>
      <c r="BKB1" s="777"/>
      <c r="BKC1" s="777"/>
      <c r="BKD1" s="777"/>
      <c r="BKE1" s="777"/>
      <c r="BKF1" s="777"/>
      <c r="BKG1" s="777"/>
      <c r="BKH1" s="777"/>
      <c r="BKI1" s="777"/>
      <c r="BKJ1" s="777"/>
      <c r="BKK1" s="777"/>
      <c r="BKL1" s="777"/>
      <c r="BKM1" s="777"/>
      <c r="BKN1" s="777"/>
      <c r="BKO1" s="777"/>
      <c r="BKP1" s="777"/>
      <c r="BKQ1" s="777"/>
      <c r="BKR1" s="777"/>
      <c r="BKS1" s="777"/>
      <c r="BKT1" s="777"/>
      <c r="BKU1" s="777"/>
      <c r="BKV1" s="777"/>
      <c r="BKW1" s="777"/>
      <c r="BKX1" s="777"/>
      <c r="BKY1" s="777"/>
      <c r="BKZ1" s="777"/>
      <c r="BLA1" s="777"/>
      <c r="BLB1" s="777"/>
      <c r="BLC1" s="777"/>
      <c r="BLD1" s="777"/>
      <c r="BLE1" s="777"/>
      <c r="BLF1" s="777"/>
      <c r="BLG1" s="777"/>
      <c r="BLH1" s="777"/>
      <c r="BLI1" s="777"/>
      <c r="BLJ1" s="777"/>
      <c r="BLK1" s="777"/>
      <c r="BLL1" s="777"/>
      <c r="BLM1" s="777"/>
      <c r="BLN1" s="777"/>
      <c r="BLO1" s="777"/>
      <c r="BLP1" s="777"/>
      <c r="BLQ1" s="777"/>
      <c r="BLR1" s="777"/>
      <c r="BLS1" s="777"/>
      <c r="BLT1" s="777"/>
      <c r="BLU1" s="777"/>
      <c r="BLV1" s="777"/>
      <c r="BLW1" s="777"/>
      <c r="BLX1" s="777"/>
      <c r="BLY1" s="777"/>
      <c r="BLZ1" s="777"/>
      <c r="BMA1" s="777"/>
      <c r="BMB1" s="777"/>
      <c r="BMC1" s="777"/>
      <c r="BMD1" s="777"/>
      <c r="BME1" s="777"/>
      <c r="BMF1" s="777"/>
      <c r="BMG1" s="777"/>
      <c r="BMH1" s="777"/>
      <c r="BMI1" s="777"/>
      <c r="BMJ1" s="777"/>
      <c r="BMK1" s="777"/>
      <c r="BML1" s="777"/>
      <c r="BMM1" s="777"/>
      <c r="BMN1" s="777"/>
      <c r="BMO1" s="777"/>
      <c r="BMP1" s="777"/>
      <c r="BMQ1" s="777"/>
      <c r="BMR1" s="777"/>
      <c r="BMS1" s="777"/>
      <c r="BMT1" s="777"/>
      <c r="BMU1" s="777"/>
      <c r="BMV1" s="777"/>
      <c r="BMW1" s="777"/>
      <c r="BMX1" s="777"/>
      <c r="BMY1" s="777"/>
      <c r="BMZ1" s="777"/>
      <c r="BNA1" s="777"/>
      <c r="BNB1" s="777"/>
      <c r="BNC1" s="777"/>
      <c r="BND1" s="777"/>
      <c r="BNE1" s="777"/>
      <c r="BNF1" s="777"/>
      <c r="BNG1" s="777"/>
      <c r="BNH1" s="777"/>
      <c r="BNI1" s="777"/>
      <c r="BNJ1" s="777"/>
      <c r="BNK1" s="777"/>
      <c r="BNL1" s="777"/>
      <c r="BNM1" s="777"/>
      <c r="BNN1" s="777"/>
      <c r="BNO1" s="777"/>
      <c r="BNP1" s="777"/>
      <c r="BNQ1" s="777"/>
      <c r="BNR1" s="777"/>
      <c r="BNS1" s="777"/>
      <c r="BNT1" s="777"/>
      <c r="BNU1" s="777"/>
      <c r="BNV1" s="777"/>
      <c r="BNW1" s="777"/>
      <c r="BNX1" s="777"/>
      <c r="BNY1" s="777"/>
      <c r="BNZ1" s="777"/>
      <c r="BOA1" s="777"/>
      <c r="BOB1" s="777"/>
      <c r="BOC1" s="777"/>
      <c r="BOD1" s="777"/>
      <c r="BOE1" s="777"/>
      <c r="BOF1" s="777"/>
      <c r="BOG1" s="777"/>
      <c r="BOH1" s="777"/>
      <c r="BOI1" s="777"/>
      <c r="BOJ1" s="777"/>
      <c r="BOK1" s="777"/>
      <c r="BOL1" s="777"/>
      <c r="BOM1" s="777"/>
      <c r="BON1" s="777"/>
      <c r="BOO1" s="777"/>
      <c r="BOP1" s="777"/>
      <c r="BOQ1" s="777"/>
      <c r="BOR1" s="777"/>
      <c r="BOS1" s="777"/>
      <c r="BOT1" s="777"/>
      <c r="BOU1" s="777"/>
      <c r="BOV1" s="777"/>
      <c r="BOW1" s="777"/>
      <c r="BOX1" s="777"/>
      <c r="BOY1" s="777"/>
      <c r="BOZ1" s="777"/>
      <c r="BPA1" s="777"/>
      <c r="BPB1" s="777"/>
      <c r="BPC1" s="777"/>
      <c r="BPD1" s="777"/>
      <c r="BPE1" s="777"/>
      <c r="BPF1" s="777"/>
      <c r="BPG1" s="777"/>
      <c r="BPH1" s="777"/>
      <c r="BPI1" s="777"/>
      <c r="BPJ1" s="777"/>
      <c r="BPK1" s="777"/>
      <c r="BPL1" s="777"/>
      <c r="BPM1" s="777"/>
      <c r="BPN1" s="777"/>
      <c r="BPO1" s="777"/>
      <c r="BPP1" s="777"/>
      <c r="BPQ1" s="777"/>
      <c r="BPR1" s="777"/>
      <c r="BPS1" s="777"/>
      <c r="BPT1" s="777"/>
      <c r="BPU1" s="777"/>
      <c r="BPV1" s="777"/>
      <c r="BPW1" s="777"/>
      <c r="BPX1" s="777"/>
      <c r="BPY1" s="777"/>
      <c r="BPZ1" s="777"/>
      <c r="BQA1" s="777"/>
      <c r="BQB1" s="777"/>
      <c r="BQC1" s="777"/>
      <c r="BQD1" s="777"/>
      <c r="BQE1" s="777"/>
      <c r="BQF1" s="777"/>
      <c r="BQG1" s="777"/>
      <c r="BQH1" s="777"/>
      <c r="BQI1" s="777"/>
      <c r="BQJ1" s="777"/>
      <c r="BQK1" s="777"/>
      <c r="BQL1" s="777"/>
      <c r="BQM1" s="777"/>
      <c r="BQN1" s="777"/>
      <c r="BQO1" s="777"/>
      <c r="BQP1" s="777"/>
      <c r="BQQ1" s="777"/>
      <c r="BQR1" s="777"/>
      <c r="BQS1" s="777"/>
      <c r="BQT1" s="777"/>
      <c r="BQU1" s="777"/>
      <c r="BQV1" s="777"/>
      <c r="BQW1" s="777"/>
      <c r="BQX1" s="777"/>
      <c r="BQY1" s="777"/>
      <c r="BQZ1" s="777"/>
      <c r="BRA1" s="777"/>
      <c r="BRB1" s="777"/>
      <c r="BRC1" s="777"/>
      <c r="BRD1" s="777"/>
      <c r="BRE1" s="777"/>
      <c r="BRF1" s="777"/>
      <c r="BRG1" s="777"/>
      <c r="BRH1" s="777"/>
      <c r="BRI1" s="777"/>
      <c r="BRJ1" s="777"/>
      <c r="BRK1" s="777"/>
      <c r="BRL1" s="777"/>
      <c r="BRM1" s="777"/>
      <c r="BRN1" s="777"/>
      <c r="BRO1" s="777"/>
      <c r="BRP1" s="777"/>
      <c r="BRQ1" s="777"/>
      <c r="BRR1" s="777"/>
      <c r="BRS1" s="777"/>
      <c r="BRT1" s="777"/>
      <c r="BRU1" s="777"/>
      <c r="BRV1" s="777"/>
      <c r="BRW1" s="777"/>
      <c r="BRX1" s="777"/>
      <c r="BRY1" s="777"/>
      <c r="BRZ1" s="777"/>
      <c r="BSA1" s="777"/>
      <c r="BSB1" s="777"/>
      <c r="BSC1" s="777"/>
      <c r="BSD1" s="777"/>
      <c r="BSE1" s="777"/>
      <c r="BSF1" s="777"/>
      <c r="BSG1" s="777"/>
      <c r="BSH1" s="777"/>
      <c r="BSI1" s="777"/>
      <c r="BSJ1" s="777"/>
      <c r="BSK1" s="777"/>
      <c r="BSL1" s="777"/>
      <c r="BSM1" s="777"/>
      <c r="BSN1" s="777"/>
      <c r="BSO1" s="777"/>
      <c r="BSP1" s="777"/>
      <c r="BSQ1" s="777"/>
      <c r="BSR1" s="777"/>
      <c r="BSS1" s="777"/>
      <c r="BST1" s="777"/>
      <c r="BSU1" s="777"/>
      <c r="BSV1" s="777"/>
      <c r="BSW1" s="777"/>
      <c r="BSX1" s="777"/>
      <c r="BSY1" s="777"/>
      <c r="BSZ1" s="777"/>
      <c r="BTA1" s="777"/>
      <c r="BTB1" s="777"/>
      <c r="BTC1" s="777"/>
      <c r="BTD1" s="777"/>
      <c r="BTE1" s="777"/>
      <c r="BTF1" s="777"/>
      <c r="BTG1" s="777"/>
      <c r="BTH1" s="777"/>
      <c r="BTI1" s="777"/>
      <c r="BTJ1" s="777"/>
      <c r="BTK1" s="777"/>
      <c r="BTL1" s="777"/>
      <c r="BTM1" s="777"/>
      <c r="BTN1" s="777"/>
      <c r="BTO1" s="777"/>
      <c r="BTP1" s="777"/>
      <c r="BTQ1" s="777"/>
      <c r="BTR1" s="777"/>
      <c r="BTS1" s="777"/>
      <c r="BTT1" s="777"/>
      <c r="BTU1" s="777"/>
      <c r="BTV1" s="777"/>
      <c r="BTW1" s="777"/>
      <c r="BTX1" s="777"/>
      <c r="BTY1" s="777"/>
      <c r="BTZ1" s="777"/>
      <c r="BUA1" s="777"/>
      <c r="BUB1" s="777"/>
      <c r="BUC1" s="777"/>
      <c r="BUD1" s="777"/>
      <c r="BUE1" s="777"/>
      <c r="BUF1" s="777"/>
      <c r="BUG1" s="777"/>
      <c r="BUH1" s="777"/>
      <c r="BUI1" s="777"/>
      <c r="BUJ1" s="777"/>
      <c r="BUK1" s="777"/>
      <c r="BUL1" s="777"/>
      <c r="BUM1" s="777"/>
      <c r="BUN1" s="777"/>
      <c r="BUO1" s="777"/>
      <c r="BUP1" s="777"/>
      <c r="BUQ1" s="777"/>
      <c r="BUR1" s="777"/>
      <c r="BUS1" s="777"/>
      <c r="BUT1" s="777"/>
      <c r="BUU1" s="777"/>
      <c r="BUV1" s="777"/>
      <c r="BUW1" s="777"/>
      <c r="BUX1" s="777"/>
      <c r="BUY1" s="777"/>
      <c r="BUZ1" s="777"/>
      <c r="BVA1" s="777"/>
      <c r="BVB1" s="777"/>
      <c r="BVC1" s="777"/>
      <c r="BVD1" s="777"/>
      <c r="BVE1" s="777"/>
      <c r="BVF1" s="777"/>
      <c r="BVG1" s="777"/>
      <c r="BVH1" s="777"/>
      <c r="BVI1" s="777"/>
      <c r="BVJ1" s="777"/>
      <c r="BVK1" s="777"/>
      <c r="BVL1" s="777"/>
      <c r="BVM1" s="777"/>
      <c r="BVN1" s="777"/>
      <c r="BVO1" s="777"/>
      <c r="BVP1" s="777"/>
      <c r="BVQ1" s="777"/>
      <c r="BVR1" s="777"/>
      <c r="BVS1" s="777"/>
      <c r="BVT1" s="777"/>
      <c r="BVU1" s="777"/>
      <c r="BVV1" s="777"/>
      <c r="BVW1" s="777"/>
      <c r="BVX1" s="777"/>
      <c r="BVY1" s="777"/>
      <c r="BVZ1" s="777"/>
      <c r="BWA1" s="777"/>
      <c r="BWB1" s="777"/>
      <c r="BWC1" s="777"/>
      <c r="BWD1" s="777"/>
      <c r="BWE1" s="777"/>
      <c r="BWF1" s="777"/>
      <c r="BWG1" s="777"/>
      <c r="BWH1" s="777"/>
      <c r="BWI1" s="777"/>
      <c r="BWJ1" s="777"/>
      <c r="BWK1" s="777"/>
      <c r="BWL1" s="777"/>
      <c r="BWM1" s="777"/>
      <c r="BWN1" s="777"/>
      <c r="BWO1" s="777"/>
      <c r="BWP1" s="777"/>
      <c r="BWQ1" s="777"/>
      <c r="BWR1" s="777"/>
      <c r="BWS1" s="777"/>
      <c r="BWT1" s="777"/>
      <c r="BWU1" s="777"/>
      <c r="BWV1" s="777"/>
      <c r="BWW1" s="777"/>
      <c r="BWX1" s="777"/>
      <c r="BWY1" s="777"/>
      <c r="BWZ1" s="777"/>
      <c r="BXA1" s="777"/>
      <c r="BXB1" s="777"/>
      <c r="BXC1" s="777"/>
      <c r="BXD1" s="777"/>
      <c r="BXE1" s="777"/>
      <c r="BXF1" s="777"/>
      <c r="BXG1" s="777"/>
      <c r="BXH1" s="777"/>
      <c r="BXI1" s="777"/>
      <c r="BXJ1" s="777"/>
      <c r="BXK1" s="777"/>
      <c r="BXL1" s="777"/>
      <c r="BXM1" s="777"/>
      <c r="BXN1" s="777"/>
      <c r="BXO1" s="777"/>
      <c r="BXP1" s="777"/>
      <c r="BXQ1" s="777"/>
      <c r="BXR1" s="777"/>
      <c r="BXS1" s="777"/>
      <c r="BXT1" s="777"/>
      <c r="BXU1" s="777"/>
      <c r="BXV1" s="777"/>
      <c r="BXW1" s="777"/>
      <c r="BXX1" s="777"/>
      <c r="BXY1" s="777"/>
      <c r="BXZ1" s="777"/>
      <c r="BYA1" s="777"/>
      <c r="BYB1" s="777"/>
      <c r="BYC1" s="777"/>
      <c r="BYD1" s="777"/>
      <c r="BYE1" s="777"/>
      <c r="BYF1" s="777"/>
      <c r="BYG1" s="777"/>
      <c r="BYH1" s="777"/>
      <c r="BYI1" s="777"/>
      <c r="BYJ1" s="777"/>
      <c r="BYK1" s="777"/>
      <c r="BYL1" s="777"/>
      <c r="BYM1" s="777"/>
      <c r="BYN1" s="777"/>
      <c r="BYO1" s="777"/>
      <c r="BYP1" s="777"/>
      <c r="BYQ1" s="777"/>
      <c r="BYR1" s="777"/>
      <c r="BYS1" s="777"/>
      <c r="BYT1" s="777"/>
      <c r="BYU1" s="777"/>
      <c r="BYV1" s="777"/>
      <c r="BYW1" s="777"/>
      <c r="BYX1" s="777"/>
      <c r="BYY1" s="777"/>
      <c r="BYZ1" s="777"/>
      <c r="BZA1" s="777"/>
      <c r="BZB1" s="777"/>
      <c r="BZC1" s="777"/>
      <c r="BZD1" s="777"/>
      <c r="BZE1" s="777"/>
      <c r="BZF1" s="777"/>
      <c r="BZG1" s="777"/>
      <c r="BZH1" s="777"/>
      <c r="BZI1" s="777"/>
      <c r="BZJ1" s="777"/>
      <c r="BZK1" s="777"/>
      <c r="BZL1" s="777"/>
      <c r="BZM1" s="777"/>
      <c r="BZN1" s="777"/>
      <c r="BZO1" s="777"/>
      <c r="BZP1" s="777"/>
      <c r="BZQ1" s="777"/>
      <c r="BZR1" s="777"/>
      <c r="BZS1" s="777"/>
      <c r="BZT1" s="777"/>
      <c r="BZU1" s="777"/>
      <c r="BZV1" s="777"/>
      <c r="BZW1" s="777"/>
      <c r="BZX1" s="777"/>
      <c r="BZY1" s="777"/>
      <c r="BZZ1" s="777"/>
      <c r="CAA1" s="777"/>
      <c r="CAB1" s="777"/>
      <c r="CAC1" s="777"/>
      <c r="CAD1" s="777"/>
      <c r="CAE1" s="777"/>
      <c r="CAF1" s="777"/>
      <c r="CAG1" s="777"/>
      <c r="CAH1" s="777"/>
      <c r="CAI1" s="777"/>
      <c r="CAJ1" s="777"/>
      <c r="CAK1" s="777"/>
      <c r="CAL1" s="777"/>
      <c r="CAM1" s="777"/>
      <c r="CAN1" s="777"/>
      <c r="CAO1" s="777"/>
      <c r="CAP1" s="777"/>
      <c r="CAQ1" s="777"/>
      <c r="CAR1" s="777"/>
      <c r="CAS1" s="777"/>
      <c r="CAT1" s="777"/>
      <c r="CAU1" s="777"/>
      <c r="CAV1" s="777"/>
      <c r="CAW1" s="777"/>
      <c r="CAX1" s="777"/>
      <c r="CAY1" s="777"/>
      <c r="CAZ1" s="777"/>
      <c r="CBA1" s="777"/>
      <c r="CBB1" s="777"/>
      <c r="CBC1" s="777"/>
      <c r="CBD1" s="777"/>
      <c r="CBE1" s="777"/>
      <c r="CBF1" s="777"/>
      <c r="CBG1" s="777"/>
      <c r="CBH1" s="777"/>
      <c r="CBI1" s="777"/>
      <c r="CBJ1" s="777"/>
      <c r="CBK1" s="777"/>
      <c r="CBL1" s="777"/>
      <c r="CBM1" s="777"/>
      <c r="CBN1" s="777"/>
      <c r="CBO1" s="777"/>
      <c r="CBP1" s="777"/>
      <c r="CBQ1" s="777"/>
      <c r="CBR1" s="777"/>
      <c r="CBS1" s="777"/>
      <c r="CBT1" s="777"/>
      <c r="CBU1" s="777"/>
      <c r="CBV1" s="777"/>
      <c r="CBW1" s="777"/>
      <c r="CBX1" s="777"/>
      <c r="CBY1" s="777"/>
      <c r="CBZ1" s="777"/>
      <c r="CCA1" s="777"/>
      <c r="CCB1" s="777"/>
      <c r="CCC1" s="777"/>
      <c r="CCD1" s="777"/>
      <c r="CCE1" s="777"/>
      <c r="CCF1" s="777"/>
      <c r="CCG1" s="777"/>
      <c r="CCH1" s="777"/>
      <c r="CCI1" s="777"/>
      <c r="CCJ1" s="777"/>
      <c r="CCK1" s="777"/>
      <c r="CCL1" s="777"/>
      <c r="CCM1" s="777"/>
      <c r="CCN1" s="777"/>
      <c r="CCO1" s="777"/>
      <c r="CCP1" s="777"/>
      <c r="CCQ1" s="777"/>
      <c r="CCR1" s="777"/>
      <c r="CCS1" s="777"/>
      <c r="CCT1" s="777"/>
      <c r="CCU1" s="777"/>
      <c r="CCV1" s="777"/>
      <c r="CCW1" s="777"/>
      <c r="CCX1" s="777"/>
      <c r="CCY1" s="777"/>
      <c r="CCZ1" s="777"/>
      <c r="CDA1" s="777"/>
      <c r="CDB1" s="777"/>
      <c r="CDC1" s="777"/>
      <c r="CDD1" s="777"/>
      <c r="CDE1" s="777"/>
      <c r="CDF1" s="777"/>
      <c r="CDG1" s="777"/>
      <c r="CDH1" s="777"/>
      <c r="CDI1" s="777"/>
      <c r="CDJ1" s="777"/>
      <c r="CDK1" s="777"/>
      <c r="CDL1" s="777"/>
      <c r="CDM1" s="777"/>
      <c r="CDN1" s="777"/>
      <c r="CDO1" s="777"/>
      <c r="CDP1" s="777"/>
      <c r="CDQ1" s="777"/>
      <c r="CDR1" s="777"/>
      <c r="CDS1" s="777"/>
      <c r="CDT1" s="777"/>
      <c r="CDU1" s="777"/>
      <c r="CDV1" s="777"/>
      <c r="CDW1" s="777"/>
      <c r="CDX1" s="777"/>
      <c r="CDY1" s="777"/>
      <c r="CDZ1" s="777"/>
      <c r="CEA1" s="777"/>
      <c r="CEB1" s="777"/>
      <c r="CEC1" s="777"/>
      <c r="CED1" s="777"/>
      <c r="CEE1" s="777"/>
      <c r="CEF1" s="777"/>
      <c r="CEG1" s="777"/>
      <c r="CEH1" s="777"/>
      <c r="CEI1" s="777"/>
      <c r="CEJ1" s="777"/>
      <c r="CEK1" s="777"/>
      <c r="CEL1" s="777"/>
      <c r="CEM1" s="777"/>
      <c r="CEN1" s="777"/>
      <c r="CEO1" s="777"/>
      <c r="CEP1" s="777"/>
      <c r="CEQ1" s="777"/>
      <c r="CER1" s="777"/>
      <c r="CES1" s="777"/>
      <c r="CET1" s="777"/>
      <c r="CEU1" s="777"/>
      <c r="CEV1" s="777"/>
      <c r="CEW1" s="777"/>
      <c r="CEX1" s="777"/>
      <c r="CEY1" s="777"/>
      <c r="CEZ1" s="777"/>
      <c r="CFA1" s="777"/>
      <c r="CFB1" s="777"/>
      <c r="CFC1" s="777"/>
      <c r="CFD1" s="777"/>
      <c r="CFE1" s="777"/>
      <c r="CFF1" s="777"/>
      <c r="CFG1" s="777"/>
      <c r="CFH1" s="777"/>
      <c r="CFI1" s="777"/>
      <c r="CFJ1" s="777"/>
      <c r="CFK1" s="777"/>
      <c r="CFL1" s="777"/>
      <c r="CFM1" s="777"/>
      <c r="CFN1" s="777"/>
      <c r="CFO1" s="777"/>
      <c r="CFP1" s="777"/>
      <c r="CFQ1" s="777"/>
      <c r="CFR1" s="777"/>
      <c r="CFS1" s="777"/>
      <c r="CFT1" s="777"/>
      <c r="CFU1" s="777"/>
      <c r="CFV1" s="777"/>
      <c r="CFW1" s="777"/>
      <c r="CFX1" s="777"/>
      <c r="CFY1" s="777"/>
      <c r="CFZ1" s="777"/>
      <c r="CGA1" s="777"/>
      <c r="CGB1" s="777"/>
      <c r="CGC1" s="777"/>
      <c r="CGD1" s="777"/>
      <c r="CGE1" s="777"/>
      <c r="CGF1" s="777"/>
      <c r="CGG1" s="777"/>
      <c r="CGH1" s="777"/>
      <c r="CGI1" s="777"/>
      <c r="CGJ1" s="777"/>
      <c r="CGK1" s="777"/>
      <c r="CGL1" s="777"/>
      <c r="CGM1" s="777"/>
      <c r="CGN1" s="777"/>
      <c r="CGO1" s="777"/>
      <c r="CGP1" s="777"/>
      <c r="CGQ1" s="777"/>
      <c r="CGR1" s="777"/>
      <c r="CGS1" s="777"/>
      <c r="CGT1" s="777"/>
      <c r="CGU1" s="777"/>
      <c r="CGV1" s="777"/>
      <c r="CGW1" s="777"/>
      <c r="CGX1" s="777"/>
      <c r="CGY1" s="777"/>
      <c r="CGZ1" s="777"/>
      <c r="CHA1" s="777"/>
      <c r="CHB1" s="777"/>
      <c r="CHC1" s="777"/>
      <c r="CHD1" s="777"/>
      <c r="CHE1" s="777"/>
      <c r="CHF1" s="777"/>
      <c r="CHG1" s="777"/>
      <c r="CHH1" s="777"/>
      <c r="CHI1" s="777"/>
      <c r="CHJ1" s="777"/>
      <c r="CHK1" s="777"/>
      <c r="CHL1" s="777"/>
      <c r="CHM1" s="777"/>
      <c r="CHN1" s="777"/>
      <c r="CHO1" s="777"/>
      <c r="CHP1" s="777"/>
      <c r="CHQ1" s="777"/>
      <c r="CHR1" s="777"/>
      <c r="CHS1" s="777"/>
      <c r="CHT1" s="777"/>
      <c r="CHU1" s="777"/>
      <c r="CHV1" s="777"/>
      <c r="CHW1" s="777"/>
      <c r="CHX1" s="777"/>
      <c r="CHY1" s="777"/>
      <c r="CHZ1" s="777"/>
      <c r="CIA1" s="777"/>
      <c r="CIB1" s="777"/>
      <c r="CIC1" s="777"/>
      <c r="CID1" s="777"/>
      <c r="CIE1" s="777"/>
      <c r="CIF1" s="777"/>
      <c r="CIG1" s="777"/>
      <c r="CIH1" s="777"/>
      <c r="CII1" s="777"/>
      <c r="CIJ1" s="777"/>
      <c r="CIK1" s="777"/>
      <c r="CIL1" s="777"/>
      <c r="CIM1" s="777"/>
      <c r="CIN1" s="777"/>
      <c r="CIO1" s="777"/>
      <c r="CIP1" s="777"/>
      <c r="CIQ1" s="777"/>
      <c r="CIR1" s="777"/>
      <c r="CIS1" s="777"/>
      <c r="CIT1" s="777"/>
      <c r="CIU1" s="777"/>
      <c r="CIV1" s="777"/>
      <c r="CIW1" s="777"/>
      <c r="CIX1" s="777"/>
      <c r="CIY1" s="777"/>
      <c r="CIZ1" s="777"/>
      <c r="CJA1" s="777"/>
      <c r="CJB1" s="777"/>
      <c r="CJC1" s="777"/>
      <c r="CJD1" s="777"/>
      <c r="CJE1" s="777"/>
      <c r="CJF1" s="777"/>
      <c r="CJG1" s="777"/>
      <c r="CJH1" s="777"/>
      <c r="CJI1" s="777"/>
      <c r="CJJ1" s="777"/>
      <c r="CJK1" s="777"/>
      <c r="CJL1" s="777"/>
      <c r="CJM1" s="777"/>
      <c r="CJN1" s="777"/>
      <c r="CJO1" s="777"/>
      <c r="CJP1" s="777"/>
      <c r="CJQ1" s="777"/>
      <c r="CJR1" s="777"/>
      <c r="CJS1" s="777"/>
      <c r="CJT1" s="777"/>
      <c r="CJU1" s="777"/>
      <c r="CJV1" s="777"/>
      <c r="CJW1" s="777"/>
      <c r="CJX1" s="777"/>
      <c r="CJY1" s="777"/>
      <c r="CJZ1" s="777"/>
      <c r="CKA1" s="777"/>
      <c r="CKB1" s="777"/>
      <c r="CKC1" s="777"/>
      <c r="CKD1" s="777"/>
      <c r="CKE1" s="777"/>
      <c r="CKF1" s="777"/>
      <c r="CKG1" s="777"/>
      <c r="CKH1" s="777"/>
      <c r="CKI1" s="777"/>
      <c r="CKJ1" s="777"/>
      <c r="CKK1" s="777"/>
      <c r="CKL1" s="777"/>
      <c r="CKM1" s="777"/>
      <c r="CKN1" s="777"/>
      <c r="CKO1" s="777"/>
      <c r="CKP1" s="777"/>
      <c r="CKQ1" s="777"/>
      <c r="CKR1" s="777"/>
      <c r="CKS1" s="777"/>
      <c r="CKT1" s="777"/>
      <c r="CKU1" s="777"/>
      <c r="CKV1" s="777"/>
      <c r="CKW1" s="777"/>
      <c r="CKX1" s="777"/>
      <c r="CKY1" s="777"/>
      <c r="CKZ1" s="777"/>
      <c r="CLA1" s="777"/>
      <c r="CLB1" s="777"/>
      <c r="CLC1" s="777"/>
      <c r="CLD1" s="777"/>
      <c r="CLE1" s="777"/>
      <c r="CLF1" s="777"/>
      <c r="CLG1" s="777"/>
      <c r="CLH1" s="777"/>
      <c r="CLI1" s="777"/>
      <c r="CLJ1" s="777"/>
      <c r="CLK1" s="777"/>
      <c r="CLL1" s="777"/>
      <c r="CLM1" s="777"/>
      <c r="CLN1" s="777"/>
      <c r="CLO1" s="777"/>
      <c r="CLP1" s="777"/>
      <c r="CLQ1" s="777"/>
      <c r="CLR1" s="777"/>
      <c r="CLS1" s="777"/>
      <c r="CLT1" s="777"/>
      <c r="CLU1" s="777"/>
      <c r="CLV1" s="777"/>
      <c r="CLW1" s="777"/>
      <c r="CLX1" s="777"/>
      <c r="CLY1" s="777"/>
      <c r="CLZ1" s="777"/>
      <c r="CMA1" s="777"/>
      <c r="CMB1" s="777"/>
      <c r="CMC1" s="777"/>
      <c r="CMD1" s="777"/>
      <c r="CME1" s="777"/>
      <c r="CMF1" s="777"/>
      <c r="CMG1" s="777"/>
      <c r="CMH1" s="777"/>
      <c r="CMI1" s="777"/>
      <c r="CMJ1" s="777"/>
      <c r="CMK1" s="777"/>
      <c r="CML1" s="777"/>
      <c r="CMM1" s="777"/>
      <c r="CMN1" s="777"/>
      <c r="CMO1" s="777"/>
      <c r="CMP1" s="777"/>
      <c r="CMQ1" s="777"/>
      <c r="CMR1" s="777"/>
      <c r="CMS1" s="777"/>
      <c r="CMT1" s="777"/>
      <c r="CMU1" s="777"/>
      <c r="CMV1" s="777"/>
      <c r="CMW1" s="777"/>
      <c r="CMX1" s="777"/>
      <c r="CMY1" s="777"/>
      <c r="CMZ1" s="777"/>
      <c r="CNA1" s="777"/>
      <c r="CNB1" s="777"/>
      <c r="CNC1" s="777"/>
      <c r="CND1" s="777"/>
      <c r="CNE1" s="777"/>
      <c r="CNF1" s="777"/>
      <c r="CNG1" s="777"/>
      <c r="CNH1" s="777"/>
      <c r="CNI1" s="777"/>
      <c r="CNJ1" s="777"/>
      <c r="CNK1" s="777"/>
      <c r="CNL1" s="777"/>
      <c r="CNM1" s="777"/>
      <c r="CNN1" s="777"/>
      <c r="CNO1" s="777"/>
      <c r="CNP1" s="777"/>
      <c r="CNQ1" s="777"/>
      <c r="CNR1" s="777"/>
      <c r="CNS1" s="777"/>
      <c r="CNT1" s="777"/>
      <c r="CNU1" s="777"/>
      <c r="CNV1" s="777"/>
      <c r="CNW1" s="777"/>
      <c r="CNX1" s="777"/>
      <c r="CNY1" s="777"/>
      <c r="CNZ1" s="777"/>
      <c r="COA1" s="777"/>
      <c r="COB1" s="777"/>
      <c r="COC1" s="777"/>
      <c r="COD1" s="777"/>
      <c r="COE1" s="777"/>
      <c r="COF1" s="777"/>
      <c r="COG1" s="777"/>
      <c r="COH1" s="777"/>
      <c r="COI1" s="777"/>
      <c r="COJ1" s="777"/>
      <c r="COK1" s="777"/>
      <c r="COL1" s="777"/>
      <c r="COM1" s="777"/>
      <c r="CON1" s="777"/>
      <c r="COO1" s="777"/>
      <c r="COP1" s="777"/>
      <c r="COQ1" s="777"/>
      <c r="COR1" s="777"/>
      <c r="COS1" s="777"/>
      <c r="COT1" s="777"/>
      <c r="COU1" s="777"/>
      <c r="COV1" s="777"/>
      <c r="COW1" s="777"/>
      <c r="COX1" s="777"/>
      <c r="COY1" s="777"/>
      <c r="COZ1" s="777"/>
      <c r="CPA1" s="777"/>
      <c r="CPB1" s="777"/>
      <c r="CPC1" s="777"/>
      <c r="CPD1" s="777"/>
      <c r="CPE1" s="777"/>
      <c r="CPF1" s="777"/>
      <c r="CPG1" s="777"/>
      <c r="CPH1" s="777"/>
      <c r="CPI1" s="777"/>
      <c r="CPJ1" s="777"/>
      <c r="CPK1" s="777"/>
      <c r="CPL1" s="777"/>
      <c r="CPM1" s="777"/>
      <c r="CPN1" s="777"/>
      <c r="CPO1" s="777"/>
      <c r="CPP1" s="777"/>
      <c r="CPQ1" s="777"/>
      <c r="CPR1" s="777"/>
      <c r="CPS1" s="777"/>
      <c r="CPT1" s="777"/>
      <c r="CPU1" s="777"/>
      <c r="CPV1" s="777"/>
      <c r="CPW1" s="777"/>
      <c r="CPX1" s="777"/>
      <c r="CPY1" s="777"/>
      <c r="CPZ1" s="777"/>
      <c r="CQA1" s="777"/>
      <c r="CQB1" s="777"/>
      <c r="CQC1" s="777"/>
      <c r="CQD1" s="777"/>
      <c r="CQE1" s="777"/>
      <c r="CQF1" s="777"/>
      <c r="CQG1" s="777"/>
      <c r="CQH1" s="777"/>
      <c r="CQI1" s="777"/>
      <c r="CQJ1" s="777"/>
      <c r="CQK1" s="777"/>
      <c r="CQL1" s="777"/>
      <c r="CQM1" s="777"/>
      <c r="CQN1" s="777"/>
      <c r="CQO1" s="777"/>
      <c r="CQP1" s="777"/>
      <c r="CQQ1" s="777"/>
      <c r="CQR1" s="777"/>
      <c r="CQS1" s="777"/>
      <c r="CQT1" s="777"/>
      <c r="CQU1" s="777"/>
      <c r="CQV1" s="777"/>
      <c r="CQW1" s="777"/>
      <c r="CQX1" s="777"/>
      <c r="CQY1" s="777"/>
      <c r="CQZ1" s="777"/>
      <c r="CRA1" s="777"/>
      <c r="CRB1" s="777"/>
      <c r="CRC1" s="777"/>
      <c r="CRD1" s="777"/>
      <c r="CRE1" s="777"/>
      <c r="CRF1" s="777"/>
      <c r="CRG1" s="777"/>
      <c r="CRH1" s="777"/>
      <c r="CRI1" s="777"/>
      <c r="CRJ1" s="777"/>
      <c r="CRK1" s="777"/>
      <c r="CRL1" s="777"/>
      <c r="CRM1" s="777"/>
      <c r="CRN1" s="777"/>
      <c r="CRO1" s="777"/>
      <c r="CRP1" s="777"/>
      <c r="CRQ1" s="777"/>
      <c r="CRR1" s="777"/>
      <c r="CRS1" s="777"/>
      <c r="CRT1" s="777"/>
      <c r="CRU1" s="777"/>
      <c r="CRV1" s="777"/>
      <c r="CRW1" s="777"/>
      <c r="CRX1" s="777"/>
      <c r="CRY1" s="777"/>
      <c r="CRZ1" s="777"/>
      <c r="CSA1" s="777"/>
      <c r="CSB1" s="777"/>
      <c r="CSC1" s="777"/>
      <c r="CSD1" s="777"/>
      <c r="CSE1" s="777"/>
      <c r="CSF1" s="777"/>
      <c r="CSG1" s="777"/>
      <c r="CSH1" s="777"/>
      <c r="CSI1" s="777"/>
      <c r="CSJ1" s="777"/>
      <c r="CSK1" s="777"/>
      <c r="CSL1" s="777"/>
      <c r="CSM1" s="777"/>
      <c r="CSN1" s="777"/>
      <c r="CSO1" s="777"/>
      <c r="CSP1" s="777"/>
      <c r="CSQ1" s="777"/>
      <c r="CSR1" s="777"/>
      <c r="CSS1" s="777"/>
      <c r="CST1" s="777"/>
      <c r="CSU1" s="777"/>
      <c r="CSV1" s="777"/>
      <c r="CSW1" s="777"/>
      <c r="CSX1" s="777"/>
      <c r="CSY1" s="777"/>
      <c r="CSZ1" s="777"/>
      <c r="CTA1" s="777"/>
      <c r="CTB1" s="777"/>
      <c r="CTC1" s="777"/>
      <c r="CTD1" s="777"/>
      <c r="CTE1" s="777"/>
      <c r="CTF1" s="777"/>
      <c r="CTG1" s="777"/>
      <c r="CTH1" s="777"/>
      <c r="CTI1" s="777"/>
      <c r="CTJ1" s="777"/>
      <c r="CTK1" s="777"/>
      <c r="CTL1" s="777"/>
      <c r="CTM1" s="777"/>
      <c r="CTN1" s="777"/>
      <c r="CTO1" s="777"/>
      <c r="CTP1" s="777"/>
      <c r="CTQ1" s="777"/>
      <c r="CTR1" s="777"/>
      <c r="CTS1" s="777"/>
      <c r="CTT1" s="777"/>
      <c r="CTU1" s="777"/>
      <c r="CTV1" s="777"/>
      <c r="CTW1" s="777"/>
      <c r="CTX1" s="777"/>
      <c r="CTY1" s="777"/>
      <c r="CTZ1" s="777"/>
      <c r="CUA1" s="777"/>
      <c r="CUB1" s="777"/>
      <c r="CUC1" s="777"/>
      <c r="CUD1" s="777"/>
      <c r="CUE1" s="777"/>
      <c r="CUF1" s="777"/>
      <c r="CUG1" s="777"/>
      <c r="CUH1" s="777"/>
      <c r="CUI1" s="777"/>
      <c r="CUJ1" s="777"/>
      <c r="CUK1" s="777"/>
      <c r="CUL1" s="777"/>
      <c r="CUM1" s="777"/>
      <c r="CUN1" s="777"/>
      <c r="CUO1" s="777"/>
      <c r="CUP1" s="777"/>
      <c r="CUQ1" s="777"/>
      <c r="CUR1" s="777"/>
      <c r="CUS1" s="777"/>
      <c r="CUT1" s="777"/>
      <c r="CUU1" s="777"/>
      <c r="CUV1" s="777"/>
      <c r="CUW1" s="777"/>
      <c r="CUX1" s="777"/>
      <c r="CUY1" s="777"/>
      <c r="CUZ1" s="777"/>
      <c r="CVA1" s="777"/>
      <c r="CVB1" s="777"/>
      <c r="CVC1" s="777"/>
      <c r="CVD1" s="777"/>
      <c r="CVE1" s="777"/>
      <c r="CVF1" s="777"/>
      <c r="CVG1" s="777"/>
      <c r="CVH1" s="777"/>
      <c r="CVI1" s="777"/>
      <c r="CVJ1" s="777"/>
      <c r="CVK1" s="777"/>
      <c r="CVL1" s="777"/>
      <c r="CVM1" s="777"/>
      <c r="CVN1" s="777"/>
      <c r="CVO1" s="777"/>
      <c r="CVP1" s="777"/>
      <c r="CVQ1" s="777"/>
      <c r="CVR1" s="777"/>
      <c r="CVS1" s="777"/>
      <c r="CVT1" s="777"/>
      <c r="CVU1" s="777"/>
      <c r="CVV1" s="777"/>
      <c r="CVW1" s="777"/>
      <c r="CVX1" s="777"/>
      <c r="CVY1" s="777"/>
      <c r="CVZ1" s="777"/>
      <c r="CWA1" s="777"/>
      <c r="CWB1" s="777"/>
      <c r="CWC1" s="777"/>
      <c r="CWD1" s="777"/>
      <c r="CWE1" s="777"/>
      <c r="CWF1" s="777"/>
      <c r="CWG1" s="777"/>
      <c r="CWH1" s="777"/>
      <c r="CWI1" s="777"/>
      <c r="CWJ1" s="777"/>
      <c r="CWK1" s="777"/>
      <c r="CWL1" s="777"/>
      <c r="CWM1" s="777"/>
      <c r="CWN1" s="777"/>
      <c r="CWO1" s="777"/>
      <c r="CWP1" s="777"/>
      <c r="CWQ1" s="777"/>
      <c r="CWR1" s="777"/>
      <c r="CWS1" s="777"/>
      <c r="CWT1" s="777"/>
      <c r="CWU1" s="777"/>
      <c r="CWV1" s="777"/>
      <c r="CWW1" s="777"/>
      <c r="CWX1" s="777"/>
      <c r="CWY1" s="777"/>
      <c r="CWZ1" s="777"/>
      <c r="CXA1" s="777"/>
      <c r="CXB1" s="777"/>
      <c r="CXC1" s="777"/>
      <c r="CXD1" s="777"/>
      <c r="CXE1" s="777"/>
      <c r="CXF1" s="777"/>
      <c r="CXG1" s="777"/>
      <c r="CXH1" s="777"/>
      <c r="CXI1" s="777"/>
      <c r="CXJ1" s="777"/>
      <c r="CXK1" s="777"/>
      <c r="CXL1" s="777"/>
      <c r="CXM1" s="777"/>
      <c r="CXN1" s="777"/>
      <c r="CXO1" s="777"/>
      <c r="CXP1" s="777"/>
      <c r="CXQ1" s="777"/>
      <c r="CXR1" s="777"/>
      <c r="CXS1" s="777"/>
      <c r="CXT1" s="777"/>
      <c r="CXU1" s="777"/>
      <c r="CXV1" s="777"/>
      <c r="CXW1" s="777"/>
      <c r="CXX1" s="777"/>
      <c r="CXY1" s="777"/>
      <c r="CXZ1" s="777"/>
      <c r="CYA1" s="777"/>
      <c r="CYB1" s="777"/>
      <c r="CYC1" s="777"/>
      <c r="CYD1" s="777"/>
      <c r="CYE1" s="777"/>
      <c r="CYF1" s="777"/>
      <c r="CYG1" s="777"/>
      <c r="CYH1" s="777"/>
      <c r="CYI1" s="777"/>
      <c r="CYJ1" s="777"/>
      <c r="CYK1" s="777"/>
      <c r="CYL1" s="777"/>
      <c r="CYM1" s="777"/>
      <c r="CYN1" s="777"/>
      <c r="CYO1" s="777"/>
      <c r="CYP1" s="777"/>
      <c r="CYQ1" s="777"/>
      <c r="CYR1" s="777"/>
      <c r="CYS1" s="777"/>
      <c r="CYT1" s="777"/>
      <c r="CYU1" s="777"/>
      <c r="CYV1" s="777"/>
      <c r="CYW1" s="777"/>
      <c r="CYX1" s="777"/>
      <c r="CYY1" s="777"/>
      <c r="CYZ1" s="777"/>
      <c r="CZA1" s="777"/>
      <c r="CZB1" s="777"/>
      <c r="CZC1" s="777"/>
      <c r="CZD1" s="777"/>
      <c r="CZE1" s="777"/>
      <c r="CZF1" s="777"/>
      <c r="CZG1" s="777"/>
      <c r="CZH1" s="777"/>
      <c r="CZI1" s="777"/>
      <c r="CZJ1" s="777"/>
      <c r="CZK1" s="777"/>
      <c r="CZL1" s="777"/>
      <c r="CZM1" s="777"/>
      <c r="CZN1" s="777"/>
      <c r="CZO1" s="777"/>
      <c r="CZP1" s="777"/>
      <c r="CZQ1" s="777"/>
      <c r="CZR1" s="777"/>
      <c r="CZS1" s="777"/>
      <c r="CZT1" s="777"/>
      <c r="CZU1" s="777"/>
      <c r="CZV1" s="777"/>
      <c r="CZW1" s="777"/>
      <c r="CZX1" s="777"/>
      <c r="CZY1" s="777"/>
      <c r="CZZ1" s="777"/>
      <c r="DAA1" s="777"/>
      <c r="DAB1" s="777"/>
      <c r="DAC1" s="777"/>
      <c r="DAD1" s="777"/>
      <c r="DAE1" s="777"/>
      <c r="DAF1" s="777"/>
      <c r="DAG1" s="777"/>
      <c r="DAH1" s="777"/>
      <c r="DAI1" s="777"/>
      <c r="DAJ1" s="777"/>
      <c r="DAK1" s="777"/>
      <c r="DAL1" s="777"/>
      <c r="DAM1" s="777"/>
      <c r="DAN1" s="777"/>
      <c r="DAO1" s="777"/>
      <c r="DAP1" s="777"/>
      <c r="DAQ1" s="777"/>
      <c r="DAR1" s="777"/>
      <c r="DAS1" s="777"/>
      <c r="DAT1" s="777"/>
      <c r="DAU1" s="777"/>
      <c r="DAV1" s="777"/>
      <c r="DAW1" s="777"/>
      <c r="DAX1" s="777"/>
      <c r="DAY1" s="777"/>
      <c r="DAZ1" s="777"/>
      <c r="DBA1" s="777"/>
      <c r="DBB1" s="777"/>
      <c r="DBC1" s="777"/>
      <c r="DBD1" s="777"/>
      <c r="DBE1" s="777"/>
      <c r="DBF1" s="777"/>
      <c r="DBG1" s="777"/>
      <c r="DBH1" s="777"/>
      <c r="DBI1" s="777"/>
      <c r="DBJ1" s="777"/>
      <c r="DBK1" s="777"/>
      <c r="DBL1" s="777"/>
      <c r="DBM1" s="777"/>
      <c r="DBN1" s="777"/>
      <c r="DBO1" s="777"/>
      <c r="DBP1" s="777"/>
      <c r="DBQ1" s="777"/>
      <c r="DBR1" s="777"/>
      <c r="DBS1" s="777"/>
      <c r="DBT1" s="777"/>
      <c r="DBU1" s="777"/>
      <c r="DBV1" s="777"/>
      <c r="DBW1" s="777"/>
      <c r="DBX1" s="777"/>
      <c r="DBY1" s="777"/>
      <c r="DBZ1" s="777"/>
      <c r="DCA1" s="777"/>
      <c r="DCB1" s="777"/>
      <c r="DCC1" s="777"/>
      <c r="DCD1" s="777"/>
      <c r="DCE1" s="777"/>
      <c r="DCF1" s="777"/>
      <c r="DCG1" s="777"/>
      <c r="DCH1" s="777"/>
      <c r="DCI1" s="777"/>
      <c r="DCJ1" s="777"/>
      <c r="DCK1" s="777"/>
      <c r="DCL1" s="777"/>
      <c r="DCM1" s="777"/>
      <c r="DCN1" s="777"/>
      <c r="DCO1" s="777"/>
      <c r="DCP1" s="777"/>
      <c r="DCQ1" s="777"/>
      <c r="DCR1" s="777"/>
      <c r="DCS1" s="777"/>
      <c r="DCT1" s="777"/>
      <c r="DCU1" s="777"/>
      <c r="DCV1" s="777"/>
      <c r="DCW1" s="777"/>
      <c r="DCX1" s="777"/>
      <c r="DCY1" s="777"/>
      <c r="DCZ1" s="777"/>
      <c r="DDA1" s="777"/>
      <c r="DDB1" s="777"/>
      <c r="DDC1" s="777"/>
      <c r="DDD1" s="777"/>
      <c r="DDE1" s="777"/>
      <c r="DDF1" s="777"/>
      <c r="DDG1" s="777"/>
      <c r="DDH1" s="777"/>
      <c r="DDI1" s="777"/>
      <c r="DDJ1" s="777"/>
      <c r="DDK1" s="777"/>
      <c r="DDL1" s="777"/>
      <c r="DDM1" s="777"/>
      <c r="DDN1" s="777"/>
      <c r="DDO1" s="777"/>
      <c r="DDP1" s="777"/>
      <c r="DDQ1" s="777"/>
      <c r="DDR1" s="777"/>
      <c r="DDS1" s="777"/>
      <c r="DDT1" s="777"/>
      <c r="DDU1" s="777"/>
      <c r="DDV1" s="777"/>
      <c r="DDW1" s="777"/>
      <c r="DDX1" s="777"/>
      <c r="DDY1" s="777"/>
      <c r="DDZ1" s="777"/>
      <c r="DEA1" s="777"/>
      <c r="DEB1" s="777"/>
      <c r="DEC1" s="777"/>
      <c r="DED1" s="777"/>
      <c r="DEE1" s="777"/>
      <c r="DEF1" s="777"/>
      <c r="DEG1" s="777"/>
      <c r="DEH1" s="777"/>
      <c r="DEI1" s="777"/>
      <c r="DEJ1" s="777"/>
      <c r="DEK1" s="777"/>
      <c r="DEL1" s="777"/>
      <c r="DEM1" s="777"/>
      <c r="DEN1" s="777"/>
      <c r="DEO1" s="777"/>
      <c r="DEP1" s="777"/>
      <c r="DEQ1" s="777"/>
      <c r="DER1" s="777"/>
      <c r="DES1" s="777"/>
      <c r="DET1" s="777"/>
      <c r="DEU1" s="777"/>
      <c r="DEV1" s="777"/>
      <c r="DEW1" s="777"/>
      <c r="DEX1" s="777"/>
      <c r="DEY1" s="777"/>
      <c r="DEZ1" s="777"/>
      <c r="DFA1" s="777"/>
      <c r="DFB1" s="777"/>
      <c r="DFC1" s="777"/>
      <c r="DFD1" s="777"/>
      <c r="DFE1" s="777"/>
      <c r="DFF1" s="777"/>
      <c r="DFG1" s="777"/>
      <c r="DFH1" s="777"/>
      <c r="DFI1" s="777"/>
      <c r="DFJ1" s="777"/>
      <c r="DFK1" s="777"/>
      <c r="DFL1" s="777"/>
      <c r="DFM1" s="777"/>
      <c r="DFN1" s="777"/>
      <c r="DFO1" s="777"/>
      <c r="DFP1" s="777"/>
      <c r="DFQ1" s="777"/>
      <c r="DFR1" s="777"/>
      <c r="DFS1" s="777"/>
      <c r="DFT1" s="777"/>
      <c r="DFU1" s="777"/>
      <c r="DFV1" s="777"/>
      <c r="DFW1" s="777"/>
      <c r="DFX1" s="777"/>
      <c r="DFY1" s="777"/>
      <c r="DFZ1" s="777"/>
      <c r="DGA1" s="777"/>
      <c r="DGB1" s="777"/>
      <c r="DGC1" s="777"/>
      <c r="DGD1" s="777"/>
      <c r="DGE1" s="777"/>
      <c r="DGF1" s="777"/>
      <c r="DGG1" s="777"/>
      <c r="DGH1" s="777"/>
      <c r="DGI1" s="777"/>
      <c r="DGJ1" s="777"/>
      <c r="DGK1" s="777"/>
      <c r="DGL1" s="777"/>
      <c r="DGM1" s="777"/>
      <c r="DGN1" s="777"/>
      <c r="DGO1" s="777"/>
      <c r="DGP1" s="777"/>
      <c r="DGQ1" s="777"/>
      <c r="DGR1" s="777"/>
      <c r="DGS1" s="777"/>
      <c r="DGT1" s="777"/>
      <c r="DGU1" s="777"/>
      <c r="DGV1" s="777"/>
      <c r="DGW1" s="777"/>
      <c r="DGX1" s="777"/>
      <c r="DGY1" s="777"/>
      <c r="DGZ1" s="777"/>
      <c r="DHA1" s="777"/>
      <c r="DHB1" s="777"/>
      <c r="DHC1" s="777"/>
      <c r="DHD1" s="777"/>
      <c r="DHE1" s="777"/>
      <c r="DHF1" s="777"/>
      <c r="DHG1" s="777"/>
      <c r="DHH1" s="777"/>
      <c r="DHI1" s="777"/>
      <c r="DHJ1" s="777"/>
      <c r="DHK1" s="777"/>
      <c r="DHL1" s="777"/>
      <c r="DHM1" s="777"/>
      <c r="DHN1" s="777"/>
      <c r="DHO1" s="777"/>
      <c r="DHP1" s="777"/>
      <c r="DHQ1" s="777"/>
      <c r="DHR1" s="777"/>
      <c r="DHS1" s="777"/>
      <c r="DHT1" s="777"/>
      <c r="DHU1" s="777"/>
      <c r="DHV1" s="777"/>
      <c r="DHW1" s="777"/>
      <c r="DHX1" s="777"/>
      <c r="DHY1" s="777"/>
      <c r="DHZ1" s="777"/>
      <c r="DIA1" s="777"/>
      <c r="DIB1" s="777"/>
      <c r="DIC1" s="777"/>
      <c r="DID1" s="777"/>
      <c r="DIE1" s="777"/>
      <c r="DIF1" s="777"/>
      <c r="DIG1" s="777"/>
      <c r="DIH1" s="777"/>
      <c r="DII1" s="777"/>
      <c r="DIJ1" s="777"/>
      <c r="DIK1" s="777"/>
      <c r="DIL1" s="777"/>
      <c r="DIM1" s="777"/>
      <c r="DIN1" s="777"/>
      <c r="DIO1" s="777"/>
      <c r="DIP1" s="777"/>
      <c r="DIQ1" s="777"/>
      <c r="DIR1" s="777"/>
      <c r="DIS1" s="777"/>
      <c r="DIT1" s="777"/>
      <c r="DIU1" s="777"/>
      <c r="DIV1" s="777"/>
      <c r="DIW1" s="777"/>
      <c r="DIX1" s="777"/>
      <c r="DIY1" s="777"/>
      <c r="DIZ1" s="777"/>
      <c r="DJA1" s="777"/>
      <c r="DJB1" s="777"/>
      <c r="DJC1" s="777"/>
      <c r="DJD1" s="777"/>
      <c r="DJE1" s="777"/>
      <c r="DJF1" s="777"/>
      <c r="DJG1" s="777"/>
      <c r="DJH1" s="777"/>
      <c r="DJI1" s="777"/>
      <c r="DJJ1" s="777"/>
      <c r="DJK1" s="777"/>
      <c r="DJL1" s="777"/>
      <c r="DJM1" s="777"/>
      <c r="DJN1" s="777"/>
      <c r="DJO1" s="777"/>
      <c r="DJP1" s="777"/>
      <c r="DJQ1" s="777"/>
      <c r="DJR1" s="777"/>
      <c r="DJS1" s="777"/>
      <c r="DJT1" s="777"/>
      <c r="DJU1" s="777"/>
      <c r="DJV1" s="777"/>
      <c r="DJW1" s="777"/>
      <c r="DJX1" s="777"/>
      <c r="DJY1" s="777"/>
      <c r="DJZ1" s="777"/>
      <c r="DKA1" s="777"/>
      <c r="DKB1" s="777"/>
      <c r="DKC1" s="777"/>
      <c r="DKD1" s="777"/>
      <c r="DKE1" s="777"/>
      <c r="DKF1" s="777"/>
      <c r="DKG1" s="777"/>
      <c r="DKH1" s="777"/>
      <c r="DKI1" s="777"/>
      <c r="DKJ1" s="777"/>
      <c r="DKK1" s="777"/>
      <c r="DKL1" s="777"/>
      <c r="DKM1" s="777"/>
      <c r="DKN1" s="777"/>
      <c r="DKO1" s="777"/>
      <c r="DKP1" s="777"/>
      <c r="DKQ1" s="777"/>
      <c r="DKR1" s="777"/>
      <c r="DKS1" s="777"/>
      <c r="DKT1" s="777"/>
      <c r="DKU1" s="777"/>
      <c r="DKV1" s="777"/>
      <c r="DKW1" s="777"/>
      <c r="DKX1" s="777"/>
      <c r="DKY1" s="777"/>
      <c r="DKZ1" s="777"/>
      <c r="DLA1" s="777"/>
      <c r="DLB1" s="777"/>
      <c r="DLC1" s="777"/>
      <c r="DLD1" s="777"/>
      <c r="DLE1" s="777"/>
      <c r="DLF1" s="777"/>
      <c r="DLG1" s="777"/>
      <c r="DLH1" s="777"/>
      <c r="DLI1" s="777"/>
      <c r="DLJ1" s="777"/>
      <c r="DLK1" s="777"/>
      <c r="DLL1" s="777"/>
      <c r="DLM1" s="777"/>
      <c r="DLN1" s="777"/>
      <c r="DLO1" s="777"/>
      <c r="DLP1" s="777"/>
      <c r="DLQ1" s="777"/>
      <c r="DLR1" s="777"/>
      <c r="DLS1" s="777"/>
      <c r="DLT1" s="777"/>
      <c r="DLU1" s="777"/>
      <c r="DLV1" s="777"/>
      <c r="DLW1" s="777"/>
      <c r="DLX1" s="777"/>
      <c r="DLY1" s="777"/>
      <c r="DLZ1" s="777"/>
      <c r="DMA1" s="777"/>
      <c r="DMB1" s="777"/>
      <c r="DMC1" s="777"/>
      <c r="DMD1" s="777"/>
      <c r="DME1" s="777"/>
      <c r="DMF1" s="777"/>
      <c r="DMG1" s="777"/>
      <c r="DMH1" s="777"/>
      <c r="DMI1" s="777"/>
      <c r="DMJ1" s="777"/>
      <c r="DMK1" s="777"/>
      <c r="DML1" s="777"/>
      <c r="DMM1" s="777"/>
      <c r="DMN1" s="777"/>
      <c r="DMO1" s="777"/>
      <c r="DMP1" s="777"/>
      <c r="DMQ1" s="777"/>
      <c r="DMR1" s="777"/>
      <c r="DMS1" s="777"/>
      <c r="DMT1" s="777"/>
      <c r="DMU1" s="777"/>
      <c r="DMV1" s="777"/>
      <c r="DMW1" s="777"/>
      <c r="DMX1" s="777"/>
      <c r="DMY1" s="777"/>
      <c r="DMZ1" s="777"/>
      <c r="DNA1" s="777"/>
      <c r="DNB1" s="777"/>
      <c r="DNC1" s="777"/>
      <c r="DND1" s="777"/>
      <c r="DNE1" s="777"/>
      <c r="DNF1" s="777"/>
      <c r="DNG1" s="777"/>
      <c r="DNH1" s="777"/>
      <c r="DNI1" s="777"/>
      <c r="DNJ1" s="777"/>
      <c r="DNK1" s="777"/>
      <c r="DNL1" s="777"/>
      <c r="DNM1" s="777"/>
      <c r="DNN1" s="777"/>
      <c r="DNO1" s="777"/>
      <c r="DNP1" s="777"/>
      <c r="DNQ1" s="777"/>
      <c r="DNR1" s="777"/>
      <c r="DNS1" s="777"/>
      <c r="DNT1" s="777"/>
      <c r="DNU1" s="777"/>
      <c r="DNV1" s="777"/>
      <c r="DNW1" s="777"/>
      <c r="DNX1" s="777"/>
      <c r="DNY1" s="777"/>
      <c r="DNZ1" s="777"/>
      <c r="DOA1" s="777"/>
      <c r="DOB1" s="777"/>
      <c r="DOC1" s="777"/>
      <c r="DOD1" s="777"/>
      <c r="DOE1" s="777"/>
      <c r="DOF1" s="777"/>
      <c r="DOG1" s="777"/>
      <c r="DOH1" s="777"/>
      <c r="DOI1" s="777"/>
      <c r="DOJ1" s="777"/>
      <c r="DOK1" s="777"/>
      <c r="DOL1" s="777"/>
      <c r="DOM1" s="777"/>
      <c r="DON1" s="777"/>
      <c r="DOO1" s="777"/>
      <c r="DOP1" s="777"/>
      <c r="DOQ1" s="777"/>
      <c r="DOR1" s="777"/>
      <c r="DOS1" s="777"/>
      <c r="DOT1" s="777"/>
      <c r="DOU1" s="777"/>
      <c r="DOV1" s="777"/>
      <c r="DOW1" s="777"/>
      <c r="DOX1" s="777"/>
      <c r="DOY1" s="777"/>
      <c r="DOZ1" s="777"/>
      <c r="DPA1" s="777"/>
      <c r="DPB1" s="777"/>
      <c r="DPC1" s="777"/>
      <c r="DPD1" s="777"/>
      <c r="DPE1" s="777"/>
      <c r="DPF1" s="777"/>
      <c r="DPG1" s="777"/>
      <c r="DPH1" s="777"/>
      <c r="DPI1" s="777"/>
      <c r="DPJ1" s="777"/>
      <c r="DPK1" s="777"/>
      <c r="DPL1" s="777"/>
      <c r="DPM1" s="777"/>
      <c r="DPN1" s="777"/>
      <c r="DPO1" s="777"/>
      <c r="DPP1" s="777"/>
      <c r="DPQ1" s="777"/>
      <c r="DPR1" s="777"/>
      <c r="DPS1" s="777"/>
      <c r="DPT1" s="777"/>
      <c r="DPU1" s="777"/>
      <c r="DPV1" s="777"/>
      <c r="DPW1" s="777"/>
      <c r="DPX1" s="777"/>
      <c r="DPY1" s="777"/>
      <c r="DPZ1" s="777"/>
      <c r="DQA1" s="777"/>
      <c r="DQB1" s="777"/>
      <c r="DQC1" s="777"/>
      <c r="DQD1" s="777"/>
      <c r="DQE1" s="777"/>
      <c r="DQF1" s="777"/>
      <c r="DQG1" s="777"/>
      <c r="DQH1" s="777"/>
      <c r="DQI1" s="777"/>
      <c r="DQJ1" s="777"/>
      <c r="DQK1" s="777"/>
      <c r="DQL1" s="777"/>
      <c r="DQM1" s="777"/>
      <c r="DQN1" s="777"/>
      <c r="DQO1" s="777"/>
      <c r="DQP1" s="777"/>
      <c r="DQQ1" s="777"/>
      <c r="DQR1" s="777"/>
      <c r="DQS1" s="777"/>
      <c r="DQT1" s="777"/>
      <c r="DQU1" s="777"/>
      <c r="DQV1" s="777"/>
      <c r="DQW1" s="777"/>
      <c r="DQX1" s="777"/>
      <c r="DQY1" s="777"/>
      <c r="DQZ1" s="777"/>
      <c r="DRA1" s="777"/>
      <c r="DRB1" s="777"/>
      <c r="DRC1" s="777"/>
      <c r="DRD1" s="777"/>
      <c r="DRE1" s="777"/>
      <c r="DRF1" s="777"/>
      <c r="DRG1" s="777"/>
      <c r="DRH1" s="777"/>
      <c r="DRI1" s="777"/>
      <c r="DRJ1" s="777"/>
      <c r="DRK1" s="777"/>
      <c r="DRL1" s="777"/>
      <c r="DRM1" s="777"/>
      <c r="DRN1" s="777"/>
      <c r="DRO1" s="777"/>
      <c r="DRP1" s="777"/>
      <c r="DRQ1" s="777"/>
      <c r="DRR1" s="777"/>
      <c r="DRS1" s="777"/>
      <c r="DRT1" s="777"/>
      <c r="DRU1" s="777"/>
      <c r="DRV1" s="777"/>
      <c r="DRW1" s="777"/>
      <c r="DRX1" s="777"/>
      <c r="DRY1" s="777"/>
      <c r="DRZ1" s="777"/>
      <c r="DSA1" s="777"/>
      <c r="DSB1" s="777"/>
      <c r="DSC1" s="777"/>
      <c r="DSD1" s="777"/>
      <c r="DSE1" s="777"/>
      <c r="DSF1" s="777"/>
      <c r="DSG1" s="777"/>
      <c r="DSH1" s="777"/>
      <c r="DSI1" s="777"/>
      <c r="DSJ1" s="777"/>
      <c r="DSK1" s="777"/>
      <c r="DSL1" s="777"/>
      <c r="DSM1" s="777"/>
      <c r="DSN1" s="777"/>
      <c r="DSO1" s="777"/>
      <c r="DSP1" s="777"/>
      <c r="DSQ1" s="777"/>
      <c r="DSR1" s="777"/>
      <c r="DSS1" s="777"/>
      <c r="DST1" s="777"/>
      <c r="DSU1" s="777"/>
      <c r="DSV1" s="777"/>
      <c r="DSW1" s="777"/>
      <c r="DSX1" s="777"/>
      <c r="DSY1" s="777"/>
      <c r="DSZ1" s="777"/>
      <c r="DTA1" s="777"/>
      <c r="DTB1" s="777"/>
      <c r="DTC1" s="777"/>
      <c r="DTD1" s="777"/>
      <c r="DTE1" s="777"/>
      <c r="DTF1" s="777"/>
      <c r="DTG1" s="777"/>
      <c r="DTH1" s="777"/>
      <c r="DTI1" s="777"/>
      <c r="DTJ1" s="777"/>
      <c r="DTK1" s="777"/>
      <c r="DTL1" s="777"/>
      <c r="DTM1" s="777"/>
      <c r="DTN1" s="777"/>
      <c r="DTO1" s="777"/>
      <c r="DTP1" s="777"/>
      <c r="DTQ1" s="777"/>
      <c r="DTR1" s="777"/>
      <c r="DTS1" s="777"/>
      <c r="DTT1" s="777"/>
      <c r="DTU1" s="777"/>
      <c r="DTV1" s="777"/>
      <c r="DTW1" s="777"/>
      <c r="DTX1" s="777"/>
      <c r="DTY1" s="777"/>
      <c r="DTZ1" s="777"/>
      <c r="DUA1" s="777"/>
      <c r="DUB1" s="777"/>
      <c r="DUC1" s="777"/>
      <c r="DUD1" s="777"/>
      <c r="DUE1" s="777"/>
      <c r="DUF1" s="777"/>
      <c r="DUG1" s="777"/>
      <c r="DUH1" s="777"/>
      <c r="DUI1" s="777"/>
      <c r="DUJ1" s="777"/>
      <c r="DUK1" s="777"/>
      <c r="DUL1" s="777"/>
      <c r="DUM1" s="777"/>
      <c r="DUN1" s="777"/>
      <c r="DUO1" s="777"/>
      <c r="DUP1" s="777"/>
      <c r="DUQ1" s="777"/>
      <c r="DUR1" s="777"/>
      <c r="DUS1" s="777"/>
      <c r="DUT1" s="777"/>
      <c r="DUU1" s="777"/>
      <c r="DUV1" s="777"/>
      <c r="DUW1" s="777"/>
      <c r="DUX1" s="777"/>
      <c r="DUY1" s="777"/>
      <c r="DUZ1" s="777"/>
      <c r="DVA1" s="777"/>
      <c r="DVB1" s="777"/>
      <c r="DVC1" s="777"/>
      <c r="DVD1" s="777"/>
      <c r="DVE1" s="777"/>
      <c r="DVF1" s="777"/>
      <c r="DVG1" s="777"/>
      <c r="DVH1" s="777"/>
      <c r="DVI1" s="777"/>
      <c r="DVJ1" s="777"/>
      <c r="DVK1" s="777"/>
      <c r="DVL1" s="777"/>
      <c r="DVM1" s="777"/>
      <c r="DVN1" s="777"/>
      <c r="DVO1" s="777"/>
      <c r="DVP1" s="777"/>
      <c r="DVQ1" s="777"/>
      <c r="DVR1" s="777"/>
      <c r="DVS1" s="777"/>
      <c r="DVT1" s="777"/>
      <c r="DVU1" s="777"/>
      <c r="DVV1" s="777"/>
      <c r="DVW1" s="777"/>
      <c r="DVX1" s="777"/>
      <c r="DVY1" s="777"/>
      <c r="DVZ1" s="777"/>
      <c r="DWA1" s="777"/>
      <c r="DWB1" s="777"/>
      <c r="DWC1" s="777"/>
      <c r="DWD1" s="777"/>
      <c r="DWE1" s="777"/>
      <c r="DWF1" s="777"/>
      <c r="DWG1" s="777"/>
      <c r="DWH1" s="777"/>
      <c r="DWI1" s="777"/>
      <c r="DWJ1" s="777"/>
      <c r="DWK1" s="777"/>
      <c r="DWL1" s="777"/>
      <c r="DWM1" s="777"/>
      <c r="DWN1" s="777"/>
      <c r="DWO1" s="777"/>
      <c r="DWP1" s="777"/>
      <c r="DWQ1" s="777"/>
      <c r="DWR1" s="777"/>
      <c r="DWS1" s="777"/>
      <c r="DWT1" s="777"/>
      <c r="DWU1" s="777"/>
      <c r="DWV1" s="777"/>
      <c r="DWW1" s="777"/>
      <c r="DWX1" s="777"/>
      <c r="DWY1" s="777"/>
      <c r="DWZ1" s="777"/>
      <c r="DXA1" s="777"/>
      <c r="DXB1" s="777"/>
      <c r="DXC1" s="777"/>
      <c r="DXD1" s="777"/>
      <c r="DXE1" s="777"/>
      <c r="DXF1" s="777"/>
      <c r="DXG1" s="777"/>
      <c r="DXH1" s="777"/>
      <c r="DXI1" s="777"/>
      <c r="DXJ1" s="777"/>
      <c r="DXK1" s="777"/>
      <c r="DXL1" s="777"/>
      <c r="DXM1" s="777"/>
      <c r="DXN1" s="777"/>
      <c r="DXO1" s="777"/>
      <c r="DXP1" s="777"/>
      <c r="DXQ1" s="777"/>
      <c r="DXR1" s="777"/>
      <c r="DXS1" s="777"/>
      <c r="DXT1" s="777"/>
      <c r="DXU1" s="777"/>
      <c r="DXV1" s="777"/>
      <c r="DXW1" s="777"/>
      <c r="DXX1" s="777"/>
      <c r="DXY1" s="777"/>
      <c r="DXZ1" s="777"/>
      <c r="DYA1" s="777"/>
      <c r="DYB1" s="777"/>
      <c r="DYC1" s="777"/>
      <c r="DYD1" s="777"/>
      <c r="DYE1" s="777"/>
      <c r="DYF1" s="777"/>
      <c r="DYG1" s="777"/>
      <c r="DYH1" s="777"/>
      <c r="DYI1" s="777"/>
      <c r="DYJ1" s="777"/>
      <c r="DYK1" s="777"/>
      <c r="DYL1" s="777"/>
      <c r="DYM1" s="777"/>
      <c r="DYN1" s="777"/>
      <c r="DYO1" s="777"/>
      <c r="DYP1" s="777"/>
      <c r="DYQ1" s="777"/>
      <c r="DYR1" s="777"/>
      <c r="DYS1" s="777"/>
      <c r="DYT1" s="777"/>
      <c r="DYU1" s="777"/>
      <c r="DYV1" s="777"/>
      <c r="DYW1" s="777"/>
      <c r="DYX1" s="777"/>
      <c r="DYY1" s="777"/>
      <c r="DYZ1" s="777"/>
      <c r="DZA1" s="777"/>
      <c r="DZB1" s="777"/>
      <c r="DZC1" s="777"/>
      <c r="DZD1" s="777"/>
      <c r="DZE1" s="777"/>
      <c r="DZF1" s="777"/>
      <c r="DZG1" s="777"/>
      <c r="DZH1" s="777"/>
      <c r="DZI1" s="777"/>
      <c r="DZJ1" s="777"/>
      <c r="DZK1" s="777"/>
      <c r="DZL1" s="777"/>
      <c r="DZM1" s="777"/>
      <c r="DZN1" s="777"/>
      <c r="DZO1" s="777"/>
      <c r="DZP1" s="777"/>
      <c r="DZQ1" s="777"/>
      <c r="DZR1" s="777"/>
      <c r="DZS1" s="777"/>
      <c r="DZT1" s="777"/>
      <c r="DZU1" s="777"/>
      <c r="DZV1" s="777"/>
      <c r="DZW1" s="777"/>
      <c r="DZX1" s="777"/>
      <c r="DZY1" s="777"/>
      <c r="DZZ1" s="777"/>
      <c r="EAA1" s="777"/>
      <c r="EAB1" s="777"/>
      <c r="EAC1" s="777"/>
      <c r="EAD1" s="777"/>
      <c r="EAE1" s="777"/>
      <c r="EAF1" s="777"/>
      <c r="EAG1" s="777"/>
      <c r="EAH1" s="777"/>
      <c r="EAI1" s="777"/>
      <c r="EAJ1" s="777"/>
      <c r="EAK1" s="777"/>
      <c r="EAL1" s="777"/>
      <c r="EAM1" s="777"/>
      <c r="EAN1" s="777"/>
      <c r="EAO1" s="777"/>
      <c r="EAP1" s="777"/>
      <c r="EAQ1" s="777"/>
      <c r="EAR1" s="777"/>
      <c r="EAS1" s="777"/>
      <c r="EAT1" s="777"/>
      <c r="EAU1" s="777"/>
      <c r="EAV1" s="777"/>
      <c r="EAW1" s="777"/>
      <c r="EAX1" s="777"/>
      <c r="EAY1" s="777"/>
      <c r="EAZ1" s="777"/>
      <c r="EBA1" s="777"/>
      <c r="EBB1" s="777"/>
      <c r="EBC1" s="777"/>
      <c r="EBD1" s="777"/>
      <c r="EBE1" s="777"/>
      <c r="EBF1" s="777"/>
      <c r="EBG1" s="777"/>
      <c r="EBH1" s="777"/>
      <c r="EBI1" s="777"/>
      <c r="EBJ1" s="777"/>
      <c r="EBK1" s="777"/>
      <c r="EBL1" s="777"/>
      <c r="EBM1" s="777"/>
      <c r="EBN1" s="777"/>
      <c r="EBO1" s="777"/>
      <c r="EBP1" s="777"/>
      <c r="EBQ1" s="777"/>
      <c r="EBR1" s="777"/>
      <c r="EBS1" s="777"/>
      <c r="EBT1" s="777"/>
      <c r="EBU1" s="777"/>
      <c r="EBV1" s="777"/>
      <c r="EBW1" s="777"/>
      <c r="EBX1" s="777"/>
      <c r="EBY1" s="777"/>
      <c r="EBZ1" s="777"/>
      <c r="ECA1" s="777"/>
      <c r="ECB1" s="777"/>
      <c r="ECC1" s="777"/>
      <c r="ECD1" s="777"/>
      <c r="ECE1" s="777"/>
      <c r="ECF1" s="777"/>
      <c r="ECG1" s="777"/>
      <c r="ECH1" s="777"/>
      <c r="ECI1" s="777"/>
      <c r="ECJ1" s="777"/>
      <c r="ECK1" s="777"/>
      <c r="ECL1" s="777"/>
      <c r="ECM1" s="777"/>
      <c r="ECN1" s="777"/>
      <c r="ECO1" s="777"/>
      <c r="ECP1" s="777"/>
      <c r="ECQ1" s="777"/>
      <c r="ECR1" s="777"/>
      <c r="ECS1" s="777"/>
      <c r="ECT1" s="777"/>
      <c r="ECU1" s="777"/>
      <c r="ECV1" s="777"/>
      <c r="ECW1" s="777"/>
      <c r="ECX1" s="777"/>
      <c r="ECY1" s="777"/>
      <c r="ECZ1" s="777"/>
      <c r="EDA1" s="777"/>
      <c r="EDB1" s="777"/>
      <c r="EDC1" s="777"/>
      <c r="EDD1" s="777"/>
      <c r="EDE1" s="777"/>
      <c r="EDF1" s="777"/>
      <c r="EDG1" s="777"/>
      <c r="EDH1" s="777"/>
      <c r="EDI1" s="777"/>
      <c r="EDJ1" s="777"/>
      <c r="EDK1" s="777"/>
      <c r="EDL1" s="777"/>
      <c r="EDM1" s="777"/>
      <c r="EDN1" s="777"/>
      <c r="EDO1" s="777"/>
      <c r="EDP1" s="777"/>
      <c r="EDQ1" s="777"/>
      <c r="EDR1" s="777"/>
      <c r="EDS1" s="777"/>
      <c r="EDT1" s="777"/>
      <c r="EDU1" s="777"/>
      <c r="EDV1" s="777"/>
      <c r="EDW1" s="777"/>
      <c r="EDX1" s="777"/>
      <c r="EDY1" s="777"/>
      <c r="EDZ1" s="777"/>
      <c r="EEA1" s="777"/>
      <c r="EEB1" s="777"/>
      <c r="EEC1" s="777"/>
      <c r="EED1" s="777"/>
      <c r="EEE1" s="777"/>
      <c r="EEF1" s="777"/>
      <c r="EEG1" s="777"/>
      <c r="EEH1" s="777"/>
      <c r="EEI1" s="777"/>
      <c r="EEJ1" s="777"/>
      <c r="EEK1" s="777"/>
      <c r="EEL1" s="777"/>
      <c r="EEM1" s="777"/>
      <c r="EEN1" s="777"/>
      <c r="EEO1" s="777"/>
      <c r="EEP1" s="777"/>
      <c r="EEQ1" s="777"/>
      <c r="EER1" s="777"/>
      <c r="EES1" s="777"/>
      <c r="EET1" s="777"/>
      <c r="EEU1" s="777"/>
      <c r="EEV1" s="777"/>
      <c r="EEW1" s="777"/>
      <c r="EEX1" s="777"/>
      <c r="EEY1" s="777"/>
      <c r="EEZ1" s="777"/>
      <c r="EFA1" s="777"/>
      <c r="EFB1" s="777"/>
      <c r="EFC1" s="777"/>
      <c r="EFD1" s="777"/>
      <c r="EFE1" s="777"/>
      <c r="EFF1" s="777"/>
      <c r="EFG1" s="777"/>
      <c r="EFH1" s="777"/>
      <c r="EFI1" s="777"/>
      <c r="EFJ1" s="777"/>
      <c r="EFK1" s="777"/>
      <c r="EFL1" s="777"/>
      <c r="EFM1" s="777"/>
      <c r="EFN1" s="777"/>
      <c r="EFO1" s="777"/>
      <c r="EFP1" s="777"/>
      <c r="EFQ1" s="777"/>
      <c r="EFR1" s="777"/>
      <c r="EFS1" s="777"/>
      <c r="EFT1" s="777"/>
      <c r="EFU1" s="777"/>
      <c r="EFV1" s="777"/>
      <c r="EFW1" s="777"/>
      <c r="EFX1" s="777"/>
      <c r="EFY1" s="777"/>
      <c r="EFZ1" s="777"/>
      <c r="EGA1" s="777"/>
      <c r="EGB1" s="777"/>
      <c r="EGC1" s="777"/>
      <c r="EGD1" s="777"/>
      <c r="EGE1" s="777"/>
      <c r="EGF1" s="777"/>
      <c r="EGG1" s="777"/>
      <c r="EGH1" s="777"/>
      <c r="EGI1" s="777"/>
      <c r="EGJ1" s="777"/>
      <c r="EGK1" s="777"/>
      <c r="EGL1" s="777"/>
      <c r="EGM1" s="777"/>
      <c r="EGN1" s="777"/>
      <c r="EGO1" s="777"/>
      <c r="EGP1" s="777"/>
      <c r="EGQ1" s="777"/>
      <c r="EGR1" s="777"/>
      <c r="EGS1" s="777"/>
      <c r="EGT1" s="777"/>
      <c r="EGU1" s="777"/>
      <c r="EGV1" s="777"/>
      <c r="EGW1" s="777"/>
      <c r="EGX1" s="777"/>
      <c r="EGY1" s="777"/>
      <c r="EGZ1" s="777"/>
      <c r="EHA1" s="777"/>
      <c r="EHB1" s="777"/>
      <c r="EHC1" s="777"/>
      <c r="EHD1" s="777"/>
      <c r="EHE1" s="777"/>
      <c r="EHF1" s="777"/>
      <c r="EHG1" s="777"/>
      <c r="EHH1" s="777"/>
      <c r="EHI1" s="777"/>
      <c r="EHJ1" s="777"/>
      <c r="EHK1" s="777"/>
      <c r="EHL1" s="777"/>
      <c r="EHM1" s="777"/>
      <c r="EHN1" s="777"/>
      <c r="EHO1" s="777"/>
      <c r="EHP1" s="777"/>
      <c r="EHQ1" s="777"/>
      <c r="EHR1" s="777"/>
      <c r="EHS1" s="777"/>
      <c r="EHT1" s="777"/>
      <c r="EHU1" s="777"/>
      <c r="EHV1" s="777"/>
      <c r="EHW1" s="777"/>
      <c r="EHX1" s="777"/>
      <c r="EHY1" s="777"/>
      <c r="EHZ1" s="777"/>
      <c r="EIA1" s="777"/>
      <c r="EIB1" s="777"/>
      <c r="EIC1" s="777"/>
      <c r="EID1" s="777"/>
      <c r="EIE1" s="777"/>
      <c r="EIF1" s="777"/>
      <c r="EIG1" s="777"/>
      <c r="EIH1" s="777"/>
      <c r="EII1" s="777"/>
      <c r="EIJ1" s="777"/>
      <c r="EIK1" s="777"/>
      <c r="EIL1" s="777"/>
      <c r="EIM1" s="777"/>
      <c r="EIN1" s="777"/>
      <c r="EIO1" s="777"/>
      <c r="EIP1" s="777"/>
      <c r="EIQ1" s="777"/>
      <c r="EIR1" s="777"/>
      <c r="EIS1" s="777"/>
      <c r="EIT1" s="777"/>
      <c r="EIU1" s="777"/>
      <c r="EIV1" s="777"/>
      <c r="EIW1" s="777"/>
      <c r="EIX1" s="777"/>
      <c r="EIY1" s="777"/>
      <c r="EIZ1" s="777"/>
      <c r="EJA1" s="777"/>
      <c r="EJB1" s="777"/>
      <c r="EJC1" s="777"/>
      <c r="EJD1" s="777"/>
      <c r="EJE1" s="777"/>
      <c r="EJF1" s="777"/>
      <c r="EJG1" s="777"/>
      <c r="EJH1" s="777"/>
      <c r="EJI1" s="777"/>
      <c r="EJJ1" s="777"/>
      <c r="EJK1" s="777"/>
      <c r="EJL1" s="777"/>
      <c r="EJM1" s="777"/>
      <c r="EJN1" s="777"/>
      <c r="EJO1" s="777"/>
      <c r="EJP1" s="777"/>
      <c r="EJQ1" s="777"/>
      <c r="EJR1" s="777"/>
      <c r="EJS1" s="777"/>
      <c r="EJT1" s="777"/>
      <c r="EJU1" s="777"/>
      <c r="EJV1" s="777"/>
      <c r="EJW1" s="777"/>
      <c r="EJX1" s="777"/>
      <c r="EJY1" s="777"/>
      <c r="EJZ1" s="777"/>
      <c r="EKA1" s="777"/>
      <c r="EKB1" s="777"/>
      <c r="EKC1" s="777"/>
      <c r="EKD1" s="777"/>
      <c r="EKE1" s="777"/>
      <c r="EKF1" s="777"/>
      <c r="EKG1" s="777"/>
      <c r="EKH1" s="777"/>
      <c r="EKI1" s="777"/>
      <c r="EKJ1" s="777"/>
      <c r="EKK1" s="777"/>
      <c r="EKL1" s="777"/>
      <c r="EKM1" s="777"/>
      <c r="EKN1" s="777"/>
      <c r="EKO1" s="777"/>
      <c r="EKP1" s="777"/>
      <c r="EKQ1" s="777"/>
      <c r="EKR1" s="777"/>
      <c r="EKS1" s="777"/>
      <c r="EKT1" s="777"/>
      <c r="EKU1" s="777"/>
      <c r="EKV1" s="777"/>
      <c r="EKW1" s="777"/>
      <c r="EKX1" s="777"/>
      <c r="EKY1" s="777"/>
      <c r="EKZ1" s="777"/>
      <c r="ELA1" s="777"/>
      <c r="ELB1" s="777"/>
      <c r="ELC1" s="777"/>
      <c r="ELD1" s="777"/>
      <c r="ELE1" s="777"/>
      <c r="ELF1" s="777"/>
      <c r="ELG1" s="777"/>
      <c r="ELH1" s="777"/>
      <c r="ELI1" s="777"/>
      <c r="ELJ1" s="777"/>
      <c r="ELK1" s="777"/>
      <c r="ELL1" s="777"/>
      <c r="ELM1" s="777"/>
      <c r="ELN1" s="777"/>
      <c r="ELO1" s="777"/>
      <c r="ELP1" s="777"/>
      <c r="ELQ1" s="777"/>
      <c r="ELR1" s="777"/>
      <c r="ELS1" s="777"/>
      <c r="ELT1" s="777"/>
      <c r="ELU1" s="777"/>
      <c r="ELV1" s="777"/>
      <c r="ELW1" s="777"/>
      <c r="ELX1" s="777"/>
      <c r="ELY1" s="777"/>
      <c r="ELZ1" s="777"/>
      <c r="EMA1" s="777"/>
      <c r="EMB1" s="777"/>
      <c r="EMC1" s="777"/>
      <c r="EMD1" s="777"/>
      <c r="EME1" s="777"/>
      <c r="EMF1" s="777"/>
      <c r="EMG1" s="777"/>
      <c r="EMH1" s="777"/>
      <c r="EMI1" s="777"/>
      <c r="EMJ1" s="777"/>
      <c r="EMK1" s="777"/>
      <c r="EML1" s="777"/>
      <c r="EMM1" s="777"/>
      <c r="EMN1" s="777"/>
      <c r="EMO1" s="777"/>
      <c r="EMP1" s="777"/>
      <c r="EMQ1" s="777"/>
      <c r="EMR1" s="777"/>
      <c r="EMS1" s="777"/>
      <c r="EMT1" s="777"/>
      <c r="EMU1" s="777"/>
      <c r="EMV1" s="777"/>
      <c r="EMW1" s="777"/>
      <c r="EMX1" s="777"/>
      <c r="EMY1" s="777"/>
      <c r="EMZ1" s="777"/>
      <c r="ENA1" s="777"/>
      <c r="ENB1" s="777"/>
      <c r="ENC1" s="777"/>
      <c r="END1" s="777"/>
      <c r="ENE1" s="777"/>
      <c r="ENF1" s="777"/>
      <c r="ENG1" s="777"/>
      <c r="ENH1" s="777"/>
      <c r="ENI1" s="777"/>
      <c r="ENJ1" s="777"/>
      <c r="ENK1" s="777"/>
      <c r="ENL1" s="777"/>
      <c r="ENM1" s="777"/>
      <c r="ENN1" s="777"/>
      <c r="ENO1" s="777"/>
      <c r="ENP1" s="777"/>
      <c r="ENQ1" s="777"/>
      <c r="ENR1" s="777"/>
      <c r="ENS1" s="777"/>
      <c r="ENT1" s="777"/>
      <c r="ENU1" s="777"/>
      <c r="ENV1" s="777"/>
      <c r="ENW1" s="777"/>
      <c r="ENX1" s="777"/>
      <c r="ENY1" s="777"/>
      <c r="ENZ1" s="777"/>
      <c r="EOA1" s="777"/>
      <c r="EOB1" s="777"/>
      <c r="EOC1" s="777"/>
      <c r="EOD1" s="777"/>
      <c r="EOE1" s="777"/>
      <c r="EOF1" s="777"/>
      <c r="EOG1" s="777"/>
      <c r="EOH1" s="777"/>
      <c r="EOI1" s="777"/>
      <c r="EOJ1" s="777"/>
      <c r="EOK1" s="777"/>
      <c r="EOL1" s="777"/>
      <c r="EOM1" s="777"/>
      <c r="EON1" s="777"/>
      <c r="EOO1" s="777"/>
      <c r="EOP1" s="777"/>
      <c r="EOQ1" s="777"/>
      <c r="EOR1" s="777"/>
      <c r="EOS1" s="777"/>
      <c r="EOT1" s="777"/>
      <c r="EOU1" s="777"/>
      <c r="EOV1" s="777"/>
      <c r="EOW1" s="777"/>
      <c r="EOX1" s="777"/>
      <c r="EOY1" s="777"/>
      <c r="EOZ1" s="777"/>
      <c r="EPA1" s="777"/>
      <c r="EPB1" s="777"/>
      <c r="EPC1" s="777"/>
      <c r="EPD1" s="777"/>
      <c r="EPE1" s="777"/>
      <c r="EPF1" s="777"/>
      <c r="EPG1" s="777"/>
      <c r="EPH1" s="777"/>
      <c r="EPI1" s="777"/>
      <c r="EPJ1" s="777"/>
      <c r="EPK1" s="777"/>
      <c r="EPL1" s="777"/>
      <c r="EPM1" s="777"/>
      <c r="EPN1" s="777"/>
      <c r="EPO1" s="777"/>
      <c r="EPP1" s="777"/>
      <c r="EPQ1" s="777"/>
      <c r="EPR1" s="777"/>
      <c r="EPS1" s="777"/>
      <c r="EPT1" s="777"/>
      <c r="EPU1" s="777"/>
      <c r="EPV1" s="777"/>
      <c r="EPW1" s="777"/>
      <c r="EPX1" s="777"/>
      <c r="EPY1" s="777"/>
      <c r="EPZ1" s="777"/>
      <c r="EQA1" s="777"/>
      <c r="EQB1" s="777"/>
      <c r="EQC1" s="777"/>
      <c r="EQD1" s="777"/>
      <c r="EQE1" s="777"/>
      <c r="EQF1" s="777"/>
      <c r="EQG1" s="777"/>
      <c r="EQH1" s="777"/>
      <c r="EQI1" s="777"/>
      <c r="EQJ1" s="777"/>
      <c r="EQK1" s="777"/>
      <c r="EQL1" s="777"/>
      <c r="EQM1" s="777"/>
      <c r="EQN1" s="777"/>
      <c r="EQO1" s="777"/>
      <c r="EQP1" s="777"/>
      <c r="EQQ1" s="777"/>
      <c r="EQR1" s="777"/>
      <c r="EQS1" s="777"/>
      <c r="EQT1" s="777"/>
      <c r="EQU1" s="777"/>
      <c r="EQV1" s="777"/>
      <c r="EQW1" s="777"/>
      <c r="EQX1" s="777"/>
      <c r="EQY1" s="777"/>
      <c r="EQZ1" s="777"/>
      <c r="ERA1" s="777"/>
      <c r="ERB1" s="777"/>
      <c r="ERC1" s="777"/>
      <c r="ERD1" s="777"/>
      <c r="ERE1" s="777"/>
      <c r="ERF1" s="777"/>
      <c r="ERG1" s="777"/>
      <c r="ERH1" s="777"/>
      <c r="ERI1" s="777"/>
      <c r="ERJ1" s="777"/>
      <c r="ERK1" s="777"/>
      <c r="ERL1" s="777"/>
      <c r="ERM1" s="777"/>
      <c r="ERN1" s="777"/>
      <c r="ERO1" s="777"/>
      <c r="ERP1" s="777"/>
      <c r="ERQ1" s="777"/>
      <c r="ERR1" s="777"/>
      <c r="ERS1" s="777"/>
      <c r="ERT1" s="777"/>
      <c r="ERU1" s="777"/>
      <c r="ERV1" s="777"/>
      <c r="ERW1" s="777"/>
      <c r="ERX1" s="777"/>
      <c r="ERY1" s="777"/>
      <c r="ERZ1" s="777"/>
      <c r="ESA1" s="777"/>
      <c r="ESB1" s="777"/>
      <c r="ESC1" s="777"/>
      <c r="ESD1" s="777"/>
      <c r="ESE1" s="777"/>
      <c r="ESF1" s="777"/>
      <c r="ESG1" s="777"/>
      <c r="ESH1" s="777"/>
      <c r="ESI1" s="777"/>
      <c r="ESJ1" s="777"/>
      <c r="ESK1" s="777"/>
      <c r="ESL1" s="777"/>
      <c r="ESM1" s="777"/>
      <c r="ESN1" s="777"/>
      <c r="ESO1" s="777"/>
      <c r="ESP1" s="777"/>
      <c r="ESQ1" s="777"/>
      <c r="ESR1" s="777"/>
      <c r="ESS1" s="777"/>
      <c r="EST1" s="777"/>
      <c r="ESU1" s="777"/>
      <c r="ESV1" s="777"/>
      <c r="ESW1" s="777"/>
      <c r="ESX1" s="777"/>
      <c r="ESY1" s="777"/>
      <c r="ESZ1" s="777"/>
      <c r="ETA1" s="777"/>
      <c r="ETB1" s="777"/>
      <c r="ETC1" s="777"/>
      <c r="ETD1" s="777"/>
      <c r="ETE1" s="777"/>
      <c r="ETF1" s="777"/>
      <c r="ETG1" s="777"/>
      <c r="ETH1" s="777"/>
      <c r="ETI1" s="777"/>
      <c r="ETJ1" s="777"/>
      <c r="ETK1" s="777"/>
      <c r="ETL1" s="777"/>
      <c r="ETM1" s="777"/>
      <c r="ETN1" s="777"/>
      <c r="ETO1" s="777"/>
      <c r="ETP1" s="777"/>
      <c r="ETQ1" s="777"/>
      <c r="ETR1" s="777"/>
      <c r="ETS1" s="777"/>
      <c r="ETT1" s="777"/>
      <c r="ETU1" s="777"/>
      <c r="ETV1" s="777"/>
      <c r="ETW1" s="777"/>
      <c r="ETX1" s="777"/>
      <c r="ETY1" s="777"/>
      <c r="ETZ1" s="777"/>
      <c r="EUA1" s="777"/>
      <c r="EUB1" s="777"/>
      <c r="EUC1" s="777"/>
      <c r="EUD1" s="777"/>
      <c r="EUE1" s="777"/>
      <c r="EUF1" s="777"/>
      <c r="EUG1" s="777"/>
      <c r="EUH1" s="777"/>
      <c r="EUI1" s="777"/>
      <c r="EUJ1" s="777"/>
      <c r="EUK1" s="777"/>
      <c r="EUL1" s="777"/>
      <c r="EUM1" s="777"/>
      <c r="EUN1" s="777"/>
      <c r="EUO1" s="777"/>
      <c r="EUP1" s="777"/>
      <c r="EUQ1" s="777"/>
      <c r="EUR1" s="777"/>
      <c r="EUS1" s="777"/>
      <c r="EUT1" s="777"/>
      <c r="EUU1" s="777"/>
      <c r="EUV1" s="777"/>
      <c r="EUW1" s="777"/>
      <c r="EUX1" s="777"/>
      <c r="EUY1" s="777"/>
      <c r="EUZ1" s="777"/>
      <c r="EVA1" s="777"/>
      <c r="EVB1" s="777"/>
      <c r="EVC1" s="777"/>
      <c r="EVD1" s="777"/>
      <c r="EVE1" s="777"/>
      <c r="EVF1" s="777"/>
      <c r="EVG1" s="777"/>
      <c r="EVH1" s="777"/>
      <c r="EVI1" s="777"/>
      <c r="EVJ1" s="777"/>
      <c r="EVK1" s="777"/>
      <c r="EVL1" s="777"/>
      <c r="EVM1" s="777"/>
      <c r="EVN1" s="777"/>
      <c r="EVO1" s="777"/>
      <c r="EVP1" s="777"/>
      <c r="EVQ1" s="777"/>
      <c r="EVR1" s="777"/>
      <c r="EVS1" s="777"/>
      <c r="EVT1" s="777"/>
      <c r="EVU1" s="777"/>
      <c r="EVV1" s="777"/>
      <c r="EVW1" s="777"/>
      <c r="EVX1" s="777"/>
      <c r="EVY1" s="777"/>
      <c r="EVZ1" s="777"/>
      <c r="EWA1" s="777"/>
      <c r="EWB1" s="777"/>
      <c r="EWC1" s="777"/>
      <c r="EWD1" s="777"/>
      <c r="EWE1" s="777"/>
      <c r="EWF1" s="777"/>
      <c r="EWG1" s="777"/>
      <c r="EWH1" s="777"/>
      <c r="EWI1" s="777"/>
      <c r="EWJ1" s="777"/>
      <c r="EWK1" s="777"/>
      <c r="EWL1" s="777"/>
      <c r="EWM1" s="777"/>
      <c r="EWN1" s="777"/>
      <c r="EWO1" s="777"/>
      <c r="EWP1" s="777"/>
      <c r="EWQ1" s="777"/>
      <c r="EWR1" s="777"/>
      <c r="EWS1" s="777"/>
      <c r="EWT1" s="777"/>
      <c r="EWU1" s="777"/>
      <c r="EWV1" s="777"/>
      <c r="EWW1" s="777"/>
      <c r="EWX1" s="777"/>
      <c r="EWY1" s="777"/>
      <c r="EWZ1" s="777"/>
      <c r="EXA1" s="777"/>
      <c r="EXB1" s="777"/>
      <c r="EXC1" s="777"/>
      <c r="EXD1" s="777"/>
      <c r="EXE1" s="777"/>
      <c r="EXF1" s="777"/>
      <c r="EXG1" s="777"/>
      <c r="EXH1" s="777"/>
      <c r="EXI1" s="777"/>
      <c r="EXJ1" s="777"/>
      <c r="EXK1" s="777"/>
      <c r="EXL1" s="777"/>
      <c r="EXM1" s="777"/>
      <c r="EXN1" s="777"/>
      <c r="EXO1" s="777"/>
      <c r="EXP1" s="777"/>
      <c r="EXQ1" s="777"/>
      <c r="EXR1" s="777"/>
      <c r="EXS1" s="777"/>
      <c r="EXT1" s="777"/>
      <c r="EXU1" s="777"/>
      <c r="EXV1" s="777"/>
      <c r="EXW1" s="777"/>
      <c r="EXX1" s="777"/>
      <c r="EXY1" s="777"/>
      <c r="EXZ1" s="777"/>
      <c r="EYA1" s="777"/>
      <c r="EYB1" s="777"/>
      <c r="EYC1" s="777"/>
      <c r="EYD1" s="777"/>
      <c r="EYE1" s="777"/>
      <c r="EYF1" s="777"/>
      <c r="EYG1" s="777"/>
      <c r="EYH1" s="777"/>
      <c r="EYI1" s="777"/>
      <c r="EYJ1" s="777"/>
      <c r="EYK1" s="777"/>
      <c r="EYL1" s="777"/>
      <c r="EYM1" s="777"/>
      <c r="EYN1" s="777"/>
      <c r="EYO1" s="777"/>
      <c r="EYP1" s="777"/>
      <c r="EYQ1" s="777"/>
      <c r="EYR1" s="777"/>
      <c r="EYS1" s="777"/>
      <c r="EYT1" s="777"/>
      <c r="EYU1" s="777"/>
      <c r="EYV1" s="777"/>
      <c r="EYW1" s="777"/>
      <c r="EYX1" s="777"/>
      <c r="EYY1" s="777"/>
      <c r="EYZ1" s="777"/>
      <c r="EZA1" s="777"/>
      <c r="EZB1" s="777"/>
      <c r="EZC1" s="777"/>
      <c r="EZD1" s="777"/>
      <c r="EZE1" s="777"/>
      <c r="EZF1" s="777"/>
      <c r="EZG1" s="777"/>
      <c r="EZH1" s="777"/>
      <c r="EZI1" s="777"/>
      <c r="EZJ1" s="777"/>
      <c r="EZK1" s="777"/>
      <c r="EZL1" s="777"/>
      <c r="EZM1" s="777"/>
      <c r="EZN1" s="777"/>
      <c r="EZO1" s="777"/>
      <c r="EZP1" s="777"/>
      <c r="EZQ1" s="777"/>
      <c r="EZR1" s="777"/>
      <c r="EZS1" s="777"/>
      <c r="EZT1" s="777"/>
      <c r="EZU1" s="777"/>
      <c r="EZV1" s="777"/>
      <c r="EZW1" s="777"/>
      <c r="EZX1" s="777"/>
      <c r="EZY1" s="777"/>
      <c r="EZZ1" s="777"/>
      <c r="FAA1" s="777"/>
      <c r="FAB1" s="777"/>
      <c r="FAC1" s="777"/>
      <c r="FAD1" s="777"/>
      <c r="FAE1" s="777"/>
      <c r="FAF1" s="777"/>
      <c r="FAG1" s="777"/>
      <c r="FAH1" s="777"/>
      <c r="FAI1" s="777"/>
      <c r="FAJ1" s="777"/>
      <c r="FAK1" s="777"/>
      <c r="FAL1" s="777"/>
      <c r="FAM1" s="777"/>
      <c r="FAN1" s="777"/>
      <c r="FAO1" s="777"/>
      <c r="FAP1" s="777"/>
      <c r="FAQ1" s="777"/>
      <c r="FAR1" s="777"/>
      <c r="FAS1" s="777"/>
      <c r="FAT1" s="777"/>
      <c r="FAU1" s="777"/>
      <c r="FAV1" s="777"/>
      <c r="FAW1" s="777"/>
      <c r="FAX1" s="777"/>
      <c r="FAY1" s="777"/>
      <c r="FAZ1" s="777"/>
      <c r="FBA1" s="777"/>
      <c r="FBB1" s="777"/>
      <c r="FBC1" s="777"/>
      <c r="FBD1" s="777"/>
      <c r="FBE1" s="777"/>
      <c r="FBF1" s="777"/>
      <c r="FBG1" s="777"/>
      <c r="FBH1" s="777"/>
      <c r="FBI1" s="777"/>
      <c r="FBJ1" s="777"/>
      <c r="FBK1" s="777"/>
      <c r="FBL1" s="777"/>
      <c r="FBM1" s="777"/>
      <c r="FBN1" s="777"/>
      <c r="FBO1" s="777"/>
      <c r="FBP1" s="777"/>
      <c r="FBQ1" s="777"/>
      <c r="FBR1" s="777"/>
      <c r="FBS1" s="777"/>
      <c r="FBT1" s="777"/>
      <c r="FBU1" s="777"/>
      <c r="FBV1" s="777"/>
      <c r="FBW1" s="777"/>
      <c r="FBX1" s="777"/>
      <c r="FBY1" s="777"/>
      <c r="FBZ1" s="777"/>
      <c r="FCA1" s="777"/>
      <c r="FCB1" s="777"/>
      <c r="FCC1" s="777"/>
      <c r="FCD1" s="777"/>
      <c r="FCE1" s="777"/>
      <c r="FCF1" s="777"/>
      <c r="FCG1" s="777"/>
      <c r="FCH1" s="777"/>
      <c r="FCI1" s="777"/>
      <c r="FCJ1" s="777"/>
      <c r="FCK1" s="777"/>
      <c r="FCL1" s="777"/>
      <c r="FCM1" s="777"/>
      <c r="FCN1" s="777"/>
      <c r="FCO1" s="777"/>
      <c r="FCP1" s="777"/>
      <c r="FCQ1" s="777"/>
      <c r="FCR1" s="777"/>
      <c r="FCS1" s="777"/>
      <c r="FCT1" s="777"/>
      <c r="FCU1" s="777"/>
      <c r="FCV1" s="777"/>
      <c r="FCW1" s="777"/>
      <c r="FCX1" s="777"/>
      <c r="FCY1" s="777"/>
      <c r="FCZ1" s="777"/>
      <c r="FDA1" s="777"/>
      <c r="FDB1" s="777"/>
      <c r="FDC1" s="777"/>
      <c r="FDD1" s="777"/>
      <c r="FDE1" s="777"/>
      <c r="FDF1" s="777"/>
      <c r="FDG1" s="777"/>
      <c r="FDH1" s="777"/>
      <c r="FDI1" s="777"/>
      <c r="FDJ1" s="777"/>
      <c r="FDK1" s="777"/>
      <c r="FDL1" s="777"/>
      <c r="FDM1" s="777"/>
      <c r="FDN1" s="777"/>
      <c r="FDO1" s="777"/>
      <c r="FDP1" s="777"/>
      <c r="FDQ1" s="777"/>
      <c r="FDR1" s="777"/>
      <c r="FDS1" s="777"/>
      <c r="FDT1" s="777"/>
      <c r="FDU1" s="777"/>
      <c r="FDV1" s="777"/>
      <c r="FDW1" s="777"/>
      <c r="FDX1" s="777"/>
      <c r="FDY1" s="777"/>
      <c r="FDZ1" s="777"/>
      <c r="FEA1" s="777"/>
      <c r="FEB1" s="777"/>
      <c r="FEC1" s="777"/>
      <c r="FED1" s="777"/>
      <c r="FEE1" s="777"/>
      <c r="FEF1" s="777"/>
      <c r="FEG1" s="777"/>
      <c r="FEH1" s="777"/>
      <c r="FEI1" s="777"/>
      <c r="FEJ1" s="777"/>
      <c r="FEK1" s="777"/>
      <c r="FEL1" s="777"/>
      <c r="FEM1" s="777"/>
      <c r="FEN1" s="777"/>
      <c r="FEO1" s="777"/>
      <c r="FEP1" s="777"/>
      <c r="FEQ1" s="777"/>
      <c r="FER1" s="777"/>
      <c r="FES1" s="777"/>
      <c r="FET1" s="777"/>
      <c r="FEU1" s="777"/>
      <c r="FEV1" s="777"/>
      <c r="FEW1" s="777"/>
      <c r="FEX1" s="777"/>
      <c r="FEY1" s="777"/>
      <c r="FEZ1" s="777"/>
      <c r="FFA1" s="777"/>
      <c r="FFB1" s="777"/>
      <c r="FFC1" s="777"/>
      <c r="FFD1" s="777"/>
      <c r="FFE1" s="777"/>
      <c r="FFF1" s="777"/>
      <c r="FFG1" s="777"/>
      <c r="FFH1" s="777"/>
      <c r="FFI1" s="777"/>
      <c r="FFJ1" s="777"/>
      <c r="FFK1" s="777"/>
      <c r="FFL1" s="777"/>
      <c r="FFM1" s="777"/>
      <c r="FFN1" s="777"/>
      <c r="FFO1" s="777"/>
      <c r="FFP1" s="777"/>
      <c r="FFQ1" s="777"/>
      <c r="FFR1" s="777"/>
      <c r="FFS1" s="777"/>
      <c r="FFT1" s="777"/>
      <c r="FFU1" s="777"/>
      <c r="FFV1" s="777"/>
      <c r="FFW1" s="777"/>
      <c r="FFX1" s="777"/>
      <c r="FFY1" s="777"/>
      <c r="FFZ1" s="777"/>
      <c r="FGA1" s="777"/>
      <c r="FGB1" s="777"/>
      <c r="FGC1" s="777"/>
      <c r="FGD1" s="777"/>
      <c r="FGE1" s="777"/>
      <c r="FGF1" s="777"/>
      <c r="FGG1" s="777"/>
      <c r="FGH1" s="777"/>
      <c r="FGI1" s="777"/>
      <c r="FGJ1" s="777"/>
      <c r="FGK1" s="777"/>
      <c r="FGL1" s="777"/>
      <c r="FGM1" s="777"/>
      <c r="FGN1" s="777"/>
      <c r="FGO1" s="777"/>
      <c r="FGP1" s="777"/>
      <c r="FGQ1" s="777"/>
      <c r="FGR1" s="777"/>
      <c r="FGS1" s="777"/>
      <c r="FGT1" s="777"/>
      <c r="FGU1" s="777"/>
      <c r="FGV1" s="777"/>
      <c r="FGW1" s="777"/>
      <c r="FGX1" s="777"/>
      <c r="FGY1" s="777"/>
      <c r="FGZ1" s="777"/>
      <c r="FHA1" s="777"/>
      <c r="FHB1" s="777"/>
      <c r="FHC1" s="777"/>
      <c r="FHD1" s="777"/>
      <c r="FHE1" s="777"/>
      <c r="FHF1" s="777"/>
      <c r="FHG1" s="777"/>
      <c r="FHH1" s="777"/>
      <c r="FHI1" s="777"/>
      <c r="FHJ1" s="777"/>
      <c r="FHK1" s="777"/>
      <c r="FHL1" s="777"/>
      <c r="FHM1" s="777"/>
      <c r="FHN1" s="777"/>
      <c r="FHO1" s="777"/>
      <c r="FHP1" s="777"/>
      <c r="FHQ1" s="777"/>
      <c r="FHR1" s="777"/>
      <c r="FHS1" s="777"/>
      <c r="FHT1" s="777"/>
      <c r="FHU1" s="777"/>
      <c r="FHV1" s="777"/>
      <c r="FHW1" s="777"/>
      <c r="FHX1" s="777"/>
      <c r="FHY1" s="777"/>
      <c r="FHZ1" s="777"/>
      <c r="FIA1" s="777"/>
      <c r="FIB1" s="777"/>
      <c r="FIC1" s="777"/>
      <c r="FID1" s="777"/>
      <c r="FIE1" s="777"/>
      <c r="FIF1" s="777"/>
      <c r="FIG1" s="777"/>
      <c r="FIH1" s="777"/>
      <c r="FII1" s="777"/>
      <c r="FIJ1" s="777"/>
      <c r="FIK1" s="777"/>
      <c r="FIL1" s="777"/>
      <c r="FIM1" s="777"/>
      <c r="FIN1" s="777"/>
      <c r="FIO1" s="777"/>
      <c r="FIP1" s="777"/>
      <c r="FIQ1" s="777"/>
      <c r="FIR1" s="777"/>
      <c r="FIS1" s="777"/>
      <c r="FIT1" s="777"/>
      <c r="FIU1" s="777"/>
      <c r="FIV1" s="777"/>
      <c r="FIW1" s="777"/>
      <c r="FIX1" s="777"/>
      <c r="FIY1" s="777"/>
      <c r="FIZ1" s="777"/>
      <c r="FJA1" s="777"/>
      <c r="FJB1" s="777"/>
      <c r="FJC1" s="777"/>
      <c r="FJD1" s="777"/>
      <c r="FJE1" s="777"/>
      <c r="FJF1" s="777"/>
      <c r="FJG1" s="777"/>
      <c r="FJH1" s="777"/>
      <c r="FJI1" s="777"/>
      <c r="FJJ1" s="777"/>
      <c r="FJK1" s="777"/>
      <c r="FJL1" s="777"/>
      <c r="FJM1" s="777"/>
      <c r="FJN1" s="777"/>
      <c r="FJO1" s="777"/>
      <c r="FJP1" s="777"/>
      <c r="FJQ1" s="777"/>
      <c r="FJR1" s="777"/>
      <c r="FJS1" s="777"/>
      <c r="FJT1" s="777"/>
      <c r="FJU1" s="777"/>
      <c r="FJV1" s="777"/>
      <c r="FJW1" s="777"/>
      <c r="FJX1" s="777"/>
      <c r="FJY1" s="777"/>
      <c r="FJZ1" s="777"/>
      <c r="FKA1" s="777"/>
      <c r="FKB1" s="777"/>
      <c r="FKC1" s="777"/>
      <c r="FKD1" s="777"/>
      <c r="FKE1" s="777"/>
      <c r="FKF1" s="777"/>
      <c r="FKG1" s="777"/>
      <c r="FKH1" s="777"/>
      <c r="FKI1" s="777"/>
      <c r="FKJ1" s="777"/>
      <c r="FKK1" s="777"/>
      <c r="FKL1" s="777"/>
      <c r="FKM1" s="777"/>
      <c r="FKN1" s="777"/>
      <c r="FKO1" s="777"/>
      <c r="FKP1" s="777"/>
      <c r="FKQ1" s="777"/>
      <c r="FKR1" s="777"/>
      <c r="FKS1" s="777"/>
      <c r="FKT1" s="777"/>
      <c r="FKU1" s="777"/>
      <c r="FKV1" s="777"/>
      <c r="FKW1" s="777"/>
      <c r="FKX1" s="777"/>
      <c r="FKY1" s="777"/>
      <c r="FKZ1" s="777"/>
      <c r="FLA1" s="777"/>
      <c r="FLB1" s="777"/>
      <c r="FLC1" s="777"/>
      <c r="FLD1" s="777"/>
      <c r="FLE1" s="777"/>
      <c r="FLF1" s="777"/>
      <c r="FLG1" s="777"/>
      <c r="FLH1" s="777"/>
      <c r="FLI1" s="777"/>
      <c r="FLJ1" s="777"/>
      <c r="FLK1" s="777"/>
      <c r="FLL1" s="777"/>
      <c r="FLM1" s="777"/>
      <c r="FLN1" s="777"/>
      <c r="FLO1" s="777"/>
      <c r="FLP1" s="777"/>
      <c r="FLQ1" s="777"/>
      <c r="FLR1" s="777"/>
      <c r="FLS1" s="777"/>
      <c r="FLT1" s="777"/>
      <c r="FLU1" s="777"/>
      <c r="FLV1" s="777"/>
      <c r="FLW1" s="777"/>
      <c r="FLX1" s="777"/>
      <c r="FLY1" s="777"/>
      <c r="FLZ1" s="777"/>
      <c r="FMA1" s="777"/>
      <c r="FMB1" s="777"/>
      <c r="FMC1" s="777"/>
      <c r="FMD1" s="777"/>
      <c r="FME1" s="777"/>
      <c r="FMF1" s="777"/>
      <c r="FMG1" s="777"/>
      <c r="FMH1" s="777"/>
      <c r="FMI1" s="777"/>
      <c r="FMJ1" s="777"/>
      <c r="FMK1" s="777"/>
      <c r="FML1" s="777"/>
      <c r="FMM1" s="777"/>
      <c r="FMN1" s="777"/>
      <c r="FMO1" s="777"/>
      <c r="FMP1" s="777"/>
      <c r="FMQ1" s="777"/>
      <c r="FMR1" s="777"/>
      <c r="FMS1" s="777"/>
      <c r="FMT1" s="777"/>
      <c r="FMU1" s="777"/>
      <c r="FMV1" s="777"/>
      <c r="FMW1" s="777"/>
      <c r="FMX1" s="777"/>
      <c r="FMY1" s="777"/>
      <c r="FMZ1" s="777"/>
      <c r="FNA1" s="777"/>
      <c r="FNB1" s="777"/>
      <c r="FNC1" s="777"/>
      <c r="FND1" s="777"/>
      <c r="FNE1" s="777"/>
      <c r="FNF1" s="777"/>
      <c r="FNG1" s="777"/>
      <c r="FNH1" s="777"/>
      <c r="FNI1" s="777"/>
      <c r="FNJ1" s="777"/>
      <c r="FNK1" s="777"/>
      <c r="FNL1" s="777"/>
      <c r="FNM1" s="777"/>
      <c r="FNN1" s="777"/>
      <c r="FNO1" s="777"/>
      <c r="FNP1" s="777"/>
      <c r="FNQ1" s="777"/>
      <c r="FNR1" s="777"/>
      <c r="FNS1" s="777"/>
      <c r="FNT1" s="777"/>
      <c r="FNU1" s="777"/>
      <c r="FNV1" s="777"/>
      <c r="FNW1" s="777"/>
      <c r="FNX1" s="777"/>
      <c r="FNY1" s="777"/>
      <c r="FNZ1" s="777"/>
      <c r="FOA1" s="777"/>
      <c r="FOB1" s="777"/>
      <c r="FOC1" s="777"/>
      <c r="FOD1" s="777"/>
      <c r="FOE1" s="777"/>
      <c r="FOF1" s="777"/>
      <c r="FOG1" s="777"/>
      <c r="FOH1" s="777"/>
      <c r="FOI1" s="777"/>
      <c r="FOJ1" s="777"/>
      <c r="FOK1" s="777"/>
      <c r="FOL1" s="777"/>
      <c r="FOM1" s="777"/>
      <c r="FON1" s="777"/>
      <c r="FOO1" s="777"/>
      <c r="FOP1" s="777"/>
      <c r="FOQ1" s="777"/>
      <c r="FOR1" s="777"/>
      <c r="FOS1" s="777"/>
      <c r="FOT1" s="777"/>
      <c r="FOU1" s="777"/>
      <c r="FOV1" s="777"/>
      <c r="FOW1" s="777"/>
      <c r="FOX1" s="777"/>
      <c r="FOY1" s="777"/>
      <c r="FOZ1" s="777"/>
      <c r="FPA1" s="777"/>
      <c r="FPB1" s="777"/>
      <c r="FPC1" s="777"/>
      <c r="FPD1" s="777"/>
      <c r="FPE1" s="777"/>
      <c r="FPF1" s="777"/>
      <c r="FPG1" s="777"/>
      <c r="FPH1" s="777"/>
      <c r="FPI1" s="777"/>
      <c r="FPJ1" s="777"/>
      <c r="FPK1" s="777"/>
      <c r="FPL1" s="777"/>
      <c r="FPM1" s="777"/>
      <c r="FPN1" s="777"/>
      <c r="FPO1" s="777"/>
      <c r="FPP1" s="777"/>
      <c r="FPQ1" s="777"/>
      <c r="FPR1" s="777"/>
      <c r="FPS1" s="777"/>
      <c r="FPT1" s="777"/>
      <c r="FPU1" s="777"/>
      <c r="FPV1" s="777"/>
      <c r="FPW1" s="777"/>
      <c r="FPX1" s="777"/>
      <c r="FPY1" s="777"/>
      <c r="FPZ1" s="777"/>
      <c r="FQA1" s="777"/>
      <c r="FQB1" s="777"/>
      <c r="FQC1" s="777"/>
      <c r="FQD1" s="777"/>
      <c r="FQE1" s="777"/>
      <c r="FQF1" s="777"/>
      <c r="FQG1" s="777"/>
      <c r="FQH1" s="777"/>
      <c r="FQI1" s="777"/>
      <c r="FQJ1" s="777"/>
      <c r="FQK1" s="777"/>
      <c r="FQL1" s="777"/>
      <c r="FQM1" s="777"/>
      <c r="FQN1" s="777"/>
      <c r="FQO1" s="777"/>
      <c r="FQP1" s="777"/>
      <c r="FQQ1" s="777"/>
      <c r="FQR1" s="777"/>
      <c r="FQS1" s="777"/>
      <c r="FQT1" s="777"/>
      <c r="FQU1" s="777"/>
      <c r="FQV1" s="777"/>
      <c r="FQW1" s="777"/>
      <c r="FQX1" s="777"/>
      <c r="FQY1" s="777"/>
      <c r="FQZ1" s="777"/>
      <c r="FRA1" s="777"/>
      <c r="FRB1" s="777"/>
      <c r="FRC1" s="777"/>
      <c r="FRD1" s="777"/>
      <c r="FRE1" s="777"/>
      <c r="FRF1" s="777"/>
      <c r="FRG1" s="777"/>
      <c r="FRH1" s="777"/>
      <c r="FRI1" s="777"/>
      <c r="FRJ1" s="777"/>
      <c r="FRK1" s="777"/>
      <c r="FRL1" s="777"/>
      <c r="FRM1" s="777"/>
      <c r="FRN1" s="777"/>
      <c r="FRO1" s="777"/>
      <c r="FRP1" s="777"/>
      <c r="FRQ1" s="777"/>
      <c r="FRR1" s="777"/>
      <c r="FRS1" s="777"/>
      <c r="FRT1" s="777"/>
      <c r="FRU1" s="777"/>
      <c r="FRV1" s="777"/>
      <c r="FRW1" s="777"/>
      <c r="FRX1" s="777"/>
      <c r="FRY1" s="777"/>
      <c r="FRZ1" s="777"/>
      <c r="FSA1" s="777"/>
      <c r="FSB1" s="777"/>
      <c r="FSC1" s="777"/>
      <c r="FSD1" s="777"/>
      <c r="FSE1" s="777"/>
      <c r="FSF1" s="777"/>
      <c r="FSG1" s="777"/>
      <c r="FSH1" s="777"/>
      <c r="FSI1" s="777"/>
      <c r="FSJ1" s="777"/>
      <c r="FSK1" s="777"/>
      <c r="FSL1" s="777"/>
      <c r="FSM1" s="777"/>
      <c r="FSN1" s="777"/>
      <c r="FSO1" s="777"/>
      <c r="FSP1" s="777"/>
      <c r="FSQ1" s="777"/>
      <c r="FSR1" s="777"/>
      <c r="FSS1" s="777"/>
      <c r="FST1" s="777"/>
      <c r="FSU1" s="777"/>
      <c r="FSV1" s="777"/>
      <c r="FSW1" s="777"/>
      <c r="FSX1" s="777"/>
      <c r="FSY1" s="777"/>
      <c r="FSZ1" s="777"/>
      <c r="FTA1" s="777"/>
      <c r="FTB1" s="777"/>
      <c r="FTC1" s="777"/>
      <c r="FTD1" s="777"/>
      <c r="FTE1" s="777"/>
      <c r="FTF1" s="777"/>
      <c r="FTG1" s="777"/>
      <c r="FTH1" s="777"/>
      <c r="FTI1" s="777"/>
      <c r="FTJ1" s="777"/>
      <c r="FTK1" s="777"/>
      <c r="FTL1" s="777"/>
      <c r="FTM1" s="777"/>
      <c r="FTN1" s="777"/>
      <c r="FTO1" s="777"/>
      <c r="FTP1" s="777"/>
      <c r="FTQ1" s="777"/>
      <c r="FTR1" s="777"/>
      <c r="FTS1" s="777"/>
      <c r="FTT1" s="777"/>
      <c r="FTU1" s="777"/>
      <c r="FTV1" s="777"/>
      <c r="FTW1" s="777"/>
      <c r="FTX1" s="777"/>
      <c r="FTY1" s="777"/>
      <c r="FTZ1" s="777"/>
      <c r="FUA1" s="777"/>
      <c r="FUB1" s="777"/>
      <c r="FUC1" s="777"/>
      <c r="FUD1" s="777"/>
      <c r="FUE1" s="777"/>
      <c r="FUF1" s="777"/>
      <c r="FUG1" s="777"/>
      <c r="FUH1" s="777"/>
      <c r="FUI1" s="777"/>
      <c r="FUJ1" s="777"/>
      <c r="FUK1" s="777"/>
      <c r="FUL1" s="777"/>
      <c r="FUM1" s="777"/>
      <c r="FUN1" s="777"/>
      <c r="FUO1" s="777"/>
      <c r="FUP1" s="777"/>
      <c r="FUQ1" s="777"/>
      <c r="FUR1" s="777"/>
      <c r="FUS1" s="777"/>
      <c r="FUT1" s="777"/>
      <c r="FUU1" s="777"/>
      <c r="FUV1" s="777"/>
      <c r="FUW1" s="777"/>
      <c r="FUX1" s="777"/>
      <c r="FUY1" s="777"/>
      <c r="FUZ1" s="777"/>
      <c r="FVA1" s="777"/>
      <c r="FVB1" s="777"/>
      <c r="FVC1" s="777"/>
      <c r="FVD1" s="777"/>
      <c r="FVE1" s="777"/>
      <c r="FVF1" s="777"/>
      <c r="FVG1" s="777"/>
      <c r="FVH1" s="777"/>
      <c r="FVI1" s="777"/>
      <c r="FVJ1" s="777"/>
      <c r="FVK1" s="777"/>
      <c r="FVL1" s="777"/>
      <c r="FVM1" s="777"/>
      <c r="FVN1" s="777"/>
      <c r="FVO1" s="777"/>
      <c r="FVP1" s="777"/>
      <c r="FVQ1" s="777"/>
      <c r="FVR1" s="777"/>
      <c r="FVS1" s="777"/>
      <c r="FVT1" s="777"/>
      <c r="FVU1" s="777"/>
      <c r="FVV1" s="777"/>
      <c r="FVW1" s="777"/>
      <c r="FVX1" s="777"/>
      <c r="FVY1" s="777"/>
      <c r="FVZ1" s="777"/>
      <c r="FWA1" s="777"/>
      <c r="FWB1" s="777"/>
      <c r="FWC1" s="777"/>
      <c r="FWD1" s="777"/>
      <c r="FWE1" s="777"/>
      <c r="FWF1" s="777"/>
      <c r="FWG1" s="777"/>
      <c r="FWH1" s="777"/>
      <c r="FWI1" s="777"/>
      <c r="FWJ1" s="777"/>
      <c r="FWK1" s="777"/>
      <c r="FWL1" s="777"/>
      <c r="FWM1" s="777"/>
      <c r="FWN1" s="777"/>
      <c r="FWO1" s="777"/>
      <c r="FWP1" s="777"/>
      <c r="FWQ1" s="777"/>
      <c r="FWR1" s="777"/>
      <c r="FWS1" s="777"/>
      <c r="FWT1" s="777"/>
      <c r="FWU1" s="777"/>
      <c r="FWV1" s="777"/>
      <c r="FWW1" s="777"/>
      <c r="FWX1" s="777"/>
      <c r="FWY1" s="777"/>
      <c r="FWZ1" s="777"/>
      <c r="FXA1" s="777"/>
      <c r="FXB1" s="777"/>
      <c r="FXC1" s="777"/>
      <c r="FXD1" s="777"/>
      <c r="FXE1" s="777"/>
      <c r="FXF1" s="777"/>
      <c r="FXG1" s="777"/>
      <c r="FXH1" s="777"/>
      <c r="FXI1" s="777"/>
      <c r="FXJ1" s="777"/>
      <c r="FXK1" s="777"/>
      <c r="FXL1" s="777"/>
      <c r="FXM1" s="777"/>
      <c r="FXN1" s="777"/>
      <c r="FXO1" s="777"/>
      <c r="FXP1" s="777"/>
      <c r="FXQ1" s="777"/>
      <c r="FXR1" s="777"/>
      <c r="FXS1" s="777"/>
      <c r="FXT1" s="777"/>
      <c r="FXU1" s="777"/>
      <c r="FXV1" s="777"/>
      <c r="FXW1" s="777"/>
      <c r="FXX1" s="777"/>
      <c r="FXY1" s="777"/>
      <c r="FXZ1" s="777"/>
      <c r="FYA1" s="777"/>
      <c r="FYB1" s="777"/>
      <c r="FYC1" s="777"/>
      <c r="FYD1" s="777"/>
      <c r="FYE1" s="777"/>
      <c r="FYF1" s="777"/>
      <c r="FYG1" s="777"/>
      <c r="FYH1" s="777"/>
      <c r="FYI1" s="777"/>
      <c r="FYJ1" s="777"/>
      <c r="FYK1" s="777"/>
      <c r="FYL1" s="777"/>
      <c r="FYM1" s="777"/>
      <c r="FYN1" s="777"/>
      <c r="FYO1" s="777"/>
      <c r="FYP1" s="777"/>
      <c r="FYQ1" s="777"/>
      <c r="FYR1" s="777"/>
      <c r="FYS1" s="777"/>
      <c r="FYT1" s="777"/>
      <c r="FYU1" s="777"/>
      <c r="FYV1" s="777"/>
      <c r="FYW1" s="777"/>
      <c r="FYX1" s="777"/>
      <c r="FYY1" s="777"/>
      <c r="FYZ1" s="777"/>
      <c r="FZA1" s="777"/>
      <c r="FZB1" s="777"/>
      <c r="FZC1" s="777"/>
      <c r="FZD1" s="777"/>
      <c r="FZE1" s="777"/>
      <c r="FZF1" s="777"/>
      <c r="FZG1" s="777"/>
      <c r="FZH1" s="777"/>
      <c r="FZI1" s="777"/>
      <c r="FZJ1" s="777"/>
      <c r="FZK1" s="777"/>
      <c r="FZL1" s="777"/>
      <c r="FZM1" s="777"/>
      <c r="FZN1" s="777"/>
      <c r="FZO1" s="777"/>
      <c r="FZP1" s="777"/>
      <c r="FZQ1" s="777"/>
      <c r="FZR1" s="777"/>
      <c r="FZS1" s="777"/>
      <c r="FZT1" s="777"/>
      <c r="FZU1" s="777"/>
      <c r="FZV1" s="777"/>
      <c r="FZW1" s="777"/>
      <c r="FZX1" s="777"/>
      <c r="FZY1" s="777"/>
      <c r="FZZ1" s="777"/>
      <c r="GAA1" s="777"/>
      <c r="GAB1" s="777"/>
      <c r="GAC1" s="777"/>
      <c r="GAD1" s="777"/>
      <c r="GAE1" s="777"/>
      <c r="GAF1" s="777"/>
      <c r="GAG1" s="777"/>
      <c r="GAH1" s="777"/>
      <c r="GAI1" s="777"/>
      <c r="GAJ1" s="777"/>
      <c r="GAK1" s="777"/>
      <c r="GAL1" s="777"/>
      <c r="GAM1" s="777"/>
      <c r="GAN1" s="777"/>
      <c r="GAO1" s="777"/>
      <c r="GAP1" s="777"/>
      <c r="GAQ1" s="777"/>
      <c r="GAR1" s="777"/>
      <c r="GAS1" s="777"/>
      <c r="GAT1" s="777"/>
      <c r="GAU1" s="777"/>
      <c r="GAV1" s="777"/>
      <c r="GAW1" s="777"/>
      <c r="GAX1" s="777"/>
      <c r="GAY1" s="777"/>
      <c r="GAZ1" s="777"/>
      <c r="GBA1" s="777"/>
      <c r="GBB1" s="777"/>
      <c r="GBC1" s="777"/>
      <c r="GBD1" s="777"/>
      <c r="GBE1" s="777"/>
      <c r="GBF1" s="777"/>
      <c r="GBG1" s="777"/>
      <c r="GBH1" s="777"/>
      <c r="GBI1" s="777"/>
      <c r="GBJ1" s="777"/>
      <c r="GBK1" s="777"/>
      <c r="GBL1" s="777"/>
      <c r="GBM1" s="777"/>
      <c r="GBN1" s="777"/>
      <c r="GBO1" s="777"/>
      <c r="GBP1" s="777"/>
      <c r="GBQ1" s="777"/>
      <c r="GBR1" s="777"/>
      <c r="GBS1" s="777"/>
      <c r="GBT1" s="777"/>
      <c r="GBU1" s="777"/>
      <c r="GBV1" s="777"/>
      <c r="GBW1" s="777"/>
      <c r="GBX1" s="777"/>
      <c r="GBY1" s="777"/>
      <c r="GBZ1" s="777"/>
      <c r="GCA1" s="777"/>
      <c r="GCB1" s="777"/>
      <c r="GCC1" s="777"/>
      <c r="GCD1" s="777"/>
      <c r="GCE1" s="777"/>
      <c r="GCF1" s="777"/>
      <c r="GCG1" s="777"/>
      <c r="GCH1" s="777"/>
      <c r="GCI1" s="777"/>
      <c r="GCJ1" s="777"/>
      <c r="GCK1" s="777"/>
      <c r="GCL1" s="777"/>
      <c r="GCM1" s="777"/>
      <c r="GCN1" s="777"/>
      <c r="GCO1" s="777"/>
      <c r="GCP1" s="777"/>
      <c r="GCQ1" s="777"/>
      <c r="GCR1" s="777"/>
      <c r="GCS1" s="777"/>
      <c r="GCT1" s="777"/>
      <c r="GCU1" s="777"/>
      <c r="GCV1" s="777"/>
      <c r="GCW1" s="777"/>
      <c r="GCX1" s="777"/>
      <c r="GCY1" s="777"/>
      <c r="GCZ1" s="777"/>
      <c r="GDA1" s="777"/>
      <c r="GDB1" s="777"/>
      <c r="GDC1" s="777"/>
      <c r="GDD1" s="777"/>
      <c r="GDE1" s="777"/>
      <c r="GDF1" s="777"/>
      <c r="GDG1" s="777"/>
      <c r="GDH1" s="777"/>
      <c r="GDI1" s="777"/>
      <c r="GDJ1" s="777"/>
      <c r="GDK1" s="777"/>
      <c r="GDL1" s="777"/>
      <c r="GDM1" s="777"/>
      <c r="GDN1" s="777"/>
      <c r="GDO1" s="777"/>
      <c r="GDP1" s="777"/>
      <c r="GDQ1" s="777"/>
      <c r="GDR1" s="777"/>
      <c r="GDS1" s="777"/>
      <c r="GDT1" s="777"/>
      <c r="GDU1" s="777"/>
      <c r="GDV1" s="777"/>
      <c r="GDW1" s="777"/>
      <c r="GDX1" s="777"/>
      <c r="GDY1" s="777"/>
      <c r="GDZ1" s="777"/>
      <c r="GEA1" s="777"/>
      <c r="GEB1" s="777"/>
      <c r="GEC1" s="777"/>
      <c r="GED1" s="777"/>
      <c r="GEE1" s="777"/>
      <c r="GEF1" s="777"/>
      <c r="GEG1" s="777"/>
      <c r="GEH1" s="777"/>
      <c r="GEI1" s="777"/>
      <c r="GEJ1" s="777"/>
      <c r="GEK1" s="777"/>
      <c r="GEL1" s="777"/>
      <c r="GEM1" s="777"/>
      <c r="GEN1" s="777"/>
      <c r="GEO1" s="777"/>
      <c r="GEP1" s="777"/>
      <c r="GEQ1" s="777"/>
      <c r="GER1" s="777"/>
      <c r="GES1" s="777"/>
      <c r="GET1" s="777"/>
      <c r="GEU1" s="777"/>
      <c r="GEV1" s="777"/>
      <c r="GEW1" s="777"/>
      <c r="GEX1" s="777"/>
      <c r="GEY1" s="777"/>
      <c r="GEZ1" s="777"/>
      <c r="GFA1" s="777"/>
      <c r="GFB1" s="777"/>
      <c r="GFC1" s="777"/>
      <c r="GFD1" s="777"/>
      <c r="GFE1" s="777"/>
      <c r="GFF1" s="777"/>
      <c r="GFG1" s="777"/>
      <c r="GFH1" s="777"/>
      <c r="GFI1" s="777"/>
      <c r="GFJ1" s="777"/>
      <c r="GFK1" s="777"/>
      <c r="GFL1" s="777"/>
      <c r="GFM1" s="777"/>
      <c r="GFN1" s="777"/>
      <c r="GFO1" s="777"/>
      <c r="GFP1" s="777"/>
      <c r="GFQ1" s="777"/>
      <c r="GFR1" s="777"/>
      <c r="GFS1" s="777"/>
      <c r="GFT1" s="777"/>
      <c r="GFU1" s="777"/>
      <c r="GFV1" s="777"/>
      <c r="GFW1" s="777"/>
      <c r="GFX1" s="777"/>
      <c r="GFY1" s="777"/>
      <c r="GFZ1" s="777"/>
      <c r="GGA1" s="777"/>
      <c r="GGB1" s="777"/>
      <c r="GGC1" s="777"/>
      <c r="GGD1" s="777"/>
      <c r="GGE1" s="777"/>
      <c r="GGF1" s="777"/>
      <c r="GGG1" s="777"/>
      <c r="GGH1" s="777"/>
      <c r="GGI1" s="777"/>
      <c r="GGJ1" s="777"/>
      <c r="GGK1" s="777"/>
      <c r="GGL1" s="777"/>
      <c r="GGM1" s="777"/>
      <c r="GGN1" s="777"/>
      <c r="GGO1" s="777"/>
      <c r="GGP1" s="777"/>
      <c r="GGQ1" s="777"/>
      <c r="GGR1" s="777"/>
      <c r="GGS1" s="777"/>
      <c r="GGT1" s="777"/>
      <c r="GGU1" s="777"/>
      <c r="GGV1" s="777"/>
      <c r="GGW1" s="777"/>
      <c r="GGX1" s="777"/>
      <c r="GGY1" s="777"/>
      <c r="GGZ1" s="777"/>
      <c r="GHA1" s="777"/>
      <c r="GHB1" s="777"/>
      <c r="GHC1" s="777"/>
      <c r="GHD1" s="777"/>
      <c r="GHE1" s="777"/>
      <c r="GHF1" s="777"/>
      <c r="GHG1" s="777"/>
      <c r="GHH1" s="777"/>
      <c r="GHI1" s="777"/>
      <c r="GHJ1" s="777"/>
      <c r="GHK1" s="777"/>
      <c r="GHL1" s="777"/>
      <c r="GHM1" s="777"/>
      <c r="GHN1" s="777"/>
      <c r="GHO1" s="777"/>
      <c r="GHP1" s="777"/>
      <c r="GHQ1" s="777"/>
      <c r="GHR1" s="777"/>
      <c r="GHS1" s="777"/>
      <c r="GHT1" s="777"/>
      <c r="GHU1" s="777"/>
      <c r="GHV1" s="777"/>
      <c r="GHW1" s="777"/>
      <c r="GHX1" s="777"/>
      <c r="GHY1" s="777"/>
      <c r="GHZ1" s="777"/>
      <c r="GIA1" s="777"/>
      <c r="GIB1" s="777"/>
      <c r="GIC1" s="777"/>
      <c r="GID1" s="777"/>
      <c r="GIE1" s="777"/>
      <c r="GIF1" s="777"/>
      <c r="GIG1" s="777"/>
      <c r="GIH1" s="777"/>
      <c r="GII1" s="777"/>
      <c r="GIJ1" s="777"/>
      <c r="GIK1" s="777"/>
      <c r="GIL1" s="777"/>
      <c r="GIM1" s="777"/>
      <c r="GIN1" s="777"/>
      <c r="GIO1" s="777"/>
      <c r="GIP1" s="777"/>
      <c r="GIQ1" s="777"/>
      <c r="GIR1" s="777"/>
      <c r="GIS1" s="777"/>
      <c r="GIT1" s="777"/>
      <c r="GIU1" s="777"/>
      <c r="GIV1" s="777"/>
      <c r="GIW1" s="777"/>
      <c r="GIX1" s="777"/>
      <c r="GIY1" s="777"/>
      <c r="GIZ1" s="777"/>
      <c r="GJA1" s="777"/>
      <c r="GJB1" s="777"/>
      <c r="GJC1" s="777"/>
      <c r="GJD1" s="777"/>
      <c r="GJE1" s="777"/>
      <c r="GJF1" s="777"/>
      <c r="GJG1" s="777"/>
      <c r="GJH1" s="777"/>
      <c r="GJI1" s="777"/>
      <c r="GJJ1" s="777"/>
      <c r="GJK1" s="777"/>
      <c r="GJL1" s="777"/>
      <c r="GJM1" s="777"/>
      <c r="GJN1" s="777"/>
      <c r="GJO1" s="777"/>
      <c r="GJP1" s="777"/>
      <c r="GJQ1" s="777"/>
      <c r="GJR1" s="777"/>
      <c r="GJS1" s="777"/>
      <c r="GJT1" s="777"/>
      <c r="GJU1" s="777"/>
      <c r="GJV1" s="777"/>
      <c r="GJW1" s="777"/>
      <c r="GJX1" s="777"/>
      <c r="GJY1" s="777"/>
      <c r="GJZ1" s="777"/>
      <c r="GKA1" s="777"/>
      <c r="GKB1" s="777"/>
      <c r="GKC1" s="777"/>
      <c r="GKD1" s="777"/>
      <c r="GKE1" s="777"/>
      <c r="GKF1" s="777"/>
      <c r="GKG1" s="777"/>
      <c r="GKH1" s="777"/>
      <c r="GKI1" s="777"/>
      <c r="GKJ1" s="777"/>
      <c r="GKK1" s="777"/>
      <c r="GKL1" s="777"/>
      <c r="GKM1" s="777"/>
      <c r="GKN1" s="777"/>
      <c r="GKO1" s="777"/>
      <c r="GKP1" s="777"/>
      <c r="GKQ1" s="777"/>
      <c r="GKR1" s="777"/>
      <c r="GKS1" s="777"/>
      <c r="GKT1" s="777"/>
      <c r="GKU1" s="777"/>
      <c r="GKV1" s="777"/>
      <c r="GKW1" s="777"/>
      <c r="GKX1" s="777"/>
      <c r="GKY1" s="777"/>
      <c r="GKZ1" s="777"/>
      <c r="GLA1" s="777"/>
      <c r="GLB1" s="777"/>
      <c r="GLC1" s="777"/>
      <c r="GLD1" s="777"/>
      <c r="GLE1" s="777"/>
      <c r="GLF1" s="777"/>
      <c r="GLG1" s="777"/>
      <c r="GLH1" s="777"/>
      <c r="GLI1" s="777"/>
      <c r="GLJ1" s="777"/>
      <c r="GLK1" s="777"/>
      <c r="GLL1" s="777"/>
      <c r="GLM1" s="777"/>
      <c r="GLN1" s="777"/>
      <c r="GLO1" s="777"/>
      <c r="GLP1" s="777"/>
      <c r="GLQ1" s="777"/>
      <c r="GLR1" s="777"/>
      <c r="GLS1" s="777"/>
      <c r="GLT1" s="777"/>
      <c r="GLU1" s="777"/>
      <c r="GLV1" s="777"/>
      <c r="GLW1" s="777"/>
      <c r="GLX1" s="777"/>
      <c r="GLY1" s="777"/>
      <c r="GLZ1" s="777"/>
      <c r="GMA1" s="777"/>
      <c r="GMB1" s="777"/>
      <c r="GMC1" s="777"/>
      <c r="GMD1" s="777"/>
      <c r="GME1" s="777"/>
      <c r="GMF1" s="777"/>
      <c r="GMG1" s="777"/>
      <c r="GMH1" s="777"/>
      <c r="GMI1" s="777"/>
      <c r="GMJ1" s="777"/>
      <c r="GMK1" s="777"/>
      <c r="GML1" s="777"/>
      <c r="GMM1" s="777"/>
      <c r="GMN1" s="777"/>
      <c r="GMO1" s="777"/>
      <c r="GMP1" s="777"/>
      <c r="GMQ1" s="777"/>
      <c r="GMR1" s="777"/>
      <c r="GMS1" s="777"/>
      <c r="GMT1" s="777"/>
      <c r="GMU1" s="777"/>
      <c r="GMV1" s="777"/>
      <c r="GMW1" s="777"/>
      <c r="GMX1" s="777"/>
      <c r="GMY1" s="777"/>
      <c r="GMZ1" s="777"/>
      <c r="GNA1" s="777"/>
      <c r="GNB1" s="777"/>
      <c r="GNC1" s="777"/>
      <c r="GND1" s="777"/>
      <c r="GNE1" s="777"/>
      <c r="GNF1" s="777"/>
      <c r="GNG1" s="777"/>
      <c r="GNH1" s="777"/>
      <c r="GNI1" s="777"/>
      <c r="GNJ1" s="777"/>
      <c r="GNK1" s="777"/>
      <c r="GNL1" s="777"/>
      <c r="GNM1" s="777"/>
      <c r="GNN1" s="777"/>
      <c r="GNO1" s="777"/>
      <c r="GNP1" s="777"/>
      <c r="GNQ1" s="777"/>
      <c r="GNR1" s="777"/>
      <c r="GNS1" s="777"/>
      <c r="GNT1" s="777"/>
      <c r="GNU1" s="777"/>
      <c r="GNV1" s="777"/>
      <c r="GNW1" s="777"/>
      <c r="GNX1" s="777"/>
      <c r="GNY1" s="777"/>
      <c r="GNZ1" s="777"/>
      <c r="GOA1" s="777"/>
      <c r="GOB1" s="777"/>
      <c r="GOC1" s="777"/>
      <c r="GOD1" s="777"/>
      <c r="GOE1" s="777"/>
      <c r="GOF1" s="777"/>
      <c r="GOG1" s="777"/>
      <c r="GOH1" s="777"/>
      <c r="GOI1" s="777"/>
      <c r="GOJ1" s="777"/>
      <c r="GOK1" s="777"/>
      <c r="GOL1" s="777"/>
      <c r="GOM1" s="777"/>
      <c r="GON1" s="777"/>
      <c r="GOO1" s="777"/>
      <c r="GOP1" s="777"/>
      <c r="GOQ1" s="777"/>
      <c r="GOR1" s="777"/>
      <c r="GOS1" s="777"/>
      <c r="GOT1" s="777"/>
      <c r="GOU1" s="777"/>
      <c r="GOV1" s="777"/>
      <c r="GOW1" s="777"/>
      <c r="GOX1" s="777"/>
      <c r="GOY1" s="777"/>
      <c r="GOZ1" s="777"/>
      <c r="GPA1" s="777"/>
      <c r="GPB1" s="777"/>
      <c r="GPC1" s="777"/>
      <c r="GPD1" s="777"/>
      <c r="GPE1" s="777"/>
      <c r="GPF1" s="777"/>
      <c r="GPG1" s="777"/>
      <c r="GPH1" s="777"/>
      <c r="GPI1" s="777"/>
      <c r="GPJ1" s="777"/>
      <c r="GPK1" s="777"/>
      <c r="GPL1" s="777"/>
      <c r="GPM1" s="777"/>
      <c r="GPN1" s="777"/>
      <c r="GPO1" s="777"/>
      <c r="GPP1" s="777"/>
      <c r="GPQ1" s="777"/>
      <c r="GPR1" s="777"/>
      <c r="GPS1" s="777"/>
      <c r="GPT1" s="777"/>
      <c r="GPU1" s="777"/>
      <c r="GPV1" s="777"/>
      <c r="GPW1" s="777"/>
      <c r="GPX1" s="777"/>
      <c r="GPY1" s="777"/>
      <c r="GPZ1" s="777"/>
      <c r="GQA1" s="777"/>
      <c r="GQB1" s="777"/>
      <c r="GQC1" s="777"/>
      <c r="GQD1" s="777"/>
      <c r="GQE1" s="777"/>
      <c r="GQF1" s="777"/>
      <c r="GQG1" s="777"/>
      <c r="GQH1" s="777"/>
      <c r="GQI1" s="777"/>
      <c r="GQJ1" s="777"/>
      <c r="GQK1" s="777"/>
      <c r="GQL1" s="777"/>
      <c r="GQM1" s="777"/>
      <c r="GQN1" s="777"/>
      <c r="GQO1" s="777"/>
      <c r="GQP1" s="777"/>
      <c r="GQQ1" s="777"/>
      <c r="GQR1" s="777"/>
      <c r="GQS1" s="777"/>
      <c r="GQT1" s="777"/>
      <c r="GQU1" s="777"/>
      <c r="GQV1" s="777"/>
      <c r="GQW1" s="777"/>
      <c r="GQX1" s="777"/>
      <c r="GQY1" s="777"/>
      <c r="GQZ1" s="777"/>
      <c r="GRA1" s="777"/>
      <c r="GRB1" s="777"/>
      <c r="GRC1" s="777"/>
      <c r="GRD1" s="777"/>
      <c r="GRE1" s="777"/>
      <c r="GRF1" s="777"/>
      <c r="GRG1" s="777"/>
      <c r="GRH1" s="777"/>
      <c r="GRI1" s="777"/>
      <c r="GRJ1" s="777"/>
      <c r="GRK1" s="777"/>
      <c r="GRL1" s="777"/>
      <c r="GRM1" s="777"/>
      <c r="GRN1" s="777"/>
      <c r="GRO1" s="777"/>
      <c r="GRP1" s="777"/>
      <c r="GRQ1" s="777"/>
      <c r="GRR1" s="777"/>
      <c r="GRS1" s="777"/>
      <c r="GRT1" s="777"/>
      <c r="GRU1" s="777"/>
      <c r="GRV1" s="777"/>
      <c r="GRW1" s="777"/>
      <c r="GRX1" s="777"/>
      <c r="GRY1" s="777"/>
      <c r="GRZ1" s="777"/>
      <c r="GSA1" s="777"/>
      <c r="GSB1" s="777"/>
      <c r="GSC1" s="777"/>
      <c r="GSD1" s="777"/>
      <c r="GSE1" s="777"/>
      <c r="GSF1" s="777"/>
      <c r="GSG1" s="777"/>
      <c r="GSH1" s="777"/>
      <c r="GSI1" s="777"/>
      <c r="GSJ1" s="777"/>
      <c r="GSK1" s="777"/>
      <c r="GSL1" s="777"/>
      <c r="GSM1" s="777"/>
      <c r="GSN1" s="777"/>
      <c r="GSO1" s="777"/>
      <c r="GSP1" s="777"/>
      <c r="GSQ1" s="777"/>
      <c r="GSR1" s="777"/>
      <c r="GSS1" s="777"/>
      <c r="GST1" s="777"/>
      <c r="GSU1" s="777"/>
      <c r="GSV1" s="777"/>
      <c r="GSW1" s="777"/>
      <c r="GSX1" s="777"/>
      <c r="GSY1" s="777"/>
      <c r="GSZ1" s="777"/>
      <c r="GTA1" s="777"/>
      <c r="GTB1" s="777"/>
      <c r="GTC1" s="777"/>
      <c r="GTD1" s="777"/>
      <c r="GTE1" s="777"/>
      <c r="GTF1" s="777"/>
      <c r="GTG1" s="777"/>
      <c r="GTH1" s="777"/>
      <c r="GTI1" s="777"/>
      <c r="GTJ1" s="777"/>
      <c r="GTK1" s="777"/>
      <c r="GTL1" s="777"/>
      <c r="GTM1" s="777"/>
      <c r="GTN1" s="777"/>
      <c r="GTO1" s="777"/>
      <c r="GTP1" s="777"/>
      <c r="GTQ1" s="777"/>
      <c r="GTR1" s="777"/>
      <c r="GTS1" s="777"/>
      <c r="GTT1" s="777"/>
      <c r="GTU1" s="777"/>
      <c r="GTV1" s="777"/>
      <c r="GTW1" s="777"/>
      <c r="GTX1" s="777"/>
      <c r="GTY1" s="777"/>
      <c r="GTZ1" s="777"/>
      <c r="GUA1" s="777"/>
      <c r="GUB1" s="777"/>
      <c r="GUC1" s="777"/>
      <c r="GUD1" s="777"/>
      <c r="GUE1" s="777"/>
      <c r="GUF1" s="777"/>
      <c r="GUG1" s="777"/>
      <c r="GUH1" s="777"/>
      <c r="GUI1" s="777"/>
      <c r="GUJ1" s="777"/>
      <c r="GUK1" s="777"/>
      <c r="GUL1" s="777"/>
      <c r="GUM1" s="777"/>
      <c r="GUN1" s="777"/>
      <c r="GUO1" s="777"/>
      <c r="GUP1" s="777"/>
      <c r="GUQ1" s="777"/>
      <c r="GUR1" s="777"/>
      <c r="GUS1" s="777"/>
      <c r="GUT1" s="777"/>
      <c r="GUU1" s="777"/>
      <c r="GUV1" s="777"/>
      <c r="GUW1" s="777"/>
      <c r="GUX1" s="777"/>
      <c r="GUY1" s="777"/>
      <c r="GUZ1" s="777"/>
      <c r="GVA1" s="777"/>
      <c r="GVB1" s="777"/>
      <c r="GVC1" s="777"/>
      <c r="GVD1" s="777"/>
      <c r="GVE1" s="777"/>
      <c r="GVF1" s="777"/>
      <c r="GVG1" s="777"/>
      <c r="GVH1" s="777"/>
      <c r="GVI1" s="777"/>
      <c r="GVJ1" s="777"/>
      <c r="GVK1" s="777"/>
      <c r="GVL1" s="777"/>
      <c r="GVM1" s="777"/>
      <c r="GVN1" s="777"/>
      <c r="GVO1" s="777"/>
      <c r="GVP1" s="777"/>
      <c r="GVQ1" s="777"/>
      <c r="GVR1" s="777"/>
      <c r="GVS1" s="777"/>
      <c r="GVT1" s="777"/>
      <c r="GVU1" s="777"/>
      <c r="GVV1" s="777"/>
      <c r="GVW1" s="777"/>
      <c r="GVX1" s="777"/>
      <c r="GVY1" s="777"/>
      <c r="GVZ1" s="777"/>
      <c r="GWA1" s="777"/>
      <c r="GWB1" s="777"/>
      <c r="GWC1" s="777"/>
      <c r="GWD1" s="777"/>
      <c r="GWE1" s="777"/>
      <c r="GWF1" s="777"/>
      <c r="GWG1" s="777"/>
      <c r="GWH1" s="777"/>
      <c r="GWI1" s="777"/>
      <c r="GWJ1" s="777"/>
      <c r="GWK1" s="777"/>
      <c r="GWL1" s="777"/>
      <c r="GWM1" s="777"/>
      <c r="GWN1" s="777"/>
      <c r="GWO1" s="777"/>
      <c r="GWP1" s="777"/>
      <c r="GWQ1" s="777"/>
      <c r="GWR1" s="777"/>
      <c r="GWS1" s="777"/>
      <c r="GWT1" s="777"/>
      <c r="GWU1" s="777"/>
      <c r="GWV1" s="777"/>
      <c r="GWW1" s="777"/>
      <c r="GWX1" s="777"/>
      <c r="GWY1" s="777"/>
      <c r="GWZ1" s="777"/>
      <c r="GXA1" s="777"/>
      <c r="GXB1" s="777"/>
      <c r="GXC1" s="777"/>
      <c r="GXD1" s="777"/>
      <c r="GXE1" s="777"/>
      <c r="GXF1" s="777"/>
      <c r="GXG1" s="777"/>
      <c r="GXH1" s="777"/>
      <c r="GXI1" s="777"/>
      <c r="GXJ1" s="777"/>
      <c r="GXK1" s="777"/>
      <c r="GXL1" s="777"/>
      <c r="GXM1" s="777"/>
      <c r="GXN1" s="777"/>
      <c r="GXO1" s="777"/>
      <c r="GXP1" s="777"/>
      <c r="GXQ1" s="777"/>
      <c r="GXR1" s="777"/>
      <c r="GXS1" s="777"/>
      <c r="GXT1" s="777"/>
      <c r="GXU1" s="777"/>
      <c r="GXV1" s="777"/>
      <c r="GXW1" s="777"/>
      <c r="GXX1" s="777"/>
      <c r="GXY1" s="777"/>
      <c r="GXZ1" s="777"/>
      <c r="GYA1" s="777"/>
      <c r="GYB1" s="777"/>
      <c r="GYC1" s="777"/>
      <c r="GYD1" s="777"/>
      <c r="GYE1" s="777"/>
      <c r="GYF1" s="777"/>
      <c r="GYG1" s="777"/>
      <c r="GYH1" s="777"/>
      <c r="GYI1" s="777"/>
      <c r="GYJ1" s="777"/>
      <c r="GYK1" s="777"/>
      <c r="GYL1" s="777"/>
      <c r="GYM1" s="777"/>
      <c r="GYN1" s="777"/>
      <c r="GYO1" s="777"/>
      <c r="GYP1" s="777"/>
      <c r="GYQ1" s="777"/>
      <c r="GYR1" s="777"/>
      <c r="GYS1" s="777"/>
      <c r="GYT1" s="777"/>
      <c r="GYU1" s="777"/>
      <c r="GYV1" s="777"/>
      <c r="GYW1" s="777"/>
      <c r="GYX1" s="777"/>
      <c r="GYY1" s="777"/>
      <c r="GYZ1" s="777"/>
      <c r="GZA1" s="777"/>
      <c r="GZB1" s="777"/>
      <c r="GZC1" s="777"/>
      <c r="GZD1" s="777"/>
      <c r="GZE1" s="777"/>
      <c r="GZF1" s="777"/>
      <c r="GZG1" s="777"/>
      <c r="GZH1" s="777"/>
      <c r="GZI1" s="777"/>
      <c r="GZJ1" s="777"/>
      <c r="GZK1" s="777"/>
      <c r="GZL1" s="777"/>
      <c r="GZM1" s="777"/>
      <c r="GZN1" s="777"/>
      <c r="GZO1" s="777"/>
      <c r="GZP1" s="777"/>
      <c r="GZQ1" s="777"/>
      <c r="GZR1" s="777"/>
      <c r="GZS1" s="777"/>
      <c r="GZT1" s="777"/>
      <c r="GZU1" s="777"/>
      <c r="GZV1" s="777"/>
      <c r="GZW1" s="777"/>
      <c r="GZX1" s="777"/>
      <c r="GZY1" s="777"/>
      <c r="GZZ1" s="777"/>
      <c r="HAA1" s="777"/>
      <c r="HAB1" s="777"/>
      <c r="HAC1" s="777"/>
      <c r="HAD1" s="777"/>
      <c r="HAE1" s="777"/>
      <c r="HAF1" s="777"/>
      <c r="HAG1" s="777"/>
      <c r="HAH1" s="777"/>
      <c r="HAI1" s="777"/>
      <c r="HAJ1" s="777"/>
      <c r="HAK1" s="777"/>
      <c r="HAL1" s="777"/>
      <c r="HAM1" s="777"/>
      <c r="HAN1" s="777"/>
      <c r="HAO1" s="777"/>
      <c r="HAP1" s="777"/>
      <c r="HAQ1" s="777"/>
      <c r="HAR1" s="777"/>
      <c r="HAS1" s="777"/>
      <c r="HAT1" s="777"/>
      <c r="HAU1" s="777"/>
      <c r="HAV1" s="777"/>
      <c r="HAW1" s="777"/>
      <c r="HAX1" s="777"/>
      <c r="HAY1" s="777"/>
      <c r="HAZ1" s="777"/>
      <c r="HBA1" s="777"/>
      <c r="HBB1" s="777"/>
      <c r="HBC1" s="777"/>
      <c r="HBD1" s="777"/>
      <c r="HBE1" s="777"/>
      <c r="HBF1" s="777"/>
      <c r="HBG1" s="777"/>
      <c r="HBH1" s="777"/>
      <c r="HBI1" s="777"/>
      <c r="HBJ1" s="777"/>
      <c r="HBK1" s="777"/>
      <c r="HBL1" s="777"/>
      <c r="HBM1" s="777"/>
      <c r="HBN1" s="777"/>
      <c r="HBO1" s="777"/>
      <c r="HBP1" s="777"/>
      <c r="HBQ1" s="777"/>
      <c r="HBR1" s="777"/>
      <c r="HBS1" s="777"/>
      <c r="HBT1" s="777"/>
      <c r="HBU1" s="777"/>
      <c r="HBV1" s="777"/>
      <c r="HBW1" s="777"/>
      <c r="HBX1" s="777"/>
      <c r="HBY1" s="777"/>
      <c r="HBZ1" s="777"/>
      <c r="HCA1" s="777"/>
      <c r="HCB1" s="777"/>
      <c r="HCC1" s="777"/>
      <c r="HCD1" s="777"/>
      <c r="HCE1" s="777"/>
      <c r="HCF1" s="777"/>
      <c r="HCG1" s="777"/>
      <c r="HCH1" s="777"/>
      <c r="HCI1" s="777"/>
      <c r="HCJ1" s="777"/>
      <c r="HCK1" s="777"/>
      <c r="HCL1" s="777"/>
      <c r="HCM1" s="777"/>
      <c r="HCN1" s="777"/>
      <c r="HCO1" s="777"/>
      <c r="HCP1" s="777"/>
      <c r="HCQ1" s="777"/>
      <c r="HCR1" s="777"/>
      <c r="HCS1" s="777"/>
      <c r="HCT1" s="777"/>
      <c r="HCU1" s="777"/>
      <c r="HCV1" s="777"/>
      <c r="HCW1" s="777"/>
      <c r="HCX1" s="777"/>
      <c r="HCY1" s="777"/>
      <c r="HCZ1" s="777"/>
      <c r="HDA1" s="777"/>
      <c r="HDB1" s="777"/>
      <c r="HDC1" s="777"/>
      <c r="HDD1" s="777"/>
      <c r="HDE1" s="777"/>
      <c r="HDF1" s="777"/>
      <c r="HDG1" s="777"/>
      <c r="HDH1" s="777"/>
      <c r="HDI1" s="777"/>
      <c r="HDJ1" s="777"/>
      <c r="HDK1" s="777"/>
      <c r="HDL1" s="777"/>
      <c r="HDM1" s="777"/>
      <c r="HDN1" s="777"/>
      <c r="HDO1" s="777"/>
      <c r="HDP1" s="777"/>
      <c r="HDQ1" s="777"/>
      <c r="HDR1" s="777"/>
      <c r="HDS1" s="777"/>
      <c r="HDT1" s="777"/>
      <c r="HDU1" s="777"/>
      <c r="HDV1" s="777"/>
      <c r="HDW1" s="777"/>
      <c r="HDX1" s="777"/>
      <c r="HDY1" s="777"/>
      <c r="HDZ1" s="777"/>
      <c r="HEA1" s="777"/>
      <c r="HEB1" s="777"/>
      <c r="HEC1" s="777"/>
      <c r="HED1" s="777"/>
      <c r="HEE1" s="777"/>
      <c r="HEF1" s="777"/>
      <c r="HEG1" s="777"/>
      <c r="HEH1" s="777"/>
      <c r="HEI1" s="777"/>
      <c r="HEJ1" s="777"/>
      <c r="HEK1" s="777"/>
      <c r="HEL1" s="777"/>
      <c r="HEM1" s="777"/>
      <c r="HEN1" s="777"/>
      <c r="HEO1" s="777"/>
      <c r="HEP1" s="777"/>
      <c r="HEQ1" s="777"/>
      <c r="HER1" s="777"/>
      <c r="HES1" s="777"/>
      <c r="HET1" s="777"/>
      <c r="HEU1" s="777"/>
      <c r="HEV1" s="777"/>
      <c r="HEW1" s="777"/>
      <c r="HEX1" s="777"/>
      <c r="HEY1" s="777"/>
      <c r="HEZ1" s="777"/>
      <c r="HFA1" s="777"/>
      <c r="HFB1" s="777"/>
      <c r="HFC1" s="777"/>
      <c r="HFD1" s="777"/>
      <c r="HFE1" s="777"/>
      <c r="HFF1" s="777"/>
      <c r="HFG1" s="777"/>
      <c r="HFH1" s="777"/>
      <c r="HFI1" s="777"/>
      <c r="HFJ1" s="777"/>
      <c r="HFK1" s="777"/>
      <c r="HFL1" s="777"/>
      <c r="HFM1" s="777"/>
      <c r="HFN1" s="777"/>
      <c r="HFO1" s="777"/>
      <c r="HFP1" s="777"/>
      <c r="HFQ1" s="777"/>
      <c r="HFR1" s="777"/>
      <c r="HFS1" s="777"/>
      <c r="HFT1" s="777"/>
      <c r="HFU1" s="777"/>
      <c r="HFV1" s="777"/>
      <c r="HFW1" s="777"/>
      <c r="HFX1" s="777"/>
      <c r="HFY1" s="777"/>
      <c r="HFZ1" s="777"/>
      <c r="HGA1" s="777"/>
      <c r="HGB1" s="777"/>
      <c r="HGC1" s="777"/>
      <c r="HGD1" s="777"/>
      <c r="HGE1" s="777"/>
      <c r="HGF1" s="777"/>
      <c r="HGG1" s="777"/>
      <c r="HGH1" s="777"/>
      <c r="HGI1" s="777"/>
      <c r="HGJ1" s="777"/>
      <c r="HGK1" s="777"/>
      <c r="HGL1" s="777"/>
      <c r="HGM1" s="777"/>
      <c r="HGN1" s="777"/>
      <c r="HGO1" s="777"/>
      <c r="HGP1" s="777"/>
      <c r="HGQ1" s="777"/>
      <c r="HGR1" s="777"/>
      <c r="HGS1" s="777"/>
      <c r="HGT1" s="777"/>
      <c r="HGU1" s="777"/>
      <c r="HGV1" s="777"/>
      <c r="HGW1" s="777"/>
      <c r="HGX1" s="777"/>
      <c r="HGY1" s="777"/>
      <c r="HGZ1" s="777"/>
      <c r="HHA1" s="777"/>
      <c r="HHB1" s="777"/>
      <c r="HHC1" s="777"/>
      <c r="HHD1" s="777"/>
      <c r="HHE1" s="777"/>
      <c r="HHF1" s="777"/>
      <c r="HHG1" s="777"/>
      <c r="HHH1" s="777"/>
      <c r="HHI1" s="777"/>
      <c r="HHJ1" s="777"/>
      <c r="HHK1" s="777"/>
      <c r="HHL1" s="777"/>
      <c r="HHM1" s="777"/>
      <c r="HHN1" s="777"/>
      <c r="HHO1" s="777"/>
      <c r="HHP1" s="777"/>
      <c r="HHQ1" s="777"/>
      <c r="HHR1" s="777"/>
      <c r="HHS1" s="777"/>
      <c r="HHT1" s="777"/>
      <c r="HHU1" s="777"/>
      <c r="HHV1" s="777"/>
      <c r="HHW1" s="777"/>
      <c r="HHX1" s="777"/>
      <c r="HHY1" s="777"/>
      <c r="HHZ1" s="777"/>
      <c r="HIA1" s="777"/>
      <c r="HIB1" s="777"/>
      <c r="HIC1" s="777"/>
      <c r="HID1" s="777"/>
      <c r="HIE1" s="777"/>
      <c r="HIF1" s="777"/>
      <c r="HIG1" s="777"/>
      <c r="HIH1" s="777"/>
      <c r="HII1" s="777"/>
      <c r="HIJ1" s="777"/>
      <c r="HIK1" s="777"/>
      <c r="HIL1" s="777"/>
      <c r="HIM1" s="777"/>
      <c r="HIN1" s="777"/>
      <c r="HIO1" s="777"/>
      <c r="HIP1" s="777"/>
      <c r="HIQ1" s="777"/>
      <c r="HIR1" s="777"/>
      <c r="HIS1" s="777"/>
      <c r="HIT1" s="777"/>
      <c r="HIU1" s="777"/>
      <c r="HIV1" s="777"/>
      <c r="HIW1" s="777"/>
      <c r="HIX1" s="777"/>
      <c r="HIY1" s="777"/>
      <c r="HIZ1" s="777"/>
      <c r="HJA1" s="777"/>
      <c r="HJB1" s="777"/>
      <c r="HJC1" s="777"/>
      <c r="HJD1" s="777"/>
      <c r="HJE1" s="777"/>
      <c r="HJF1" s="777"/>
      <c r="HJG1" s="777"/>
      <c r="HJH1" s="777"/>
      <c r="HJI1" s="777"/>
      <c r="HJJ1" s="777"/>
      <c r="HJK1" s="777"/>
      <c r="HJL1" s="777"/>
      <c r="HJM1" s="777"/>
      <c r="HJN1" s="777"/>
      <c r="HJO1" s="777"/>
      <c r="HJP1" s="777"/>
      <c r="HJQ1" s="777"/>
      <c r="HJR1" s="777"/>
      <c r="HJS1" s="777"/>
      <c r="HJT1" s="777"/>
      <c r="HJU1" s="777"/>
      <c r="HJV1" s="777"/>
      <c r="HJW1" s="777"/>
      <c r="HJX1" s="777"/>
      <c r="HJY1" s="777"/>
      <c r="HJZ1" s="777"/>
      <c r="HKA1" s="777"/>
      <c r="HKB1" s="777"/>
      <c r="HKC1" s="777"/>
      <c r="HKD1" s="777"/>
      <c r="HKE1" s="777"/>
      <c r="HKF1" s="777"/>
      <c r="HKG1" s="777"/>
      <c r="HKH1" s="777"/>
      <c r="HKI1" s="777"/>
      <c r="HKJ1" s="777"/>
      <c r="HKK1" s="777"/>
      <c r="HKL1" s="777"/>
      <c r="HKM1" s="777"/>
      <c r="HKN1" s="777"/>
      <c r="HKO1" s="777"/>
      <c r="HKP1" s="777"/>
      <c r="HKQ1" s="777"/>
      <c r="HKR1" s="777"/>
      <c r="HKS1" s="777"/>
      <c r="HKT1" s="777"/>
      <c r="HKU1" s="777"/>
      <c r="HKV1" s="777"/>
      <c r="HKW1" s="777"/>
      <c r="HKX1" s="777"/>
      <c r="HKY1" s="777"/>
      <c r="HKZ1" s="777"/>
      <c r="HLA1" s="777"/>
      <c r="HLB1" s="777"/>
      <c r="HLC1" s="777"/>
      <c r="HLD1" s="777"/>
      <c r="HLE1" s="777"/>
      <c r="HLF1" s="777"/>
      <c r="HLG1" s="777"/>
      <c r="HLH1" s="777"/>
      <c r="HLI1" s="777"/>
      <c r="HLJ1" s="777"/>
      <c r="HLK1" s="777"/>
      <c r="HLL1" s="777"/>
      <c r="HLM1" s="777"/>
      <c r="HLN1" s="777"/>
      <c r="HLO1" s="777"/>
      <c r="HLP1" s="777"/>
      <c r="HLQ1" s="777"/>
      <c r="HLR1" s="777"/>
      <c r="HLS1" s="777"/>
      <c r="HLT1" s="777"/>
      <c r="HLU1" s="777"/>
      <c r="HLV1" s="777"/>
      <c r="HLW1" s="777"/>
      <c r="HLX1" s="777"/>
      <c r="HLY1" s="777"/>
      <c r="HLZ1" s="777"/>
      <c r="HMA1" s="777"/>
      <c r="HMB1" s="777"/>
      <c r="HMC1" s="777"/>
      <c r="HMD1" s="777"/>
      <c r="HME1" s="777"/>
      <c r="HMF1" s="777"/>
      <c r="HMG1" s="777"/>
      <c r="HMH1" s="777"/>
      <c r="HMI1" s="777"/>
      <c r="HMJ1" s="777"/>
      <c r="HMK1" s="777"/>
      <c r="HML1" s="777"/>
      <c r="HMM1" s="777"/>
      <c r="HMN1" s="777"/>
      <c r="HMO1" s="777"/>
      <c r="HMP1" s="777"/>
      <c r="HMQ1" s="777"/>
      <c r="HMR1" s="777"/>
      <c r="HMS1" s="777"/>
      <c r="HMT1" s="777"/>
      <c r="HMU1" s="777"/>
      <c r="HMV1" s="777"/>
      <c r="HMW1" s="777"/>
      <c r="HMX1" s="777"/>
      <c r="HMY1" s="777"/>
      <c r="HMZ1" s="777"/>
      <c r="HNA1" s="777"/>
      <c r="HNB1" s="777"/>
      <c r="HNC1" s="777"/>
      <c r="HND1" s="777"/>
      <c r="HNE1" s="777"/>
      <c r="HNF1" s="777"/>
      <c r="HNG1" s="777"/>
      <c r="HNH1" s="777"/>
      <c r="HNI1" s="777"/>
      <c r="HNJ1" s="777"/>
      <c r="HNK1" s="777"/>
      <c r="HNL1" s="777"/>
      <c r="HNM1" s="777"/>
      <c r="HNN1" s="777"/>
      <c r="HNO1" s="777"/>
      <c r="HNP1" s="777"/>
      <c r="HNQ1" s="777"/>
      <c r="HNR1" s="777"/>
      <c r="HNS1" s="777"/>
      <c r="HNT1" s="777"/>
      <c r="HNU1" s="777"/>
      <c r="HNV1" s="777"/>
      <c r="HNW1" s="777"/>
      <c r="HNX1" s="777"/>
      <c r="HNY1" s="777"/>
      <c r="HNZ1" s="777"/>
      <c r="HOA1" s="777"/>
      <c r="HOB1" s="777"/>
      <c r="HOC1" s="777"/>
      <c r="HOD1" s="777"/>
      <c r="HOE1" s="777"/>
      <c r="HOF1" s="777"/>
      <c r="HOG1" s="777"/>
      <c r="HOH1" s="777"/>
      <c r="HOI1" s="777"/>
      <c r="HOJ1" s="777"/>
      <c r="HOK1" s="777"/>
      <c r="HOL1" s="777"/>
      <c r="HOM1" s="777"/>
      <c r="HON1" s="777"/>
      <c r="HOO1" s="777"/>
      <c r="HOP1" s="777"/>
      <c r="HOQ1" s="777"/>
      <c r="HOR1" s="777"/>
      <c r="HOS1" s="777"/>
      <c r="HOT1" s="777"/>
      <c r="HOU1" s="777"/>
      <c r="HOV1" s="777"/>
      <c r="HOW1" s="777"/>
      <c r="HOX1" s="777"/>
      <c r="HOY1" s="777"/>
      <c r="HOZ1" s="777"/>
      <c r="HPA1" s="777"/>
      <c r="HPB1" s="777"/>
      <c r="HPC1" s="777"/>
      <c r="HPD1" s="777"/>
      <c r="HPE1" s="777"/>
      <c r="HPF1" s="777"/>
      <c r="HPG1" s="777"/>
      <c r="HPH1" s="777"/>
      <c r="HPI1" s="777"/>
      <c r="HPJ1" s="777"/>
      <c r="HPK1" s="777"/>
      <c r="HPL1" s="777"/>
      <c r="HPM1" s="777"/>
      <c r="HPN1" s="777"/>
      <c r="HPO1" s="777"/>
      <c r="HPP1" s="777"/>
      <c r="HPQ1" s="777"/>
      <c r="HPR1" s="777"/>
      <c r="HPS1" s="777"/>
      <c r="HPT1" s="777"/>
      <c r="HPU1" s="777"/>
      <c r="HPV1" s="777"/>
      <c r="HPW1" s="777"/>
      <c r="HPX1" s="777"/>
      <c r="HPY1" s="777"/>
      <c r="HPZ1" s="777"/>
      <c r="HQA1" s="777"/>
      <c r="HQB1" s="777"/>
      <c r="HQC1" s="777"/>
      <c r="HQD1" s="777"/>
      <c r="HQE1" s="777"/>
      <c r="HQF1" s="777"/>
      <c r="HQG1" s="777"/>
      <c r="HQH1" s="777"/>
      <c r="HQI1" s="777"/>
      <c r="HQJ1" s="777"/>
      <c r="HQK1" s="777"/>
      <c r="HQL1" s="777"/>
      <c r="HQM1" s="777"/>
      <c r="HQN1" s="777"/>
      <c r="HQO1" s="777"/>
      <c r="HQP1" s="777"/>
      <c r="HQQ1" s="777"/>
      <c r="HQR1" s="777"/>
      <c r="HQS1" s="777"/>
      <c r="HQT1" s="777"/>
      <c r="HQU1" s="777"/>
      <c r="HQV1" s="777"/>
      <c r="HQW1" s="777"/>
      <c r="HQX1" s="777"/>
      <c r="HQY1" s="777"/>
      <c r="HQZ1" s="777"/>
      <c r="HRA1" s="777"/>
      <c r="HRB1" s="777"/>
      <c r="HRC1" s="777"/>
      <c r="HRD1" s="777"/>
      <c r="HRE1" s="777"/>
      <c r="HRF1" s="777"/>
      <c r="HRG1" s="777"/>
      <c r="HRH1" s="777"/>
      <c r="HRI1" s="777"/>
      <c r="HRJ1" s="777"/>
      <c r="HRK1" s="777"/>
      <c r="HRL1" s="777"/>
      <c r="HRM1" s="777"/>
      <c r="HRN1" s="777"/>
      <c r="HRO1" s="777"/>
      <c r="HRP1" s="777"/>
      <c r="HRQ1" s="777"/>
      <c r="HRR1" s="777"/>
      <c r="HRS1" s="777"/>
      <c r="HRT1" s="777"/>
      <c r="HRU1" s="777"/>
      <c r="HRV1" s="777"/>
      <c r="HRW1" s="777"/>
      <c r="HRX1" s="777"/>
      <c r="HRY1" s="777"/>
      <c r="HRZ1" s="777"/>
      <c r="HSA1" s="777"/>
      <c r="HSB1" s="777"/>
      <c r="HSC1" s="777"/>
      <c r="HSD1" s="777"/>
      <c r="HSE1" s="777"/>
      <c r="HSF1" s="777"/>
      <c r="HSG1" s="777"/>
      <c r="HSH1" s="777"/>
      <c r="HSI1" s="777"/>
      <c r="HSJ1" s="777"/>
      <c r="HSK1" s="777"/>
      <c r="HSL1" s="777"/>
      <c r="HSM1" s="777"/>
      <c r="HSN1" s="777"/>
      <c r="HSO1" s="777"/>
      <c r="HSP1" s="777"/>
      <c r="HSQ1" s="777"/>
      <c r="HSR1" s="777"/>
      <c r="HSS1" s="777"/>
      <c r="HST1" s="777"/>
      <c r="HSU1" s="777"/>
      <c r="HSV1" s="777"/>
      <c r="HSW1" s="777"/>
      <c r="HSX1" s="777"/>
      <c r="HSY1" s="777"/>
      <c r="HSZ1" s="777"/>
      <c r="HTA1" s="777"/>
      <c r="HTB1" s="777"/>
      <c r="HTC1" s="777"/>
      <c r="HTD1" s="777"/>
      <c r="HTE1" s="777"/>
      <c r="HTF1" s="777"/>
      <c r="HTG1" s="777"/>
      <c r="HTH1" s="777"/>
      <c r="HTI1" s="777"/>
      <c r="HTJ1" s="777"/>
      <c r="HTK1" s="777"/>
      <c r="HTL1" s="777"/>
      <c r="HTM1" s="777"/>
      <c r="HTN1" s="777"/>
      <c r="HTO1" s="777"/>
      <c r="HTP1" s="777"/>
      <c r="HTQ1" s="777"/>
      <c r="HTR1" s="777"/>
      <c r="HTS1" s="777"/>
      <c r="HTT1" s="777"/>
      <c r="HTU1" s="777"/>
      <c r="HTV1" s="777"/>
      <c r="HTW1" s="777"/>
      <c r="HTX1" s="777"/>
      <c r="HTY1" s="777"/>
      <c r="HTZ1" s="777"/>
      <c r="HUA1" s="777"/>
      <c r="HUB1" s="777"/>
      <c r="HUC1" s="777"/>
      <c r="HUD1" s="777"/>
      <c r="HUE1" s="777"/>
      <c r="HUF1" s="777"/>
      <c r="HUG1" s="777"/>
      <c r="HUH1" s="777"/>
      <c r="HUI1" s="777"/>
      <c r="HUJ1" s="777"/>
      <c r="HUK1" s="777"/>
      <c r="HUL1" s="777"/>
      <c r="HUM1" s="777"/>
      <c r="HUN1" s="777"/>
      <c r="HUO1" s="777"/>
      <c r="HUP1" s="777"/>
      <c r="HUQ1" s="777"/>
      <c r="HUR1" s="777"/>
      <c r="HUS1" s="777"/>
      <c r="HUT1" s="777"/>
      <c r="HUU1" s="777"/>
      <c r="HUV1" s="777"/>
      <c r="HUW1" s="777"/>
      <c r="HUX1" s="777"/>
      <c r="HUY1" s="777"/>
      <c r="HUZ1" s="777"/>
      <c r="HVA1" s="777"/>
      <c r="HVB1" s="777"/>
      <c r="HVC1" s="777"/>
      <c r="HVD1" s="777"/>
      <c r="HVE1" s="777"/>
      <c r="HVF1" s="777"/>
      <c r="HVG1" s="777"/>
      <c r="HVH1" s="777"/>
      <c r="HVI1" s="777"/>
      <c r="HVJ1" s="777"/>
      <c r="HVK1" s="777"/>
      <c r="HVL1" s="777"/>
      <c r="HVM1" s="777"/>
      <c r="HVN1" s="777"/>
      <c r="HVO1" s="777"/>
      <c r="HVP1" s="777"/>
      <c r="HVQ1" s="777"/>
      <c r="HVR1" s="777"/>
      <c r="HVS1" s="777"/>
      <c r="HVT1" s="777"/>
      <c r="HVU1" s="777"/>
      <c r="HVV1" s="777"/>
      <c r="HVW1" s="777"/>
      <c r="HVX1" s="777"/>
      <c r="HVY1" s="777"/>
      <c r="HVZ1" s="777"/>
      <c r="HWA1" s="777"/>
      <c r="HWB1" s="777"/>
      <c r="HWC1" s="777"/>
      <c r="HWD1" s="777"/>
      <c r="HWE1" s="777"/>
      <c r="HWF1" s="777"/>
      <c r="HWG1" s="777"/>
      <c r="HWH1" s="777"/>
      <c r="HWI1" s="777"/>
      <c r="HWJ1" s="777"/>
      <c r="HWK1" s="777"/>
      <c r="HWL1" s="777"/>
      <c r="HWM1" s="777"/>
      <c r="HWN1" s="777"/>
      <c r="HWO1" s="777"/>
      <c r="HWP1" s="777"/>
      <c r="HWQ1" s="777"/>
      <c r="HWR1" s="777"/>
      <c r="HWS1" s="777"/>
      <c r="HWT1" s="777"/>
      <c r="HWU1" s="777"/>
      <c r="HWV1" s="777"/>
      <c r="HWW1" s="777"/>
      <c r="HWX1" s="777"/>
      <c r="HWY1" s="777"/>
      <c r="HWZ1" s="777"/>
      <c r="HXA1" s="777"/>
      <c r="HXB1" s="777"/>
      <c r="HXC1" s="777"/>
      <c r="HXD1" s="777"/>
      <c r="HXE1" s="777"/>
      <c r="HXF1" s="777"/>
      <c r="HXG1" s="777"/>
      <c r="HXH1" s="777"/>
      <c r="HXI1" s="777"/>
      <c r="HXJ1" s="777"/>
      <c r="HXK1" s="777"/>
      <c r="HXL1" s="777"/>
      <c r="HXM1" s="777"/>
      <c r="HXN1" s="777"/>
      <c r="HXO1" s="777"/>
      <c r="HXP1" s="777"/>
      <c r="HXQ1" s="777"/>
      <c r="HXR1" s="777"/>
      <c r="HXS1" s="777"/>
      <c r="HXT1" s="777"/>
      <c r="HXU1" s="777"/>
      <c r="HXV1" s="777"/>
      <c r="HXW1" s="777"/>
      <c r="HXX1" s="777"/>
      <c r="HXY1" s="777"/>
      <c r="HXZ1" s="777"/>
      <c r="HYA1" s="777"/>
      <c r="HYB1" s="777"/>
      <c r="HYC1" s="777"/>
      <c r="HYD1" s="777"/>
      <c r="HYE1" s="777"/>
      <c r="HYF1" s="777"/>
      <c r="HYG1" s="777"/>
      <c r="HYH1" s="777"/>
      <c r="HYI1" s="777"/>
      <c r="HYJ1" s="777"/>
      <c r="HYK1" s="777"/>
      <c r="HYL1" s="777"/>
      <c r="HYM1" s="777"/>
      <c r="HYN1" s="777"/>
      <c r="HYO1" s="777"/>
      <c r="HYP1" s="777"/>
      <c r="HYQ1" s="777"/>
      <c r="HYR1" s="777"/>
      <c r="HYS1" s="777"/>
      <c r="HYT1" s="777"/>
      <c r="HYU1" s="777"/>
      <c r="HYV1" s="777"/>
      <c r="HYW1" s="777"/>
      <c r="HYX1" s="777"/>
      <c r="HYY1" s="777"/>
      <c r="HYZ1" s="777"/>
      <c r="HZA1" s="777"/>
      <c r="HZB1" s="777"/>
      <c r="HZC1" s="777"/>
      <c r="HZD1" s="777"/>
      <c r="HZE1" s="777"/>
      <c r="HZF1" s="777"/>
      <c r="HZG1" s="777"/>
      <c r="HZH1" s="777"/>
      <c r="HZI1" s="777"/>
      <c r="HZJ1" s="777"/>
      <c r="HZK1" s="777"/>
      <c r="HZL1" s="777"/>
      <c r="HZM1" s="777"/>
      <c r="HZN1" s="777"/>
      <c r="HZO1" s="777"/>
      <c r="HZP1" s="777"/>
      <c r="HZQ1" s="777"/>
      <c r="HZR1" s="777"/>
      <c r="HZS1" s="777"/>
      <c r="HZT1" s="777"/>
      <c r="HZU1" s="777"/>
      <c r="HZV1" s="777"/>
      <c r="HZW1" s="777"/>
      <c r="HZX1" s="777"/>
      <c r="HZY1" s="777"/>
      <c r="HZZ1" s="777"/>
      <c r="IAA1" s="777"/>
      <c r="IAB1" s="777"/>
      <c r="IAC1" s="777"/>
      <c r="IAD1" s="777"/>
      <c r="IAE1" s="777"/>
      <c r="IAF1" s="777"/>
      <c r="IAG1" s="777"/>
      <c r="IAH1" s="777"/>
      <c r="IAI1" s="777"/>
      <c r="IAJ1" s="777"/>
      <c r="IAK1" s="777"/>
      <c r="IAL1" s="777"/>
      <c r="IAM1" s="777"/>
      <c r="IAN1" s="777"/>
      <c r="IAO1" s="777"/>
      <c r="IAP1" s="777"/>
      <c r="IAQ1" s="777"/>
      <c r="IAR1" s="777"/>
      <c r="IAS1" s="777"/>
      <c r="IAT1" s="777"/>
      <c r="IAU1" s="777"/>
      <c r="IAV1" s="777"/>
      <c r="IAW1" s="777"/>
      <c r="IAX1" s="777"/>
      <c r="IAY1" s="777"/>
      <c r="IAZ1" s="777"/>
      <c r="IBA1" s="777"/>
      <c r="IBB1" s="777"/>
      <c r="IBC1" s="777"/>
      <c r="IBD1" s="777"/>
      <c r="IBE1" s="777"/>
      <c r="IBF1" s="777"/>
      <c r="IBG1" s="777"/>
      <c r="IBH1" s="777"/>
      <c r="IBI1" s="777"/>
      <c r="IBJ1" s="777"/>
      <c r="IBK1" s="777"/>
      <c r="IBL1" s="777"/>
      <c r="IBM1" s="777"/>
      <c r="IBN1" s="777"/>
      <c r="IBO1" s="777"/>
      <c r="IBP1" s="777"/>
      <c r="IBQ1" s="777"/>
      <c r="IBR1" s="777"/>
      <c r="IBS1" s="777"/>
      <c r="IBT1" s="777"/>
      <c r="IBU1" s="777"/>
      <c r="IBV1" s="777"/>
      <c r="IBW1" s="777"/>
      <c r="IBX1" s="777"/>
      <c r="IBY1" s="777"/>
      <c r="IBZ1" s="777"/>
      <c r="ICA1" s="777"/>
      <c r="ICB1" s="777"/>
      <c r="ICC1" s="777"/>
      <c r="ICD1" s="777"/>
      <c r="ICE1" s="777"/>
      <c r="ICF1" s="777"/>
      <c r="ICG1" s="777"/>
      <c r="ICH1" s="777"/>
      <c r="ICI1" s="777"/>
      <c r="ICJ1" s="777"/>
      <c r="ICK1" s="777"/>
      <c r="ICL1" s="777"/>
      <c r="ICM1" s="777"/>
      <c r="ICN1" s="777"/>
      <c r="ICO1" s="777"/>
      <c r="ICP1" s="777"/>
      <c r="ICQ1" s="777"/>
      <c r="ICR1" s="777"/>
      <c r="ICS1" s="777"/>
      <c r="ICT1" s="777"/>
      <c r="ICU1" s="777"/>
      <c r="ICV1" s="777"/>
      <c r="ICW1" s="777"/>
      <c r="ICX1" s="777"/>
      <c r="ICY1" s="777"/>
      <c r="ICZ1" s="777"/>
      <c r="IDA1" s="777"/>
      <c r="IDB1" s="777"/>
      <c r="IDC1" s="777"/>
      <c r="IDD1" s="777"/>
      <c r="IDE1" s="777"/>
      <c r="IDF1" s="777"/>
      <c r="IDG1" s="777"/>
      <c r="IDH1" s="777"/>
      <c r="IDI1" s="777"/>
      <c r="IDJ1" s="777"/>
      <c r="IDK1" s="777"/>
      <c r="IDL1" s="777"/>
      <c r="IDM1" s="777"/>
      <c r="IDN1" s="777"/>
      <c r="IDO1" s="777"/>
      <c r="IDP1" s="777"/>
      <c r="IDQ1" s="777"/>
      <c r="IDR1" s="777"/>
      <c r="IDS1" s="777"/>
      <c r="IDT1" s="777"/>
      <c r="IDU1" s="777"/>
      <c r="IDV1" s="777"/>
      <c r="IDW1" s="777"/>
      <c r="IDX1" s="777"/>
      <c r="IDY1" s="777"/>
      <c r="IDZ1" s="777"/>
      <c r="IEA1" s="777"/>
      <c r="IEB1" s="777"/>
      <c r="IEC1" s="777"/>
      <c r="IED1" s="777"/>
      <c r="IEE1" s="777"/>
      <c r="IEF1" s="777"/>
      <c r="IEG1" s="777"/>
      <c r="IEH1" s="777"/>
      <c r="IEI1" s="777"/>
      <c r="IEJ1" s="777"/>
      <c r="IEK1" s="777"/>
      <c r="IEL1" s="777"/>
      <c r="IEM1" s="777"/>
      <c r="IEN1" s="777"/>
      <c r="IEO1" s="777"/>
      <c r="IEP1" s="777"/>
      <c r="IEQ1" s="777"/>
      <c r="IER1" s="777"/>
      <c r="IES1" s="777"/>
      <c r="IET1" s="777"/>
      <c r="IEU1" s="777"/>
      <c r="IEV1" s="777"/>
      <c r="IEW1" s="777"/>
      <c r="IEX1" s="777"/>
      <c r="IEY1" s="777"/>
      <c r="IEZ1" s="777"/>
      <c r="IFA1" s="777"/>
      <c r="IFB1" s="777"/>
      <c r="IFC1" s="777"/>
      <c r="IFD1" s="777"/>
      <c r="IFE1" s="777"/>
      <c r="IFF1" s="777"/>
      <c r="IFG1" s="777"/>
      <c r="IFH1" s="777"/>
      <c r="IFI1" s="777"/>
      <c r="IFJ1" s="777"/>
      <c r="IFK1" s="777"/>
      <c r="IFL1" s="777"/>
      <c r="IFM1" s="777"/>
      <c r="IFN1" s="777"/>
      <c r="IFO1" s="777"/>
      <c r="IFP1" s="777"/>
      <c r="IFQ1" s="777"/>
      <c r="IFR1" s="777"/>
      <c r="IFS1" s="777"/>
      <c r="IFT1" s="777"/>
      <c r="IFU1" s="777"/>
      <c r="IFV1" s="777"/>
      <c r="IFW1" s="777"/>
      <c r="IFX1" s="777"/>
      <c r="IFY1" s="777"/>
      <c r="IFZ1" s="777"/>
      <c r="IGA1" s="777"/>
      <c r="IGB1" s="777"/>
      <c r="IGC1" s="777"/>
      <c r="IGD1" s="777"/>
      <c r="IGE1" s="777"/>
      <c r="IGF1" s="777"/>
      <c r="IGG1" s="777"/>
      <c r="IGH1" s="777"/>
      <c r="IGI1" s="777"/>
      <c r="IGJ1" s="777"/>
      <c r="IGK1" s="777"/>
      <c r="IGL1" s="777"/>
      <c r="IGM1" s="777"/>
      <c r="IGN1" s="777"/>
      <c r="IGO1" s="777"/>
      <c r="IGP1" s="777"/>
      <c r="IGQ1" s="777"/>
      <c r="IGR1" s="777"/>
      <c r="IGS1" s="777"/>
      <c r="IGT1" s="777"/>
      <c r="IGU1" s="777"/>
      <c r="IGV1" s="777"/>
      <c r="IGW1" s="777"/>
      <c r="IGX1" s="777"/>
      <c r="IGY1" s="777"/>
      <c r="IGZ1" s="777"/>
      <c r="IHA1" s="777"/>
      <c r="IHB1" s="777"/>
      <c r="IHC1" s="777"/>
      <c r="IHD1" s="777"/>
      <c r="IHE1" s="777"/>
      <c r="IHF1" s="777"/>
      <c r="IHG1" s="777"/>
      <c r="IHH1" s="777"/>
      <c r="IHI1" s="777"/>
      <c r="IHJ1" s="777"/>
      <c r="IHK1" s="777"/>
      <c r="IHL1" s="777"/>
      <c r="IHM1" s="777"/>
      <c r="IHN1" s="777"/>
      <c r="IHO1" s="777"/>
      <c r="IHP1" s="777"/>
      <c r="IHQ1" s="777"/>
      <c r="IHR1" s="777"/>
      <c r="IHS1" s="777"/>
      <c r="IHT1" s="777"/>
      <c r="IHU1" s="777"/>
      <c r="IHV1" s="777"/>
      <c r="IHW1" s="777"/>
      <c r="IHX1" s="777"/>
      <c r="IHY1" s="777"/>
      <c r="IHZ1" s="777"/>
      <c r="IIA1" s="777"/>
      <c r="IIB1" s="777"/>
      <c r="IIC1" s="777"/>
      <c r="IID1" s="777"/>
      <c r="IIE1" s="777"/>
      <c r="IIF1" s="777"/>
      <c r="IIG1" s="777"/>
      <c r="IIH1" s="777"/>
      <c r="III1" s="777"/>
      <c r="IIJ1" s="777"/>
      <c r="IIK1" s="777"/>
      <c r="IIL1" s="777"/>
      <c r="IIM1" s="777"/>
      <c r="IIN1" s="777"/>
      <c r="IIO1" s="777"/>
      <c r="IIP1" s="777"/>
      <c r="IIQ1" s="777"/>
      <c r="IIR1" s="777"/>
      <c r="IIS1" s="777"/>
      <c r="IIT1" s="777"/>
      <c r="IIU1" s="777"/>
      <c r="IIV1" s="777"/>
      <c r="IIW1" s="777"/>
      <c r="IIX1" s="777"/>
      <c r="IIY1" s="777"/>
      <c r="IIZ1" s="777"/>
      <c r="IJA1" s="777"/>
      <c r="IJB1" s="777"/>
      <c r="IJC1" s="777"/>
      <c r="IJD1" s="777"/>
      <c r="IJE1" s="777"/>
      <c r="IJF1" s="777"/>
      <c r="IJG1" s="777"/>
      <c r="IJH1" s="777"/>
      <c r="IJI1" s="777"/>
      <c r="IJJ1" s="777"/>
      <c r="IJK1" s="777"/>
      <c r="IJL1" s="777"/>
      <c r="IJM1" s="777"/>
      <c r="IJN1" s="777"/>
      <c r="IJO1" s="777"/>
      <c r="IJP1" s="777"/>
      <c r="IJQ1" s="777"/>
      <c r="IJR1" s="777"/>
      <c r="IJS1" s="777"/>
      <c r="IJT1" s="777"/>
      <c r="IJU1" s="777"/>
      <c r="IJV1" s="777"/>
      <c r="IJW1" s="777"/>
      <c r="IJX1" s="777"/>
      <c r="IJY1" s="777"/>
      <c r="IJZ1" s="777"/>
      <c r="IKA1" s="777"/>
      <c r="IKB1" s="777"/>
      <c r="IKC1" s="777"/>
      <c r="IKD1" s="777"/>
      <c r="IKE1" s="777"/>
      <c r="IKF1" s="777"/>
      <c r="IKG1" s="777"/>
      <c r="IKH1" s="777"/>
      <c r="IKI1" s="777"/>
      <c r="IKJ1" s="777"/>
      <c r="IKK1" s="777"/>
      <c r="IKL1" s="777"/>
      <c r="IKM1" s="777"/>
      <c r="IKN1" s="777"/>
      <c r="IKO1" s="777"/>
      <c r="IKP1" s="777"/>
      <c r="IKQ1" s="777"/>
      <c r="IKR1" s="777"/>
      <c r="IKS1" s="777"/>
      <c r="IKT1" s="777"/>
      <c r="IKU1" s="777"/>
      <c r="IKV1" s="777"/>
      <c r="IKW1" s="777"/>
      <c r="IKX1" s="777"/>
      <c r="IKY1" s="777"/>
      <c r="IKZ1" s="777"/>
      <c r="ILA1" s="777"/>
      <c r="ILB1" s="777"/>
      <c r="ILC1" s="777"/>
      <c r="ILD1" s="777"/>
      <c r="ILE1" s="777"/>
      <c r="ILF1" s="777"/>
      <c r="ILG1" s="777"/>
      <c r="ILH1" s="777"/>
      <c r="ILI1" s="777"/>
      <c r="ILJ1" s="777"/>
      <c r="ILK1" s="777"/>
      <c r="ILL1" s="777"/>
      <c r="ILM1" s="777"/>
      <c r="ILN1" s="777"/>
      <c r="ILO1" s="777"/>
      <c r="ILP1" s="777"/>
      <c r="ILQ1" s="777"/>
      <c r="ILR1" s="777"/>
      <c r="ILS1" s="777"/>
      <c r="ILT1" s="777"/>
      <c r="ILU1" s="777"/>
      <c r="ILV1" s="777"/>
      <c r="ILW1" s="777"/>
      <c r="ILX1" s="777"/>
      <c r="ILY1" s="777"/>
      <c r="ILZ1" s="777"/>
      <c r="IMA1" s="777"/>
      <c r="IMB1" s="777"/>
      <c r="IMC1" s="777"/>
      <c r="IMD1" s="777"/>
      <c r="IME1" s="777"/>
      <c r="IMF1" s="777"/>
      <c r="IMG1" s="777"/>
      <c r="IMH1" s="777"/>
      <c r="IMI1" s="777"/>
      <c r="IMJ1" s="777"/>
      <c r="IMK1" s="777"/>
      <c r="IML1" s="777"/>
      <c r="IMM1" s="777"/>
      <c r="IMN1" s="777"/>
      <c r="IMO1" s="777"/>
      <c r="IMP1" s="777"/>
      <c r="IMQ1" s="777"/>
      <c r="IMR1" s="777"/>
      <c r="IMS1" s="777"/>
      <c r="IMT1" s="777"/>
      <c r="IMU1" s="777"/>
      <c r="IMV1" s="777"/>
      <c r="IMW1" s="777"/>
      <c r="IMX1" s="777"/>
      <c r="IMY1" s="777"/>
      <c r="IMZ1" s="777"/>
      <c r="INA1" s="777"/>
      <c r="INB1" s="777"/>
      <c r="INC1" s="777"/>
      <c r="IND1" s="777"/>
      <c r="INE1" s="777"/>
      <c r="INF1" s="777"/>
      <c r="ING1" s="777"/>
      <c r="INH1" s="777"/>
      <c r="INI1" s="777"/>
      <c r="INJ1" s="777"/>
      <c r="INK1" s="777"/>
      <c r="INL1" s="777"/>
      <c r="INM1" s="777"/>
      <c r="INN1" s="777"/>
      <c r="INO1" s="777"/>
      <c r="INP1" s="777"/>
      <c r="INQ1" s="777"/>
      <c r="INR1" s="777"/>
      <c r="INS1" s="777"/>
      <c r="INT1" s="777"/>
      <c r="INU1" s="777"/>
      <c r="INV1" s="777"/>
      <c r="INW1" s="777"/>
      <c r="INX1" s="777"/>
      <c r="INY1" s="777"/>
      <c r="INZ1" s="777"/>
      <c r="IOA1" s="777"/>
      <c r="IOB1" s="777"/>
      <c r="IOC1" s="777"/>
      <c r="IOD1" s="777"/>
      <c r="IOE1" s="777"/>
      <c r="IOF1" s="777"/>
      <c r="IOG1" s="777"/>
      <c r="IOH1" s="777"/>
      <c r="IOI1" s="777"/>
      <c r="IOJ1" s="777"/>
      <c r="IOK1" s="777"/>
      <c r="IOL1" s="777"/>
      <c r="IOM1" s="777"/>
      <c r="ION1" s="777"/>
      <c r="IOO1" s="777"/>
      <c r="IOP1" s="777"/>
      <c r="IOQ1" s="777"/>
      <c r="IOR1" s="777"/>
      <c r="IOS1" s="777"/>
      <c r="IOT1" s="777"/>
      <c r="IOU1" s="777"/>
      <c r="IOV1" s="777"/>
      <c r="IOW1" s="777"/>
      <c r="IOX1" s="777"/>
      <c r="IOY1" s="777"/>
      <c r="IOZ1" s="777"/>
      <c r="IPA1" s="777"/>
      <c r="IPB1" s="777"/>
      <c r="IPC1" s="777"/>
      <c r="IPD1" s="777"/>
      <c r="IPE1" s="777"/>
      <c r="IPF1" s="777"/>
      <c r="IPG1" s="777"/>
      <c r="IPH1" s="777"/>
      <c r="IPI1" s="777"/>
      <c r="IPJ1" s="777"/>
      <c r="IPK1" s="777"/>
      <c r="IPL1" s="777"/>
      <c r="IPM1" s="777"/>
      <c r="IPN1" s="777"/>
      <c r="IPO1" s="777"/>
      <c r="IPP1" s="777"/>
      <c r="IPQ1" s="777"/>
      <c r="IPR1" s="777"/>
      <c r="IPS1" s="777"/>
      <c r="IPT1" s="777"/>
      <c r="IPU1" s="777"/>
      <c r="IPV1" s="777"/>
      <c r="IPW1" s="777"/>
      <c r="IPX1" s="777"/>
      <c r="IPY1" s="777"/>
      <c r="IPZ1" s="777"/>
      <c r="IQA1" s="777"/>
      <c r="IQB1" s="777"/>
      <c r="IQC1" s="777"/>
      <c r="IQD1" s="777"/>
      <c r="IQE1" s="777"/>
      <c r="IQF1" s="777"/>
      <c r="IQG1" s="777"/>
      <c r="IQH1" s="777"/>
      <c r="IQI1" s="777"/>
      <c r="IQJ1" s="777"/>
      <c r="IQK1" s="777"/>
      <c r="IQL1" s="777"/>
      <c r="IQM1" s="777"/>
      <c r="IQN1" s="777"/>
      <c r="IQO1" s="777"/>
      <c r="IQP1" s="777"/>
      <c r="IQQ1" s="777"/>
      <c r="IQR1" s="777"/>
      <c r="IQS1" s="777"/>
      <c r="IQT1" s="777"/>
      <c r="IQU1" s="777"/>
      <c r="IQV1" s="777"/>
      <c r="IQW1" s="777"/>
      <c r="IQX1" s="777"/>
      <c r="IQY1" s="777"/>
      <c r="IQZ1" s="777"/>
      <c r="IRA1" s="777"/>
      <c r="IRB1" s="777"/>
      <c r="IRC1" s="777"/>
      <c r="IRD1" s="777"/>
      <c r="IRE1" s="777"/>
      <c r="IRF1" s="777"/>
      <c r="IRG1" s="777"/>
      <c r="IRH1" s="777"/>
      <c r="IRI1" s="777"/>
      <c r="IRJ1" s="777"/>
      <c r="IRK1" s="777"/>
      <c r="IRL1" s="777"/>
      <c r="IRM1" s="777"/>
      <c r="IRN1" s="777"/>
      <c r="IRO1" s="777"/>
      <c r="IRP1" s="777"/>
      <c r="IRQ1" s="777"/>
      <c r="IRR1" s="777"/>
      <c r="IRS1" s="777"/>
      <c r="IRT1" s="777"/>
      <c r="IRU1" s="777"/>
      <c r="IRV1" s="777"/>
      <c r="IRW1" s="777"/>
      <c r="IRX1" s="777"/>
      <c r="IRY1" s="777"/>
      <c r="IRZ1" s="777"/>
      <c r="ISA1" s="777"/>
      <c r="ISB1" s="777"/>
      <c r="ISC1" s="777"/>
      <c r="ISD1" s="777"/>
      <c r="ISE1" s="777"/>
      <c r="ISF1" s="777"/>
      <c r="ISG1" s="777"/>
      <c r="ISH1" s="777"/>
      <c r="ISI1" s="777"/>
      <c r="ISJ1" s="777"/>
      <c r="ISK1" s="777"/>
      <c r="ISL1" s="777"/>
      <c r="ISM1" s="777"/>
      <c r="ISN1" s="777"/>
      <c r="ISO1" s="777"/>
      <c r="ISP1" s="777"/>
      <c r="ISQ1" s="777"/>
      <c r="ISR1" s="777"/>
      <c r="ISS1" s="777"/>
      <c r="IST1" s="777"/>
      <c r="ISU1" s="777"/>
      <c r="ISV1" s="777"/>
      <c r="ISW1" s="777"/>
      <c r="ISX1" s="777"/>
      <c r="ISY1" s="777"/>
      <c r="ISZ1" s="777"/>
      <c r="ITA1" s="777"/>
      <c r="ITB1" s="777"/>
      <c r="ITC1" s="777"/>
      <c r="ITD1" s="777"/>
      <c r="ITE1" s="777"/>
      <c r="ITF1" s="777"/>
      <c r="ITG1" s="777"/>
      <c r="ITH1" s="777"/>
      <c r="ITI1" s="777"/>
      <c r="ITJ1" s="777"/>
      <c r="ITK1" s="777"/>
      <c r="ITL1" s="777"/>
      <c r="ITM1" s="777"/>
      <c r="ITN1" s="777"/>
      <c r="ITO1" s="777"/>
      <c r="ITP1" s="777"/>
      <c r="ITQ1" s="777"/>
      <c r="ITR1" s="777"/>
      <c r="ITS1" s="777"/>
      <c r="ITT1" s="777"/>
      <c r="ITU1" s="777"/>
      <c r="ITV1" s="777"/>
      <c r="ITW1" s="777"/>
      <c r="ITX1" s="777"/>
      <c r="ITY1" s="777"/>
      <c r="ITZ1" s="777"/>
      <c r="IUA1" s="777"/>
      <c r="IUB1" s="777"/>
      <c r="IUC1" s="777"/>
      <c r="IUD1" s="777"/>
      <c r="IUE1" s="777"/>
      <c r="IUF1" s="777"/>
      <c r="IUG1" s="777"/>
      <c r="IUH1" s="777"/>
      <c r="IUI1" s="777"/>
      <c r="IUJ1" s="777"/>
      <c r="IUK1" s="777"/>
      <c r="IUL1" s="777"/>
      <c r="IUM1" s="777"/>
      <c r="IUN1" s="777"/>
      <c r="IUO1" s="777"/>
      <c r="IUP1" s="777"/>
      <c r="IUQ1" s="777"/>
      <c r="IUR1" s="777"/>
      <c r="IUS1" s="777"/>
      <c r="IUT1" s="777"/>
      <c r="IUU1" s="777"/>
      <c r="IUV1" s="777"/>
      <c r="IUW1" s="777"/>
      <c r="IUX1" s="777"/>
      <c r="IUY1" s="777"/>
      <c r="IUZ1" s="777"/>
      <c r="IVA1" s="777"/>
      <c r="IVB1" s="777"/>
      <c r="IVC1" s="777"/>
      <c r="IVD1" s="777"/>
      <c r="IVE1" s="777"/>
      <c r="IVF1" s="777"/>
      <c r="IVG1" s="777"/>
      <c r="IVH1" s="777"/>
      <c r="IVI1" s="777"/>
      <c r="IVJ1" s="777"/>
      <c r="IVK1" s="777"/>
      <c r="IVL1" s="777"/>
      <c r="IVM1" s="777"/>
      <c r="IVN1" s="777"/>
      <c r="IVO1" s="777"/>
      <c r="IVP1" s="777"/>
      <c r="IVQ1" s="777"/>
      <c r="IVR1" s="777"/>
      <c r="IVS1" s="777"/>
      <c r="IVT1" s="777"/>
      <c r="IVU1" s="777"/>
      <c r="IVV1" s="777"/>
      <c r="IVW1" s="777"/>
      <c r="IVX1" s="777"/>
      <c r="IVY1" s="777"/>
      <c r="IVZ1" s="777"/>
      <c r="IWA1" s="777"/>
      <c r="IWB1" s="777"/>
      <c r="IWC1" s="777"/>
      <c r="IWD1" s="777"/>
      <c r="IWE1" s="777"/>
      <c r="IWF1" s="777"/>
      <c r="IWG1" s="777"/>
      <c r="IWH1" s="777"/>
      <c r="IWI1" s="777"/>
      <c r="IWJ1" s="777"/>
      <c r="IWK1" s="777"/>
      <c r="IWL1" s="777"/>
      <c r="IWM1" s="777"/>
      <c r="IWN1" s="777"/>
      <c r="IWO1" s="777"/>
      <c r="IWP1" s="777"/>
      <c r="IWQ1" s="777"/>
      <c r="IWR1" s="777"/>
      <c r="IWS1" s="777"/>
      <c r="IWT1" s="777"/>
      <c r="IWU1" s="777"/>
      <c r="IWV1" s="777"/>
      <c r="IWW1" s="777"/>
      <c r="IWX1" s="777"/>
      <c r="IWY1" s="777"/>
      <c r="IWZ1" s="777"/>
      <c r="IXA1" s="777"/>
      <c r="IXB1" s="777"/>
      <c r="IXC1" s="777"/>
      <c r="IXD1" s="777"/>
      <c r="IXE1" s="777"/>
      <c r="IXF1" s="777"/>
      <c r="IXG1" s="777"/>
      <c r="IXH1" s="777"/>
      <c r="IXI1" s="777"/>
      <c r="IXJ1" s="777"/>
      <c r="IXK1" s="777"/>
      <c r="IXL1" s="777"/>
      <c r="IXM1" s="777"/>
      <c r="IXN1" s="777"/>
      <c r="IXO1" s="777"/>
      <c r="IXP1" s="777"/>
      <c r="IXQ1" s="777"/>
      <c r="IXR1" s="777"/>
      <c r="IXS1" s="777"/>
      <c r="IXT1" s="777"/>
      <c r="IXU1" s="777"/>
      <c r="IXV1" s="777"/>
      <c r="IXW1" s="777"/>
      <c r="IXX1" s="777"/>
      <c r="IXY1" s="777"/>
      <c r="IXZ1" s="777"/>
      <c r="IYA1" s="777"/>
      <c r="IYB1" s="777"/>
      <c r="IYC1" s="777"/>
      <c r="IYD1" s="777"/>
      <c r="IYE1" s="777"/>
      <c r="IYF1" s="777"/>
      <c r="IYG1" s="777"/>
      <c r="IYH1" s="777"/>
      <c r="IYI1" s="777"/>
      <c r="IYJ1" s="777"/>
      <c r="IYK1" s="777"/>
      <c r="IYL1" s="777"/>
      <c r="IYM1" s="777"/>
      <c r="IYN1" s="777"/>
      <c r="IYO1" s="777"/>
      <c r="IYP1" s="777"/>
      <c r="IYQ1" s="777"/>
      <c r="IYR1" s="777"/>
      <c r="IYS1" s="777"/>
      <c r="IYT1" s="777"/>
      <c r="IYU1" s="777"/>
      <c r="IYV1" s="777"/>
      <c r="IYW1" s="777"/>
      <c r="IYX1" s="777"/>
      <c r="IYY1" s="777"/>
      <c r="IYZ1" s="777"/>
      <c r="IZA1" s="777"/>
      <c r="IZB1" s="777"/>
      <c r="IZC1" s="777"/>
      <c r="IZD1" s="777"/>
      <c r="IZE1" s="777"/>
      <c r="IZF1" s="777"/>
      <c r="IZG1" s="777"/>
      <c r="IZH1" s="777"/>
      <c r="IZI1" s="777"/>
      <c r="IZJ1" s="777"/>
      <c r="IZK1" s="777"/>
      <c r="IZL1" s="777"/>
      <c r="IZM1" s="777"/>
      <c r="IZN1" s="777"/>
      <c r="IZO1" s="777"/>
      <c r="IZP1" s="777"/>
      <c r="IZQ1" s="777"/>
      <c r="IZR1" s="777"/>
      <c r="IZS1" s="777"/>
      <c r="IZT1" s="777"/>
      <c r="IZU1" s="777"/>
      <c r="IZV1" s="777"/>
      <c r="IZW1" s="777"/>
      <c r="IZX1" s="777"/>
      <c r="IZY1" s="777"/>
      <c r="IZZ1" s="777"/>
      <c r="JAA1" s="777"/>
      <c r="JAB1" s="777"/>
      <c r="JAC1" s="777"/>
      <c r="JAD1" s="777"/>
      <c r="JAE1" s="777"/>
      <c r="JAF1" s="777"/>
      <c r="JAG1" s="777"/>
      <c r="JAH1" s="777"/>
      <c r="JAI1" s="777"/>
      <c r="JAJ1" s="777"/>
      <c r="JAK1" s="777"/>
      <c r="JAL1" s="777"/>
      <c r="JAM1" s="777"/>
      <c r="JAN1" s="777"/>
      <c r="JAO1" s="777"/>
      <c r="JAP1" s="777"/>
      <c r="JAQ1" s="777"/>
      <c r="JAR1" s="777"/>
      <c r="JAS1" s="777"/>
      <c r="JAT1" s="777"/>
      <c r="JAU1" s="777"/>
      <c r="JAV1" s="777"/>
      <c r="JAW1" s="777"/>
      <c r="JAX1" s="777"/>
      <c r="JAY1" s="777"/>
      <c r="JAZ1" s="777"/>
      <c r="JBA1" s="777"/>
      <c r="JBB1" s="777"/>
      <c r="JBC1" s="777"/>
      <c r="JBD1" s="777"/>
      <c r="JBE1" s="777"/>
      <c r="JBF1" s="777"/>
      <c r="JBG1" s="777"/>
      <c r="JBH1" s="777"/>
      <c r="JBI1" s="777"/>
      <c r="JBJ1" s="777"/>
      <c r="JBK1" s="777"/>
      <c r="JBL1" s="777"/>
      <c r="JBM1" s="777"/>
      <c r="JBN1" s="777"/>
      <c r="JBO1" s="777"/>
      <c r="JBP1" s="777"/>
      <c r="JBQ1" s="777"/>
      <c r="JBR1" s="777"/>
      <c r="JBS1" s="777"/>
      <c r="JBT1" s="777"/>
      <c r="JBU1" s="777"/>
      <c r="JBV1" s="777"/>
      <c r="JBW1" s="777"/>
      <c r="JBX1" s="777"/>
      <c r="JBY1" s="777"/>
      <c r="JBZ1" s="777"/>
      <c r="JCA1" s="777"/>
      <c r="JCB1" s="777"/>
      <c r="JCC1" s="777"/>
      <c r="JCD1" s="777"/>
      <c r="JCE1" s="777"/>
      <c r="JCF1" s="777"/>
      <c r="JCG1" s="777"/>
      <c r="JCH1" s="777"/>
      <c r="JCI1" s="777"/>
      <c r="JCJ1" s="777"/>
      <c r="JCK1" s="777"/>
      <c r="JCL1" s="777"/>
      <c r="JCM1" s="777"/>
      <c r="JCN1" s="777"/>
      <c r="JCO1" s="777"/>
      <c r="JCP1" s="777"/>
      <c r="JCQ1" s="777"/>
      <c r="JCR1" s="777"/>
      <c r="JCS1" s="777"/>
      <c r="JCT1" s="777"/>
      <c r="JCU1" s="777"/>
      <c r="JCV1" s="777"/>
      <c r="JCW1" s="777"/>
      <c r="JCX1" s="777"/>
      <c r="JCY1" s="777"/>
      <c r="JCZ1" s="777"/>
      <c r="JDA1" s="777"/>
      <c r="JDB1" s="777"/>
      <c r="JDC1" s="777"/>
      <c r="JDD1" s="777"/>
      <c r="JDE1" s="777"/>
      <c r="JDF1" s="777"/>
      <c r="JDG1" s="777"/>
      <c r="JDH1" s="777"/>
      <c r="JDI1" s="777"/>
      <c r="JDJ1" s="777"/>
      <c r="JDK1" s="777"/>
      <c r="JDL1" s="777"/>
      <c r="JDM1" s="777"/>
      <c r="JDN1" s="777"/>
      <c r="JDO1" s="777"/>
      <c r="JDP1" s="777"/>
      <c r="JDQ1" s="777"/>
      <c r="JDR1" s="777"/>
      <c r="JDS1" s="777"/>
      <c r="JDT1" s="777"/>
      <c r="JDU1" s="777"/>
      <c r="JDV1" s="777"/>
      <c r="JDW1" s="777"/>
      <c r="JDX1" s="777"/>
      <c r="JDY1" s="777"/>
      <c r="JDZ1" s="777"/>
      <c r="JEA1" s="777"/>
      <c r="JEB1" s="777"/>
      <c r="JEC1" s="777"/>
      <c r="JED1" s="777"/>
      <c r="JEE1" s="777"/>
      <c r="JEF1" s="777"/>
      <c r="JEG1" s="777"/>
      <c r="JEH1" s="777"/>
      <c r="JEI1" s="777"/>
      <c r="JEJ1" s="777"/>
      <c r="JEK1" s="777"/>
      <c r="JEL1" s="777"/>
      <c r="JEM1" s="777"/>
      <c r="JEN1" s="777"/>
      <c r="JEO1" s="777"/>
      <c r="JEP1" s="777"/>
      <c r="JEQ1" s="777"/>
      <c r="JER1" s="777"/>
      <c r="JES1" s="777"/>
      <c r="JET1" s="777"/>
      <c r="JEU1" s="777"/>
      <c r="JEV1" s="777"/>
      <c r="JEW1" s="777"/>
      <c r="JEX1" s="777"/>
      <c r="JEY1" s="777"/>
      <c r="JEZ1" s="777"/>
      <c r="JFA1" s="777"/>
      <c r="JFB1" s="777"/>
      <c r="JFC1" s="777"/>
      <c r="JFD1" s="777"/>
      <c r="JFE1" s="777"/>
      <c r="JFF1" s="777"/>
      <c r="JFG1" s="777"/>
      <c r="JFH1" s="777"/>
      <c r="JFI1" s="777"/>
      <c r="JFJ1" s="777"/>
      <c r="JFK1" s="777"/>
      <c r="JFL1" s="777"/>
      <c r="JFM1" s="777"/>
      <c r="JFN1" s="777"/>
      <c r="JFO1" s="777"/>
      <c r="JFP1" s="777"/>
      <c r="JFQ1" s="777"/>
      <c r="JFR1" s="777"/>
      <c r="JFS1" s="777"/>
      <c r="JFT1" s="777"/>
      <c r="JFU1" s="777"/>
      <c r="JFV1" s="777"/>
      <c r="JFW1" s="777"/>
      <c r="JFX1" s="777"/>
      <c r="JFY1" s="777"/>
      <c r="JFZ1" s="777"/>
      <c r="JGA1" s="777"/>
      <c r="JGB1" s="777"/>
      <c r="JGC1" s="777"/>
      <c r="JGD1" s="777"/>
      <c r="JGE1" s="777"/>
      <c r="JGF1" s="777"/>
      <c r="JGG1" s="777"/>
      <c r="JGH1" s="777"/>
      <c r="JGI1" s="777"/>
      <c r="JGJ1" s="777"/>
      <c r="JGK1" s="777"/>
      <c r="JGL1" s="777"/>
      <c r="JGM1" s="777"/>
      <c r="JGN1" s="777"/>
      <c r="JGO1" s="777"/>
      <c r="JGP1" s="777"/>
      <c r="JGQ1" s="777"/>
      <c r="JGR1" s="777"/>
      <c r="JGS1" s="777"/>
      <c r="JGT1" s="777"/>
      <c r="JGU1" s="777"/>
      <c r="JGV1" s="777"/>
      <c r="JGW1" s="777"/>
      <c r="JGX1" s="777"/>
      <c r="JGY1" s="777"/>
      <c r="JGZ1" s="777"/>
      <c r="JHA1" s="777"/>
      <c r="JHB1" s="777"/>
      <c r="JHC1" s="777"/>
      <c r="JHD1" s="777"/>
      <c r="JHE1" s="777"/>
      <c r="JHF1" s="777"/>
      <c r="JHG1" s="777"/>
      <c r="JHH1" s="777"/>
      <c r="JHI1" s="777"/>
      <c r="JHJ1" s="777"/>
      <c r="JHK1" s="777"/>
      <c r="JHL1" s="777"/>
      <c r="JHM1" s="777"/>
      <c r="JHN1" s="777"/>
      <c r="JHO1" s="777"/>
      <c r="JHP1" s="777"/>
      <c r="JHQ1" s="777"/>
      <c r="JHR1" s="777"/>
      <c r="JHS1" s="777"/>
      <c r="JHT1" s="777"/>
      <c r="JHU1" s="777"/>
      <c r="JHV1" s="777"/>
      <c r="JHW1" s="777"/>
      <c r="JHX1" s="777"/>
      <c r="JHY1" s="777"/>
      <c r="JHZ1" s="777"/>
      <c r="JIA1" s="777"/>
      <c r="JIB1" s="777"/>
      <c r="JIC1" s="777"/>
      <c r="JID1" s="777"/>
      <c r="JIE1" s="777"/>
      <c r="JIF1" s="777"/>
      <c r="JIG1" s="777"/>
      <c r="JIH1" s="777"/>
      <c r="JII1" s="777"/>
      <c r="JIJ1" s="777"/>
      <c r="JIK1" s="777"/>
      <c r="JIL1" s="777"/>
      <c r="JIM1" s="777"/>
      <c r="JIN1" s="777"/>
      <c r="JIO1" s="777"/>
      <c r="JIP1" s="777"/>
      <c r="JIQ1" s="777"/>
      <c r="JIR1" s="777"/>
      <c r="JIS1" s="777"/>
      <c r="JIT1" s="777"/>
      <c r="JIU1" s="777"/>
      <c r="JIV1" s="777"/>
      <c r="JIW1" s="777"/>
      <c r="JIX1" s="777"/>
      <c r="JIY1" s="777"/>
      <c r="JIZ1" s="777"/>
      <c r="JJA1" s="777"/>
      <c r="JJB1" s="777"/>
      <c r="JJC1" s="777"/>
      <c r="JJD1" s="777"/>
      <c r="JJE1" s="777"/>
      <c r="JJF1" s="777"/>
      <c r="JJG1" s="777"/>
      <c r="JJH1" s="777"/>
      <c r="JJI1" s="777"/>
      <c r="JJJ1" s="777"/>
      <c r="JJK1" s="777"/>
      <c r="JJL1" s="777"/>
      <c r="JJM1" s="777"/>
      <c r="JJN1" s="777"/>
      <c r="JJO1" s="777"/>
      <c r="JJP1" s="777"/>
      <c r="JJQ1" s="777"/>
      <c r="JJR1" s="777"/>
      <c r="JJS1" s="777"/>
      <c r="JJT1" s="777"/>
      <c r="JJU1" s="777"/>
      <c r="JJV1" s="777"/>
      <c r="JJW1" s="777"/>
      <c r="JJX1" s="777"/>
      <c r="JJY1" s="777"/>
      <c r="JJZ1" s="777"/>
      <c r="JKA1" s="777"/>
      <c r="JKB1" s="777"/>
      <c r="JKC1" s="777"/>
      <c r="JKD1" s="777"/>
      <c r="JKE1" s="777"/>
      <c r="JKF1" s="777"/>
      <c r="JKG1" s="777"/>
      <c r="JKH1" s="777"/>
      <c r="JKI1" s="777"/>
      <c r="JKJ1" s="777"/>
      <c r="JKK1" s="777"/>
      <c r="JKL1" s="777"/>
      <c r="JKM1" s="777"/>
      <c r="JKN1" s="777"/>
      <c r="JKO1" s="777"/>
      <c r="JKP1" s="777"/>
      <c r="JKQ1" s="777"/>
      <c r="JKR1" s="777"/>
      <c r="JKS1" s="777"/>
      <c r="JKT1" s="777"/>
      <c r="JKU1" s="777"/>
      <c r="JKV1" s="777"/>
      <c r="JKW1" s="777"/>
      <c r="JKX1" s="777"/>
      <c r="JKY1" s="777"/>
      <c r="JKZ1" s="777"/>
      <c r="JLA1" s="777"/>
      <c r="JLB1" s="777"/>
      <c r="JLC1" s="777"/>
      <c r="JLD1" s="777"/>
      <c r="JLE1" s="777"/>
      <c r="JLF1" s="777"/>
      <c r="JLG1" s="777"/>
      <c r="JLH1" s="777"/>
      <c r="JLI1" s="777"/>
      <c r="JLJ1" s="777"/>
      <c r="JLK1" s="777"/>
      <c r="JLL1" s="777"/>
      <c r="JLM1" s="777"/>
      <c r="JLN1" s="777"/>
      <c r="JLO1" s="777"/>
      <c r="JLP1" s="777"/>
      <c r="JLQ1" s="777"/>
      <c r="JLR1" s="777"/>
      <c r="JLS1" s="777"/>
      <c r="JLT1" s="777"/>
      <c r="JLU1" s="777"/>
      <c r="JLV1" s="777"/>
      <c r="JLW1" s="777"/>
      <c r="JLX1" s="777"/>
      <c r="JLY1" s="777"/>
      <c r="JLZ1" s="777"/>
      <c r="JMA1" s="777"/>
      <c r="JMB1" s="777"/>
      <c r="JMC1" s="777"/>
      <c r="JMD1" s="777"/>
      <c r="JME1" s="777"/>
      <c r="JMF1" s="777"/>
      <c r="JMG1" s="777"/>
      <c r="JMH1" s="777"/>
      <c r="JMI1" s="777"/>
      <c r="JMJ1" s="777"/>
      <c r="JMK1" s="777"/>
      <c r="JML1" s="777"/>
      <c r="JMM1" s="777"/>
      <c r="JMN1" s="777"/>
      <c r="JMO1" s="777"/>
      <c r="JMP1" s="777"/>
      <c r="JMQ1" s="777"/>
      <c r="JMR1" s="777"/>
      <c r="JMS1" s="777"/>
      <c r="JMT1" s="777"/>
      <c r="JMU1" s="777"/>
      <c r="JMV1" s="777"/>
      <c r="JMW1" s="777"/>
      <c r="JMX1" s="777"/>
      <c r="JMY1" s="777"/>
      <c r="JMZ1" s="777"/>
      <c r="JNA1" s="777"/>
      <c r="JNB1" s="777"/>
      <c r="JNC1" s="777"/>
      <c r="JND1" s="777"/>
      <c r="JNE1" s="777"/>
      <c r="JNF1" s="777"/>
      <c r="JNG1" s="777"/>
      <c r="JNH1" s="777"/>
      <c r="JNI1" s="777"/>
      <c r="JNJ1" s="777"/>
      <c r="JNK1" s="777"/>
      <c r="JNL1" s="777"/>
      <c r="JNM1" s="777"/>
      <c r="JNN1" s="777"/>
      <c r="JNO1" s="777"/>
      <c r="JNP1" s="777"/>
      <c r="JNQ1" s="777"/>
      <c r="JNR1" s="777"/>
      <c r="JNS1" s="777"/>
      <c r="JNT1" s="777"/>
      <c r="JNU1" s="777"/>
      <c r="JNV1" s="777"/>
      <c r="JNW1" s="777"/>
      <c r="JNX1" s="777"/>
      <c r="JNY1" s="777"/>
      <c r="JNZ1" s="777"/>
      <c r="JOA1" s="777"/>
      <c r="JOB1" s="777"/>
      <c r="JOC1" s="777"/>
      <c r="JOD1" s="777"/>
      <c r="JOE1" s="777"/>
      <c r="JOF1" s="777"/>
      <c r="JOG1" s="777"/>
      <c r="JOH1" s="777"/>
      <c r="JOI1" s="777"/>
      <c r="JOJ1" s="777"/>
      <c r="JOK1" s="777"/>
      <c r="JOL1" s="777"/>
      <c r="JOM1" s="777"/>
      <c r="JON1" s="777"/>
      <c r="JOO1" s="777"/>
      <c r="JOP1" s="777"/>
      <c r="JOQ1" s="777"/>
      <c r="JOR1" s="777"/>
      <c r="JOS1" s="777"/>
      <c r="JOT1" s="777"/>
      <c r="JOU1" s="777"/>
      <c r="JOV1" s="777"/>
      <c r="JOW1" s="777"/>
      <c r="JOX1" s="777"/>
      <c r="JOY1" s="777"/>
      <c r="JOZ1" s="777"/>
      <c r="JPA1" s="777"/>
      <c r="JPB1" s="777"/>
      <c r="JPC1" s="777"/>
      <c r="JPD1" s="777"/>
      <c r="JPE1" s="777"/>
      <c r="JPF1" s="777"/>
      <c r="JPG1" s="777"/>
      <c r="JPH1" s="777"/>
      <c r="JPI1" s="777"/>
      <c r="JPJ1" s="777"/>
      <c r="JPK1" s="777"/>
      <c r="JPL1" s="777"/>
      <c r="JPM1" s="777"/>
      <c r="JPN1" s="777"/>
      <c r="JPO1" s="777"/>
      <c r="JPP1" s="777"/>
      <c r="JPQ1" s="777"/>
      <c r="JPR1" s="777"/>
      <c r="JPS1" s="777"/>
      <c r="JPT1" s="777"/>
      <c r="JPU1" s="777"/>
      <c r="JPV1" s="777"/>
      <c r="JPW1" s="777"/>
      <c r="JPX1" s="777"/>
      <c r="JPY1" s="777"/>
      <c r="JPZ1" s="777"/>
      <c r="JQA1" s="777"/>
      <c r="JQB1" s="777"/>
      <c r="JQC1" s="777"/>
      <c r="JQD1" s="777"/>
      <c r="JQE1" s="777"/>
      <c r="JQF1" s="777"/>
      <c r="JQG1" s="777"/>
      <c r="JQH1" s="777"/>
      <c r="JQI1" s="777"/>
      <c r="JQJ1" s="777"/>
      <c r="JQK1" s="777"/>
      <c r="JQL1" s="777"/>
      <c r="JQM1" s="777"/>
      <c r="JQN1" s="777"/>
      <c r="JQO1" s="777"/>
      <c r="JQP1" s="777"/>
      <c r="JQQ1" s="777"/>
      <c r="JQR1" s="777"/>
      <c r="JQS1" s="777"/>
      <c r="JQT1" s="777"/>
      <c r="JQU1" s="777"/>
      <c r="JQV1" s="777"/>
      <c r="JQW1" s="777"/>
      <c r="JQX1" s="777"/>
      <c r="JQY1" s="777"/>
      <c r="JQZ1" s="777"/>
      <c r="JRA1" s="777"/>
      <c r="JRB1" s="777"/>
      <c r="JRC1" s="777"/>
      <c r="JRD1" s="777"/>
      <c r="JRE1" s="777"/>
      <c r="JRF1" s="777"/>
      <c r="JRG1" s="777"/>
      <c r="JRH1" s="777"/>
      <c r="JRI1" s="777"/>
      <c r="JRJ1" s="777"/>
      <c r="JRK1" s="777"/>
      <c r="JRL1" s="777"/>
      <c r="JRM1" s="777"/>
      <c r="JRN1" s="777"/>
      <c r="JRO1" s="777"/>
      <c r="JRP1" s="777"/>
      <c r="JRQ1" s="777"/>
      <c r="JRR1" s="777"/>
      <c r="JRS1" s="777"/>
      <c r="JRT1" s="777"/>
      <c r="JRU1" s="777"/>
      <c r="JRV1" s="777"/>
      <c r="JRW1" s="777"/>
      <c r="JRX1" s="777"/>
      <c r="JRY1" s="777"/>
      <c r="JRZ1" s="777"/>
      <c r="JSA1" s="777"/>
      <c r="JSB1" s="777"/>
      <c r="JSC1" s="777"/>
      <c r="JSD1" s="777"/>
      <c r="JSE1" s="777"/>
      <c r="JSF1" s="777"/>
      <c r="JSG1" s="777"/>
      <c r="JSH1" s="777"/>
      <c r="JSI1" s="777"/>
      <c r="JSJ1" s="777"/>
      <c r="JSK1" s="777"/>
      <c r="JSL1" s="777"/>
      <c r="JSM1" s="777"/>
      <c r="JSN1" s="777"/>
      <c r="JSO1" s="777"/>
      <c r="JSP1" s="777"/>
      <c r="JSQ1" s="777"/>
      <c r="JSR1" s="777"/>
      <c r="JSS1" s="777"/>
      <c r="JST1" s="777"/>
      <c r="JSU1" s="777"/>
      <c r="JSV1" s="777"/>
      <c r="JSW1" s="777"/>
      <c r="JSX1" s="777"/>
      <c r="JSY1" s="777"/>
      <c r="JSZ1" s="777"/>
      <c r="JTA1" s="777"/>
      <c r="JTB1" s="777"/>
      <c r="JTC1" s="777"/>
      <c r="JTD1" s="777"/>
      <c r="JTE1" s="777"/>
      <c r="JTF1" s="777"/>
      <c r="JTG1" s="777"/>
      <c r="JTH1" s="777"/>
      <c r="JTI1" s="777"/>
      <c r="JTJ1" s="777"/>
      <c r="JTK1" s="777"/>
      <c r="JTL1" s="777"/>
      <c r="JTM1" s="777"/>
      <c r="JTN1" s="777"/>
      <c r="JTO1" s="777"/>
      <c r="JTP1" s="777"/>
      <c r="JTQ1" s="777"/>
      <c r="JTR1" s="777"/>
      <c r="JTS1" s="777"/>
      <c r="JTT1" s="777"/>
      <c r="JTU1" s="777"/>
      <c r="JTV1" s="777"/>
      <c r="JTW1" s="777"/>
      <c r="JTX1" s="777"/>
      <c r="JTY1" s="777"/>
      <c r="JTZ1" s="777"/>
      <c r="JUA1" s="777"/>
      <c r="JUB1" s="777"/>
      <c r="JUC1" s="777"/>
      <c r="JUD1" s="777"/>
      <c r="JUE1" s="777"/>
      <c r="JUF1" s="777"/>
      <c r="JUG1" s="777"/>
      <c r="JUH1" s="777"/>
      <c r="JUI1" s="777"/>
      <c r="JUJ1" s="777"/>
      <c r="JUK1" s="777"/>
      <c r="JUL1" s="777"/>
      <c r="JUM1" s="777"/>
      <c r="JUN1" s="777"/>
      <c r="JUO1" s="777"/>
      <c r="JUP1" s="777"/>
      <c r="JUQ1" s="777"/>
      <c r="JUR1" s="777"/>
      <c r="JUS1" s="777"/>
      <c r="JUT1" s="777"/>
      <c r="JUU1" s="777"/>
      <c r="JUV1" s="777"/>
      <c r="JUW1" s="777"/>
      <c r="JUX1" s="777"/>
      <c r="JUY1" s="777"/>
      <c r="JUZ1" s="777"/>
      <c r="JVA1" s="777"/>
      <c r="JVB1" s="777"/>
      <c r="JVC1" s="777"/>
      <c r="JVD1" s="777"/>
      <c r="JVE1" s="777"/>
      <c r="JVF1" s="777"/>
      <c r="JVG1" s="777"/>
      <c r="JVH1" s="777"/>
      <c r="JVI1" s="777"/>
      <c r="JVJ1" s="777"/>
      <c r="JVK1" s="777"/>
      <c r="JVL1" s="777"/>
      <c r="JVM1" s="777"/>
      <c r="JVN1" s="777"/>
      <c r="JVO1" s="777"/>
      <c r="JVP1" s="777"/>
      <c r="JVQ1" s="777"/>
      <c r="JVR1" s="777"/>
      <c r="JVS1" s="777"/>
      <c r="JVT1" s="777"/>
      <c r="JVU1" s="777"/>
      <c r="JVV1" s="777"/>
      <c r="JVW1" s="777"/>
      <c r="JVX1" s="777"/>
      <c r="JVY1" s="777"/>
      <c r="JVZ1" s="777"/>
      <c r="JWA1" s="777"/>
      <c r="JWB1" s="777"/>
      <c r="JWC1" s="777"/>
      <c r="JWD1" s="777"/>
      <c r="JWE1" s="777"/>
      <c r="JWF1" s="777"/>
      <c r="JWG1" s="777"/>
      <c r="JWH1" s="777"/>
      <c r="JWI1" s="777"/>
      <c r="JWJ1" s="777"/>
      <c r="JWK1" s="777"/>
      <c r="JWL1" s="777"/>
      <c r="JWM1" s="777"/>
      <c r="JWN1" s="777"/>
      <c r="JWO1" s="777"/>
      <c r="JWP1" s="777"/>
      <c r="JWQ1" s="777"/>
      <c r="JWR1" s="777"/>
      <c r="JWS1" s="777"/>
      <c r="JWT1" s="777"/>
      <c r="JWU1" s="777"/>
      <c r="JWV1" s="777"/>
      <c r="JWW1" s="777"/>
      <c r="JWX1" s="777"/>
      <c r="JWY1" s="777"/>
      <c r="JWZ1" s="777"/>
      <c r="JXA1" s="777"/>
      <c r="JXB1" s="777"/>
      <c r="JXC1" s="777"/>
      <c r="JXD1" s="777"/>
      <c r="JXE1" s="777"/>
      <c r="JXF1" s="777"/>
      <c r="JXG1" s="777"/>
      <c r="JXH1" s="777"/>
      <c r="JXI1" s="777"/>
      <c r="JXJ1" s="777"/>
      <c r="JXK1" s="777"/>
      <c r="JXL1" s="777"/>
      <c r="JXM1" s="777"/>
      <c r="JXN1" s="777"/>
      <c r="JXO1" s="777"/>
      <c r="JXP1" s="777"/>
      <c r="JXQ1" s="777"/>
      <c r="JXR1" s="777"/>
      <c r="JXS1" s="777"/>
      <c r="JXT1" s="777"/>
      <c r="JXU1" s="777"/>
      <c r="JXV1" s="777"/>
      <c r="JXW1" s="777"/>
      <c r="JXX1" s="777"/>
      <c r="JXY1" s="777"/>
      <c r="JXZ1" s="777"/>
      <c r="JYA1" s="777"/>
      <c r="JYB1" s="777"/>
      <c r="JYC1" s="777"/>
      <c r="JYD1" s="777"/>
      <c r="JYE1" s="777"/>
      <c r="JYF1" s="777"/>
      <c r="JYG1" s="777"/>
      <c r="JYH1" s="777"/>
      <c r="JYI1" s="777"/>
      <c r="JYJ1" s="777"/>
      <c r="JYK1" s="777"/>
      <c r="JYL1" s="777"/>
      <c r="JYM1" s="777"/>
      <c r="JYN1" s="777"/>
      <c r="JYO1" s="777"/>
      <c r="JYP1" s="777"/>
      <c r="JYQ1" s="777"/>
      <c r="JYR1" s="777"/>
      <c r="JYS1" s="777"/>
      <c r="JYT1" s="777"/>
      <c r="JYU1" s="777"/>
      <c r="JYV1" s="777"/>
      <c r="JYW1" s="777"/>
      <c r="JYX1" s="777"/>
      <c r="JYY1" s="777"/>
      <c r="JYZ1" s="777"/>
      <c r="JZA1" s="777"/>
      <c r="JZB1" s="777"/>
      <c r="JZC1" s="777"/>
      <c r="JZD1" s="777"/>
      <c r="JZE1" s="777"/>
      <c r="JZF1" s="777"/>
      <c r="JZG1" s="777"/>
      <c r="JZH1" s="777"/>
      <c r="JZI1" s="777"/>
      <c r="JZJ1" s="777"/>
      <c r="JZK1" s="777"/>
      <c r="JZL1" s="777"/>
      <c r="JZM1" s="777"/>
      <c r="JZN1" s="777"/>
      <c r="JZO1" s="777"/>
      <c r="JZP1" s="777"/>
      <c r="JZQ1" s="777"/>
      <c r="JZR1" s="777"/>
      <c r="JZS1" s="777"/>
      <c r="JZT1" s="777"/>
      <c r="JZU1" s="777"/>
      <c r="JZV1" s="777"/>
      <c r="JZW1" s="777"/>
      <c r="JZX1" s="777"/>
      <c r="JZY1" s="777"/>
      <c r="JZZ1" s="777"/>
      <c r="KAA1" s="777"/>
      <c r="KAB1" s="777"/>
      <c r="KAC1" s="777"/>
      <c r="KAD1" s="777"/>
      <c r="KAE1" s="777"/>
      <c r="KAF1" s="777"/>
      <c r="KAG1" s="777"/>
      <c r="KAH1" s="777"/>
      <c r="KAI1" s="777"/>
      <c r="KAJ1" s="777"/>
      <c r="KAK1" s="777"/>
      <c r="KAL1" s="777"/>
      <c r="KAM1" s="777"/>
      <c r="KAN1" s="777"/>
      <c r="KAO1" s="777"/>
      <c r="KAP1" s="777"/>
      <c r="KAQ1" s="777"/>
      <c r="KAR1" s="777"/>
      <c r="KAS1" s="777"/>
      <c r="KAT1" s="777"/>
      <c r="KAU1" s="777"/>
      <c r="KAV1" s="777"/>
      <c r="KAW1" s="777"/>
      <c r="KAX1" s="777"/>
      <c r="KAY1" s="777"/>
      <c r="KAZ1" s="777"/>
      <c r="KBA1" s="777"/>
      <c r="KBB1" s="777"/>
      <c r="KBC1" s="777"/>
      <c r="KBD1" s="777"/>
      <c r="KBE1" s="777"/>
      <c r="KBF1" s="777"/>
      <c r="KBG1" s="777"/>
      <c r="KBH1" s="777"/>
      <c r="KBI1" s="777"/>
      <c r="KBJ1" s="777"/>
      <c r="KBK1" s="777"/>
      <c r="KBL1" s="777"/>
      <c r="KBM1" s="777"/>
      <c r="KBN1" s="777"/>
      <c r="KBO1" s="777"/>
      <c r="KBP1" s="777"/>
      <c r="KBQ1" s="777"/>
      <c r="KBR1" s="777"/>
      <c r="KBS1" s="777"/>
      <c r="KBT1" s="777"/>
      <c r="KBU1" s="777"/>
      <c r="KBV1" s="777"/>
      <c r="KBW1" s="777"/>
      <c r="KBX1" s="777"/>
      <c r="KBY1" s="777"/>
      <c r="KBZ1" s="777"/>
      <c r="KCA1" s="777"/>
      <c r="KCB1" s="777"/>
      <c r="KCC1" s="777"/>
      <c r="KCD1" s="777"/>
      <c r="KCE1" s="777"/>
      <c r="KCF1" s="777"/>
      <c r="KCG1" s="777"/>
      <c r="KCH1" s="777"/>
      <c r="KCI1" s="777"/>
      <c r="KCJ1" s="777"/>
      <c r="KCK1" s="777"/>
      <c r="KCL1" s="777"/>
      <c r="KCM1" s="777"/>
      <c r="KCN1" s="777"/>
      <c r="KCO1" s="777"/>
      <c r="KCP1" s="777"/>
      <c r="KCQ1" s="777"/>
      <c r="KCR1" s="777"/>
      <c r="KCS1" s="777"/>
      <c r="KCT1" s="777"/>
      <c r="KCU1" s="777"/>
      <c r="KCV1" s="777"/>
      <c r="KCW1" s="777"/>
      <c r="KCX1" s="777"/>
      <c r="KCY1" s="777"/>
      <c r="KCZ1" s="777"/>
      <c r="KDA1" s="777"/>
      <c r="KDB1" s="777"/>
      <c r="KDC1" s="777"/>
      <c r="KDD1" s="777"/>
      <c r="KDE1" s="777"/>
      <c r="KDF1" s="777"/>
      <c r="KDG1" s="777"/>
      <c r="KDH1" s="777"/>
      <c r="KDI1" s="777"/>
      <c r="KDJ1" s="777"/>
      <c r="KDK1" s="777"/>
      <c r="KDL1" s="777"/>
      <c r="KDM1" s="777"/>
      <c r="KDN1" s="777"/>
      <c r="KDO1" s="777"/>
      <c r="KDP1" s="777"/>
      <c r="KDQ1" s="777"/>
      <c r="KDR1" s="777"/>
      <c r="KDS1" s="777"/>
      <c r="KDT1" s="777"/>
      <c r="KDU1" s="777"/>
      <c r="KDV1" s="777"/>
      <c r="KDW1" s="777"/>
      <c r="KDX1" s="777"/>
      <c r="KDY1" s="777"/>
      <c r="KDZ1" s="777"/>
      <c r="KEA1" s="777"/>
      <c r="KEB1" s="777"/>
      <c r="KEC1" s="777"/>
      <c r="KED1" s="777"/>
      <c r="KEE1" s="777"/>
      <c r="KEF1" s="777"/>
      <c r="KEG1" s="777"/>
      <c r="KEH1" s="777"/>
      <c r="KEI1" s="777"/>
      <c r="KEJ1" s="777"/>
      <c r="KEK1" s="777"/>
      <c r="KEL1" s="777"/>
      <c r="KEM1" s="777"/>
      <c r="KEN1" s="777"/>
      <c r="KEO1" s="777"/>
      <c r="KEP1" s="777"/>
      <c r="KEQ1" s="777"/>
      <c r="KER1" s="777"/>
      <c r="KES1" s="777"/>
      <c r="KET1" s="777"/>
      <c r="KEU1" s="777"/>
      <c r="KEV1" s="777"/>
      <c r="KEW1" s="777"/>
      <c r="KEX1" s="777"/>
      <c r="KEY1" s="777"/>
      <c r="KEZ1" s="777"/>
      <c r="KFA1" s="777"/>
      <c r="KFB1" s="777"/>
      <c r="KFC1" s="777"/>
      <c r="KFD1" s="777"/>
      <c r="KFE1" s="777"/>
      <c r="KFF1" s="777"/>
      <c r="KFG1" s="777"/>
      <c r="KFH1" s="777"/>
      <c r="KFI1" s="777"/>
      <c r="KFJ1" s="777"/>
      <c r="KFK1" s="777"/>
      <c r="KFL1" s="777"/>
      <c r="KFM1" s="777"/>
      <c r="KFN1" s="777"/>
      <c r="KFO1" s="777"/>
      <c r="KFP1" s="777"/>
      <c r="KFQ1" s="777"/>
      <c r="KFR1" s="777"/>
      <c r="KFS1" s="777"/>
      <c r="KFT1" s="777"/>
      <c r="KFU1" s="777"/>
      <c r="KFV1" s="777"/>
      <c r="KFW1" s="777"/>
      <c r="KFX1" s="777"/>
      <c r="KFY1" s="777"/>
      <c r="KFZ1" s="777"/>
      <c r="KGA1" s="777"/>
      <c r="KGB1" s="777"/>
      <c r="KGC1" s="777"/>
      <c r="KGD1" s="777"/>
      <c r="KGE1" s="777"/>
      <c r="KGF1" s="777"/>
      <c r="KGG1" s="777"/>
      <c r="KGH1" s="777"/>
      <c r="KGI1" s="777"/>
      <c r="KGJ1" s="777"/>
      <c r="KGK1" s="777"/>
      <c r="KGL1" s="777"/>
      <c r="KGM1" s="777"/>
      <c r="KGN1" s="777"/>
      <c r="KGO1" s="777"/>
      <c r="KGP1" s="777"/>
      <c r="KGQ1" s="777"/>
      <c r="KGR1" s="777"/>
      <c r="KGS1" s="777"/>
      <c r="KGT1" s="777"/>
      <c r="KGU1" s="777"/>
      <c r="KGV1" s="777"/>
      <c r="KGW1" s="777"/>
      <c r="KGX1" s="777"/>
      <c r="KGY1" s="777"/>
      <c r="KGZ1" s="777"/>
      <c r="KHA1" s="777"/>
      <c r="KHB1" s="777"/>
      <c r="KHC1" s="777"/>
      <c r="KHD1" s="777"/>
      <c r="KHE1" s="777"/>
      <c r="KHF1" s="777"/>
      <c r="KHG1" s="777"/>
      <c r="KHH1" s="777"/>
      <c r="KHI1" s="777"/>
      <c r="KHJ1" s="777"/>
      <c r="KHK1" s="777"/>
      <c r="KHL1" s="777"/>
      <c r="KHM1" s="777"/>
      <c r="KHN1" s="777"/>
      <c r="KHO1" s="777"/>
      <c r="KHP1" s="777"/>
      <c r="KHQ1" s="777"/>
      <c r="KHR1" s="777"/>
      <c r="KHS1" s="777"/>
      <c r="KHT1" s="777"/>
      <c r="KHU1" s="777"/>
      <c r="KHV1" s="777"/>
      <c r="KHW1" s="777"/>
      <c r="KHX1" s="777"/>
      <c r="KHY1" s="777"/>
      <c r="KHZ1" s="777"/>
      <c r="KIA1" s="777"/>
      <c r="KIB1" s="777"/>
      <c r="KIC1" s="777"/>
      <c r="KID1" s="777"/>
      <c r="KIE1" s="777"/>
      <c r="KIF1" s="777"/>
      <c r="KIG1" s="777"/>
      <c r="KIH1" s="777"/>
      <c r="KII1" s="777"/>
      <c r="KIJ1" s="777"/>
      <c r="KIK1" s="777"/>
      <c r="KIL1" s="777"/>
      <c r="KIM1" s="777"/>
      <c r="KIN1" s="777"/>
      <c r="KIO1" s="777"/>
      <c r="KIP1" s="777"/>
      <c r="KIQ1" s="777"/>
      <c r="KIR1" s="777"/>
      <c r="KIS1" s="777"/>
      <c r="KIT1" s="777"/>
      <c r="KIU1" s="777"/>
      <c r="KIV1" s="777"/>
      <c r="KIW1" s="777"/>
      <c r="KIX1" s="777"/>
      <c r="KIY1" s="777"/>
      <c r="KIZ1" s="777"/>
      <c r="KJA1" s="777"/>
      <c r="KJB1" s="777"/>
      <c r="KJC1" s="777"/>
      <c r="KJD1" s="777"/>
      <c r="KJE1" s="777"/>
      <c r="KJF1" s="777"/>
      <c r="KJG1" s="777"/>
      <c r="KJH1" s="777"/>
      <c r="KJI1" s="777"/>
      <c r="KJJ1" s="777"/>
      <c r="KJK1" s="777"/>
      <c r="KJL1" s="777"/>
      <c r="KJM1" s="777"/>
      <c r="KJN1" s="777"/>
      <c r="KJO1" s="777"/>
      <c r="KJP1" s="777"/>
      <c r="KJQ1" s="777"/>
      <c r="KJR1" s="777"/>
      <c r="KJS1" s="777"/>
      <c r="KJT1" s="777"/>
      <c r="KJU1" s="777"/>
      <c r="KJV1" s="777"/>
      <c r="KJW1" s="777"/>
      <c r="KJX1" s="777"/>
      <c r="KJY1" s="777"/>
      <c r="KJZ1" s="777"/>
      <c r="KKA1" s="777"/>
      <c r="KKB1" s="777"/>
      <c r="KKC1" s="777"/>
      <c r="KKD1" s="777"/>
      <c r="KKE1" s="777"/>
      <c r="KKF1" s="777"/>
      <c r="KKG1" s="777"/>
      <c r="KKH1" s="777"/>
      <c r="KKI1" s="777"/>
      <c r="KKJ1" s="777"/>
      <c r="KKK1" s="777"/>
      <c r="KKL1" s="777"/>
      <c r="KKM1" s="777"/>
      <c r="KKN1" s="777"/>
      <c r="KKO1" s="777"/>
      <c r="KKP1" s="777"/>
      <c r="KKQ1" s="777"/>
      <c r="KKR1" s="777"/>
      <c r="KKS1" s="777"/>
      <c r="KKT1" s="777"/>
      <c r="KKU1" s="777"/>
      <c r="KKV1" s="777"/>
      <c r="KKW1" s="777"/>
      <c r="KKX1" s="777"/>
      <c r="KKY1" s="777"/>
      <c r="KKZ1" s="777"/>
      <c r="KLA1" s="777"/>
      <c r="KLB1" s="777"/>
      <c r="KLC1" s="777"/>
      <c r="KLD1" s="777"/>
      <c r="KLE1" s="777"/>
      <c r="KLF1" s="777"/>
      <c r="KLG1" s="777"/>
      <c r="KLH1" s="777"/>
      <c r="KLI1" s="777"/>
      <c r="KLJ1" s="777"/>
      <c r="KLK1" s="777"/>
      <c r="KLL1" s="777"/>
      <c r="KLM1" s="777"/>
      <c r="KLN1" s="777"/>
      <c r="KLO1" s="777"/>
      <c r="KLP1" s="777"/>
      <c r="KLQ1" s="777"/>
      <c r="KLR1" s="777"/>
      <c r="KLS1" s="777"/>
      <c r="KLT1" s="777"/>
      <c r="KLU1" s="777"/>
      <c r="KLV1" s="777"/>
      <c r="KLW1" s="777"/>
      <c r="KLX1" s="777"/>
      <c r="KLY1" s="777"/>
      <c r="KLZ1" s="777"/>
      <c r="KMA1" s="777"/>
      <c r="KMB1" s="777"/>
      <c r="KMC1" s="777"/>
      <c r="KMD1" s="777"/>
      <c r="KME1" s="777"/>
      <c r="KMF1" s="777"/>
      <c r="KMG1" s="777"/>
      <c r="KMH1" s="777"/>
      <c r="KMI1" s="777"/>
      <c r="KMJ1" s="777"/>
      <c r="KMK1" s="777"/>
      <c r="KML1" s="777"/>
      <c r="KMM1" s="777"/>
      <c r="KMN1" s="777"/>
      <c r="KMO1" s="777"/>
      <c r="KMP1" s="777"/>
      <c r="KMQ1" s="777"/>
      <c r="KMR1" s="777"/>
      <c r="KMS1" s="777"/>
      <c r="KMT1" s="777"/>
      <c r="KMU1" s="777"/>
      <c r="KMV1" s="777"/>
      <c r="KMW1" s="777"/>
      <c r="KMX1" s="777"/>
      <c r="KMY1" s="777"/>
      <c r="KMZ1" s="777"/>
      <c r="KNA1" s="777"/>
      <c r="KNB1" s="777"/>
      <c r="KNC1" s="777"/>
      <c r="KND1" s="777"/>
      <c r="KNE1" s="777"/>
      <c r="KNF1" s="777"/>
      <c r="KNG1" s="777"/>
      <c r="KNH1" s="777"/>
      <c r="KNI1" s="777"/>
      <c r="KNJ1" s="777"/>
      <c r="KNK1" s="777"/>
      <c r="KNL1" s="777"/>
      <c r="KNM1" s="777"/>
      <c r="KNN1" s="777"/>
      <c r="KNO1" s="777"/>
      <c r="KNP1" s="777"/>
      <c r="KNQ1" s="777"/>
      <c r="KNR1" s="777"/>
      <c r="KNS1" s="777"/>
      <c r="KNT1" s="777"/>
      <c r="KNU1" s="777"/>
      <c r="KNV1" s="777"/>
      <c r="KNW1" s="777"/>
      <c r="KNX1" s="777"/>
      <c r="KNY1" s="777"/>
      <c r="KNZ1" s="777"/>
      <c r="KOA1" s="777"/>
      <c r="KOB1" s="777"/>
      <c r="KOC1" s="777"/>
      <c r="KOD1" s="777"/>
      <c r="KOE1" s="777"/>
      <c r="KOF1" s="777"/>
      <c r="KOG1" s="777"/>
      <c r="KOH1" s="777"/>
      <c r="KOI1" s="777"/>
      <c r="KOJ1" s="777"/>
      <c r="KOK1" s="777"/>
      <c r="KOL1" s="777"/>
      <c r="KOM1" s="777"/>
      <c r="KON1" s="777"/>
      <c r="KOO1" s="777"/>
      <c r="KOP1" s="777"/>
      <c r="KOQ1" s="777"/>
      <c r="KOR1" s="777"/>
      <c r="KOS1" s="777"/>
      <c r="KOT1" s="777"/>
      <c r="KOU1" s="777"/>
      <c r="KOV1" s="777"/>
      <c r="KOW1" s="777"/>
      <c r="KOX1" s="777"/>
      <c r="KOY1" s="777"/>
      <c r="KOZ1" s="777"/>
      <c r="KPA1" s="777"/>
      <c r="KPB1" s="777"/>
      <c r="KPC1" s="777"/>
      <c r="KPD1" s="777"/>
      <c r="KPE1" s="777"/>
      <c r="KPF1" s="777"/>
      <c r="KPG1" s="777"/>
      <c r="KPH1" s="777"/>
      <c r="KPI1" s="777"/>
      <c r="KPJ1" s="777"/>
      <c r="KPK1" s="777"/>
      <c r="KPL1" s="777"/>
      <c r="KPM1" s="777"/>
      <c r="KPN1" s="777"/>
      <c r="KPO1" s="777"/>
      <c r="KPP1" s="777"/>
      <c r="KPQ1" s="777"/>
      <c r="KPR1" s="777"/>
      <c r="KPS1" s="777"/>
      <c r="KPT1" s="777"/>
      <c r="KPU1" s="777"/>
      <c r="KPV1" s="777"/>
      <c r="KPW1" s="777"/>
      <c r="KPX1" s="777"/>
      <c r="KPY1" s="777"/>
      <c r="KPZ1" s="777"/>
      <c r="KQA1" s="777"/>
      <c r="KQB1" s="777"/>
      <c r="KQC1" s="777"/>
      <c r="KQD1" s="777"/>
      <c r="KQE1" s="777"/>
      <c r="KQF1" s="777"/>
      <c r="KQG1" s="777"/>
      <c r="KQH1" s="777"/>
      <c r="KQI1" s="777"/>
      <c r="KQJ1" s="777"/>
      <c r="KQK1" s="777"/>
      <c r="KQL1" s="777"/>
      <c r="KQM1" s="777"/>
      <c r="KQN1" s="777"/>
      <c r="KQO1" s="777"/>
      <c r="KQP1" s="777"/>
      <c r="KQQ1" s="777"/>
      <c r="KQR1" s="777"/>
      <c r="KQS1" s="777"/>
      <c r="KQT1" s="777"/>
      <c r="KQU1" s="777"/>
      <c r="KQV1" s="777"/>
      <c r="KQW1" s="777"/>
      <c r="KQX1" s="777"/>
      <c r="KQY1" s="777"/>
      <c r="KQZ1" s="777"/>
      <c r="KRA1" s="777"/>
      <c r="KRB1" s="777"/>
      <c r="KRC1" s="777"/>
      <c r="KRD1" s="777"/>
      <c r="KRE1" s="777"/>
      <c r="KRF1" s="777"/>
      <c r="KRG1" s="777"/>
      <c r="KRH1" s="777"/>
      <c r="KRI1" s="777"/>
      <c r="KRJ1" s="777"/>
      <c r="KRK1" s="777"/>
      <c r="KRL1" s="777"/>
      <c r="KRM1" s="777"/>
      <c r="KRN1" s="777"/>
      <c r="KRO1" s="777"/>
      <c r="KRP1" s="777"/>
      <c r="KRQ1" s="777"/>
      <c r="KRR1" s="777"/>
      <c r="KRS1" s="777"/>
      <c r="KRT1" s="777"/>
      <c r="KRU1" s="777"/>
      <c r="KRV1" s="777"/>
      <c r="KRW1" s="777"/>
      <c r="KRX1" s="777"/>
      <c r="KRY1" s="777"/>
      <c r="KRZ1" s="777"/>
      <c r="KSA1" s="777"/>
      <c r="KSB1" s="777"/>
      <c r="KSC1" s="777"/>
      <c r="KSD1" s="777"/>
      <c r="KSE1" s="777"/>
      <c r="KSF1" s="777"/>
      <c r="KSG1" s="777"/>
      <c r="KSH1" s="777"/>
      <c r="KSI1" s="777"/>
      <c r="KSJ1" s="777"/>
      <c r="KSK1" s="777"/>
      <c r="KSL1" s="777"/>
      <c r="KSM1" s="777"/>
      <c r="KSN1" s="777"/>
      <c r="KSO1" s="777"/>
      <c r="KSP1" s="777"/>
      <c r="KSQ1" s="777"/>
      <c r="KSR1" s="777"/>
      <c r="KSS1" s="777"/>
      <c r="KST1" s="777"/>
      <c r="KSU1" s="777"/>
      <c r="KSV1" s="777"/>
      <c r="KSW1" s="777"/>
      <c r="KSX1" s="777"/>
      <c r="KSY1" s="777"/>
      <c r="KSZ1" s="777"/>
      <c r="KTA1" s="777"/>
      <c r="KTB1" s="777"/>
      <c r="KTC1" s="777"/>
      <c r="KTD1" s="777"/>
      <c r="KTE1" s="777"/>
      <c r="KTF1" s="777"/>
      <c r="KTG1" s="777"/>
      <c r="KTH1" s="777"/>
      <c r="KTI1" s="777"/>
      <c r="KTJ1" s="777"/>
      <c r="KTK1" s="777"/>
      <c r="KTL1" s="777"/>
      <c r="KTM1" s="777"/>
      <c r="KTN1" s="777"/>
      <c r="KTO1" s="777"/>
      <c r="KTP1" s="777"/>
      <c r="KTQ1" s="777"/>
      <c r="KTR1" s="777"/>
      <c r="KTS1" s="777"/>
      <c r="KTT1" s="777"/>
      <c r="KTU1" s="777"/>
      <c r="KTV1" s="777"/>
      <c r="KTW1" s="777"/>
      <c r="KTX1" s="777"/>
      <c r="KTY1" s="777"/>
      <c r="KTZ1" s="777"/>
      <c r="KUA1" s="777"/>
      <c r="KUB1" s="777"/>
      <c r="KUC1" s="777"/>
      <c r="KUD1" s="777"/>
      <c r="KUE1" s="777"/>
      <c r="KUF1" s="777"/>
      <c r="KUG1" s="777"/>
      <c r="KUH1" s="777"/>
      <c r="KUI1" s="777"/>
      <c r="KUJ1" s="777"/>
      <c r="KUK1" s="777"/>
      <c r="KUL1" s="777"/>
      <c r="KUM1" s="777"/>
      <c r="KUN1" s="777"/>
      <c r="KUO1" s="777"/>
      <c r="KUP1" s="777"/>
      <c r="KUQ1" s="777"/>
      <c r="KUR1" s="777"/>
      <c r="KUS1" s="777"/>
      <c r="KUT1" s="777"/>
      <c r="KUU1" s="777"/>
      <c r="KUV1" s="777"/>
      <c r="KUW1" s="777"/>
      <c r="KUX1" s="777"/>
      <c r="KUY1" s="777"/>
      <c r="KUZ1" s="777"/>
      <c r="KVA1" s="777"/>
      <c r="KVB1" s="777"/>
      <c r="KVC1" s="777"/>
      <c r="KVD1" s="777"/>
      <c r="KVE1" s="777"/>
      <c r="KVF1" s="777"/>
      <c r="KVG1" s="777"/>
      <c r="KVH1" s="777"/>
      <c r="KVI1" s="777"/>
      <c r="KVJ1" s="777"/>
      <c r="KVK1" s="777"/>
      <c r="KVL1" s="777"/>
      <c r="KVM1" s="777"/>
      <c r="KVN1" s="777"/>
      <c r="KVO1" s="777"/>
      <c r="KVP1" s="777"/>
      <c r="KVQ1" s="777"/>
      <c r="KVR1" s="777"/>
      <c r="KVS1" s="777"/>
      <c r="KVT1" s="777"/>
      <c r="KVU1" s="777"/>
      <c r="KVV1" s="777"/>
      <c r="KVW1" s="777"/>
      <c r="KVX1" s="777"/>
      <c r="KVY1" s="777"/>
      <c r="KVZ1" s="777"/>
      <c r="KWA1" s="777"/>
      <c r="KWB1" s="777"/>
      <c r="KWC1" s="777"/>
      <c r="KWD1" s="777"/>
      <c r="KWE1" s="777"/>
      <c r="KWF1" s="777"/>
      <c r="KWG1" s="777"/>
      <c r="KWH1" s="777"/>
      <c r="KWI1" s="777"/>
      <c r="KWJ1" s="777"/>
      <c r="KWK1" s="777"/>
      <c r="KWL1" s="777"/>
      <c r="KWM1" s="777"/>
      <c r="KWN1" s="777"/>
      <c r="KWO1" s="777"/>
      <c r="KWP1" s="777"/>
      <c r="KWQ1" s="777"/>
      <c r="KWR1" s="777"/>
      <c r="KWS1" s="777"/>
      <c r="KWT1" s="777"/>
      <c r="KWU1" s="777"/>
      <c r="KWV1" s="777"/>
      <c r="KWW1" s="777"/>
      <c r="KWX1" s="777"/>
      <c r="KWY1" s="777"/>
      <c r="KWZ1" s="777"/>
      <c r="KXA1" s="777"/>
      <c r="KXB1" s="777"/>
      <c r="KXC1" s="777"/>
      <c r="KXD1" s="777"/>
      <c r="KXE1" s="777"/>
      <c r="KXF1" s="777"/>
      <c r="KXG1" s="777"/>
      <c r="KXH1" s="777"/>
      <c r="KXI1" s="777"/>
      <c r="KXJ1" s="777"/>
      <c r="KXK1" s="777"/>
      <c r="KXL1" s="777"/>
      <c r="KXM1" s="777"/>
      <c r="KXN1" s="777"/>
      <c r="KXO1" s="777"/>
      <c r="KXP1" s="777"/>
      <c r="KXQ1" s="777"/>
      <c r="KXR1" s="777"/>
      <c r="KXS1" s="777"/>
      <c r="KXT1" s="777"/>
      <c r="KXU1" s="777"/>
      <c r="KXV1" s="777"/>
      <c r="KXW1" s="777"/>
      <c r="KXX1" s="777"/>
      <c r="KXY1" s="777"/>
      <c r="KXZ1" s="777"/>
      <c r="KYA1" s="777"/>
      <c r="KYB1" s="777"/>
      <c r="KYC1" s="777"/>
      <c r="KYD1" s="777"/>
      <c r="KYE1" s="777"/>
      <c r="KYF1" s="777"/>
      <c r="KYG1" s="777"/>
      <c r="KYH1" s="777"/>
      <c r="KYI1" s="777"/>
      <c r="KYJ1" s="777"/>
      <c r="KYK1" s="777"/>
      <c r="KYL1" s="777"/>
      <c r="KYM1" s="777"/>
      <c r="KYN1" s="777"/>
      <c r="KYO1" s="777"/>
      <c r="KYP1" s="777"/>
      <c r="KYQ1" s="777"/>
      <c r="KYR1" s="777"/>
      <c r="KYS1" s="777"/>
      <c r="KYT1" s="777"/>
      <c r="KYU1" s="777"/>
      <c r="KYV1" s="777"/>
      <c r="KYW1" s="777"/>
      <c r="KYX1" s="777"/>
      <c r="KYY1" s="777"/>
      <c r="KYZ1" s="777"/>
      <c r="KZA1" s="777"/>
      <c r="KZB1" s="777"/>
      <c r="KZC1" s="777"/>
      <c r="KZD1" s="777"/>
      <c r="KZE1" s="777"/>
      <c r="KZF1" s="777"/>
      <c r="KZG1" s="777"/>
      <c r="KZH1" s="777"/>
      <c r="KZI1" s="777"/>
      <c r="KZJ1" s="777"/>
      <c r="KZK1" s="777"/>
      <c r="KZL1" s="777"/>
      <c r="KZM1" s="777"/>
      <c r="KZN1" s="777"/>
      <c r="KZO1" s="777"/>
      <c r="KZP1" s="777"/>
      <c r="KZQ1" s="777"/>
      <c r="KZR1" s="777"/>
      <c r="KZS1" s="777"/>
      <c r="KZT1" s="777"/>
      <c r="KZU1" s="777"/>
      <c r="KZV1" s="777"/>
      <c r="KZW1" s="777"/>
      <c r="KZX1" s="777"/>
      <c r="KZY1" s="777"/>
      <c r="KZZ1" s="777"/>
      <c r="LAA1" s="777"/>
      <c r="LAB1" s="777"/>
      <c r="LAC1" s="777"/>
      <c r="LAD1" s="777"/>
      <c r="LAE1" s="777"/>
      <c r="LAF1" s="777"/>
      <c r="LAG1" s="777"/>
      <c r="LAH1" s="777"/>
      <c r="LAI1" s="777"/>
      <c r="LAJ1" s="777"/>
      <c r="LAK1" s="777"/>
      <c r="LAL1" s="777"/>
      <c r="LAM1" s="777"/>
      <c r="LAN1" s="777"/>
      <c r="LAO1" s="777"/>
      <c r="LAP1" s="777"/>
      <c r="LAQ1" s="777"/>
      <c r="LAR1" s="777"/>
      <c r="LAS1" s="777"/>
      <c r="LAT1" s="777"/>
      <c r="LAU1" s="777"/>
      <c r="LAV1" s="777"/>
      <c r="LAW1" s="777"/>
      <c r="LAX1" s="777"/>
      <c r="LAY1" s="777"/>
      <c r="LAZ1" s="777"/>
      <c r="LBA1" s="777"/>
      <c r="LBB1" s="777"/>
      <c r="LBC1" s="777"/>
      <c r="LBD1" s="777"/>
      <c r="LBE1" s="777"/>
      <c r="LBF1" s="777"/>
      <c r="LBG1" s="777"/>
      <c r="LBH1" s="777"/>
      <c r="LBI1" s="777"/>
      <c r="LBJ1" s="777"/>
      <c r="LBK1" s="777"/>
      <c r="LBL1" s="777"/>
      <c r="LBM1" s="777"/>
      <c r="LBN1" s="777"/>
      <c r="LBO1" s="777"/>
      <c r="LBP1" s="777"/>
      <c r="LBQ1" s="777"/>
      <c r="LBR1" s="777"/>
      <c r="LBS1" s="777"/>
      <c r="LBT1" s="777"/>
      <c r="LBU1" s="777"/>
      <c r="LBV1" s="777"/>
      <c r="LBW1" s="777"/>
      <c r="LBX1" s="777"/>
      <c r="LBY1" s="777"/>
      <c r="LBZ1" s="777"/>
      <c r="LCA1" s="777"/>
      <c r="LCB1" s="777"/>
      <c r="LCC1" s="777"/>
      <c r="LCD1" s="777"/>
      <c r="LCE1" s="777"/>
      <c r="LCF1" s="777"/>
      <c r="LCG1" s="777"/>
      <c r="LCH1" s="777"/>
      <c r="LCI1" s="777"/>
      <c r="LCJ1" s="777"/>
      <c r="LCK1" s="777"/>
      <c r="LCL1" s="777"/>
      <c r="LCM1" s="777"/>
      <c r="LCN1" s="777"/>
      <c r="LCO1" s="777"/>
      <c r="LCP1" s="777"/>
      <c r="LCQ1" s="777"/>
      <c r="LCR1" s="777"/>
      <c r="LCS1" s="777"/>
      <c r="LCT1" s="777"/>
      <c r="LCU1" s="777"/>
      <c r="LCV1" s="777"/>
      <c r="LCW1" s="777"/>
      <c r="LCX1" s="777"/>
      <c r="LCY1" s="777"/>
      <c r="LCZ1" s="777"/>
      <c r="LDA1" s="777"/>
      <c r="LDB1" s="777"/>
      <c r="LDC1" s="777"/>
      <c r="LDD1" s="777"/>
      <c r="LDE1" s="777"/>
      <c r="LDF1" s="777"/>
      <c r="LDG1" s="777"/>
      <c r="LDH1" s="777"/>
      <c r="LDI1" s="777"/>
      <c r="LDJ1" s="777"/>
      <c r="LDK1" s="777"/>
      <c r="LDL1" s="777"/>
      <c r="LDM1" s="777"/>
      <c r="LDN1" s="777"/>
      <c r="LDO1" s="777"/>
      <c r="LDP1" s="777"/>
      <c r="LDQ1" s="777"/>
      <c r="LDR1" s="777"/>
      <c r="LDS1" s="777"/>
      <c r="LDT1" s="777"/>
      <c r="LDU1" s="777"/>
      <c r="LDV1" s="777"/>
      <c r="LDW1" s="777"/>
      <c r="LDX1" s="777"/>
      <c r="LDY1" s="777"/>
      <c r="LDZ1" s="777"/>
      <c r="LEA1" s="777"/>
      <c r="LEB1" s="777"/>
      <c r="LEC1" s="777"/>
      <c r="LED1" s="777"/>
      <c r="LEE1" s="777"/>
      <c r="LEF1" s="777"/>
      <c r="LEG1" s="777"/>
      <c r="LEH1" s="777"/>
      <c r="LEI1" s="777"/>
      <c r="LEJ1" s="777"/>
      <c r="LEK1" s="777"/>
      <c r="LEL1" s="777"/>
      <c r="LEM1" s="777"/>
      <c r="LEN1" s="777"/>
      <c r="LEO1" s="777"/>
      <c r="LEP1" s="777"/>
      <c r="LEQ1" s="777"/>
      <c r="LER1" s="777"/>
      <c r="LES1" s="777"/>
      <c r="LET1" s="777"/>
      <c r="LEU1" s="777"/>
      <c r="LEV1" s="777"/>
      <c r="LEW1" s="777"/>
      <c r="LEX1" s="777"/>
      <c r="LEY1" s="777"/>
      <c r="LEZ1" s="777"/>
      <c r="LFA1" s="777"/>
      <c r="LFB1" s="777"/>
      <c r="LFC1" s="777"/>
      <c r="LFD1" s="777"/>
      <c r="LFE1" s="777"/>
      <c r="LFF1" s="777"/>
      <c r="LFG1" s="777"/>
      <c r="LFH1" s="777"/>
      <c r="LFI1" s="777"/>
      <c r="LFJ1" s="777"/>
      <c r="LFK1" s="777"/>
      <c r="LFL1" s="777"/>
      <c r="LFM1" s="777"/>
      <c r="LFN1" s="777"/>
      <c r="LFO1" s="777"/>
      <c r="LFP1" s="777"/>
      <c r="LFQ1" s="777"/>
      <c r="LFR1" s="777"/>
      <c r="LFS1" s="777"/>
      <c r="LFT1" s="777"/>
      <c r="LFU1" s="777"/>
      <c r="LFV1" s="777"/>
      <c r="LFW1" s="777"/>
      <c r="LFX1" s="777"/>
      <c r="LFY1" s="777"/>
      <c r="LFZ1" s="777"/>
      <c r="LGA1" s="777"/>
      <c r="LGB1" s="777"/>
      <c r="LGC1" s="777"/>
      <c r="LGD1" s="777"/>
      <c r="LGE1" s="777"/>
      <c r="LGF1" s="777"/>
      <c r="LGG1" s="777"/>
      <c r="LGH1" s="777"/>
      <c r="LGI1" s="777"/>
      <c r="LGJ1" s="777"/>
      <c r="LGK1" s="777"/>
      <c r="LGL1" s="777"/>
      <c r="LGM1" s="777"/>
      <c r="LGN1" s="777"/>
      <c r="LGO1" s="777"/>
      <c r="LGP1" s="777"/>
      <c r="LGQ1" s="777"/>
      <c r="LGR1" s="777"/>
      <c r="LGS1" s="777"/>
      <c r="LGT1" s="777"/>
      <c r="LGU1" s="777"/>
      <c r="LGV1" s="777"/>
      <c r="LGW1" s="777"/>
      <c r="LGX1" s="777"/>
      <c r="LGY1" s="777"/>
      <c r="LGZ1" s="777"/>
      <c r="LHA1" s="777"/>
      <c r="LHB1" s="777"/>
      <c r="LHC1" s="777"/>
      <c r="LHD1" s="777"/>
      <c r="LHE1" s="777"/>
      <c r="LHF1" s="777"/>
      <c r="LHG1" s="777"/>
      <c r="LHH1" s="777"/>
      <c r="LHI1" s="777"/>
      <c r="LHJ1" s="777"/>
      <c r="LHK1" s="777"/>
      <c r="LHL1" s="777"/>
      <c r="LHM1" s="777"/>
      <c r="LHN1" s="777"/>
      <c r="LHO1" s="777"/>
      <c r="LHP1" s="777"/>
      <c r="LHQ1" s="777"/>
      <c r="LHR1" s="777"/>
      <c r="LHS1" s="777"/>
      <c r="LHT1" s="777"/>
      <c r="LHU1" s="777"/>
      <c r="LHV1" s="777"/>
      <c r="LHW1" s="777"/>
      <c r="LHX1" s="777"/>
      <c r="LHY1" s="777"/>
      <c r="LHZ1" s="777"/>
      <c r="LIA1" s="777"/>
      <c r="LIB1" s="777"/>
      <c r="LIC1" s="777"/>
      <c r="LID1" s="777"/>
      <c r="LIE1" s="777"/>
      <c r="LIF1" s="777"/>
      <c r="LIG1" s="777"/>
      <c r="LIH1" s="777"/>
      <c r="LII1" s="777"/>
      <c r="LIJ1" s="777"/>
      <c r="LIK1" s="777"/>
      <c r="LIL1" s="777"/>
      <c r="LIM1" s="777"/>
      <c r="LIN1" s="777"/>
      <c r="LIO1" s="777"/>
      <c r="LIP1" s="777"/>
      <c r="LIQ1" s="777"/>
      <c r="LIR1" s="777"/>
      <c r="LIS1" s="777"/>
      <c r="LIT1" s="777"/>
      <c r="LIU1" s="777"/>
      <c r="LIV1" s="777"/>
      <c r="LIW1" s="777"/>
      <c r="LIX1" s="777"/>
      <c r="LIY1" s="777"/>
      <c r="LIZ1" s="777"/>
      <c r="LJA1" s="777"/>
      <c r="LJB1" s="777"/>
      <c r="LJC1" s="777"/>
      <c r="LJD1" s="777"/>
      <c r="LJE1" s="777"/>
      <c r="LJF1" s="777"/>
      <c r="LJG1" s="777"/>
      <c r="LJH1" s="777"/>
      <c r="LJI1" s="777"/>
      <c r="LJJ1" s="777"/>
      <c r="LJK1" s="777"/>
      <c r="LJL1" s="777"/>
      <c r="LJM1" s="777"/>
      <c r="LJN1" s="777"/>
      <c r="LJO1" s="777"/>
      <c r="LJP1" s="777"/>
      <c r="LJQ1" s="777"/>
      <c r="LJR1" s="777"/>
      <c r="LJS1" s="777"/>
      <c r="LJT1" s="777"/>
      <c r="LJU1" s="777"/>
      <c r="LJV1" s="777"/>
      <c r="LJW1" s="777"/>
      <c r="LJX1" s="777"/>
      <c r="LJY1" s="777"/>
      <c r="LJZ1" s="777"/>
      <c r="LKA1" s="777"/>
      <c r="LKB1" s="777"/>
      <c r="LKC1" s="777"/>
      <c r="LKD1" s="777"/>
      <c r="LKE1" s="777"/>
      <c r="LKF1" s="777"/>
      <c r="LKG1" s="777"/>
      <c r="LKH1" s="777"/>
      <c r="LKI1" s="777"/>
      <c r="LKJ1" s="777"/>
      <c r="LKK1" s="777"/>
      <c r="LKL1" s="777"/>
      <c r="LKM1" s="777"/>
      <c r="LKN1" s="777"/>
      <c r="LKO1" s="777"/>
      <c r="LKP1" s="777"/>
      <c r="LKQ1" s="777"/>
      <c r="LKR1" s="777"/>
      <c r="LKS1" s="777"/>
      <c r="LKT1" s="777"/>
      <c r="LKU1" s="777"/>
      <c r="LKV1" s="777"/>
      <c r="LKW1" s="777"/>
      <c r="LKX1" s="777"/>
      <c r="LKY1" s="777"/>
      <c r="LKZ1" s="777"/>
      <c r="LLA1" s="777"/>
      <c r="LLB1" s="777"/>
      <c r="LLC1" s="777"/>
      <c r="LLD1" s="777"/>
      <c r="LLE1" s="777"/>
      <c r="LLF1" s="777"/>
      <c r="LLG1" s="777"/>
      <c r="LLH1" s="777"/>
      <c r="LLI1" s="777"/>
      <c r="LLJ1" s="777"/>
      <c r="LLK1" s="777"/>
      <c r="LLL1" s="777"/>
      <c r="LLM1" s="777"/>
      <c r="LLN1" s="777"/>
      <c r="LLO1" s="777"/>
      <c r="LLP1" s="777"/>
      <c r="LLQ1" s="777"/>
      <c r="LLR1" s="777"/>
      <c r="LLS1" s="777"/>
      <c r="LLT1" s="777"/>
      <c r="LLU1" s="777"/>
      <c r="LLV1" s="777"/>
      <c r="LLW1" s="777"/>
      <c r="LLX1" s="777"/>
      <c r="LLY1" s="777"/>
      <c r="LLZ1" s="777"/>
      <c r="LMA1" s="777"/>
      <c r="LMB1" s="777"/>
      <c r="LMC1" s="777"/>
      <c r="LMD1" s="777"/>
      <c r="LME1" s="777"/>
      <c r="LMF1" s="777"/>
      <c r="LMG1" s="777"/>
      <c r="LMH1" s="777"/>
      <c r="LMI1" s="777"/>
      <c r="LMJ1" s="777"/>
      <c r="LMK1" s="777"/>
      <c r="LML1" s="777"/>
      <c r="LMM1" s="777"/>
      <c r="LMN1" s="777"/>
      <c r="LMO1" s="777"/>
      <c r="LMP1" s="777"/>
      <c r="LMQ1" s="777"/>
      <c r="LMR1" s="777"/>
      <c r="LMS1" s="777"/>
      <c r="LMT1" s="777"/>
      <c r="LMU1" s="777"/>
      <c r="LMV1" s="777"/>
      <c r="LMW1" s="777"/>
      <c r="LMX1" s="777"/>
      <c r="LMY1" s="777"/>
      <c r="LMZ1" s="777"/>
      <c r="LNA1" s="777"/>
      <c r="LNB1" s="777"/>
      <c r="LNC1" s="777"/>
      <c r="LND1" s="777"/>
      <c r="LNE1" s="777"/>
      <c r="LNF1" s="777"/>
      <c r="LNG1" s="777"/>
      <c r="LNH1" s="777"/>
      <c r="LNI1" s="777"/>
      <c r="LNJ1" s="777"/>
      <c r="LNK1" s="777"/>
      <c r="LNL1" s="777"/>
      <c r="LNM1" s="777"/>
      <c r="LNN1" s="777"/>
      <c r="LNO1" s="777"/>
      <c r="LNP1" s="777"/>
      <c r="LNQ1" s="777"/>
      <c r="LNR1" s="777"/>
      <c r="LNS1" s="777"/>
      <c r="LNT1" s="777"/>
      <c r="LNU1" s="777"/>
      <c r="LNV1" s="777"/>
      <c r="LNW1" s="777"/>
      <c r="LNX1" s="777"/>
      <c r="LNY1" s="777"/>
      <c r="LNZ1" s="777"/>
      <c r="LOA1" s="777"/>
      <c r="LOB1" s="777"/>
      <c r="LOC1" s="777"/>
      <c r="LOD1" s="777"/>
      <c r="LOE1" s="777"/>
      <c r="LOF1" s="777"/>
      <c r="LOG1" s="777"/>
      <c r="LOH1" s="777"/>
      <c r="LOI1" s="777"/>
      <c r="LOJ1" s="777"/>
      <c r="LOK1" s="777"/>
      <c r="LOL1" s="777"/>
      <c r="LOM1" s="777"/>
      <c r="LON1" s="777"/>
      <c r="LOO1" s="777"/>
      <c r="LOP1" s="777"/>
      <c r="LOQ1" s="777"/>
      <c r="LOR1" s="777"/>
      <c r="LOS1" s="777"/>
      <c r="LOT1" s="777"/>
      <c r="LOU1" s="777"/>
      <c r="LOV1" s="777"/>
      <c r="LOW1" s="777"/>
      <c r="LOX1" s="777"/>
      <c r="LOY1" s="777"/>
      <c r="LOZ1" s="777"/>
      <c r="LPA1" s="777"/>
      <c r="LPB1" s="777"/>
      <c r="LPC1" s="777"/>
      <c r="LPD1" s="777"/>
      <c r="LPE1" s="777"/>
      <c r="LPF1" s="777"/>
      <c r="LPG1" s="777"/>
      <c r="LPH1" s="777"/>
      <c r="LPI1" s="777"/>
      <c r="LPJ1" s="777"/>
      <c r="LPK1" s="777"/>
      <c r="LPL1" s="777"/>
      <c r="LPM1" s="777"/>
      <c r="LPN1" s="777"/>
      <c r="LPO1" s="777"/>
      <c r="LPP1" s="777"/>
      <c r="LPQ1" s="777"/>
      <c r="LPR1" s="777"/>
      <c r="LPS1" s="777"/>
      <c r="LPT1" s="777"/>
      <c r="LPU1" s="777"/>
      <c r="LPV1" s="777"/>
      <c r="LPW1" s="777"/>
      <c r="LPX1" s="777"/>
      <c r="LPY1" s="777"/>
      <c r="LPZ1" s="777"/>
      <c r="LQA1" s="777"/>
      <c r="LQB1" s="777"/>
      <c r="LQC1" s="777"/>
      <c r="LQD1" s="777"/>
      <c r="LQE1" s="777"/>
      <c r="LQF1" s="777"/>
      <c r="LQG1" s="777"/>
      <c r="LQH1" s="777"/>
      <c r="LQI1" s="777"/>
      <c r="LQJ1" s="777"/>
      <c r="LQK1" s="777"/>
      <c r="LQL1" s="777"/>
      <c r="LQM1" s="777"/>
      <c r="LQN1" s="777"/>
      <c r="LQO1" s="777"/>
      <c r="LQP1" s="777"/>
      <c r="LQQ1" s="777"/>
      <c r="LQR1" s="777"/>
      <c r="LQS1" s="777"/>
      <c r="LQT1" s="777"/>
      <c r="LQU1" s="777"/>
      <c r="LQV1" s="777"/>
      <c r="LQW1" s="777"/>
      <c r="LQX1" s="777"/>
      <c r="LQY1" s="777"/>
      <c r="LQZ1" s="777"/>
      <c r="LRA1" s="777"/>
      <c r="LRB1" s="777"/>
      <c r="LRC1" s="777"/>
      <c r="LRD1" s="777"/>
      <c r="LRE1" s="777"/>
      <c r="LRF1" s="777"/>
      <c r="LRG1" s="777"/>
      <c r="LRH1" s="777"/>
      <c r="LRI1" s="777"/>
      <c r="LRJ1" s="777"/>
      <c r="LRK1" s="777"/>
      <c r="LRL1" s="777"/>
      <c r="LRM1" s="777"/>
      <c r="LRN1" s="777"/>
      <c r="LRO1" s="777"/>
      <c r="LRP1" s="777"/>
      <c r="LRQ1" s="777"/>
      <c r="LRR1" s="777"/>
      <c r="LRS1" s="777"/>
      <c r="LRT1" s="777"/>
      <c r="LRU1" s="777"/>
      <c r="LRV1" s="777"/>
      <c r="LRW1" s="777"/>
      <c r="LRX1" s="777"/>
      <c r="LRY1" s="777"/>
      <c r="LRZ1" s="777"/>
      <c r="LSA1" s="777"/>
      <c r="LSB1" s="777"/>
      <c r="LSC1" s="777"/>
      <c r="LSD1" s="777"/>
      <c r="LSE1" s="777"/>
      <c r="LSF1" s="777"/>
      <c r="LSG1" s="777"/>
      <c r="LSH1" s="777"/>
      <c r="LSI1" s="777"/>
      <c r="LSJ1" s="777"/>
      <c r="LSK1" s="777"/>
      <c r="LSL1" s="777"/>
      <c r="LSM1" s="777"/>
      <c r="LSN1" s="777"/>
      <c r="LSO1" s="777"/>
      <c r="LSP1" s="777"/>
      <c r="LSQ1" s="777"/>
      <c r="LSR1" s="777"/>
      <c r="LSS1" s="777"/>
      <c r="LST1" s="777"/>
      <c r="LSU1" s="777"/>
      <c r="LSV1" s="777"/>
      <c r="LSW1" s="777"/>
      <c r="LSX1" s="777"/>
      <c r="LSY1" s="777"/>
      <c r="LSZ1" s="777"/>
      <c r="LTA1" s="777"/>
      <c r="LTB1" s="777"/>
      <c r="LTC1" s="777"/>
      <c r="LTD1" s="777"/>
      <c r="LTE1" s="777"/>
      <c r="LTF1" s="777"/>
      <c r="LTG1" s="777"/>
      <c r="LTH1" s="777"/>
      <c r="LTI1" s="777"/>
      <c r="LTJ1" s="777"/>
      <c r="LTK1" s="777"/>
      <c r="LTL1" s="777"/>
      <c r="LTM1" s="777"/>
      <c r="LTN1" s="777"/>
      <c r="LTO1" s="777"/>
      <c r="LTP1" s="777"/>
      <c r="LTQ1" s="777"/>
      <c r="LTR1" s="777"/>
      <c r="LTS1" s="777"/>
      <c r="LTT1" s="777"/>
      <c r="LTU1" s="777"/>
      <c r="LTV1" s="777"/>
      <c r="LTW1" s="777"/>
      <c r="LTX1" s="777"/>
      <c r="LTY1" s="777"/>
      <c r="LTZ1" s="777"/>
      <c r="LUA1" s="777"/>
      <c r="LUB1" s="777"/>
      <c r="LUC1" s="777"/>
      <c r="LUD1" s="777"/>
      <c r="LUE1" s="777"/>
      <c r="LUF1" s="777"/>
      <c r="LUG1" s="777"/>
      <c r="LUH1" s="777"/>
      <c r="LUI1" s="777"/>
      <c r="LUJ1" s="777"/>
      <c r="LUK1" s="777"/>
      <c r="LUL1" s="777"/>
      <c r="LUM1" s="777"/>
      <c r="LUN1" s="777"/>
      <c r="LUO1" s="777"/>
      <c r="LUP1" s="777"/>
      <c r="LUQ1" s="777"/>
      <c r="LUR1" s="777"/>
      <c r="LUS1" s="777"/>
      <c r="LUT1" s="777"/>
      <c r="LUU1" s="777"/>
      <c r="LUV1" s="777"/>
      <c r="LUW1" s="777"/>
      <c r="LUX1" s="777"/>
      <c r="LUY1" s="777"/>
      <c r="LUZ1" s="777"/>
      <c r="LVA1" s="777"/>
      <c r="LVB1" s="777"/>
      <c r="LVC1" s="777"/>
      <c r="LVD1" s="777"/>
      <c r="LVE1" s="777"/>
      <c r="LVF1" s="777"/>
      <c r="LVG1" s="777"/>
      <c r="LVH1" s="777"/>
      <c r="LVI1" s="777"/>
      <c r="LVJ1" s="777"/>
      <c r="LVK1" s="777"/>
      <c r="LVL1" s="777"/>
      <c r="LVM1" s="777"/>
      <c r="LVN1" s="777"/>
      <c r="LVO1" s="777"/>
      <c r="LVP1" s="777"/>
      <c r="LVQ1" s="777"/>
      <c r="LVR1" s="777"/>
      <c r="LVS1" s="777"/>
      <c r="LVT1" s="777"/>
      <c r="LVU1" s="777"/>
      <c r="LVV1" s="777"/>
      <c r="LVW1" s="777"/>
      <c r="LVX1" s="777"/>
      <c r="LVY1" s="777"/>
      <c r="LVZ1" s="777"/>
      <c r="LWA1" s="777"/>
      <c r="LWB1" s="777"/>
      <c r="LWC1" s="777"/>
      <c r="LWD1" s="777"/>
      <c r="LWE1" s="777"/>
      <c r="LWF1" s="777"/>
      <c r="LWG1" s="777"/>
      <c r="LWH1" s="777"/>
      <c r="LWI1" s="777"/>
      <c r="LWJ1" s="777"/>
      <c r="LWK1" s="777"/>
      <c r="LWL1" s="777"/>
      <c r="LWM1" s="777"/>
      <c r="LWN1" s="777"/>
      <c r="LWO1" s="777"/>
      <c r="LWP1" s="777"/>
      <c r="LWQ1" s="777"/>
      <c r="LWR1" s="777"/>
      <c r="LWS1" s="777"/>
      <c r="LWT1" s="777"/>
      <c r="LWU1" s="777"/>
      <c r="LWV1" s="777"/>
      <c r="LWW1" s="777"/>
      <c r="LWX1" s="777"/>
      <c r="LWY1" s="777"/>
      <c r="LWZ1" s="777"/>
      <c r="LXA1" s="777"/>
      <c r="LXB1" s="777"/>
      <c r="LXC1" s="777"/>
      <c r="LXD1" s="777"/>
      <c r="LXE1" s="777"/>
      <c r="LXF1" s="777"/>
      <c r="LXG1" s="777"/>
      <c r="LXH1" s="777"/>
      <c r="LXI1" s="777"/>
      <c r="LXJ1" s="777"/>
      <c r="LXK1" s="777"/>
      <c r="LXL1" s="777"/>
      <c r="LXM1" s="777"/>
      <c r="LXN1" s="777"/>
      <c r="LXO1" s="777"/>
      <c r="LXP1" s="777"/>
      <c r="LXQ1" s="777"/>
      <c r="LXR1" s="777"/>
      <c r="LXS1" s="777"/>
      <c r="LXT1" s="777"/>
      <c r="LXU1" s="777"/>
      <c r="LXV1" s="777"/>
      <c r="LXW1" s="777"/>
      <c r="LXX1" s="777"/>
      <c r="LXY1" s="777"/>
      <c r="LXZ1" s="777"/>
      <c r="LYA1" s="777"/>
      <c r="LYB1" s="777"/>
      <c r="LYC1" s="777"/>
      <c r="LYD1" s="777"/>
      <c r="LYE1" s="777"/>
      <c r="LYF1" s="777"/>
      <c r="LYG1" s="777"/>
      <c r="LYH1" s="777"/>
      <c r="LYI1" s="777"/>
      <c r="LYJ1" s="777"/>
      <c r="LYK1" s="777"/>
      <c r="LYL1" s="777"/>
      <c r="LYM1" s="777"/>
      <c r="LYN1" s="777"/>
      <c r="LYO1" s="777"/>
      <c r="LYP1" s="777"/>
      <c r="LYQ1" s="777"/>
      <c r="LYR1" s="777"/>
      <c r="LYS1" s="777"/>
      <c r="LYT1" s="777"/>
      <c r="LYU1" s="777"/>
      <c r="LYV1" s="777"/>
      <c r="LYW1" s="777"/>
      <c r="LYX1" s="777"/>
      <c r="LYY1" s="777"/>
      <c r="LYZ1" s="777"/>
      <c r="LZA1" s="777"/>
      <c r="LZB1" s="777"/>
      <c r="LZC1" s="777"/>
      <c r="LZD1" s="777"/>
      <c r="LZE1" s="777"/>
      <c r="LZF1" s="777"/>
      <c r="LZG1" s="777"/>
      <c r="LZH1" s="777"/>
      <c r="LZI1" s="777"/>
      <c r="LZJ1" s="777"/>
      <c r="LZK1" s="777"/>
      <c r="LZL1" s="777"/>
      <c r="LZM1" s="777"/>
      <c r="LZN1" s="777"/>
      <c r="LZO1" s="777"/>
      <c r="LZP1" s="777"/>
      <c r="LZQ1" s="777"/>
      <c r="LZR1" s="777"/>
      <c r="LZS1" s="777"/>
      <c r="LZT1" s="777"/>
      <c r="LZU1" s="777"/>
      <c r="LZV1" s="777"/>
      <c r="LZW1" s="777"/>
      <c r="LZX1" s="777"/>
      <c r="LZY1" s="777"/>
      <c r="LZZ1" s="777"/>
      <c r="MAA1" s="777"/>
      <c r="MAB1" s="777"/>
      <c r="MAC1" s="777"/>
      <c r="MAD1" s="777"/>
      <c r="MAE1" s="777"/>
      <c r="MAF1" s="777"/>
      <c r="MAG1" s="777"/>
      <c r="MAH1" s="777"/>
      <c r="MAI1" s="777"/>
      <c r="MAJ1" s="777"/>
      <c r="MAK1" s="777"/>
      <c r="MAL1" s="777"/>
      <c r="MAM1" s="777"/>
      <c r="MAN1" s="777"/>
      <c r="MAO1" s="777"/>
      <c r="MAP1" s="777"/>
      <c r="MAQ1" s="777"/>
      <c r="MAR1" s="777"/>
      <c r="MAS1" s="777"/>
      <c r="MAT1" s="777"/>
      <c r="MAU1" s="777"/>
      <c r="MAV1" s="777"/>
      <c r="MAW1" s="777"/>
      <c r="MAX1" s="777"/>
      <c r="MAY1" s="777"/>
      <c r="MAZ1" s="777"/>
      <c r="MBA1" s="777"/>
      <c r="MBB1" s="777"/>
      <c r="MBC1" s="777"/>
      <c r="MBD1" s="777"/>
      <c r="MBE1" s="777"/>
      <c r="MBF1" s="777"/>
      <c r="MBG1" s="777"/>
      <c r="MBH1" s="777"/>
      <c r="MBI1" s="777"/>
      <c r="MBJ1" s="777"/>
      <c r="MBK1" s="777"/>
      <c r="MBL1" s="777"/>
      <c r="MBM1" s="777"/>
      <c r="MBN1" s="777"/>
      <c r="MBO1" s="777"/>
      <c r="MBP1" s="777"/>
      <c r="MBQ1" s="777"/>
      <c r="MBR1" s="777"/>
      <c r="MBS1" s="777"/>
      <c r="MBT1" s="777"/>
      <c r="MBU1" s="777"/>
      <c r="MBV1" s="777"/>
      <c r="MBW1" s="777"/>
      <c r="MBX1" s="777"/>
      <c r="MBY1" s="777"/>
      <c r="MBZ1" s="777"/>
      <c r="MCA1" s="777"/>
      <c r="MCB1" s="777"/>
      <c r="MCC1" s="777"/>
      <c r="MCD1" s="777"/>
      <c r="MCE1" s="777"/>
      <c r="MCF1" s="777"/>
      <c r="MCG1" s="777"/>
      <c r="MCH1" s="777"/>
      <c r="MCI1" s="777"/>
      <c r="MCJ1" s="777"/>
      <c r="MCK1" s="777"/>
      <c r="MCL1" s="777"/>
      <c r="MCM1" s="777"/>
      <c r="MCN1" s="777"/>
      <c r="MCO1" s="777"/>
      <c r="MCP1" s="777"/>
      <c r="MCQ1" s="777"/>
      <c r="MCR1" s="777"/>
      <c r="MCS1" s="777"/>
      <c r="MCT1" s="777"/>
      <c r="MCU1" s="777"/>
      <c r="MCV1" s="777"/>
      <c r="MCW1" s="777"/>
      <c r="MCX1" s="777"/>
      <c r="MCY1" s="777"/>
      <c r="MCZ1" s="777"/>
      <c r="MDA1" s="777"/>
      <c r="MDB1" s="777"/>
      <c r="MDC1" s="777"/>
      <c r="MDD1" s="777"/>
      <c r="MDE1" s="777"/>
      <c r="MDF1" s="777"/>
      <c r="MDG1" s="777"/>
      <c r="MDH1" s="777"/>
      <c r="MDI1" s="777"/>
      <c r="MDJ1" s="777"/>
      <c r="MDK1" s="777"/>
      <c r="MDL1" s="777"/>
      <c r="MDM1" s="777"/>
      <c r="MDN1" s="777"/>
      <c r="MDO1" s="777"/>
      <c r="MDP1" s="777"/>
      <c r="MDQ1" s="777"/>
      <c r="MDR1" s="777"/>
      <c r="MDS1" s="777"/>
      <c r="MDT1" s="777"/>
      <c r="MDU1" s="777"/>
      <c r="MDV1" s="777"/>
      <c r="MDW1" s="777"/>
      <c r="MDX1" s="777"/>
      <c r="MDY1" s="777"/>
      <c r="MDZ1" s="777"/>
      <c r="MEA1" s="777"/>
      <c r="MEB1" s="777"/>
      <c r="MEC1" s="777"/>
      <c r="MED1" s="777"/>
      <c r="MEE1" s="777"/>
      <c r="MEF1" s="777"/>
      <c r="MEG1" s="777"/>
      <c r="MEH1" s="777"/>
      <c r="MEI1" s="777"/>
      <c r="MEJ1" s="777"/>
      <c r="MEK1" s="777"/>
      <c r="MEL1" s="777"/>
      <c r="MEM1" s="777"/>
      <c r="MEN1" s="777"/>
      <c r="MEO1" s="777"/>
      <c r="MEP1" s="777"/>
      <c r="MEQ1" s="777"/>
      <c r="MER1" s="777"/>
      <c r="MES1" s="777"/>
      <c r="MET1" s="777"/>
      <c r="MEU1" s="777"/>
      <c r="MEV1" s="777"/>
      <c r="MEW1" s="777"/>
      <c r="MEX1" s="777"/>
      <c r="MEY1" s="777"/>
      <c r="MEZ1" s="777"/>
      <c r="MFA1" s="777"/>
      <c r="MFB1" s="777"/>
      <c r="MFC1" s="777"/>
      <c r="MFD1" s="777"/>
      <c r="MFE1" s="777"/>
      <c r="MFF1" s="777"/>
      <c r="MFG1" s="777"/>
      <c r="MFH1" s="777"/>
      <c r="MFI1" s="777"/>
      <c r="MFJ1" s="777"/>
      <c r="MFK1" s="777"/>
      <c r="MFL1" s="777"/>
      <c r="MFM1" s="777"/>
      <c r="MFN1" s="777"/>
      <c r="MFO1" s="777"/>
      <c r="MFP1" s="777"/>
      <c r="MFQ1" s="777"/>
      <c r="MFR1" s="777"/>
      <c r="MFS1" s="777"/>
      <c r="MFT1" s="777"/>
      <c r="MFU1" s="777"/>
      <c r="MFV1" s="777"/>
      <c r="MFW1" s="777"/>
      <c r="MFX1" s="777"/>
      <c r="MFY1" s="777"/>
      <c r="MFZ1" s="777"/>
      <c r="MGA1" s="777"/>
      <c r="MGB1" s="777"/>
      <c r="MGC1" s="777"/>
      <c r="MGD1" s="777"/>
      <c r="MGE1" s="777"/>
      <c r="MGF1" s="777"/>
      <c r="MGG1" s="777"/>
      <c r="MGH1" s="777"/>
      <c r="MGI1" s="777"/>
      <c r="MGJ1" s="777"/>
      <c r="MGK1" s="777"/>
      <c r="MGL1" s="777"/>
      <c r="MGM1" s="777"/>
      <c r="MGN1" s="777"/>
      <c r="MGO1" s="777"/>
      <c r="MGP1" s="777"/>
      <c r="MGQ1" s="777"/>
      <c r="MGR1" s="777"/>
      <c r="MGS1" s="777"/>
      <c r="MGT1" s="777"/>
      <c r="MGU1" s="777"/>
      <c r="MGV1" s="777"/>
      <c r="MGW1" s="777"/>
      <c r="MGX1" s="777"/>
      <c r="MGY1" s="777"/>
      <c r="MGZ1" s="777"/>
      <c r="MHA1" s="777"/>
      <c r="MHB1" s="777"/>
      <c r="MHC1" s="777"/>
      <c r="MHD1" s="777"/>
      <c r="MHE1" s="777"/>
      <c r="MHF1" s="777"/>
      <c r="MHG1" s="777"/>
      <c r="MHH1" s="777"/>
      <c r="MHI1" s="777"/>
      <c r="MHJ1" s="777"/>
      <c r="MHK1" s="777"/>
      <c r="MHL1" s="777"/>
      <c r="MHM1" s="777"/>
      <c r="MHN1" s="777"/>
      <c r="MHO1" s="777"/>
      <c r="MHP1" s="777"/>
      <c r="MHQ1" s="777"/>
      <c r="MHR1" s="777"/>
      <c r="MHS1" s="777"/>
      <c r="MHT1" s="777"/>
      <c r="MHU1" s="777"/>
      <c r="MHV1" s="777"/>
      <c r="MHW1" s="777"/>
      <c r="MHX1" s="777"/>
      <c r="MHY1" s="777"/>
      <c r="MHZ1" s="777"/>
      <c r="MIA1" s="777"/>
      <c r="MIB1" s="777"/>
      <c r="MIC1" s="777"/>
      <c r="MID1" s="777"/>
      <c r="MIE1" s="777"/>
      <c r="MIF1" s="777"/>
      <c r="MIG1" s="777"/>
      <c r="MIH1" s="777"/>
      <c r="MII1" s="777"/>
      <c r="MIJ1" s="777"/>
      <c r="MIK1" s="777"/>
      <c r="MIL1" s="777"/>
      <c r="MIM1" s="777"/>
      <c r="MIN1" s="777"/>
      <c r="MIO1" s="777"/>
      <c r="MIP1" s="777"/>
      <c r="MIQ1" s="777"/>
      <c r="MIR1" s="777"/>
      <c r="MIS1" s="777"/>
      <c r="MIT1" s="777"/>
      <c r="MIU1" s="777"/>
      <c r="MIV1" s="777"/>
      <c r="MIW1" s="777"/>
      <c r="MIX1" s="777"/>
      <c r="MIY1" s="777"/>
      <c r="MIZ1" s="777"/>
      <c r="MJA1" s="777"/>
      <c r="MJB1" s="777"/>
      <c r="MJC1" s="777"/>
      <c r="MJD1" s="777"/>
      <c r="MJE1" s="777"/>
      <c r="MJF1" s="777"/>
      <c r="MJG1" s="777"/>
      <c r="MJH1" s="777"/>
      <c r="MJI1" s="777"/>
      <c r="MJJ1" s="777"/>
      <c r="MJK1" s="777"/>
      <c r="MJL1" s="777"/>
      <c r="MJM1" s="777"/>
      <c r="MJN1" s="777"/>
      <c r="MJO1" s="777"/>
      <c r="MJP1" s="777"/>
      <c r="MJQ1" s="777"/>
      <c r="MJR1" s="777"/>
      <c r="MJS1" s="777"/>
      <c r="MJT1" s="777"/>
      <c r="MJU1" s="777"/>
      <c r="MJV1" s="777"/>
      <c r="MJW1" s="777"/>
      <c r="MJX1" s="777"/>
      <c r="MJY1" s="777"/>
      <c r="MJZ1" s="777"/>
      <c r="MKA1" s="777"/>
      <c r="MKB1" s="777"/>
      <c r="MKC1" s="777"/>
      <c r="MKD1" s="777"/>
      <c r="MKE1" s="777"/>
      <c r="MKF1" s="777"/>
      <c r="MKG1" s="777"/>
      <c r="MKH1" s="777"/>
      <c r="MKI1" s="777"/>
      <c r="MKJ1" s="777"/>
      <c r="MKK1" s="777"/>
      <c r="MKL1" s="777"/>
      <c r="MKM1" s="777"/>
      <c r="MKN1" s="777"/>
      <c r="MKO1" s="777"/>
      <c r="MKP1" s="777"/>
      <c r="MKQ1" s="777"/>
      <c r="MKR1" s="777"/>
      <c r="MKS1" s="777"/>
      <c r="MKT1" s="777"/>
      <c r="MKU1" s="777"/>
      <c r="MKV1" s="777"/>
      <c r="MKW1" s="777"/>
      <c r="MKX1" s="777"/>
      <c r="MKY1" s="777"/>
      <c r="MKZ1" s="777"/>
      <c r="MLA1" s="777"/>
      <c r="MLB1" s="777"/>
      <c r="MLC1" s="777"/>
      <c r="MLD1" s="777"/>
      <c r="MLE1" s="777"/>
      <c r="MLF1" s="777"/>
      <c r="MLG1" s="777"/>
      <c r="MLH1" s="777"/>
      <c r="MLI1" s="777"/>
      <c r="MLJ1" s="777"/>
      <c r="MLK1" s="777"/>
      <c r="MLL1" s="777"/>
      <c r="MLM1" s="777"/>
      <c r="MLN1" s="777"/>
      <c r="MLO1" s="777"/>
      <c r="MLP1" s="777"/>
      <c r="MLQ1" s="777"/>
      <c r="MLR1" s="777"/>
      <c r="MLS1" s="777"/>
      <c r="MLT1" s="777"/>
      <c r="MLU1" s="777"/>
      <c r="MLV1" s="777"/>
      <c r="MLW1" s="777"/>
      <c r="MLX1" s="777"/>
      <c r="MLY1" s="777"/>
      <c r="MLZ1" s="777"/>
      <c r="MMA1" s="777"/>
      <c r="MMB1" s="777"/>
      <c r="MMC1" s="777"/>
      <c r="MMD1" s="777"/>
      <c r="MME1" s="777"/>
      <c r="MMF1" s="777"/>
      <c r="MMG1" s="777"/>
      <c r="MMH1" s="777"/>
      <c r="MMI1" s="777"/>
      <c r="MMJ1" s="777"/>
      <c r="MMK1" s="777"/>
      <c r="MML1" s="777"/>
      <c r="MMM1" s="777"/>
      <c r="MMN1" s="777"/>
      <c r="MMO1" s="777"/>
      <c r="MMP1" s="777"/>
      <c r="MMQ1" s="777"/>
      <c r="MMR1" s="777"/>
      <c r="MMS1" s="777"/>
      <c r="MMT1" s="777"/>
      <c r="MMU1" s="777"/>
      <c r="MMV1" s="777"/>
      <c r="MMW1" s="777"/>
      <c r="MMX1" s="777"/>
      <c r="MMY1" s="777"/>
      <c r="MMZ1" s="777"/>
      <c r="MNA1" s="777"/>
      <c r="MNB1" s="777"/>
      <c r="MNC1" s="777"/>
      <c r="MND1" s="777"/>
      <c r="MNE1" s="777"/>
      <c r="MNF1" s="777"/>
      <c r="MNG1" s="777"/>
      <c r="MNH1" s="777"/>
      <c r="MNI1" s="777"/>
      <c r="MNJ1" s="777"/>
      <c r="MNK1" s="777"/>
      <c r="MNL1" s="777"/>
      <c r="MNM1" s="777"/>
      <c r="MNN1" s="777"/>
      <c r="MNO1" s="777"/>
      <c r="MNP1" s="777"/>
      <c r="MNQ1" s="777"/>
      <c r="MNR1" s="777"/>
      <c r="MNS1" s="777"/>
      <c r="MNT1" s="777"/>
      <c r="MNU1" s="777"/>
      <c r="MNV1" s="777"/>
      <c r="MNW1" s="777"/>
      <c r="MNX1" s="777"/>
      <c r="MNY1" s="777"/>
      <c r="MNZ1" s="777"/>
      <c r="MOA1" s="777"/>
      <c r="MOB1" s="777"/>
      <c r="MOC1" s="777"/>
      <c r="MOD1" s="777"/>
      <c r="MOE1" s="777"/>
      <c r="MOF1" s="777"/>
      <c r="MOG1" s="777"/>
      <c r="MOH1" s="777"/>
      <c r="MOI1" s="777"/>
      <c r="MOJ1" s="777"/>
      <c r="MOK1" s="777"/>
      <c r="MOL1" s="777"/>
      <c r="MOM1" s="777"/>
      <c r="MON1" s="777"/>
      <c r="MOO1" s="777"/>
      <c r="MOP1" s="777"/>
      <c r="MOQ1" s="777"/>
      <c r="MOR1" s="777"/>
      <c r="MOS1" s="777"/>
      <c r="MOT1" s="777"/>
      <c r="MOU1" s="777"/>
      <c r="MOV1" s="777"/>
      <c r="MOW1" s="777"/>
      <c r="MOX1" s="777"/>
      <c r="MOY1" s="777"/>
      <c r="MOZ1" s="777"/>
      <c r="MPA1" s="777"/>
      <c r="MPB1" s="777"/>
      <c r="MPC1" s="777"/>
      <c r="MPD1" s="777"/>
      <c r="MPE1" s="777"/>
      <c r="MPF1" s="777"/>
      <c r="MPG1" s="777"/>
      <c r="MPH1" s="777"/>
      <c r="MPI1" s="777"/>
      <c r="MPJ1" s="777"/>
      <c r="MPK1" s="777"/>
      <c r="MPL1" s="777"/>
      <c r="MPM1" s="777"/>
      <c r="MPN1" s="777"/>
      <c r="MPO1" s="777"/>
      <c r="MPP1" s="777"/>
      <c r="MPQ1" s="777"/>
      <c r="MPR1" s="777"/>
      <c r="MPS1" s="777"/>
      <c r="MPT1" s="777"/>
      <c r="MPU1" s="777"/>
      <c r="MPV1" s="777"/>
      <c r="MPW1" s="777"/>
      <c r="MPX1" s="777"/>
      <c r="MPY1" s="777"/>
      <c r="MPZ1" s="777"/>
      <c r="MQA1" s="777"/>
      <c r="MQB1" s="777"/>
      <c r="MQC1" s="777"/>
      <c r="MQD1" s="777"/>
      <c r="MQE1" s="777"/>
      <c r="MQF1" s="777"/>
      <c r="MQG1" s="777"/>
      <c r="MQH1" s="777"/>
      <c r="MQI1" s="777"/>
      <c r="MQJ1" s="777"/>
      <c r="MQK1" s="777"/>
      <c r="MQL1" s="777"/>
      <c r="MQM1" s="777"/>
      <c r="MQN1" s="777"/>
      <c r="MQO1" s="777"/>
      <c r="MQP1" s="777"/>
      <c r="MQQ1" s="777"/>
      <c r="MQR1" s="777"/>
      <c r="MQS1" s="777"/>
      <c r="MQT1" s="777"/>
      <c r="MQU1" s="777"/>
      <c r="MQV1" s="777"/>
      <c r="MQW1" s="777"/>
      <c r="MQX1" s="777"/>
      <c r="MQY1" s="777"/>
      <c r="MQZ1" s="777"/>
      <c r="MRA1" s="777"/>
      <c r="MRB1" s="777"/>
      <c r="MRC1" s="777"/>
      <c r="MRD1" s="777"/>
      <c r="MRE1" s="777"/>
      <c r="MRF1" s="777"/>
      <c r="MRG1" s="777"/>
      <c r="MRH1" s="777"/>
      <c r="MRI1" s="777"/>
      <c r="MRJ1" s="777"/>
      <c r="MRK1" s="777"/>
      <c r="MRL1" s="777"/>
      <c r="MRM1" s="777"/>
      <c r="MRN1" s="777"/>
      <c r="MRO1" s="777"/>
      <c r="MRP1" s="777"/>
      <c r="MRQ1" s="777"/>
      <c r="MRR1" s="777"/>
      <c r="MRS1" s="777"/>
      <c r="MRT1" s="777"/>
      <c r="MRU1" s="777"/>
      <c r="MRV1" s="777"/>
      <c r="MRW1" s="777"/>
      <c r="MRX1" s="777"/>
      <c r="MRY1" s="777"/>
      <c r="MRZ1" s="777"/>
      <c r="MSA1" s="777"/>
      <c r="MSB1" s="777"/>
      <c r="MSC1" s="777"/>
      <c r="MSD1" s="777"/>
      <c r="MSE1" s="777"/>
      <c r="MSF1" s="777"/>
      <c r="MSG1" s="777"/>
      <c r="MSH1" s="777"/>
      <c r="MSI1" s="777"/>
      <c r="MSJ1" s="777"/>
      <c r="MSK1" s="777"/>
      <c r="MSL1" s="777"/>
      <c r="MSM1" s="777"/>
      <c r="MSN1" s="777"/>
      <c r="MSO1" s="777"/>
      <c r="MSP1" s="777"/>
      <c r="MSQ1" s="777"/>
      <c r="MSR1" s="777"/>
      <c r="MSS1" s="777"/>
      <c r="MST1" s="777"/>
      <c r="MSU1" s="777"/>
      <c r="MSV1" s="777"/>
      <c r="MSW1" s="777"/>
      <c r="MSX1" s="777"/>
      <c r="MSY1" s="777"/>
      <c r="MSZ1" s="777"/>
      <c r="MTA1" s="777"/>
      <c r="MTB1" s="777"/>
      <c r="MTC1" s="777"/>
      <c r="MTD1" s="777"/>
      <c r="MTE1" s="777"/>
      <c r="MTF1" s="777"/>
      <c r="MTG1" s="777"/>
      <c r="MTH1" s="777"/>
      <c r="MTI1" s="777"/>
      <c r="MTJ1" s="777"/>
      <c r="MTK1" s="777"/>
      <c r="MTL1" s="777"/>
      <c r="MTM1" s="777"/>
      <c r="MTN1" s="777"/>
      <c r="MTO1" s="777"/>
      <c r="MTP1" s="777"/>
      <c r="MTQ1" s="777"/>
      <c r="MTR1" s="777"/>
      <c r="MTS1" s="777"/>
      <c r="MTT1" s="777"/>
      <c r="MTU1" s="777"/>
      <c r="MTV1" s="777"/>
      <c r="MTW1" s="777"/>
      <c r="MTX1" s="777"/>
      <c r="MTY1" s="777"/>
      <c r="MTZ1" s="777"/>
      <c r="MUA1" s="777"/>
      <c r="MUB1" s="777"/>
      <c r="MUC1" s="777"/>
      <c r="MUD1" s="777"/>
      <c r="MUE1" s="777"/>
      <c r="MUF1" s="777"/>
      <c r="MUG1" s="777"/>
      <c r="MUH1" s="777"/>
      <c r="MUI1" s="777"/>
      <c r="MUJ1" s="777"/>
      <c r="MUK1" s="777"/>
      <c r="MUL1" s="777"/>
      <c r="MUM1" s="777"/>
      <c r="MUN1" s="777"/>
      <c r="MUO1" s="777"/>
      <c r="MUP1" s="777"/>
      <c r="MUQ1" s="777"/>
      <c r="MUR1" s="777"/>
      <c r="MUS1" s="777"/>
      <c r="MUT1" s="777"/>
      <c r="MUU1" s="777"/>
      <c r="MUV1" s="777"/>
      <c r="MUW1" s="777"/>
      <c r="MUX1" s="777"/>
      <c r="MUY1" s="777"/>
      <c r="MUZ1" s="777"/>
      <c r="MVA1" s="777"/>
      <c r="MVB1" s="777"/>
      <c r="MVC1" s="777"/>
      <c r="MVD1" s="777"/>
      <c r="MVE1" s="777"/>
      <c r="MVF1" s="777"/>
      <c r="MVG1" s="777"/>
      <c r="MVH1" s="777"/>
      <c r="MVI1" s="777"/>
      <c r="MVJ1" s="777"/>
      <c r="MVK1" s="777"/>
      <c r="MVL1" s="777"/>
      <c r="MVM1" s="777"/>
      <c r="MVN1" s="777"/>
      <c r="MVO1" s="777"/>
      <c r="MVP1" s="777"/>
      <c r="MVQ1" s="777"/>
      <c r="MVR1" s="777"/>
      <c r="MVS1" s="777"/>
      <c r="MVT1" s="777"/>
      <c r="MVU1" s="777"/>
      <c r="MVV1" s="777"/>
      <c r="MVW1" s="777"/>
      <c r="MVX1" s="777"/>
      <c r="MVY1" s="777"/>
      <c r="MVZ1" s="777"/>
      <c r="MWA1" s="777"/>
      <c r="MWB1" s="777"/>
      <c r="MWC1" s="777"/>
      <c r="MWD1" s="777"/>
      <c r="MWE1" s="777"/>
      <c r="MWF1" s="777"/>
      <c r="MWG1" s="777"/>
      <c r="MWH1" s="777"/>
      <c r="MWI1" s="777"/>
      <c r="MWJ1" s="777"/>
      <c r="MWK1" s="777"/>
      <c r="MWL1" s="777"/>
      <c r="MWM1" s="777"/>
      <c r="MWN1" s="777"/>
      <c r="MWO1" s="777"/>
      <c r="MWP1" s="777"/>
      <c r="MWQ1" s="777"/>
      <c r="MWR1" s="777"/>
      <c r="MWS1" s="777"/>
      <c r="MWT1" s="777"/>
      <c r="MWU1" s="777"/>
      <c r="MWV1" s="777"/>
      <c r="MWW1" s="777"/>
      <c r="MWX1" s="777"/>
      <c r="MWY1" s="777"/>
      <c r="MWZ1" s="777"/>
      <c r="MXA1" s="777"/>
      <c r="MXB1" s="777"/>
      <c r="MXC1" s="777"/>
      <c r="MXD1" s="777"/>
      <c r="MXE1" s="777"/>
      <c r="MXF1" s="777"/>
      <c r="MXG1" s="777"/>
      <c r="MXH1" s="777"/>
      <c r="MXI1" s="777"/>
      <c r="MXJ1" s="777"/>
      <c r="MXK1" s="777"/>
      <c r="MXL1" s="777"/>
      <c r="MXM1" s="777"/>
      <c r="MXN1" s="777"/>
      <c r="MXO1" s="777"/>
      <c r="MXP1" s="777"/>
      <c r="MXQ1" s="777"/>
      <c r="MXR1" s="777"/>
      <c r="MXS1" s="777"/>
      <c r="MXT1" s="777"/>
      <c r="MXU1" s="777"/>
      <c r="MXV1" s="777"/>
      <c r="MXW1" s="777"/>
      <c r="MXX1" s="777"/>
      <c r="MXY1" s="777"/>
      <c r="MXZ1" s="777"/>
      <c r="MYA1" s="777"/>
      <c r="MYB1" s="777"/>
      <c r="MYC1" s="777"/>
      <c r="MYD1" s="777"/>
      <c r="MYE1" s="777"/>
      <c r="MYF1" s="777"/>
      <c r="MYG1" s="777"/>
      <c r="MYH1" s="777"/>
      <c r="MYI1" s="777"/>
      <c r="MYJ1" s="777"/>
      <c r="MYK1" s="777"/>
      <c r="MYL1" s="777"/>
      <c r="MYM1" s="777"/>
      <c r="MYN1" s="777"/>
      <c r="MYO1" s="777"/>
      <c r="MYP1" s="777"/>
      <c r="MYQ1" s="777"/>
      <c r="MYR1" s="777"/>
      <c r="MYS1" s="777"/>
      <c r="MYT1" s="777"/>
      <c r="MYU1" s="777"/>
      <c r="MYV1" s="777"/>
      <c r="MYW1" s="777"/>
      <c r="MYX1" s="777"/>
      <c r="MYY1" s="777"/>
      <c r="MYZ1" s="777"/>
      <c r="MZA1" s="777"/>
      <c r="MZB1" s="777"/>
      <c r="MZC1" s="777"/>
      <c r="MZD1" s="777"/>
      <c r="MZE1" s="777"/>
      <c r="MZF1" s="777"/>
      <c r="MZG1" s="777"/>
      <c r="MZH1" s="777"/>
      <c r="MZI1" s="777"/>
      <c r="MZJ1" s="777"/>
      <c r="MZK1" s="777"/>
      <c r="MZL1" s="777"/>
      <c r="MZM1" s="777"/>
      <c r="MZN1" s="777"/>
      <c r="MZO1" s="777"/>
      <c r="MZP1" s="777"/>
      <c r="MZQ1" s="777"/>
      <c r="MZR1" s="777"/>
      <c r="MZS1" s="777"/>
      <c r="MZT1" s="777"/>
      <c r="MZU1" s="777"/>
      <c r="MZV1" s="777"/>
      <c r="MZW1" s="777"/>
      <c r="MZX1" s="777"/>
      <c r="MZY1" s="777"/>
      <c r="MZZ1" s="777"/>
      <c r="NAA1" s="777"/>
      <c r="NAB1" s="777"/>
      <c r="NAC1" s="777"/>
      <c r="NAD1" s="777"/>
      <c r="NAE1" s="777"/>
      <c r="NAF1" s="777"/>
      <c r="NAG1" s="777"/>
      <c r="NAH1" s="777"/>
      <c r="NAI1" s="777"/>
      <c r="NAJ1" s="777"/>
      <c r="NAK1" s="777"/>
      <c r="NAL1" s="777"/>
      <c r="NAM1" s="777"/>
      <c r="NAN1" s="777"/>
      <c r="NAO1" s="777"/>
      <c r="NAP1" s="777"/>
      <c r="NAQ1" s="777"/>
      <c r="NAR1" s="777"/>
      <c r="NAS1" s="777"/>
      <c r="NAT1" s="777"/>
      <c r="NAU1" s="777"/>
      <c r="NAV1" s="777"/>
      <c r="NAW1" s="777"/>
      <c r="NAX1" s="777"/>
      <c r="NAY1" s="777"/>
      <c r="NAZ1" s="777"/>
      <c r="NBA1" s="777"/>
      <c r="NBB1" s="777"/>
      <c r="NBC1" s="777"/>
      <c r="NBD1" s="777"/>
      <c r="NBE1" s="777"/>
      <c r="NBF1" s="777"/>
      <c r="NBG1" s="777"/>
      <c r="NBH1" s="777"/>
      <c r="NBI1" s="777"/>
      <c r="NBJ1" s="777"/>
      <c r="NBK1" s="777"/>
      <c r="NBL1" s="777"/>
      <c r="NBM1" s="777"/>
      <c r="NBN1" s="777"/>
      <c r="NBO1" s="777"/>
      <c r="NBP1" s="777"/>
      <c r="NBQ1" s="777"/>
      <c r="NBR1" s="777"/>
      <c r="NBS1" s="777"/>
      <c r="NBT1" s="777"/>
      <c r="NBU1" s="777"/>
      <c r="NBV1" s="777"/>
      <c r="NBW1" s="777"/>
      <c r="NBX1" s="777"/>
      <c r="NBY1" s="777"/>
      <c r="NBZ1" s="777"/>
      <c r="NCA1" s="777"/>
      <c r="NCB1" s="777"/>
      <c r="NCC1" s="777"/>
      <c r="NCD1" s="777"/>
      <c r="NCE1" s="777"/>
      <c r="NCF1" s="777"/>
      <c r="NCG1" s="777"/>
      <c r="NCH1" s="777"/>
      <c r="NCI1" s="777"/>
      <c r="NCJ1" s="777"/>
      <c r="NCK1" s="777"/>
      <c r="NCL1" s="777"/>
      <c r="NCM1" s="777"/>
      <c r="NCN1" s="777"/>
      <c r="NCO1" s="777"/>
      <c r="NCP1" s="777"/>
      <c r="NCQ1" s="777"/>
      <c r="NCR1" s="777"/>
      <c r="NCS1" s="777"/>
      <c r="NCT1" s="777"/>
      <c r="NCU1" s="777"/>
      <c r="NCV1" s="777"/>
      <c r="NCW1" s="777"/>
      <c r="NCX1" s="777"/>
      <c r="NCY1" s="777"/>
      <c r="NCZ1" s="777"/>
      <c r="NDA1" s="777"/>
      <c r="NDB1" s="777"/>
      <c r="NDC1" s="777"/>
      <c r="NDD1" s="777"/>
      <c r="NDE1" s="777"/>
      <c r="NDF1" s="777"/>
      <c r="NDG1" s="777"/>
      <c r="NDH1" s="777"/>
      <c r="NDI1" s="777"/>
      <c r="NDJ1" s="777"/>
      <c r="NDK1" s="777"/>
      <c r="NDL1" s="777"/>
      <c r="NDM1" s="777"/>
      <c r="NDN1" s="777"/>
      <c r="NDO1" s="777"/>
      <c r="NDP1" s="777"/>
      <c r="NDQ1" s="777"/>
      <c r="NDR1" s="777"/>
      <c r="NDS1" s="777"/>
      <c r="NDT1" s="777"/>
      <c r="NDU1" s="777"/>
      <c r="NDV1" s="777"/>
      <c r="NDW1" s="777"/>
      <c r="NDX1" s="777"/>
      <c r="NDY1" s="777"/>
      <c r="NDZ1" s="777"/>
      <c r="NEA1" s="777"/>
      <c r="NEB1" s="777"/>
      <c r="NEC1" s="777"/>
      <c r="NED1" s="777"/>
      <c r="NEE1" s="777"/>
      <c r="NEF1" s="777"/>
      <c r="NEG1" s="777"/>
      <c r="NEH1" s="777"/>
      <c r="NEI1" s="777"/>
      <c r="NEJ1" s="777"/>
      <c r="NEK1" s="777"/>
      <c r="NEL1" s="777"/>
      <c r="NEM1" s="777"/>
      <c r="NEN1" s="777"/>
      <c r="NEO1" s="777"/>
      <c r="NEP1" s="777"/>
      <c r="NEQ1" s="777"/>
      <c r="NER1" s="777"/>
      <c r="NES1" s="777"/>
      <c r="NET1" s="777"/>
      <c r="NEU1" s="777"/>
      <c r="NEV1" s="777"/>
      <c r="NEW1" s="777"/>
      <c r="NEX1" s="777"/>
      <c r="NEY1" s="777"/>
      <c r="NEZ1" s="777"/>
      <c r="NFA1" s="777"/>
      <c r="NFB1" s="777"/>
      <c r="NFC1" s="777"/>
      <c r="NFD1" s="777"/>
      <c r="NFE1" s="777"/>
      <c r="NFF1" s="777"/>
      <c r="NFG1" s="777"/>
      <c r="NFH1" s="777"/>
      <c r="NFI1" s="777"/>
      <c r="NFJ1" s="777"/>
      <c r="NFK1" s="777"/>
      <c r="NFL1" s="777"/>
      <c r="NFM1" s="777"/>
      <c r="NFN1" s="777"/>
      <c r="NFO1" s="777"/>
      <c r="NFP1" s="777"/>
      <c r="NFQ1" s="777"/>
      <c r="NFR1" s="777"/>
      <c r="NFS1" s="777"/>
      <c r="NFT1" s="777"/>
      <c r="NFU1" s="777"/>
      <c r="NFV1" s="777"/>
      <c r="NFW1" s="777"/>
      <c r="NFX1" s="777"/>
      <c r="NFY1" s="777"/>
      <c r="NFZ1" s="777"/>
      <c r="NGA1" s="777"/>
      <c r="NGB1" s="777"/>
      <c r="NGC1" s="777"/>
      <c r="NGD1" s="777"/>
      <c r="NGE1" s="777"/>
      <c r="NGF1" s="777"/>
      <c r="NGG1" s="777"/>
      <c r="NGH1" s="777"/>
      <c r="NGI1" s="777"/>
      <c r="NGJ1" s="777"/>
      <c r="NGK1" s="777"/>
      <c r="NGL1" s="777"/>
      <c r="NGM1" s="777"/>
      <c r="NGN1" s="777"/>
      <c r="NGO1" s="777"/>
      <c r="NGP1" s="777"/>
      <c r="NGQ1" s="777"/>
      <c r="NGR1" s="777"/>
      <c r="NGS1" s="777"/>
      <c r="NGT1" s="777"/>
      <c r="NGU1" s="777"/>
      <c r="NGV1" s="777"/>
      <c r="NGW1" s="777"/>
      <c r="NGX1" s="777"/>
      <c r="NGY1" s="777"/>
      <c r="NGZ1" s="777"/>
      <c r="NHA1" s="777"/>
      <c r="NHB1" s="777"/>
      <c r="NHC1" s="777"/>
      <c r="NHD1" s="777"/>
      <c r="NHE1" s="777"/>
      <c r="NHF1" s="777"/>
      <c r="NHG1" s="777"/>
      <c r="NHH1" s="777"/>
      <c r="NHI1" s="777"/>
      <c r="NHJ1" s="777"/>
      <c r="NHK1" s="777"/>
      <c r="NHL1" s="777"/>
      <c r="NHM1" s="777"/>
      <c r="NHN1" s="777"/>
      <c r="NHO1" s="777"/>
      <c r="NHP1" s="777"/>
      <c r="NHQ1" s="777"/>
      <c r="NHR1" s="777"/>
      <c r="NHS1" s="777"/>
      <c r="NHT1" s="777"/>
      <c r="NHU1" s="777"/>
      <c r="NHV1" s="777"/>
      <c r="NHW1" s="777"/>
      <c r="NHX1" s="777"/>
      <c r="NHY1" s="777"/>
      <c r="NHZ1" s="777"/>
      <c r="NIA1" s="777"/>
      <c r="NIB1" s="777"/>
      <c r="NIC1" s="777"/>
      <c r="NID1" s="777"/>
      <c r="NIE1" s="777"/>
      <c r="NIF1" s="777"/>
      <c r="NIG1" s="777"/>
      <c r="NIH1" s="777"/>
      <c r="NII1" s="777"/>
      <c r="NIJ1" s="777"/>
      <c r="NIK1" s="777"/>
      <c r="NIL1" s="777"/>
      <c r="NIM1" s="777"/>
      <c r="NIN1" s="777"/>
      <c r="NIO1" s="777"/>
      <c r="NIP1" s="777"/>
      <c r="NIQ1" s="777"/>
      <c r="NIR1" s="777"/>
      <c r="NIS1" s="777"/>
      <c r="NIT1" s="777"/>
      <c r="NIU1" s="777"/>
      <c r="NIV1" s="777"/>
      <c r="NIW1" s="777"/>
      <c r="NIX1" s="777"/>
      <c r="NIY1" s="777"/>
      <c r="NIZ1" s="777"/>
      <c r="NJA1" s="777"/>
      <c r="NJB1" s="777"/>
      <c r="NJC1" s="777"/>
      <c r="NJD1" s="777"/>
      <c r="NJE1" s="777"/>
      <c r="NJF1" s="777"/>
      <c r="NJG1" s="777"/>
      <c r="NJH1" s="777"/>
      <c r="NJI1" s="777"/>
      <c r="NJJ1" s="777"/>
      <c r="NJK1" s="777"/>
      <c r="NJL1" s="777"/>
      <c r="NJM1" s="777"/>
      <c r="NJN1" s="777"/>
      <c r="NJO1" s="777"/>
      <c r="NJP1" s="777"/>
      <c r="NJQ1" s="777"/>
      <c r="NJR1" s="777"/>
      <c r="NJS1" s="777"/>
      <c r="NJT1" s="777"/>
      <c r="NJU1" s="777"/>
      <c r="NJV1" s="777"/>
      <c r="NJW1" s="777"/>
      <c r="NJX1" s="777"/>
      <c r="NJY1" s="777"/>
      <c r="NJZ1" s="777"/>
      <c r="NKA1" s="777"/>
      <c r="NKB1" s="777"/>
      <c r="NKC1" s="777"/>
      <c r="NKD1" s="777"/>
      <c r="NKE1" s="777"/>
      <c r="NKF1" s="777"/>
      <c r="NKG1" s="777"/>
      <c r="NKH1" s="777"/>
      <c r="NKI1" s="777"/>
      <c r="NKJ1" s="777"/>
      <c r="NKK1" s="777"/>
      <c r="NKL1" s="777"/>
      <c r="NKM1" s="777"/>
      <c r="NKN1" s="777"/>
      <c r="NKO1" s="777"/>
      <c r="NKP1" s="777"/>
      <c r="NKQ1" s="777"/>
      <c r="NKR1" s="777"/>
      <c r="NKS1" s="777"/>
      <c r="NKT1" s="777"/>
      <c r="NKU1" s="777"/>
      <c r="NKV1" s="777"/>
      <c r="NKW1" s="777"/>
      <c r="NKX1" s="777"/>
      <c r="NKY1" s="777"/>
      <c r="NKZ1" s="777"/>
      <c r="NLA1" s="777"/>
      <c r="NLB1" s="777"/>
      <c r="NLC1" s="777"/>
      <c r="NLD1" s="777"/>
      <c r="NLE1" s="777"/>
      <c r="NLF1" s="777"/>
      <c r="NLG1" s="777"/>
      <c r="NLH1" s="777"/>
      <c r="NLI1" s="777"/>
      <c r="NLJ1" s="777"/>
      <c r="NLK1" s="777"/>
      <c r="NLL1" s="777"/>
      <c r="NLM1" s="777"/>
      <c r="NLN1" s="777"/>
      <c r="NLO1" s="777"/>
      <c r="NLP1" s="777"/>
      <c r="NLQ1" s="777"/>
      <c r="NLR1" s="777"/>
      <c r="NLS1" s="777"/>
      <c r="NLT1" s="777"/>
      <c r="NLU1" s="777"/>
      <c r="NLV1" s="777"/>
      <c r="NLW1" s="777"/>
      <c r="NLX1" s="777"/>
      <c r="NLY1" s="777"/>
      <c r="NLZ1" s="777"/>
      <c r="NMA1" s="777"/>
      <c r="NMB1" s="777"/>
      <c r="NMC1" s="777"/>
      <c r="NMD1" s="777"/>
      <c r="NME1" s="777"/>
      <c r="NMF1" s="777"/>
      <c r="NMG1" s="777"/>
      <c r="NMH1" s="777"/>
      <c r="NMI1" s="777"/>
      <c r="NMJ1" s="777"/>
      <c r="NMK1" s="777"/>
      <c r="NML1" s="777"/>
      <c r="NMM1" s="777"/>
      <c r="NMN1" s="777"/>
      <c r="NMO1" s="777"/>
      <c r="NMP1" s="777"/>
      <c r="NMQ1" s="777"/>
      <c r="NMR1" s="777"/>
      <c r="NMS1" s="777"/>
      <c r="NMT1" s="777"/>
      <c r="NMU1" s="777"/>
      <c r="NMV1" s="777"/>
      <c r="NMW1" s="777"/>
      <c r="NMX1" s="777"/>
      <c r="NMY1" s="777"/>
      <c r="NMZ1" s="777"/>
      <c r="NNA1" s="777"/>
      <c r="NNB1" s="777"/>
      <c r="NNC1" s="777"/>
      <c r="NND1" s="777"/>
      <c r="NNE1" s="777"/>
      <c r="NNF1" s="777"/>
      <c r="NNG1" s="777"/>
      <c r="NNH1" s="777"/>
      <c r="NNI1" s="777"/>
      <c r="NNJ1" s="777"/>
      <c r="NNK1" s="777"/>
      <c r="NNL1" s="777"/>
      <c r="NNM1" s="777"/>
      <c r="NNN1" s="777"/>
      <c r="NNO1" s="777"/>
      <c r="NNP1" s="777"/>
      <c r="NNQ1" s="777"/>
      <c r="NNR1" s="777"/>
      <c r="NNS1" s="777"/>
      <c r="NNT1" s="777"/>
      <c r="NNU1" s="777"/>
      <c r="NNV1" s="777"/>
      <c r="NNW1" s="777"/>
      <c r="NNX1" s="777"/>
      <c r="NNY1" s="777"/>
      <c r="NNZ1" s="777"/>
      <c r="NOA1" s="777"/>
      <c r="NOB1" s="777"/>
      <c r="NOC1" s="777"/>
      <c r="NOD1" s="777"/>
      <c r="NOE1" s="777"/>
      <c r="NOF1" s="777"/>
      <c r="NOG1" s="777"/>
      <c r="NOH1" s="777"/>
      <c r="NOI1" s="777"/>
      <c r="NOJ1" s="777"/>
      <c r="NOK1" s="777"/>
      <c r="NOL1" s="777"/>
      <c r="NOM1" s="777"/>
      <c r="NON1" s="777"/>
      <c r="NOO1" s="777"/>
      <c r="NOP1" s="777"/>
      <c r="NOQ1" s="777"/>
      <c r="NOR1" s="777"/>
      <c r="NOS1" s="777"/>
      <c r="NOT1" s="777"/>
      <c r="NOU1" s="777"/>
      <c r="NOV1" s="777"/>
      <c r="NOW1" s="777"/>
      <c r="NOX1" s="777"/>
      <c r="NOY1" s="777"/>
      <c r="NOZ1" s="777"/>
      <c r="NPA1" s="777"/>
      <c r="NPB1" s="777"/>
      <c r="NPC1" s="777"/>
      <c r="NPD1" s="777"/>
      <c r="NPE1" s="777"/>
      <c r="NPF1" s="777"/>
      <c r="NPG1" s="777"/>
      <c r="NPH1" s="777"/>
      <c r="NPI1" s="777"/>
      <c r="NPJ1" s="777"/>
      <c r="NPK1" s="777"/>
      <c r="NPL1" s="777"/>
      <c r="NPM1" s="777"/>
      <c r="NPN1" s="777"/>
      <c r="NPO1" s="777"/>
      <c r="NPP1" s="777"/>
      <c r="NPQ1" s="777"/>
      <c r="NPR1" s="777"/>
      <c r="NPS1" s="777"/>
      <c r="NPT1" s="777"/>
      <c r="NPU1" s="777"/>
      <c r="NPV1" s="777"/>
      <c r="NPW1" s="777"/>
      <c r="NPX1" s="777"/>
      <c r="NPY1" s="777"/>
      <c r="NPZ1" s="777"/>
      <c r="NQA1" s="777"/>
      <c r="NQB1" s="777"/>
      <c r="NQC1" s="777"/>
      <c r="NQD1" s="777"/>
      <c r="NQE1" s="777"/>
      <c r="NQF1" s="777"/>
      <c r="NQG1" s="777"/>
      <c r="NQH1" s="777"/>
      <c r="NQI1" s="777"/>
      <c r="NQJ1" s="777"/>
      <c r="NQK1" s="777"/>
      <c r="NQL1" s="777"/>
      <c r="NQM1" s="777"/>
      <c r="NQN1" s="777"/>
      <c r="NQO1" s="777"/>
      <c r="NQP1" s="777"/>
      <c r="NQQ1" s="777"/>
      <c r="NQR1" s="777"/>
      <c r="NQS1" s="777"/>
      <c r="NQT1" s="777"/>
      <c r="NQU1" s="777"/>
      <c r="NQV1" s="777"/>
      <c r="NQW1" s="777"/>
      <c r="NQX1" s="777"/>
      <c r="NQY1" s="777"/>
      <c r="NQZ1" s="777"/>
      <c r="NRA1" s="777"/>
      <c r="NRB1" s="777"/>
      <c r="NRC1" s="777"/>
      <c r="NRD1" s="777"/>
      <c r="NRE1" s="777"/>
      <c r="NRF1" s="777"/>
      <c r="NRG1" s="777"/>
      <c r="NRH1" s="777"/>
      <c r="NRI1" s="777"/>
      <c r="NRJ1" s="777"/>
      <c r="NRK1" s="777"/>
      <c r="NRL1" s="777"/>
      <c r="NRM1" s="777"/>
      <c r="NRN1" s="777"/>
      <c r="NRO1" s="777"/>
      <c r="NRP1" s="777"/>
      <c r="NRQ1" s="777"/>
      <c r="NRR1" s="777"/>
      <c r="NRS1" s="777"/>
      <c r="NRT1" s="777"/>
      <c r="NRU1" s="777"/>
      <c r="NRV1" s="777"/>
      <c r="NRW1" s="777"/>
      <c r="NRX1" s="777"/>
      <c r="NRY1" s="777"/>
      <c r="NRZ1" s="777"/>
      <c r="NSA1" s="777"/>
      <c r="NSB1" s="777"/>
      <c r="NSC1" s="777"/>
      <c r="NSD1" s="777"/>
      <c r="NSE1" s="777"/>
      <c r="NSF1" s="777"/>
      <c r="NSG1" s="777"/>
      <c r="NSH1" s="777"/>
      <c r="NSI1" s="777"/>
      <c r="NSJ1" s="777"/>
      <c r="NSK1" s="777"/>
      <c r="NSL1" s="777"/>
      <c r="NSM1" s="777"/>
      <c r="NSN1" s="777"/>
      <c r="NSO1" s="777"/>
      <c r="NSP1" s="777"/>
      <c r="NSQ1" s="777"/>
      <c r="NSR1" s="777"/>
      <c r="NSS1" s="777"/>
      <c r="NST1" s="777"/>
      <c r="NSU1" s="777"/>
      <c r="NSV1" s="777"/>
      <c r="NSW1" s="777"/>
      <c r="NSX1" s="777"/>
      <c r="NSY1" s="777"/>
      <c r="NSZ1" s="777"/>
      <c r="NTA1" s="777"/>
      <c r="NTB1" s="777"/>
      <c r="NTC1" s="777"/>
      <c r="NTD1" s="777"/>
      <c r="NTE1" s="777"/>
      <c r="NTF1" s="777"/>
      <c r="NTG1" s="777"/>
      <c r="NTH1" s="777"/>
      <c r="NTI1" s="777"/>
      <c r="NTJ1" s="777"/>
      <c r="NTK1" s="777"/>
      <c r="NTL1" s="777"/>
      <c r="NTM1" s="777"/>
      <c r="NTN1" s="777"/>
      <c r="NTO1" s="777"/>
      <c r="NTP1" s="777"/>
      <c r="NTQ1" s="777"/>
      <c r="NTR1" s="777"/>
      <c r="NTS1" s="777"/>
      <c r="NTT1" s="777"/>
      <c r="NTU1" s="777"/>
      <c r="NTV1" s="777"/>
      <c r="NTW1" s="777"/>
      <c r="NTX1" s="777"/>
      <c r="NTY1" s="777"/>
      <c r="NTZ1" s="777"/>
      <c r="NUA1" s="777"/>
      <c r="NUB1" s="777"/>
      <c r="NUC1" s="777"/>
      <c r="NUD1" s="777"/>
      <c r="NUE1" s="777"/>
      <c r="NUF1" s="777"/>
      <c r="NUG1" s="777"/>
      <c r="NUH1" s="777"/>
      <c r="NUI1" s="777"/>
      <c r="NUJ1" s="777"/>
      <c r="NUK1" s="777"/>
      <c r="NUL1" s="777"/>
      <c r="NUM1" s="777"/>
      <c r="NUN1" s="777"/>
      <c r="NUO1" s="777"/>
      <c r="NUP1" s="777"/>
      <c r="NUQ1" s="777"/>
      <c r="NUR1" s="777"/>
      <c r="NUS1" s="777"/>
      <c r="NUT1" s="777"/>
      <c r="NUU1" s="777"/>
      <c r="NUV1" s="777"/>
      <c r="NUW1" s="777"/>
      <c r="NUX1" s="777"/>
      <c r="NUY1" s="777"/>
      <c r="NUZ1" s="777"/>
      <c r="NVA1" s="777"/>
      <c r="NVB1" s="777"/>
      <c r="NVC1" s="777"/>
      <c r="NVD1" s="777"/>
      <c r="NVE1" s="777"/>
      <c r="NVF1" s="777"/>
      <c r="NVG1" s="777"/>
      <c r="NVH1" s="777"/>
      <c r="NVI1" s="777"/>
      <c r="NVJ1" s="777"/>
      <c r="NVK1" s="777"/>
      <c r="NVL1" s="777"/>
      <c r="NVM1" s="777"/>
      <c r="NVN1" s="777"/>
      <c r="NVO1" s="777"/>
      <c r="NVP1" s="777"/>
      <c r="NVQ1" s="777"/>
      <c r="NVR1" s="777"/>
      <c r="NVS1" s="777"/>
      <c r="NVT1" s="777"/>
      <c r="NVU1" s="777"/>
      <c r="NVV1" s="777"/>
      <c r="NVW1" s="777"/>
      <c r="NVX1" s="777"/>
      <c r="NVY1" s="777"/>
      <c r="NVZ1" s="777"/>
      <c r="NWA1" s="777"/>
      <c r="NWB1" s="777"/>
      <c r="NWC1" s="777"/>
      <c r="NWD1" s="777"/>
      <c r="NWE1" s="777"/>
      <c r="NWF1" s="777"/>
      <c r="NWG1" s="777"/>
      <c r="NWH1" s="777"/>
      <c r="NWI1" s="777"/>
      <c r="NWJ1" s="777"/>
      <c r="NWK1" s="777"/>
      <c r="NWL1" s="777"/>
      <c r="NWM1" s="777"/>
      <c r="NWN1" s="777"/>
      <c r="NWO1" s="777"/>
      <c r="NWP1" s="777"/>
      <c r="NWQ1" s="777"/>
      <c r="NWR1" s="777"/>
      <c r="NWS1" s="777"/>
      <c r="NWT1" s="777"/>
      <c r="NWU1" s="777"/>
      <c r="NWV1" s="777"/>
      <c r="NWW1" s="777"/>
      <c r="NWX1" s="777"/>
      <c r="NWY1" s="777"/>
      <c r="NWZ1" s="777"/>
      <c r="NXA1" s="777"/>
      <c r="NXB1" s="777"/>
      <c r="NXC1" s="777"/>
      <c r="NXD1" s="777"/>
      <c r="NXE1" s="777"/>
      <c r="NXF1" s="777"/>
      <c r="NXG1" s="777"/>
      <c r="NXH1" s="777"/>
      <c r="NXI1" s="777"/>
      <c r="NXJ1" s="777"/>
      <c r="NXK1" s="777"/>
      <c r="NXL1" s="777"/>
      <c r="NXM1" s="777"/>
      <c r="NXN1" s="777"/>
      <c r="NXO1" s="777"/>
      <c r="NXP1" s="777"/>
      <c r="NXQ1" s="777"/>
      <c r="NXR1" s="777"/>
      <c r="NXS1" s="777"/>
      <c r="NXT1" s="777"/>
      <c r="NXU1" s="777"/>
      <c r="NXV1" s="777"/>
      <c r="NXW1" s="777"/>
      <c r="NXX1" s="777"/>
      <c r="NXY1" s="777"/>
      <c r="NXZ1" s="777"/>
      <c r="NYA1" s="777"/>
      <c r="NYB1" s="777"/>
      <c r="NYC1" s="777"/>
      <c r="NYD1" s="777"/>
      <c r="NYE1" s="777"/>
      <c r="NYF1" s="777"/>
      <c r="NYG1" s="777"/>
      <c r="NYH1" s="777"/>
      <c r="NYI1" s="777"/>
      <c r="NYJ1" s="777"/>
      <c r="NYK1" s="777"/>
      <c r="NYL1" s="777"/>
      <c r="NYM1" s="777"/>
      <c r="NYN1" s="777"/>
      <c r="NYO1" s="777"/>
      <c r="NYP1" s="777"/>
      <c r="NYQ1" s="777"/>
      <c r="NYR1" s="777"/>
      <c r="NYS1" s="777"/>
      <c r="NYT1" s="777"/>
      <c r="NYU1" s="777"/>
      <c r="NYV1" s="777"/>
      <c r="NYW1" s="777"/>
      <c r="NYX1" s="777"/>
      <c r="NYY1" s="777"/>
      <c r="NYZ1" s="777"/>
      <c r="NZA1" s="777"/>
      <c r="NZB1" s="777"/>
      <c r="NZC1" s="777"/>
      <c r="NZD1" s="777"/>
      <c r="NZE1" s="777"/>
      <c r="NZF1" s="777"/>
      <c r="NZG1" s="777"/>
      <c r="NZH1" s="777"/>
      <c r="NZI1" s="777"/>
      <c r="NZJ1" s="777"/>
      <c r="NZK1" s="777"/>
      <c r="NZL1" s="777"/>
      <c r="NZM1" s="777"/>
      <c r="NZN1" s="777"/>
      <c r="NZO1" s="777"/>
      <c r="NZP1" s="777"/>
      <c r="NZQ1" s="777"/>
      <c r="NZR1" s="777"/>
      <c r="NZS1" s="777"/>
      <c r="NZT1" s="777"/>
      <c r="NZU1" s="777"/>
      <c r="NZV1" s="777"/>
      <c r="NZW1" s="777"/>
      <c r="NZX1" s="777"/>
      <c r="NZY1" s="777"/>
      <c r="NZZ1" s="777"/>
      <c r="OAA1" s="777"/>
      <c r="OAB1" s="777"/>
      <c r="OAC1" s="777"/>
      <c r="OAD1" s="777"/>
      <c r="OAE1" s="777"/>
      <c r="OAF1" s="777"/>
      <c r="OAG1" s="777"/>
      <c r="OAH1" s="777"/>
      <c r="OAI1" s="777"/>
      <c r="OAJ1" s="777"/>
      <c r="OAK1" s="777"/>
      <c r="OAL1" s="777"/>
      <c r="OAM1" s="777"/>
      <c r="OAN1" s="777"/>
      <c r="OAO1" s="777"/>
      <c r="OAP1" s="777"/>
      <c r="OAQ1" s="777"/>
      <c r="OAR1" s="777"/>
      <c r="OAS1" s="777"/>
      <c r="OAT1" s="777"/>
      <c r="OAU1" s="777"/>
      <c r="OAV1" s="777"/>
      <c r="OAW1" s="777"/>
      <c r="OAX1" s="777"/>
      <c r="OAY1" s="777"/>
      <c r="OAZ1" s="777"/>
      <c r="OBA1" s="777"/>
      <c r="OBB1" s="777"/>
      <c r="OBC1" s="777"/>
      <c r="OBD1" s="777"/>
      <c r="OBE1" s="777"/>
      <c r="OBF1" s="777"/>
      <c r="OBG1" s="777"/>
      <c r="OBH1" s="777"/>
      <c r="OBI1" s="777"/>
      <c r="OBJ1" s="777"/>
      <c r="OBK1" s="777"/>
      <c r="OBL1" s="777"/>
      <c r="OBM1" s="777"/>
      <c r="OBN1" s="777"/>
      <c r="OBO1" s="777"/>
      <c r="OBP1" s="777"/>
      <c r="OBQ1" s="777"/>
      <c r="OBR1" s="777"/>
      <c r="OBS1" s="777"/>
      <c r="OBT1" s="777"/>
      <c r="OBU1" s="777"/>
      <c r="OBV1" s="777"/>
      <c r="OBW1" s="777"/>
      <c r="OBX1" s="777"/>
      <c r="OBY1" s="777"/>
      <c r="OBZ1" s="777"/>
      <c r="OCA1" s="777"/>
      <c r="OCB1" s="777"/>
      <c r="OCC1" s="777"/>
      <c r="OCD1" s="777"/>
      <c r="OCE1" s="777"/>
      <c r="OCF1" s="777"/>
      <c r="OCG1" s="777"/>
      <c r="OCH1" s="777"/>
      <c r="OCI1" s="777"/>
      <c r="OCJ1" s="777"/>
      <c r="OCK1" s="777"/>
      <c r="OCL1" s="777"/>
      <c r="OCM1" s="777"/>
      <c r="OCN1" s="777"/>
      <c r="OCO1" s="777"/>
      <c r="OCP1" s="777"/>
      <c r="OCQ1" s="777"/>
      <c r="OCR1" s="777"/>
      <c r="OCS1" s="777"/>
      <c r="OCT1" s="777"/>
      <c r="OCU1" s="777"/>
      <c r="OCV1" s="777"/>
      <c r="OCW1" s="777"/>
      <c r="OCX1" s="777"/>
      <c r="OCY1" s="777"/>
      <c r="OCZ1" s="777"/>
      <c r="ODA1" s="777"/>
      <c r="ODB1" s="777"/>
      <c r="ODC1" s="777"/>
      <c r="ODD1" s="777"/>
      <c r="ODE1" s="777"/>
      <c r="ODF1" s="777"/>
      <c r="ODG1" s="777"/>
      <c r="ODH1" s="777"/>
      <c r="ODI1" s="777"/>
      <c r="ODJ1" s="777"/>
      <c r="ODK1" s="777"/>
      <c r="ODL1" s="777"/>
      <c r="ODM1" s="777"/>
      <c r="ODN1" s="777"/>
      <c r="ODO1" s="777"/>
      <c r="ODP1" s="777"/>
      <c r="ODQ1" s="777"/>
      <c r="ODR1" s="777"/>
      <c r="ODS1" s="777"/>
      <c r="ODT1" s="777"/>
      <c r="ODU1" s="777"/>
      <c r="ODV1" s="777"/>
      <c r="ODW1" s="777"/>
      <c r="ODX1" s="777"/>
      <c r="ODY1" s="777"/>
      <c r="ODZ1" s="777"/>
      <c r="OEA1" s="777"/>
      <c r="OEB1" s="777"/>
      <c r="OEC1" s="777"/>
      <c r="OED1" s="777"/>
      <c r="OEE1" s="777"/>
      <c r="OEF1" s="777"/>
      <c r="OEG1" s="777"/>
      <c r="OEH1" s="777"/>
      <c r="OEI1" s="777"/>
      <c r="OEJ1" s="777"/>
      <c r="OEK1" s="777"/>
      <c r="OEL1" s="777"/>
      <c r="OEM1" s="777"/>
      <c r="OEN1" s="777"/>
      <c r="OEO1" s="777"/>
      <c r="OEP1" s="777"/>
      <c r="OEQ1" s="777"/>
      <c r="OER1" s="777"/>
      <c r="OES1" s="777"/>
      <c r="OET1" s="777"/>
      <c r="OEU1" s="777"/>
      <c r="OEV1" s="777"/>
      <c r="OEW1" s="777"/>
      <c r="OEX1" s="777"/>
      <c r="OEY1" s="777"/>
      <c r="OEZ1" s="777"/>
      <c r="OFA1" s="777"/>
      <c r="OFB1" s="777"/>
      <c r="OFC1" s="777"/>
      <c r="OFD1" s="777"/>
      <c r="OFE1" s="777"/>
      <c r="OFF1" s="777"/>
      <c r="OFG1" s="777"/>
      <c r="OFH1" s="777"/>
      <c r="OFI1" s="777"/>
      <c r="OFJ1" s="777"/>
      <c r="OFK1" s="777"/>
      <c r="OFL1" s="777"/>
      <c r="OFM1" s="777"/>
      <c r="OFN1" s="777"/>
      <c r="OFO1" s="777"/>
      <c r="OFP1" s="777"/>
      <c r="OFQ1" s="777"/>
      <c r="OFR1" s="777"/>
      <c r="OFS1" s="777"/>
      <c r="OFT1" s="777"/>
      <c r="OFU1" s="777"/>
      <c r="OFV1" s="777"/>
      <c r="OFW1" s="777"/>
      <c r="OFX1" s="777"/>
      <c r="OFY1" s="777"/>
      <c r="OFZ1" s="777"/>
      <c r="OGA1" s="777"/>
      <c r="OGB1" s="777"/>
      <c r="OGC1" s="777"/>
      <c r="OGD1" s="777"/>
      <c r="OGE1" s="777"/>
      <c r="OGF1" s="777"/>
      <c r="OGG1" s="777"/>
      <c r="OGH1" s="777"/>
      <c r="OGI1" s="777"/>
      <c r="OGJ1" s="777"/>
      <c r="OGK1" s="777"/>
      <c r="OGL1" s="777"/>
      <c r="OGM1" s="777"/>
      <c r="OGN1" s="777"/>
      <c r="OGO1" s="777"/>
      <c r="OGP1" s="777"/>
      <c r="OGQ1" s="777"/>
      <c r="OGR1" s="777"/>
      <c r="OGS1" s="777"/>
      <c r="OGT1" s="777"/>
      <c r="OGU1" s="777"/>
      <c r="OGV1" s="777"/>
      <c r="OGW1" s="777"/>
      <c r="OGX1" s="777"/>
      <c r="OGY1" s="777"/>
      <c r="OGZ1" s="777"/>
      <c r="OHA1" s="777"/>
      <c r="OHB1" s="777"/>
      <c r="OHC1" s="777"/>
      <c r="OHD1" s="777"/>
      <c r="OHE1" s="777"/>
      <c r="OHF1" s="777"/>
      <c r="OHG1" s="777"/>
      <c r="OHH1" s="777"/>
      <c r="OHI1" s="777"/>
      <c r="OHJ1" s="777"/>
      <c r="OHK1" s="777"/>
      <c r="OHL1" s="777"/>
      <c r="OHM1" s="777"/>
      <c r="OHN1" s="777"/>
      <c r="OHO1" s="777"/>
      <c r="OHP1" s="777"/>
      <c r="OHQ1" s="777"/>
      <c r="OHR1" s="777"/>
      <c r="OHS1" s="777"/>
      <c r="OHT1" s="777"/>
      <c r="OHU1" s="777"/>
      <c r="OHV1" s="777"/>
      <c r="OHW1" s="777"/>
      <c r="OHX1" s="777"/>
      <c r="OHY1" s="777"/>
      <c r="OHZ1" s="777"/>
      <c r="OIA1" s="777"/>
      <c r="OIB1" s="777"/>
      <c r="OIC1" s="777"/>
      <c r="OID1" s="777"/>
      <c r="OIE1" s="777"/>
      <c r="OIF1" s="777"/>
      <c r="OIG1" s="777"/>
      <c r="OIH1" s="777"/>
      <c r="OII1" s="777"/>
      <c r="OIJ1" s="777"/>
      <c r="OIK1" s="777"/>
      <c r="OIL1" s="777"/>
      <c r="OIM1" s="777"/>
      <c r="OIN1" s="777"/>
      <c r="OIO1" s="777"/>
      <c r="OIP1" s="777"/>
      <c r="OIQ1" s="777"/>
      <c r="OIR1" s="777"/>
      <c r="OIS1" s="777"/>
      <c r="OIT1" s="777"/>
      <c r="OIU1" s="777"/>
      <c r="OIV1" s="777"/>
      <c r="OIW1" s="777"/>
      <c r="OIX1" s="777"/>
      <c r="OIY1" s="777"/>
      <c r="OIZ1" s="777"/>
      <c r="OJA1" s="777"/>
      <c r="OJB1" s="777"/>
      <c r="OJC1" s="777"/>
      <c r="OJD1" s="777"/>
      <c r="OJE1" s="777"/>
      <c r="OJF1" s="777"/>
      <c r="OJG1" s="777"/>
      <c r="OJH1" s="777"/>
      <c r="OJI1" s="777"/>
      <c r="OJJ1" s="777"/>
      <c r="OJK1" s="777"/>
      <c r="OJL1" s="777"/>
      <c r="OJM1" s="777"/>
      <c r="OJN1" s="777"/>
      <c r="OJO1" s="777"/>
      <c r="OJP1" s="777"/>
      <c r="OJQ1" s="777"/>
      <c r="OJR1" s="777"/>
      <c r="OJS1" s="777"/>
      <c r="OJT1" s="777"/>
      <c r="OJU1" s="777"/>
      <c r="OJV1" s="777"/>
      <c r="OJW1" s="777"/>
      <c r="OJX1" s="777"/>
      <c r="OJY1" s="777"/>
      <c r="OJZ1" s="777"/>
      <c r="OKA1" s="777"/>
      <c r="OKB1" s="777"/>
      <c r="OKC1" s="777"/>
      <c r="OKD1" s="777"/>
      <c r="OKE1" s="777"/>
      <c r="OKF1" s="777"/>
      <c r="OKG1" s="777"/>
      <c r="OKH1" s="777"/>
      <c r="OKI1" s="777"/>
      <c r="OKJ1" s="777"/>
      <c r="OKK1" s="777"/>
      <c r="OKL1" s="777"/>
      <c r="OKM1" s="777"/>
      <c r="OKN1" s="777"/>
      <c r="OKO1" s="777"/>
      <c r="OKP1" s="777"/>
      <c r="OKQ1" s="777"/>
      <c r="OKR1" s="777"/>
      <c r="OKS1" s="777"/>
      <c r="OKT1" s="777"/>
      <c r="OKU1" s="777"/>
      <c r="OKV1" s="777"/>
      <c r="OKW1" s="777"/>
      <c r="OKX1" s="777"/>
      <c r="OKY1" s="777"/>
      <c r="OKZ1" s="777"/>
      <c r="OLA1" s="777"/>
      <c r="OLB1" s="777"/>
      <c r="OLC1" s="777"/>
      <c r="OLD1" s="777"/>
      <c r="OLE1" s="777"/>
      <c r="OLF1" s="777"/>
      <c r="OLG1" s="777"/>
      <c r="OLH1" s="777"/>
      <c r="OLI1" s="777"/>
      <c r="OLJ1" s="777"/>
      <c r="OLK1" s="777"/>
      <c r="OLL1" s="777"/>
      <c r="OLM1" s="777"/>
      <c r="OLN1" s="777"/>
      <c r="OLO1" s="777"/>
      <c r="OLP1" s="777"/>
      <c r="OLQ1" s="777"/>
      <c r="OLR1" s="777"/>
      <c r="OLS1" s="777"/>
      <c r="OLT1" s="777"/>
      <c r="OLU1" s="777"/>
      <c r="OLV1" s="777"/>
      <c r="OLW1" s="777"/>
      <c r="OLX1" s="777"/>
      <c r="OLY1" s="777"/>
      <c r="OLZ1" s="777"/>
      <c r="OMA1" s="777"/>
      <c r="OMB1" s="777"/>
      <c r="OMC1" s="777"/>
      <c r="OMD1" s="777"/>
      <c r="OME1" s="777"/>
      <c r="OMF1" s="777"/>
      <c r="OMG1" s="777"/>
      <c r="OMH1" s="777"/>
      <c r="OMI1" s="777"/>
      <c r="OMJ1" s="777"/>
      <c r="OMK1" s="777"/>
      <c r="OML1" s="777"/>
      <c r="OMM1" s="777"/>
      <c r="OMN1" s="777"/>
      <c r="OMO1" s="777"/>
      <c r="OMP1" s="777"/>
      <c r="OMQ1" s="777"/>
      <c r="OMR1" s="777"/>
      <c r="OMS1" s="777"/>
      <c r="OMT1" s="777"/>
      <c r="OMU1" s="777"/>
      <c r="OMV1" s="777"/>
      <c r="OMW1" s="777"/>
      <c r="OMX1" s="777"/>
      <c r="OMY1" s="777"/>
      <c r="OMZ1" s="777"/>
      <c r="ONA1" s="777"/>
      <c r="ONB1" s="777"/>
      <c r="ONC1" s="777"/>
      <c r="OND1" s="777"/>
      <c r="ONE1" s="777"/>
      <c r="ONF1" s="777"/>
      <c r="ONG1" s="777"/>
      <c r="ONH1" s="777"/>
      <c r="ONI1" s="777"/>
      <c r="ONJ1" s="777"/>
      <c r="ONK1" s="777"/>
      <c r="ONL1" s="777"/>
      <c r="ONM1" s="777"/>
      <c r="ONN1" s="777"/>
      <c r="ONO1" s="777"/>
      <c r="ONP1" s="777"/>
      <c r="ONQ1" s="777"/>
      <c r="ONR1" s="777"/>
      <c r="ONS1" s="777"/>
      <c r="ONT1" s="777"/>
      <c r="ONU1" s="777"/>
      <c r="ONV1" s="777"/>
      <c r="ONW1" s="777"/>
      <c r="ONX1" s="777"/>
      <c r="ONY1" s="777"/>
      <c r="ONZ1" s="777"/>
      <c r="OOA1" s="777"/>
      <c r="OOB1" s="777"/>
      <c r="OOC1" s="777"/>
      <c r="OOD1" s="777"/>
      <c r="OOE1" s="777"/>
      <c r="OOF1" s="777"/>
      <c r="OOG1" s="777"/>
      <c r="OOH1" s="777"/>
      <c r="OOI1" s="777"/>
      <c r="OOJ1" s="777"/>
      <c r="OOK1" s="777"/>
      <c r="OOL1" s="777"/>
      <c r="OOM1" s="777"/>
      <c r="OON1" s="777"/>
      <c r="OOO1" s="777"/>
      <c r="OOP1" s="777"/>
      <c r="OOQ1" s="777"/>
      <c r="OOR1" s="777"/>
      <c r="OOS1" s="777"/>
      <c r="OOT1" s="777"/>
      <c r="OOU1" s="777"/>
      <c r="OOV1" s="777"/>
      <c r="OOW1" s="777"/>
      <c r="OOX1" s="777"/>
      <c r="OOY1" s="777"/>
      <c r="OOZ1" s="777"/>
      <c r="OPA1" s="777"/>
      <c r="OPB1" s="777"/>
      <c r="OPC1" s="777"/>
      <c r="OPD1" s="777"/>
      <c r="OPE1" s="777"/>
      <c r="OPF1" s="777"/>
      <c r="OPG1" s="777"/>
      <c r="OPH1" s="777"/>
      <c r="OPI1" s="777"/>
      <c r="OPJ1" s="777"/>
      <c r="OPK1" s="777"/>
      <c r="OPL1" s="777"/>
      <c r="OPM1" s="777"/>
      <c r="OPN1" s="777"/>
      <c r="OPO1" s="777"/>
      <c r="OPP1" s="777"/>
      <c r="OPQ1" s="777"/>
      <c r="OPR1" s="777"/>
      <c r="OPS1" s="777"/>
      <c r="OPT1" s="777"/>
      <c r="OPU1" s="777"/>
      <c r="OPV1" s="777"/>
      <c r="OPW1" s="777"/>
      <c r="OPX1" s="777"/>
      <c r="OPY1" s="777"/>
      <c r="OPZ1" s="777"/>
      <c r="OQA1" s="777"/>
      <c r="OQB1" s="777"/>
      <c r="OQC1" s="777"/>
      <c r="OQD1" s="777"/>
      <c r="OQE1" s="777"/>
      <c r="OQF1" s="777"/>
      <c r="OQG1" s="777"/>
      <c r="OQH1" s="777"/>
      <c r="OQI1" s="777"/>
      <c r="OQJ1" s="777"/>
      <c r="OQK1" s="777"/>
      <c r="OQL1" s="777"/>
      <c r="OQM1" s="777"/>
      <c r="OQN1" s="777"/>
      <c r="OQO1" s="777"/>
      <c r="OQP1" s="777"/>
      <c r="OQQ1" s="777"/>
      <c r="OQR1" s="777"/>
      <c r="OQS1" s="777"/>
      <c r="OQT1" s="777"/>
      <c r="OQU1" s="777"/>
      <c r="OQV1" s="777"/>
      <c r="OQW1" s="777"/>
      <c r="OQX1" s="777"/>
      <c r="OQY1" s="777"/>
      <c r="OQZ1" s="777"/>
      <c r="ORA1" s="777"/>
      <c r="ORB1" s="777"/>
      <c r="ORC1" s="777"/>
      <c r="ORD1" s="777"/>
      <c r="ORE1" s="777"/>
      <c r="ORF1" s="777"/>
      <c r="ORG1" s="777"/>
      <c r="ORH1" s="777"/>
      <c r="ORI1" s="777"/>
      <c r="ORJ1" s="777"/>
      <c r="ORK1" s="777"/>
      <c r="ORL1" s="777"/>
      <c r="ORM1" s="777"/>
      <c r="ORN1" s="777"/>
      <c r="ORO1" s="777"/>
      <c r="ORP1" s="777"/>
      <c r="ORQ1" s="777"/>
      <c r="ORR1" s="777"/>
      <c r="ORS1" s="777"/>
      <c r="ORT1" s="777"/>
      <c r="ORU1" s="777"/>
      <c r="ORV1" s="777"/>
      <c r="ORW1" s="777"/>
      <c r="ORX1" s="777"/>
      <c r="ORY1" s="777"/>
      <c r="ORZ1" s="777"/>
      <c r="OSA1" s="777"/>
      <c r="OSB1" s="777"/>
      <c r="OSC1" s="777"/>
      <c r="OSD1" s="777"/>
      <c r="OSE1" s="777"/>
      <c r="OSF1" s="777"/>
      <c r="OSG1" s="777"/>
      <c r="OSH1" s="777"/>
      <c r="OSI1" s="777"/>
      <c r="OSJ1" s="777"/>
      <c r="OSK1" s="777"/>
      <c r="OSL1" s="777"/>
      <c r="OSM1" s="777"/>
      <c r="OSN1" s="777"/>
      <c r="OSO1" s="777"/>
      <c r="OSP1" s="777"/>
      <c r="OSQ1" s="777"/>
      <c r="OSR1" s="777"/>
      <c r="OSS1" s="777"/>
      <c r="OST1" s="777"/>
      <c r="OSU1" s="777"/>
      <c r="OSV1" s="777"/>
      <c r="OSW1" s="777"/>
      <c r="OSX1" s="777"/>
      <c r="OSY1" s="777"/>
      <c r="OSZ1" s="777"/>
      <c r="OTA1" s="777"/>
      <c r="OTB1" s="777"/>
      <c r="OTC1" s="777"/>
      <c r="OTD1" s="777"/>
      <c r="OTE1" s="777"/>
      <c r="OTF1" s="777"/>
      <c r="OTG1" s="777"/>
      <c r="OTH1" s="777"/>
      <c r="OTI1" s="777"/>
      <c r="OTJ1" s="777"/>
      <c r="OTK1" s="777"/>
      <c r="OTL1" s="777"/>
      <c r="OTM1" s="777"/>
      <c r="OTN1" s="777"/>
      <c r="OTO1" s="777"/>
      <c r="OTP1" s="777"/>
      <c r="OTQ1" s="777"/>
      <c r="OTR1" s="777"/>
      <c r="OTS1" s="777"/>
      <c r="OTT1" s="777"/>
      <c r="OTU1" s="777"/>
      <c r="OTV1" s="777"/>
      <c r="OTW1" s="777"/>
      <c r="OTX1" s="777"/>
      <c r="OTY1" s="777"/>
      <c r="OTZ1" s="777"/>
      <c r="OUA1" s="777"/>
      <c r="OUB1" s="777"/>
      <c r="OUC1" s="777"/>
      <c r="OUD1" s="777"/>
      <c r="OUE1" s="777"/>
      <c r="OUF1" s="777"/>
      <c r="OUG1" s="777"/>
      <c r="OUH1" s="777"/>
      <c r="OUI1" s="777"/>
      <c r="OUJ1" s="777"/>
      <c r="OUK1" s="777"/>
      <c r="OUL1" s="777"/>
      <c r="OUM1" s="777"/>
      <c r="OUN1" s="777"/>
      <c r="OUO1" s="777"/>
      <c r="OUP1" s="777"/>
      <c r="OUQ1" s="777"/>
      <c r="OUR1" s="777"/>
      <c r="OUS1" s="777"/>
      <c r="OUT1" s="777"/>
      <c r="OUU1" s="777"/>
      <c r="OUV1" s="777"/>
      <c r="OUW1" s="777"/>
      <c r="OUX1" s="777"/>
      <c r="OUY1" s="777"/>
      <c r="OUZ1" s="777"/>
      <c r="OVA1" s="777"/>
      <c r="OVB1" s="777"/>
      <c r="OVC1" s="777"/>
      <c r="OVD1" s="777"/>
      <c r="OVE1" s="777"/>
      <c r="OVF1" s="777"/>
      <c r="OVG1" s="777"/>
      <c r="OVH1" s="777"/>
      <c r="OVI1" s="777"/>
      <c r="OVJ1" s="777"/>
      <c r="OVK1" s="777"/>
      <c r="OVL1" s="777"/>
      <c r="OVM1" s="777"/>
      <c r="OVN1" s="777"/>
      <c r="OVO1" s="777"/>
      <c r="OVP1" s="777"/>
      <c r="OVQ1" s="777"/>
      <c r="OVR1" s="777"/>
      <c r="OVS1" s="777"/>
      <c r="OVT1" s="777"/>
      <c r="OVU1" s="777"/>
      <c r="OVV1" s="777"/>
      <c r="OVW1" s="777"/>
      <c r="OVX1" s="777"/>
      <c r="OVY1" s="777"/>
      <c r="OVZ1" s="777"/>
      <c r="OWA1" s="777"/>
      <c r="OWB1" s="777"/>
      <c r="OWC1" s="777"/>
      <c r="OWD1" s="777"/>
      <c r="OWE1" s="777"/>
      <c r="OWF1" s="777"/>
      <c r="OWG1" s="777"/>
      <c r="OWH1" s="777"/>
      <c r="OWI1" s="777"/>
      <c r="OWJ1" s="777"/>
      <c r="OWK1" s="777"/>
      <c r="OWL1" s="777"/>
      <c r="OWM1" s="777"/>
      <c r="OWN1" s="777"/>
      <c r="OWO1" s="777"/>
      <c r="OWP1" s="777"/>
      <c r="OWQ1" s="777"/>
      <c r="OWR1" s="777"/>
      <c r="OWS1" s="777"/>
      <c r="OWT1" s="777"/>
      <c r="OWU1" s="777"/>
      <c r="OWV1" s="777"/>
      <c r="OWW1" s="777"/>
      <c r="OWX1" s="777"/>
      <c r="OWY1" s="777"/>
      <c r="OWZ1" s="777"/>
      <c r="OXA1" s="777"/>
      <c r="OXB1" s="777"/>
      <c r="OXC1" s="777"/>
      <c r="OXD1" s="777"/>
      <c r="OXE1" s="777"/>
      <c r="OXF1" s="777"/>
      <c r="OXG1" s="777"/>
      <c r="OXH1" s="777"/>
      <c r="OXI1" s="777"/>
      <c r="OXJ1" s="777"/>
      <c r="OXK1" s="777"/>
      <c r="OXL1" s="777"/>
      <c r="OXM1" s="777"/>
      <c r="OXN1" s="777"/>
      <c r="OXO1" s="777"/>
      <c r="OXP1" s="777"/>
      <c r="OXQ1" s="777"/>
      <c r="OXR1" s="777"/>
      <c r="OXS1" s="777"/>
      <c r="OXT1" s="777"/>
      <c r="OXU1" s="777"/>
      <c r="OXV1" s="777"/>
      <c r="OXW1" s="777"/>
      <c r="OXX1" s="777"/>
      <c r="OXY1" s="777"/>
      <c r="OXZ1" s="777"/>
      <c r="OYA1" s="777"/>
      <c r="OYB1" s="777"/>
      <c r="OYC1" s="777"/>
      <c r="OYD1" s="777"/>
      <c r="OYE1" s="777"/>
      <c r="OYF1" s="777"/>
      <c r="OYG1" s="777"/>
      <c r="OYH1" s="777"/>
      <c r="OYI1" s="777"/>
      <c r="OYJ1" s="777"/>
      <c r="OYK1" s="777"/>
      <c r="OYL1" s="777"/>
      <c r="OYM1" s="777"/>
      <c r="OYN1" s="777"/>
      <c r="OYO1" s="777"/>
      <c r="OYP1" s="777"/>
      <c r="OYQ1" s="777"/>
      <c r="OYR1" s="777"/>
      <c r="OYS1" s="777"/>
      <c r="OYT1" s="777"/>
      <c r="OYU1" s="777"/>
      <c r="OYV1" s="777"/>
      <c r="OYW1" s="777"/>
      <c r="OYX1" s="777"/>
      <c r="OYY1" s="777"/>
      <c r="OYZ1" s="777"/>
      <c r="OZA1" s="777"/>
      <c r="OZB1" s="777"/>
      <c r="OZC1" s="777"/>
      <c r="OZD1" s="777"/>
      <c r="OZE1" s="777"/>
      <c r="OZF1" s="777"/>
      <c r="OZG1" s="777"/>
      <c r="OZH1" s="777"/>
      <c r="OZI1" s="777"/>
      <c r="OZJ1" s="777"/>
      <c r="OZK1" s="777"/>
      <c r="OZL1" s="777"/>
      <c r="OZM1" s="777"/>
      <c r="OZN1" s="777"/>
      <c r="OZO1" s="777"/>
      <c r="OZP1" s="777"/>
      <c r="OZQ1" s="777"/>
      <c r="OZR1" s="777"/>
      <c r="OZS1" s="777"/>
      <c r="OZT1" s="777"/>
      <c r="OZU1" s="777"/>
      <c r="OZV1" s="777"/>
      <c r="OZW1" s="777"/>
      <c r="OZX1" s="777"/>
      <c r="OZY1" s="777"/>
      <c r="OZZ1" s="777"/>
      <c r="PAA1" s="777"/>
      <c r="PAB1" s="777"/>
      <c r="PAC1" s="777"/>
      <c r="PAD1" s="777"/>
      <c r="PAE1" s="777"/>
      <c r="PAF1" s="777"/>
      <c r="PAG1" s="777"/>
      <c r="PAH1" s="777"/>
      <c r="PAI1" s="777"/>
      <c r="PAJ1" s="777"/>
      <c r="PAK1" s="777"/>
      <c r="PAL1" s="777"/>
      <c r="PAM1" s="777"/>
      <c r="PAN1" s="777"/>
      <c r="PAO1" s="777"/>
      <c r="PAP1" s="777"/>
      <c r="PAQ1" s="777"/>
      <c r="PAR1" s="777"/>
      <c r="PAS1" s="777"/>
      <c r="PAT1" s="777"/>
      <c r="PAU1" s="777"/>
      <c r="PAV1" s="777"/>
      <c r="PAW1" s="777"/>
      <c r="PAX1" s="777"/>
      <c r="PAY1" s="777"/>
      <c r="PAZ1" s="777"/>
      <c r="PBA1" s="777"/>
      <c r="PBB1" s="777"/>
      <c r="PBC1" s="777"/>
      <c r="PBD1" s="777"/>
      <c r="PBE1" s="777"/>
      <c r="PBF1" s="777"/>
      <c r="PBG1" s="777"/>
      <c r="PBH1" s="777"/>
      <c r="PBI1" s="777"/>
      <c r="PBJ1" s="777"/>
      <c r="PBK1" s="777"/>
      <c r="PBL1" s="777"/>
      <c r="PBM1" s="777"/>
      <c r="PBN1" s="777"/>
      <c r="PBO1" s="777"/>
      <c r="PBP1" s="777"/>
      <c r="PBQ1" s="777"/>
      <c r="PBR1" s="777"/>
      <c r="PBS1" s="777"/>
      <c r="PBT1" s="777"/>
      <c r="PBU1" s="777"/>
      <c r="PBV1" s="777"/>
      <c r="PBW1" s="777"/>
      <c r="PBX1" s="777"/>
      <c r="PBY1" s="777"/>
      <c r="PBZ1" s="777"/>
      <c r="PCA1" s="777"/>
      <c r="PCB1" s="777"/>
      <c r="PCC1" s="777"/>
      <c r="PCD1" s="777"/>
      <c r="PCE1" s="777"/>
      <c r="PCF1" s="777"/>
      <c r="PCG1" s="777"/>
      <c r="PCH1" s="777"/>
      <c r="PCI1" s="777"/>
      <c r="PCJ1" s="777"/>
      <c r="PCK1" s="777"/>
      <c r="PCL1" s="777"/>
      <c r="PCM1" s="777"/>
      <c r="PCN1" s="777"/>
      <c r="PCO1" s="777"/>
      <c r="PCP1" s="777"/>
      <c r="PCQ1" s="777"/>
      <c r="PCR1" s="777"/>
      <c r="PCS1" s="777"/>
      <c r="PCT1" s="777"/>
      <c r="PCU1" s="777"/>
      <c r="PCV1" s="777"/>
      <c r="PCW1" s="777"/>
      <c r="PCX1" s="777"/>
      <c r="PCY1" s="777"/>
      <c r="PCZ1" s="777"/>
      <c r="PDA1" s="777"/>
      <c r="PDB1" s="777"/>
      <c r="PDC1" s="777"/>
      <c r="PDD1" s="777"/>
      <c r="PDE1" s="777"/>
      <c r="PDF1" s="777"/>
      <c r="PDG1" s="777"/>
      <c r="PDH1" s="777"/>
      <c r="PDI1" s="777"/>
      <c r="PDJ1" s="777"/>
      <c r="PDK1" s="777"/>
      <c r="PDL1" s="777"/>
      <c r="PDM1" s="777"/>
      <c r="PDN1" s="777"/>
      <c r="PDO1" s="777"/>
      <c r="PDP1" s="777"/>
      <c r="PDQ1" s="777"/>
      <c r="PDR1" s="777"/>
      <c r="PDS1" s="777"/>
      <c r="PDT1" s="777"/>
      <c r="PDU1" s="777"/>
      <c r="PDV1" s="777"/>
      <c r="PDW1" s="777"/>
      <c r="PDX1" s="777"/>
      <c r="PDY1" s="777"/>
      <c r="PDZ1" s="777"/>
      <c r="PEA1" s="777"/>
      <c r="PEB1" s="777"/>
      <c r="PEC1" s="777"/>
      <c r="PED1" s="777"/>
      <c r="PEE1" s="777"/>
      <c r="PEF1" s="777"/>
      <c r="PEG1" s="777"/>
      <c r="PEH1" s="777"/>
      <c r="PEI1" s="777"/>
      <c r="PEJ1" s="777"/>
      <c r="PEK1" s="777"/>
      <c r="PEL1" s="777"/>
      <c r="PEM1" s="777"/>
      <c r="PEN1" s="777"/>
      <c r="PEO1" s="777"/>
      <c r="PEP1" s="777"/>
      <c r="PEQ1" s="777"/>
      <c r="PER1" s="777"/>
      <c r="PES1" s="777"/>
      <c r="PET1" s="777"/>
      <c r="PEU1" s="777"/>
      <c r="PEV1" s="777"/>
      <c r="PEW1" s="777"/>
      <c r="PEX1" s="777"/>
      <c r="PEY1" s="777"/>
      <c r="PEZ1" s="777"/>
      <c r="PFA1" s="777"/>
      <c r="PFB1" s="777"/>
      <c r="PFC1" s="777"/>
      <c r="PFD1" s="777"/>
      <c r="PFE1" s="777"/>
      <c r="PFF1" s="777"/>
      <c r="PFG1" s="777"/>
      <c r="PFH1" s="777"/>
      <c r="PFI1" s="777"/>
      <c r="PFJ1" s="777"/>
      <c r="PFK1" s="777"/>
      <c r="PFL1" s="777"/>
      <c r="PFM1" s="777"/>
      <c r="PFN1" s="777"/>
      <c r="PFO1" s="777"/>
      <c r="PFP1" s="777"/>
      <c r="PFQ1" s="777"/>
      <c r="PFR1" s="777"/>
      <c r="PFS1" s="777"/>
      <c r="PFT1" s="777"/>
      <c r="PFU1" s="777"/>
      <c r="PFV1" s="777"/>
      <c r="PFW1" s="777"/>
      <c r="PFX1" s="777"/>
      <c r="PFY1" s="777"/>
      <c r="PFZ1" s="777"/>
      <c r="PGA1" s="777"/>
      <c r="PGB1" s="777"/>
      <c r="PGC1" s="777"/>
      <c r="PGD1" s="777"/>
      <c r="PGE1" s="777"/>
      <c r="PGF1" s="777"/>
      <c r="PGG1" s="777"/>
      <c r="PGH1" s="777"/>
      <c r="PGI1" s="777"/>
      <c r="PGJ1" s="777"/>
      <c r="PGK1" s="777"/>
      <c r="PGL1" s="777"/>
      <c r="PGM1" s="777"/>
      <c r="PGN1" s="777"/>
      <c r="PGO1" s="777"/>
      <c r="PGP1" s="777"/>
      <c r="PGQ1" s="777"/>
      <c r="PGR1" s="777"/>
      <c r="PGS1" s="777"/>
      <c r="PGT1" s="777"/>
      <c r="PGU1" s="777"/>
      <c r="PGV1" s="777"/>
      <c r="PGW1" s="777"/>
      <c r="PGX1" s="777"/>
      <c r="PGY1" s="777"/>
      <c r="PGZ1" s="777"/>
      <c r="PHA1" s="777"/>
      <c r="PHB1" s="777"/>
      <c r="PHC1" s="777"/>
      <c r="PHD1" s="777"/>
      <c r="PHE1" s="777"/>
      <c r="PHF1" s="777"/>
      <c r="PHG1" s="777"/>
      <c r="PHH1" s="777"/>
      <c r="PHI1" s="777"/>
      <c r="PHJ1" s="777"/>
      <c r="PHK1" s="777"/>
      <c r="PHL1" s="777"/>
      <c r="PHM1" s="777"/>
      <c r="PHN1" s="777"/>
      <c r="PHO1" s="777"/>
      <c r="PHP1" s="777"/>
      <c r="PHQ1" s="777"/>
      <c r="PHR1" s="777"/>
      <c r="PHS1" s="777"/>
      <c r="PHT1" s="777"/>
      <c r="PHU1" s="777"/>
      <c r="PHV1" s="777"/>
      <c r="PHW1" s="777"/>
      <c r="PHX1" s="777"/>
      <c r="PHY1" s="777"/>
      <c r="PHZ1" s="777"/>
      <c r="PIA1" s="777"/>
      <c r="PIB1" s="777"/>
      <c r="PIC1" s="777"/>
      <c r="PID1" s="777"/>
      <c r="PIE1" s="777"/>
      <c r="PIF1" s="777"/>
      <c r="PIG1" s="777"/>
      <c r="PIH1" s="777"/>
      <c r="PII1" s="777"/>
      <c r="PIJ1" s="777"/>
      <c r="PIK1" s="777"/>
      <c r="PIL1" s="777"/>
      <c r="PIM1" s="777"/>
      <c r="PIN1" s="777"/>
      <c r="PIO1" s="777"/>
      <c r="PIP1" s="777"/>
      <c r="PIQ1" s="777"/>
      <c r="PIR1" s="777"/>
      <c r="PIS1" s="777"/>
      <c r="PIT1" s="777"/>
      <c r="PIU1" s="777"/>
      <c r="PIV1" s="777"/>
      <c r="PIW1" s="777"/>
      <c r="PIX1" s="777"/>
      <c r="PIY1" s="777"/>
      <c r="PIZ1" s="777"/>
      <c r="PJA1" s="777"/>
      <c r="PJB1" s="777"/>
      <c r="PJC1" s="777"/>
      <c r="PJD1" s="777"/>
      <c r="PJE1" s="777"/>
      <c r="PJF1" s="777"/>
      <c r="PJG1" s="777"/>
      <c r="PJH1" s="777"/>
      <c r="PJI1" s="777"/>
      <c r="PJJ1" s="777"/>
      <c r="PJK1" s="777"/>
      <c r="PJL1" s="777"/>
      <c r="PJM1" s="777"/>
      <c r="PJN1" s="777"/>
      <c r="PJO1" s="777"/>
      <c r="PJP1" s="777"/>
      <c r="PJQ1" s="777"/>
      <c r="PJR1" s="777"/>
      <c r="PJS1" s="777"/>
      <c r="PJT1" s="777"/>
      <c r="PJU1" s="777"/>
      <c r="PJV1" s="777"/>
      <c r="PJW1" s="777"/>
      <c r="PJX1" s="777"/>
      <c r="PJY1" s="777"/>
      <c r="PJZ1" s="777"/>
      <c r="PKA1" s="777"/>
      <c r="PKB1" s="777"/>
      <c r="PKC1" s="777"/>
      <c r="PKD1" s="777"/>
      <c r="PKE1" s="777"/>
      <c r="PKF1" s="777"/>
      <c r="PKG1" s="777"/>
      <c r="PKH1" s="777"/>
      <c r="PKI1" s="777"/>
      <c r="PKJ1" s="777"/>
      <c r="PKK1" s="777"/>
      <c r="PKL1" s="777"/>
      <c r="PKM1" s="777"/>
      <c r="PKN1" s="777"/>
      <c r="PKO1" s="777"/>
      <c r="PKP1" s="777"/>
      <c r="PKQ1" s="777"/>
      <c r="PKR1" s="777"/>
      <c r="PKS1" s="777"/>
      <c r="PKT1" s="777"/>
      <c r="PKU1" s="777"/>
      <c r="PKV1" s="777"/>
      <c r="PKW1" s="777"/>
      <c r="PKX1" s="777"/>
      <c r="PKY1" s="777"/>
      <c r="PKZ1" s="777"/>
      <c r="PLA1" s="777"/>
      <c r="PLB1" s="777"/>
      <c r="PLC1" s="777"/>
      <c r="PLD1" s="777"/>
      <c r="PLE1" s="777"/>
      <c r="PLF1" s="777"/>
      <c r="PLG1" s="777"/>
      <c r="PLH1" s="777"/>
      <c r="PLI1" s="777"/>
      <c r="PLJ1" s="777"/>
      <c r="PLK1" s="777"/>
      <c r="PLL1" s="777"/>
      <c r="PLM1" s="777"/>
      <c r="PLN1" s="777"/>
      <c r="PLO1" s="777"/>
      <c r="PLP1" s="777"/>
      <c r="PLQ1" s="777"/>
      <c r="PLR1" s="777"/>
      <c r="PLS1" s="777"/>
      <c r="PLT1" s="777"/>
      <c r="PLU1" s="777"/>
      <c r="PLV1" s="777"/>
      <c r="PLW1" s="777"/>
      <c r="PLX1" s="777"/>
      <c r="PLY1" s="777"/>
      <c r="PLZ1" s="777"/>
      <c r="PMA1" s="777"/>
      <c r="PMB1" s="777"/>
      <c r="PMC1" s="777"/>
      <c r="PMD1" s="777"/>
      <c r="PME1" s="777"/>
      <c r="PMF1" s="777"/>
      <c r="PMG1" s="777"/>
      <c r="PMH1" s="777"/>
      <c r="PMI1" s="777"/>
      <c r="PMJ1" s="777"/>
      <c r="PMK1" s="777"/>
      <c r="PML1" s="777"/>
      <c r="PMM1" s="777"/>
      <c r="PMN1" s="777"/>
      <c r="PMO1" s="777"/>
      <c r="PMP1" s="777"/>
      <c r="PMQ1" s="777"/>
      <c r="PMR1" s="777"/>
      <c r="PMS1" s="777"/>
      <c r="PMT1" s="777"/>
      <c r="PMU1" s="777"/>
      <c r="PMV1" s="777"/>
      <c r="PMW1" s="777"/>
      <c r="PMX1" s="777"/>
      <c r="PMY1" s="777"/>
      <c r="PMZ1" s="777"/>
      <c r="PNA1" s="777"/>
      <c r="PNB1" s="777"/>
      <c r="PNC1" s="777"/>
      <c r="PND1" s="777"/>
      <c r="PNE1" s="777"/>
      <c r="PNF1" s="777"/>
      <c r="PNG1" s="777"/>
      <c r="PNH1" s="777"/>
      <c r="PNI1" s="777"/>
      <c r="PNJ1" s="777"/>
      <c r="PNK1" s="777"/>
      <c r="PNL1" s="777"/>
      <c r="PNM1" s="777"/>
      <c r="PNN1" s="777"/>
      <c r="PNO1" s="777"/>
      <c r="PNP1" s="777"/>
      <c r="PNQ1" s="777"/>
      <c r="PNR1" s="777"/>
      <c r="PNS1" s="777"/>
      <c r="PNT1" s="777"/>
      <c r="PNU1" s="777"/>
      <c r="PNV1" s="777"/>
      <c r="PNW1" s="777"/>
      <c r="PNX1" s="777"/>
      <c r="PNY1" s="777"/>
      <c r="PNZ1" s="777"/>
      <c r="POA1" s="777"/>
      <c r="POB1" s="777"/>
      <c r="POC1" s="777"/>
      <c r="POD1" s="777"/>
      <c r="POE1" s="777"/>
      <c r="POF1" s="777"/>
      <c r="POG1" s="777"/>
      <c r="POH1" s="777"/>
      <c r="POI1" s="777"/>
      <c r="POJ1" s="777"/>
      <c r="POK1" s="777"/>
      <c r="POL1" s="777"/>
      <c r="POM1" s="777"/>
      <c r="PON1" s="777"/>
      <c r="POO1" s="777"/>
      <c r="POP1" s="777"/>
      <c r="POQ1" s="777"/>
      <c r="POR1" s="777"/>
      <c r="POS1" s="777"/>
      <c r="POT1" s="777"/>
      <c r="POU1" s="777"/>
      <c r="POV1" s="777"/>
      <c r="POW1" s="777"/>
      <c r="POX1" s="777"/>
      <c r="POY1" s="777"/>
      <c r="POZ1" s="777"/>
      <c r="PPA1" s="777"/>
      <c r="PPB1" s="777"/>
      <c r="PPC1" s="777"/>
      <c r="PPD1" s="777"/>
      <c r="PPE1" s="777"/>
      <c r="PPF1" s="777"/>
      <c r="PPG1" s="777"/>
      <c r="PPH1" s="777"/>
      <c r="PPI1" s="777"/>
      <c r="PPJ1" s="777"/>
      <c r="PPK1" s="777"/>
      <c r="PPL1" s="777"/>
      <c r="PPM1" s="777"/>
      <c r="PPN1" s="777"/>
      <c r="PPO1" s="777"/>
      <c r="PPP1" s="777"/>
      <c r="PPQ1" s="777"/>
      <c r="PPR1" s="777"/>
      <c r="PPS1" s="777"/>
      <c r="PPT1" s="777"/>
      <c r="PPU1" s="777"/>
      <c r="PPV1" s="777"/>
      <c r="PPW1" s="777"/>
      <c r="PPX1" s="777"/>
      <c r="PPY1" s="777"/>
      <c r="PPZ1" s="777"/>
      <c r="PQA1" s="777"/>
      <c r="PQB1" s="777"/>
      <c r="PQC1" s="777"/>
      <c r="PQD1" s="777"/>
      <c r="PQE1" s="777"/>
      <c r="PQF1" s="777"/>
      <c r="PQG1" s="777"/>
      <c r="PQH1" s="777"/>
      <c r="PQI1" s="777"/>
      <c r="PQJ1" s="777"/>
      <c r="PQK1" s="777"/>
      <c r="PQL1" s="777"/>
      <c r="PQM1" s="777"/>
      <c r="PQN1" s="777"/>
      <c r="PQO1" s="777"/>
      <c r="PQP1" s="777"/>
      <c r="PQQ1" s="777"/>
      <c r="PQR1" s="777"/>
      <c r="PQS1" s="777"/>
      <c r="PQT1" s="777"/>
      <c r="PQU1" s="777"/>
      <c r="PQV1" s="777"/>
      <c r="PQW1" s="777"/>
      <c r="PQX1" s="777"/>
      <c r="PQY1" s="777"/>
      <c r="PQZ1" s="777"/>
      <c r="PRA1" s="777"/>
      <c r="PRB1" s="777"/>
      <c r="PRC1" s="777"/>
      <c r="PRD1" s="777"/>
      <c r="PRE1" s="777"/>
      <c r="PRF1" s="777"/>
      <c r="PRG1" s="777"/>
      <c r="PRH1" s="777"/>
      <c r="PRI1" s="777"/>
      <c r="PRJ1" s="777"/>
      <c r="PRK1" s="777"/>
      <c r="PRL1" s="777"/>
      <c r="PRM1" s="777"/>
      <c r="PRN1" s="777"/>
      <c r="PRO1" s="777"/>
      <c r="PRP1" s="777"/>
      <c r="PRQ1" s="777"/>
      <c r="PRR1" s="777"/>
      <c r="PRS1" s="777"/>
      <c r="PRT1" s="777"/>
      <c r="PRU1" s="777"/>
      <c r="PRV1" s="777"/>
      <c r="PRW1" s="777"/>
      <c r="PRX1" s="777"/>
      <c r="PRY1" s="777"/>
      <c r="PRZ1" s="777"/>
      <c r="PSA1" s="777"/>
      <c r="PSB1" s="777"/>
      <c r="PSC1" s="777"/>
      <c r="PSD1" s="777"/>
      <c r="PSE1" s="777"/>
      <c r="PSF1" s="777"/>
      <c r="PSG1" s="777"/>
      <c r="PSH1" s="777"/>
      <c r="PSI1" s="777"/>
      <c r="PSJ1" s="777"/>
      <c r="PSK1" s="777"/>
      <c r="PSL1" s="777"/>
      <c r="PSM1" s="777"/>
      <c r="PSN1" s="777"/>
      <c r="PSO1" s="777"/>
      <c r="PSP1" s="777"/>
      <c r="PSQ1" s="777"/>
      <c r="PSR1" s="777"/>
      <c r="PSS1" s="777"/>
      <c r="PST1" s="777"/>
      <c r="PSU1" s="777"/>
      <c r="PSV1" s="777"/>
      <c r="PSW1" s="777"/>
      <c r="PSX1" s="777"/>
      <c r="PSY1" s="777"/>
      <c r="PSZ1" s="777"/>
      <c r="PTA1" s="777"/>
      <c r="PTB1" s="777"/>
      <c r="PTC1" s="777"/>
      <c r="PTD1" s="777"/>
      <c r="PTE1" s="777"/>
      <c r="PTF1" s="777"/>
      <c r="PTG1" s="777"/>
      <c r="PTH1" s="777"/>
      <c r="PTI1" s="777"/>
      <c r="PTJ1" s="777"/>
      <c r="PTK1" s="777"/>
      <c r="PTL1" s="777"/>
      <c r="PTM1" s="777"/>
      <c r="PTN1" s="777"/>
      <c r="PTO1" s="777"/>
      <c r="PTP1" s="777"/>
      <c r="PTQ1" s="777"/>
      <c r="PTR1" s="777"/>
      <c r="PTS1" s="777"/>
      <c r="PTT1" s="777"/>
      <c r="PTU1" s="777"/>
      <c r="PTV1" s="777"/>
      <c r="PTW1" s="777"/>
      <c r="PTX1" s="777"/>
      <c r="PTY1" s="777"/>
      <c r="PTZ1" s="777"/>
      <c r="PUA1" s="777"/>
      <c r="PUB1" s="777"/>
      <c r="PUC1" s="777"/>
      <c r="PUD1" s="777"/>
      <c r="PUE1" s="777"/>
      <c r="PUF1" s="777"/>
      <c r="PUG1" s="777"/>
      <c r="PUH1" s="777"/>
      <c r="PUI1" s="777"/>
      <c r="PUJ1" s="777"/>
      <c r="PUK1" s="777"/>
      <c r="PUL1" s="777"/>
      <c r="PUM1" s="777"/>
      <c r="PUN1" s="777"/>
      <c r="PUO1" s="777"/>
      <c r="PUP1" s="777"/>
      <c r="PUQ1" s="777"/>
      <c r="PUR1" s="777"/>
      <c r="PUS1" s="777"/>
      <c r="PUT1" s="777"/>
      <c r="PUU1" s="777"/>
      <c r="PUV1" s="777"/>
      <c r="PUW1" s="777"/>
      <c r="PUX1" s="777"/>
      <c r="PUY1" s="777"/>
      <c r="PUZ1" s="777"/>
      <c r="PVA1" s="777"/>
      <c r="PVB1" s="777"/>
      <c r="PVC1" s="777"/>
      <c r="PVD1" s="777"/>
      <c r="PVE1" s="777"/>
      <c r="PVF1" s="777"/>
      <c r="PVG1" s="777"/>
      <c r="PVH1" s="777"/>
      <c r="PVI1" s="777"/>
      <c r="PVJ1" s="777"/>
      <c r="PVK1" s="777"/>
      <c r="PVL1" s="777"/>
      <c r="PVM1" s="777"/>
      <c r="PVN1" s="777"/>
      <c r="PVO1" s="777"/>
      <c r="PVP1" s="777"/>
      <c r="PVQ1" s="777"/>
      <c r="PVR1" s="777"/>
      <c r="PVS1" s="777"/>
      <c r="PVT1" s="777"/>
      <c r="PVU1" s="777"/>
      <c r="PVV1" s="777"/>
      <c r="PVW1" s="777"/>
      <c r="PVX1" s="777"/>
      <c r="PVY1" s="777"/>
      <c r="PVZ1" s="777"/>
      <c r="PWA1" s="777"/>
      <c r="PWB1" s="777"/>
      <c r="PWC1" s="777"/>
      <c r="PWD1" s="777"/>
      <c r="PWE1" s="777"/>
      <c r="PWF1" s="777"/>
      <c r="PWG1" s="777"/>
      <c r="PWH1" s="777"/>
      <c r="PWI1" s="777"/>
      <c r="PWJ1" s="777"/>
      <c r="PWK1" s="777"/>
      <c r="PWL1" s="777"/>
      <c r="PWM1" s="777"/>
      <c r="PWN1" s="777"/>
      <c r="PWO1" s="777"/>
      <c r="PWP1" s="777"/>
      <c r="PWQ1" s="777"/>
      <c r="PWR1" s="777"/>
      <c r="PWS1" s="777"/>
      <c r="PWT1" s="777"/>
      <c r="PWU1" s="777"/>
      <c r="PWV1" s="777"/>
      <c r="PWW1" s="777"/>
      <c r="PWX1" s="777"/>
      <c r="PWY1" s="777"/>
      <c r="PWZ1" s="777"/>
      <c r="PXA1" s="777"/>
      <c r="PXB1" s="777"/>
      <c r="PXC1" s="777"/>
      <c r="PXD1" s="777"/>
      <c r="PXE1" s="777"/>
      <c r="PXF1" s="777"/>
      <c r="PXG1" s="777"/>
      <c r="PXH1" s="777"/>
      <c r="PXI1" s="777"/>
      <c r="PXJ1" s="777"/>
      <c r="PXK1" s="777"/>
      <c r="PXL1" s="777"/>
      <c r="PXM1" s="777"/>
      <c r="PXN1" s="777"/>
      <c r="PXO1" s="777"/>
      <c r="PXP1" s="777"/>
      <c r="PXQ1" s="777"/>
      <c r="PXR1" s="777"/>
      <c r="PXS1" s="777"/>
      <c r="PXT1" s="777"/>
      <c r="PXU1" s="777"/>
      <c r="PXV1" s="777"/>
      <c r="PXW1" s="777"/>
      <c r="PXX1" s="777"/>
      <c r="PXY1" s="777"/>
      <c r="PXZ1" s="777"/>
      <c r="PYA1" s="777"/>
      <c r="PYB1" s="777"/>
      <c r="PYC1" s="777"/>
      <c r="PYD1" s="777"/>
      <c r="PYE1" s="777"/>
      <c r="PYF1" s="777"/>
      <c r="PYG1" s="777"/>
      <c r="PYH1" s="777"/>
      <c r="PYI1" s="777"/>
      <c r="PYJ1" s="777"/>
      <c r="PYK1" s="777"/>
      <c r="PYL1" s="777"/>
      <c r="PYM1" s="777"/>
      <c r="PYN1" s="777"/>
      <c r="PYO1" s="777"/>
      <c r="PYP1" s="777"/>
      <c r="PYQ1" s="777"/>
      <c r="PYR1" s="777"/>
      <c r="PYS1" s="777"/>
      <c r="PYT1" s="777"/>
      <c r="PYU1" s="777"/>
      <c r="PYV1" s="777"/>
      <c r="PYW1" s="777"/>
      <c r="PYX1" s="777"/>
      <c r="PYY1" s="777"/>
      <c r="PYZ1" s="777"/>
      <c r="PZA1" s="777"/>
      <c r="PZB1" s="777"/>
      <c r="PZC1" s="777"/>
      <c r="PZD1" s="777"/>
      <c r="PZE1" s="777"/>
      <c r="PZF1" s="777"/>
      <c r="PZG1" s="777"/>
      <c r="PZH1" s="777"/>
      <c r="PZI1" s="777"/>
      <c r="PZJ1" s="777"/>
      <c r="PZK1" s="777"/>
      <c r="PZL1" s="777"/>
      <c r="PZM1" s="777"/>
      <c r="PZN1" s="777"/>
      <c r="PZO1" s="777"/>
      <c r="PZP1" s="777"/>
      <c r="PZQ1" s="777"/>
      <c r="PZR1" s="777"/>
      <c r="PZS1" s="777"/>
      <c r="PZT1" s="777"/>
      <c r="PZU1" s="777"/>
      <c r="PZV1" s="777"/>
      <c r="PZW1" s="777"/>
      <c r="PZX1" s="777"/>
      <c r="PZY1" s="777"/>
      <c r="PZZ1" s="777"/>
      <c r="QAA1" s="777"/>
      <c r="QAB1" s="777"/>
      <c r="QAC1" s="777"/>
      <c r="QAD1" s="777"/>
      <c r="QAE1" s="777"/>
      <c r="QAF1" s="777"/>
      <c r="QAG1" s="777"/>
      <c r="QAH1" s="777"/>
      <c r="QAI1" s="777"/>
      <c r="QAJ1" s="777"/>
      <c r="QAK1" s="777"/>
      <c r="QAL1" s="777"/>
      <c r="QAM1" s="777"/>
      <c r="QAN1" s="777"/>
      <c r="QAO1" s="777"/>
      <c r="QAP1" s="777"/>
      <c r="QAQ1" s="777"/>
      <c r="QAR1" s="777"/>
      <c r="QAS1" s="777"/>
      <c r="QAT1" s="777"/>
      <c r="QAU1" s="777"/>
      <c r="QAV1" s="777"/>
      <c r="QAW1" s="777"/>
      <c r="QAX1" s="777"/>
      <c r="QAY1" s="777"/>
      <c r="QAZ1" s="777"/>
      <c r="QBA1" s="777"/>
      <c r="QBB1" s="777"/>
      <c r="QBC1" s="777"/>
      <c r="QBD1" s="777"/>
      <c r="QBE1" s="777"/>
      <c r="QBF1" s="777"/>
      <c r="QBG1" s="777"/>
      <c r="QBH1" s="777"/>
      <c r="QBI1" s="777"/>
      <c r="QBJ1" s="777"/>
      <c r="QBK1" s="777"/>
      <c r="QBL1" s="777"/>
      <c r="QBM1" s="777"/>
      <c r="QBN1" s="777"/>
      <c r="QBO1" s="777"/>
      <c r="QBP1" s="777"/>
      <c r="QBQ1" s="777"/>
      <c r="QBR1" s="777"/>
      <c r="QBS1" s="777"/>
      <c r="QBT1" s="777"/>
      <c r="QBU1" s="777"/>
      <c r="QBV1" s="777"/>
      <c r="QBW1" s="777"/>
      <c r="QBX1" s="777"/>
      <c r="QBY1" s="777"/>
      <c r="QBZ1" s="777"/>
      <c r="QCA1" s="777"/>
      <c r="QCB1" s="777"/>
      <c r="QCC1" s="777"/>
      <c r="QCD1" s="777"/>
      <c r="QCE1" s="777"/>
      <c r="QCF1" s="777"/>
      <c r="QCG1" s="777"/>
      <c r="QCH1" s="777"/>
      <c r="QCI1" s="777"/>
      <c r="QCJ1" s="777"/>
      <c r="QCK1" s="777"/>
      <c r="QCL1" s="777"/>
      <c r="QCM1" s="777"/>
      <c r="QCN1" s="777"/>
      <c r="QCO1" s="777"/>
      <c r="QCP1" s="777"/>
      <c r="QCQ1" s="777"/>
      <c r="QCR1" s="777"/>
      <c r="QCS1" s="777"/>
      <c r="QCT1" s="777"/>
      <c r="QCU1" s="777"/>
      <c r="QCV1" s="777"/>
      <c r="QCW1" s="777"/>
      <c r="QCX1" s="777"/>
      <c r="QCY1" s="777"/>
      <c r="QCZ1" s="777"/>
      <c r="QDA1" s="777"/>
      <c r="QDB1" s="777"/>
      <c r="QDC1" s="777"/>
      <c r="QDD1" s="777"/>
      <c r="QDE1" s="777"/>
      <c r="QDF1" s="777"/>
      <c r="QDG1" s="777"/>
      <c r="QDH1" s="777"/>
      <c r="QDI1" s="777"/>
      <c r="QDJ1" s="777"/>
      <c r="QDK1" s="777"/>
      <c r="QDL1" s="777"/>
      <c r="QDM1" s="777"/>
      <c r="QDN1" s="777"/>
      <c r="QDO1" s="777"/>
      <c r="QDP1" s="777"/>
      <c r="QDQ1" s="777"/>
      <c r="QDR1" s="777"/>
      <c r="QDS1" s="777"/>
      <c r="QDT1" s="777"/>
      <c r="QDU1" s="777"/>
      <c r="QDV1" s="777"/>
      <c r="QDW1" s="777"/>
      <c r="QDX1" s="777"/>
      <c r="QDY1" s="777"/>
      <c r="QDZ1" s="777"/>
      <c r="QEA1" s="777"/>
      <c r="QEB1" s="777"/>
      <c r="QEC1" s="777"/>
      <c r="QED1" s="777"/>
      <c r="QEE1" s="777"/>
      <c r="QEF1" s="777"/>
      <c r="QEG1" s="777"/>
      <c r="QEH1" s="777"/>
      <c r="QEI1" s="777"/>
      <c r="QEJ1" s="777"/>
      <c r="QEK1" s="777"/>
      <c r="QEL1" s="777"/>
      <c r="QEM1" s="777"/>
      <c r="QEN1" s="777"/>
      <c r="QEO1" s="777"/>
      <c r="QEP1" s="777"/>
      <c r="QEQ1" s="777"/>
      <c r="QER1" s="777"/>
      <c r="QES1" s="777"/>
      <c r="QET1" s="777"/>
      <c r="QEU1" s="777"/>
      <c r="QEV1" s="777"/>
      <c r="QEW1" s="777"/>
      <c r="QEX1" s="777"/>
      <c r="QEY1" s="777"/>
      <c r="QEZ1" s="777"/>
      <c r="QFA1" s="777"/>
      <c r="QFB1" s="777"/>
      <c r="QFC1" s="777"/>
      <c r="QFD1" s="777"/>
      <c r="QFE1" s="777"/>
      <c r="QFF1" s="777"/>
      <c r="QFG1" s="777"/>
      <c r="QFH1" s="777"/>
      <c r="QFI1" s="777"/>
      <c r="QFJ1" s="777"/>
      <c r="QFK1" s="777"/>
      <c r="QFL1" s="777"/>
      <c r="QFM1" s="777"/>
      <c r="QFN1" s="777"/>
      <c r="QFO1" s="777"/>
      <c r="QFP1" s="777"/>
      <c r="QFQ1" s="777"/>
      <c r="QFR1" s="777"/>
      <c r="QFS1" s="777"/>
      <c r="QFT1" s="777"/>
      <c r="QFU1" s="777"/>
      <c r="QFV1" s="777"/>
      <c r="QFW1" s="777"/>
      <c r="QFX1" s="777"/>
      <c r="QFY1" s="777"/>
      <c r="QFZ1" s="777"/>
      <c r="QGA1" s="777"/>
      <c r="QGB1" s="777"/>
      <c r="QGC1" s="777"/>
      <c r="QGD1" s="777"/>
      <c r="QGE1" s="777"/>
      <c r="QGF1" s="777"/>
      <c r="QGG1" s="777"/>
      <c r="QGH1" s="777"/>
      <c r="QGI1" s="777"/>
      <c r="QGJ1" s="777"/>
      <c r="QGK1" s="777"/>
      <c r="QGL1" s="777"/>
      <c r="QGM1" s="777"/>
      <c r="QGN1" s="777"/>
      <c r="QGO1" s="777"/>
      <c r="QGP1" s="777"/>
      <c r="QGQ1" s="777"/>
      <c r="QGR1" s="777"/>
      <c r="QGS1" s="777"/>
      <c r="QGT1" s="777"/>
      <c r="QGU1" s="777"/>
      <c r="QGV1" s="777"/>
      <c r="QGW1" s="777"/>
      <c r="QGX1" s="777"/>
      <c r="QGY1" s="777"/>
      <c r="QGZ1" s="777"/>
      <c r="QHA1" s="777"/>
      <c r="QHB1" s="777"/>
      <c r="QHC1" s="777"/>
      <c r="QHD1" s="777"/>
      <c r="QHE1" s="777"/>
      <c r="QHF1" s="777"/>
      <c r="QHG1" s="777"/>
      <c r="QHH1" s="777"/>
      <c r="QHI1" s="777"/>
      <c r="QHJ1" s="777"/>
      <c r="QHK1" s="777"/>
      <c r="QHL1" s="777"/>
      <c r="QHM1" s="777"/>
      <c r="QHN1" s="777"/>
      <c r="QHO1" s="777"/>
      <c r="QHP1" s="777"/>
      <c r="QHQ1" s="777"/>
      <c r="QHR1" s="777"/>
      <c r="QHS1" s="777"/>
      <c r="QHT1" s="777"/>
      <c r="QHU1" s="777"/>
      <c r="QHV1" s="777"/>
      <c r="QHW1" s="777"/>
      <c r="QHX1" s="777"/>
      <c r="QHY1" s="777"/>
      <c r="QHZ1" s="777"/>
      <c r="QIA1" s="777"/>
      <c r="QIB1" s="777"/>
      <c r="QIC1" s="777"/>
      <c r="QID1" s="777"/>
      <c r="QIE1" s="777"/>
      <c r="QIF1" s="777"/>
      <c r="QIG1" s="777"/>
      <c r="QIH1" s="777"/>
      <c r="QII1" s="777"/>
      <c r="QIJ1" s="777"/>
      <c r="QIK1" s="777"/>
      <c r="QIL1" s="777"/>
      <c r="QIM1" s="777"/>
      <c r="QIN1" s="777"/>
      <c r="QIO1" s="777"/>
      <c r="QIP1" s="777"/>
      <c r="QIQ1" s="777"/>
      <c r="QIR1" s="777"/>
      <c r="QIS1" s="777"/>
      <c r="QIT1" s="777"/>
      <c r="QIU1" s="777"/>
      <c r="QIV1" s="777"/>
      <c r="QIW1" s="777"/>
      <c r="QIX1" s="777"/>
      <c r="QIY1" s="777"/>
      <c r="QIZ1" s="777"/>
      <c r="QJA1" s="777"/>
      <c r="QJB1" s="777"/>
      <c r="QJC1" s="777"/>
      <c r="QJD1" s="777"/>
      <c r="QJE1" s="777"/>
      <c r="QJF1" s="777"/>
      <c r="QJG1" s="777"/>
      <c r="QJH1" s="777"/>
      <c r="QJI1" s="777"/>
      <c r="QJJ1" s="777"/>
      <c r="QJK1" s="777"/>
      <c r="QJL1" s="777"/>
      <c r="QJM1" s="777"/>
      <c r="QJN1" s="777"/>
      <c r="QJO1" s="777"/>
      <c r="QJP1" s="777"/>
      <c r="QJQ1" s="777"/>
      <c r="QJR1" s="777"/>
      <c r="QJS1" s="777"/>
      <c r="QJT1" s="777"/>
      <c r="QJU1" s="777"/>
      <c r="QJV1" s="777"/>
      <c r="QJW1" s="777"/>
      <c r="QJX1" s="777"/>
      <c r="QJY1" s="777"/>
      <c r="QJZ1" s="777"/>
      <c r="QKA1" s="777"/>
      <c r="QKB1" s="777"/>
      <c r="QKC1" s="777"/>
      <c r="QKD1" s="777"/>
      <c r="QKE1" s="777"/>
      <c r="QKF1" s="777"/>
      <c r="QKG1" s="777"/>
      <c r="QKH1" s="777"/>
      <c r="QKI1" s="777"/>
      <c r="QKJ1" s="777"/>
      <c r="QKK1" s="777"/>
      <c r="QKL1" s="777"/>
      <c r="QKM1" s="777"/>
      <c r="QKN1" s="777"/>
      <c r="QKO1" s="777"/>
      <c r="QKP1" s="777"/>
      <c r="QKQ1" s="777"/>
      <c r="QKR1" s="777"/>
      <c r="QKS1" s="777"/>
      <c r="QKT1" s="777"/>
      <c r="QKU1" s="777"/>
      <c r="QKV1" s="777"/>
      <c r="QKW1" s="777"/>
      <c r="QKX1" s="777"/>
      <c r="QKY1" s="777"/>
      <c r="QKZ1" s="777"/>
      <c r="QLA1" s="777"/>
      <c r="QLB1" s="777"/>
      <c r="QLC1" s="777"/>
      <c r="QLD1" s="777"/>
      <c r="QLE1" s="777"/>
      <c r="QLF1" s="777"/>
      <c r="QLG1" s="777"/>
      <c r="QLH1" s="777"/>
      <c r="QLI1" s="777"/>
      <c r="QLJ1" s="777"/>
      <c r="QLK1" s="777"/>
      <c r="QLL1" s="777"/>
      <c r="QLM1" s="777"/>
      <c r="QLN1" s="777"/>
      <c r="QLO1" s="777"/>
      <c r="QLP1" s="777"/>
      <c r="QLQ1" s="777"/>
      <c r="QLR1" s="777"/>
      <c r="QLS1" s="777"/>
      <c r="QLT1" s="777"/>
      <c r="QLU1" s="777"/>
      <c r="QLV1" s="777"/>
      <c r="QLW1" s="777"/>
      <c r="QLX1" s="777"/>
      <c r="QLY1" s="777"/>
      <c r="QLZ1" s="777"/>
      <c r="QMA1" s="777"/>
      <c r="QMB1" s="777"/>
      <c r="QMC1" s="777"/>
      <c r="QMD1" s="777"/>
      <c r="QME1" s="777"/>
      <c r="QMF1" s="777"/>
      <c r="QMG1" s="777"/>
      <c r="QMH1" s="777"/>
      <c r="QMI1" s="777"/>
      <c r="QMJ1" s="777"/>
      <c r="QMK1" s="777"/>
      <c r="QML1" s="777"/>
      <c r="QMM1" s="777"/>
      <c r="QMN1" s="777"/>
      <c r="QMO1" s="777"/>
      <c r="QMP1" s="777"/>
      <c r="QMQ1" s="777"/>
      <c r="QMR1" s="777"/>
      <c r="QMS1" s="777"/>
      <c r="QMT1" s="777"/>
      <c r="QMU1" s="777"/>
      <c r="QMV1" s="777"/>
      <c r="QMW1" s="777"/>
      <c r="QMX1" s="777"/>
      <c r="QMY1" s="777"/>
      <c r="QMZ1" s="777"/>
      <c r="QNA1" s="777"/>
      <c r="QNB1" s="777"/>
      <c r="QNC1" s="777"/>
      <c r="QND1" s="777"/>
      <c r="QNE1" s="777"/>
      <c r="QNF1" s="777"/>
      <c r="QNG1" s="777"/>
      <c r="QNH1" s="777"/>
      <c r="QNI1" s="777"/>
      <c r="QNJ1" s="777"/>
      <c r="QNK1" s="777"/>
      <c r="QNL1" s="777"/>
      <c r="QNM1" s="777"/>
      <c r="QNN1" s="777"/>
      <c r="QNO1" s="777"/>
      <c r="QNP1" s="777"/>
      <c r="QNQ1" s="777"/>
      <c r="QNR1" s="777"/>
      <c r="QNS1" s="777"/>
      <c r="QNT1" s="777"/>
      <c r="QNU1" s="777"/>
      <c r="QNV1" s="777"/>
      <c r="QNW1" s="777"/>
      <c r="QNX1" s="777"/>
      <c r="QNY1" s="777"/>
      <c r="QNZ1" s="777"/>
      <c r="QOA1" s="777"/>
      <c r="QOB1" s="777"/>
      <c r="QOC1" s="777"/>
      <c r="QOD1" s="777"/>
      <c r="QOE1" s="777"/>
      <c r="QOF1" s="777"/>
      <c r="QOG1" s="777"/>
      <c r="QOH1" s="777"/>
      <c r="QOI1" s="777"/>
      <c r="QOJ1" s="777"/>
      <c r="QOK1" s="777"/>
      <c r="QOL1" s="777"/>
      <c r="QOM1" s="777"/>
      <c r="QON1" s="777"/>
      <c r="QOO1" s="777"/>
      <c r="QOP1" s="777"/>
      <c r="QOQ1" s="777"/>
      <c r="QOR1" s="777"/>
      <c r="QOS1" s="777"/>
      <c r="QOT1" s="777"/>
      <c r="QOU1" s="777"/>
      <c r="QOV1" s="777"/>
      <c r="QOW1" s="777"/>
      <c r="QOX1" s="777"/>
      <c r="QOY1" s="777"/>
      <c r="QOZ1" s="777"/>
      <c r="QPA1" s="777"/>
      <c r="QPB1" s="777"/>
      <c r="QPC1" s="777"/>
      <c r="QPD1" s="777"/>
      <c r="QPE1" s="777"/>
      <c r="QPF1" s="777"/>
      <c r="QPG1" s="777"/>
      <c r="QPH1" s="777"/>
      <c r="QPI1" s="777"/>
      <c r="QPJ1" s="777"/>
      <c r="QPK1" s="777"/>
      <c r="QPL1" s="777"/>
      <c r="QPM1" s="777"/>
      <c r="QPN1" s="777"/>
      <c r="QPO1" s="777"/>
      <c r="QPP1" s="777"/>
      <c r="QPQ1" s="777"/>
      <c r="QPR1" s="777"/>
      <c r="QPS1" s="777"/>
      <c r="QPT1" s="777"/>
      <c r="QPU1" s="777"/>
      <c r="QPV1" s="777"/>
      <c r="QPW1" s="777"/>
      <c r="QPX1" s="777"/>
      <c r="QPY1" s="777"/>
      <c r="QPZ1" s="777"/>
      <c r="QQA1" s="777"/>
      <c r="QQB1" s="777"/>
      <c r="QQC1" s="777"/>
      <c r="QQD1" s="777"/>
      <c r="QQE1" s="777"/>
      <c r="QQF1" s="777"/>
      <c r="QQG1" s="777"/>
      <c r="QQH1" s="777"/>
      <c r="QQI1" s="777"/>
      <c r="QQJ1" s="777"/>
      <c r="QQK1" s="777"/>
      <c r="QQL1" s="777"/>
      <c r="QQM1" s="777"/>
      <c r="QQN1" s="777"/>
      <c r="QQO1" s="777"/>
      <c r="QQP1" s="777"/>
      <c r="QQQ1" s="777"/>
      <c r="QQR1" s="777"/>
      <c r="QQS1" s="777"/>
      <c r="QQT1" s="777"/>
      <c r="QQU1" s="777"/>
      <c r="QQV1" s="777"/>
      <c r="QQW1" s="777"/>
      <c r="QQX1" s="777"/>
      <c r="QQY1" s="777"/>
      <c r="QQZ1" s="777"/>
      <c r="QRA1" s="777"/>
      <c r="QRB1" s="777"/>
      <c r="QRC1" s="777"/>
      <c r="QRD1" s="777"/>
      <c r="QRE1" s="777"/>
      <c r="QRF1" s="777"/>
      <c r="QRG1" s="777"/>
      <c r="QRH1" s="777"/>
      <c r="QRI1" s="777"/>
      <c r="QRJ1" s="777"/>
      <c r="QRK1" s="777"/>
      <c r="QRL1" s="777"/>
      <c r="QRM1" s="777"/>
      <c r="QRN1" s="777"/>
      <c r="QRO1" s="777"/>
      <c r="QRP1" s="777"/>
      <c r="QRQ1" s="777"/>
      <c r="QRR1" s="777"/>
      <c r="QRS1" s="777"/>
      <c r="QRT1" s="777"/>
      <c r="QRU1" s="777"/>
      <c r="QRV1" s="777"/>
      <c r="QRW1" s="777"/>
      <c r="QRX1" s="777"/>
      <c r="QRY1" s="777"/>
      <c r="QRZ1" s="777"/>
      <c r="QSA1" s="777"/>
      <c r="QSB1" s="777"/>
      <c r="QSC1" s="777"/>
      <c r="QSD1" s="777"/>
      <c r="QSE1" s="777"/>
      <c r="QSF1" s="777"/>
      <c r="QSG1" s="777"/>
      <c r="QSH1" s="777"/>
      <c r="QSI1" s="777"/>
      <c r="QSJ1" s="777"/>
      <c r="QSK1" s="777"/>
      <c r="QSL1" s="777"/>
      <c r="QSM1" s="777"/>
      <c r="QSN1" s="777"/>
      <c r="QSO1" s="777"/>
      <c r="QSP1" s="777"/>
      <c r="QSQ1" s="777"/>
      <c r="QSR1" s="777"/>
      <c r="QSS1" s="777"/>
      <c r="QST1" s="777"/>
      <c r="QSU1" s="777"/>
      <c r="QSV1" s="777"/>
      <c r="QSW1" s="777"/>
      <c r="QSX1" s="777"/>
      <c r="QSY1" s="777"/>
      <c r="QSZ1" s="777"/>
      <c r="QTA1" s="777"/>
      <c r="QTB1" s="777"/>
      <c r="QTC1" s="777"/>
      <c r="QTD1" s="777"/>
      <c r="QTE1" s="777"/>
      <c r="QTF1" s="777"/>
      <c r="QTG1" s="777"/>
      <c r="QTH1" s="777"/>
      <c r="QTI1" s="777"/>
      <c r="QTJ1" s="777"/>
      <c r="QTK1" s="777"/>
      <c r="QTL1" s="777"/>
      <c r="QTM1" s="777"/>
      <c r="QTN1" s="777"/>
      <c r="QTO1" s="777"/>
      <c r="QTP1" s="777"/>
      <c r="QTQ1" s="777"/>
      <c r="QTR1" s="777"/>
      <c r="QTS1" s="777"/>
      <c r="QTT1" s="777"/>
      <c r="QTU1" s="777"/>
      <c r="QTV1" s="777"/>
      <c r="QTW1" s="777"/>
      <c r="QTX1" s="777"/>
      <c r="QTY1" s="777"/>
      <c r="QTZ1" s="777"/>
      <c r="QUA1" s="777"/>
      <c r="QUB1" s="777"/>
      <c r="QUC1" s="777"/>
      <c r="QUD1" s="777"/>
      <c r="QUE1" s="777"/>
      <c r="QUF1" s="777"/>
      <c r="QUG1" s="777"/>
      <c r="QUH1" s="777"/>
      <c r="QUI1" s="777"/>
      <c r="QUJ1" s="777"/>
      <c r="QUK1" s="777"/>
      <c r="QUL1" s="777"/>
      <c r="QUM1" s="777"/>
      <c r="QUN1" s="777"/>
      <c r="QUO1" s="777"/>
      <c r="QUP1" s="777"/>
      <c r="QUQ1" s="777"/>
      <c r="QUR1" s="777"/>
      <c r="QUS1" s="777"/>
      <c r="QUT1" s="777"/>
      <c r="QUU1" s="777"/>
      <c r="QUV1" s="777"/>
      <c r="QUW1" s="777"/>
      <c r="QUX1" s="777"/>
      <c r="QUY1" s="777"/>
      <c r="QUZ1" s="777"/>
      <c r="QVA1" s="777"/>
      <c r="QVB1" s="777"/>
      <c r="QVC1" s="777"/>
      <c r="QVD1" s="777"/>
      <c r="QVE1" s="777"/>
      <c r="QVF1" s="777"/>
      <c r="QVG1" s="777"/>
      <c r="QVH1" s="777"/>
      <c r="QVI1" s="777"/>
      <c r="QVJ1" s="777"/>
      <c r="QVK1" s="777"/>
      <c r="QVL1" s="777"/>
      <c r="QVM1" s="777"/>
      <c r="QVN1" s="777"/>
      <c r="QVO1" s="777"/>
      <c r="QVP1" s="777"/>
      <c r="QVQ1" s="777"/>
      <c r="QVR1" s="777"/>
      <c r="QVS1" s="777"/>
      <c r="QVT1" s="777"/>
      <c r="QVU1" s="777"/>
      <c r="QVV1" s="777"/>
      <c r="QVW1" s="777"/>
      <c r="QVX1" s="777"/>
      <c r="QVY1" s="777"/>
      <c r="QVZ1" s="777"/>
      <c r="QWA1" s="777"/>
      <c r="QWB1" s="777"/>
      <c r="QWC1" s="777"/>
      <c r="QWD1" s="777"/>
      <c r="QWE1" s="777"/>
      <c r="QWF1" s="777"/>
      <c r="QWG1" s="777"/>
      <c r="QWH1" s="777"/>
      <c r="QWI1" s="777"/>
      <c r="QWJ1" s="777"/>
      <c r="QWK1" s="777"/>
      <c r="QWL1" s="777"/>
      <c r="QWM1" s="777"/>
      <c r="QWN1" s="777"/>
      <c r="QWO1" s="777"/>
      <c r="QWP1" s="777"/>
      <c r="QWQ1" s="777"/>
      <c r="QWR1" s="777"/>
      <c r="QWS1" s="777"/>
      <c r="QWT1" s="777"/>
      <c r="QWU1" s="777"/>
      <c r="QWV1" s="777"/>
      <c r="QWW1" s="777"/>
      <c r="QWX1" s="777"/>
      <c r="QWY1" s="777"/>
      <c r="QWZ1" s="777"/>
      <c r="QXA1" s="777"/>
      <c r="QXB1" s="777"/>
      <c r="QXC1" s="777"/>
      <c r="QXD1" s="777"/>
      <c r="QXE1" s="777"/>
      <c r="QXF1" s="777"/>
      <c r="QXG1" s="777"/>
      <c r="QXH1" s="777"/>
      <c r="QXI1" s="777"/>
      <c r="QXJ1" s="777"/>
      <c r="QXK1" s="777"/>
      <c r="QXL1" s="777"/>
      <c r="QXM1" s="777"/>
      <c r="QXN1" s="777"/>
      <c r="QXO1" s="777"/>
      <c r="QXP1" s="777"/>
      <c r="QXQ1" s="777"/>
      <c r="QXR1" s="777"/>
      <c r="QXS1" s="777"/>
      <c r="QXT1" s="777"/>
      <c r="QXU1" s="777"/>
      <c r="QXV1" s="777"/>
      <c r="QXW1" s="777"/>
      <c r="QXX1" s="777"/>
      <c r="QXY1" s="777"/>
      <c r="QXZ1" s="777"/>
      <c r="QYA1" s="777"/>
      <c r="QYB1" s="777"/>
      <c r="QYC1" s="777"/>
      <c r="QYD1" s="777"/>
      <c r="QYE1" s="777"/>
      <c r="QYF1" s="777"/>
      <c r="QYG1" s="777"/>
      <c r="QYH1" s="777"/>
      <c r="QYI1" s="777"/>
      <c r="QYJ1" s="777"/>
      <c r="QYK1" s="777"/>
      <c r="QYL1" s="777"/>
      <c r="QYM1" s="777"/>
      <c r="QYN1" s="777"/>
      <c r="QYO1" s="777"/>
      <c r="QYP1" s="777"/>
      <c r="QYQ1" s="777"/>
      <c r="QYR1" s="777"/>
      <c r="QYS1" s="777"/>
      <c r="QYT1" s="777"/>
      <c r="QYU1" s="777"/>
      <c r="QYV1" s="777"/>
      <c r="QYW1" s="777"/>
      <c r="QYX1" s="777"/>
      <c r="QYY1" s="777"/>
      <c r="QYZ1" s="777"/>
      <c r="QZA1" s="777"/>
      <c r="QZB1" s="777"/>
      <c r="QZC1" s="777"/>
      <c r="QZD1" s="777"/>
      <c r="QZE1" s="777"/>
      <c r="QZF1" s="777"/>
      <c r="QZG1" s="777"/>
      <c r="QZH1" s="777"/>
      <c r="QZI1" s="777"/>
      <c r="QZJ1" s="777"/>
      <c r="QZK1" s="777"/>
      <c r="QZL1" s="777"/>
      <c r="QZM1" s="777"/>
      <c r="QZN1" s="777"/>
      <c r="QZO1" s="777"/>
      <c r="QZP1" s="777"/>
      <c r="QZQ1" s="777"/>
      <c r="QZR1" s="777"/>
      <c r="QZS1" s="777"/>
      <c r="QZT1" s="777"/>
      <c r="QZU1" s="777"/>
      <c r="QZV1" s="777"/>
      <c r="QZW1" s="777"/>
      <c r="QZX1" s="777"/>
      <c r="QZY1" s="777"/>
      <c r="QZZ1" s="777"/>
      <c r="RAA1" s="777"/>
      <c r="RAB1" s="777"/>
      <c r="RAC1" s="777"/>
      <c r="RAD1" s="777"/>
      <c r="RAE1" s="777"/>
      <c r="RAF1" s="777"/>
      <c r="RAG1" s="777"/>
      <c r="RAH1" s="777"/>
      <c r="RAI1" s="777"/>
      <c r="RAJ1" s="777"/>
      <c r="RAK1" s="777"/>
      <c r="RAL1" s="777"/>
      <c r="RAM1" s="777"/>
      <c r="RAN1" s="777"/>
      <c r="RAO1" s="777"/>
      <c r="RAP1" s="777"/>
      <c r="RAQ1" s="777"/>
      <c r="RAR1" s="777"/>
      <c r="RAS1" s="777"/>
      <c r="RAT1" s="777"/>
      <c r="RAU1" s="777"/>
      <c r="RAV1" s="777"/>
      <c r="RAW1" s="777"/>
      <c r="RAX1" s="777"/>
      <c r="RAY1" s="777"/>
      <c r="RAZ1" s="777"/>
      <c r="RBA1" s="777"/>
      <c r="RBB1" s="777"/>
      <c r="RBC1" s="777"/>
      <c r="RBD1" s="777"/>
      <c r="RBE1" s="777"/>
      <c r="RBF1" s="777"/>
      <c r="RBG1" s="777"/>
      <c r="RBH1" s="777"/>
      <c r="RBI1" s="777"/>
      <c r="RBJ1" s="777"/>
      <c r="RBK1" s="777"/>
      <c r="RBL1" s="777"/>
      <c r="RBM1" s="777"/>
      <c r="RBN1" s="777"/>
      <c r="RBO1" s="777"/>
      <c r="RBP1" s="777"/>
      <c r="RBQ1" s="777"/>
      <c r="RBR1" s="777"/>
      <c r="RBS1" s="777"/>
      <c r="RBT1" s="777"/>
      <c r="RBU1" s="777"/>
      <c r="RBV1" s="777"/>
      <c r="RBW1" s="777"/>
      <c r="RBX1" s="777"/>
      <c r="RBY1" s="777"/>
      <c r="RBZ1" s="777"/>
      <c r="RCA1" s="777"/>
      <c r="RCB1" s="777"/>
      <c r="RCC1" s="777"/>
      <c r="RCD1" s="777"/>
      <c r="RCE1" s="777"/>
      <c r="RCF1" s="777"/>
      <c r="RCG1" s="777"/>
      <c r="RCH1" s="777"/>
      <c r="RCI1" s="777"/>
      <c r="RCJ1" s="777"/>
      <c r="RCK1" s="777"/>
      <c r="RCL1" s="777"/>
      <c r="RCM1" s="777"/>
      <c r="RCN1" s="777"/>
      <c r="RCO1" s="777"/>
      <c r="RCP1" s="777"/>
      <c r="RCQ1" s="777"/>
      <c r="RCR1" s="777"/>
      <c r="RCS1" s="777"/>
      <c r="RCT1" s="777"/>
      <c r="RCU1" s="777"/>
      <c r="RCV1" s="777"/>
      <c r="RCW1" s="777"/>
      <c r="RCX1" s="777"/>
      <c r="RCY1" s="777"/>
      <c r="RCZ1" s="777"/>
      <c r="RDA1" s="777"/>
      <c r="RDB1" s="777"/>
      <c r="RDC1" s="777"/>
      <c r="RDD1" s="777"/>
      <c r="RDE1" s="777"/>
      <c r="RDF1" s="777"/>
      <c r="RDG1" s="777"/>
      <c r="RDH1" s="777"/>
      <c r="RDI1" s="777"/>
      <c r="RDJ1" s="777"/>
      <c r="RDK1" s="777"/>
      <c r="RDL1" s="777"/>
      <c r="RDM1" s="777"/>
      <c r="RDN1" s="777"/>
      <c r="RDO1" s="777"/>
      <c r="RDP1" s="777"/>
      <c r="RDQ1" s="777"/>
      <c r="RDR1" s="777"/>
      <c r="RDS1" s="777"/>
      <c r="RDT1" s="777"/>
      <c r="RDU1" s="777"/>
      <c r="RDV1" s="777"/>
      <c r="RDW1" s="777"/>
      <c r="RDX1" s="777"/>
      <c r="RDY1" s="777"/>
      <c r="RDZ1" s="777"/>
      <c r="REA1" s="777"/>
      <c r="REB1" s="777"/>
      <c r="REC1" s="777"/>
      <c r="RED1" s="777"/>
      <c r="REE1" s="777"/>
      <c r="REF1" s="777"/>
      <c r="REG1" s="777"/>
      <c r="REH1" s="777"/>
      <c r="REI1" s="777"/>
      <c r="REJ1" s="777"/>
      <c r="REK1" s="777"/>
      <c r="REL1" s="777"/>
      <c r="REM1" s="777"/>
      <c r="REN1" s="777"/>
      <c r="REO1" s="777"/>
      <c r="REP1" s="777"/>
      <c r="REQ1" s="777"/>
      <c r="RER1" s="777"/>
      <c r="RES1" s="777"/>
      <c r="RET1" s="777"/>
      <c r="REU1" s="777"/>
      <c r="REV1" s="777"/>
      <c r="REW1" s="777"/>
      <c r="REX1" s="777"/>
      <c r="REY1" s="777"/>
      <c r="REZ1" s="777"/>
      <c r="RFA1" s="777"/>
      <c r="RFB1" s="777"/>
      <c r="RFC1" s="777"/>
      <c r="RFD1" s="777"/>
      <c r="RFE1" s="777"/>
      <c r="RFF1" s="777"/>
      <c r="RFG1" s="777"/>
      <c r="RFH1" s="777"/>
      <c r="RFI1" s="777"/>
      <c r="RFJ1" s="777"/>
      <c r="RFK1" s="777"/>
      <c r="RFL1" s="777"/>
      <c r="RFM1" s="777"/>
      <c r="RFN1" s="777"/>
      <c r="RFO1" s="777"/>
      <c r="RFP1" s="777"/>
      <c r="RFQ1" s="777"/>
      <c r="RFR1" s="777"/>
      <c r="RFS1" s="777"/>
      <c r="RFT1" s="777"/>
      <c r="RFU1" s="777"/>
      <c r="RFV1" s="777"/>
      <c r="RFW1" s="777"/>
      <c r="RFX1" s="777"/>
      <c r="RFY1" s="777"/>
      <c r="RFZ1" s="777"/>
      <c r="RGA1" s="777"/>
      <c r="RGB1" s="777"/>
      <c r="RGC1" s="777"/>
      <c r="RGD1" s="777"/>
      <c r="RGE1" s="777"/>
      <c r="RGF1" s="777"/>
      <c r="RGG1" s="777"/>
      <c r="RGH1" s="777"/>
      <c r="RGI1" s="777"/>
      <c r="RGJ1" s="777"/>
      <c r="RGK1" s="777"/>
      <c r="RGL1" s="777"/>
      <c r="RGM1" s="777"/>
      <c r="RGN1" s="777"/>
      <c r="RGO1" s="777"/>
      <c r="RGP1" s="777"/>
      <c r="RGQ1" s="777"/>
      <c r="RGR1" s="777"/>
      <c r="RGS1" s="777"/>
      <c r="RGT1" s="777"/>
      <c r="RGU1" s="777"/>
      <c r="RGV1" s="777"/>
      <c r="RGW1" s="777"/>
      <c r="RGX1" s="777"/>
      <c r="RGY1" s="777"/>
      <c r="RGZ1" s="777"/>
      <c r="RHA1" s="777"/>
      <c r="RHB1" s="777"/>
      <c r="RHC1" s="777"/>
      <c r="RHD1" s="777"/>
      <c r="RHE1" s="777"/>
      <c r="RHF1" s="777"/>
      <c r="RHG1" s="777"/>
      <c r="RHH1" s="777"/>
      <c r="RHI1" s="777"/>
      <c r="RHJ1" s="777"/>
      <c r="RHK1" s="777"/>
      <c r="RHL1" s="777"/>
      <c r="RHM1" s="777"/>
      <c r="RHN1" s="777"/>
      <c r="RHO1" s="777"/>
      <c r="RHP1" s="777"/>
      <c r="RHQ1" s="777"/>
      <c r="RHR1" s="777"/>
      <c r="RHS1" s="777"/>
      <c r="RHT1" s="777"/>
      <c r="RHU1" s="777"/>
      <c r="RHV1" s="777"/>
      <c r="RHW1" s="777"/>
      <c r="RHX1" s="777"/>
      <c r="RHY1" s="777"/>
      <c r="RHZ1" s="777"/>
      <c r="RIA1" s="777"/>
      <c r="RIB1" s="777"/>
      <c r="RIC1" s="777"/>
      <c r="RID1" s="777"/>
      <c r="RIE1" s="777"/>
      <c r="RIF1" s="777"/>
      <c r="RIG1" s="777"/>
      <c r="RIH1" s="777"/>
      <c r="RII1" s="777"/>
      <c r="RIJ1" s="777"/>
      <c r="RIK1" s="777"/>
      <c r="RIL1" s="777"/>
      <c r="RIM1" s="777"/>
      <c r="RIN1" s="777"/>
      <c r="RIO1" s="777"/>
      <c r="RIP1" s="777"/>
      <c r="RIQ1" s="777"/>
      <c r="RIR1" s="777"/>
      <c r="RIS1" s="777"/>
      <c r="RIT1" s="777"/>
      <c r="RIU1" s="777"/>
      <c r="RIV1" s="777"/>
      <c r="RIW1" s="777"/>
      <c r="RIX1" s="777"/>
      <c r="RIY1" s="777"/>
      <c r="RIZ1" s="777"/>
      <c r="RJA1" s="777"/>
      <c r="RJB1" s="777"/>
      <c r="RJC1" s="777"/>
      <c r="RJD1" s="777"/>
      <c r="RJE1" s="777"/>
      <c r="RJF1" s="777"/>
      <c r="RJG1" s="777"/>
      <c r="RJH1" s="777"/>
      <c r="RJI1" s="777"/>
      <c r="RJJ1" s="777"/>
      <c r="RJK1" s="777"/>
      <c r="RJL1" s="777"/>
      <c r="RJM1" s="777"/>
      <c r="RJN1" s="777"/>
      <c r="RJO1" s="777"/>
      <c r="RJP1" s="777"/>
      <c r="RJQ1" s="777"/>
      <c r="RJR1" s="777"/>
      <c r="RJS1" s="777"/>
      <c r="RJT1" s="777"/>
      <c r="RJU1" s="777"/>
      <c r="RJV1" s="777"/>
      <c r="RJW1" s="777"/>
      <c r="RJX1" s="777"/>
      <c r="RJY1" s="777"/>
      <c r="RJZ1" s="777"/>
      <c r="RKA1" s="777"/>
      <c r="RKB1" s="777"/>
      <c r="RKC1" s="777"/>
      <c r="RKD1" s="777"/>
      <c r="RKE1" s="777"/>
      <c r="RKF1" s="777"/>
      <c r="RKG1" s="777"/>
      <c r="RKH1" s="777"/>
      <c r="RKI1" s="777"/>
      <c r="RKJ1" s="777"/>
      <c r="RKK1" s="777"/>
      <c r="RKL1" s="777"/>
      <c r="RKM1" s="777"/>
      <c r="RKN1" s="777"/>
      <c r="RKO1" s="777"/>
      <c r="RKP1" s="777"/>
      <c r="RKQ1" s="777"/>
      <c r="RKR1" s="777"/>
      <c r="RKS1" s="777"/>
      <c r="RKT1" s="777"/>
      <c r="RKU1" s="777"/>
      <c r="RKV1" s="777"/>
      <c r="RKW1" s="777"/>
      <c r="RKX1" s="777"/>
      <c r="RKY1" s="777"/>
      <c r="RKZ1" s="777"/>
      <c r="RLA1" s="777"/>
      <c r="RLB1" s="777"/>
      <c r="RLC1" s="777"/>
      <c r="RLD1" s="777"/>
      <c r="RLE1" s="777"/>
      <c r="RLF1" s="777"/>
      <c r="RLG1" s="777"/>
      <c r="RLH1" s="777"/>
      <c r="RLI1" s="777"/>
      <c r="RLJ1" s="777"/>
      <c r="RLK1" s="777"/>
      <c r="RLL1" s="777"/>
      <c r="RLM1" s="777"/>
      <c r="RLN1" s="777"/>
      <c r="RLO1" s="777"/>
      <c r="RLP1" s="777"/>
      <c r="RLQ1" s="777"/>
      <c r="RLR1" s="777"/>
      <c r="RLS1" s="777"/>
      <c r="RLT1" s="777"/>
      <c r="RLU1" s="777"/>
      <c r="RLV1" s="777"/>
      <c r="RLW1" s="777"/>
      <c r="RLX1" s="777"/>
      <c r="RLY1" s="777"/>
      <c r="RLZ1" s="777"/>
      <c r="RMA1" s="777"/>
      <c r="RMB1" s="777"/>
      <c r="RMC1" s="777"/>
      <c r="RMD1" s="777"/>
      <c r="RME1" s="777"/>
      <c r="RMF1" s="777"/>
      <c r="RMG1" s="777"/>
      <c r="RMH1" s="777"/>
      <c r="RMI1" s="777"/>
      <c r="RMJ1" s="777"/>
      <c r="RMK1" s="777"/>
      <c r="RML1" s="777"/>
      <c r="RMM1" s="777"/>
      <c r="RMN1" s="777"/>
      <c r="RMO1" s="777"/>
      <c r="RMP1" s="777"/>
      <c r="RMQ1" s="777"/>
      <c r="RMR1" s="777"/>
      <c r="RMS1" s="777"/>
      <c r="RMT1" s="777"/>
      <c r="RMU1" s="777"/>
      <c r="RMV1" s="777"/>
      <c r="RMW1" s="777"/>
      <c r="RMX1" s="777"/>
      <c r="RMY1" s="777"/>
      <c r="RMZ1" s="777"/>
      <c r="RNA1" s="777"/>
      <c r="RNB1" s="777"/>
      <c r="RNC1" s="777"/>
      <c r="RND1" s="777"/>
      <c r="RNE1" s="777"/>
      <c r="RNF1" s="777"/>
      <c r="RNG1" s="777"/>
      <c r="RNH1" s="777"/>
      <c r="RNI1" s="777"/>
      <c r="RNJ1" s="777"/>
      <c r="RNK1" s="777"/>
      <c r="RNL1" s="777"/>
      <c r="RNM1" s="777"/>
      <c r="RNN1" s="777"/>
      <c r="RNO1" s="777"/>
      <c r="RNP1" s="777"/>
      <c r="RNQ1" s="777"/>
      <c r="RNR1" s="777"/>
      <c r="RNS1" s="777"/>
      <c r="RNT1" s="777"/>
      <c r="RNU1" s="777"/>
      <c r="RNV1" s="777"/>
      <c r="RNW1" s="777"/>
      <c r="RNX1" s="777"/>
      <c r="RNY1" s="777"/>
      <c r="RNZ1" s="777"/>
      <c r="ROA1" s="777"/>
      <c r="ROB1" s="777"/>
      <c r="ROC1" s="777"/>
      <c r="ROD1" s="777"/>
      <c r="ROE1" s="777"/>
      <c r="ROF1" s="777"/>
      <c r="ROG1" s="777"/>
      <c r="ROH1" s="777"/>
      <c r="ROI1" s="777"/>
      <c r="ROJ1" s="777"/>
      <c r="ROK1" s="777"/>
      <c r="ROL1" s="777"/>
      <c r="ROM1" s="777"/>
      <c r="RON1" s="777"/>
      <c r="ROO1" s="777"/>
      <c r="ROP1" s="777"/>
      <c r="ROQ1" s="777"/>
      <c r="ROR1" s="777"/>
      <c r="ROS1" s="777"/>
      <c r="ROT1" s="777"/>
      <c r="ROU1" s="777"/>
      <c r="ROV1" s="777"/>
      <c r="ROW1" s="777"/>
      <c r="ROX1" s="777"/>
      <c r="ROY1" s="777"/>
      <c r="ROZ1" s="777"/>
      <c r="RPA1" s="777"/>
      <c r="RPB1" s="777"/>
      <c r="RPC1" s="777"/>
      <c r="RPD1" s="777"/>
      <c r="RPE1" s="777"/>
      <c r="RPF1" s="777"/>
      <c r="RPG1" s="777"/>
      <c r="RPH1" s="777"/>
      <c r="RPI1" s="777"/>
      <c r="RPJ1" s="777"/>
      <c r="RPK1" s="777"/>
      <c r="RPL1" s="777"/>
      <c r="RPM1" s="777"/>
      <c r="RPN1" s="777"/>
      <c r="RPO1" s="777"/>
      <c r="RPP1" s="777"/>
      <c r="RPQ1" s="777"/>
      <c r="RPR1" s="777"/>
      <c r="RPS1" s="777"/>
      <c r="RPT1" s="777"/>
      <c r="RPU1" s="777"/>
      <c r="RPV1" s="777"/>
      <c r="RPW1" s="777"/>
      <c r="RPX1" s="777"/>
      <c r="RPY1" s="777"/>
      <c r="RPZ1" s="777"/>
      <c r="RQA1" s="777"/>
      <c r="RQB1" s="777"/>
      <c r="RQC1" s="777"/>
      <c r="RQD1" s="777"/>
      <c r="RQE1" s="777"/>
      <c r="RQF1" s="777"/>
      <c r="RQG1" s="777"/>
      <c r="RQH1" s="777"/>
      <c r="RQI1" s="777"/>
      <c r="RQJ1" s="777"/>
      <c r="RQK1" s="777"/>
      <c r="RQL1" s="777"/>
      <c r="RQM1" s="777"/>
      <c r="RQN1" s="777"/>
      <c r="RQO1" s="777"/>
      <c r="RQP1" s="777"/>
      <c r="RQQ1" s="777"/>
      <c r="RQR1" s="777"/>
      <c r="RQS1" s="777"/>
      <c r="RQT1" s="777"/>
      <c r="RQU1" s="777"/>
      <c r="RQV1" s="777"/>
      <c r="RQW1" s="777"/>
      <c r="RQX1" s="777"/>
      <c r="RQY1" s="777"/>
      <c r="RQZ1" s="777"/>
      <c r="RRA1" s="777"/>
      <c r="RRB1" s="777"/>
      <c r="RRC1" s="777"/>
      <c r="RRD1" s="777"/>
      <c r="RRE1" s="777"/>
      <c r="RRF1" s="777"/>
      <c r="RRG1" s="777"/>
      <c r="RRH1" s="777"/>
      <c r="RRI1" s="777"/>
      <c r="RRJ1" s="777"/>
      <c r="RRK1" s="777"/>
      <c r="RRL1" s="777"/>
      <c r="RRM1" s="777"/>
      <c r="RRN1" s="777"/>
      <c r="RRO1" s="777"/>
      <c r="RRP1" s="777"/>
      <c r="RRQ1" s="777"/>
      <c r="RRR1" s="777"/>
      <c r="RRS1" s="777"/>
      <c r="RRT1" s="777"/>
      <c r="RRU1" s="777"/>
      <c r="RRV1" s="777"/>
      <c r="RRW1" s="777"/>
      <c r="RRX1" s="777"/>
      <c r="RRY1" s="777"/>
      <c r="RRZ1" s="777"/>
      <c r="RSA1" s="777"/>
      <c r="RSB1" s="777"/>
      <c r="RSC1" s="777"/>
      <c r="RSD1" s="777"/>
      <c r="RSE1" s="777"/>
      <c r="RSF1" s="777"/>
      <c r="RSG1" s="777"/>
      <c r="RSH1" s="777"/>
      <c r="RSI1" s="777"/>
      <c r="RSJ1" s="777"/>
      <c r="RSK1" s="777"/>
      <c r="RSL1" s="777"/>
      <c r="RSM1" s="777"/>
      <c r="RSN1" s="777"/>
      <c r="RSO1" s="777"/>
      <c r="RSP1" s="777"/>
      <c r="RSQ1" s="777"/>
      <c r="RSR1" s="777"/>
      <c r="RSS1" s="777"/>
      <c r="RST1" s="777"/>
      <c r="RSU1" s="777"/>
      <c r="RSV1" s="777"/>
      <c r="RSW1" s="777"/>
      <c r="RSX1" s="777"/>
      <c r="RSY1" s="777"/>
      <c r="RSZ1" s="777"/>
      <c r="RTA1" s="777"/>
      <c r="RTB1" s="777"/>
      <c r="RTC1" s="777"/>
      <c r="RTD1" s="777"/>
      <c r="RTE1" s="777"/>
      <c r="RTF1" s="777"/>
      <c r="RTG1" s="777"/>
      <c r="RTH1" s="777"/>
      <c r="RTI1" s="777"/>
      <c r="RTJ1" s="777"/>
      <c r="RTK1" s="777"/>
      <c r="RTL1" s="777"/>
      <c r="RTM1" s="777"/>
      <c r="RTN1" s="777"/>
      <c r="RTO1" s="777"/>
      <c r="RTP1" s="777"/>
      <c r="RTQ1" s="777"/>
      <c r="RTR1" s="777"/>
      <c r="RTS1" s="777"/>
      <c r="RTT1" s="777"/>
      <c r="RTU1" s="777"/>
      <c r="RTV1" s="777"/>
      <c r="RTW1" s="777"/>
      <c r="RTX1" s="777"/>
      <c r="RTY1" s="777"/>
      <c r="RTZ1" s="777"/>
      <c r="RUA1" s="777"/>
      <c r="RUB1" s="777"/>
      <c r="RUC1" s="777"/>
      <c r="RUD1" s="777"/>
      <c r="RUE1" s="777"/>
      <c r="RUF1" s="777"/>
      <c r="RUG1" s="777"/>
      <c r="RUH1" s="777"/>
      <c r="RUI1" s="777"/>
      <c r="RUJ1" s="777"/>
      <c r="RUK1" s="777"/>
      <c r="RUL1" s="777"/>
      <c r="RUM1" s="777"/>
      <c r="RUN1" s="777"/>
      <c r="RUO1" s="777"/>
      <c r="RUP1" s="777"/>
      <c r="RUQ1" s="777"/>
      <c r="RUR1" s="777"/>
      <c r="RUS1" s="777"/>
      <c r="RUT1" s="777"/>
      <c r="RUU1" s="777"/>
      <c r="RUV1" s="777"/>
      <c r="RUW1" s="777"/>
      <c r="RUX1" s="777"/>
      <c r="RUY1" s="777"/>
      <c r="RUZ1" s="777"/>
      <c r="RVA1" s="777"/>
      <c r="RVB1" s="777"/>
      <c r="RVC1" s="777"/>
      <c r="RVD1" s="777"/>
      <c r="RVE1" s="777"/>
      <c r="RVF1" s="777"/>
      <c r="RVG1" s="777"/>
      <c r="RVH1" s="777"/>
      <c r="RVI1" s="777"/>
      <c r="RVJ1" s="777"/>
      <c r="RVK1" s="777"/>
      <c r="RVL1" s="777"/>
      <c r="RVM1" s="777"/>
      <c r="RVN1" s="777"/>
      <c r="RVO1" s="777"/>
      <c r="RVP1" s="777"/>
      <c r="RVQ1" s="777"/>
      <c r="RVR1" s="777"/>
      <c r="RVS1" s="777"/>
      <c r="RVT1" s="777"/>
      <c r="RVU1" s="777"/>
      <c r="RVV1" s="777"/>
      <c r="RVW1" s="777"/>
      <c r="RVX1" s="777"/>
      <c r="RVY1" s="777"/>
      <c r="RVZ1" s="777"/>
      <c r="RWA1" s="777"/>
      <c r="RWB1" s="777"/>
      <c r="RWC1" s="777"/>
      <c r="RWD1" s="777"/>
      <c r="RWE1" s="777"/>
      <c r="RWF1" s="777"/>
      <c r="RWG1" s="777"/>
      <c r="RWH1" s="777"/>
      <c r="RWI1" s="777"/>
      <c r="RWJ1" s="777"/>
      <c r="RWK1" s="777"/>
      <c r="RWL1" s="777"/>
      <c r="RWM1" s="777"/>
      <c r="RWN1" s="777"/>
      <c r="RWO1" s="777"/>
      <c r="RWP1" s="777"/>
      <c r="RWQ1" s="777"/>
      <c r="RWR1" s="777"/>
      <c r="RWS1" s="777"/>
      <c r="RWT1" s="777"/>
      <c r="RWU1" s="777"/>
      <c r="RWV1" s="777"/>
      <c r="RWW1" s="777"/>
      <c r="RWX1" s="777"/>
      <c r="RWY1" s="777"/>
      <c r="RWZ1" s="777"/>
      <c r="RXA1" s="777"/>
      <c r="RXB1" s="777"/>
      <c r="RXC1" s="777"/>
      <c r="RXD1" s="777"/>
      <c r="RXE1" s="777"/>
      <c r="RXF1" s="777"/>
      <c r="RXG1" s="777"/>
      <c r="RXH1" s="777"/>
      <c r="RXI1" s="777"/>
      <c r="RXJ1" s="777"/>
      <c r="RXK1" s="777"/>
      <c r="RXL1" s="777"/>
      <c r="RXM1" s="777"/>
      <c r="RXN1" s="777"/>
      <c r="RXO1" s="777"/>
      <c r="RXP1" s="777"/>
      <c r="RXQ1" s="777"/>
      <c r="RXR1" s="777"/>
      <c r="RXS1" s="777"/>
      <c r="RXT1" s="777"/>
      <c r="RXU1" s="777"/>
      <c r="RXV1" s="777"/>
      <c r="RXW1" s="777"/>
      <c r="RXX1" s="777"/>
      <c r="RXY1" s="777"/>
      <c r="RXZ1" s="777"/>
      <c r="RYA1" s="777"/>
      <c r="RYB1" s="777"/>
      <c r="RYC1" s="777"/>
      <c r="RYD1" s="777"/>
      <c r="RYE1" s="777"/>
      <c r="RYF1" s="777"/>
      <c r="RYG1" s="777"/>
      <c r="RYH1" s="777"/>
      <c r="RYI1" s="777"/>
      <c r="RYJ1" s="777"/>
      <c r="RYK1" s="777"/>
      <c r="RYL1" s="777"/>
      <c r="RYM1" s="777"/>
      <c r="RYN1" s="777"/>
      <c r="RYO1" s="777"/>
      <c r="RYP1" s="777"/>
      <c r="RYQ1" s="777"/>
      <c r="RYR1" s="777"/>
      <c r="RYS1" s="777"/>
      <c r="RYT1" s="777"/>
      <c r="RYU1" s="777"/>
      <c r="RYV1" s="777"/>
      <c r="RYW1" s="777"/>
      <c r="RYX1" s="777"/>
      <c r="RYY1" s="777"/>
      <c r="RYZ1" s="777"/>
      <c r="RZA1" s="777"/>
      <c r="RZB1" s="777"/>
      <c r="RZC1" s="777"/>
      <c r="RZD1" s="777"/>
      <c r="RZE1" s="777"/>
      <c r="RZF1" s="777"/>
      <c r="RZG1" s="777"/>
      <c r="RZH1" s="777"/>
      <c r="RZI1" s="777"/>
      <c r="RZJ1" s="777"/>
      <c r="RZK1" s="777"/>
      <c r="RZL1" s="777"/>
      <c r="RZM1" s="777"/>
      <c r="RZN1" s="777"/>
      <c r="RZO1" s="777"/>
      <c r="RZP1" s="777"/>
      <c r="RZQ1" s="777"/>
      <c r="RZR1" s="777"/>
      <c r="RZS1" s="777"/>
      <c r="RZT1" s="777"/>
      <c r="RZU1" s="777"/>
      <c r="RZV1" s="777"/>
      <c r="RZW1" s="777"/>
      <c r="RZX1" s="777"/>
      <c r="RZY1" s="777"/>
      <c r="RZZ1" s="777"/>
      <c r="SAA1" s="777"/>
      <c r="SAB1" s="777"/>
      <c r="SAC1" s="777"/>
      <c r="SAD1" s="777"/>
      <c r="SAE1" s="777"/>
      <c r="SAF1" s="777"/>
      <c r="SAG1" s="777"/>
      <c r="SAH1" s="777"/>
      <c r="SAI1" s="777"/>
      <c r="SAJ1" s="777"/>
      <c r="SAK1" s="777"/>
      <c r="SAL1" s="777"/>
      <c r="SAM1" s="777"/>
      <c r="SAN1" s="777"/>
      <c r="SAO1" s="777"/>
      <c r="SAP1" s="777"/>
      <c r="SAQ1" s="777"/>
      <c r="SAR1" s="777"/>
      <c r="SAS1" s="777"/>
      <c r="SAT1" s="777"/>
      <c r="SAU1" s="777"/>
      <c r="SAV1" s="777"/>
      <c r="SAW1" s="777"/>
      <c r="SAX1" s="777"/>
      <c r="SAY1" s="777"/>
      <c r="SAZ1" s="777"/>
      <c r="SBA1" s="777"/>
      <c r="SBB1" s="777"/>
      <c r="SBC1" s="777"/>
      <c r="SBD1" s="777"/>
      <c r="SBE1" s="777"/>
      <c r="SBF1" s="777"/>
      <c r="SBG1" s="777"/>
      <c r="SBH1" s="777"/>
      <c r="SBI1" s="777"/>
      <c r="SBJ1" s="777"/>
      <c r="SBK1" s="777"/>
      <c r="SBL1" s="777"/>
      <c r="SBM1" s="777"/>
      <c r="SBN1" s="777"/>
      <c r="SBO1" s="777"/>
      <c r="SBP1" s="777"/>
      <c r="SBQ1" s="777"/>
      <c r="SBR1" s="777"/>
      <c r="SBS1" s="777"/>
      <c r="SBT1" s="777"/>
      <c r="SBU1" s="777"/>
      <c r="SBV1" s="777"/>
      <c r="SBW1" s="777"/>
      <c r="SBX1" s="777"/>
      <c r="SBY1" s="777"/>
      <c r="SBZ1" s="777"/>
      <c r="SCA1" s="777"/>
      <c r="SCB1" s="777"/>
      <c r="SCC1" s="777"/>
      <c r="SCD1" s="777"/>
      <c r="SCE1" s="777"/>
      <c r="SCF1" s="777"/>
      <c r="SCG1" s="777"/>
      <c r="SCH1" s="777"/>
      <c r="SCI1" s="777"/>
      <c r="SCJ1" s="777"/>
      <c r="SCK1" s="777"/>
      <c r="SCL1" s="777"/>
      <c r="SCM1" s="777"/>
      <c r="SCN1" s="777"/>
      <c r="SCO1" s="777"/>
      <c r="SCP1" s="777"/>
      <c r="SCQ1" s="777"/>
      <c r="SCR1" s="777"/>
      <c r="SCS1" s="777"/>
      <c r="SCT1" s="777"/>
      <c r="SCU1" s="777"/>
      <c r="SCV1" s="777"/>
      <c r="SCW1" s="777"/>
      <c r="SCX1" s="777"/>
      <c r="SCY1" s="777"/>
      <c r="SCZ1" s="777"/>
      <c r="SDA1" s="777"/>
      <c r="SDB1" s="777"/>
      <c r="SDC1" s="777"/>
      <c r="SDD1" s="777"/>
      <c r="SDE1" s="777"/>
      <c r="SDF1" s="777"/>
      <c r="SDG1" s="777"/>
      <c r="SDH1" s="777"/>
      <c r="SDI1" s="777"/>
      <c r="SDJ1" s="777"/>
      <c r="SDK1" s="777"/>
      <c r="SDL1" s="777"/>
      <c r="SDM1" s="777"/>
      <c r="SDN1" s="777"/>
      <c r="SDO1" s="777"/>
      <c r="SDP1" s="777"/>
      <c r="SDQ1" s="777"/>
      <c r="SDR1" s="777"/>
      <c r="SDS1" s="777"/>
      <c r="SDT1" s="777"/>
      <c r="SDU1" s="777"/>
      <c r="SDV1" s="777"/>
      <c r="SDW1" s="777"/>
      <c r="SDX1" s="777"/>
      <c r="SDY1" s="777"/>
      <c r="SDZ1" s="777"/>
      <c r="SEA1" s="777"/>
      <c r="SEB1" s="777"/>
      <c r="SEC1" s="777"/>
      <c r="SED1" s="777"/>
      <c r="SEE1" s="777"/>
      <c r="SEF1" s="777"/>
      <c r="SEG1" s="777"/>
      <c r="SEH1" s="777"/>
      <c r="SEI1" s="777"/>
      <c r="SEJ1" s="777"/>
      <c r="SEK1" s="777"/>
      <c r="SEL1" s="777"/>
      <c r="SEM1" s="777"/>
      <c r="SEN1" s="777"/>
      <c r="SEO1" s="777"/>
      <c r="SEP1" s="777"/>
      <c r="SEQ1" s="777"/>
      <c r="SER1" s="777"/>
      <c r="SES1" s="777"/>
      <c r="SET1" s="777"/>
      <c r="SEU1" s="777"/>
      <c r="SEV1" s="777"/>
      <c r="SEW1" s="777"/>
      <c r="SEX1" s="777"/>
      <c r="SEY1" s="777"/>
      <c r="SEZ1" s="777"/>
      <c r="SFA1" s="777"/>
      <c r="SFB1" s="777"/>
      <c r="SFC1" s="777"/>
      <c r="SFD1" s="777"/>
      <c r="SFE1" s="777"/>
      <c r="SFF1" s="777"/>
      <c r="SFG1" s="777"/>
      <c r="SFH1" s="777"/>
      <c r="SFI1" s="777"/>
      <c r="SFJ1" s="777"/>
      <c r="SFK1" s="777"/>
      <c r="SFL1" s="777"/>
      <c r="SFM1" s="777"/>
      <c r="SFN1" s="777"/>
      <c r="SFO1" s="777"/>
      <c r="SFP1" s="777"/>
      <c r="SFQ1" s="777"/>
      <c r="SFR1" s="777"/>
      <c r="SFS1" s="777"/>
      <c r="SFT1" s="777"/>
      <c r="SFU1" s="777"/>
      <c r="SFV1" s="777"/>
      <c r="SFW1" s="777"/>
      <c r="SFX1" s="777"/>
      <c r="SFY1" s="777"/>
      <c r="SFZ1" s="777"/>
      <c r="SGA1" s="777"/>
      <c r="SGB1" s="777"/>
      <c r="SGC1" s="777"/>
      <c r="SGD1" s="777"/>
      <c r="SGE1" s="777"/>
      <c r="SGF1" s="777"/>
      <c r="SGG1" s="777"/>
      <c r="SGH1" s="777"/>
      <c r="SGI1" s="777"/>
      <c r="SGJ1" s="777"/>
      <c r="SGK1" s="777"/>
      <c r="SGL1" s="777"/>
      <c r="SGM1" s="777"/>
      <c r="SGN1" s="777"/>
      <c r="SGO1" s="777"/>
      <c r="SGP1" s="777"/>
      <c r="SGQ1" s="777"/>
      <c r="SGR1" s="777"/>
      <c r="SGS1" s="777"/>
      <c r="SGT1" s="777"/>
      <c r="SGU1" s="777"/>
      <c r="SGV1" s="777"/>
      <c r="SGW1" s="777"/>
      <c r="SGX1" s="777"/>
      <c r="SGY1" s="777"/>
      <c r="SGZ1" s="777"/>
      <c r="SHA1" s="777"/>
      <c r="SHB1" s="777"/>
      <c r="SHC1" s="777"/>
      <c r="SHD1" s="777"/>
      <c r="SHE1" s="777"/>
      <c r="SHF1" s="777"/>
      <c r="SHG1" s="777"/>
      <c r="SHH1" s="777"/>
      <c r="SHI1" s="777"/>
      <c r="SHJ1" s="777"/>
      <c r="SHK1" s="777"/>
      <c r="SHL1" s="777"/>
      <c r="SHM1" s="777"/>
      <c r="SHN1" s="777"/>
      <c r="SHO1" s="777"/>
      <c r="SHP1" s="777"/>
      <c r="SHQ1" s="777"/>
      <c r="SHR1" s="777"/>
      <c r="SHS1" s="777"/>
      <c r="SHT1" s="777"/>
      <c r="SHU1" s="777"/>
      <c r="SHV1" s="777"/>
      <c r="SHW1" s="777"/>
      <c r="SHX1" s="777"/>
      <c r="SHY1" s="777"/>
      <c r="SHZ1" s="777"/>
      <c r="SIA1" s="777"/>
      <c r="SIB1" s="777"/>
      <c r="SIC1" s="777"/>
      <c r="SID1" s="777"/>
      <c r="SIE1" s="777"/>
      <c r="SIF1" s="777"/>
      <c r="SIG1" s="777"/>
      <c r="SIH1" s="777"/>
      <c r="SII1" s="777"/>
      <c r="SIJ1" s="777"/>
      <c r="SIK1" s="777"/>
      <c r="SIL1" s="777"/>
      <c r="SIM1" s="777"/>
      <c r="SIN1" s="777"/>
      <c r="SIO1" s="777"/>
      <c r="SIP1" s="777"/>
      <c r="SIQ1" s="777"/>
      <c r="SIR1" s="777"/>
      <c r="SIS1" s="777"/>
      <c r="SIT1" s="777"/>
      <c r="SIU1" s="777"/>
      <c r="SIV1" s="777"/>
      <c r="SIW1" s="777"/>
      <c r="SIX1" s="777"/>
      <c r="SIY1" s="777"/>
      <c r="SIZ1" s="777"/>
      <c r="SJA1" s="777"/>
      <c r="SJB1" s="777"/>
      <c r="SJC1" s="777"/>
      <c r="SJD1" s="777"/>
      <c r="SJE1" s="777"/>
      <c r="SJF1" s="777"/>
      <c r="SJG1" s="777"/>
      <c r="SJH1" s="777"/>
      <c r="SJI1" s="777"/>
      <c r="SJJ1" s="777"/>
      <c r="SJK1" s="777"/>
      <c r="SJL1" s="777"/>
      <c r="SJM1" s="777"/>
      <c r="SJN1" s="777"/>
      <c r="SJO1" s="777"/>
      <c r="SJP1" s="777"/>
      <c r="SJQ1" s="777"/>
      <c r="SJR1" s="777"/>
      <c r="SJS1" s="777"/>
      <c r="SJT1" s="777"/>
      <c r="SJU1" s="777"/>
      <c r="SJV1" s="777"/>
      <c r="SJW1" s="777"/>
      <c r="SJX1" s="777"/>
      <c r="SJY1" s="777"/>
      <c r="SJZ1" s="777"/>
      <c r="SKA1" s="777"/>
      <c r="SKB1" s="777"/>
      <c r="SKC1" s="777"/>
      <c r="SKD1" s="777"/>
      <c r="SKE1" s="777"/>
      <c r="SKF1" s="777"/>
      <c r="SKG1" s="777"/>
      <c r="SKH1" s="777"/>
      <c r="SKI1" s="777"/>
      <c r="SKJ1" s="777"/>
      <c r="SKK1" s="777"/>
      <c r="SKL1" s="777"/>
      <c r="SKM1" s="777"/>
      <c r="SKN1" s="777"/>
      <c r="SKO1" s="777"/>
      <c r="SKP1" s="777"/>
      <c r="SKQ1" s="777"/>
      <c r="SKR1" s="777"/>
      <c r="SKS1" s="777"/>
      <c r="SKT1" s="777"/>
      <c r="SKU1" s="777"/>
      <c r="SKV1" s="777"/>
      <c r="SKW1" s="777"/>
      <c r="SKX1" s="777"/>
      <c r="SKY1" s="777"/>
      <c r="SKZ1" s="777"/>
      <c r="SLA1" s="777"/>
      <c r="SLB1" s="777"/>
      <c r="SLC1" s="777"/>
      <c r="SLD1" s="777"/>
      <c r="SLE1" s="777"/>
      <c r="SLF1" s="777"/>
      <c r="SLG1" s="777"/>
      <c r="SLH1" s="777"/>
      <c r="SLI1" s="777"/>
      <c r="SLJ1" s="777"/>
      <c r="SLK1" s="777"/>
      <c r="SLL1" s="777"/>
      <c r="SLM1" s="777"/>
      <c r="SLN1" s="777"/>
      <c r="SLO1" s="777"/>
      <c r="SLP1" s="777"/>
      <c r="SLQ1" s="777"/>
      <c r="SLR1" s="777"/>
      <c r="SLS1" s="777"/>
      <c r="SLT1" s="777"/>
      <c r="SLU1" s="777"/>
      <c r="SLV1" s="777"/>
      <c r="SLW1" s="777"/>
      <c r="SLX1" s="777"/>
      <c r="SLY1" s="777"/>
      <c r="SLZ1" s="777"/>
      <c r="SMA1" s="777"/>
      <c r="SMB1" s="777"/>
      <c r="SMC1" s="777"/>
      <c r="SMD1" s="777"/>
      <c r="SME1" s="777"/>
      <c r="SMF1" s="777"/>
      <c r="SMG1" s="777"/>
      <c r="SMH1" s="777"/>
      <c r="SMI1" s="777"/>
      <c r="SMJ1" s="777"/>
      <c r="SMK1" s="777"/>
      <c r="SML1" s="777"/>
      <c r="SMM1" s="777"/>
      <c r="SMN1" s="777"/>
      <c r="SMO1" s="777"/>
      <c r="SMP1" s="777"/>
      <c r="SMQ1" s="777"/>
      <c r="SMR1" s="777"/>
      <c r="SMS1" s="777"/>
      <c r="SMT1" s="777"/>
      <c r="SMU1" s="777"/>
      <c r="SMV1" s="777"/>
      <c r="SMW1" s="777"/>
      <c r="SMX1" s="777"/>
      <c r="SMY1" s="777"/>
      <c r="SMZ1" s="777"/>
      <c r="SNA1" s="777"/>
      <c r="SNB1" s="777"/>
      <c r="SNC1" s="777"/>
      <c r="SND1" s="777"/>
      <c r="SNE1" s="777"/>
      <c r="SNF1" s="777"/>
      <c r="SNG1" s="777"/>
      <c r="SNH1" s="777"/>
      <c r="SNI1" s="777"/>
      <c r="SNJ1" s="777"/>
      <c r="SNK1" s="777"/>
      <c r="SNL1" s="777"/>
      <c r="SNM1" s="777"/>
      <c r="SNN1" s="777"/>
      <c r="SNO1" s="777"/>
      <c r="SNP1" s="777"/>
      <c r="SNQ1" s="777"/>
      <c r="SNR1" s="777"/>
      <c r="SNS1" s="777"/>
      <c r="SNT1" s="777"/>
      <c r="SNU1" s="777"/>
      <c r="SNV1" s="777"/>
      <c r="SNW1" s="777"/>
      <c r="SNX1" s="777"/>
      <c r="SNY1" s="777"/>
      <c r="SNZ1" s="777"/>
      <c r="SOA1" s="777"/>
      <c r="SOB1" s="777"/>
      <c r="SOC1" s="777"/>
      <c r="SOD1" s="777"/>
      <c r="SOE1" s="777"/>
      <c r="SOF1" s="777"/>
      <c r="SOG1" s="777"/>
      <c r="SOH1" s="777"/>
      <c r="SOI1" s="777"/>
      <c r="SOJ1" s="777"/>
      <c r="SOK1" s="777"/>
      <c r="SOL1" s="777"/>
      <c r="SOM1" s="777"/>
      <c r="SON1" s="777"/>
      <c r="SOO1" s="777"/>
      <c r="SOP1" s="777"/>
      <c r="SOQ1" s="777"/>
      <c r="SOR1" s="777"/>
      <c r="SOS1" s="777"/>
      <c r="SOT1" s="777"/>
      <c r="SOU1" s="777"/>
      <c r="SOV1" s="777"/>
      <c r="SOW1" s="777"/>
      <c r="SOX1" s="777"/>
      <c r="SOY1" s="777"/>
      <c r="SOZ1" s="777"/>
      <c r="SPA1" s="777"/>
      <c r="SPB1" s="777"/>
      <c r="SPC1" s="777"/>
      <c r="SPD1" s="777"/>
      <c r="SPE1" s="777"/>
      <c r="SPF1" s="777"/>
      <c r="SPG1" s="777"/>
      <c r="SPH1" s="777"/>
      <c r="SPI1" s="777"/>
      <c r="SPJ1" s="777"/>
      <c r="SPK1" s="777"/>
      <c r="SPL1" s="777"/>
      <c r="SPM1" s="777"/>
      <c r="SPN1" s="777"/>
      <c r="SPO1" s="777"/>
      <c r="SPP1" s="777"/>
      <c r="SPQ1" s="777"/>
      <c r="SPR1" s="777"/>
      <c r="SPS1" s="777"/>
      <c r="SPT1" s="777"/>
      <c r="SPU1" s="777"/>
      <c r="SPV1" s="777"/>
      <c r="SPW1" s="777"/>
      <c r="SPX1" s="777"/>
      <c r="SPY1" s="777"/>
      <c r="SPZ1" s="777"/>
      <c r="SQA1" s="777"/>
      <c r="SQB1" s="777"/>
      <c r="SQC1" s="777"/>
      <c r="SQD1" s="777"/>
      <c r="SQE1" s="777"/>
      <c r="SQF1" s="777"/>
      <c r="SQG1" s="777"/>
      <c r="SQH1" s="777"/>
      <c r="SQI1" s="777"/>
      <c r="SQJ1" s="777"/>
      <c r="SQK1" s="777"/>
      <c r="SQL1" s="777"/>
      <c r="SQM1" s="777"/>
      <c r="SQN1" s="777"/>
      <c r="SQO1" s="777"/>
      <c r="SQP1" s="777"/>
      <c r="SQQ1" s="777"/>
      <c r="SQR1" s="777"/>
      <c r="SQS1" s="777"/>
      <c r="SQT1" s="777"/>
      <c r="SQU1" s="777"/>
      <c r="SQV1" s="777"/>
      <c r="SQW1" s="777"/>
      <c r="SQX1" s="777"/>
      <c r="SQY1" s="777"/>
      <c r="SQZ1" s="777"/>
      <c r="SRA1" s="777"/>
      <c r="SRB1" s="777"/>
      <c r="SRC1" s="777"/>
      <c r="SRD1" s="777"/>
      <c r="SRE1" s="777"/>
      <c r="SRF1" s="777"/>
      <c r="SRG1" s="777"/>
      <c r="SRH1" s="777"/>
      <c r="SRI1" s="777"/>
      <c r="SRJ1" s="777"/>
      <c r="SRK1" s="777"/>
      <c r="SRL1" s="777"/>
      <c r="SRM1" s="777"/>
      <c r="SRN1" s="777"/>
      <c r="SRO1" s="777"/>
      <c r="SRP1" s="777"/>
      <c r="SRQ1" s="777"/>
      <c r="SRR1" s="777"/>
      <c r="SRS1" s="777"/>
      <c r="SRT1" s="777"/>
      <c r="SRU1" s="777"/>
      <c r="SRV1" s="777"/>
      <c r="SRW1" s="777"/>
      <c r="SRX1" s="777"/>
      <c r="SRY1" s="777"/>
      <c r="SRZ1" s="777"/>
      <c r="SSA1" s="777"/>
      <c r="SSB1" s="777"/>
      <c r="SSC1" s="777"/>
      <c r="SSD1" s="777"/>
      <c r="SSE1" s="777"/>
      <c r="SSF1" s="777"/>
      <c r="SSG1" s="777"/>
      <c r="SSH1" s="777"/>
      <c r="SSI1" s="777"/>
      <c r="SSJ1" s="777"/>
      <c r="SSK1" s="777"/>
      <c r="SSL1" s="777"/>
      <c r="SSM1" s="777"/>
      <c r="SSN1" s="777"/>
      <c r="SSO1" s="777"/>
      <c r="SSP1" s="777"/>
      <c r="SSQ1" s="777"/>
      <c r="SSR1" s="777"/>
      <c r="SSS1" s="777"/>
      <c r="SST1" s="777"/>
      <c r="SSU1" s="777"/>
      <c r="SSV1" s="777"/>
      <c r="SSW1" s="777"/>
      <c r="SSX1" s="777"/>
      <c r="SSY1" s="777"/>
      <c r="SSZ1" s="777"/>
      <c r="STA1" s="777"/>
      <c r="STB1" s="777"/>
      <c r="STC1" s="777"/>
      <c r="STD1" s="777"/>
      <c r="STE1" s="777"/>
      <c r="STF1" s="777"/>
      <c r="STG1" s="777"/>
      <c r="STH1" s="777"/>
      <c r="STI1" s="777"/>
      <c r="STJ1" s="777"/>
      <c r="STK1" s="777"/>
      <c r="STL1" s="777"/>
      <c r="STM1" s="777"/>
      <c r="STN1" s="777"/>
      <c r="STO1" s="777"/>
      <c r="STP1" s="777"/>
      <c r="STQ1" s="777"/>
      <c r="STR1" s="777"/>
      <c r="STS1" s="777"/>
      <c r="STT1" s="777"/>
      <c r="STU1" s="777"/>
      <c r="STV1" s="777"/>
      <c r="STW1" s="777"/>
      <c r="STX1" s="777"/>
      <c r="STY1" s="777"/>
      <c r="STZ1" s="777"/>
      <c r="SUA1" s="777"/>
      <c r="SUB1" s="777"/>
      <c r="SUC1" s="777"/>
      <c r="SUD1" s="777"/>
      <c r="SUE1" s="777"/>
      <c r="SUF1" s="777"/>
      <c r="SUG1" s="777"/>
      <c r="SUH1" s="777"/>
      <c r="SUI1" s="777"/>
      <c r="SUJ1" s="777"/>
      <c r="SUK1" s="777"/>
      <c r="SUL1" s="777"/>
      <c r="SUM1" s="777"/>
      <c r="SUN1" s="777"/>
      <c r="SUO1" s="777"/>
      <c r="SUP1" s="777"/>
      <c r="SUQ1" s="777"/>
      <c r="SUR1" s="777"/>
      <c r="SUS1" s="777"/>
      <c r="SUT1" s="777"/>
      <c r="SUU1" s="777"/>
      <c r="SUV1" s="777"/>
      <c r="SUW1" s="777"/>
      <c r="SUX1" s="777"/>
      <c r="SUY1" s="777"/>
      <c r="SUZ1" s="777"/>
      <c r="SVA1" s="777"/>
      <c r="SVB1" s="777"/>
      <c r="SVC1" s="777"/>
      <c r="SVD1" s="777"/>
      <c r="SVE1" s="777"/>
      <c r="SVF1" s="777"/>
      <c r="SVG1" s="777"/>
      <c r="SVH1" s="777"/>
      <c r="SVI1" s="777"/>
      <c r="SVJ1" s="777"/>
      <c r="SVK1" s="777"/>
      <c r="SVL1" s="777"/>
      <c r="SVM1" s="777"/>
      <c r="SVN1" s="777"/>
      <c r="SVO1" s="777"/>
      <c r="SVP1" s="777"/>
      <c r="SVQ1" s="777"/>
      <c r="SVR1" s="777"/>
      <c r="SVS1" s="777"/>
      <c r="SVT1" s="777"/>
      <c r="SVU1" s="777"/>
      <c r="SVV1" s="777"/>
      <c r="SVW1" s="777"/>
      <c r="SVX1" s="777"/>
      <c r="SVY1" s="777"/>
      <c r="SVZ1" s="777"/>
      <c r="SWA1" s="777"/>
      <c r="SWB1" s="777"/>
      <c r="SWC1" s="777"/>
      <c r="SWD1" s="777"/>
      <c r="SWE1" s="777"/>
      <c r="SWF1" s="777"/>
      <c r="SWG1" s="777"/>
      <c r="SWH1" s="777"/>
      <c r="SWI1" s="777"/>
      <c r="SWJ1" s="777"/>
      <c r="SWK1" s="777"/>
      <c r="SWL1" s="777"/>
      <c r="SWM1" s="777"/>
      <c r="SWN1" s="777"/>
      <c r="SWO1" s="777"/>
      <c r="SWP1" s="777"/>
      <c r="SWQ1" s="777"/>
      <c r="SWR1" s="777"/>
      <c r="SWS1" s="777"/>
      <c r="SWT1" s="777"/>
      <c r="SWU1" s="777"/>
      <c r="SWV1" s="777"/>
      <c r="SWW1" s="777"/>
      <c r="SWX1" s="777"/>
      <c r="SWY1" s="777"/>
      <c r="SWZ1" s="777"/>
      <c r="SXA1" s="777"/>
      <c r="SXB1" s="777"/>
      <c r="SXC1" s="777"/>
      <c r="SXD1" s="777"/>
      <c r="SXE1" s="777"/>
      <c r="SXF1" s="777"/>
      <c r="SXG1" s="777"/>
      <c r="SXH1" s="777"/>
      <c r="SXI1" s="777"/>
      <c r="SXJ1" s="777"/>
      <c r="SXK1" s="777"/>
      <c r="SXL1" s="777"/>
      <c r="SXM1" s="777"/>
      <c r="SXN1" s="777"/>
      <c r="SXO1" s="777"/>
      <c r="SXP1" s="777"/>
      <c r="SXQ1" s="777"/>
      <c r="SXR1" s="777"/>
      <c r="SXS1" s="777"/>
      <c r="SXT1" s="777"/>
      <c r="SXU1" s="777"/>
      <c r="SXV1" s="777"/>
      <c r="SXW1" s="777"/>
      <c r="SXX1" s="777"/>
      <c r="SXY1" s="777"/>
      <c r="SXZ1" s="777"/>
      <c r="SYA1" s="777"/>
      <c r="SYB1" s="777"/>
      <c r="SYC1" s="777"/>
      <c r="SYD1" s="777"/>
      <c r="SYE1" s="777"/>
      <c r="SYF1" s="777"/>
      <c r="SYG1" s="777"/>
      <c r="SYH1" s="777"/>
      <c r="SYI1" s="777"/>
      <c r="SYJ1" s="777"/>
      <c r="SYK1" s="777"/>
      <c r="SYL1" s="777"/>
      <c r="SYM1" s="777"/>
      <c r="SYN1" s="777"/>
      <c r="SYO1" s="777"/>
      <c r="SYP1" s="777"/>
      <c r="SYQ1" s="777"/>
      <c r="SYR1" s="777"/>
      <c r="SYS1" s="777"/>
      <c r="SYT1" s="777"/>
      <c r="SYU1" s="777"/>
      <c r="SYV1" s="777"/>
      <c r="SYW1" s="777"/>
      <c r="SYX1" s="777"/>
      <c r="SYY1" s="777"/>
      <c r="SYZ1" s="777"/>
      <c r="SZA1" s="777"/>
      <c r="SZB1" s="777"/>
      <c r="SZC1" s="777"/>
      <c r="SZD1" s="777"/>
      <c r="SZE1" s="777"/>
      <c r="SZF1" s="777"/>
      <c r="SZG1" s="777"/>
      <c r="SZH1" s="777"/>
      <c r="SZI1" s="777"/>
      <c r="SZJ1" s="777"/>
      <c r="SZK1" s="777"/>
      <c r="SZL1" s="777"/>
      <c r="SZM1" s="777"/>
      <c r="SZN1" s="777"/>
      <c r="SZO1" s="777"/>
      <c r="SZP1" s="777"/>
      <c r="SZQ1" s="777"/>
      <c r="SZR1" s="777"/>
      <c r="SZS1" s="777"/>
      <c r="SZT1" s="777"/>
      <c r="SZU1" s="777"/>
      <c r="SZV1" s="777"/>
      <c r="SZW1" s="777"/>
      <c r="SZX1" s="777"/>
      <c r="SZY1" s="777"/>
      <c r="SZZ1" s="777"/>
      <c r="TAA1" s="777"/>
      <c r="TAB1" s="777"/>
      <c r="TAC1" s="777"/>
      <c r="TAD1" s="777"/>
      <c r="TAE1" s="777"/>
      <c r="TAF1" s="777"/>
      <c r="TAG1" s="777"/>
      <c r="TAH1" s="777"/>
      <c r="TAI1" s="777"/>
      <c r="TAJ1" s="777"/>
      <c r="TAK1" s="777"/>
      <c r="TAL1" s="777"/>
      <c r="TAM1" s="777"/>
      <c r="TAN1" s="777"/>
      <c r="TAO1" s="777"/>
      <c r="TAP1" s="777"/>
      <c r="TAQ1" s="777"/>
      <c r="TAR1" s="777"/>
      <c r="TAS1" s="777"/>
      <c r="TAT1" s="777"/>
      <c r="TAU1" s="777"/>
      <c r="TAV1" s="777"/>
      <c r="TAW1" s="777"/>
      <c r="TAX1" s="777"/>
      <c r="TAY1" s="777"/>
      <c r="TAZ1" s="777"/>
      <c r="TBA1" s="777"/>
      <c r="TBB1" s="777"/>
      <c r="TBC1" s="777"/>
      <c r="TBD1" s="777"/>
      <c r="TBE1" s="777"/>
      <c r="TBF1" s="777"/>
      <c r="TBG1" s="777"/>
      <c r="TBH1" s="777"/>
      <c r="TBI1" s="777"/>
      <c r="TBJ1" s="777"/>
      <c r="TBK1" s="777"/>
      <c r="TBL1" s="777"/>
      <c r="TBM1" s="777"/>
      <c r="TBN1" s="777"/>
      <c r="TBO1" s="777"/>
      <c r="TBP1" s="777"/>
      <c r="TBQ1" s="777"/>
      <c r="TBR1" s="777"/>
      <c r="TBS1" s="777"/>
      <c r="TBT1" s="777"/>
      <c r="TBU1" s="777"/>
      <c r="TBV1" s="777"/>
      <c r="TBW1" s="777"/>
      <c r="TBX1" s="777"/>
      <c r="TBY1" s="777"/>
      <c r="TBZ1" s="777"/>
      <c r="TCA1" s="777"/>
      <c r="TCB1" s="777"/>
      <c r="TCC1" s="777"/>
      <c r="TCD1" s="777"/>
      <c r="TCE1" s="777"/>
      <c r="TCF1" s="777"/>
      <c r="TCG1" s="777"/>
      <c r="TCH1" s="777"/>
      <c r="TCI1" s="777"/>
      <c r="TCJ1" s="777"/>
      <c r="TCK1" s="777"/>
      <c r="TCL1" s="777"/>
      <c r="TCM1" s="777"/>
      <c r="TCN1" s="777"/>
      <c r="TCO1" s="777"/>
      <c r="TCP1" s="777"/>
      <c r="TCQ1" s="777"/>
      <c r="TCR1" s="777"/>
      <c r="TCS1" s="777"/>
      <c r="TCT1" s="777"/>
      <c r="TCU1" s="777"/>
      <c r="TCV1" s="777"/>
      <c r="TCW1" s="777"/>
      <c r="TCX1" s="777"/>
      <c r="TCY1" s="777"/>
      <c r="TCZ1" s="777"/>
      <c r="TDA1" s="777"/>
      <c r="TDB1" s="777"/>
      <c r="TDC1" s="777"/>
      <c r="TDD1" s="777"/>
      <c r="TDE1" s="777"/>
      <c r="TDF1" s="777"/>
      <c r="TDG1" s="777"/>
      <c r="TDH1" s="777"/>
      <c r="TDI1" s="777"/>
      <c r="TDJ1" s="777"/>
      <c r="TDK1" s="777"/>
      <c r="TDL1" s="777"/>
      <c r="TDM1" s="777"/>
      <c r="TDN1" s="777"/>
      <c r="TDO1" s="777"/>
      <c r="TDP1" s="777"/>
      <c r="TDQ1" s="777"/>
      <c r="TDR1" s="777"/>
      <c r="TDS1" s="777"/>
      <c r="TDT1" s="777"/>
      <c r="TDU1" s="777"/>
      <c r="TDV1" s="777"/>
      <c r="TDW1" s="777"/>
      <c r="TDX1" s="777"/>
      <c r="TDY1" s="777"/>
      <c r="TDZ1" s="777"/>
      <c r="TEA1" s="777"/>
      <c r="TEB1" s="777"/>
      <c r="TEC1" s="777"/>
      <c r="TED1" s="777"/>
      <c r="TEE1" s="777"/>
      <c r="TEF1" s="777"/>
      <c r="TEG1" s="777"/>
      <c r="TEH1" s="777"/>
      <c r="TEI1" s="777"/>
      <c r="TEJ1" s="777"/>
      <c r="TEK1" s="777"/>
      <c r="TEL1" s="777"/>
      <c r="TEM1" s="777"/>
      <c r="TEN1" s="777"/>
      <c r="TEO1" s="777"/>
      <c r="TEP1" s="777"/>
      <c r="TEQ1" s="777"/>
      <c r="TER1" s="777"/>
      <c r="TES1" s="777"/>
      <c r="TET1" s="777"/>
      <c r="TEU1" s="777"/>
      <c r="TEV1" s="777"/>
      <c r="TEW1" s="777"/>
      <c r="TEX1" s="777"/>
      <c r="TEY1" s="777"/>
      <c r="TEZ1" s="777"/>
      <c r="TFA1" s="777"/>
      <c r="TFB1" s="777"/>
      <c r="TFC1" s="777"/>
      <c r="TFD1" s="777"/>
      <c r="TFE1" s="777"/>
      <c r="TFF1" s="777"/>
      <c r="TFG1" s="777"/>
      <c r="TFH1" s="777"/>
      <c r="TFI1" s="777"/>
      <c r="TFJ1" s="777"/>
      <c r="TFK1" s="777"/>
      <c r="TFL1" s="777"/>
      <c r="TFM1" s="777"/>
      <c r="TFN1" s="777"/>
      <c r="TFO1" s="777"/>
      <c r="TFP1" s="777"/>
      <c r="TFQ1" s="777"/>
      <c r="TFR1" s="777"/>
      <c r="TFS1" s="777"/>
      <c r="TFT1" s="777"/>
      <c r="TFU1" s="777"/>
      <c r="TFV1" s="777"/>
      <c r="TFW1" s="777"/>
      <c r="TFX1" s="777"/>
      <c r="TFY1" s="777"/>
      <c r="TFZ1" s="777"/>
      <c r="TGA1" s="777"/>
      <c r="TGB1" s="777"/>
      <c r="TGC1" s="777"/>
      <c r="TGD1" s="777"/>
      <c r="TGE1" s="777"/>
      <c r="TGF1" s="777"/>
      <c r="TGG1" s="777"/>
      <c r="TGH1" s="777"/>
      <c r="TGI1" s="777"/>
      <c r="TGJ1" s="777"/>
      <c r="TGK1" s="777"/>
      <c r="TGL1" s="777"/>
      <c r="TGM1" s="777"/>
      <c r="TGN1" s="777"/>
      <c r="TGO1" s="777"/>
      <c r="TGP1" s="777"/>
      <c r="TGQ1" s="777"/>
      <c r="TGR1" s="777"/>
      <c r="TGS1" s="777"/>
      <c r="TGT1" s="777"/>
      <c r="TGU1" s="777"/>
      <c r="TGV1" s="777"/>
      <c r="TGW1" s="777"/>
      <c r="TGX1" s="777"/>
      <c r="TGY1" s="777"/>
      <c r="TGZ1" s="777"/>
      <c r="THA1" s="777"/>
      <c r="THB1" s="777"/>
      <c r="THC1" s="777"/>
      <c r="THD1" s="777"/>
      <c r="THE1" s="777"/>
      <c r="THF1" s="777"/>
      <c r="THG1" s="777"/>
      <c r="THH1" s="777"/>
      <c r="THI1" s="777"/>
      <c r="THJ1" s="777"/>
      <c r="THK1" s="777"/>
      <c r="THL1" s="777"/>
      <c r="THM1" s="777"/>
      <c r="THN1" s="777"/>
      <c r="THO1" s="777"/>
      <c r="THP1" s="777"/>
      <c r="THQ1" s="777"/>
      <c r="THR1" s="777"/>
      <c r="THS1" s="777"/>
      <c r="THT1" s="777"/>
      <c r="THU1" s="777"/>
      <c r="THV1" s="777"/>
      <c r="THW1" s="777"/>
      <c r="THX1" s="777"/>
      <c r="THY1" s="777"/>
      <c r="THZ1" s="777"/>
      <c r="TIA1" s="777"/>
      <c r="TIB1" s="777"/>
      <c r="TIC1" s="777"/>
      <c r="TID1" s="777"/>
      <c r="TIE1" s="777"/>
      <c r="TIF1" s="777"/>
      <c r="TIG1" s="777"/>
      <c r="TIH1" s="777"/>
      <c r="TII1" s="777"/>
      <c r="TIJ1" s="777"/>
      <c r="TIK1" s="777"/>
      <c r="TIL1" s="777"/>
      <c r="TIM1" s="777"/>
      <c r="TIN1" s="777"/>
      <c r="TIO1" s="777"/>
      <c r="TIP1" s="777"/>
      <c r="TIQ1" s="777"/>
      <c r="TIR1" s="777"/>
      <c r="TIS1" s="777"/>
      <c r="TIT1" s="777"/>
      <c r="TIU1" s="777"/>
      <c r="TIV1" s="777"/>
      <c r="TIW1" s="777"/>
      <c r="TIX1" s="777"/>
      <c r="TIY1" s="777"/>
      <c r="TIZ1" s="777"/>
      <c r="TJA1" s="777"/>
      <c r="TJB1" s="777"/>
      <c r="TJC1" s="777"/>
      <c r="TJD1" s="777"/>
      <c r="TJE1" s="777"/>
      <c r="TJF1" s="777"/>
      <c r="TJG1" s="777"/>
      <c r="TJH1" s="777"/>
      <c r="TJI1" s="777"/>
      <c r="TJJ1" s="777"/>
      <c r="TJK1" s="777"/>
      <c r="TJL1" s="777"/>
      <c r="TJM1" s="777"/>
      <c r="TJN1" s="777"/>
      <c r="TJO1" s="777"/>
      <c r="TJP1" s="777"/>
      <c r="TJQ1" s="777"/>
      <c r="TJR1" s="777"/>
      <c r="TJS1" s="777"/>
      <c r="TJT1" s="777"/>
      <c r="TJU1" s="777"/>
      <c r="TJV1" s="777"/>
      <c r="TJW1" s="777"/>
      <c r="TJX1" s="777"/>
      <c r="TJY1" s="777"/>
      <c r="TJZ1" s="777"/>
      <c r="TKA1" s="777"/>
      <c r="TKB1" s="777"/>
      <c r="TKC1" s="777"/>
      <c r="TKD1" s="777"/>
      <c r="TKE1" s="777"/>
      <c r="TKF1" s="777"/>
      <c r="TKG1" s="777"/>
      <c r="TKH1" s="777"/>
      <c r="TKI1" s="777"/>
      <c r="TKJ1" s="777"/>
      <c r="TKK1" s="777"/>
      <c r="TKL1" s="777"/>
      <c r="TKM1" s="777"/>
      <c r="TKN1" s="777"/>
      <c r="TKO1" s="777"/>
      <c r="TKP1" s="777"/>
      <c r="TKQ1" s="777"/>
      <c r="TKR1" s="777"/>
      <c r="TKS1" s="777"/>
      <c r="TKT1" s="777"/>
      <c r="TKU1" s="777"/>
      <c r="TKV1" s="777"/>
      <c r="TKW1" s="777"/>
      <c r="TKX1" s="777"/>
      <c r="TKY1" s="777"/>
      <c r="TKZ1" s="777"/>
      <c r="TLA1" s="777"/>
      <c r="TLB1" s="777"/>
      <c r="TLC1" s="777"/>
      <c r="TLD1" s="777"/>
      <c r="TLE1" s="777"/>
      <c r="TLF1" s="777"/>
      <c r="TLG1" s="777"/>
      <c r="TLH1" s="777"/>
      <c r="TLI1" s="777"/>
      <c r="TLJ1" s="777"/>
      <c r="TLK1" s="777"/>
      <c r="TLL1" s="777"/>
      <c r="TLM1" s="777"/>
      <c r="TLN1" s="777"/>
      <c r="TLO1" s="777"/>
      <c r="TLP1" s="777"/>
      <c r="TLQ1" s="777"/>
      <c r="TLR1" s="777"/>
      <c r="TLS1" s="777"/>
      <c r="TLT1" s="777"/>
      <c r="TLU1" s="777"/>
      <c r="TLV1" s="777"/>
      <c r="TLW1" s="777"/>
      <c r="TLX1" s="777"/>
      <c r="TLY1" s="777"/>
      <c r="TLZ1" s="777"/>
      <c r="TMA1" s="777"/>
      <c r="TMB1" s="777"/>
      <c r="TMC1" s="777"/>
      <c r="TMD1" s="777"/>
      <c r="TME1" s="777"/>
      <c r="TMF1" s="777"/>
      <c r="TMG1" s="777"/>
      <c r="TMH1" s="777"/>
      <c r="TMI1" s="777"/>
      <c r="TMJ1" s="777"/>
      <c r="TMK1" s="777"/>
      <c r="TML1" s="777"/>
      <c r="TMM1" s="777"/>
      <c r="TMN1" s="777"/>
      <c r="TMO1" s="777"/>
      <c r="TMP1" s="777"/>
      <c r="TMQ1" s="777"/>
      <c r="TMR1" s="777"/>
      <c r="TMS1" s="777"/>
      <c r="TMT1" s="777"/>
      <c r="TMU1" s="777"/>
      <c r="TMV1" s="777"/>
      <c r="TMW1" s="777"/>
      <c r="TMX1" s="777"/>
      <c r="TMY1" s="777"/>
      <c r="TMZ1" s="777"/>
      <c r="TNA1" s="777"/>
      <c r="TNB1" s="777"/>
      <c r="TNC1" s="777"/>
      <c r="TND1" s="777"/>
      <c r="TNE1" s="777"/>
      <c r="TNF1" s="777"/>
      <c r="TNG1" s="777"/>
      <c r="TNH1" s="777"/>
      <c r="TNI1" s="777"/>
      <c r="TNJ1" s="777"/>
      <c r="TNK1" s="777"/>
      <c r="TNL1" s="777"/>
      <c r="TNM1" s="777"/>
      <c r="TNN1" s="777"/>
      <c r="TNO1" s="777"/>
      <c r="TNP1" s="777"/>
      <c r="TNQ1" s="777"/>
      <c r="TNR1" s="777"/>
      <c r="TNS1" s="777"/>
      <c r="TNT1" s="777"/>
      <c r="TNU1" s="777"/>
      <c r="TNV1" s="777"/>
      <c r="TNW1" s="777"/>
      <c r="TNX1" s="777"/>
      <c r="TNY1" s="777"/>
      <c r="TNZ1" s="777"/>
      <c r="TOA1" s="777"/>
      <c r="TOB1" s="777"/>
      <c r="TOC1" s="777"/>
      <c r="TOD1" s="777"/>
      <c r="TOE1" s="777"/>
      <c r="TOF1" s="777"/>
      <c r="TOG1" s="777"/>
      <c r="TOH1" s="777"/>
      <c r="TOI1" s="777"/>
      <c r="TOJ1" s="777"/>
      <c r="TOK1" s="777"/>
      <c r="TOL1" s="777"/>
      <c r="TOM1" s="777"/>
      <c r="TON1" s="777"/>
      <c r="TOO1" s="777"/>
      <c r="TOP1" s="777"/>
      <c r="TOQ1" s="777"/>
      <c r="TOR1" s="777"/>
      <c r="TOS1" s="777"/>
      <c r="TOT1" s="777"/>
      <c r="TOU1" s="777"/>
      <c r="TOV1" s="777"/>
      <c r="TOW1" s="777"/>
      <c r="TOX1" s="777"/>
      <c r="TOY1" s="777"/>
      <c r="TOZ1" s="777"/>
      <c r="TPA1" s="777"/>
      <c r="TPB1" s="777"/>
      <c r="TPC1" s="777"/>
      <c r="TPD1" s="777"/>
      <c r="TPE1" s="777"/>
      <c r="TPF1" s="777"/>
      <c r="TPG1" s="777"/>
      <c r="TPH1" s="777"/>
      <c r="TPI1" s="777"/>
      <c r="TPJ1" s="777"/>
      <c r="TPK1" s="777"/>
      <c r="TPL1" s="777"/>
      <c r="TPM1" s="777"/>
      <c r="TPN1" s="777"/>
      <c r="TPO1" s="777"/>
      <c r="TPP1" s="777"/>
      <c r="TPQ1" s="777"/>
      <c r="TPR1" s="777"/>
      <c r="TPS1" s="777"/>
      <c r="TPT1" s="777"/>
      <c r="TPU1" s="777"/>
      <c r="TPV1" s="777"/>
      <c r="TPW1" s="777"/>
      <c r="TPX1" s="777"/>
      <c r="TPY1" s="777"/>
      <c r="TPZ1" s="777"/>
      <c r="TQA1" s="777"/>
      <c r="TQB1" s="777"/>
      <c r="TQC1" s="777"/>
      <c r="TQD1" s="777"/>
      <c r="TQE1" s="777"/>
      <c r="TQF1" s="777"/>
      <c r="TQG1" s="777"/>
      <c r="TQH1" s="777"/>
      <c r="TQI1" s="777"/>
      <c r="TQJ1" s="777"/>
      <c r="TQK1" s="777"/>
      <c r="TQL1" s="777"/>
      <c r="TQM1" s="777"/>
      <c r="TQN1" s="777"/>
      <c r="TQO1" s="777"/>
      <c r="TQP1" s="777"/>
      <c r="TQQ1" s="777"/>
      <c r="TQR1" s="777"/>
      <c r="TQS1" s="777"/>
      <c r="TQT1" s="777"/>
      <c r="TQU1" s="777"/>
      <c r="TQV1" s="777"/>
      <c r="TQW1" s="777"/>
      <c r="TQX1" s="777"/>
      <c r="TQY1" s="777"/>
      <c r="TQZ1" s="777"/>
      <c r="TRA1" s="777"/>
      <c r="TRB1" s="777"/>
      <c r="TRC1" s="777"/>
      <c r="TRD1" s="777"/>
      <c r="TRE1" s="777"/>
      <c r="TRF1" s="777"/>
      <c r="TRG1" s="777"/>
      <c r="TRH1" s="777"/>
      <c r="TRI1" s="777"/>
      <c r="TRJ1" s="777"/>
      <c r="TRK1" s="777"/>
      <c r="TRL1" s="777"/>
      <c r="TRM1" s="777"/>
      <c r="TRN1" s="777"/>
      <c r="TRO1" s="777"/>
      <c r="TRP1" s="777"/>
      <c r="TRQ1" s="777"/>
      <c r="TRR1" s="777"/>
      <c r="TRS1" s="777"/>
      <c r="TRT1" s="777"/>
      <c r="TRU1" s="777"/>
      <c r="TRV1" s="777"/>
      <c r="TRW1" s="777"/>
      <c r="TRX1" s="777"/>
      <c r="TRY1" s="777"/>
      <c r="TRZ1" s="777"/>
      <c r="TSA1" s="777"/>
      <c r="TSB1" s="777"/>
      <c r="TSC1" s="777"/>
      <c r="TSD1" s="777"/>
      <c r="TSE1" s="777"/>
      <c r="TSF1" s="777"/>
      <c r="TSG1" s="777"/>
      <c r="TSH1" s="777"/>
      <c r="TSI1" s="777"/>
      <c r="TSJ1" s="777"/>
      <c r="TSK1" s="777"/>
      <c r="TSL1" s="777"/>
      <c r="TSM1" s="777"/>
      <c r="TSN1" s="777"/>
      <c r="TSO1" s="777"/>
      <c r="TSP1" s="777"/>
      <c r="TSQ1" s="777"/>
      <c r="TSR1" s="777"/>
      <c r="TSS1" s="777"/>
      <c r="TST1" s="777"/>
      <c r="TSU1" s="777"/>
      <c r="TSV1" s="777"/>
      <c r="TSW1" s="777"/>
      <c r="TSX1" s="777"/>
      <c r="TSY1" s="777"/>
      <c r="TSZ1" s="777"/>
      <c r="TTA1" s="777"/>
      <c r="TTB1" s="777"/>
      <c r="TTC1" s="777"/>
      <c r="TTD1" s="777"/>
      <c r="TTE1" s="777"/>
      <c r="TTF1" s="777"/>
      <c r="TTG1" s="777"/>
      <c r="TTH1" s="777"/>
      <c r="TTI1" s="777"/>
      <c r="TTJ1" s="777"/>
      <c r="TTK1" s="777"/>
      <c r="TTL1" s="777"/>
      <c r="TTM1" s="777"/>
      <c r="TTN1" s="777"/>
      <c r="TTO1" s="777"/>
      <c r="TTP1" s="777"/>
      <c r="TTQ1" s="777"/>
      <c r="TTR1" s="777"/>
      <c r="TTS1" s="777"/>
      <c r="TTT1" s="777"/>
      <c r="TTU1" s="777"/>
      <c r="TTV1" s="777"/>
      <c r="TTW1" s="777"/>
      <c r="TTX1" s="777"/>
      <c r="TTY1" s="777"/>
      <c r="TTZ1" s="777"/>
      <c r="TUA1" s="777"/>
      <c r="TUB1" s="777"/>
      <c r="TUC1" s="777"/>
      <c r="TUD1" s="777"/>
      <c r="TUE1" s="777"/>
      <c r="TUF1" s="777"/>
      <c r="TUG1" s="777"/>
      <c r="TUH1" s="777"/>
      <c r="TUI1" s="777"/>
      <c r="TUJ1" s="777"/>
      <c r="TUK1" s="777"/>
      <c r="TUL1" s="777"/>
      <c r="TUM1" s="777"/>
      <c r="TUN1" s="777"/>
      <c r="TUO1" s="777"/>
      <c r="TUP1" s="777"/>
      <c r="TUQ1" s="777"/>
      <c r="TUR1" s="777"/>
      <c r="TUS1" s="777"/>
      <c r="TUT1" s="777"/>
      <c r="TUU1" s="777"/>
      <c r="TUV1" s="777"/>
      <c r="TUW1" s="777"/>
      <c r="TUX1" s="777"/>
      <c r="TUY1" s="777"/>
      <c r="TUZ1" s="777"/>
      <c r="TVA1" s="777"/>
      <c r="TVB1" s="777"/>
      <c r="TVC1" s="777"/>
      <c r="TVD1" s="777"/>
      <c r="TVE1" s="777"/>
      <c r="TVF1" s="777"/>
      <c r="TVG1" s="777"/>
      <c r="TVH1" s="777"/>
      <c r="TVI1" s="777"/>
      <c r="TVJ1" s="777"/>
      <c r="TVK1" s="777"/>
      <c r="TVL1" s="777"/>
      <c r="TVM1" s="777"/>
      <c r="TVN1" s="777"/>
      <c r="TVO1" s="777"/>
      <c r="TVP1" s="777"/>
      <c r="TVQ1" s="777"/>
      <c r="TVR1" s="777"/>
      <c r="TVS1" s="777"/>
      <c r="TVT1" s="777"/>
      <c r="TVU1" s="777"/>
      <c r="TVV1" s="777"/>
      <c r="TVW1" s="777"/>
      <c r="TVX1" s="777"/>
      <c r="TVY1" s="777"/>
      <c r="TVZ1" s="777"/>
      <c r="TWA1" s="777"/>
      <c r="TWB1" s="777"/>
      <c r="TWC1" s="777"/>
      <c r="TWD1" s="777"/>
      <c r="TWE1" s="777"/>
      <c r="TWF1" s="777"/>
      <c r="TWG1" s="777"/>
      <c r="TWH1" s="777"/>
      <c r="TWI1" s="777"/>
      <c r="TWJ1" s="777"/>
      <c r="TWK1" s="777"/>
      <c r="TWL1" s="777"/>
      <c r="TWM1" s="777"/>
      <c r="TWN1" s="777"/>
      <c r="TWO1" s="777"/>
      <c r="TWP1" s="777"/>
      <c r="TWQ1" s="777"/>
      <c r="TWR1" s="777"/>
      <c r="TWS1" s="777"/>
      <c r="TWT1" s="777"/>
      <c r="TWU1" s="777"/>
      <c r="TWV1" s="777"/>
      <c r="TWW1" s="777"/>
      <c r="TWX1" s="777"/>
      <c r="TWY1" s="777"/>
      <c r="TWZ1" s="777"/>
      <c r="TXA1" s="777"/>
      <c r="TXB1" s="777"/>
      <c r="TXC1" s="777"/>
      <c r="TXD1" s="777"/>
      <c r="TXE1" s="777"/>
      <c r="TXF1" s="777"/>
      <c r="TXG1" s="777"/>
      <c r="TXH1" s="777"/>
      <c r="TXI1" s="777"/>
      <c r="TXJ1" s="777"/>
      <c r="TXK1" s="777"/>
      <c r="TXL1" s="777"/>
      <c r="TXM1" s="777"/>
      <c r="TXN1" s="777"/>
      <c r="TXO1" s="777"/>
      <c r="TXP1" s="777"/>
      <c r="TXQ1" s="777"/>
      <c r="TXR1" s="777"/>
      <c r="TXS1" s="777"/>
      <c r="TXT1" s="777"/>
      <c r="TXU1" s="777"/>
      <c r="TXV1" s="777"/>
      <c r="TXW1" s="777"/>
      <c r="TXX1" s="777"/>
      <c r="TXY1" s="777"/>
      <c r="TXZ1" s="777"/>
      <c r="TYA1" s="777"/>
      <c r="TYB1" s="777"/>
      <c r="TYC1" s="777"/>
      <c r="TYD1" s="777"/>
      <c r="TYE1" s="777"/>
      <c r="TYF1" s="777"/>
      <c r="TYG1" s="777"/>
      <c r="TYH1" s="777"/>
      <c r="TYI1" s="777"/>
      <c r="TYJ1" s="777"/>
      <c r="TYK1" s="777"/>
      <c r="TYL1" s="777"/>
      <c r="TYM1" s="777"/>
      <c r="TYN1" s="777"/>
      <c r="TYO1" s="777"/>
      <c r="TYP1" s="777"/>
      <c r="TYQ1" s="777"/>
      <c r="TYR1" s="777"/>
      <c r="TYS1" s="777"/>
      <c r="TYT1" s="777"/>
      <c r="TYU1" s="777"/>
      <c r="TYV1" s="777"/>
      <c r="TYW1" s="777"/>
      <c r="TYX1" s="777"/>
      <c r="TYY1" s="777"/>
      <c r="TYZ1" s="777"/>
      <c r="TZA1" s="777"/>
      <c r="TZB1" s="777"/>
      <c r="TZC1" s="777"/>
      <c r="TZD1" s="777"/>
      <c r="TZE1" s="777"/>
      <c r="TZF1" s="777"/>
      <c r="TZG1" s="777"/>
      <c r="TZH1" s="777"/>
      <c r="TZI1" s="777"/>
      <c r="TZJ1" s="777"/>
      <c r="TZK1" s="777"/>
      <c r="TZL1" s="777"/>
      <c r="TZM1" s="777"/>
      <c r="TZN1" s="777"/>
      <c r="TZO1" s="777"/>
      <c r="TZP1" s="777"/>
      <c r="TZQ1" s="777"/>
      <c r="TZR1" s="777"/>
      <c r="TZS1" s="777"/>
      <c r="TZT1" s="777"/>
      <c r="TZU1" s="777"/>
      <c r="TZV1" s="777"/>
      <c r="TZW1" s="777"/>
      <c r="TZX1" s="777"/>
      <c r="TZY1" s="777"/>
      <c r="TZZ1" s="777"/>
      <c r="UAA1" s="777"/>
      <c r="UAB1" s="777"/>
      <c r="UAC1" s="777"/>
      <c r="UAD1" s="777"/>
      <c r="UAE1" s="777"/>
      <c r="UAF1" s="777"/>
      <c r="UAG1" s="777"/>
      <c r="UAH1" s="777"/>
      <c r="UAI1" s="777"/>
      <c r="UAJ1" s="777"/>
      <c r="UAK1" s="777"/>
      <c r="UAL1" s="777"/>
      <c r="UAM1" s="777"/>
      <c r="UAN1" s="777"/>
      <c r="UAO1" s="777"/>
      <c r="UAP1" s="777"/>
      <c r="UAQ1" s="777"/>
      <c r="UAR1" s="777"/>
      <c r="UAS1" s="777"/>
      <c r="UAT1" s="777"/>
      <c r="UAU1" s="777"/>
      <c r="UAV1" s="777"/>
      <c r="UAW1" s="777"/>
      <c r="UAX1" s="777"/>
      <c r="UAY1" s="777"/>
      <c r="UAZ1" s="777"/>
      <c r="UBA1" s="777"/>
      <c r="UBB1" s="777"/>
      <c r="UBC1" s="777"/>
      <c r="UBD1" s="777"/>
      <c r="UBE1" s="777"/>
      <c r="UBF1" s="777"/>
      <c r="UBG1" s="777"/>
      <c r="UBH1" s="777"/>
      <c r="UBI1" s="777"/>
      <c r="UBJ1" s="777"/>
      <c r="UBK1" s="777"/>
      <c r="UBL1" s="777"/>
      <c r="UBM1" s="777"/>
      <c r="UBN1" s="777"/>
      <c r="UBO1" s="777"/>
      <c r="UBP1" s="777"/>
      <c r="UBQ1" s="777"/>
      <c r="UBR1" s="777"/>
      <c r="UBS1" s="777"/>
      <c r="UBT1" s="777"/>
      <c r="UBU1" s="777"/>
      <c r="UBV1" s="777"/>
      <c r="UBW1" s="777"/>
      <c r="UBX1" s="777"/>
      <c r="UBY1" s="777"/>
      <c r="UBZ1" s="777"/>
      <c r="UCA1" s="777"/>
      <c r="UCB1" s="777"/>
      <c r="UCC1" s="777"/>
      <c r="UCD1" s="777"/>
      <c r="UCE1" s="777"/>
      <c r="UCF1" s="777"/>
      <c r="UCG1" s="777"/>
      <c r="UCH1" s="777"/>
      <c r="UCI1" s="777"/>
      <c r="UCJ1" s="777"/>
      <c r="UCK1" s="777"/>
      <c r="UCL1" s="777"/>
      <c r="UCM1" s="777"/>
      <c r="UCN1" s="777"/>
      <c r="UCO1" s="777"/>
      <c r="UCP1" s="777"/>
      <c r="UCQ1" s="777"/>
      <c r="UCR1" s="777"/>
      <c r="UCS1" s="777"/>
      <c r="UCT1" s="777"/>
      <c r="UCU1" s="777"/>
      <c r="UCV1" s="777"/>
      <c r="UCW1" s="777"/>
      <c r="UCX1" s="777"/>
      <c r="UCY1" s="777"/>
      <c r="UCZ1" s="777"/>
      <c r="UDA1" s="777"/>
      <c r="UDB1" s="777"/>
      <c r="UDC1" s="777"/>
      <c r="UDD1" s="777"/>
      <c r="UDE1" s="777"/>
      <c r="UDF1" s="777"/>
      <c r="UDG1" s="777"/>
      <c r="UDH1" s="777"/>
      <c r="UDI1" s="777"/>
      <c r="UDJ1" s="777"/>
      <c r="UDK1" s="777"/>
      <c r="UDL1" s="777"/>
      <c r="UDM1" s="777"/>
      <c r="UDN1" s="777"/>
      <c r="UDO1" s="777"/>
      <c r="UDP1" s="777"/>
      <c r="UDQ1" s="777"/>
      <c r="UDR1" s="777"/>
      <c r="UDS1" s="777"/>
      <c r="UDT1" s="777"/>
      <c r="UDU1" s="777"/>
      <c r="UDV1" s="777"/>
      <c r="UDW1" s="777"/>
      <c r="UDX1" s="777"/>
      <c r="UDY1" s="777"/>
      <c r="UDZ1" s="777"/>
      <c r="UEA1" s="777"/>
      <c r="UEB1" s="777"/>
      <c r="UEC1" s="777"/>
      <c r="UED1" s="777"/>
      <c r="UEE1" s="777"/>
      <c r="UEF1" s="777"/>
      <c r="UEG1" s="777"/>
      <c r="UEH1" s="777"/>
      <c r="UEI1" s="777"/>
      <c r="UEJ1" s="777"/>
      <c r="UEK1" s="777"/>
      <c r="UEL1" s="777"/>
      <c r="UEM1" s="777"/>
      <c r="UEN1" s="777"/>
      <c r="UEO1" s="777"/>
      <c r="UEP1" s="777"/>
      <c r="UEQ1" s="777"/>
      <c r="UER1" s="777"/>
      <c r="UES1" s="777"/>
      <c r="UET1" s="777"/>
      <c r="UEU1" s="777"/>
      <c r="UEV1" s="777"/>
      <c r="UEW1" s="777"/>
      <c r="UEX1" s="777"/>
      <c r="UEY1" s="777"/>
      <c r="UEZ1" s="777"/>
      <c r="UFA1" s="777"/>
      <c r="UFB1" s="777"/>
      <c r="UFC1" s="777"/>
      <c r="UFD1" s="777"/>
      <c r="UFE1" s="777"/>
      <c r="UFF1" s="777"/>
      <c r="UFG1" s="777"/>
      <c r="UFH1" s="777"/>
      <c r="UFI1" s="777"/>
      <c r="UFJ1" s="777"/>
      <c r="UFK1" s="777"/>
      <c r="UFL1" s="777"/>
      <c r="UFM1" s="777"/>
      <c r="UFN1" s="777"/>
      <c r="UFO1" s="777"/>
      <c r="UFP1" s="777"/>
      <c r="UFQ1" s="777"/>
      <c r="UFR1" s="777"/>
      <c r="UFS1" s="777"/>
      <c r="UFT1" s="777"/>
      <c r="UFU1" s="777"/>
      <c r="UFV1" s="777"/>
      <c r="UFW1" s="777"/>
      <c r="UFX1" s="777"/>
      <c r="UFY1" s="777"/>
      <c r="UFZ1" s="777"/>
      <c r="UGA1" s="777"/>
      <c r="UGB1" s="777"/>
      <c r="UGC1" s="777"/>
      <c r="UGD1" s="777"/>
      <c r="UGE1" s="777"/>
      <c r="UGF1" s="777"/>
      <c r="UGG1" s="777"/>
      <c r="UGH1" s="777"/>
      <c r="UGI1" s="777"/>
      <c r="UGJ1" s="777"/>
      <c r="UGK1" s="777"/>
      <c r="UGL1" s="777"/>
      <c r="UGM1" s="777"/>
      <c r="UGN1" s="777"/>
      <c r="UGO1" s="777"/>
      <c r="UGP1" s="777"/>
      <c r="UGQ1" s="777"/>
      <c r="UGR1" s="777"/>
      <c r="UGS1" s="777"/>
      <c r="UGT1" s="777"/>
      <c r="UGU1" s="777"/>
      <c r="UGV1" s="777"/>
      <c r="UGW1" s="777"/>
      <c r="UGX1" s="777"/>
      <c r="UGY1" s="777"/>
      <c r="UGZ1" s="777"/>
      <c r="UHA1" s="777"/>
      <c r="UHB1" s="777"/>
      <c r="UHC1" s="777"/>
      <c r="UHD1" s="777"/>
      <c r="UHE1" s="777"/>
      <c r="UHF1" s="777"/>
      <c r="UHG1" s="777"/>
      <c r="UHH1" s="777"/>
      <c r="UHI1" s="777"/>
      <c r="UHJ1" s="777"/>
      <c r="UHK1" s="777"/>
      <c r="UHL1" s="777"/>
      <c r="UHM1" s="777"/>
      <c r="UHN1" s="777"/>
      <c r="UHO1" s="777"/>
      <c r="UHP1" s="777"/>
      <c r="UHQ1" s="777"/>
      <c r="UHR1" s="777"/>
      <c r="UHS1" s="777"/>
      <c r="UHT1" s="777"/>
      <c r="UHU1" s="777"/>
      <c r="UHV1" s="777"/>
      <c r="UHW1" s="777"/>
      <c r="UHX1" s="777"/>
      <c r="UHY1" s="777"/>
      <c r="UHZ1" s="777"/>
      <c r="UIA1" s="777"/>
      <c r="UIB1" s="777"/>
      <c r="UIC1" s="777"/>
      <c r="UID1" s="777"/>
      <c r="UIE1" s="777"/>
      <c r="UIF1" s="777"/>
      <c r="UIG1" s="777"/>
      <c r="UIH1" s="777"/>
      <c r="UII1" s="777"/>
      <c r="UIJ1" s="777"/>
      <c r="UIK1" s="777"/>
      <c r="UIL1" s="777"/>
      <c r="UIM1" s="777"/>
      <c r="UIN1" s="777"/>
      <c r="UIO1" s="777"/>
      <c r="UIP1" s="777"/>
      <c r="UIQ1" s="777"/>
      <c r="UIR1" s="777"/>
      <c r="UIS1" s="777"/>
      <c r="UIT1" s="777"/>
      <c r="UIU1" s="777"/>
      <c r="UIV1" s="777"/>
      <c r="UIW1" s="777"/>
      <c r="UIX1" s="777"/>
      <c r="UIY1" s="777"/>
      <c r="UIZ1" s="777"/>
      <c r="UJA1" s="777"/>
      <c r="UJB1" s="777"/>
      <c r="UJC1" s="777"/>
      <c r="UJD1" s="777"/>
      <c r="UJE1" s="777"/>
      <c r="UJF1" s="777"/>
      <c r="UJG1" s="777"/>
      <c r="UJH1" s="777"/>
      <c r="UJI1" s="777"/>
      <c r="UJJ1" s="777"/>
      <c r="UJK1" s="777"/>
      <c r="UJL1" s="777"/>
      <c r="UJM1" s="777"/>
      <c r="UJN1" s="777"/>
      <c r="UJO1" s="777"/>
      <c r="UJP1" s="777"/>
      <c r="UJQ1" s="777"/>
      <c r="UJR1" s="777"/>
      <c r="UJS1" s="777"/>
      <c r="UJT1" s="777"/>
      <c r="UJU1" s="777"/>
      <c r="UJV1" s="777"/>
      <c r="UJW1" s="777"/>
      <c r="UJX1" s="777"/>
      <c r="UJY1" s="777"/>
      <c r="UJZ1" s="777"/>
      <c r="UKA1" s="777"/>
      <c r="UKB1" s="777"/>
      <c r="UKC1" s="777"/>
      <c r="UKD1" s="777"/>
      <c r="UKE1" s="777"/>
      <c r="UKF1" s="777"/>
      <c r="UKG1" s="777"/>
      <c r="UKH1" s="777"/>
      <c r="UKI1" s="777"/>
      <c r="UKJ1" s="777"/>
      <c r="UKK1" s="777"/>
      <c r="UKL1" s="777"/>
      <c r="UKM1" s="777"/>
      <c r="UKN1" s="777"/>
      <c r="UKO1" s="777"/>
      <c r="UKP1" s="777"/>
      <c r="UKQ1" s="777"/>
      <c r="UKR1" s="777"/>
      <c r="UKS1" s="777"/>
      <c r="UKT1" s="777"/>
      <c r="UKU1" s="777"/>
      <c r="UKV1" s="777"/>
      <c r="UKW1" s="777"/>
      <c r="UKX1" s="777"/>
      <c r="UKY1" s="777"/>
      <c r="UKZ1" s="777"/>
      <c r="ULA1" s="777"/>
      <c r="ULB1" s="777"/>
      <c r="ULC1" s="777"/>
      <c r="ULD1" s="777"/>
      <c r="ULE1" s="777"/>
      <c r="ULF1" s="777"/>
      <c r="ULG1" s="777"/>
      <c r="ULH1" s="777"/>
      <c r="ULI1" s="777"/>
      <c r="ULJ1" s="777"/>
      <c r="ULK1" s="777"/>
      <c r="ULL1" s="777"/>
      <c r="ULM1" s="777"/>
      <c r="ULN1" s="777"/>
      <c r="ULO1" s="777"/>
      <c r="ULP1" s="777"/>
      <c r="ULQ1" s="777"/>
      <c r="ULR1" s="777"/>
      <c r="ULS1" s="777"/>
      <c r="ULT1" s="777"/>
      <c r="ULU1" s="777"/>
      <c r="ULV1" s="777"/>
      <c r="ULW1" s="777"/>
      <c r="ULX1" s="777"/>
      <c r="ULY1" s="777"/>
      <c r="ULZ1" s="777"/>
      <c r="UMA1" s="777"/>
      <c r="UMB1" s="777"/>
      <c r="UMC1" s="777"/>
      <c r="UMD1" s="777"/>
      <c r="UME1" s="777"/>
      <c r="UMF1" s="777"/>
      <c r="UMG1" s="777"/>
      <c r="UMH1" s="777"/>
      <c r="UMI1" s="777"/>
      <c r="UMJ1" s="777"/>
      <c r="UMK1" s="777"/>
      <c r="UML1" s="777"/>
      <c r="UMM1" s="777"/>
      <c r="UMN1" s="777"/>
      <c r="UMO1" s="777"/>
      <c r="UMP1" s="777"/>
      <c r="UMQ1" s="777"/>
      <c r="UMR1" s="777"/>
      <c r="UMS1" s="777"/>
      <c r="UMT1" s="777"/>
      <c r="UMU1" s="777"/>
      <c r="UMV1" s="777"/>
      <c r="UMW1" s="777"/>
      <c r="UMX1" s="777"/>
      <c r="UMY1" s="777"/>
      <c r="UMZ1" s="777"/>
      <c r="UNA1" s="777"/>
      <c r="UNB1" s="777"/>
      <c r="UNC1" s="777"/>
      <c r="UND1" s="777"/>
      <c r="UNE1" s="777"/>
      <c r="UNF1" s="777"/>
      <c r="UNG1" s="777"/>
      <c r="UNH1" s="777"/>
      <c r="UNI1" s="777"/>
      <c r="UNJ1" s="777"/>
      <c r="UNK1" s="777"/>
      <c r="UNL1" s="777"/>
      <c r="UNM1" s="777"/>
      <c r="UNN1" s="777"/>
      <c r="UNO1" s="777"/>
      <c r="UNP1" s="777"/>
      <c r="UNQ1" s="777"/>
      <c r="UNR1" s="777"/>
      <c r="UNS1" s="777"/>
      <c r="UNT1" s="777"/>
      <c r="UNU1" s="777"/>
      <c r="UNV1" s="777"/>
      <c r="UNW1" s="777"/>
      <c r="UNX1" s="777"/>
      <c r="UNY1" s="777"/>
      <c r="UNZ1" s="777"/>
      <c r="UOA1" s="777"/>
      <c r="UOB1" s="777"/>
      <c r="UOC1" s="777"/>
      <c r="UOD1" s="777"/>
      <c r="UOE1" s="777"/>
      <c r="UOF1" s="777"/>
      <c r="UOG1" s="777"/>
      <c r="UOH1" s="777"/>
      <c r="UOI1" s="777"/>
      <c r="UOJ1" s="777"/>
      <c r="UOK1" s="777"/>
      <c r="UOL1" s="777"/>
      <c r="UOM1" s="777"/>
      <c r="UON1" s="777"/>
      <c r="UOO1" s="777"/>
      <c r="UOP1" s="777"/>
      <c r="UOQ1" s="777"/>
      <c r="UOR1" s="777"/>
      <c r="UOS1" s="777"/>
      <c r="UOT1" s="777"/>
      <c r="UOU1" s="777"/>
      <c r="UOV1" s="777"/>
      <c r="UOW1" s="777"/>
      <c r="UOX1" s="777"/>
      <c r="UOY1" s="777"/>
      <c r="UOZ1" s="777"/>
      <c r="UPA1" s="777"/>
      <c r="UPB1" s="777"/>
      <c r="UPC1" s="777"/>
      <c r="UPD1" s="777"/>
      <c r="UPE1" s="777"/>
      <c r="UPF1" s="777"/>
      <c r="UPG1" s="777"/>
      <c r="UPH1" s="777"/>
      <c r="UPI1" s="777"/>
      <c r="UPJ1" s="777"/>
      <c r="UPK1" s="777"/>
      <c r="UPL1" s="777"/>
      <c r="UPM1" s="777"/>
      <c r="UPN1" s="777"/>
      <c r="UPO1" s="777"/>
      <c r="UPP1" s="777"/>
      <c r="UPQ1" s="777"/>
      <c r="UPR1" s="777"/>
      <c r="UPS1" s="777"/>
      <c r="UPT1" s="777"/>
      <c r="UPU1" s="777"/>
      <c r="UPV1" s="777"/>
      <c r="UPW1" s="777"/>
      <c r="UPX1" s="777"/>
      <c r="UPY1" s="777"/>
      <c r="UPZ1" s="777"/>
      <c r="UQA1" s="777"/>
      <c r="UQB1" s="777"/>
      <c r="UQC1" s="777"/>
      <c r="UQD1" s="777"/>
      <c r="UQE1" s="777"/>
      <c r="UQF1" s="777"/>
      <c r="UQG1" s="777"/>
      <c r="UQH1" s="777"/>
      <c r="UQI1" s="777"/>
      <c r="UQJ1" s="777"/>
      <c r="UQK1" s="777"/>
      <c r="UQL1" s="777"/>
      <c r="UQM1" s="777"/>
      <c r="UQN1" s="777"/>
      <c r="UQO1" s="777"/>
      <c r="UQP1" s="777"/>
      <c r="UQQ1" s="777"/>
      <c r="UQR1" s="777"/>
      <c r="UQS1" s="777"/>
      <c r="UQT1" s="777"/>
      <c r="UQU1" s="777"/>
      <c r="UQV1" s="777"/>
      <c r="UQW1" s="777"/>
      <c r="UQX1" s="777"/>
      <c r="UQY1" s="777"/>
      <c r="UQZ1" s="777"/>
      <c r="URA1" s="777"/>
      <c r="URB1" s="777"/>
      <c r="URC1" s="777"/>
      <c r="URD1" s="777"/>
      <c r="URE1" s="777"/>
      <c r="URF1" s="777"/>
      <c r="URG1" s="777"/>
      <c r="URH1" s="777"/>
      <c r="URI1" s="777"/>
      <c r="URJ1" s="777"/>
      <c r="URK1" s="777"/>
      <c r="URL1" s="777"/>
      <c r="URM1" s="777"/>
      <c r="URN1" s="777"/>
      <c r="URO1" s="777"/>
      <c r="URP1" s="777"/>
      <c r="URQ1" s="777"/>
      <c r="URR1" s="777"/>
      <c r="URS1" s="777"/>
      <c r="URT1" s="777"/>
      <c r="URU1" s="777"/>
      <c r="URV1" s="777"/>
      <c r="URW1" s="777"/>
      <c r="URX1" s="777"/>
      <c r="URY1" s="777"/>
      <c r="URZ1" s="777"/>
      <c r="USA1" s="777"/>
      <c r="USB1" s="777"/>
      <c r="USC1" s="777"/>
      <c r="USD1" s="777"/>
      <c r="USE1" s="777"/>
      <c r="USF1" s="777"/>
      <c r="USG1" s="777"/>
      <c r="USH1" s="777"/>
      <c r="USI1" s="777"/>
      <c r="USJ1" s="777"/>
      <c r="USK1" s="777"/>
      <c r="USL1" s="777"/>
      <c r="USM1" s="777"/>
      <c r="USN1" s="777"/>
      <c r="USO1" s="777"/>
      <c r="USP1" s="777"/>
      <c r="USQ1" s="777"/>
      <c r="USR1" s="777"/>
      <c r="USS1" s="777"/>
      <c r="UST1" s="777"/>
      <c r="USU1" s="777"/>
      <c r="USV1" s="777"/>
      <c r="USW1" s="777"/>
      <c r="USX1" s="777"/>
      <c r="USY1" s="777"/>
      <c r="USZ1" s="777"/>
      <c r="UTA1" s="777"/>
      <c r="UTB1" s="777"/>
      <c r="UTC1" s="777"/>
      <c r="UTD1" s="777"/>
      <c r="UTE1" s="777"/>
      <c r="UTF1" s="777"/>
      <c r="UTG1" s="777"/>
      <c r="UTH1" s="777"/>
      <c r="UTI1" s="777"/>
      <c r="UTJ1" s="777"/>
      <c r="UTK1" s="777"/>
      <c r="UTL1" s="777"/>
      <c r="UTM1" s="777"/>
      <c r="UTN1" s="777"/>
      <c r="UTO1" s="777"/>
      <c r="UTP1" s="777"/>
      <c r="UTQ1" s="777"/>
      <c r="UTR1" s="777"/>
      <c r="UTS1" s="777"/>
      <c r="UTT1" s="777"/>
      <c r="UTU1" s="777"/>
      <c r="UTV1" s="777"/>
      <c r="UTW1" s="777"/>
      <c r="UTX1" s="777"/>
      <c r="UTY1" s="777"/>
      <c r="UTZ1" s="777"/>
      <c r="UUA1" s="777"/>
      <c r="UUB1" s="777"/>
      <c r="UUC1" s="777"/>
      <c r="UUD1" s="777"/>
      <c r="UUE1" s="777"/>
      <c r="UUF1" s="777"/>
      <c r="UUG1" s="777"/>
      <c r="UUH1" s="777"/>
      <c r="UUI1" s="777"/>
      <c r="UUJ1" s="777"/>
      <c r="UUK1" s="777"/>
      <c r="UUL1" s="777"/>
      <c r="UUM1" s="777"/>
      <c r="UUN1" s="777"/>
      <c r="UUO1" s="777"/>
      <c r="UUP1" s="777"/>
      <c r="UUQ1" s="777"/>
      <c r="UUR1" s="777"/>
      <c r="UUS1" s="777"/>
      <c r="UUT1" s="777"/>
      <c r="UUU1" s="777"/>
      <c r="UUV1" s="777"/>
      <c r="UUW1" s="777"/>
      <c r="UUX1" s="777"/>
      <c r="UUY1" s="777"/>
      <c r="UUZ1" s="777"/>
      <c r="UVA1" s="777"/>
      <c r="UVB1" s="777"/>
      <c r="UVC1" s="777"/>
      <c r="UVD1" s="777"/>
      <c r="UVE1" s="777"/>
      <c r="UVF1" s="777"/>
      <c r="UVG1" s="777"/>
      <c r="UVH1" s="777"/>
      <c r="UVI1" s="777"/>
      <c r="UVJ1" s="777"/>
      <c r="UVK1" s="777"/>
      <c r="UVL1" s="777"/>
      <c r="UVM1" s="777"/>
      <c r="UVN1" s="777"/>
      <c r="UVO1" s="777"/>
      <c r="UVP1" s="777"/>
      <c r="UVQ1" s="777"/>
      <c r="UVR1" s="777"/>
      <c r="UVS1" s="777"/>
      <c r="UVT1" s="777"/>
      <c r="UVU1" s="777"/>
      <c r="UVV1" s="777"/>
      <c r="UVW1" s="777"/>
      <c r="UVX1" s="777"/>
      <c r="UVY1" s="777"/>
      <c r="UVZ1" s="777"/>
      <c r="UWA1" s="777"/>
      <c r="UWB1" s="777"/>
      <c r="UWC1" s="777"/>
      <c r="UWD1" s="777"/>
      <c r="UWE1" s="777"/>
      <c r="UWF1" s="777"/>
      <c r="UWG1" s="777"/>
      <c r="UWH1" s="777"/>
      <c r="UWI1" s="777"/>
      <c r="UWJ1" s="777"/>
      <c r="UWK1" s="777"/>
      <c r="UWL1" s="777"/>
      <c r="UWM1" s="777"/>
      <c r="UWN1" s="777"/>
      <c r="UWO1" s="777"/>
      <c r="UWP1" s="777"/>
      <c r="UWQ1" s="777"/>
      <c r="UWR1" s="777"/>
      <c r="UWS1" s="777"/>
      <c r="UWT1" s="777"/>
      <c r="UWU1" s="777"/>
      <c r="UWV1" s="777"/>
      <c r="UWW1" s="777"/>
      <c r="UWX1" s="777"/>
      <c r="UWY1" s="777"/>
      <c r="UWZ1" s="777"/>
      <c r="UXA1" s="777"/>
      <c r="UXB1" s="777"/>
      <c r="UXC1" s="777"/>
      <c r="UXD1" s="777"/>
      <c r="UXE1" s="777"/>
      <c r="UXF1" s="777"/>
      <c r="UXG1" s="777"/>
      <c r="UXH1" s="777"/>
      <c r="UXI1" s="777"/>
      <c r="UXJ1" s="777"/>
      <c r="UXK1" s="777"/>
      <c r="UXL1" s="777"/>
      <c r="UXM1" s="777"/>
      <c r="UXN1" s="777"/>
      <c r="UXO1" s="777"/>
      <c r="UXP1" s="777"/>
      <c r="UXQ1" s="777"/>
      <c r="UXR1" s="777"/>
      <c r="UXS1" s="777"/>
      <c r="UXT1" s="777"/>
      <c r="UXU1" s="777"/>
      <c r="UXV1" s="777"/>
      <c r="UXW1" s="777"/>
      <c r="UXX1" s="777"/>
      <c r="UXY1" s="777"/>
      <c r="UXZ1" s="777"/>
      <c r="UYA1" s="777"/>
      <c r="UYB1" s="777"/>
      <c r="UYC1" s="777"/>
      <c r="UYD1" s="777"/>
      <c r="UYE1" s="777"/>
      <c r="UYF1" s="777"/>
      <c r="UYG1" s="777"/>
      <c r="UYH1" s="777"/>
      <c r="UYI1" s="777"/>
      <c r="UYJ1" s="777"/>
      <c r="UYK1" s="777"/>
      <c r="UYL1" s="777"/>
      <c r="UYM1" s="777"/>
      <c r="UYN1" s="777"/>
      <c r="UYO1" s="777"/>
      <c r="UYP1" s="777"/>
      <c r="UYQ1" s="777"/>
      <c r="UYR1" s="777"/>
      <c r="UYS1" s="777"/>
      <c r="UYT1" s="777"/>
      <c r="UYU1" s="777"/>
      <c r="UYV1" s="777"/>
      <c r="UYW1" s="777"/>
      <c r="UYX1" s="777"/>
      <c r="UYY1" s="777"/>
      <c r="UYZ1" s="777"/>
      <c r="UZA1" s="777"/>
      <c r="UZB1" s="777"/>
      <c r="UZC1" s="777"/>
      <c r="UZD1" s="777"/>
      <c r="UZE1" s="777"/>
      <c r="UZF1" s="777"/>
      <c r="UZG1" s="777"/>
      <c r="UZH1" s="777"/>
      <c r="UZI1" s="777"/>
      <c r="UZJ1" s="777"/>
      <c r="UZK1" s="777"/>
      <c r="UZL1" s="777"/>
      <c r="UZM1" s="777"/>
      <c r="UZN1" s="777"/>
      <c r="UZO1" s="777"/>
      <c r="UZP1" s="777"/>
      <c r="UZQ1" s="777"/>
      <c r="UZR1" s="777"/>
      <c r="UZS1" s="777"/>
      <c r="UZT1" s="777"/>
      <c r="UZU1" s="777"/>
      <c r="UZV1" s="777"/>
      <c r="UZW1" s="777"/>
      <c r="UZX1" s="777"/>
      <c r="UZY1" s="777"/>
      <c r="UZZ1" s="777"/>
      <c r="VAA1" s="777"/>
      <c r="VAB1" s="777"/>
      <c r="VAC1" s="777"/>
      <c r="VAD1" s="777"/>
      <c r="VAE1" s="777"/>
      <c r="VAF1" s="777"/>
      <c r="VAG1" s="777"/>
      <c r="VAH1" s="777"/>
      <c r="VAI1" s="777"/>
      <c r="VAJ1" s="777"/>
      <c r="VAK1" s="777"/>
      <c r="VAL1" s="777"/>
      <c r="VAM1" s="777"/>
      <c r="VAN1" s="777"/>
      <c r="VAO1" s="777"/>
      <c r="VAP1" s="777"/>
      <c r="VAQ1" s="777"/>
      <c r="VAR1" s="777"/>
      <c r="VAS1" s="777"/>
      <c r="VAT1" s="777"/>
      <c r="VAU1" s="777"/>
      <c r="VAV1" s="777"/>
      <c r="VAW1" s="777"/>
      <c r="VAX1" s="777"/>
      <c r="VAY1" s="777"/>
      <c r="VAZ1" s="777"/>
      <c r="VBA1" s="777"/>
      <c r="VBB1" s="777"/>
      <c r="VBC1" s="777"/>
      <c r="VBD1" s="777"/>
      <c r="VBE1" s="777"/>
      <c r="VBF1" s="777"/>
      <c r="VBG1" s="777"/>
      <c r="VBH1" s="777"/>
      <c r="VBI1" s="777"/>
      <c r="VBJ1" s="777"/>
      <c r="VBK1" s="777"/>
      <c r="VBL1" s="777"/>
      <c r="VBM1" s="777"/>
      <c r="VBN1" s="777"/>
      <c r="VBO1" s="777"/>
      <c r="VBP1" s="777"/>
      <c r="VBQ1" s="777"/>
      <c r="VBR1" s="777"/>
      <c r="VBS1" s="777"/>
      <c r="VBT1" s="777"/>
      <c r="VBU1" s="777"/>
      <c r="VBV1" s="777"/>
      <c r="VBW1" s="777"/>
      <c r="VBX1" s="777"/>
      <c r="VBY1" s="777"/>
      <c r="VBZ1" s="777"/>
      <c r="VCA1" s="777"/>
      <c r="VCB1" s="777"/>
      <c r="VCC1" s="777"/>
      <c r="VCD1" s="777"/>
      <c r="VCE1" s="777"/>
      <c r="VCF1" s="777"/>
      <c r="VCG1" s="777"/>
      <c r="VCH1" s="777"/>
      <c r="VCI1" s="777"/>
      <c r="VCJ1" s="777"/>
      <c r="VCK1" s="777"/>
      <c r="VCL1" s="777"/>
      <c r="VCM1" s="777"/>
      <c r="VCN1" s="777"/>
      <c r="VCO1" s="777"/>
      <c r="VCP1" s="777"/>
      <c r="VCQ1" s="777"/>
      <c r="VCR1" s="777"/>
      <c r="VCS1" s="777"/>
      <c r="VCT1" s="777"/>
      <c r="VCU1" s="777"/>
      <c r="VCV1" s="777"/>
      <c r="VCW1" s="777"/>
      <c r="VCX1" s="777"/>
      <c r="VCY1" s="777"/>
      <c r="VCZ1" s="777"/>
      <c r="VDA1" s="777"/>
      <c r="VDB1" s="777"/>
      <c r="VDC1" s="777"/>
      <c r="VDD1" s="777"/>
      <c r="VDE1" s="777"/>
      <c r="VDF1" s="777"/>
      <c r="VDG1" s="777"/>
      <c r="VDH1" s="777"/>
      <c r="VDI1" s="777"/>
      <c r="VDJ1" s="777"/>
      <c r="VDK1" s="777"/>
      <c r="VDL1" s="777"/>
      <c r="VDM1" s="777"/>
      <c r="VDN1" s="777"/>
      <c r="VDO1" s="777"/>
      <c r="VDP1" s="777"/>
      <c r="VDQ1" s="777"/>
      <c r="VDR1" s="777"/>
      <c r="VDS1" s="777"/>
      <c r="VDT1" s="777"/>
      <c r="VDU1" s="777"/>
      <c r="VDV1" s="777"/>
      <c r="VDW1" s="777"/>
      <c r="VDX1" s="777"/>
      <c r="VDY1" s="777"/>
      <c r="VDZ1" s="777"/>
      <c r="VEA1" s="777"/>
      <c r="VEB1" s="777"/>
      <c r="VEC1" s="777"/>
      <c r="VED1" s="777"/>
      <c r="VEE1" s="777"/>
      <c r="VEF1" s="777"/>
      <c r="VEG1" s="777"/>
      <c r="VEH1" s="777"/>
      <c r="VEI1" s="777"/>
      <c r="VEJ1" s="777"/>
      <c r="VEK1" s="777"/>
      <c r="VEL1" s="777"/>
      <c r="VEM1" s="777"/>
      <c r="VEN1" s="777"/>
      <c r="VEO1" s="777"/>
      <c r="VEP1" s="777"/>
      <c r="VEQ1" s="777"/>
      <c r="VER1" s="777"/>
      <c r="VES1" s="777"/>
      <c r="VET1" s="777"/>
      <c r="VEU1" s="777"/>
      <c r="VEV1" s="777"/>
      <c r="VEW1" s="777"/>
      <c r="VEX1" s="777"/>
      <c r="VEY1" s="777"/>
      <c r="VEZ1" s="777"/>
      <c r="VFA1" s="777"/>
      <c r="VFB1" s="777"/>
      <c r="VFC1" s="777"/>
      <c r="VFD1" s="777"/>
      <c r="VFE1" s="777"/>
      <c r="VFF1" s="777"/>
      <c r="VFG1" s="777"/>
      <c r="VFH1" s="777"/>
      <c r="VFI1" s="777"/>
      <c r="VFJ1" s="777"/>
      <c r="VFK1" s="777"/>
      <c r="VFL1" s="777"/>
      <c r="VFM1" s="777"/>
      <c r="VFN1" s="777"/>
      <c r="VFO1" s="777"/>
      <c r="VFP1" s="777"/>
      <c r="VFQ1" s="777"/>
      <c r="VFR1" s="777"/>
      <c r="VFS1" s="777"/>
      <c r="VFT1" s="777"/>
      <c r="VFU1" s="777"/>
      <c r="VFV1" s="777"/>
      <c r="VFW1" s="777"/>
      <c r="VFX1" s="777"/>
      <c r="VFY1" s="777"/>
      <c r="VFZ1" s="777"/>
      <c r="VGA1" s="777"/>
      <c r="VGB1" s="777"/>
      <c r="VGC1" s="777"/>
      <c r="VGD1" s="777"/>
      <c r="VGE1" s="777"/>
      <c r="VGF1" s="777"/>
      <c r="VGG1" s="777"/>
      <c r="VGH1" s="777"/>
      <c r="VGI1" s="777"/>
      <c r="VGJ1" s="777"/>
      <c r="VGK1" s="777"/>
      <c r="VGL1" s="777"/>
      <c r="VGM1" s="777"/>
      <c r="VGN1" s="777"/>
      <c r="VGO1" s="777"/>
      <c r="VGP1" s="777"/>
      <c r="VGQ1" s="777"/>
      <c r="VGR1" s="777"/>
      <c r="VGS1" s="777"/>
      <c r="VGT1" s="777"/>
      <c r="VGU1" s="777"/>
      <c r="VGV1" s="777"/>
      <c r="VGW1" s="777"/>
      <c r="VGX1" s="777"/>
      <c r="VGY1" s="777"/>
      <c r="VGZ1" s="777"/>
      <c r="VHA1" s="777"/>
      <c r="VHB1" s="777"/>
      <c r="VHC1" s="777"/>
      <c r="VHD1" s="777"/>
      <c r="VHE1" s="777"/>
      <c r="VHF1" s="777"/>
      <c r="VHG1" s="777"/>
      <c r="VHH1" s="777"/>
      <c r="VHI1" s="777"/>
      <c r="VHJ1" s="777"/>
      <c r="VHK1" s="777"/>
      <c r="VHL1" s="777"/>
      <c r="VHM1" s="777"/>
      <c r="VHN1" s="777"/>
      <c r="VHO1" s="777"/>
      <c r="VHP1" s="777"/>
      <c r="VHQ1" s="777"/>
      <c r="VHR1" s="777"/>
      <c r="VHS1" s="777"/>
      <c r="VHT1" s="777"/>
      <c r="VHU1" s="777"/>
      <c r="VHV1" s="777"/>
      <c r="VHW1" s="777"/>
      <c r="VHX1" s="777"/>
      <c r="VHY1" s="777"/>
      <c r="VHZ1" s="777"/>
      <c r="VIA1" s="777"/>
      <c r="VIB1" s="777"/>
      <c r="VIC1" s="777"/>
      <c r="VID1" s="777"/>
      <c r="VIE1" s="777"/>
      <c r="VIF1" s="777"/>
      <c r="VIG1" s="777"/>
      <c r="VIH1" s="777"/>
      <c r="VII1" s="777"/>
      <c r="VIJ1" s="777"/>
      <c r="VIK1" s="777"/>
      <c r="VIL1" s="777"/>
      <c r="VIM1" s="777"/>
      <c r="VIN1" s="777"/>
      <c r="VIO1" s="777"/>
      <c r="VIP1" s="777"/>
      <c r="VIQ1" s="777"/>
      <c r="VIR1" s="777"/>
      <c r="VIS1" s="777"/>
      <c r="VIT1" s="777"/>
      <c r="VIU1" s="777"/>
      <c r="VIV1" s="777"/>
      <c r="VIW1" s="777"/>
      <c r="VIX1" s="777"/>
      <c r="VIY1" s="777"/>
      <c r="VIZ1" s="777"/>
      <c r="VJA1" s="777"/>
      <c r="VJB1" s="777"/>
      <c r="VJC1" s="777"/>
      <c r="VJD1" s="777"/>
      <c r="VJE1" s="777"/>
      <c r="VJF1" s="777"/>
      <c r="VJG1" s="777"/>
      <c r="VJH1" s="777"/>
      <c r="VJI1" s="777"/>
      <c r="VJJ1" s="777"/>
      <c r="VJK1" s="777"/>
      <c r="VJL1" s="777"/>
      <c r="VJM1" s="777"/>
      <c r="VJN1" s="777"/>
      <c r="VJO1" s="777"/>
      <c r="VJP1" s="777"/>
      <c r="VJQ1" s="777"/>
      <c r="VJR1" s="777"/>
      <c r="VJS1" s="777"/>
      <c r="VJT1" s="777"/>
      <c r="VJU1" s="777"/>
      <c r="VJV1" s="777"/>
      <c r="VJW1" s="777"/>
      <c r="VJX1" s="777"/>
      <c r="VJY1" s="777"/>
      <c r="VJZ1" s="777"/>
      <c r="VKA1" s="777"/>
      <c r="VKB1" s="777"/>
      <c r="VKC1" s="777"/>
      <c r="VKD1" s="777"/>
      <c r="VKE1" s="777"/>
      <c r="VKF1" s="777"/>
      <c r="VKG1" s="777"/>
      <c r="VKH1" s="777"/>
      <c r="VKI1" s="777"/>
      <c r="VKJ1" s="777"/>
      <c r="VKK1" s="777"/>
      <c r="VKL1" s="777"/>
      <c r="VKM1" s="777"/>
      <c r="VKN1" s="777"/>
      <c r="VKO1" s="777"/>
      <c r="VKP1" s="777"/>
      <c r="VKQ1" s="777"/>
      <c r="VKR1" s="777"/>
      <c r="VKS1" s="777"/>
      <c r="VKT1" s="777"/>
      <c r="VKU1" s="777"/>
      <c r="VKV1" s="777"/>
      <c r="VKW1" s="777"/>
      <c r="VKX1" s="777"/>
      <c r="VKY1" s="777"/>
      <c r="VKZ1" s="777"/>
      <c r="VLA1" s="777"/>
      <c r="VLB1" s="777"/>
      <c r="VLC1" s="777"/>
      <c r="VLD1" s="777"/>
      <c r="VLE1" s="777"/>
      <c r="VLF1" s="777"/>
      <c r="VLG1" s="777"/>
      <c r="VLH1" s="777"/>
      <c r="VLI1" s="777"/>
      <c r="VLJ1" s="777"/>
      <c r="VLK1" s="777"/>
      <c r="VLL1" s="777"/>
      <c r="VLM1" s="777"/>
      <c r="VLN1" s="777"/>
      <c r="VLO1" s="777"/>
      <c r="VLP1" s="777"/>
      <c r="VLQ1" s="777"/>
      <c r="VLR1" s="777"/>
      <c r="VLS1" s="777"/>
      <c r="VLT1" s="777"/>
      <c r="VLU1" s="777"/>
      <c r="VLV1" s="777"/>
      <c r="VLW1" s="777"/>
      <c r="VLX1" s="777"/>
      <c r="VLY1" s="777"/>
      <c r="VLZ1" s="777"/>
      <c r="VMA1" s="777"/>
      <c r="VMB1" s="777"/>
      <c r="VMC1" s="777"/>
      <c r="VMD1" s="777"/>
      <c r="VME1" s="777"/>
      <c r="VMF1" s="777"/>
      <c r="VMG1" s="777"/>
      <c r="VMH1" s="777"/>
      <c r="VMI1" s="777"/>
      <c r="VMJ1" s="777"/>
      <c r="VMK1" s="777"/>
      <c r="VML1" s="777"/>
      <c r="VMM1" s="777"/>
      <c r="VMN1" s="777"/>
      <c r="VMO1" s="777"/>
      <c r="VMP1" s="777"/>
      <c r="VMQ1" s="777"/>
      <c r="VMR1" s="777"/>
      <c r="VMS1" s="777"/>
      <c r="VMT1" s="777"/>
      <c r="VMU1" s="777"/>
      <c r="VMV1" s="777"/>
      <c r="VMW1" s="777"/>
      <c r="VMX1" s="777"/>
      <c r="VMY1" s="777"/>
      <c r="VMZ1" s="777"/>
      <c r="VNA1" s="777"/>
      <c r="VNB1" s="777"/>
      <c r="VNC1" s="777"/>
      <c r="VND1" s="777"/>
      <c r="VNE1" s="777"/>
      <c r="VNF1" s="777"/>
      <c r="VNG1" s="777"/>
      <c r="VNH1" s="777"/>
      <c r="VNI1" s="777"/>
      <c r="VNJ1" s="777"/>
      <c r="VNK1" s="777"/>
      <c r="VNL1" s="777"/>
      <c r="VNM1" s="777"/>
      <c r="VNN1" s="777"/>
      <c r="VNO1" s="777"/>
      <c r="VNP1" s="777"/>
      <c r="VNQ1" s="777"/>
      <c r="VNR1" s="777"/>
      <c r="VNS1" s="777"/>
      <c r="VNT1" s="777"/>
      <c r="VNU1" s="777"/>
      <c r="VNV1" s="777"/>
      <c r="VNW1" s="777"/>
      <c r="VNX1" s="777"/>
      <c r="VNY1" s="777"/>
      <c r="VNZ1" s="777"/>
      <c r="VOA1" s="777"/>
      <c r="VOB1" s="777"/>
      <c r="VOC1" s="777"/>
      <c r="VOD1" s="777"/>
      <c r="VOE1" s="777"/>
      <c r="VOF1" s="777"/>
      <c r="VOG1" s="777"/>
      <c r="VOH1" s="777"/>
      <c r="VOI1" s="777"/>
      <c r="VOJ1" s="777"/>
      <c r="VOK1" s="777"/>
      <c r="VOL1" s="777"/>
      <c r="VOM1" s="777"/>
      <c r="VON1" s="777"/>
      <c r="VOO1" s="777"/>
      <c r="VOP1" s="777"/>
      <c r="VOQ1" s="777"/>
      <c r="VOR1" s="777"/>
      <c r="VOS1" s="777"/>
      <c r="VOT1" s="777"/>
      <c r="VOU1" s="777"/>
      <c r="VOV1" s="777"/>
      <c r="VOW1" s="777"/>
      <c r="VOX1" s="777"/>
      <c r="VOY1" s="777"/>
      <c r="VOZ1" s="777"/>
      <c r="VPA1" s="777"/>
      <c r="VPB1" s="777"/>
      <c r="VPC1" s="777"/>
      <c r="VPD1" s="777"/>
      <c r="VPE1" s="777"/>
      <c r="VPF1" s="777"/>
      <c r="VPG1" s="777"/>
      <c r="VPH1" s="777"/>
      <c r="VPI1" s="777"/>
      <c r="VPJ1" s="777"/>
      <c r="VPK1" s="777"/>
      <c r="VPL1" s="777"/>
      <c r="VPM1" s="777"/>
      <c r="VPN1" s="777"/>
      <c r="VPO1" s="777"/>
      <c r="VPP1" s="777"/>
      <c r="VPQ1" s="777"/>
      <c r="VPR1" s="777"/>
      <c r="VPS1" s="777"/>
      <c r="VPT1" s="777"/>
      <c r="VPU1" s="777"/>
      <c r="VPV1" s="777"/>
      <c r="VPW1" s="777"/>
      <c r="VPX1" s="777"/>
      <c r="VPY1" s="777"/>
      <c r="VPZ1" s="777"/>
      <c r="VQA1" s="777"/>
      <c r="VQB1" s="777"/>
      <c r="VQC1" s="777"/>
      <c r="VQD1" s="777"/>
      <c r="VQE1" s="777"/>
      <c r="VQF1" s="777"/>
      <c r="VQG1" s="777"/>
      <c r="VQH1" s="777"/>
      <c r="VQI1" s="777"/>
      <c r="VQJ1" s="777"/>
      <c r="VQK1" s="777"/>
      <c r="VQL1" s="777"/>
      <c r="VQM1" s="777"/>
      <c r="VQN1" s="777"/>
      <c r="VQO1" s="777"/>
      <c r="VQP1" s="777"/>
      <c r="VQQ1" s="777"/>
      <c r="VQR1" s="777"/>
      <c r="VQS1" s="777"/>
      <c r="VQT1" s="777"/>
      <c r="VQU1" s="777"/>
      <c r="VQV1" s="777"/>
      <c r="VQW1" s="777"/>
      <c r="VQX1" s="777"/>
      <c r="VQY1" s="777"/>
      <c r="VQZ1" s="777"/>
      <c r="VRA1" s="777"/>
      <c r="VRB1" s="777"/>
      <c r="VRC1" s="777"/>
      <c r="VRD1" s="777"/>
      <c r="VRE1" s="777"/>
      <c r="VRF1" s="777"/>
      <c r="VRG1" s="777"/>
      <c r="VRH1" s="777"/>
      <c r="VRI1" s="777"/>
      <c r="VRJ1" s="777"/>
      <c r="VRK1" s="777"/>
      <c r="VRL1" s="777"/>
      <c r="VRM1" s="777"/>
      <c r="VRN1" s="777"/>
      <c r="VRO1" s="777"/>
      <c r="VRP1" s="777"/>
      <c r="VRQ1" s="777"/>
      <c r="VRR1" s="777"/>
      <c r="VRS1" s="777"/>
      <c r="VRT1" s="777"/>
      <c r="VRU1" s="777"/>
      <c r="VRV1" s="777"/>
      <c r="VRW1" s="777"/>
      <c r="VRX1" s="777"/>
      <c r="VRY1" s="777"/>
      <c r="VRZ1" s="777"/>
      <c r="VSA1" s="777"/>
      <c r="VSB1" s="777"/>
      <c r="VSC1" s="777"/>
      <c r="VSD1" s="777"/>
      <c r="VSE1" s="777"/>
      <c r="VSF1" s="777"/>
      <c r="VSG1" s="777"/>
      <c r="VSH1" s="777"/>
      <c r="VSI1" s="777"/>
      <c r="VSJ1" s="777"/>
      <c r="VSK1" s="777"/>
      <c r="VSL1" s="777"/>
      <c r="VSM1" s="777"/>
      <c r="VSN1" s="777"/>
      <c r="VSO1" s="777"/>
      <c r="VSP1" s="777"/>
      <c r="VSQ1" s="777"/>
      <c r="VSR1" s="777"/>
      <c r="VSS1" s="777"/>
      <c r="VST1" s="777"/>
      <c r="VSU1" s="777"/>
      <c r="VSV1" s="777"/>
      <c r="VSW1" s="777"/>
      <c r="VSX1" s="777"/>
      <c r="VSY1" s="777"/>
      <c r="VSZ1" s="777"/>
      <c r="VTA1" s="777"/>
      <c r="VTB1" s="777"/>
      <c r="VTC1" s="777"/>
      <c r="VTD1" s="777"/>
      <c r="VTE1" s="777"/>
      <c r="VTF1" s="777"/>
      <c r="VTG1" s="777"/>
      <c r="VTH1" s="777"/>
      <c r="VTI1" s="777"/>
      <c r="VTJ1" s="777"/>
      <c r="VTK1" s="777"/>
      <c r="VTL1" s="777"/>
      <c r="VTM1" s="777"/>
      <c r="VTN1" s="777"/>
      <c r="VTO1" s="777"/>
      <c r="VTP1" s="777"/>
      <c r="VTQ1" s="777"/>
      <c r="VTR1" s="777"/>
      <c r="VTS1" s="777"/>
      <c r="VTT1" s="777"/>
      <c r="VTU1" s="777"/>
      <c r="VTV1" s="777"/>
      <c r="VTW1" s="777"/>
      <c r="VTX1" s="777"/>
      <c r="VTY1" s="777"/>
      <c r="VTZ1" s="777"/>
      <c r="VUA1" s="777"/>
      <c r="VUB1" s="777"/>
      <c r="VUC1" s="777"/>
      <c r="VUD1" s="777"/>
      <c r="VUE1" s="777"/>
      <c r="VUF1" s="777"/>
      <c r="VUG1" s="777"/>
      <c r="VUH1" s="777"/>
      <c r="VUI1" s="777"/>
      <c r="VUJ1" s="777"/>
      <c r="VUK1" s="777"/>
      <c r="VUL1" s="777"/>
      <c r="VUM1" s="777"/>
      <c r="VUN1" s="777"/>
      <c r="VUO1" s="777"/>
      <c r="VUP1" s="777"/>
      <c r="VUQ1" s="777"/>
      <c r="VUR1" s="777"/>
      <c r="VUS1" s="777"/>
      <c r="VUT1" s="777"/>
      <c r="VUU1" s="777"/>
      <c r="VUV1" s="777"/>
      <c r="VUW1" s="777"/>
      <c r="VUX1" s="777"/>
      <c r="VUY1" s="777"/>
      <c r="VUZ1" s="777"/>
      <c r="VVA1" s="777"/>
      <c r="VVB1" s="777"/>
      <c r="VVC1" s="777"/>
      <c r="VVD1" s="777"/>
      <c r="VVE1" s="777"/>
      <c r="VVF1" s="777"/>
      <c r="VVG1" s="777"/>
      <c r="VVH1" s="777"/>
      <c r="VVI1" s="777"/>
      <c r="VVJ1" s="777"/>
      <c r="VVK1" s="777"/>
      <c r="VVL1" s="777"/>
      <c r="VVM1" s="777"/>
      <c r="VVN1" s="777"/>
      <c r="VVO1" s="777"/>
      <c r="VVP1" s="777"/>
      <c r="VVQ1" s="777"/>
      <c r="VVR1" s="777"/>
      <c r="VVS1" s="777"/>
      <c r="VVT1" s="777"/>
      <c r="VVU1" s="777"/>
      <c r="VVV1" s="777"/>
      <c r="VVW1" s="777"/>
      <c r="VVX1" s="777"/>
      <c r="VVY1" s="777"/>
      <c r="VVZ1" s="777"/>
      <c r="VWA1" s="777"/>
      <c r="VWB1" s="777"/>
      <c r="VWC1" s="777"/>
      <c r="VWD1" s="777"/>
      <c r="VWE1" s="777"/>
      <c r="VWF1" s="777"/>
      <c r="VWG1" s="777"/>
      <c r="VWH1" s="777"/>
      <c r="VWI1" s="777"/>
      <c r="VWJ1" s="777"/>
      <c r="VWK1" s="777"/>
      <c r="VWL1" s="777"/>
      <c r="VWM1" s="777"/>
      <c r="VWN1" s="777"/>
      <c r="VWO1" s="777"/>
      <c r="VWP1" s="777"/>
      <c r="VWQ1" s="777"/>
      <c r="VWR1" s="777"/>
      <c r="VWS1" s="777"/>
      <c r="VWT1" s="777"/>
      <c r="VWU1" s="777"/>
      <c r="VWV1" s="777"/>
      <c r="VWW1" s="777"/>
      <c r="VWX1" s="777"/>
      <c r="VWY1" s="777"/>
      <c r="VWZ1" s="777"/>
      <c r="VXA1" s="777"/>
      <c r="VXB1" s="777"/>
      <c r="VXC1" s="777"/>
      <c r="VXD1" s="777"/>
      <c r="VXE1" s="777"/>
      <c r="VXF1" s="777"/>
      <c r="VXG1" s="777"/>
      <c r="VXH1" s="777"/>
      <c r="VXI1" s="777"/>
      <c r="VXJ1" s="777"/>
      <c r="VXK1" s="777"/>
      <c r="VXL1" s="777"/>
      <c r="VXM1" s="777"/>
      <c r="VXN1" s="777"/>
      <c r="VXO1" s="777"/>
      <c r="VXP1" s="777"/>
      <c r="VXQ1" s="777"/>
      <c r="VXR1" s="777"/>
      <c r="VXS1" s="777"/>
      <c r="VXT1" s="777"/>
      <c r="VXU1" s="777"/>
      <c r="VXV1" s="777"/>
      <c r="VXW1" s="777"/>
      <c r="VXX1" s="777"/>
      <c r="VXY1" s="777"/>
      <c r="VXZ1" s="777"/>
      <c r="VYA1" s="777"/>
      <c r="VYB1" s="777"/>
      <c r="VYC1" s="777"/>
      <c r="VYD1" s="777"/>
      <c r="VYE1" s="777"/>
      <c r="VYF1" s="777"/>
      <c r="VYG1" s="777"/>
      <c r="VYH1" s="777"/>
      <c r="VYI1" s="777"/>
      <c r="VYJ1" s="777"/>
      <c r="VYK1" s="777"/>
      <c r="VYL1" s="777"/>
      <c r="VYM1" s="777"/>
      <c r="VYN1" s="777"/>
      <c r="VYO1" s="777"/>
      <c r="VYP1" s="777"/>
      <c r="VYQ1" s="777"/>
      <c r="VYR1" s="777"/>
      <c r="VYS1" s="777"/>
      <c r="VYT1" s="777"/>
      <c r="VYU1" s="777"/>
      <c r="VYV1" s="777"/>
      <c r="VYW1" s="777"/>
      <c r="VYX1" s="777"/>
      <c r="VYY1" s="777"/>
      <c r="VYZ1" s="777"/>
      <c r="VZA1" s="777"/>
      <c r="VZB1" s="777"/>
      <c r="VZC1" s="777"/>
      <c r="VZD1" s="777"/>
      <c r="VZE1" s="777"/>
      <c r="VZF1" s="777"/>
      <c r="VZG1" s="777"/>
      <c r="VZH1" s="777"/>
      <c r="VZI1" s="777"/>
      <c r="VZJ1" s="777"/>
      <c r="VZK1" s="777"/>
      <c r="VZL1" s="777"/>
      <c r="VZM1" s="777"/>
      <c r="VZN1" s="777"/>
      <c r="VZO1" s="777"/>
      <c r="VZP1" s="777"/>
      <c r="VZQ1" s="777"/>
      <c r="VZR1" s="777"/>
      <c r="VZS1" s="777"/>
      <c r="VZT1" s="777"/>
      <c r="VZU1" s="777"/>
      <c r="VZV1" s="777"/>
      <c r="VZW1" s="777"/>
      <c r="VZX1" s="777"/>
      <c r="VZY1" s="777"/>
      <c r="VZZ1" s="777"/>
      <c r="WAA1" s="777"/>
      <c r="WAB1" s="777"/>
      <c r="WAC1" s="777"/>
      <c r="WAD1" s="777"/>
      <c r="WAE1" s="777"/>
      <c r="WAF1" s="777"/>
      <c r="WAG1" s="777"/>
      <c r="WAH1" s="777"/>
      <c r="WAI1" s="777"/>
      <c r="WAJ1" s="777"/>
      <c r="WAK1" s="777"/>
      <c r="WAL1" s="777"/>
      <c r="WAM1" s="777"/>
      <c r="WAN1" s="777"/>
      <c r="WAO1" s="777"/>
      <c r="WAP1" s="777"/>
      <c r="WAQ1" s="777"/>
      <c r="WAR1" s="777"/>
      <c r="WAS1" s="777"/>
      <c r="WAT1" s="777"/>
      <c r="WAU1" s="777"/>
      <c r="WAV1" s="777"/>
      <c r="WAW1" s="777"/>
      <c r="WAX1" s="777"/>
      <c r="WAY1" s="777"/>
      <c r="WAZ1" s="777"/>
      <c r="WBA1" s="777"/>
      <c r="WBB1" s="777"/>
      <c r="WBC1" s="777"/>
      <c r="WBD1" s="777"/>
      <c r="WBE1" s="777"/>
      <c r="WBF1" s="777"/>
      <c r="WBG1" s="777"/>
      <c r="WBH1" s="777"/>
      <c r="WBI1" s="777"/>
      <c r="WBJ1" s="777"/>
      <c r="WBK1" s="777"/>
      <c r="WBL1" s="777"/>
      <c r="WBM1" s="777"/>
      <c r="WBN1" s="777"/>
      <c r="WBO1" s="777"/>
      <c r="WBP1" s="777"/>
      <c r="WBQ1" s="777"/>
      <c r="WBR1" s="777"/>
      <c r="WBS1" s="777"/>
      <c r="WBT1" s="777"/>
      <c r="WBU1" s="777"/>
      <c r="WBV1" s="777"/>
      <c r="WBW1" s="777"/>
      <c r="WBX1" s="777"/>
      <c r="WBY1" s="777"/>
      <c r="WBZ1" s="777"/>
      <c r="WCA1" s="777"/>
      <c r="WCB1" s="777"/>
      <c r="WCC1" s="777"/>
      <c r="WCD1" s="777"/>
      <c r="WCE1" s="777"/>
      <c r="WCF1" s="777"/>
      <c r="WCG1" s="777"/>
      <c r="WCH1" s="777"/>
      <c r="WCI1" s="777"/>
      <c r="WCJ1" s="777"/>
      <c r="WCK1" s="777"/>
      <c r="WCL1" s="777"/>
      <c r="WCM1" s="777"/>
      <c r="WCN1" s="777"/>
      <c r="WCO1" s="777"/>
      <c r="WCP1" s="777"/>
      <c r="WCQ1" s="777"/>
      <c r="WCR1" s="777"/>
      <c r="WCS1" s="777"/>
      <c r="WCT1" s="777"/>
      <c r="WCU1" s="777"/>
      <c r="WCV1" s="777"/>
      <c r="WCW1" s="777"/>
      <c r="WCX1" s="777"/>
      <c r="WCY1" s="777"/>
      <c r="WCZ1" s="777"/>
      <c r="WDA1" s="777"/>
      <c r="WDB1" s="777"/>
      <c r="WDC1" s="777"/>
      <c r="WDD1" s="777"/>
      <c r="WDE1" s="777"/>
      <c r="WDF1" s="777"/>
      <c r="WDG1" s="777"/>
      <c r="WDH1" s="777"/>
      <c r="WDI1" s="777"/>
      <c r="WDJ1" s="777"/>
      <c r="WDK1" s="777"/>
      <c r="WDL1" s="777"/>
      <c r="WDM1" s="777"/>
      <c r="WDN1" s="777"/>
      <c r="WDO1" s="777"/>
      <c r="WDP1" s="777"/>
      <c r="WDQ1" s="777"/>
      <c r="WDR1" s="777"/>
      <c r="WDS1" s="777"/>
      <c r="WDT1" s="777"/>
      <c r="WDU1" s="777"/>
      <c r="WDV1" s="777"/>
      <c r="WDW1" s="777"/>
      <c r="WDX1" s="777"/>
      <c r="WDY1" s="777"/>
      <c r="WDZ1" s="777"/>
      <c r="WEA1" s="777"/>
      <c r="WEB1" s="777"/>
      <c r="WEC1" s="777"/>
      <c r="WED1" s="777"/>
      <c r="WEE1" s="777"/>
      <c r="WEF1" s="777"/>
      <c r="WEG1" s="777"/>
      <c r="WEH1" s="777"/>
      <c r="WEI1" s="777"/>
      <c r="WEJ1" s="777"/>
      <c r="WEK1" s="777"/>
      <c r="WEL1" s="777"/>
      <c r="WEM1" s="777"/>
      <c r="WEN1" s="777"/>
      <c r="WEO1" s="777"/>
      <c r="WEP1" s="777"/>
      <c r="WEQ1" s="777"/>
      <c r="WER1" s="777"/>
      <c r="WES1" s="777"/>
      <c r="WET1" s="777"/>
      <c r="WEU1" s="777"/>
      <c r="WEV1" s="777"/>
      <c r="WEW1" s="777"/>
      <c r="WEX1" s="777"/>
      <c r="WEY1" s="777"/>
      <c r="WEZ1" s="777"/>
      <c r="WFA1" s="777"/>
      <c r="WFB1" s="777"/>
      <c r="WFC1" s="777"/>
      <c r="WFD1" s="777"/>
      <c r="WFE1" s="777"/>
      <c r="WFF1" s="777"/>
      <c r="WFG1" s="777"/>
      <c r="WFH1" s="777"/>
      <c r="WFI1" s="777"/>
      <c r="WFJ1" s="777"/>
      <c r="WFK1" s="777"/>
      <c r="WFL1" s="777"/>
      <c r="WFM1" s="777"/>
      <c r="WFN1" s="777"/>
      <c r="WFO1" s="777"/>
      <c r="WFP1" s="777"/>
      <c r="WFQ1" s="777"/>
      <c r="WFR1" s="777"/>
      <c r="WFS1" s="777"/>
      <c r="WFT1" s="777"/>
      <c r="WFU1" s="777"/>
      <c r="WFV1" s="777"/>
      <c r="WFW1" s="777"/>
      <c r="WFX1" s="777"/>
      <c r="WFY1" s="777"/>
      <c r="WFZ1" s="777"/>
      <c r="WGA1" s="777"/>
      <c r="WGB1" s="777"/>
      <c r="WGC1" s="777"/>
      <c r="WGD1" s="777"/>
      <c r="WGE1" s="777"/>
      <c r="WGF1" s="777"/>
      <c r="WGG1" s="777"/>
      <c r="WGH1" s="777"/>
      <c r="WGI1" s="777"/>
      <c r="WGJ1" s="777"/>
      <c r="WGK1" s="777"/>
      <c r="WGL1" s="777"/>
      <c r="WGM1" s="777"/>
      <c r="WGN1" s="777"/>
      <c r="WGO1" s="777"/>
      <c r="WGP1" s="777"/>
      <c r="WGQ1" s="777"/>
      <c r="WGR1" s="777"/>
      <c r="WGS1" s="777"/>
      <c r="WGT1" s="777"/>
      <c r="WGU1" s="777"/>
      <c r="WGV1" s="777"/>
      <c r="WGW1" s="777"/>
      <c r="WGX1" s="777"/>
      <c r="WGY1" s="777"/>
      <c r="WGZ1" s="777"/>
      <c r="WHA1" s="777"/>
      <c r="WHB1" s="777"/>
      <c r="WHC1" s="777"/>
      <c r="WHD1" s="777"/>
      <c r="WHE1" s="777"/>
      <c r="WHF1" s="777"/>
      <c r="WHG1" s="777"/>
      <c r="WHH1" s="777"/>
      <c r="WHI1" s="777"/>
      <c r="WHJ1" s="777"/>
      <c r="WHK1" s="777"/>
      <c r="WHL1" s="777"/>
      <c r="WHM1" s="777"/>
      <c r="WHN1" s="777"/>
      <c r="WHO1" s="777"/>
      <c r="WHP1" s="777"/>
      <c r="WHQ1" s="777"/>
      <c r="WHR1" s="777"/>
      <c r="WHS1" s="777"/>
      <c r="WHT1" s="777"/>
      <c r="WHU1" s="777"/>
      <c r="WHV1" s="777"/>
      <c r="WHW1" s="777"/>
      <c r="WHX1" s="777"/>
      <c r="WHY1" s="777"/>
      <c r="WHZ1" s="777"/>
      <c r="WIA1" s="777"/>
      <c r="WIB1" s="777"/>
      <c r="WIC1" s="777"/>
      <c r="WID1" s="777"/>
      <c r="WIE1" s="777"/>
      <c r="WIF1" s="777"/>
      <c r="WIG1" s="777"/>
      <c r="WIH1" s="777"/>
      <c r="WII1" s="777"/>
      <c r="WIJ1" s="777"/>
      <c r="WIK1" s="777"/>
      <c r="WIL1" s="777"/>
      <c r="WIM1" s="777"/>
      <c r="WIN1" s="777"/>
      <c r="WIO1" s="777"/>
      <c r="WIP1" s="777"/>
      <c r="WIQ1" s="777"/>
      <c r="WIR1" s="777"/>
      <c r="WIS1" s="777"/>
      <c r="WIT1" s="777"/>
      <c r="WIU1" s="777"/>
      <c r="WIV1" s="777"/>
      <c r="WIW1" s="777"/>
      <c r="WIX1" s="777"/>
      <c r="WIY1" s="777"/>
      <c r="WIZ1" s="777"/>
      <c r="WJA1" s="777"/>
      <c r="WJB1" s="777"/>
      <c r="WJC1" s="777"/>
      <c r="WJD1" s="777"/>
      <c r="WJE1" s="777"/>
      <c r="WJF1" s="777"/>
      <c r="WJG1" s="777"/>
      <c r="WJH1" s="777"/>
      <c r="WJI1" s="777"/>
      <c r="WJJ1" s="777"/>
      <c r="WJK1" s="777"/>
      <c r="WJL1" s="777"/>
      <c r="WJM1" s="777"/>
      <c r="WJN1" s="777"/>
      <c r="WJO1" s="777"/>
      <c r="WJP1" s="777"/>
      <c r="WJQ1" s="777"/>
      <c r="WJR1" s="777"/>
      <c r="WJS1" s="777"/>
      <c r="WJT1" s="777"/>
      <c r="WJU1" s="777"/>
      <c r="WJV1" s="777"/>
      <c r="WJW1" s="777"/>
      <c r="WJX1" s="777"/>
      <c r="WJY1" s="777"/>
      <c r="WJZ1" s="777"/>
      <c r="WKA1" s="777"/>
      <c r="WKB1" s="777"/>
      <c r="WKC1" s="777"/>
      <c r="WKD1" s="777"/>
      <c r="WKE1" s="777"/>
      <c r="WKF1" s="777"/>
      <c r="WKG1" s="777"/>
      <c r="WKH1" s="777"/>
      <c r="WKI1" s="777"/>
      <c r="WKJ1" s="777"/>
      <c r="WKK1" s="777"/>
      <c r="WKL1" s="777"/>
      <c r="WKM1" s="777"/>
      <c r="WKN1" s="777"/>
      <c r="WKO1" s="777"/>
      <c r="WKP1" s="777"/>
      <c r="WKQ1" s="777"/>
      <c r="WKR1" s="777"/>
      <c r="WKS1" s="777"/>
      <c r="WKT1" s="777"/>
      <c r="WKU1" s="777"/>
      <c r="WKV1" s="777"/>
      <c r="WKW1" s="777"/>
      <c r="WKX1" s="777"/>
      <c r="WKY1" s="777"/>
      <c r="WKZ1" s="777"/>
      <c r="WLA1" s="777"/>
      <c r="WLB1" s="777"/>
      <c r="WLC1" s="777"/>
      <c r="WLD1" s="777"/>
      <c r="WLE1" s="777"/>
      <c r="WLF1" s="777"/>
      <c r="WLG1" s="777"/>
      <c r="WLH1" s="777"/>
      <c r="WLI1" s="777"/>
      <c r="WLJ1" s="777"/>
      <c r="WLK1" s="777"/>
      <c r="WLL1" s="777"/>
      <c r="WLM1" s="777"/>
      <c r="WLN1" s="777"/>
      <c r="WLO1" s="777"/>
      <c r="WLP1" s="777"/>
      <c r="WLQ1" s="777"/>
      <c r="WLR1" s="777"/>
      <c r="WLS1" s="777"/>
      <c r="WLT1" s="777"/>
      <c r="WLU1" s="777"/>
      <c r="WLV1" s="777"/>
      <c r="WLW1" s="777"/>
      <c r="WLX1" s="777"/>
      <c r="WLY1" s="777"/>
      <c r="WLZ1" s="777"/>
      <c r="WMA1" s="777"/>
      <c r="WMB1" s="777"/>
      <c r="WMC1" s="777"/>
      <c r="WMD1" s="777"/>
      <c r="WME1" s="777"/>
      <c r="WMF1" s="777"/>
      <c r="WMG1" s="777"/>
      <c r="WMH1" s="777"/>
      <c r="WMI1" s="777"/>
      <c r="WMJ1" s="777"/>
      <c r="WMK1" s="777"/>
      <c r="WML1" s="777"/>
      <c r="WMM1" s="777"/>
      <c r="WMN1" s="777"/>
      <c r="WMO1" s="777"/>
      <c r="WMP1" s="777"/>
      <c r="WMQ1" s="777"/>
      <c r="WMR1" s="777"/>
      <c r="WMS1" s="777"/>
      <c r="WMT1" s="777"/>
      <c r="WMU1" s="777"/>
      <c r="WMV1" s="777"/>
      <c r="WMW1" s="777"/>
      <c r="WMX1" s="777"/>
      <c r="WMY1" s="777"/>
      <c r="WMZ1" s="777"/>
      <c r="WNA1" s="777"/>
      <c r="WNB1" s="777"/>
      <c r="WNC1" s="777"/>
      <c r="WND1" s="777"/>
      <c r="WNE1" s="777"/>
      <c r="WNF1" s="777"/>
      <c r="WNG1" s="777"/>
      <c r="WNH1" s="777"/>
      <c r="WNI1" s="777"/>
      <c r="WNJ1" s="777"/>
      <c r="WNK1" s="777"/>
      <c r="WNL1" s="777"/>
      <c r="WNM1" s="777"/>
      <c r="WNN1" s="777"/>
      <c r="WNO1" s="777"/>
      <c r="WNP1" s="777"/>
      <c r="WNQ1" s="777"/>
      <c r="WNR1" s="777"/>
      <c r="WNS1" s="777"/>
      <c r="WNT1" s="777"/>
      <c r="WNU1" s="777"/>
      <c r="WNV1" s="777"/>
      <c r="WNW1" s="777"/>
      <c r="WNX1" s="777"/>
      <c r="WNY1" s="777"/>
      <c r="WNZ1" s="777"/>
      <c r="WOA1" s="777"/>
      <c r="WOB1" s="777"/>
      <c r="WOC1" s="777"/>
      <c r="WOD1" s="777"/>
      <c r="WOE1" s="777"/>
      <c r="WOF1" s="777"/>
      <c r="WOG1" s="777"/>
      <c r="WOH1" s="777"/>
      <c r="WOI1" s="777"/>
      <c r="WOJ1" s="777"/>
      <c r="WOK1" s="777"/>
      <c r="WOL1" s="777"/>
      <c r="WOM1" s="777"/>
      <c r="WON1" s="777"/>
      <c r="WOO1" s="777"/>
      <c r="WOP1" s="777"/>
      <c r="WOQ1" s="777"/>
      <c r="WOR1" s="777"/>
      <c r="WOS1" s="777"/>
      <c r="WOT1" s="777"/>
      <c r="WOU1" s="777"/>
      <c r="WOV1" s="777"/>
      <c r="WOW1" s="777"/>
      <c r="WOX1" s="777"/>
      <c r="WOY1" s="777"/>
      <c r="WOZ1" s="777"/>
      <c r="WPA1" s="777"/>
      <c r="WPB1" s="777"/>
      <c r="WPC1" s="777"/>
      <c r="WPD1" s="777"/>
      <c r="WPE1" s="777"/>
      <c r="WPF1" s="777"/>
      <c r="WPG1" s="777"/>
      <c r="WPH1" s="777"/>
      <c r="WPI1" s="777"/>
      <c r="WPJ1" s="777"/>
      <c r="WPK1" s="777"/>
      <c r="WPL1" s="777"/>
      <c r="WPM1" s="777"/>
      <c r="WPN1" s="777"/>
      <c r="WPO1" s="777"/>
      <c r="WPP1" s="777"/>
      <c r="WPQ1" s="777"/>
      <c r="WPR1" s="777"/>
      <c r="WPS1" s="777"/>
      <c r="WPT1" s="777"/>
      <c r="WPU1" s="777"/>
      <c r="WPV1" s="777"/>
      <c r="WPW1" s="777"/>
      <c r="WPX1" s="777"/>
      <c r="WPY1" s="777"/>
      <c r="WPZ1" s="777"/>
      <c r="WQA1" s="777"/>
      <c r="WQB1" s="777"/>
      <c r="WQC1" s="777"/>
      <c r="WQD1" s="777"/>
      <c r="WQE1" s="777"/>
      <c r="WQF1" s="777"/>
      <c r="WQG1" s="777"/>
      <c r="WQH1" s="777"/>
      <c r="WQI1" s="777"/>
      <c r="WQJ1" s="777"/>
      <c r="WQK1" s="777"/>
      <c r="WQL1" s="777"/>
      <c r="WQM1" s="777"/>
      <c r="WQN1" s="777"/>
      <c r="WQO1" s="777"/>
      <c r="WQP1" s="777"/>
      <c r="WQQ1" s="777"/>
      <c r="WQR1" s="777"/>
      <c r="WQS1" s="777"/>
      <c r="WQT1" s="777"/>
      <c r="WQU1" s="777"/>
      <c r="WQV1" s="777"/>
      <c r="WQW1" s="777"/>
      <c r="WQX1" s="777"/>
      <c r="WQY1" s="777"/>
      <c r="WQZ1" s="777"/>
      <c r="WRA1" s="777"/>
      <c r="WRB1" s="777"/>
      <c r="WRC1" s="777"/>
      <c r="WRD1" s="777"/>
      <c r="WRE1" s="777"/>
      <c r="WRF1" s="777"/>
      <c r="WRG1" s="777"/>
      <c r="WRH1" s="777"/>
      <c r="WRI1" s="777"/>
      <c r="WRJ1" s="777"/>
      <c r="WRK1" s="777"/>
      <c r="WRL1" s="777"/>
      <c r="WRM1" s="777"/>
      <c r="WRN1" s="777"/>
      <c r="WRO1" s="777"/>
      <c r="WRP1" s="777"/>
      <c r="WRQ1" s="777"/>
      <c r="WRR1" s="777"/>
      <c r="WRS1" s="777"/>
      <c r="WRT1" s="777"/>
      <c r="WRU1" s="777"/>
      <c r="WRV1" s="777"/>
      <c r="WRW1" s="777"/>
      <c r="WRX1" s="777"/>
      <c r="WRY1" s="777"/>
      <c r="WRZ1" s="777"/>
      <c r="WSA1" s="777"/>
      <c r="WSB1" s="777"/>
      <c r="WSC1" s="777"/>
      <c r="WSD1" s="777"/>
      <c r="WSE1" s="777"/>
      <c r="WSF1" s="777"/>
      <c r="WSG1" s="777"/>
      <c r="WSH1" s="777"/>
      <c r="WSI1" s="777"/>
      <c r="WSJ1" s="777"/>
      <c r="WSK1" s="777"/>
      <c r="WSL1" s="777"/>
      <c r="WSM1" s="777"/>
      <c r="WSN1" s="777"/>
      <c r="WSO1" s="777"/>
      <c r="WSP1" s="777"/>
      <c r="WSQ1" s="777"/>
      <c r="WSR1" s="777"/>
      <c r="WSS1" s="777"/>
      <c r="WST1" s="777"/>
      <c r="WSU1" s="777"/>
      <c r="WSV1" s="777"/>
      <c r="WSW1" s="777"/>
      <c r="WSX1" s="777"/>
      <c r="WSY1" s="777"/>
      <c r="WSZ1" s="777"/>
      <c r="WTA1" s="777"/>
      <c r="WTB1" s="777"/>
      <c r="WTC1" s="777"/>
      <c r="WTD1" s="777"/>
      <c r="WTE1" s="777"/>
      <c r="WTF1" s="777"/>
      <c r="WTG1" s="777"/>
      <c r="WTH1" s="777"/>
      <c r="WTI1" s="777"/>
      <c r="WTJ1" s="777"/>
      <c r="WTK1" s="777"/>
      <c r="WTL1" s="777"/>
      <c r="WTM1" s="777"/>
      <c r="WTN1" s="777"/>
      <c r="WTO1" s="777"/>
      <c r="WTP1" s="777"/>
      <c r="WTQ1" s="777"/>
      <c r="WTR1" s="777"/>
      <c r="WTS1" s="777"/>
      <c r="WTT1" s="777"/>
      <c r="WTU1" s="777"/>
      <c r="WTV1" s="777"/>
      <c r="WTW1" s="777"/>
      <c r="WTX1" s="777"/>
      <c r="WTY1" s="777"/>
      <c r="WTZ1" s="777"/>
      <c r="WUA1" s="777"/>
      <c r="WUB1" s="777"/>
      <c r="WUC1" s="777"/>
      <c r="WUD1" s="777"/>
      <c r="WUE1" s="777"/>
      <c r="WUF1" s="777"/>
      <c r="WUG1" s="777"/>
      <c r="WUH1" s="777"/>
      <c r="WUI1" s="777"/>
      <c r="WUJ1" s="777"/>
      <c r="WUK1" s="777"/>
      <c r="WUL1" s="777"/>
      <c r="WUM1" s="777"/>
      <c r="WUN1" s="777"/>
      <c r="WUO1" s="777"/>
      <c r="WUP1" s="777"/>
      <c r="WUQ1" s="777"/>
      <c r="WUR1" s="777"/>
      <c r="WUS1" s="777"/>
      <c r="WUT1" s="777"/>
      <c r="WUU1" s="777"/>
      <c r="WUV1" s="777"/>
      <c r="WUW1" s="777"/>
      <c r="WUX1" s="777"/>
      <c r="WUY1" s="777"/>
      <c r="WUZ1" s="777"/>
      <c r="WVA1" s="777"/>
      <c r="WVB1" s="777"/>
      <c r="WVC1" s="777"/>
      <c r="WVD1" s="777"/>
      <c r="WVE1" s="777"/>
      <c r="WVF1" s="777"/>
      <c r="WVG1" s="777"/>
      <c r="WVH1" s="777"/>
      <c r="WVI1" s="777"/>
      <c r="WVJ1" s="777"/>
      <c r="WVK1" s="777"/>
      <c r="WVL1" s="777"/>
      <c r="WVM1" s="777"/>
      <c r="WVN1" s="777"/>
      <c r="WVO1" s="777"/>
      <c r="WVP1" s="777"/>
      <c r="WVQ1" s="777"/>
      <c r="WVR1" s="777"/>
      <c r="WVS1" s="777"/>
      <c r="WVT1" s="777"/>
      <c r="WVU1" s="777"/>
      <c r="WVV1" s="777"/>
      <c r="WVW1" s="777"/>
      <c r="WVX1" s="777"/>
      <c r="WVY1" s="777"/>
      <c r="WVZ1" s="777"/>
      <c r="WWA1" s="777"/>
      <c r="WWB1" s="777"/>
      <c r="WWC1" s="777"/>
      <c r="WWD1" s="777"/>
      <c r="WWE1" s="777"/>
      <c r="WWF1" s="777"/>
      <c r="WWG1" s="777"/>
      <c r="WWH1" s="777"/>
      <c r="WWI1" s="777"/>
      <c r="WWJ1" s="777"/>
      <c r="WWK1" s="777"/>
      <c r="WWL1" s="777"/>
      <c r="WWM1" s="777"/>
      <c r="WWN1" s="777"/>
      <c r="WWO1" s="777"/>
      <c r="WWP1" s="777"/>
      <c r="WWQ1" s="777"/>
      <c r="WWR1" s="777"/>
      <c r="WWS1" s="777"/>
      <c r="WWT1" s="777"/>
      <c r="WWU1" s="777"/>
      <c r="WWV1" s="777"/>
      <c r="WWW1" s="777"/>
      <c r="WWX1" s="777"/>
      <c r="WWY1" s="777"/>
      <c r="WWZ1" s="777"/>
      <c r="WXA1" s="777"/>
      <c r="WXB1" s="777"/>
      <c r="WXC1" s="777"/>
      <c r="WXD1" s="777"/>
      <c r="WXE1" s="777"/>
      <c r="WXF1" s="777"/>
      <c r="WXG1" s="777"/>
      <c r="WXH1" s="777"/>
      <c r="WXI1" s="777"/>
      <c r="WXJ1" s="777"/>
      <c r="WXK1" s="777"/>
      <c r="WXL1" s="777"/>
      <c r="WXM1" s="777"/>
      <c r="WXN1" s="777"/>
      <c r="WXO1" s="777"/>
      <c r="WXP1" s="777"/>
      <c r="WXQ1" s="777"/>
      <c r="WXR1" s="777"/>
      <c r="WXS1" s="777"/>
      <c r="WXT1" s="777"/>
      <c r="WXU1" s="777"/>
      <c r="WXV1" s="777"/>
      <c r="WXW1" s="777"/>
      <c r="WXX1" s="777"/>
      <c r="WXY1" s="777"/>
      <c r="WXZ1" s="777"/>
      <c r="WYA1" s="777"/>
      <c r="WYB1" s="777"/>
      <c r="WYC1" s="777"/>
      <c r="WYD1" s="777"/>
      <c r="WYE1" s="777"/>
      <c r="WYF1" s="777"/>
      <c r="WYG1" s="777"/>
      <c r="WYH1" s="777"/>
      <c r="WYI1" s="777"/>
      <c r="WYJ1" s="777"/>
      <c r="WYK1" s="777"/>
      <c r="WYL1" s="777"/>
      <c r="WYM1" s="777"/>
      <c r="WYN1" s="777"/>
      <c r="WYO1" s="777"/>
      <c r="WYP1" s="777"/>
      <c r="WYQ1" s="777"/>
      <c r="WYR1" s="777"/>
      <c r="WYS1" s="777"/>
      <c r="WYT1" s="777"/>
      <c r="WYU1" s="777"/>
      <c r="WYV1" s="777"/>
      <c r="WYW1" s="777"/>
      <c r="WYX1" s="777"/>
      <c r="WYY1" s="777"/>
      <c r="WYZ1" s="777"/>
      <c r="WZA1" s="777"/>
      <c r="WZB1" s="777"/>
      <c r="WZC1" s="777"/>
      <c r="WZD1" s="777"/>
      <c r="WZE1" s="777"/>
      <c r="WZF1" s="777"/>
      <c r="WZG1" s="777"/>
      <c r="WZH1" s="777"/>
      <c r="WZI1" s="777"/>
      <c r="WZJ1" s="777"/>
      <c r="WZK1" s="777"/>
      <c r="WZL1" s="777"/>
      <c r="WZM1" s="777"/>
      <c r="WZN1" s="777"/>
      <c r="WZO1" s="777"/>
      <c r="WZP1" s="777"/>
      <c r="WZQ1" s="777"/>
      <c r="WZR1" s="777"/>
      <c r="WZS1" s="777"/>
      <c r="WZT1" s="777"/>
      <c r="WZU1" s="777"/>
      <c r="WZV1" s="777"/>
      <c r="WZW1" s="777"/>
      <c r="WZX1" s="777"/>
      <c r="WZY1" s="777"/>
      <c r="WZZ1" s="777"/>
      <c r="XAA1" s="777"/>
      <c r="XAB1" s="777"/>
      <c r="XAC1" s="777"/>
      <c r="XAD1" s="777"/>
      <c r="XAE1" s="777"/>
      <c r="XAF1" s="777"/>
      <c r="XAG1" s="777"/>
      <c r="XAH1" s="777"/>
      <c r="XAI1" s="777"/>
      <c r="XAJ1" s="777"/>
      <c r="XAK1" s="777"/>
      <c r="XAL1" s="777"/>
      <c r="XAM1" s="777"/>
      <c r="XAN1" s="777"/>
      <c r="XAO1" s="777"/>
      <c r="XAP1" s="777"/>
      <c r="XAQ1" s="777"/>
      <c r="XAR1" s="777"/>
      <c r="XAS1" s="777"/>
      <c r="XAT1" s="777"/>
      <c r="XAU1" s="777"/>
      <c r="XAV1" s="777"/>
      <c r="XAW1" s="777"/>
      <c r="XAX1" s="777"/>
      <c r="XAY1" s="777"/>
      <c r="XAZ1" s="777"/>
      <c r="XBA1" s="777"/>
      <c r="XBB1" s="777"/>
      <c r="XBC1" s="777"/>
      <c r="XBD1" s="777"/>
      <c r="XBE1" s="777"/>
      <c r="XBF1" s="777"/>
      <c r="XBG1" s="777"/>
      <c r="XBH1" s="777"/>
      <c r="XBI1" s="777"/>
      <c r="XBJ1" s="777"/>
      <c r="XBK1" s="777"/>
      <c r="XBL1" s="777"/>
      <c r="XBM1" s="777"/>
      <c r="XBN1" s="777"/>
      <c r="XBO1" s="777"/>
      <c r="XBP1" s="777"/>
      <c r="XBQ1" s="777"/>
      <c r="XBR1" s="777"/>
      <c r="XBS1" s="777"/>
      <c r="XBT1" s="777"/>
      <c r="XBU1" s="777"/>
      <c r="XBV1" s="777"/>
      <c r="XBW1" s="777"/>
      <c r="XBX1" s="777"/>
      <c r="XBY1" s="777"/>
      <c r="XBZ1" s="777"/>
      <c r="XCA1" s="777"/>
      <c r="XCB1" s="777"/>
      <c r="XCC1" s="777"/>
      <c r="XCD1" s="777"/>
      <c r="XCE1" s="777"/>
      <c r="XCF1" s="777"/>
      <c r="XCG1" s="777"/>
      <c r="XCH1" s="777"/>
      <c r="XCI1" s="777"/>
      <c r="XCJ1" s="777"/>
      <c r="XCK1" s="777"/>
      <c r="XCL1" s="777"/>
      <c r="XCM1" s="777"/>
      <c r="XCN1" s="777"/>
      <c r="XCO1" s="777"/>
      <c r="XCP1" s="777"/>
      <c r="XCQ1" s="777"/>
      <c r="XCR1" s="777"/>
      <c r="XCS1" s="777"/>
      <c r="XCT1" s="777"/>
      <c r="XCU1" s="777"/>
      <c r="XCV1" s="777"/>
      <c r="XCW1" s="777"/>
      <c r="XCX1" s="777"/>
      <c r="XCY1" s="777"/>
      <c r="XCZ1" s="777"/>
      <c r="XDA1" s="777"/>
      <c r="XDB1" s="777"/>
      <c r="XDC1" s="777"/>
      <c r="XDD1" s="777"/>
      <c r="XDE1" s="777"/>
      <c r="XDF1" s="777"/>
      <c r="XDG1" s="777"/>
      <c r="XDH1" s="777"/>
      <c r="XDI1" s="777"/>
      <c r="XDJ1" s="777"/>
      <c r="XDK1" s="777"/>
      <c r="XDL1" s="777"/>
      <c r="XDM1" s="777"/>
      <c r="XDN1" s="777"/>
      <c r="XDO1" s="777"/>
      <c r="XDP1" s="777"/>
      <c r="XDQ1" s="777"/>
      <c r="XDR1" s="777"/>
      <c r="XDS1" s="777"/>
      <c r="XDT1" s="777"/>
      <c r="XDU1" s="777"/>
      <c r="XDV1" s="777"/>
      <c r="XDW1" s="777"/>
      <c r="XDX1" s="777"/>
      <c r="XDY1" s="777"/>
      <c r="XDZ1" s="777"/>
      <c r="XEA1" s="777"/>
      <c r="XEB1" s="777"/>
      <c r="XEC1" s="777"/>
      <c r="XED1" s="777"/>
      <c r="XEE1" s="777"/>
      <c r="XEF1" s="777"/>
      <c r="XEG1" s="777"/>
      <c r="XEH1" s="777"/>
      <c r="XEI1" s="777"/>
      <c r="XEJ1" s="777"/>
      <c r="XEK1" s="777"/>
      <c r="XEL1" s="777"/>
      <c r="XEM1" s="777"/>
      <c r="XEN1" s="777"/>
      <c r="XEO1" s="777"/>
      <c r="XEP1" s="777"/>
      <c r="XEQ1" s="777"/>
      <c r="XER1" s="777"/>
      <c r="XES1" s="777"/>
    </row>
    <row r="2" spans="1:16373" ht="33.75" x14ac:dyDescent="0.3">
      <c r="A2" s="10"/>
      <c r="B2" s="5" t="s">
        <v>400</v>
      </c>
      <c r="C2" s="5"/>
      <c r="D2" s="10"/>
      <c r="E2" s="10"/>
      <c r="P2" s="10"/>
      <c r="Q2" s="10"/>
      <c r="R2" s="10"/>
      <c r="S2" s="10"/>
      <c r="T2" s="10"/>
      <c r="U2" s="10"/>
      <c r="V2" s="10"/>
      <c r="W2" s="10"/>
      <c r="X2" s="10"/>
      <c r="Y2" s="10"/>
      <c r="Z2" s="10"/>
      <c r="AA2" s="10"/>
      <c r="AB2" s="10"/>
      <c r="AC2" s="10"/>
      <c r="AD2" s="10"/>
    </row>
    <row r="3" spans="1:16373" s="779" customFormat="1" ht="27" x14ac:dyDescent="0.3">
      <c r="A3" s="10"/>
      <c r="B3" s="4" t="str">
        <f ca="1">MID(CELL("filename",B3),FIND("]",CELL("filename",B3))+1,256)</f>
        <v>Detailed input - Vehicles</v>
      </c>
      <c r="C3" s="4"/>
      <c r="D3" s="15"/>
      <c r="E3" s="15"/>
      <c r="P3" s="15"/>
      <c r="Q3" s="15"/>
      <c r="R3" s="15"/>
      <c r="S3" s="15"/>
      <c r="T3" s="15"/>
      <c r="U3" s="15"/>
      <c r="V3" s="15"/>
      <c r="W3" s="15"/>
      <c r="X3" s="15"/>
      <c r="Y3" s="15"/>
      <c r="Z3" s="15"/>
      <c r="AA3" s="15"/>
      <c r="AB3" s="15"/>
      <c r="AC3" s="15"/>
      <c r="AD3" s="15"/>
    </row>
    <row r="4" spans="1:16373" s="681" customFormat="1" x14ac:dyDescent="0.3">
      <c r="A4" s="302"/>
      <c r="B4" s="318"/>
      <c r="C4" s="326"/>
      <c r="D4" s="327"/>
      <c r="E4" s="302"/>
      <c r="P4" s="302"/>
      <c r="Q4" s="302"/>
      <c r="R4" s="302"/>
      <c r="S4" s="302"/>
      <c r="T4" s="302"/>
      <c r="U4" s="302"/>
      <c r="V4" s="302"/>
      <c r="W4" s="302"/>
      <c r="X4" s="302"/>
      <c r="Y4" s="302"/>
      <c r="Z4" s="302"/>
      <c r="AA4" s="302"/>
      <c r="AB4" s="302"/>
      <c r="AC4" s="302"/>
      <c r="AD4" s="302"/>
    </row>
    <row r="5" spans="1:16373" s="681" customFormat="1" ht="16.5" customHeight="1" x14ac:dyDescent="0.3">
      <c r="A5" s="302"/>
      <c r="B5" s="328" t="s">
        <v>411</v>
      </c>
      <c r="C5" s="302"/>
      <c r="D5" s="417" t="s">
        <v>456</v>
      </c>
      <c r="E5" s="545" t="str">
        <f>'Basic input'!C16</f>
        <v>Base case</v>
      </c>
      <c r="P5" s="302"/>
      <c r="Q5" s="302"/>
      <c r="R5" s="302"/>
      <c r="S5" s="302"/>
      <c r="T5" s="302"/>
      <c r="U5" s="302"/>
      <c r="V5" s="302"/>
      <c r="W5" s="302"/>
      <c r="X5" s="302"/>
      <c r="Y5" s="302"/>
      <c r="Z5" s="302"/>
      <c r="AA5" s="302"/>
      <c r="AB5" s="302"/>
      <c r="AC5" s="302"/>
      <c r="AD5" s="302"/>
    </row>
    <row r="6" spans="1:16373" s="681" customFormat="1" x14ac:dyDescent="0.3">
      <c r="A6" s="302"/>
      <c r="B6" s="318"/>
      <c r="C6" s="302"/>
      <c r="D6" s="327"/>
      <c r="E6" s="302"/>
      <c r="P6" s="302"/>
      <c r="Q6" s="302"/>
      <c r="R6" s="302"/>
      <c r="S6" s="302"/>
      <c r="T6" s="302"/>
      <c r="U6" s="302"/>
      <c r="V6" s="302"/>
      <c r="W6" s="302"/>
      <c r="X6" s="302"/>
      <c r="Y6" s="302"/>
      <c r="Z6" s="302"/>
      <c r="AA6" s="302"/>
      <c r="AB6" s="302"/>
      <c r="AC6" s="302"/>
      <c r="AD6" s="302"/>
    </row>
    <row r="7" spans="1:16373" s="757" customFormat="1" ht="9.9499999999999993" customHeight="1" x14ac:dyDescent="0.3">
      <c r="A7" s="329"/>
      <c r="B7" s="424"/>
      <c r="C7" s="425"/>
      <c r="D7" s="426"/>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row>
    <row r="8" spans="1:16373" s="780" customFormat="1" ht="39.75" customHeight="1" x14ac:dyDescent="0.3">
      <c r="A8" s="430"/>
      <c r="B8" s="566" t="s">
        <v>24</v>
      </c>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431"/>
      <c r="AD8" s="431"/>
    </row>
    <row r="9" spans="1:16373" s="757" customFormat="1" ht="9.9499999999999993" customHeight="1" x14ac:dyDescent="0.3">
      <c r="A9" s="425"/>
      <c r="B9" s="399"/>
      <c r="C9" s="399"/>
      <c r="D9" s="432"/>
      <c r="E9" s="433"/>
      <c r="F9" s="784"/>
      <c r="G9" s="784"/>
      <c r="H9" s="784"/>
      <c r="I9" s="784"/>
      <c r="J9" s="784"/>
      <c r="K9" s="784"/>
      <c r="L9" s="784"/>
      <c r="M9" s="784"/>
      <c r="N9" s="785"/>
      <c r="O9" s="786"/>
      <c r="P9" s="399"/>
      <c r="Q9" s="399"/>
      <c r="R9" s="399"/>
      <c r="S9" s="399"/>
      <c r="T9" s="399"/>
      <c r="U9" s="399"/>
      <c r="V9" s="399"/>
      <c r="W9" s="399"/>
      <c r="X9" s="399"/>
      <c r="Y9" s="399"/>
      <c r="Z9" s="399"/>
      <c r="AA9" s="399"/>
      <c r="AB9" s="399"/>
      <c r="AC9" s="399"/>
      <c r="AD9" s="399"/>
    </row>
    <row r="10" spans="1:16373" s="757" customFormat="1" x14ac:dyDescent="0.3">
      <c r="A10" s="425"/>
      <c r="B10" s="563" t="s">
        <v>527</v>
      </c>
      <c r="C10" s="436"/>
      <c r="D10" s="437" t="s">
        <v>5</v>
      </c>
      <c r="E10" s="468">
        <v>12</v>
      </c>
      <c r="H10" s="871"/>
      <c r="O10" s="788"/>
      <c r="P10" s="438"/>
      <c r="Q10" s="438"/>
      <c r="R10" s="438"/>
      <c r="S10" s="438"/>
      <c r="T10" s="438"/>
      <c r="U10" s="438"/>
      <c r="V10" s="438"/>
      <c r="W10" s="438"/>
      <c r="X10" s="438"/>
      <c r="Y10" s="438"/>
      <c r="Z10" s="438"/>
      <c r="AA10" s="438"/>
      <c r="AB10" s="438"/>
      <c r="AC10" s="438"/>
      <c r="AD10" s="438"/>
    </row>
    <row r="11" spans="1:16373" s="781" customFormat="1" ht="9.9499999999999993" customHeight="1" x14ac:dyDescent="0.3">
      <c r="A11" s="425"/>
      <c r="B11" s="346"/>
      <c r="C11" s="427"/>
      <c r="D11" s="437"/>
      <c r="E11" s="427"/>
      <c r="G11" s="787"/>
      <c r="H11" s="787"/>
      <c r="I11" s="787"/>
      <c r="P11" s="427"/>
      <c r="Q11" s="427"/>
      <c r="R11" s="427"/>
      <c r="S11" s="427"/>
      <c r="T11" s="427"/>
      <c r="U11" s="427"/>
      <c r="V11" s="427"/>
      <c r="W11" s="427"/>
      <c r="X11" s="427"/>
      <c r="Y11" s="427"/>
      <c r="Z11" s="427"/>
      <c r="AA11" s="427"/>
      <c r="AB11" s="427"/>
      <c r="AC11" s="427"/>
      <c r="AD11" s="427"/>
    </row>
    <row r="12" spans="1:16373" s="757" customFormat="1" x14ac:dyDescent="0.3">
      <c r="A12" s="425"/>
      <c r="B12" s="435" t="s">
        <v>31</v>
      </c>
      <c r="C12" s="425"/>
      <c r="D12" s="439" t="s">
        <v>4</v>
      </c>
      <c r="E12" s="469">
        <v>0</v>
      </c>
      <c r="H12" s="789"/>
      <c r="P12" s="425"/>
      <c r="Q12" s="425"/>
      <c r="R12" s="425"/>
      <c r="S12" s="425"/>
      <c r="T12" s="425"/>
      <c r="U12" s="425"/>
      <c r="V12" s="425"/>
      <c r="W12" s="425"/>
      <c r="X12" s="425"/>
      <c r="Y12" s="425"/>
      <c r="Z12" s="425"/>
      <c r="AA12" s="425"/>
      <c r="AB12" s="425"/>
      <c r="AC12" s="425"/>
      <c r="AD12" s="425"/>
    </row>
    <row r="13" spans="1:16373" s="757" customFormat="1" ht="9.9499999999999993" customHeight="1" x14ac:dyDescent="0.3">
      <c r="A13" s="425"/>
      <c r="B13" s="425"/>
      <c r="C13" s="425"/>
      <c r="D13" s="426"/>
      <c r="E13" s="425"/>
      <c r="P13" s="425"/>
      <c r="Q13" s="425"/>
      <c r="R13" s="425"/>
      <c r="S13" s="425"/>
      <c r="T13" s="425"/>
      <c r="U13" s="425"/>
      <c r="V13" s="425"/>
      <c r="W13" s="425"/>
      <c r="X13" s="425"/>
      <c r="Y13" s="425"/>
      <c r="Z13" s="425"/>
      <c r="AA13" s="425"/>
      <c r="AB13" s="425"/>
      <c r="AC13" s="425"/>
      <c r="AD13" s="425"/>
    </row>
    <row r="14" spans="1:16373" s="757" customFormat="1" x14ac:dyDescent="0.3">
      <c r="A14" s="425"/>
      <c r="B14" s="567" t="s">
        <v>368</v>
      </c>
      <c r="C14" s="440"/>
      <c r="D14" s="441"/>
      <c r="E14" s="429">
        <v>2018</v>
      </c>
      <c r="F14" s="429">
        <v>2019</v>
      </c>
      <c r="G14" s="429">
        <v>2020</v>
      </c>
      <c r="H14" s="429">
        <v>2021</v>
      </c>
      <c r="I14" s="429">
        <v>2022</v>
      </c>
      <c r="J14" s="429">
        <v>2023</v>
      </c>
      <c r="K14" s="429">
        <v>2024</v>
      </c>
      <c r="L14" s="429">
        <v>2025</v>
      </c>
      <c r="M14" s="429">
        <v>2026</v>
      </c>
      <c r="N14" s="429">
        <v>2027</v>
      </c>
      <c r="O14" s="429">
        <v>2028</v>
      </c>
      <c r="P14" s="429">
        <v>2029</v>
      </c>
      <c r="Q14" s="429">
        <v>2030</v>
      </c>
      <c r="R14" s="429">
        <v>2031</v>
      </c>
      <c r="S14" s="429">
        <v>2032</v>
      </c>
      <c r="T14" s="429">
        <v>2033</v>
      </c>
      <c r="U14" s="429">
        <v>2034</v>
      </c>
      <c r="V14" s="429">
        <v>2035</v>
      </c>
      <c r="W14" s="429">
        <v>2036</v>
      </c>
      <c r="X14" s="429">
        <v>2037</v>
      </c>
      <c r="Y14" s="429">
        <v>2038</v>
      </c>
      <c r="Z14" s="429">
        <v>2039</v>
      </c>
      <c r="AA14" s="429">
        <v>2040</v>
      </c>
      <c r="AB14" s="429">
        <v>2041</v>
      </c>
      <c r="AC14" s="429">
        <v>2042</v>
      </c>
      <c r="AD14" s="429"/>
    </row>
    <row r="15" spans="1:16373" s="757" customFormat="1" ht="9.9499999999999993" customHeight="1" x14ac:dyDescent="0.3">
      <c r="A15" s="329"/>
      <c r="B15" s="434"/>
      <c r="C15" s="399"/>
      <c r="D15" s="432"/>
      <c r="E15" s="442"/>
      <c r="F15" s="442"/>
      <c r="G15" s="442"/>
      <c r="H15" s="442"/>
      <c r="I15" s="442"/>
      <c r="J15" s="442"/>
      <c r="K15" s="442"/>
      <c r="L15" s="442"/>
      <c r="M15" s="442"/>
      <c r="N15" s="443"/>
      <c r="O15" s="444"/>
      <c r="P15" s="444"/>
      <c r="Q15" s="444"/>
      <c r="R15" s="444"/>
      <c r="S15" s="444"/>
      <c r="T15" s="444"/>
      <c r="U15" s="444"/>
      <c r="V15" s="444"/>
      <c r="W15" s="444"/>
      <c r="X15" s="444"/>
      <c r="Y15" s="444"/>
      <c r="Z15" s="444"/>
      <c r="AA15" s="444"/>
      <c r="AB15" s="444"/>
      <c r="AC15" s="444"/>
      <c r="AD15" s="444"/>
    </row>
    <row r="16" spans="1:16373" s="781" customFormat="1" x14ac:dyDescent="0.3">
      <c r="A16" s="425"/>
      <c r="B16" s="903" t="s">
        <v>60</v>
      </c>
      <c r="C16" s="436" t="s">
        <v>47</v>
      </c>
      <c r="D16" s="437" t="s">
        <v>18</v>
      </c>
      <c r="E16" s="643">
        <v>640000</v>
      </c>
      <c r="F16" s="643">
        <v>615000</v>
      </c>
      <c r="G16" s="643">
        <v>590000</v>
      </c>
      <c r="H16" s="643">
        <v>580000</v>
      </c>
      <c r="I16" s="643">
        <v>570000</v>
      </c>
      <c r="J16" s="643">
        <v>560000</v>
      </c>
      <c r="K16" s="643">
        <v>550000</v>
      </c>
      <c r="L16" s="643">
        <v>540000</v>
      </c>
      <c r="M16" s="643">
        <v>535000</v>
      </c>
      <c r="N16" s="643">
        <v>530000</v>
      </c>
      <c r="O16" s="643">
        <v>525000</v>
      </c>
      <c r="P16" s="445">
        <f>+O16</f>
        <v>525000</v>
      </c>
      <c r="Q16" s="445">
        <f t="shared" ref="Q16:AC16" si="0">+P16</f>
        <v>525000</v>
      </c>
      <c r="R16" s="445">
        <f t="shared" si="0"/>
        <v>525000</v>
      </c>
      <c r="S16" s="445">
        <f t="shared" si="0"/>
        <v>525000</v>
      </c>
      <c r="T16" s="445">
        <f t="shared" si="0"/>
        <v>525000</v>
      </c>
      <c r="U16" s="445">
        <f t="shared" si="0"/>
        <v>525000</v>
      </c>
      <c r="V16" s="445">
        <f t="shared" si="0"/>
        <v>525000</v>
      </c>
      <c r="W16" s="445">
        <f t="shared" si="0"/>
        <v>525000</v>
      </c>
      <c r="X16" s="445">
        <f t="shared" si="0"/>
        <v>525000</v>
      </c>
      <c r="Y16" s="445">
        <f t="shared" si="0"/>
        <v>525000</v>
      </c>
      <c r="Z16" s="445">
        <f t="shared" si="0"/>
        <v>525000</v>
      </c>
      <c r="AA16" s="445">
        <f t="shared" si="0"/>
        <v>525000</v>
      </c>
      <c r="AB16" s="445">
        <f t="shared" si="0"/>
        <v>525000</v>
      </c>
      <c r="AC16" s="445">
        <f t="shared" si="0"/>
        <v>525000</v>
      </c>
      <c r="AD16" s="445"/>
    </row>
    <row r="17" spans="1:30" s="781" customFormat="1" x14ac:dyDescent="0.3">
      <c r="A17" s="329"/>
      <c r="B17" s="903"/>
      <c r="C17" s="436" t="s">
        <v>46</v>
      </c>
      <c r="D17" s="437" t="s">
        <v>18</v>
      </c>
      <c r="E17" s="643">
        <v>640000</v>
      </c>
      <c r="F17" s="643">
        <v>613791.31664481654</v>
      </c>
      <c r="G17" s="643">
        <v>589071.14580602106</v>
      </c>
      <c r="H17" s="643">
        <v>570522.82658473717</v>
      </c>
      <c r="I17" s="643">
        <v>552306.59004053997</v>
      </c>
      <c r="J17" s="643">
        <v>534422.43617343088</v>
      </c>
      <c r="K17" s="643">
        <v>516870.36498340848</v>
      </c>
      <c r="L17" s="643">
        <v>499650.37647047429</v>
      </c>
      <c r="M17" s="643">
        <v>486456.70424129744</v>
      </c>
      <c r="N17" s="643">
        <v>473431.77244593727</v>
      </c>
      <c r="O17" s="643">
        <v>460575.5810843925</v>
      </c>
      <c r="P17" s="445">
        <f>+O17</f>
        <v>460575.5810843925</v>
      </c>
      <c r="Q17" s="445">
        <f t="shared" ref="Q17:AC17" si="1">+P17</f>
        <v>460575.5810843925</v>
      </c>
      <c r="R17" s="445">
        <f t="shared" si="1"/>
        <v>460575.5810843925</v>
      </c>
      <c r="S17" s="445">
        <f t="shared" si="1"/>
        <v>460575.5810843925</v>
      </c>
      <c r="T17" s="445">
        <f t="shared" si="1"/>
        <v>460575.5810843925</v>
      </c>
      <c r="U17" s="445">
        <f t="shared" si="1"/>
        <v>460575.5810843925</v>
      </c>
      <c r="V17" s="445">
        <f t="shared" si="1"/>
        <v>460575.5810843925</v>
      </c>
      <c r="W17" s="445">
        <f t="shared" si="1"/>
        <v>460575.5810843925</v>
      </c>
      <c r="X17" s="445">
        <f t="shared" si="1"/>
        <v>460575.5810843925</v>
      </c>
      <c r="Y17" s="445">
        <f t="shared" si="1"/>
        <v>460575.5810843925</v>
      </c>
      <c r="Z17" s="445">
        <f t="shared" si="1"/>
        <v>460575.5810843925</v>
      </c>
      <c r="AA17" s="445">
        <f t="shared" si="1"/>
        <v>460575.5810843925</v>
      </c>
      <c r="AB17" s="445">
        <f t="shared" si="1"/>
        <v>460575.5810843925</v>
      </c>
      <c r="AC17" s="445">
        <f t="shared" si="1"/>
        <v>460575.5810843925</v>
      </c>
      <c r="AD17" s="445"/>
    </row>
    <row r="18" spans="1:30" s="781" customFormat="1" x14ac:dyDescent="0.3">
      <c r="A18" s="329"/>
      <c r="B18" s="903"/>
      <c r="C18" s="436" t="s">
        <v>48</v>
      </c>
      <c r="D18" s="437" t="s">
        <v>18</v>
      </c>
      <c r="E18" s="643">
        <v>640000</v>
      </c>
      <c r="F18" s="643">
        <v>560000</v>
      </c>
      <c r="G18" s="643">
        <v>500000</v>
      </c>
      <c r="H18" s="643">
        <v>480000</v>
      </c>
      <c r="I18" s="643">
        <v>460000</v>
      </c>
      <c r="J18" s="643">
        <v>440000</v>
      </c>
      <c r="K18" s="643">
        <v>420000</v>
      </c>
      <c r="L18" s="643">
        <v>400000</v>
      </c>
      <c r="M18" s="643">
        <v>385000</v>
      </c>
      <c r="N18" s="643">
        <v>370000</v>
      </c>
      <c r="O18" s="643">
        <v>360000</v>
      </c>
      <c r="P18" s="445">
        <f>+O18</f>
        <v>360000</v>
      </c>
      <c r="Q18" s="445">
        <f t="shared" ref="Q18:AC18" si="2">+P18</f>
        <v>360000</v>
      </c>
      <c r="R18" s="445">
        <f t="shared" si="2"/>
        <v>360000</v>
      </c>
      <c r="S18" s="445">
        <f t="shared" si="2"/>
        <v>360000</v>
      </c>
      <c r="T18" s="445">
        <f t="shared" si="2"/>
        <v>360000</v>
      </c>
      <c r="U18" s="445">
        <f t="shared" si="2"/>
        <v>360000</v>
      </c>
      <c r="V18" s="445">
        <f t="shared" si="2"/>
        <v>360000</v>
      </c>
      <c r="W18" s="445">
        <f t="shared" si="2"/>
        <v>360000</v>
      </c>
      <c r="X18" s="445">
        <f t="shared" si="2"/>
        <v>360000</v>
      </c>
      <c r="Y18" s="445">
        <f t="shared" si="2"/>
        <v>360000</v>
      </c>
      <c r="Z18" s="445">
        <f t="shared" si="2"/>
        <v>360000</v>
      </c>
      <c r="AA18" s="445">
        <f t="shared" si="2"/>
        <v>360000</v>
      </c>
      <c r="AB18" s="445">
        <f t="shared" si="2"/>
        <v>360000</v>
      </c>
      <c r="AC18" s="445">
        <f t="shared" si="2"/>
        <v>360000</v>
      </c>
      <c r="AD18" s="445"/>
    </row>
    <row r="19" spans="1:30" s="781" customFormat="1" x14ac:dyDescent="0.3">
      <c r="A19" s="329"/>
      <c r="B19" s="903"/>
      <c r="C19" s="436" t="s">
        <v>61</v>
      </c>
      <c r="D19" s="437" t="s">
        <v>18</v>
      </c>
      <c r="E19" s="821"/>
      <c r="F19" s="821"/>
      <c r="G19" s="821"/>
      <c r="H19" s="821"/>
      <c r="I19" s="821"/>
      <c r="J19" s="821"/>
      <c r="K19" s="821"/>
      <c r="L19" s="821"/>
      <c r="M19" s="821"/>
      <c r="N19" s="821"/>
      <c r="O19" s="821"/>
      <c r="P19" s="445"/>
      <c r="Q19" s="445"/>
      <c r="R19" s="445"/>
      <c r="S19" s="445"/>
      <c r="T19" s="445"/>
      <c r="U19" s="445"/>
      <c r="V19" s="445"/>
      <c r="W19" s="445"/>
      <c r="X19" s="445"/>
      <c r="Y19" s="445"/>
      <c r="Z19" s="445"/>
      <c r="AA19" s="445"/>
      <c r="AB19" s="445"/>
      <c r="AC19" s="445"/>
      <c r="AD19" s="445"/>
    </row>
    <row r="20" spans="1:30" s="781" customFormat="1" ht="9.9499999999999993" customHeight="1" x14ac:dyDescent="0.3">
      <c r="A20" s="329"/>
      <c r="B20" s="436"/>
      <c r="C20" s="427"/>
      <c r="D20" s="437"/>
      <c r="E20" s="644"/>
      <c r="F20" s="644"/>
      <c r="G20" s="644"/>
      <c r="H20" s="644"/>
      <c r="I20" s="644"/>
      <c r="J20" s="644"/>
      <c r="K20" s="644"/>
      <c r="L20" s="644"/>
      <c r="M20" s="644"/>
      <c r="N20" s="644"/>
      <c r="O20" s="644"/>
      <c r="P20" s="446"/>
      <c r="Q20" s="446"/>
      <c r="R20" s="446"/>
      <c r="S20" s="446"/>
      <c r="T20" s="446"/>
      <c r="U20" s="446"/>
      <c r="V20" s="446"/>
      <c r="W20" s="446"/>
      <c r="X20" s="446"/>
      <c r="Y20" s="446"/>
      <c r="Z20" s="446"/>
      <c r="AA20" s="446"/>
      <c r="AB20" s="446"/>
      <c r="AC20" s="446"/>
      <c r="AD20" s="446"/>
    </row>
    <row r="21" spans="1:30" s="781" customFormat="1" x14ac:dyDescent="0.3">
      <c r="A21" s="329"/>
      <c r="B21" s="903" t="s">
        <v>33</v>
      </c>
      <c r="C21" s="436" t="s">
        <v>46</v>
      </c>
      <c r="D21" s="437" t="s">
        <v>7</v>
      </c>
      <c r="E21" s="645">
        <v>0.48593406658061972</v>
      </c>
      <c r="F21" s="645">
        <v>0.46553923246081697</v>
      </c>
      <c r="G21" s="645">
        <v>0.44514439834101416</v>
      </c>
      <c r="H21" s="645">
        <v>0.42245596535005636</v>
      </c>
      <c r="I21" s="645">
        <v>0.39993949092463227</v>
      </c>
      <c r="J21" s="645">
        <v>0.37759497506474171</v>
      </c>
      <c r="K21" s="645">
        <v>0.35542241777038486</v>
      </c>
      <c r="L21" s="645">
        <v>0.33342181904156154</v>
      </c>
      <c r="M21" s="645">
        <v>0.32215043262264564</v>
      </c>
      <c r="N21" s="645">
        <v>0.31085894784911533</v>
      </c>
      <c r="O21" s="645">
        <v>0.29954736472097082</v>
      </c>
      <c r="P21" s="447">
        <f>+O21</f>
        <v>0.29954736472097082</v>
      </c>
      <c r="Q21" s="447">
        <f t="shared" ref="Q21:AC21" si="3">+P21</f>
        <v>0.29954736472097082</v>
      </c>
      <c r="R21" s="447">
        <f t="shared" si="3"/>
        <v>0.29954736472097082</v>
      </c>
      <c r="S21" s="447">
        <f t="shared" si="3"/>
        <v>0.29954736472097082</v>
      </c>
      <c r="T21" s="447">
        <f t="shared" si="3"/>
        <v>0.29954736472097082</v>
      </c>
      <c r="U21" s="447">
        <f t="shared" si="3"/>
        <v>0.29954736472097082</v>
      </c>
      <c r="V21" s="447">
        <f t="shared" si="3"/>
        <v>0.29954736472097082</v>
      </c>
      <c r="W21" s="447">
        <f t="shared" si="3"/>
        <v>0.29954736472097082</v>
      </c>
      <c r="X21" s="447">
        <f t="shared" si="3"/>
        <v>0.29954736472097082</v>
      </c>
      <c r="Y21" s="447">
        <f t="shared" si="3"/>
        <v>0.29954736472097082</v>
      </c>
      <c r="Z21" s="447">
        <f t="shared" si="3"/>
        <v>0.29954736472097082</v>
      </c>
      <c r="AA21" s="447">
        <f t="shared" si="3"/>
        <v>0.29954736472097082</v>
      </c>
      <c r="AB21" s="447">
        <f t="shared" si="3"/>
        <v>0.29954736472097082</v>
      </c>
      <c r="AC21" s="447">
        <f t="shared" si="3"/>
        <v>0.29954736472097082</v>
      </c>
      <c r="AD21" s="447"/>
    </row>
    <row r="22" spans="1:30" s="757" customFormat="1" x14ac:dyDescent="0.3">
      <c r="A22" s="329"/>
      <c r="B22" s="903"/>
      <c r="C22" s="436" t="s">
        <v>61</v>
      </c>
      <c r="D22" s="437" t="s">
        <v>7</v>
      </c>
      <c r="E22" s="646"/>
      <c r="F22" s="646"/>
      <c r="G22" s="646"/>
      <c r="H22" s="646"/>
      <c r="I22" s="646"/>
      <c r="J22" s="646"/>
      <c r="K22" s="646"/>
      <c r="L22" s="646"/>
      <c r="M22" s="646"/>
      <c r="N22" s="646"/>
      <c r="O22" s="646"/>
      <c r="P22" s="447">
        <f>+O22</f>
        <v>0</v>
      </c>
      <c r="Q22" s="447">
        <f t="shared" ref="Q22:AC22" si="4">+P22</f>
        <v>0</v>
      </c>
      <c r="R22" s="447">
        <f t="shared" si="4"/>
        <v>0</v>
      </c>
      <c r="S22" s="447">
        <f t="shared" si="4"/>
        <v>0</v>
      </c>
      <c r="T22" s="447">
        <f t="shared" si="4"/>
        <v>0</v>
      </c>
      <c r="U22" s="447">
        <f t="shared" si="4"/>
        <v>0</v>
      </c>
      <c r="V22" s="447">
        <f t="shared" si="4"/>
        <v>0</v>
      </c>
      <c r="W22" s="447">
        <f t="shared" si="4"/>
        <v>0</v>
      </c>
      <c r="X22" s="447">
        <f t="shared" si="4"/>
        <v>0</v>
      </c>
      <c r="Y22" s="447">
        <f t="shared" si="4"/>
        <v>0</v>
      </c>
      <c r="Z22" s="447">
        <f t="shared" si="4"/>
        <v>0</v>
      </c>
      <c r="AA22" s="447">
        <f t="shared" si="4"/>
        <v>0</v>
      </c>
      <c r="AB22" s="447">
        <f t="shared" si="4"/>
        <v>0</v>
      </c>
      <c r="AC22" s="447">
        <f t="shared" si="4"/>
        <v>0</v>
      </c>
      <c r="AD22" s="447"/>
    </row>
    <row r="23" spans="1:30" s="757" customFormat="1" ht="9.75" customHeight="1" x14ac:dyDescent="0.3">
      <c r="A23" s="329"/>
      <c r="B23" s="425"/>
      <c r="C23" s="425"/>
      <c r="D23" s="439"/>
      <c r="E23" s="647"/>
      <c r="F23" s="647"/>
      <c r="G23" s="653"/>
      <c r="H23" s="647"/>
      <c r="I23" s="647"/>
      <c r="J23" s="647"/>
      <c r="K23" s="647"/>
      <c r="L23" s="647"/>
      <c r="M23" s="647"/>
      <c r="N23" s="647"/>
      <c r="O23" s="647"/>
      <c r="P23" s="448"/>
      <c r="Q23" s="448"/>
      <c r="R23" s="448"/>
      <c r="S23" s="448"/>
      <c r="T23" s="448"/>
      <c r="U23" s="448"/>
      <c r="V23" s="448"/>
      <c r="W23" s="448"/>
      <c r="X23" s="448"/>
      <c r="Y23" s="448"/>
      <c r="Z23" s="448"/>
      <c r="AA23" s="448"/>
      <c r="AB23" s="448"/>
      <c r="AC23" s="448"/>
      <c r="AD23" s="448"/>
    </row>
    <row r="24" spans="1:30" s="757" customFormat="1" x14ac:dyDescent="0.3">
      <c r="A24" s="329"/>
      <c r="B24" s="903" t="s">
        <v>19</v>
      </c>
      <c r="C24" s="436" t="s">
        <v>46</v>
      </c>
      <c r="D24" s="437" t="s">
        <v>384</v>
      </c>
      <c r="E24" s="654">
        <v>8.3000000000000004E-2</v>
      </c>
      <c r="F24" s="654">
        <v>8.2000000000000003E-2</v>
      </c>
      <c r="G24" s="654">
        <v>8.1000000000000003E-2</v>
      </c>
      <c r="H24" s="654">
        <v>8.1000000000000003E-2</v>
      </c>
      <c r="I24" s="654">
        <v>0.08</v>
      </c>
      <c r="J24" s="654">
        <v>7.9000000000000001E-2</v>
      </c>
      <c r="K24" s="654">
        <v>7.8E-2</v>
      </c>
      <c r="L24" s="654">
        <v>7.6999999999999999E-2</v>
      </c>
      <c r="M24" s="654">
        <v>7.5999999999999998E-2</v>
      </c>
      <c r="N24" s="654">
        <v>7.4999999999999997E-2</v>
      </c>
      <c r="O24" s="654">
        <v>7.4999999999999997E-2</v>
      </c>
      <c r="P24" s="447">
        <f>+O24</f>
        <v>7.4999999999999997E-2</v>
      </c>
      <c r="Q24" s="447">
        <f t="shared" ref="Q24:AC24" si="5">+P24</f>
        <v>7.4999999999999997E-2</v>
      </c>
      <c r="R24" s="447">
        <f t="shared" si="5"/>
        <v>7.4999999999999997E-2</v>
      </c>
      <c r="S24" s="447">
        <f t="shared" si="5"/>
        <v>7.4999999999999997E-2</v>
      </c>
      <c r="T24" s="447">
        <f t="shared" si="5"/>
        <v>7.4999999999999997E-2</v>
      </c>
      <c r="U24" s="447">
        <f t="shared" si="5"/>
        <v>7.4999999999999997E-2</v>
      </c>
      <c r="V24" s="447">
        <f t="shared" si="5"/>
        <v>7.4999999999999997E-2</v>
      </c>
      <c r="W24" s="447">
        <f t="shared" si="5"/>
        <v>7.4999999999999997E-2</v>
      </c>
      <c r="X24" s="447">
        <f t="shared" si="5"/>
        <v>7.4999999999999997E-2</v>
      </c>
      <c r="Y24" s="447">
        <f t="shared" si="5"/>
        <v>7.4999999999999997E-2</v>
      </c>
      <c r="Z24" s="447">
        <f t="shared" si="5"/>
        <v>7.4999999999999997E-2</v>
      </c>
      <c r="AA24" s="447">
        <f t="shared" si="5"/>
        <v>7.4999999999999997E-2</v>
      </c>
      <c r="AB24" s="447">
        <f t="shared" si="5"/>
        <v>7.4999999999999997E-2</v>
      </c>
      <c r="AC24" s="447">
        <f t="shared" si="5"/>
        <v>7.4999999999999997E-2</v>
      </c>
      <c r="AD24" s="447"/>
    </row>
    <row r="25" spans="1:30" s="757" customFormat="1" x14ac:dyDescent="0.3">
      <c r="A25" s="329"/>
      <c r="B25" s="903"/>
      <c r="C25" s="436" t="s">
        <v>61</v>
      </c>
      <c r="D25" s="437" t="s">
        <v>384</v>
      </c>
      <c r="E25" s="649"/>
      <c r="F25" s="649"/>
      <c r="G25" s="649"/>
      <c r="H25" s="649"/>
      <c r="I25" s="649"/>
      <c r="J25" s="649"/>
      <c r="K25" s="649"/>
      <c r="L25" s="649"/>
      <c r="M25" s="649"/>
      <c r="N25" s="649"/>
      <c r="O25" s="649"/>
      <c r="P25" s="447">
        <f>+O25</f>
        <v>0</v>
      </c>
      <c r="Q25" s="447">
        <f t="shared" ref="Q25:AC25" si="6">+P25</f>
        <v>0</v>
      </c>
      <c r="R25" s="447">
        <f t="shared" si="6"/>
        <v>0</v>
      </c>
      <c r="S25" s="447">
        <f t="shared" si="6"/>
        <v>0</v>
      </c>
      <c r="T25" s="447">
        <f t="shared" si="6"/>
        <v>0</v>
      </c>
      <c r="U25" s="447">
        <f t="shared" si="6"/>
        <v>0</v>
      </c>
      <c r="V25" s="447">
        <f t="shared" si="6"/>
        <v>0</v>
      </c>
      <c r="W25" s="447">
        <f t="shared" si="6"/>
        <v>0</v>
      </c>
      <c r="X25" s="447">
        <f t="shared" si="6"/>
        <v>0</v>
      </c>
      <c r="Y25" s="447">
        <f t="shared" si="6"/>
        <v>0</v>
      </c>
      <c r="Z25" s="447">
        <f t="shared" si="6"/>
        <v>0</v>
      </c>
      <c r="AA25" s="447">
        <f t="shared" si="6"/>
        <v>0</v>
      </c>
      <c r="AB25" s="447">
        <f t="shared" si="6"/>
        <v>0</v>
      </c>
      <c r="AC25" s="447">
        <f t="shared" si="6"/>
        <v>0</v>
      </c>
      <c r="AD25" s="447"/>
    </row>
    <row r="26" spans="1:30" s="757" customFormat="1" ht="9.9499999999999993" customHeight="1" x14ac:dyDescent="0.3">
      <c r="A26" s="329"/>
      <c r="B26" s="425"/>
      <c r="C26" s="425"/>
      <c r="D26" s="439"/>
      <c r="E26" s="647"/>
      <c r="F26" s="647"/>
      <c r="G26" s="647"/>
      <c r="H26" s="647"/>
      <c r="I26" s="647"/>
      <c r="J26" s="647"/>
      <c r="K26" s="647"/>
      <c r="L26" s="647"/>
      <c r="M26" s="647"/>
      <c r="N26" s="647"/>
      <c r="O26" s="647"/>
      <c r="P26" s="448"/>
      <c r="Q26" s="448"/>
      <c r="R26" s="448"/>
      <c r="S26" s="448"/>
      <c r="T26" s="448"/>
      <c r="U26" s="448"/>
      <c r="V26" s="448"/>
      <c r="W26" s="448"/>
      <c r="X26" s="448"/>
      <c r="Y26" s="448"/>
      <c r="Z26" s="448"/>
      <c r="AA26" s="448"/>
      <c r="AB26" s="448"/>
      <c r="AC26" s="448"/>
      <c r="AD26" s="448"/>
    </row>
    <row r="27" spans="1:30" s="757" customFormat="1" x14ac:dyDescent="0.3">
      <c r="A27" s="329"/>
      <c r="B27" s="903" t="s">
        <v>35</v>
      </c>
      <c r="C27" s="436" t="s">
        <v>46</v>
      </c>
      <c r="D27" s="437" t="s">
        <v>4</v>
      </c>
      <c r="E27" s="651">
        <v>0.89473684210526316</v>
      </c>
      <c r="F27" s="651">
        <v>0.90526315789473688</v>
      </c>
      <c r="G27" s="651">
        <v>0.9157894736842106</v>
      </c>
      <c r="H27" s="651">
        <v>0.92736842105263162</v>
      </c>
      <c r="I27" s="651">
        <v>0.93894736842105264</v>
      </c>
      <c r="J27" s="651">
        <v>0.95052631578947377</v>
      </c>
      <c r="K27" s="651">
        <v>0.9621052631578948</v>
      </c>
      <c r="L27" s="651">
        <v>0.97368421052631593</v>
      </c>
      <c r="M27" s="651">
        <v>0.97894736842105268</v>
      </c>
      <c r="N27" s="651">
        <v>0.99</v>
      </c>
      <c r="O27" s="651">
        <v>1</v>
      </c>
      <c r="P27" s="450">
        <f>+O27</f>
        <v>1</v>
      </c>
      <c r="Q27" s="450">
        <f t="shared" ref="Q27:AC27" si="7">+P27</f>
        <v>1</v>
      </c>
      <c r="R27" s="450">
        <f t="shared" si="7"/>
        <v>1</v>
      </c>
      <c r="S27" s="450">
        <f t="shared" si="7"/>
        <v>1</v>
      </c>
      <c r="T27" s="450">
        <f t="shared" si="7"/>
        <v>1</v>
      </c>
      <c r="U27" s="450">
        <f t="shared" si="7"/>
        <v>1</v>
      </c>
      <c r="V27" s="450">
        <f t="shared" si="7"/>
        <v>1</v>
      </c>
      <c r="W27" s="450">
        <f t="shared" si="7"/>
        <v>1</v>
      </c>
      <c r="X27" s="450">
        <f t="shared" si="7"/>
        <v>1</v>
      </c>
      <c r="Y27" s="450">
        <f t="shared" si="7"/>
        <v>1</v>
      </c>
      <c r="Z27" s="450">
        <f t="shared" si="7"/>
        <v>1</v>
      </c>
      <c r="AA27" s="450">
        <f t="shared" si="7"/>
        <v>1</v>
      </c>
      <c r="AB27" s="450">
        <f t="shared" si="7"/>
        <v>1</v>
      </c>
      <c r="AC27" s="450">
        <f t="shared" si="7"/>
        <v>1</v>
      </c>
      <c r="AD27" s="450"/>
    </row>
    <row r="28" spans="1:30" s="757" customFormat="1" x14ac:dyDescent="0.3">
      <c r="A28" s="329"/>
      <c r="B28" s="903"/>
      <c r="C28" s="436" t="s">
        <v>61</v>
      </c>
      <c r="D28" s="437" t="s">
        <v>4</v>
      </c>
      <c r="E28" s="655"/>
      <c r="F28" s="655"/>
      <c r="G28" s="655"/>
      <c r="H28" s="655"/>
      <c r="I28" s="655"/>
      <c r="J28" s="655"/>
      <c r="K28" s="655"/>
      <c r="L28" s="655"/>
      <c r="M28" s="655"/>
      <c r="N28" s="655"/>
      <c r="O28" s="655"/>
      <c r="P28" s="450">
        <f>+O28</f>
        <v>0</v>
      </c>
      <c r="Q28" s="450">
        <f t="shared" ref="Q28:AC28" si="8">+P28</f>
        <v>0</v>
      </c>
      <c r="R28" s="450">
        <f t="shared" si="8"/>
        <v>0</v>
      </c>
      <c r="S28" s="450">
        <f t="shared" si="8"/>
        <v>0</v>
      </c>
      <c r="T28" s="450">
        <f t="shared" si="8"/>
        <v>0</v>
      </c>
      <c r="U28" s="450">
        <f t="shared" si="8"/>
        <v>0</v>
      </c>
      <c r="V28" s="450">
        <f t="shared" si="8"/>
        <v>0</v>
      </c>
      <c r="W28" s="450">
        <f t="shared" si="8"/>
        <v>0</v>
      </c>
      <c r="X28" s="450">
        <f t="shared" si="8"/>
        <v>0</v>
      </c>
      <c r="Y28" s="450">
        <f t="shared" si="8"/>
        <v>0</v>
      </c>
      <c r="Z28" s="450">
        <f t="shared" si="8"/>
        <v>0</v>
      </c>
      <c r="AA28" s="450">
        <f t="shared" si="8"/>
        <v>0</v>
      </c>
      <c r="AB28" s="450">
        <f t="shared" si="8"/>
        <v>0</v>
      </c>
      <c r="AC28" s="450">
        <f t="shared" si="8"/>
        <v>0</v>
      </c>
      <c r="AD28" s="450"/>
    </row>
    <row r="29" spans="1:30" s="757" customFormat="1" ht="9.9499999999999993" customHeight="1" x14ac:dyDescent="0.3">
      <c r="A29" s="425"/>
      <c r="B29" s="425"/>
      <c r="C29" s="425"/>
      <c r="D29" s="439"/>
      <c r="E29" s="448"/>
      <c r="F29" s="448"/>
      <c r="G29" s="448"/>
      <c r="H29" s="448"/>
      <c r="I29" s="448"/>
      <c r="J29" s="448"/>
      <c r="K29" s="448"/>
      <c r="L29" s="448"/>
      <c r="M29" s="448"/>
      <c r="N29" s="448"/>
      <c r="O29" s="448"/>
      <c r="P29" s="448"/>
      <c r="Q29" s="448"/>
      <c r="R29" s="448"/>
      <c r="S29" s="448"/>
      <c r="T29" s="448"/>
      <c r="U29" s="448"/>
      <c r="V29" s="448"/>
      <c r="W29" s="448"/>
      <c r="X29" s="448"/>
      <c r="Y29" s="448"/>
      <c r="Z29" s="448"/>
      <c r="AA29" s="448"/>
      <c r="AB29" s="448"/>
      <c r="AC29" s="448"/>
      <c r="AD29" s="448"/>
    </row>
    <row r="30" spans="1:30" s="757" customFormat="1" x14ac:dyDescent="0.3">
      <c r="A30" s="427"/>
      <c r="B30" s="567" t="s">
        <v>369</v>
      </c>
      <c r="C30" s="440"/>
      <c r="D30" s="441"/>
      <c r="E30" s="429">
        <v>2018</v>
      </c>
      <c r="F30" s="429">
        <v>2019</v>
      </c>
      <c r="G30" s="429">
        <v>2020</v>
      </c>
      <c r="H30" s="429">
        <v>2021</v>
      </c>
      <c r="I30" s="429">
        <v>2022</v>
      </c>
      <c r="J30" s="429">
        <v>2023</v>
      </c>
      <c r="K30" s="429">
        <v>2024</v>
      </c>
      <c r="L30" s="429">
        <v>2025</v>
      </c>
      <c r="M30" s="429">
        <v>2026</v>
      </c>
      <c r="N30" s="429">
        <v>2027</v>
      </c>
      <c r="O30" s="429">
        <v>2028</v>
      </c>
      <c r="P30" s="429">
        <v>2029</v>
      </c>
      <c r="Q30" s="429">
        <v>2030</v>
      </c>
      <c r="R30" s="429">
        <v>2031</v>
      </c>
      <c r="S30" s="429">
        <v>2032</v>
      </c>
      <c r="T30" s="429">
        <v>2033</v>
      </c>
      <c r="U30" s="429">
        <v>2034</v>
      </c>
      <c r="V30" s="429">
        <v>2035</v>
      </c>
      <c r="W30" s="429">
        <v>2036</v>
      </c>
      <c r="X30" s="429">
        <v>2037</v>
      </c>
      <c r="Y30" s="429">
        <v>2038</v>
      </c>
      <c r="Z30" s="429">
        <v>2039</v>
      </c>
      <c r="AA30" s="429">
        <v>2040</v>
      </c>
      <c r="AB30" s="429">
        <v>2041</v>
      </c>
      <c r="AC30" s="429">
        <v>2042</v>
      </c>
      <c r="AD30" s="429"/>
    </row>
    <row r="31" spans="1:30" s="757" customFormat="1" ht="9.9499999999999993" customHeight="1" x14ac:dyDescent="0.3">
      <c r="A31" s="424"/>
      <c r="B31" s="434"/>
      <c r="C31" s="399"/>
      <c r="D31" s="432"/>
      <c r="E31" s="442"/>
      <c r="F31" s="442"/>
      <c r="G31" s="442"/>
      <c r="H31" s="442"/>
      <c r="I31" s="442"/>
      <c r="J31" s="442"/>
      <c r="K31" s="442"/>
      <c r="L31" s="442"/>
      <c r="M31" s="442"/>
      <c r="N31" s="443"/>
      <c r="O31" s="444"/>
      <c r="P31" s="444"/>
      <c r="Q31" s="444"/>
      <c r="R31" s="444"/>
      <c r="S31" s="444"/>
      <c r="T31" s="444"/>
      <c r="U31" s="444"/>
      <c r="V31" s="444"/>
      <c r="W31" s="444"/>
      <c r="X31" s="444"/>
      <c r="Y31" s="444"/>
      <c r="Z31" s="444"/>
      <c r="AA31" s="444"/>
      <c r="AB31" s="444"/>
      <c r="AC31" s="444"/>
      <c r="AD31" s="444"/>
    </row>
    <row r="32" spans="1:30" s="781" customFormat="1" x14ac:dyDescent="0.3">
      <c r="A32" s="425"/>
      <c r="B32" s="902" t="s">
        <v>60</v>
      </c>
      <c r="C32" s="436" t="s">
        <v>46</v>
      </c>
      <c r="D32" s="437" t="s">
        <v>18</v>
      </c>
      <c r="E32" s="643">
        <v>233939.26755056254</v>
      </c>
      <c r="F32" s="643">
        <v>234758.0549869895</v>
      </c>
      <c r="G32" s="643">
        <v>235579.70817944396</v>
      </c>
      <c r="H32" s="643">
        <v>236404.23715807204</v>
      </c>
      <c r="I32" s="643">
        <v>237231.65198812532</v>
      </c>
      <c r="J32" s="643">
        <v>238061.96277008374</v>
      </c>
      <c r="K32" s="643">
        <v>238895.17963977903</v>
      </c>
      <c r="L32" s="643">
        <v>239731.31276851826</v>
      </c>
      <c r="M32" s="643">
        <v>240570.37236320812</v>
      </c>
      <c r="N32" s="643">
        <v>241412.36866647933</v>
      </c>
      <c r="O32" s="643">
        <v>242257.31195681199</v>
      </c>
      <c r="P32" s="445">
        <f>+O32</f>
        <v>242257.31195681199</v>
      </c>
      <c r="Q32" s="445">
        <f t="shared" ref="Q32:AC32" si="9">+P32</f>
        <v>242257.31195681199</v>
      </c>
      <c r="R32" s="445">
        <f t="shared" si="9"/>
        <v>242257.31195681199</v>
      </c>
      <c r="S32" s="445">
        <f t="shared" si="9"/>
        <v>242257.31195681199</v>
      </c>
      <c r="T32" s="445">
        <f t="shared" si="9"/>
        <v>242257.31195681199</v>
      </c>
      <c r="U32" s="445">
        <f t="shared" si="9"/>
        <v>242257.31195681199</v>
      </c>
      <c r="V32" s="445">
        <f t="shared" si="9"/>
        <v>242257.31195681199</v>
      </c>
      <c r="W32" s="445">
        <f t="shared" si="9"/>
        <v>242257.31195681199</v>
      </c>
      <c r="X32" s="445">
        <f t="shared" si="9"/>
        <v>242257.31195681199</v>
      </c>
      <c r="Y32" s="445">
        <f t="shared" si="9"/>
        <v>242257.31195681199</v>
      </c>
      <c r="Z32" s="445">
        <f t="shared" si="9"/>
        <v>242257.31195681199</v>
      </c>
      <c r="AA32" s="445">
        <f t="shared" si="9"/>
        <v>242257.31195681199</v>
      </c>
      <c r="AB32" s="445">
        <f t="shared" si="9"/>
        <v>242257.31195681199</v>
      </c>
      <c r="AC32" s="445">
        <f t="shared" si="9"/>
        <v>242257.31195681199</v>
      </c>
      <c r="AD32" s="445"/>
    </row>
    <row r="33" spans="1:30" s="781" customFormat="1" x14ac:dyDescent="0.3">
      <c r="A33" s="425"/>
      <c r="B33" s="902"/>
      <c r="C33" s="436" t="s">
        <v>61</v>
      </c>
      <c r="D33" s="437" t="s">
        <v>18</v>
      </c>
      <c r="E33" s="821"/>
      <c r="F33" s="821"/>
      <c r="G33" s="821"/>
      <c r="H33" s="821"/>
      <c r="I33" s="821"/>
      <c r="J33" s="821"/>
      <c r="K33" s="821"/>
      <c r="L33" s="821"/>
      <c r="M33" s="821"/>
      <c r="N33" s="821"/>
      <c r="O33" s="821"/>
      <c r="P33" s="445">
        <f>+O33</f>
        <v>0</v>
      </c>
      <c r="Q33" s="445">
        <f t="shared" ref="Q33:AC33" si="10">+P33</f>
        <v>0</v>
      </c>
      <c r="R33" s="445">
        <f t="shared" si="10"/>
        <v>0</v>
      </c>
      <c r="S33" s="445">
        <f t="shared" si="10"/>
        <v>0</v>
      </c>
      <c r="T33" s="445">
        <f t="shared" si="10"/>
        <v>0</v>
      </c>
      <c r="U33" s="445">
        <f t="shared" si="10"/>
        <v>0</v>
      </c>
      <c r="V33" s="445">
        <f t="shared" si="10"/>
        <v>0</v>
      </c>
      <c r="W33" s="445">
        <f t="shared" si="10"/>
        <v>0</v>
      </c>
      <c r="X33" s="445">
        <f t="shared" si="10"/>
        <v>0</v>
      </c>
      <c r="Y33" s="445">
        <f t="shared" si="10"/>
        <v>0</v>
      </c>
      <c r="Z33" s="445">
        <f t="shared" si="10"/>
        <v>0</v>
      </c>
      <c r="AA33" s="445">
        <f t="shared" si="10"/>
        <v>0</v>
      </c>
      <c r="AB33" s="445">
        <f t="shared" si="10"/>
        <v>0</v>
      </c>
      <c r="AC33" s="445">
        <f t="shared" si="10"/>
        <v>0</v>
      </c>
      <c r="AD33" s="445"/>
    </row>
    <row r="34" spans="1:30" s="781" customFormat="1" ht="9.9499999999999993" customHeight="1" x14ac:dyDescent="0.3">
      <c r="A34" s="425"/>
      <c r="B34" s="436"/>
      <c r="C34" s="427"/>
      <c r="D34" s="437"/>
      <c r="E34" s="644"/>
      <c r="F34" s="644"/>
      <c r="G34" s="644"/>
      <c r="H34" s="644"/>
      <c r="I34" s="644"/>
      <c r="J34" s="644"/>
      <c r="K34" s="644"/>
      <c r="L34" s="644"/>
      <c r="M34" s="644"/>
      <c r="N34" s="644"/>
      <c r="O34" s="644"/>
      <c r="P34" s="446"/>
      <c r="Q34" s="446"/>
      <c r="R34" s="446"/>
      <c r="S34" s="446"/>
      <c r="T34" s="446"/>
      <c r="U34" s="446"/>
      <c r="V34" s="446"/>
      <c r="W34" s="446"/>
      <c r="X34" s="446"/>
      <c r="Y34" s="446"/>
      <c r="Z34" s="446"/>
      <c r="AA34" s="446"/>
      <c r="AB34" s="446"/>
      <c r="AC34" s="446"/>
      <c r="AD34" s="446"/>
    </row>
    <row r="35" spans="1:30" s="781" customFormat="1" x14ac:dyDescent="0.3">
      <c r="A35" s="427"/>
      <c r="B35" s="902" t="s">
        <v>33</v>
      </c>
      <c r="C35" s="436" t="s">
        <v>46</v>
      </c>
      <c r="D35" s="437" t="s">
        <v>7</v>
      </c>
      <c r="E35" s="645">
        <v>0.26787825999999998</v>
      </c>
      <c r="F35" s="645">
        <v>0.27055704260000002</v>
      </c>
      <c r="G35" s="645">
        <v>0.27326261302599997</v>
      </c>
      <c r="H35" s="645">
        <v>0.27599523915626006</v>
      </c>
      <c r="I35" s="645">
        <v>0.27875519154782258</v>
      </c>
      <c r="J35" s="645">
        <v>0.28154274346330088</v>
      </c>
      <c r="K35" s="645">
        <v>0.28435817089793392</v>
      </c>
      <c r="L35" s="645">
        <v>0.28720175260691322</v>
      </c>
      <c r="M35" s="645">
        <v>0.2900737701329823</v>
      </c>
      <c r="N35" s="645">
        <v>0.29297450783431217</v>
      </c>
      <c r="O35" s="645">
        <v>0.29590425291265526</v>
      </c>
      <c r="P35" s="445">
        <f>+O35</f>
        <v>0.29590425291265526</v>
      </c>
      <c r="Q35" s="445">
        <f t="shared" ref="Q35:AC35" si="11">+P35</f>
        <v>0.29590425291265526</v>
      </c>
      <c r="R35" s="445">
        <f t="shared" si="11"/>
        <v>0.29590425291265526</v>
      </c>
      <c r="S35" s="445">
        <f t="shared" si="11"/>
        <v>0.29590425291265526</v>
      </c>
      <c r="T35" s="445">
        <f t="shared" si="11"/>
        <v>0.29590425291265526</v>
      </c>
      <c r="U35" s="445">
        <f t="shared" si="11"/>
        <v>0.29590425291265526</v>
      </c>
      <c r="V35" s="445">
        <f t="shared" si="11"/>
        <v>0.29590425291265526</v>
      </c>
      <c r="W35" s="445">
        <f t="shared" si="11"/>
        <v>0.29590425291265526</v>
      </c>
      <c r="X35" s="445">
        <f t="shared" si="11"/>
        <v>0.29590425291265526</v>
      </c>
      <c r="Y35" s="445">
        <f t="shared" si="11"/>
        <v>0.29590425291265526</v>
      </c>
      <c r="Z35" s="445">
        <f t="shared" si="11"/>
        <v>0.29590425291265526</v>
      </c>
      <c r="AA35" s="445">
        <f t="shared" si="11"/>
        <v>0.29590425291265526</v>
      </c>
      <c r="AB35" s="445">
        <f t="shared" si="11"/>
        <v>0.29590425291265526</v>
      </c>
      <c r="AC35" s="445">
        <f t="shared" si="11"/>
        <v>0.29590425291265526</v>
      </c>
      <c r="AD35" s="445"/>
    </row>
    <row r="36" spans="1:30" s="757" customFormat="1" x14ac:dyDescent="0.3">
      <c r="A36" s="425"/>
      <c r="B36" s="902"/>
      <c r="C36" s="436" t="s">
        <v>61</v>
      </c>
      <c r="D36" s="437" t="s">
        <v>7</v>
      </c>
      <c r="E36" s="646"/>
      <c r="F36" s="646"/>
      <c r="G36" s="646"/>
      <c r="H36" s="646"/>
      <c r="I36" s="646"/>
      <c r="J36" s="646"/>
      <c r="K36" s="646"/>
      <c r="L36" s="646"/>
      <c r="M36" s="646"/>
      <c r="N36" s="646"/>
      <c r="O36" s="646"/>
      <c r="P36" s="445">
        <f>+O36</f>
        <v>0</v>
      </c>
      <c r="Q36" s="445">
        <f t="shared" ref="Q36:AC36" si="12">+P36</f>
        <v>0</v>
      </c>
      <c r="R36" s="445">
        <f t="shared" si="12"/>
        <v>0</v>
      </c>
      <c r="S36" s="445">
        <f t="shared" si="12"/>
        <v>0</v>
      </c>
      <c r="T36" s="445">
        <f t="shared" si="12"/>
        <v>0</v>
      </c>
      <c r="U36" s="445">
        <f t="shared" si="12"/>
        <v>0</v>
      </c>
      <c r="V36" s="445">
        <f t="shared" si="12"/>
        <v>0</v>
      </c>
      <c r="W36" s="445">
        <f t="shared" si="12"/>
        <v>0</v>
      </c>
      <c r="X36" s="445">
        <f t="shared" si="12"/>
        <v>0</v>
      </c>
      <c r="Y36" s="445">
        <f t="shared" si="12"/>
        <v>0</v>
      </c>
      <c r="Z36" s="445">
        <f t="shared" si="12"/>
        <v>0</v>
      </c>
      <c r="AA36" s="445">
        <f t="shared" si="12"/>
        <v>0</v>
      </c>
      <c r="AB36" s="445">
        <f t="shared" si="12"/>
        <v>0</v>
      </c>
      <c r="AC36" s="445">
        <f t="shared" si="12"/>
        <v>0</v>
      </c>
      <c r="AD36" s="445"/>
    </row>
    <row r="37" spans="1:30" s="757" customFormat="1" ht="9.9499999999999993" customHeight="1" x14ac:dyDescent="0.3">
      <c r="A37" s="427"/>
      <c r="B37" s="451"/>
      <c r="C37" s="436"/>
      <c r="D37" s="437"/>
      <c r="E37" s="647"/>
      <c r="F37" s="647"/>
      <c r="G37" s="647"/>
      <c r="H37" s="647"/>
      <c r="I37" s="647"/>
      <c r="J37" s="647"/>
      <c r="K37" s="647"/>
      <c r="L37" s="647"/>
      <c r="M37" s="647"/>
      <c r="N37" s="647"/>
      <c r="O37" s="647"/>
      <c r="P37" s="448"/>
      <c r="Q37" s="448"/>
      <c r="R37" s="448"/>
      <c r="S37" s="448"/>
      <c r="T37" s="448"/>
      <c r="U37" s="448"/>
      <c r="V37" s="448"/>
      <c r="W37" s="448"/>
      <c r="X37" s="448"/>
      <c r="Y37" s="448"/>
      <c r="Z37" s="448"/>
      <c r="AA37" s="448"/>
      <c r="AB37" s="448"/>
      <c r="AC37" s="448"/>
      <c r="AD37" s="448"/>
    </row>
    <row r="38" spans="1:30" s="757" customFormat="1" x14ac:dyDescent="0.3">
      <c r="A38" s="427"/>
      <c r="B38" s="902" t="s">
        <v>148</v>
      </c>
      <c r="C38" s="436" t="s">
        <v>46</v>
      </c>
      <c r="D38" s="437" t="s">
        <v>149</v>
      </c>
      <c r="E38" s="645">
        <f>'Basic input'!F106</f>
        <v>1.3</v>
      </c>
      <c r="F38" s="645">
        <f>E38*(1+'Basic input'!$F$107)</f>
        <v>1.3260000000000001</v>
      </c>
      <c r="G38" s="645">
        <f>F38*(1+'Basic input'!$F$107)</f>
        <v>1.3525200000000002</v>
      </c>
      <c r="H38" s="645">
        <f>G38*(1+'Basic input'!$F$107)</f>
        <v>1.3795704000000002</v>
      </c>
      <c r="I38" s="645">
        <f>H38*(1+'Basic input'!$F$107)</f>
        <v>1.4071618080000001</v>
      </c>
      <c r="J38" s="645">
        <f>I38*(1+'Basic input'!$F$107)</f>
        <v>1.4353050441600002</v>
      </c>
      <c r="K38" s="645">
        <f>J38*(1+'Basic input'!$F$107)</f>
        <v>1.4640111450432003</v>
      </c>
      <c r="L38" s="645">
        <f>K38*(1+'Basic input'!$F$107)</f>
        <v>1.4932913679440643</v>
      </c>
      <c r="M38" s="645">
        <f>L38*(1+'Basic input'!$F$107)</f>
        <v>1.5231571953029455</v>
      </c>
      <c r="N38" s="645">
        <f>M38*(1+'Basic input'!$F$107)</f>
        <v>1.5536203392090044</v>
      </c>
      <c r="O38" s="645">
        <f>N38*(1+'Basic input'!$F$107)</f>
        <v>1.5846927459931845</v>
      </c>
      <c r="P38" s="447">
        <f>O38*(1+'Basic input'!$F$107)</f>
        <v>1.6163866009130483</v>
      </c>
      <c r="Q38" s="447">
        <f>P38*(1+'Basic input'!$F$107)</f>
        <v>1.6487143329313092</v>
      </c>
      <c r="R38" s="447">
        <f>Q38*(1+'Basic input'!$F$107)</f>
        <v>1.6816886195899354</v>
      </c>
      <c r="S38" s="447">
        <f>R38*(1+'Basic input'!$F$107)</f>
        <v>1.7153223919817342</v>
      </c>
      <c r="T38" s="447">
        <f>S38*(1+'Basic input'!$F$107)</f>
        <v>1.7496288398213689</v>
      </c>
      <c r="U38" s="447">
        <f>T38*(1+'Basic input'!$F$107)</f>
        <v>1.7846214166177963</v>
      </c>
      <c r="V38" s="447">
        <f>U38*(1+'Basic input'!$F$107)</f>
        <v>1.8203138449501521</v>
      </c>
      <c r="W38" s="447">
        <f>V38*(1+'Basic input'!$F$107)</f>
        <v>1.8567201218491551</v>
      </c>
      <c r="X38" s="447">
        <f>W38*(1+'Basic input'!$F$107)</f>
        <v>1.8938545242861382</v>
      </c>
      <c r="Y38" s="447">
        <f>X38*(1+'Basic input'!$F$107)</f>
        <v>1.9317316147718611</v>
      </c>
      <c r="Z38" s="447">
        <f>Y38*(1+'Basic input'!$F$107)</f>
        <v>1.9703662470672982</v>
      </c>
      <c r="AA38" s="447">
        <f>Z38*(1+'Basic input'!$F$107)</f>
        <v>2.009773572008644</v>
      </c>
      <c r="AB38" s="447">
        <f>AA38*(1+'Basic input'!$F$107)</f>
        <v>2.0499690434488169</v>
      </c>
      <c r="AC38" s="447">
        <f>AB38*(1+'Basic input'!$F$107)</f>
        <v>2.0909684243177935</v>
      </c>
      <c r="AD38" s="447"/>
    </row>
    <row r="39" spans="1:30" s="757" customFormat="1" x14ac:dyDescent="0.3">
      <c r="A39" s="427"/>
      <c r="B39" s="902"/>
      <c r="C39" s="436" t="s">
        <v>61</v>
      </c>
      <c r="D39" s="437" t="s">
        <v>149</v>
      </c>
      <c r="E39" s="646"/>
      <c r="F39" s="646"/>
      <c r="G39" s="646"/>
      <c r="H39" s="646"/>
      <c r="I39" s="646"/>
      <c r="J39" s="646"/>
      <c r="K39" s="646"/>
      <c r="L39" s="646"/>
      <c r="M39" s="646"/>
      <c r="N39" s="646"/>
      <c r="O39" s="646"/>
      <c r="P39" s="447">
        <f>O39*(1+'Basic input'!$F$107)</f>
        <v>0</v>
      </c>
      <c r="Q39" s="447">
        <f>P39*(1+'Basic input'!$F$107)</f>
        <v>0</v>
      </c>
      <c r="R39" s="447">
        <f>Q39*(1+'Basic input'!$F$107)</f>
        <v>0</v>
      </c>
      <c r="S39" s="447">
        <f>R39*(1+'Basic input'!$F$107)</f>
        <v>0</v>
      </c>
      <c r="T39" s="447">
        <f>S39*(1+'Basic input'!$F$107)</f>
        <v>0</v>
      </c>
      <c r="U39" s="447">
        <f>T39*(1+'Basic input'!$F$107)</f>
        <v>0</v>
      </c>
      <c r="V39" s="447">
        <f>U39*(1+'Basic input'!$F$107)</f>
        <v>0</v>
      </c>
      <c r="W39" s="447">
        <f>V39*(1+'Basic input'!$F$107)</f>
        <v>0</v>
      </c>
      <c r="X39" s="447">
        <f>W39*(1+'Basic input'!$F$107)</f>
        <v>0</v>
      </c>
      <c r="Y39" s="447">
        <f>X39*(1+'Basic input'!$F$107)</f>
        <v>0</v>
      </c>
      <c r="Z39" s="447">
        <f>Y39*(1+'Basic input'!$F$107)</f>
        <v>0</v>
      </c>
      <c r="AA39" s="447">
        <f>Z39*(1+'Basic input'!$F$107)</f>
        <v>0</v>
      </c>
      <c r="AB39" s="447">
        <f>AA39*(1+'Basic input'!$F$107)</f>
        <v>0</v>
      </c>
      <c r="AC39" s="447">
        <f>AB39*(1+'Basic input'!$F$107)</f>
        <v>0</v>
      </c>
      <c r="AD39" s="447"/>
    </row>
    <row r="40" spans="1:30" s="757" customFormat="1" ht="9.9499999999999993" customHeight="1" x14ac:dyDescent="0.3">
      <c r="A40" s="427"/>
      <c r="B40" s="425"/>
      <c r="C40" s="425"/>
      <c r="D40" s="439"/>
      <c r="E40" s="647"/>
      <c r="F40" s="647"/>
      <c r="G40" s="647"/>
      <c r="H40" s="647"/>
      <c r="I40" s="647"/>
      <c r="J40" s="647"/>
      <c r="K40" s="647"/>
      <c r="L40" s="647"/>
      <c r="M40" s="647"/>
      <c r="N40" s="647"/>
      <c r="O40" s="647"/>
      <c r="P40" s="448"/>
      <c r="Q40" s="448"/>
      <c r="R40" s="448"/>
      <c r="S40" s="448"/>
      <c r="T40" s="448"/>
      <c r="U40" s="448"/>
      <c r="V40" s="448"/>
      <c r="W40" s="448"/>
      <c r="X40" s="448"/>
      <c r="Y40" s="448"/>
      <c r="Z40" s="448"/>
      <c r="AA40" s="448"/>
      <c r="AB40" s="448"/>
      <c r="AC40" s="448"/>
      <c r="AD40" s="448"/>
    </row>
    <row r="41" spans="1:30" s="757" customFormat="1" x14ac:dyDescent="0.3">
      <c r="A41" s="427"/>
      <c r="B41" s="902" t="s">
        <v>19</v>
      </c>
      <c r="C41" s="436" t="s">
        <v>46</v>
      </c>
      <c r="D41" s="437" t="s">
        <v>385</v>
      </c>
      <c r="E41" s="648">
        <f>39.1600969027945/100</f>
        <v>0.391600969027945</v>
      </c>
      <c r="F41" s="648">
        <v>0.38884066748162971</v>
      </c>
      <c r="G41" s="648">
        <v>0.38609982264055609</v>
      </c>
      <c r="H41" s="648">
        <v>0.38337829735906326</v>
      </c>
      <c r="I41" s="648">
        <v>0.38067595545819755</v>
      </c>
      <c r="J41" s="648">
        <v>0.37799266171889834</v>
      </c>
      <c r="K41" s="648">
        <v>0.37532828187523171</v>
      </c>
      <c r="L41" s="648">
        <v>0.37268268260767212</v>
      </c>
      <c r="M41" s="648">
        <v>0.37005573153643168</v>
      </c>
      <c r="N41" s="648">
        <v>0.36744729721483571</v>
      </c>
      <c r="O41" s="648">
        <v>0.36485724912274592</v>
      </c>
      <c r="P41" s="452">
        <f>+O41</f>
        <v>0.36485724912274592</v>
      </c>
      <c r="Q41" s="452">
        <f t="shared" ref="Q41:AC41" si="13">+P41</f>
        <v>0.36485724912274592</v>
      </c>
      <c r="R41" s="452">
        <f t="shared" si="13"/>
        <v>0.36485724912274592</v>
      </c>
      <c r="S41" s="452">
        <f t="shared" si="13"/>
        <v>0.36485724912274592</v>
      </c>
      <c r="T41" s="452">
        <f t="shared" si="13"/>
        <v>0.36485724912274592</v>
      </c>
      <c r="U41" s="452">
        <f t="shared" si="13"/>
        <v>0.36485724912274592</v>
      </c>
      <c r="V41" s="452">
        <f t="shared" si="13"/>
        <v>0.36485724912274592</v>
      </c>
      <c r="W41" s="452">
        <f t="shared" si="13"/>
        <v>0.36485724912274592</v>
      </c>
      <c r="X41" s="452">
        <f t="shared" si="13"/>
        <v>0.36485724912274592</v>
      </c>
      <c r="Y41" s="452">
        <f t="shared" si="13"/>
        <v>0.36485724912274592</v>
      </c>
      <c r="Z41" s="452">
        <f t="shared" si="13"/>
        <v>0.36485724912274592</v>
      </c>
      <c r="AA41" s="452">
        <f t="shared" si="13"/>
        <v>0.36485724912274592</v>
      </c>
      <c r="AB41" s="452">
        <f t="shared" si="13"/>
        <v>0.36485724912274592</v>
      </c>
      <c r="AC41" s="452">
        <f t="shared" si="13"/>
        <v>0.36485724912274592</v>
      </c>
      <c r="AD41" s="452"/>
    </row>
    <row r="42" spans="1:30" s="757" customFormat="1" x14ac:dyDescent="0.3">
      <c r="A42" s="427"/>
      <c r="B42" s="902"/>
      <c r="C42" s="436" t="s">
        <v>61</v>
      </c>
      <c r="D42" s="437" t="s">
        <v>385</v>
      </c>
      <c r="E42" s="649"/>
      <c r="F42" s="649"/>
      <c r="G42" s="649"/>
      <c r="H42" s="649"/>
      <c r="I42" s="649"/>
      <c r="J42" s="649"/>
      <c r="K42" s="649"/>
      <c r="L42" s="649"/>
      <c r="M42" s="649"/>
      <c r="N42" s="649"/>
      <c r="O42" s="649"/>
      <c r="P42" s="452">
        <f>+O42</f>
        <v>0</v>
      </c>
      <c r="Q42" s="452">
        <f t="shared" ref="Q42:AC42" si="14">+P42</f>
        <v>0</v>
      </c>
      <c r="R42" s="452">
        <f t="shared" si="14"/>
        <v>0</v>
      </c>
      <c r="S42" s="452">
        <f t="shared" si="14"/>
        <v>0</v>
      </c>
      <c r="T42" s="452">
        <f t="shared" si="14"/>
        <v>0</v>
      </c>
      <c r="U42" s="452">
        <f t="shared" si="14"/>
        <v>0</v>
      </c>
      <c r="V42" s="452">
        <f t="shared" si="14"/>
        <v>0</v>
      </c>
      <c r="W42" s="452">
        <f t="shared" si="14"/>
        <v>0</v>
      </c>
      <c r="X42" s="452">
        <f t="shared" si="14"/>
        <v>0</v>
      </c>
      <c r="Y42" s="452">
        <f t="shared" si="14"/>
        <v>0</v>
      </c>
      <c r="Z42" s="452">
        <f t="shared" si="14"/>
        <v>0</v>
      </c>
      <c r="AA42" s="452">
        <f t="shared" si="14"/>
        <v>0</v>
      </c>
      <c r="AB42" s="452">
        <f t="shared" si="14"/>
        <v>0</v>
      </c>
      <c r="AC42" s="452">
        <f t="shared" si="14"/>
        <v>0</v>
      </c>
      <c r="AD42" s="452"/>
    </row>
    <row r="43" spans="1:30" s="757" customFormat="1" ht="9.9499999999999993" customHeight="1" x14ac:dyDescent="0.3">
      <c r="A43" s="427"/>
      <c r="B43" s="425"/>
      <c r="C43" s="425"/>
      <c r="D43" s="439"/>
      <c r="E43" s="647"/>
      <c r="F43" s="647"/>
      <c r="G43" s="647"/>
      <c r="H43" s="647"/>
      <c r="I43" s="647"/>
      <c r="J43" s="647"/>
      <c r="K43" s="647"/>
      <c r="L43" s="647"/>
      <c r="M43" s="647"/>
      <c r="N43" s="647"/>
      <c r="O43" s="647"/>
      <c r="P43" s="448"/>
      <c r="Q43" s="448"/>
      <c r="R43" s="448"/>
      <c r="S43" s="448"/>
      <c r="T43" s="448"/>
      <c r="U43" s="448"/>
      <c r="V43" s="448"/>
      <c r="W43" s="448"/>
      <c r="X43" s="448"/>
      <c r="Y43" s="448"/>
      <c r="Z43" s="448"/>
      <c r="AA43" s="448"/>
      <c r="AB43" s="448"/>
      <c r="AC43" s="448"/>
      <c r="AD43" s="448"/>
    </row>
    <row r="44" spans="1:30" s="757" customFormat="1" x14ac:dyDescent="0.3">
      <c r="A44" s="427"/>
      <c r="B44" s="453" t="s">
        <v>35</v>
      </c>
      <c r="C44" s="436" t="s">
        <v>46</v>
      </c>
      <c r="D44" s="437" t="s">
        <v>4</v>
      </c>
      <c r="E44" s="650">
        <v>1</v>
      </c>
      <c r="F44" s="650">
        <v>1</v>
      </c>
      <c r="G44" s="650">
        <v>1</v>
      </c>
      <c r="H44" s="650">
        <v>1</v>
      </c>
      <c r="I44" s="650">
        <v>1</v>
      </c>
      <c r="J44" s="650">
        <v>1</v>
      </c>
      <c r="K44" s="650">
        <v>1</v>
      </c>
      <c r="L44" s="650">
        <v>1</v>
      </c>
      <c r="M44" s="650">
        <v>1</v>
      </c>
      <c r="N44" s="650">
        <v>1</v>
      </c>
      <c r="O44" s="650">
        <v>1</v>
      </c>
      <c r="P44" s="605">
        <f>+O44</f>
        <v>1</v>
      </c>
      <c r="Q44" s="605">
        <f t="shared" ref="Q44:AC44" si="15">+P44</f>
        <v>1</v>
      </c>
      <c r="R44" s="605">
        <f t="shared" si="15"/>
        <v>1</v>
      </c>
      <c r="S44" s="605">
        <f t="shared" si="15"/>
        <v>1</v>
      </c>
      <c r="T44" s="605">
        <f t="shared" si="15"/>
        <v>1</v>
      </c>
      <c r="U44" s="605">
        <f t="shared" si="15"/>
        <v>1</v>
      </c>
      <c r="V44" s="605">
        <f t="shared" si="15"/>
        <v>1</v>
      </c>
      <c r="W44" s="605">
        <f t="shared" si="15"/>
        <v>1</v>
      </c>
      <c r="X44" s="605">
        <f t="shared" si="15"/>
        <v>1</v>
      </c>
      <c r="Y44" s="605">
        <f t="shared" si="15"/>
        <v>1</v>
      </c>
      <c r="Z44" s="605">
        <f t="shared" si="15"/>
        <v>1</v>
      </c>
      <c r="AA44" s="605">
        <f t="shared" si="15"/>
        <v>1</v>
      </c>
      <c r="AB44" s="605">
        <f t="shared" si="15"/>
        <v>1</v>
      </c>
      <c r="AC44" s="605">
        <f t="shared" si="15"/>
        <v>1</v>
      </c>
      <c r="AD44" s="605"/>
    </row>
    <row r="45" spans="1:30" s="757" customFormat="1" ht="9.9499999999999993" customHeight="1" x14ac:dyDescent="0.3">
      <c r="A45" s="427"/>
      <c r="B45" s="451"/>
      <c r="C45" s="436"/>
      <c r="D45" s="437"/>
      <c r="E45" s="651"/>
      <c r="F45" s="651"/>
      <c r="G45" s="651"/>
      <c r="H45" s="651"/>
      <c r="I45" s="651"/>
      <c r="J45" s="651"/>
      <c r="K45" s="651"/>
      <c r="L45" s="651"/>
      <c r="M45" s="651"/>
      <c r="N45" s="651"/>
      <c r="O45" s="651"/>
      <c r="P45" s="606"/>
      <c r="Q45" s="606"/>
      <c r="R45" s="606"/>
      <c r="S45" s="606"/>
      <c r="T45" s="606"/>
      <c r="U45" s="606"/>
      <c r="V45" s="606"/>
      <c r="W45" s="606"/>
      <c r="X45" s="606"/>
      <c r="Y45" s="606"/>
      <c r="Z45" s="606"/>
      <c r="AA45" s="606"/>
      <c r="AB45" s="606"/>
      <c r="AC45" s="606"/>
      <c r="AD45" s="606"/>
    </row>
    <row r="46" spans="1:30" s="757" customFormat="1" x14ac:dyDescent="0.3">
      <c r="A46" s="427"/>
      <c r="B46" s="453" t="s">
        <v>291</v>
      </c>
      <c r="C46" s="436" t="s">
        <v>46</v>
      </c>
      <c r="D46" s="439" t="s">
        <v>292</v>
      </c>
      <c r="E46" s="652">
        <v>447.82509705190097</v>
      </c>
      <c r="F46" s="652">
        <v>447.82509705190097</v>
      </c>
      <c r="G46" s="652">
        <v>447.82509705190097</v>
      </c>
      <c r="H46" s="652">
        <v>447.82509705190097</v>
      </c>
      <c r="I46" s="652">
        <v>447.82509705190097</v>
      </c>
      <c r="J46" s="652">
        <v>447.82509705190097</v>
      </c>
      <c r="K46" s="652">
        <v>447.82509705190097</v>
      </c>
      <c r="L46" s="652">
        <v>447.82509705190097</v>
      </c>
      <c r="M46" s="652">
        <v>447.82509705190097</v>
      </c>
      <c r="N46" s="652">
        <v>447.82509705190097</v>
      </c>
      <c r="O46" s="652">
        <v>447.82509705190097</v>
      </c>
      <c r="P46" s="607">
        <f>+O46</f>
        <v>447.82509705190097</v>
      </c>
      <c r="Q46" s="607">
        <f t="shared" ref="Q46:AC46" si="16">+P46</f>
        <v>447.82509705190097</v>
      </c>
      <c r="R46" s="607">
        <f t="shared" si="16"/>
        <v>447.82509705190097</v>
      </c>
      <c r="S46" s="607">
        <f t="shared" si="16"/>
        <v>447.82509705190097</v>
      </c>
      <c r="T46" s="607">
        <f t="shared" si="16"/>
        <v>447.82509705190097</v>
      </c>
      <c r="U46" s="607">
        <f t="shared" si="16"/>
        <v>447.82509705190097</v>
      </c>
      <c r="V46" s="607">
        <f t="shared" si="16"/>
        <v>447.82509705190097</v>
      </c>
      <c r="W46" s="607">
        <f t="shared" si="16"/>
        <v>447.82509705190097</v>
      </c>
      <c r="X46" s="607">
        <f t="shared" si="16"/>
        <v>447.82509705190097</v>
      </c>
      <c r="Y46" s="607">
        <f t="shared" si="16"/>
        <v>447.82509705190097</v>
      </c>
      <c r="Z46" s="607">
        <f t="shared" si="16"/>
        <v>447.82509705190097</v>
      </c>
      <c r="AA46" s="607">
        <f t="shared" si="16"/>
        <v>447.82509705190097</v>
      </c>
      <c r="AB46" s="607">
        <f t="shared" si="16"/>
        <v>447.82509705190097</v>
      </c>
      <c r="AC46" s="607">
        <f t="shared" si="16"/>
        <v>447.82509705190097</v>
      </c>
      <c r="AD46" s="607"/>
    </row>
    <row r="47" spans="1:30" s="757" customFormat="1" ht="9.9499999999999993" customHeight="1" x14ac:dyDescent="0.3">
      <c r="A47" s="427"/>
      <c r="B47" s="399"/>
      <c r="C47" s="399"/>
      <c r="D47" s="432"/>
      <c r="E47" s="442"/>
      <c r="F47" s="442"/>
      <c r="G47" s="442"/>
      <c r="H47" s="442"/>
      <c r="I47" s="442"/>
      <c r="J47" s="442"/>
      <c r="K47" s="442"/>
      <c r="L47" s="442"/>
      <c r="M47" s="442"/>
      <c r="N47" s="443"/>
      <c r="O47" s="444"/>
      <c r="P47" s="608"/>
      <c r="Q47" s="444"/>
      <c r="R47" s="444"/>
      <c r="S47" s="444"/>
      <c r="T47" s="444"/>
      <c r="U47" s="444"/>
      <c r="V47" s="444"/>
      <c r="W47" s="444"/>
      <c r="X47" s="444"/>
      <c r="Y47" s="444"/>
      <c r="Z47" s="444"/>
      <c r="AA47" s="444"/>
      <c r="AB47" s="444"/>
      <c r="AC47" s="444"/>
      <c r="AD47" s="444"/>
    </row>
    <row r="48" spans="1:30" s="757" customFormat="1" x14ac:dyDescent="0.3">
      <c r="A48" s="427"/>
      <c r="B48" s="567" t="s">
        <v>370</v>
      </c>
      <c r="C48" s="440"/>
      <c r="D48" s="441"/>
      <c r="E48" s="429">
        <v>2018</v>
      </c>
      <c r="F48" s="429">
        <v>2019</v>
      </c>
      <c r="G48" s="429">
        <v>2020</v>
      </c>
      <c r="H48" s="429">
        <v>2021</v>
      </c>
      <c r="I48" s="429">
        <v>2022</v>
      </c>
      <c r="J48" s="429">
        <v>2023</v>
      </c>
      <c r="K48" s="429">
        <v>2024</v>
      </c>
      <c r="L48" s="429">
        <v>2025</v>
      </c>
      <c r="M48" s="429">
        <v>2026</v>
      </c>
      <c r="N48" s="429">
        <v>2027</v>
      </c>
      <c r="O48" s="429">
        <v>2028</v>
      </c>
      <c r="P48" s="429">
        <v>2029</v>
      </c>
      <c r="Q48" s="429">
        <v>2030</v>
      </c>
      <c r="R48" s="429">
        <v>2031</v>
      </c>
      <c r="S48" s="429">
        <v>2032</v>
      </c>
      <c r="T48" s="429">
        <v>2033</v>
      </c>
      <c r="U48" s="429">
        <v>2034</v>
      </c>
      <c r="V48" s="429">
        <v>2035</v>
      </c>
      <c r="W48" s="429">
        <v>2036</v>
      </c>
      <c r="X48" s="429">
        <v>2037</v>
      </c>
      <c r="Y48" s="429">
        <v>2038</v>
      </c>
      <c r="Z48" s="429">
        <v>2039</v>
      </c>
      <c r="AA48" s="429">
        <v>2040</v>
      </c>
      <c r="AB48" s="429">
        <v>2041</v>
      </c>
      <c r="AC48" s="429">
        <v>2042</v>
      </c>
      <c r="AD48" s="429"/>
    </row>
    <row r="49" spans="1:30" s="757" customFormat="1" ht="9.9499999999999993" customHeight="1" x14ac:dyDescent="0.3">
      <c r="A49" s="427"/>
      <c r="B49" s="434"/>
      <c r="C49" s="399"/>
      <c r="D49" s="432"/>
      <c r="E49" s="442"/>
      <c r="F49" s="442"/>
      <c r="G49" s="442"/>
      <c r="H49" s="442"/>
      <c r="I49" s="442"/>
      <c r="J49" s="442"/>
      <c r="K49" s="442"/>
      <c r="L49" s="442"/>
      <c r="M49" s="442"/>
      <c r="N49" s="443"/>
      <c r="O49" s="444"/>
      <c r="P49" s="444"/>
      <c r="Q49" s="444"/>
      <c r="R49" s="444"/>
      <c r="S49" s="444"/>
      <c r="T49" s="444"/>
      <c r="U49" s="444"/>
      <c r="V49" s="444"/>
      <c r="W49" s="444"/>
      <c r="X49" s="444"/>
      <c r="Y49" s="444"/>
      <c r="Z49" s="444"/>
      <c r="AA49" s="444"/>
      <c r="AB49" s="444"/>
      <c r="AC49" s="444"/>
      <c r="AD49" s="444"/>
    </row>
    <row r="50" spans="1:30" s="781" customFormat="1" x14ac:dyDescent="0.3">
      <c r="A50" s="427"/>
      <c r="B50" s="902" t="s">
        <v>60</v>
      </c>
      <c r="C50" s="436" t="s">
        <v>47</v>
      </c>
      <c r="D50" s="437" t="s">
        <v>18</v>
      </c>
      <c r="E50" s="643">
        <v>837062.96325763501</v>
      </c>
      <c r="F50" s="643">
        <v>798850.61767684738</v>
      </c>
      <c r="G50" s="643">
        <v>760000</v>
      </c>
      <c r="H50" s="643">
        <v>740000</v>
      </c>
      <c r="I50" s="643">
        <v>730000</v>
      </c>
      <c r="J50" s="643">
        <v>720000</v>
      </c>
      <c r="K50" s="643">
        <v>710000</v>
      </c>
      <c r="L50" s="643">
        <v>700000</v>
      </c>
      <c r="M50" s="643">
        <v>690000</v>
      </c>
      <c r="N50" s="643">
        <v>685000</v>
      </c>
      <c r="O50" s="643">
        <v>680000</v>
      </c>
      <c r="P50" s="445">
        <f>+O50</f>
        <v>680000</v>
      </c>
      <c r="Q50" s="445">
        <f t="shared" ref="Q50:AC50" si="17">+P50</f>
        <v>680000</v>
      </c>
      <c r="R50" s="445">
        <f t="shared" si="17"/>
        <v>680000</v>
      </c>
      <c r="S50" s="445">
        <f t="shared" si="17"/>
        <v>680000</v>
      </c>
      <c r="T50" s="445">
        <f t="shared" si="17"/>
        <v>680000</v>
      </c>
      <c r="U50" s="445">
        <f t="shared" si="17"/>
        <v>680000</v>
      </c>
      <c r="V50" s="445">
        <f t="shared" si="17"/>
        <v>680000</v>
      </c>
      <c r="W50" s="445">
        <f t="shared" si="17"/>
        <v>680000</v>
      </c>
      <c r="X50" s="445">
        <f t="shared" si="17"/>
        <v>680000</v>
      </c>
      <c r="Y50" s="445">
        <f t="shared" si="17"/>
        <v>680000</v>
      </c>
      <c r="Z50" s="445">
        <f t="shared" si="17"/>
        <v>680000</v>
      </c>
      <c r="AA50" s="445">
        <f t="shared" si="17"/>
        <v>680000</v>
      </c>
      <c r="AB50" s="445">
        <f t="shared" si="17"/>
        <v>680000</v>
      </c>
      <c r="AC50" s="445">
        <f t="shared" si="17"/>
        <v>680000</v>
      </c>
      <c r="AD50" s="445"/>
    </row>
    <row r="51" spans="1:30" s="781" customFormat="1" x14ac:dyDescent="0.3">
      <c r="A51" s="425"/>
      <c r="B51" s="902"/>
      <c r="C51" s="436" t="s">
        <v>46</v>
      </c>
      <c r="D51" s="437" t="s">
        <v>18</v>
      </c>
      <c r="E51" s="643">
        <v>837062.96325763501</v>
      </c>
      <c r="F51" s="643">
        <v>798850.61767684738</v>
      </c>
      <c r="G51" s="643">
        <v>760000</v>
      </c>
      <c r="H51" s="643">
        <v>739156.67242182198</v>
      </c>
      <c r="I51" s="643">
        <v>718669.16488194349</v>
      </c>
      <c r="J51" s="643">
        <v>699175.7494764236</v>
      </c>
      <c r="K51" s="643">
        <v>680676.4262052601</v>
      </c>
      <c r="L51" s="643">
        <v>663171.19506845507</v>
      </c>
      <c r="M51" s="643">
        <v>651776.82698499039</v>
      </c>
      <c r="N51" s="643">
        <v>640935.75229455181</v>
      </c>
      <c r="O51" s="643">
        <v>630647.97099713923</v>
      </c>
      <c r="P51" s="445">
        <f t="shared" ref="P51:AC53" si="18">+O51</f>
        <v>630647.97099713923</v>
      </c>
      <c r="Q51" s="445">
        <f t="shared" si="18"/>
        <v>630647.97099713923</v>
      </c>
      <c r="R51" s="445">
        <f t="shared" si="18"/>
        <v>630647.97099713923</v>
      </c>
      <c r="S51" s="445">
        <f t="shared" si="18"/>
        <v>630647.97099713923</v>
      </c>
      <c r="T51" s="445">
        <f t="shared" si="18"/>
        <v>630647.97099713923</v>
      </c>
      <c r="U51" s="445">
        <f t="shared" si="18"/>
        <v>630647.97099713923</v>
      </c>
      <c r="V51" s="445">
        <f t="shared" si="18"/>
        <v>630647.97099713923</v>
      </c>
      <c r="W51" s="445">
        <f t="shared" si="18"/>
        <v>630647.97099713923</v>
      </c>
      <c r="X51" s="445">
        <f t="shared" si="18"/>
        <v>630647.97099713923</v>
      </c>
      <c r="Y51" s="445">
        <f t="shared" si="18"/>
        <v>630647.97099713923</v>
      </c>
      <c r="Z51" s="445">
        <f t="shared" si="18"/>
        <v>630647.97099713923</v>
      </c>
      <c r="AA51" s="445">
        <f t="shared" si="18"/>
        <v>630647.97099713923</v>
      </c>
      <c r="AB51" s="445">
        <f t="shared" si="18"/>
        <v>630647.97099713923</v>
      </c>
      <c r="AC51" s="445">
        <f t="shared" si="18"/>
        <v>630647.97099713923</v>
      </c>
      <c r="AD51" s="445"/>
    </row>
    <row r="52" spans="1:30" s="781" customFormat="1" x14ac:dyDescent="0.3">
      <c r="A52" s="425"/>
      <c r="B52" s="902"/>
      <c r="C52" s="436" t="s">
        <v>48</v>
      </c>
      <c r="D52" s="437" t="s">
        <v>18</v>
      </c>
      <c r="E52" s="643">
        <v>837062.96325763501</v>
      </c>
      <c r="F52" s="643">
        <v>760000</v>
      </c>
      <c r="G52" s="643">
        <v>710000</v>
      </c>
      <c r="H52" s="643">
        <v>690000</v>
      </c>
      <c r="I52" s="643">
        <v>670000</v>
      </c>
      <c r="J52" s="643">
        <v>660000</v>
      </c>
      <c r="K52" s="643">
        <v>650000</v>
      </c>
      <c r="L52" s="643">
        <v>640000</v>
      </c>
      <c r="M52" s="643">
        <v>630000</v>
      </c>
      <c r="N52" s="643">
        <v>620000</v>
      </c>
      <c r="O52" s="643">
        <v>610000</v>
      </c>
      <c r="P52" s="445">
        <f t="shared" si="18"/>
        <v>610000</v>
      </c>
      <c r="Q52" s="445">
        <f t="shared" si="18"/>
        <v>610000</v>
      </c>
      <c r="R52" s="445">
        <f t="shared" si="18"/>
        <v>610000</v>
      </c>
      <c r="S52" s="445">
        <f t="shared" si="18"/>
        <v>610000</v>
      </c>
      <c r="T52" s="445">
        <f t="shared" si="18"/>
        <v>610000</v>
      </c>
      <c r="U52" s="445">
        <f t="shared" si="18"/>
        <v>610000</v>
      </c>
      <c r="V52" s="445">
        <f t="shared" si="18"/>
        <v>610000</v>
      </c>
      <c r="W52" s="445">
        <f t="shared" si="18"/>
        <v>610000</v>
      </c>
      <c r="X52" s="445">
        <f t="shared" si="18"/>
        <v>610000</v>
      </c>
      <c r="Y52" s="445">
        <f t="shared" si="18"/>
        <v>610000</v>
      </c>
      <c r="Z52" s="445">
        <f t="shared" si="18"/>
        <v>610000</v>
      </c>
      <c r="AA52" s="445">
        <f t="shared" si="18"/>
        <v>610000</v>
      </c>
      <c r="AB52" s="445">
        <f t="shared" si="18"/>
        <v>610000</v>
      </c>
      <c r="AC52" s="445">
        <f t="shared" si="18"/>
        <v>610000</v>
      </c>
      <c r="AD52" s="445"/>
    </row>
    <row r="53" spans="1:30" s="781" customFormat="1" x14ac:dyDescent="0.3">
      <c r="A53" s="425"/>
      <c r="B53" s="902"/>
      <c r="C53" s="436" t="s">
        <v>61</v>
      </c>
      <c r="D53" s="437" t="s">
        <v>18</v>
      </c>
      <c r="E53" s="821"/>
      <c r="F53" s="821"/>
      <c r="G53" s="821"/>
      <c r="H53" s="821"/>
      <c r="I53" s="821"/>
      <c r="J53" s="821"/>
      <c r="K53" s="821"/>
      <c r="L53" s="821"/>
      <c r="M53" s="821"/>
      <c r="N53" s="821"/>
      <c r="O53" s="821"/>
      <c r="P53" s="445">
        <f t="shared" si="18"/>
        <v>0</v>
      </c>
      <c r="Q53" s="445">
        <f t="shared" si="18"/>
        <v>0</v>
      </c>
      <c r="R53" s="445">
        <f t="shared" si="18"/>
        <v>0</v>
      </c>
      <c r="S53" s="445">
        <f t="shared" si="18"/>
        <v>0</v>
      </c>
      <c r="T53" s="445">
        <f t="shared" si="18"/>
        <v>0</v>
      </c>
      <c r="U53" s="445">
        <f t="shared" si="18"/>
        <v>0</v>
      </c>
      <c r="V53" s="445">
        <f t="shared" si="18"/>
        <v>0</v>
      </c>
      <c r="W53" s="445">
        <f t="shared" si="18"/>
        <v>0</v>
      </c>
      <c r="X53" s="445">
        <f t="shared" si="18"/>
        <v>0</v>
      </c>
      <c r="Y53" s="445">
        <f t="shared" si="18"/>
        <v>0</v>
      </c>
      <c r="Z53" s="445">
        <f t="shared" si="18"/>
        <v>0</v>
      </c>
      <c r="AA53" s="445">
        <f t="shared" si="18"/>
        <v>0</v>
      </c>
      <c r="AB53" s="445">
        <f t="shared" si="18"/>
        <v>0</v>
      </c>
      <c r="AC53" s="445">
        <f t="shared" si="18"/>
        <v>0</v>
      </c>
      <c r="AD53" s="445"/>
    </row>
    <row r="54" spans="1:30" s="781" customFormat="1" ht="9.9499999999999993" customHeight="1" x14ac:dyDescent="0.3">
      <c r="A54" s="425"/>
      <c r="B54" s="436"/>
      <c r="C54" s="427"/>
      <c r="D54" s="437"/>
      <c r="E54" s="644"/>
      <c r="F54" s="644"/>
      <c r="G54" s="644"/>
      <c r="H54" s="644"/>
      <c r="I54" s="644"/>
      <c r="J54" s="644"/>
      <c r="K54" s="644"/>
      <c r="L54" s="644"/>
      <c r="M54" s="644"/>
      <c r="N54" s="644"/>
      <c r="O54" s="644"/>
      <c r="P54" s="446"/>
      <c r="Q54" s="446"/>
      <c r="R54" s="446"/>
      <c r="S54" s="446"/>
      <c r="T54" s="446"/>
      <c r="U54" s="446"/>
      <c r="V54" s="446"/>
      <c r="W54" s="446"/>
      <c r="X54" s="446"/>
      <c r="Y54" s="446"/>
      <c r="Z54" s="446"/>
      <c r="AA54" s="446"/>
      <c r="AB54" s="446"/>
      <c r="AC54" s="446"/>
      <c r="AD54" s="446"/>
    </row>
    <row r="55" spans="1:30" s="781" customFormat="1" x14ac:dyDescent="0.3">
      <c r="A55" s="425"/>
      <c r="B55" s="902" t="s">
        <v>33</v>
      </c>
      <c r="C55" s="436" t="s">
        <v>46</v>
      </c>
      <c r="D55" s="437" t="s">
        <v>7</v>
      </c>
      <c r="E55" s="656">
        <v>0.65070752740779791</v>
      </c>
      <c r="F55" s="656">
        <v>0.62224006995799663</v>
      </c>
      <c r="G55" s="656">
        <v>0.59417149200766417</v>
      </c>
      <c r="H55" s="656">
        <v>0.56452409012546223</v>
      </c>
      <c r="I55" s="656">
        <v>0.53532159192448081</v>
      </c>
      <c r="J55" s="656">
        <v>0.50656399740471891</v>
      </c>
      <c r="K55" s="656">
        <v>0.47825130656617793</v>
      </c>
      <c r="L55" s="656">
        <v>0.45038351940885701</v>
      </c>
      <c r="M55" s="656">
        <v>0.43549607884081798</v>
      </c>
      <c r="N55" s="656">
        <v>0.42037084826014204</v>
      </c>
      <c r="O55" s="656">
        <v>0.40500782766682858</v>
      </c>
      <c r="P55" s="454">
        <f>+O55</f>
        <v>0.40500782766682858</v>
      </c>
      <c r="Q55" s="454">
        <f t="shared" ref="Q55:AC55" si="19">+P55</f>
        <v>0.40500782766682858</v>
      </c>
      <c r="R55" s="454">
        <f t="shared" si="19"/>
        <v>0.40500782766682858</v>
      </c>
      <c r="S55" s="454">
        <f t="shared" si="19"/>
        <v>0.40500782766682858</v>
      </c>
      <c r="T55" s="454">
        <f t="shared" si="19"/>
        <v>0.40500782766682858</v>
      </c>
      <c r="U55" s="454">
        <f t="shared" si="19"/>
        <v>0.40500782766682858</v>
      </c>
      <c r="V55" s="454">
        <f t="shared" si="19"/>
        <v>0.40500782766682858</v>
      </c>
      <c r="W55" s="454">
        <f t="shared" si="19"/>
        <v>0.40500782766682858</v>
      </c>
      <c r="X55" s="454">
        <f t="shared" si="19"/>
        <v>0.40500782766682858</v>
      </c>
      <c r="Y55" s="454">
        <f t="shared" si="19"/>
        <v>0.40500782766682858</v>
      </c>
      <c r="Z55" s="454">
        <f t="shared" si="19"/>
        <v>0.40500782766682858</v>
      </c>
      <c r="AA55" s="454">
        <f t="shared" si="19"/>
        <v>0.40500782766682858</v>
      </c>
      <c r="AB55" s="454">
        <f t="shared" si="19"/>
        <v>0.40500782766682858</v>
      </c>
      <c r="AC55" s="454">
        <f t="shared" si="19"/>
        <v>0.40500782766682858</v>
      </c>
      <c r="AD55" s="454"/>
    </row>
    <row r="56" spans="1:30" s="757" customFormat="1" x14ac:dyDescent="0.3">
      <c r="A56" s="425"/>
      <c r="B56" s="902"/>
      <c r="C56" s="436" t="s">
        <v>61</v>
      </c>
      <c r="D56" s="437" t="s">
        <v>7</v>
      </c>
      <c r="E56" s="649"/>
      <c r="F56" s="649"/>
      <c r="G56" s="649"/>
      <c r="H56" s="649"/>
      <c r="I56" s="649"/>
      <c r="J56" s="649"/>
      <c r="K56" s="649"/>
      <c r="L56" s="649"/>
      <c r="M56" s="649"/>
      <c r="N56" s="649"/>
      <c r="O56" s="649"/>
      <c r="P56" s="454">
        <f>+O56</f>
        <v>0</v>
      </c>
      <c r="Q56" s="454">
        <f t="shared" ref="Q56:AC56" si="20">+P56</f>
        <v>0</v>
      </c>
      <c r="R56" s="454">
        <f t="shared" si="20"/>
        <v>0</v>
      </c>
      <c r="S56" s="454">
        <f t="shared" si="20"/>
        <v>0</v>
      </c>
      <c r="T56" s="454">
        <f t="shared" si="20"/>
        <v>0</v>
      </c>
      <c r="U56" s="454">
        <f t="shared" si="20"/>
        <v>0</v>
      </c>
      <c r="V56" s="454">
        <f t="shared" si="20"/>
        <v>0</v>
      </c>
      <c r="W56" s="454">
        <f t="shared" si="20"/>
        <v>0</v>
      </c>
      <c r="X56" s="454">
        <f t="shared" si="20"/>
        <v>0</v>
      </c>
      <c r="Y56" s="454">
        <f t="shared" si="20"/>
        <v>0</v>
      </c>
      <c r="Z56" s="454">
        <f t="shared" si="20"/>
        <v>0</v>
      </c>
      <c r="AA56" s="454">
        <f t="shared" si="20"/>
        <v>0</v>
      </c>
      <c r="AB56" s="454">
        <f t="shared" si="20"/>
        <v>0</v>
      </c>
      <c r="AC56" s="454">
        <f t="shared" si="20"/>
        <v>0</v>
      </c>
      <c r="AD56" s="454"/>
    </row>
    <row r="57" spans="1:30" s="757" customFormat="1" ht="9.9499999999999993" customHeight="1" x14ac:dyDescent="0.3">
      <c r="A57" s="425"/>
      <c r="B57" s="425"/>
      <c r="C57" s="425"/>
      <c r="D57" s="439"/>
      <c r="E57" s="647"/>
      <c r="F57" s="647"/>
      <c r="G57" s="647"/>
      <c r="H57" s="647"/>
      <c r="I57" s="647"/>
      <c r="J57" s="647"/>
      <c r="K57" s="647"/>
      <c r="L57" s="647"/>
      <c r="M57" s="647"/>
      <c r="N57" s="647"/>
      <c r="O57" s="647"/>
      <c r="P57" s="448"/>
      <c r="Q57" s="448"/>
      <c r="R57" s="448"/>
      <c r="S57" s="448"/>
      <c r="T57" s="448"/>
      <c r="U57" s="448"/>
      <c r="V57" s="448"/>
      <c r="W57" s="448"/>
      <c r="X57" s="448"/>
      <c r="Y57" s="448"/>
      <c r="Z57" s="448"/>
      <c r="AA57" s="448"/>
      <c r="AB57" s="448"/>
      <c r="AC57" s="448"/>
      <c r="AD57" s="448"/>
    </row>
    <row r="58" spans="1:30" s="757" customFormat="1" x14ac:dyDescent="0.3">
      <c r="A58" s="425"/>
      <c r="B58" s="902" t="s">
        <v>19</v>
      </c>
      <c r="C58" s="436" t="s">
        <v>46</v>
      </c>
      <c r="D58" s="437" t="s">
        <v>384</v>
      </c>
      <c r="E58" s="654">
        <v>0.1268</v>
      </c>
      <c r="F58" s="654">
        <v>0.12570000000000001</v>
      </c>
      <c r="G58" s="654">
        <v>0.1245</v>
      </c>
      <c r="H58" s="654">
        <v>0.1239</v>
      </c>
      <c r="I58" s="654">
        <v>0.12330000000000001</v>
      </c>
      <c r="J58" s="654">
        <v>0.12280000000000001</v>
      </c>
      <c r="K58" s="654">
        <v>0.1222</v>
      </c>
      <c r="L58" s="654">
        <v>0.1216</v>
      </c>
      <c r="M58" s="654">
        <v>0.1208</v>
      </c>
      <c r="N58" s="654">
        <v>0.1201</v>
      </c>
      <c r="O58" s="654">
        <v>0.11940000000000001</v>
      </c>
      <c r="P58" s="449">
        <f>+O58</f>
        <v>0.11940000000000001</v>
      </c>
      <c r="Q58" s="449">
        <f t="shared" ref="Q58:AC58" si="21">+P58</f>
        <v>0.11940000000000001</v>
      </c>
      <c r="R58" s="449">
        <f t="shared" si="21"/>
        <v>0.11940000000000001</v>
      </c>
      <c r="S58" s="449">
        <f t="shared" si="21"/>
        <v>0.11940000000000001</v>
      </c>
      <c r="T58" s="449">
        <f t="shared" si="21"/>
        <v>0.11940000000000001</v>
      </c>
      <c r="U58" s="449">
        <f t="shared" si="21"/>
        <v>0.11940000000000001</v>
      </c>
      <c r="V58" s="449">
        <f t="shared" si="21"/>
        <v>0.11940000000000001</v>
      </c>
      <c r="W58" s="449">
        <f t="shared" si="21"/>
        <v>0.11940000000000001</v>
      </c>
      <c r="X58" s="449">
        <f t="shared" si="21"/>
        <v>0.11940000000000001</v>
      </c>
      <c r="Y58" s="449">
        <f t="shared" si="21"/>
        <v>0.11940000000000001</v>
      </c>
      <c r="Z58" s="449">
        <f t="shared" si="21"/>
        <v>0.11940000000000001</v>
      </c>
      <c r="AA58" s="449">
        <f t="shared" si="21"/>
        <v>0.11940000000000001</v>
      </c>
      <c r="AB58" s="449">
        <f t="shared" si="21"/>
        <v>0.11940000000000001</v>
      </c>
      <c r="AC58" s="449">
        <f t="shared" si="21"/>
        <v>0.11940000000000001</v>
      </c>
      <c r="AD58" s="449"/>
    </row>
    <row r="59" spans="1:30" s="757" customFormat="1" x14ac:dyDescent="0.3">
      <c r="A59" s="425"/>
      <c r="B59" s="902"/>
      <c r="C59" s="436" t="s">
        <v>61</v>
      </c>
      <c r="D59" s="437" t="s">
        <v>384</v>
      </c>
      <c r="E59" s="649"/>
      <c r="F59" s="649"/>
      <c r="G59" s="649"/>
      <c r="H59" s="649"/>
      <c r="I59" s="649"/>
      <c r="J59" s="649"/>
      <c r="K59" s="649"/>
      <c r="L59" s="649"/>
      <c r="M59" s="649"/>
      <c r="N59" s="649"/>
      <c r="O59" s="649"/>
      <c r="P59" s="449">
        <f t="shared" ref="P59:AC59" si="22">+O59</f>
        <v>0</v>
      </c>
      <c r="Q59" s="449">
        <f t="shared" si="22"/>
        <v>0</v>
      </c>
      <c r="R59" s="449">
        <f t="shared" si="22"/>
        <v>0</v>
      </c>
      <c r="S59" s="449">
        <f t="shared" si="22"/>
        <v>0</v>
      </c>
      <c r="T59" s="449">
        <f t="shared" si="22"/>
        <v>0</v>
      </c>
      <c r="U59" s="449">
        <f t="shared" si="22"/>
        <v>0</v>
      </c>
      <c r="V59" s="449">
        <f t="shared" si="22"/>
        <v>0</v>
      </c>
      <c r="W59" s="449">
        <f t="shared" si="22"/>
        <v>0</v>
      </c>
      <c r="X59" s="449">
        <f t="shared" si="22"/>
        <v>0</v>
      </c>
      <c r="Y59" s="449">
        <f t="shared" si="22"/>
        <v>0</v>
      </c>
      <c r="Z59" s="449">
        <f t="shared" si="22"/>
        <v>0</v>
      </c>
      <c r="AA59" s="449">
        <f t="shared" si="22"/>
        <v>0</v>
      </c>
      <c r="AB59" s="449">
        <f t="shared" si="22"/>
        <v>0</v>
      </c>
      <c r="AC59" s="449">
        <f t="shared" si="22"/>
        <v>0</v>
      </c>
      <c r="AD59" s="449"/>
    </row>
    <row r="60" spans="1:30" s="757" customFormat="1" ht="9.9499999999999993" customHeight="1" x14ac:dyDescent="0.3">
      <c r="A60" s="425"/>
      <c r="B60" s="425"/>
      <c r="C60" s="425"/>
      <c r="D60" s="439"/>
      <c r="E60" s="647"/>
      <c r="F60" s="647"/>
      <c r="G60" s="647"/>
      <c r="H60" s="647"/>
      <c r="I60" s="647"/>
      <c r="J60" s="647"/>
      <c r="K60" s="647"/>
      <c r="L60" s="647"/>
      <c r="M60" s="647"/>
      <c r="N60" s="647"/>
      <c r="O60" s="647"/>
      <c r="P60" s="448"/>
      <c r="Q60" s="448"/>
      <c r="R60" s="448"/>
      <c r="S60" s="448"/>
      <c r="T60" s="448"/>
      <c r="U60" s="448"/>
      <c r="V60" s="448"/>
      <c r="W60" s="448"/>
      <c r="X60" s="448"/>
      <c r="Y60" s="448"/>
      <c r="Z60" s="448"/>
      <c r="AA60" s="448"/>
      <c r="AB60" s="448"/>
      <c r="AC60" s="448"/>
      <c r="AD60" s="448"/>
    </row>
    <row r="61" spans="1:30" s="757" customFormat="1" x14ac:dyDescent="0.3">
      <c r="A61" s="425"/>
      <c r="B61" s="902" t="s">
        <v>35</v>
      </c>
      <c r="C61" s="436" t="s">
        <v>46</v>
      </c>
      <c r="D61" s="437" t="s">
        <v>4</v>
      </c>
      <c r="E61" s="651">
        <v>0.89473684210526316</v>
      </c>
      <c r="F61" s="651">
        <v>0.90526315789473688</v>
      </c>
      <c r="G61" s="651">
        <v>0.9157894736842106</v>
      </c>
      <c r="H61" s="651">
        <v>0.92736842105263162</v>
      </c>
      <c r="I61" s="651">
        <v>0.93894736842105264</v>
      </c>
      <c r="J61" s="651">
        <v>0.95052631578947377</v>
      </c>
      <c r="K61" s="651">
        <v>0.9621052631578948</v>
      </c>
      <c r="L61" s="651">
        <v>0.97368421052631593</v>
      </c>
      <c r="M61" s="651">
        <v>0.97894736842105268</v>
      </c>
      <c r="N61" s="651">
        <v>0.99</v>
      </c>
      <c r="O61" s="651">
        <v>1</v>
      </c>
      <c r="P61" s="463">
        <f>+O61</f>
        <v>1</v>
      </c>
      <c r="Q61" s="463">
        <f t="shared" ref="Q61:AC61" si="23">+P61</f>
        <v>1</v>
      </c>
      <c r="R61" s="463">
        <f t="shared" si="23"/>
        <v>1</v>
      </c>
      <c r="S61" s="463">
        <f t="shared" si="23"/>
        <v>1</v>
      </c>
      <c r="T61" s="463">
        <f t="shared" si="23"/>
        <v>1</v>
      </c>
      <c r="U61" s="463">
        <f t="shared" si="23"/>
        <v>1</v>
      </c>
      <c r="V61" s="463">
        <f t="shared" si="23"/>
        <v>1</v>
      </c>
      <c r="W61" s="463">
        <f t="shared" si="23"/>
        <v>1</v>
      </c>
      <c r="X61" s="463">
        <f t="shared" si="23"/>
        <v>1</v>
      </c>
      <c r="Y61" s="463">
        <f t="shared" si="23"/>
        <v>1</v>
      </c>
      <c r="Z61" s="463">
        <f t="shared" si="23"/>
        <v>1</v>
      </c>
      <c r="AA61" s="463">
        <f t="shared" si="23"/>
        <v>1</v>
      </c>
      <c r="AB61" s="463">
        <f t="shared" si="23"/>
        <v>1</v>
      </c>
      <c r="AC61" s="463">
        <f t="shared" si="23"/>
        <v>1</v>
      </c>
      <c r="AD61" s="463"/>
    </row>
    <row r="62" spans="1:30" s="757" customFormat="1" x14ac:dyDescent="0.3">
      <c r="A62" s="425"/>
      <c r="B62" s="902"/>
      <c r="C62" s="436" t="s">
        <v>61</v>
      </c>
      <c r="D62" s="437" t="s">
        <v>4</v>
      </c>
      <c r="E62" s="655"/>
      <c r="F62" s="657"/>
      <c r="G62" s="657"/>
      <c r="H62" s="657"/>
      <c r="I62" s="657"/>
      <c r="J62" s="657"/>
      <c r="K62" s="657"/>
      <c r="L62" s="657"/>
      <c r="M62" s="657"/>
      <c r="N62" s="657"/>
      <c r="O62" s="655"/>
      <c r="P62" s="463">
        <f t="shared" ref="P62:AC62" si="24">+O62</f>
        <v>0</v>
      </c>
      <c r="Q62" s="463">
        <f t="shared" si="24"/>
        <v>0</v>
      </c>
      <c r="R62" s="463">
        <f t="shared" si="24"/>
        <v>0</v>
      </c>
      <c r="S62" s="463">
        <f t="shared" si="24"/>
        <v>0</v>
      </c>
      <c r="T62" s="463">
        <f t="shared" si="24"/>
        <v>0</v>
      </c>
      <c r="U62" s="463">
        <f t="shared" si="24"/>
        <v>0</v>
      </c>
      <c r="V62" s="463">
        <f t="shared" si="24"/>
        <v>0</v>
      </c>
      <c r="W62" s="463">
        <f t="shared" si="24"/>
        <v>0</v>
      </c>
      <c r="X62" s="463">
        <f t="shared" si="24"/>
        <v>0</v>
      </c>
      <c r="Y62" s="463">
        <f t="shared" si="24"/>
        <v>0</v>
      </c>
      <c r="Z62" s="463">
        <f t="shared" si="24"/>
        <v>0</v>
      </c>
      <c r="AA62" s="463">
        <f t="shared" si="24"/>
        <v>0</v>
      </c>
      <c r="AB62" s="463">
        <f t="shared" si="24"/>
        <v>0</v>
      </c>
      <c r="AC62" s="463">
        <f t="shared" si="24"/>
        <v>0</v>
      </c>
      <c r="AD62" s="463"/>
    </row>
    <row r="63" spans="1:30" s="757" customFormat="1" ht="9.9499999999999993" customHeight="1" x14ac:dyDescent="0.3">
      <c r="A63" s="425"/>
      <c r="B63" s="425"/>
      <c r="C63" s="425"/>
      <c r="D63" s="426"/>
      <c r="E63" s="448"/>
      <c r="F63" s="448"/>
      <c r="G63" s="448"/>
      <c r="H63" s="448"/>
      <c r="I63" s="448"/>
      <c r="J63" s="448"/>
      <c r="K63" s="448"/>
      <c r="L63" s="448"/>
      <c r="M63" s="448"/>
      <c r="N63" s="448"/>
      <c r="O63" s="448"/>
      <c r="P63" s="448"/>
      <c r="Q63" s="448"/>
      <c r="R63" s="448"/>
      <c r="S63" s="448"/>
      <c r="T63" s="448"/>
      <c r="U63" s="448"/>
      <c r="V63" s="448"/>
      <c r="W63" s="448"/>
      <c r="X63" s="448"/>
      <c r="Y63" s="448"/>
      <c r="Z63" s="448"/>
      <c r="AA63" s="448"/>
      <c r="AB63" s="448"/>
      <c r="AC63" s="448"/>
      <c r="AD63" s="448"/>
    </row>
    <row r="64" spans="1:30" s="757" customFormat="1" x14ac:dyDescent="0.3">
      <c r="A64" s="425"/>
      <c r="B64" s="567" t="s">
        <v>76</v>
      </c>
      <c r="C64" s="440"/>
      <c r="D64" s="441"/>
      <c r="E64" s="429">
        <v>2018</v>
      </c>
      <c r="F64" s="429">
        <v>2019</v>
      </c>
      <c r="G64" s="429">
        <v>2020</v>
      </c>
      <c r="H64" s="429">
        <v>2021</v>
      </c>
      <c r="I64" s="429">
        <v>2022</v>
      </c>
      <c r="J64" s="429">
        <v>2023</v>
      </c>
      <c r="K64" s="429">
        <v>2024</v>
      </c>
      <c r="L64" s="429">
        <v>2025</v>
      </c>
      <c r="M64" s="429">
        <v>2026</v>
      </c>
      <c r="N64" s="429">
        <v>2027</v>
      </c>
      <c r="O64" s="429">
        <v>2028</v>
      </c>
      <c r="P64" s="429">
        <v>2029</v>
      </c>
      <c r="Q64" s="429">
        <v>2030</v>
      </c>
      <c r="R64" s="429">
        <v>2031</v>
      </c>
      <c r="S64" s="429">
        <v>2032</v>
      </c>
      <c r="T64" s="429">
        <v>2033</v>
      </c>
      <c r="U64" s="429">
        <v>2034</v>
      </c>
      <c r="V64" s="429">
        <v>2035</v>
      </c>
      <c r="W64" s="429">
        <v>2036</v>
      </c>
      <c r="X64" s="429">
        <v>2037</v>
      </c>
      <c r="Y64" s="429">
        <v>2038</v>
      </c>
      <c r="Z64" s="429">
        <v>2039</v>
      </c>
      <c r="AA64" s="429">
        <v>2040</v>
      </c>
      <c r="AB64" s="429">
        <v>2041</v>
      </c>
      <c r="AC64" s="429">
        <v>2042</v>
      </c>
      <c r="AD64" s="429"/>
    </row>
    <row r="65" spans="1:30" s="757" customFormat="1" ht="9.9499999999999993" customHeight="1" x14ac:dyDescent="0.3">
      <c r="A65" s="425"/>
      <c r="B65" s="399"/>
      <c r="C65" s="399"/>
      <c r="D65" s="432"/>
      <c r="E65" s="442"/>
      <c r="F65" s="442"/>
      <c r="G65" s="442"/>
      <c r="H65" s="442"/>
      <c r="I65" s="442"/>
      <c r="J65" s="442"/>
      <c r="K65" s="442"/>
      <c r="L65" s="442"/>
      <c r="M65" s="442"/>
      <c r="N65" s="443"/>
      <c r="O65" s="444"/>
      <c r="P65" s="444"/>
      <c r="Q65" s="444"/>
      <c r="R65" s="444"/>
      <c r="S65" s="444"/>
      <c r="T65" s="444"/>
      <c r="U65" s="444"/>
      <c r="V65" s="444"/>
      <c r="W65" s="444"/>
      <c r="X65" s="444"/>
      <c r="Y65" s="444"/>
      <c r="Z65" s="444"/>
      <c r="AA65" s="444"/>
      <c r="AB65" s="444"/>
      <c r="AC65" s="444"/>
      <c r="AD65" s="444"/>
    </row>
    <row r="66" spans="1:30" s="781" customFormat="1" x14ac:dyDescent="0.3">
      <c r="A66" s="425"/>
      <c r="B66" s="902" t="s">
        <v>60</v>
      </c>
      <c r="C66" s="436" t="s">
        <v>46</v>
      </c>
      <c r="D66" s="437" t="s">
        <v>18</v>
      </c>
      <c r="E66" s="643">
        <v>340736.74490929989</v>
      </c>
      <c r="F66" s="643">
        <v>343803.3756134836</v>
      </c>
      <c r="G66" s="643">
        <v>346897.60599400493</v>
      </c>
      <c r="H66" s="643">
        <v>350019.68444795097</v>
      </c>
      <c r="I66" s="643">
        <v>353169.86160798237</v>
      </c>
      <c r="J66" s="643">
        <v>356348.39036245423</v>
      </c>
      <c r="K66" s="643">
        <v>359555.5258757163</v>
      </c>
      <c r="L66" s="643">
        <v>362791.52560859767</v>
      </c>
      <c r="M66" s="643">
        <v>366056.64933907503</v>
      </c>
      <c r="N66" s="643">
        <v>369351.15918312676</v>
      </c>
      <c r="O66" s="643">
        <v>372675.31961577485</v>
      </c>
      <c r="P66" s="445">
        <f>+O66</f>
        <v>372675.31961577485</v>
      </c>
      <c r="Q66" s="445">
        <f t="shared" ref="Q66:AC66" si="25">+P66</f>
        <v>372675.31961577485</v>
      </c>
      <c r="R66" s="445">
        <f t="shared" si="25"/>
        <v>372675.31961577485</v>
      </c>
      <c r="S66" s="445">
        <f t="shared" si="25"/>
        <v>372675.31961577485</v>
      </c>
      <c r="T66" s="445">
        <f t="shared" si="25"/>
        <v>372675.31961577485</v>
      </c>
      <c r="U66" s="445">
        <f t="shared" si="25"/>
        <v>372675.31961577485</v>
      </c>
      <c r="V66" s="445">
        <f t="shared" si="25"/>
        <v>372675.31961577485</v>
      </c>
      <c r="W66" s="445">
        <f t="shared" si="25"/>
        <v>372675.31961577485</v>
      </c>
      <c r="X66" s="445">
        <f t="shared" si="25"/>
        <v>372675.31961577485</v>
      </c>
      <c r="Y66" s="445">
        <f t="shared" si="25"/>
        <v>372675.31961577485</v>
      </c>
      <c r="Z66" s="445">
        <f t="shared" si="25"/>
        <v>372675.31961577485</v>
      </c>
      <c r="AA66" s="445">
        <f t="shared" si="25"/>
        <v>372675.31961577485</v>
      </c>
      <c r="AB66" s="445">
        <f t="shared" si="25"/>
        <v>372675.31961577485</v>
      </c>
      <c r="AC66" s="445">
        <f t="shared" si="25"/>
        <v>372675.31961577485</v>
      </c>
      <c r="AD66" s="445"/>
    </row>
    <row r="67" spans="1:30" s="781" customFormat="1" x14ac:dyDescent="0.3">
      <c r="A67" s="425"/>
      <c r="B67" s="902"/>
      <c r="C67" s="436" t="s">
        <v>61</v>
      </c>
      <c r="D67" s="437" t="s">
        <v>18</v>
      </c>
      <c r="E67" s="821"/>
      <c r="F67" s="821"/>
      <c r="G67" s="821"/>
      <c r="H67" s="821"/>
      <c r="I67" s="821"/>
      <c r="J67" s="821"/>
      <c r="K67" s="821"/>
      <c r="L67" s="821"/>
      <c r="M67" s="821"/>
      <c r="N67" s="821"/>
      <c r="O67" s="821"/>
      <c r="P67" s="445">
        <f>+O67</f>
        <v>0</v>
      </c>
      <c r="Q67" s="445">
        <f t="shared" ref="Q67:AC67" si="26">+P67</f>
        <v>0</v>
      </c>
      <c r="R67" s="445">
        <f t="shared" si="26"/>
        <v>0</v>
      </c>
      <c r="S67" s="445">
        <f t="shared" si="26"/>
        <v>0</v>
      </c>
      <c r="T67" s="445">
        <f t="shared" si="26"/>
        <v>0</v>
      </c>
      <c r="U67" s="445">
        <f t="shared" si="26"/>
        <v>0</v>
      </c>
      <c r="V67" s="445">
        <f t="shared" si="26"/>
        <v>0</v>
      </c>
      <c r="W67" s="445">
        <f t="shared" si="26"/>
        <v>0</v>
      </c>
      <c r="X67" s="445">
        <f t="shared" si="26"/>
        <v>0</v>
      </c>
      <c r="Y67" s="445">
        <f t="shared" si="26"/>
        <v>0</v>
      </c>
      <c r="Z67" s="445">
        <f t="shared" si="26"/>
        <v>0</v>
      </c>
      <c r="AA67" s="445">
        <f t="shared" si="26"/>
        <v>0</v>
      </c>
      <c r="AB67" s="445">
        <f t="shared" si="26"/>
        <v>0</v>
      </c>
      <c r="AC67" s="445">
        <f t="shared" si="26"/>
        <v>0</v>
      </c>
      <c r="AD67" s="445"/>
    </row>
    <row r="68" spans="1:30" s="781" customFormat="1" ht="9.9499999999999993" customHeight="1" x14ac:dyDescent="0.3">
      <c r="A68" s="425"/>
      <c r="B68" s="436"/>
      <c r="C68" s="427"/>
      <c r="D68" s="437"/>
      <c r="E68" s="644"/>
      <c r="F68" s="644"/>
      <c r="G68" s="644"/>
      <c r="H68" s="644"/>
      <c r="I68" s="644"/>
      <c r="J68" s="644"/>
      <c r="K68" s="644"/>
      <c r="L68" s="644"/>
      <c r="M68" s="644"/>
      <c r="N68" s="644"/>
      <c r="O68" s="644"/>
      <c r="P68" s="446"/>
      <c r="Q68" s="446"/>
      <c r="R68" s="446"/>
      <c r="S68" s="446"/>
      <c r="T68" s="446"/>
      <c r="U68" s="446"/>
      <c r="V68" s="446"/>
      <c r="W68" s="446"/>
      <c r="X68" s="446"/>
      <c r="Y68" s="446"/>
      <c r="Z68" s="446"/>
      <c r="AA68" s="446"/>
      <c r="AB68" s="446"/>
      <c r="AC68" s="446"/>
      <c r="AD68" s="446"/>
    </row>
    <row r="69" spans="1:30" s="781" customFormat="1" x14ac:dyDescent="0.3">
      <c r="A69" s="425"/>
      <c r="B69" s="902" t="s">
        <v>33</v>
      </c>
      <c r="C69" s="436" t="s">
        <v>46</v>
      </c>
      <c r="D69" s="437" t="s">
        <v>7</v>
      </c>
      <c r="E69" s="645">
        <v>0.40181739</v>
      </c>
      <c r="F69" s="645">
        <v>0.40583556390000003</v>
      </c>
      <c r="G69" s="645">
        <v>0.40989391953900001</v>
      </c>
      <c r="H69" s="645">
        <v>0.41399285873439007</v>
      </c>
      <c r="I69" s="645">
        <v>0.41813278732173387</v>
      </c>
      <c r="J69" s="645">
        <v>0.42231411519495132</v>
      </c>
      <c r="K69" s="645">
        <v>0.42653725634690087</v>
      </c>
      <c r="L69" s="645">
        <v>0.43080262891036986</v>
      </c>
      <c r="M69" s="645">
        <v>0.43511065519947345</v>
      </c>
      <c r="N69" s="645">
        <v>0.43946176175146823</v>
      </c>
      <c r="O69" s="645">
        <v>0.44385637936898292</v>
      </c>
      <c r="P69" s="447">
        <f>+O69</f>
        <v>0.44385637936898292</v>
      </c>
      <c r="Q69" s="447">
        <f t="shared" ref="Q69:AC69" si="27">+P69</f>
        <v>0.44385637936898292</v>
      </c>
      <c r="R69" s="447">
        <f t="shared" si="27"/>
        <v>0.44385637936898292</v>
      </c>
      <c r="S69" s="447">
        <f t="shared" si="27"/>
        <v>0.44385637936898292</v>
      </c>
      <c r="T69" s="447">
        <f t="shared" si="27"/>
        <v>0.44385637936898292</v>
      </c>
      <c r="U69" s="447">
        <f t="shared" si="27"/>
        <v>0.44385637936898292</v>
      </c>
      <c r="V69" s="447">
        <f t="shared" si="27"/>
        <v>0.44385637936898292</v>
      </c>
      <c r="W69" s="447">
        <f t="shared" si="27"/>
        <v>0.44385637936898292</v>
      </c>
      <c r="X69" s="447">
        <f t="shared" si="27"/>
        <v>0.44385637936898292</v>
      </c>
      <c r="Y69" s="447">
        <f t="shared" si="27"/>
        <v>0.44385637936898292</v>
      </c>
      <c r="Z69" s="447">
        <f t="shared" si="27"/>
        <v>0.44385637936898292</v>
      </c>
      <c r="AA69" s="447">
        <f t="shared" si="27"/>
        <v>0.44385637936898292</v>
      </c>
      <c r="AB69" s="447">
        <f t="shared" si="27"/>
        <v>0.44385637936898292</v>
      </c>
      <c r="AC69" s="447">
        <f t="shared" si="27"/>
        <v>0.44385637936898292</v>
      </c>
      <c r="AD69" s="447"/>
    </row>
    <row r="70" spans="1:30" s="757" customFormat="1" x14ac:dyDescent="0.3">
      <c r="A70" s="425"/>
      <c r="B70" s="902"/>
      <c r="C70" s="436" t="s">
        <v>61</v>
      </c>
      <c r="D70" s="437" t="s">
        <v>7</v>
      </c>
      <c r="E70" s="646"/>
      <c r="F70" s="646"/>
      <c r="G70" s="646"/>
      <c r="H70" s="646"/>
      <c r="I70" s="646"/>
      <c r="J70" s="646"/>
      <c r="K70" s="646"/>
      <c r="L70" s="646"/>
      <c r="M70" s="646"/>
      <c r="N70" s="646"/>
      <c r="O70" s="646"/>
      <c r="P70" s="447">
        <f>+O70</f>
        <v>0</v>
      </c>
      <c r="Q70" s="447">
        <f t="shared" ref="Q70:AC70" si="28">+P70</f>
        <v>0</v>
      </c>
      <c r="R70" s="447">
        <f t="shared" si="28"/>
        <v>0</v>
      </c>
      <c r="S70" s="447">
        <f t="shared" si="28"/>
        <v>0</v>
      </c>
      <c r="T70" s="447">
        <f t="shared" si="28"/>
        <v>0</v>
      </c>
      <c r="U70" s="447">
        <f t="shared" si="28"/>
        <v>0</v>
      </c>
      <c r="V70" s="447">
        <f t="shared" si="28"/>
        <v>0</v>
      </c>
      <c r="W70" s="447">
        <f t="shared" si="28"/>
        <v>0</v>
      </c>
      <c r="X70" s="447">
        <f t="shared" si="28"/>
        <v>0</v>
      </c>
      <c r="Y70" s="447">
        <f t="shared" si="28"/>
        <v>0</v>
      </c>
      <c r="Z70" s="447">
        <f t="shared" si="28"/>
        <v>0</v>
      </c>
      <c r="AA70" s="447">
        <f t="shared" si="28"/>
        <v>0</v>
      </c>
      <c r="AB70" s="447">
        <f t="shared" si="28"/>
        <v>0</v>
      </c>
      <c r="AC70" s="447">
        <f t="shared" si="28"/>
        <v>0</v>
      </c>
      <c r="AD70" s="447"/>
    </row>
    <row r="71" spans="1:30" s="757" customFormat="1" ht="9.9499999999999993" customHeight="1" x14ac:dyDescent="0.3">
      <c r="A71" s="425"/>
      <c r="B71" s="425"/>
      <c r="C71" s="425"/>
      <c r="D71" s="439"/>
      <c r="E71" s="647"/>
      <c r="F71" s="647"/>
      <c r="G71" s="647"/>
      <c r="H71" s="647"/>
      <c r="I71" s="647"/>
      <c r="J71" s="647"/>
      <c r="K71" s="647"/>
      <c r="L71" s="647"/>
      <c r="M71" s="647"/>
      <c r="N71" s="647"/>
      <c r="O71" s="647"/>
      <c r="P71" s="448"/>
      <c r="Q71" s="448"/>
      <c r="R71" s="448"/>
      <c r="S71" s="448"/>
      <c r="T71" s="448"/>
      <c r="U71" s="448"/>
      <c r="V71" s="448"/>
      <c r="W71" s="448"/>
      <c r="X71" s="448"/>
      <c r="Y71" s="448"/>
      <c r="Z71" s="448"/>
      <c r="AA71" s="448"/>
      <c r="AB71" s="448"/>
      <c r="AC71" s="448"/>
      <c r="AD71" s="448"/>
    </row>
    <row r="72" spans="1:30" s="757" customFormat="1" x14ac:dyDescent="0.3">
      <c r="A72" s="427"/>
      <c r="B72" s="902" t="s">
        <v>148</v>
      </c>
      <c r="C72" s="436" t="s">
        <v>46</v>
      </c>
      <c r="D72" s="437" t="s">
        <v>149</v>
      </c>
      <c r="E72" s="658">
        <f>'Basic input'!F106</f>
        <v>1.3</v>
      </c>
      <c r="F72" s="658">
        <f>E72*(1+'Basic input'!$F$107)</f>
        <v>1.3260000000000001</v>
      </c>
      <c r="G72" s="658">
        <f>F72*(1+'Basic input'!$F$107)</f>
        <v>1.3525200000000002</v>
      </c>
      <c r="H72" s="658">
        <f>G72*(1+'Basic input'!$F$107)</f>
        <v>1.3795704000000002</v>
      </c>
      <c r="I72" s="658">
        <f>H72*(1+'Basic input'!$F$107)</f>
        <v>1.4071618080000001</v>
      </c>
      <c r="J72" s="658">
        <f>I72*(1+'Basic input'!$F$107)</f>
        <v>1.4353050441600002</v>
      </c>
      <c r="K72" s="658">
        <f>J72*(1+'Basic input'!$F$107)</f>
        <v>1.4640111450432003</v>
      </c>
      <c r="L72" s="658">
        <f>K72*(1+'Basic input'!$F$107)</f>
        <v>1.4932913679440643</v>
      </c>
      <c r="M72" s="658">
        <f>L72*(1+'Basic input'!$F$107)</f>
        <v>1.5231571953029455</v>
      </c>
      <c r="N72" s="658">
        <f>M72*(1+'Basic input'!$F$107)</f>
        <v>1.5536203392090044</v>
      </c>
      <c r="O72" s="658">
        <f>N72*(1+'Basic input'!$F$107)</f>
        <v>1.5846927459931845</v>
      </c>
      <c r="P72" s="358">
        <f>O72*(1+'Basic input'!$F$107)</f>
        <v>1.6163866009130483</v>
      </c>
      <c r="Q72" s="358">
        <f>P72*(1+'Basic input'!$F$107)</f>
        <v>1.6487143329313092</v>
      </c>
      <c r="R72" s="358">
        <f>Q72*(1+'Basic input'!$F$107)</f>
        <v>1.6816886195899354</v>
      </c>
      <c r="S72" s="358">
        <f>R72*(1+'Basic input'!$F$107)</f>
        <v>1.7153223919817342</v>
      </c>
      <c r="T72" s="358">
        <f>S72*(1+'Basic input'!$F$107)</f>
        <v>1.7496288398213689</v>
      </c>
      <c r="U72" s="358">
        <f>T72*(1+'Basic input'!$F$107)</f>
        <v>1.7846214166177963</v>
      </c>
      <c r="V72" s="358">
        <f>U72*(1+'Basic input'!$F$107)</f>
        <v>1.8203138449501521</v>
      </c>
      <c r="W72" s="358">
        <f>V72*(1+'Basic input'!$F$107)</f>
        <v>1.8567201218491551</v>
      </c>
      <c r="X72" s="358">
        <f>W72*(1+'Basic input'!$F$107)</f>
        <v>1.8938545242861382</v>
      </c>
      <c r="Y72" s="358">
        <f>X72*(1+'Basic input'!$F$107)</f>
        <v>1.9317316147718611</v>
      </c>
      <c r="Z72" s="358">
        <f>Y72*(1+'Basic input'!$F$107)</f>
        <v>1.9703662470672982</v>
      </c>
      <c r="AA72" s="358">
        <f>Z72*(1+'Basic input'!$F$107)</f>
        <v>2.009773572008644</v>
      </c>
      <c r="AB72" s="358">
        <f>AA72*(1+'Basic input'!$F$107)</f>
        <v>2.0499690434488169</v>
      </c>
      <c r="AC72" s="358">
        <f>AB72*(1+'Basic input'!$F$107)</f>
        <v>2.0909684243177935</v>
      </c>
      <c r="AD72" s="358"/>
    </row>
    <row r="73" spans="1:30" s="757" customFormat="1" x14ac:dyDescent="0.3">
      <c r="A73" s="329"/>
      <c r="B73" s="902"/>
      <c r="C73" s="436" t="s">
        <v>61</v>
      </c>
      <c r="D73" s="437" t="s">
        <v>149</v>
      </c>
      <c r="E73" s="646"/>
      <c r="F73" s="646"/>
      <c r="G73" s="646"/>
      <c r="H73" s="646"/>
      <c r="I73" s="646"/>
      <c r="J73" s="646"/>
      <c r="K73" s="646"/>
      <c r="L73" s="646"/>
      <c r="M73" s="646"/>
      <c r="N73" s="646"/>
      <c r="O73" s="646"/>
      <c r="P73" s="358">
        <f>O73*(1+'Basic input'!$F$107)</f>
        <v>0</v>
      </c>
      <c r="Q73" s="358">
        <f>P73*(1+'Basic input'!$F$107)</f>
        <v>0</v>
      </c>
      <c r="R73" s="358">
        <f>Q73*(1+'Basic input'!$F$107)</f>
        <v>0</v>
      </c>
      <c r="S73" s="358">
        <f>R73*(1+'Basic input'!$F$107)</f>
        <v>0</v>
      </c>
      <c r="T73" s="358">
        <f>S73*(1+'Basic input'!$F$107)</f>
        <v>0</v>
      </c>
      <c r="U73" s="358">
        <f>T73*(1+'Basic input'!$F$107)</f>
        <v>0</v>
      </c>
      <c r="V73" s="358">
        <f>U73*(1+'Basic input'!$F$107)</f>
        <v>0</v>
      </c>
      <c r="W73" s="358">
        <f>V73*(1+'Basic input'!$F$107)</f>
        <v>0</v>
      </c>
      <c r="X73" s="358">
        <f>W73*(1+'Basic input'!$F$107)</f>
        <v>0</v>
      </c>
      <c r="Y73" s="358">
        <f>X73*(1+'Basic input'!$F$107)</f>
        <v>0</v>
      </c>
      <c r="Z73" s="358">
        <f>Y73*(1+'Basic input'!$F$107)</f>
        <v>0</v>
      </c>
      <c r="AA73" s="358">
        <f>Z73*(1+'Basic input'!$F$107)</f>
        <v>0</v>
      </c>
      <c r="AB73" s="358">
        <f>AA73*(1+'Basic input'!$F$107)</f>
        <v>0</v>
      </c>
      <c r="AC73" s="358">
        <f>AB73*(1+'Basic input'!$F$107)</f>
        <v>0</v>
      </c>
      <c r="AD73" s="358"/>
    </row>
    <row r="74" spans="1:30" s="757" customFormat="1" ht="9.9499999999999993" customHeight="1" x14ac:dyDescent="0.3">
      <c r="A74" s="427"/>
      <c r="B74" s="451"/>
      <c r="C74" s="436"/>
      <c r="D74" s="437"/>
      <c r="E74" s="647"/>
      <c r="F74" s="647"/>
      <c r="G74" s="647"/>
      <c r="H74" s="647"/>
      <c r="I74" s="647"/>
      <c r="J74" s="647"/>
      <c r="K74" s="647"/>
      <c r="L74" s="647"/>
      <c r="M74" s="647"/>
      <c r="N74" s="647"/>
      <c r="O74" s="647"/>
      <c r="P74" s="448"/>
      <c r="Q74" s="448"/>
      <c r="R74" s="448"/>
      <c r="S74" s="448"/>
      <c r="T74" s="448"/>
      <c r="U74" s="448"/>
      <c r="V74" s="448"/>
      <c r="W74" s="448"/>
      <c r="X74" s="448"/>
      <c r="Y74" s="448"/>
      <c r="Z74" s="448"/>
      <c r="AA74" s="448"/>
      <c r="AB74" s="448"/>
      <c r="AC74" s="448"/>
      <c r="AD74" s="448"/>
    </row>
    <row r="75" spans="1:30" s="757" customFormat="1" x14ac:dyDescent="0.3">
      <c r="A75" s="425"/>
      <c r="B75" s="902" t="s">
        <v>19</v>
      </c>
      <c r="C75" s="436" t="s">
        <v>46</v>
      </c>
      <c r="D75" s="437" t="s">
        <v>385</v>
      </c>
      <c r="E75" s="648">
        <v>0.48950121128493085</v>
      </c>
      <c r="F75" s="648">
        <v>0.48605083435203716</v>
      </c>
      <c r="G75" s="648">
        <v>0.48262477830069517</v>
      </c>
      <c r="H75" s="648">
        <v>0.47922287169882904</v>
      </c>
      <c r="I75" s="648">
        <v>0.47584494432274693</v>
      </c>
      <c r="J75" s="648">
        <v>0.47249082714862295</v>
      </c>
      <c r="K75" s="648">
        <v>0.46916035234403963</v>
      </c>
      <c r="L75" s="648">
        <v>0.46585335325959021</v>
      </c>
      <c r="M75" s="648">
        <v>0.46256966442053965</v>
      </c>
      <c r="N75" s="648">
        <v>0.45930912151854469</v>
      </c>
      <c r="O75" s="648">
        <v>0.45607156140343241</v>
      </c>
      <c r="P75" s="452">
        <f>+O75</f>
        <v>0.45607156140343241</v>
      </c>
      <c r="Q75" s="452">
        <f t="shared" ref="Q75:AC75" si="29">+P75</f>
        <v>0.45607156140343241</v>
      </c>
      <c r="R75" s="452">
        <f t="shared" si="29"/>
        <v>0.45607156140343241</v>
      </c>
      <c r="S75" s="452">
        <f t="shared" si="29"/>
        <v>0.45607156140343241</v>
      </c>
      <c r="T75" s="452">
        <f t="shared" si="29"/>
        <v>0.45607156140343241</v>
      </c>
      <c r="U75" s="452">
        <f t="shared" si="29"/>
        <v>0.45607156140343241</v>
      </c>
      <c r="V75" s="452">
        <f t="shared" si="29"/>
        <v>0.45607156140343241</v>
      </c>
      <c r="W75" s="452">
        <f t="shared" si="29"/>
        <v>0.45607156140343241</v>
      </c>
      <c r="X75" s="452">
        <f t="shared" si="29"/>
        <v>0.45607156140343241</v>
      </c>
      <c r="Y75" s="452">
        <f t="shared" si="29"/>
        <v>0.45607156140343241</v>
      </c>
      <c r="Z75" s="452">
        <f t="shared" si="29"/>
        <v>0.45607156140343241</v>
      </c>
      <c r="AA75" s="452">
        <f t="shared" si="29"/>
        <v>0.45607156140343241</v>
      </c>
      <c r="AB75" s="452">
        <f t="shared" si="29"/>
        <v>0.45607156140343241</v>
      </c>
      <c r="AC75" s="452">
        <f t="shared" si="29"/>
        <v>0.45607156140343241</v>
      </c>
      <c r="AD75" s="452"/>
    </row>
    <row r="76" spans="1:30" s="757" customFormat="1" x14ac:dyDescent="0.3">
      <c r="A76" s="425"/>
      <c r="B76" s="902"/>
      <c r="C76" s="436" t="s">
        <v>61</v>
      </c>
      <c r="D76" s="437" t="s">
        <v>385</v>
      </c>
      <c r="E76" s="649"/>
      <c r="F76" s="649"/>
      <c r="G76" s="649"/>
      <c r="H76" s="649"/>
      <c r="I76" s="649"/>
      <c r="J76" s="649"/>
      <c r="K76" s="649"/>
      <c r="L76" s="649"/>
      <c r="M76" s="649"/>
      <c r="N76" s="649"/>
      <c r="O76" s="649"/>
      <c r="P76" s="452">
        <f>+O76</f>
        <v>0</v>
      </c>
      <c r="Q76" s="452">
        <f t="shared" ref="Q76:AC76" si="30">+P76</f>
        <v>0</v>
      </c>
      <c r="R76" s="452">
        <f t="shared" si="30"/>
        <v>0</v>
      </c>
      <c r="S76" s="452">
        <f t="shared" si="30"/>
        <v>0</v>
      </c>
      <c r="T76" s="452">
        <f t="shared" si="30"/>
        <v>0</v>
      </c>
      <c r="U76" s="452">
        <f t="shared" si="30"/>
        <v>0</v>
      </c>
      <c r="V76" s="452">
        <f t="shared" si="30"/>
        <v>0</v>
      </c>
      <c r="W76" s="452">
        <f t="shared" si="30"/>
        <v>0</v>
      </c>
      <c r="X76" s="452">
        <f t="shared" si="30"/>
        <v>0</v>
      </c>
      <c r="Y76" s="452">
        <f t="shared" si="30"/>
        <v>0</v>
      </c>
      <c r="Z76" s="452">
        <f t="shared" si="30"/>
        <v>0</v>
      </c>
      <c r="AA76" s="452">
        <f t="shared" si="30"/>
        <v>0</v>
      </c>
      <c r="AB76" s="452">
        <f t="shared" si="30"/>
        <v>0</v>
      </c>
      <c r="AC76" s="452">
        <f t="shared" si="30"/>
        <v>0</v>
      </c>
      <c r="AD76" s="452"/>
    </row>
    <row r="77" spans="1:30" s="757" customFormat="1" ht="9.9499999999999993" customHeight="1" x14ac:dyDescent="0.3">
      <c r="A77" s="346"/>
      <c r="B77" s="425"/>
      <c r="C77" s="425"/>
      <c r="D77" s="439"/>
      <c r="E77" s="647"/>
      <c r="F77" s="647"/>
      <c r="G77" s="647"/>
      <c r="H77" s="647"/>
      <c r="I77" s="647"/>
      <c r="J77" s="647"/>
      <c r="K77" s="647"/>
      <c r="L77" s="647"/>
      <c r="M77" s="647"/>
      <c r="N77" s="647"/>
      <c r="O77" s="647"/>
      <c r="P77" s="448"/>
      <c r="Q77" s="448"/>
      <c r="R77" s="448"/>
      <c r="S77" s="448"/>
      <c r="T77" s="448"/>
      <c r="U77" s="448"/>
      <c r="V77" s="448"/>
      <c r="W77" s="448"/>
      <c r="X77" s="448"/>
      <c r="Y77" s="448"/>
      <c r="Z77" s="448"/>
      <c r="AA77" s="448"/>
      <c r="AB77" s="448"/>
      <c r="AC77" s="448"/>
      <c r="AD77" s="448"/>
    </row>
    <row r="78" spans="1:30" s="757" customFormat="1" x14ac:dyDescent="0.3">
      <c r="A78" s="346"/>
      <c r="B78" s="453" t="s">
        <v>35</v>
      </c>
      <c r="C78" s="436" t="s">
        <v>46</v>
      </c>
      <c r="D78" s="437" t="s">
        <v>4</v>
      </c>
      <c r="E78" s="650">
        <v>1</v>
      </c>
      <c r="F78" s="650">
        <v>1</v>
      </c>
      <c r="G78" s="650">
        <v>1</v>
      </c>
      <c r="H78" s="650">
        <v>1</v>
      </c>
      <c r="I78" s="650">
        <v>1</v>
      </c>
      <c r="J78" s="650">
        <v>1</v>
      </c>
      <c r="K78" s="650">
        <v>1</v>
      </c>
      <c r="L78" s="650">
        <v>1</v>
      </c>
      <c r="M78" s="650">
        <v>1</v>
      </c>
      <c r="N78" s="650">
        <v>1</v>
      </c>
      <c r="O78" s="650">
        <v>1</v>
      </c>
      <c r="P78" s="609">
        <f>+O78</f>
        <v>1</v>
      </c>
      <c r="Q78" s="609">
        <f t="shared" ref="Q78:AC78" si="31">+P78</f>
        <v>1</v>
      </c>
      <c r="R78" s="609">
        <f t="shared" si="31"/>
        <v>1</v>
      </c>
      <c r="S78" s="609">
        <f t="shared" si="31"/>
        <v>1</v>
      </c>
      <c r="T78" s="609">
        <f t="shared" si="31"/>
        <v>1</v>
      </c>
      <c r="U78" s="609">
        <f t="shared" si="31"/>
        <v>1</v>
      </c>
      <c r="V78" s="609">
        <f t="shared" si="31"/>
        <v>1</v>
      </c>
      <c r="W78" s="609">
        <f t="shared" si="31"/>
        <v>1</v>
      </c>
      <c r="X78" s="609">
        <f t="shared" si="31"/>
        <v>1</v>
      </c>
      <c r="Y78" s="609">
        <f t="shared" si="31"/>
        <v>1</v>
      </c>
      <c r="Z78" s="609">
        <f t="shared" si="31"/>
        <v>1</v>
      </c>
      <c r="AA78" s="609">
        <f t="shared" si="31"/>
        <v>1</v>
      </c>
      <c r="AB78" s="609">
        <f t="shared" si="31"/>
        <v>1</v>
      </c>
      <c r="AC78" s="609">
        <f t="shared" si="31"/>
        <v>1</v>
      </c>
      <c r="AD78" s="609"/>
    </row>
    <row r="79" spans="1:30" s="757" customFormat="1" ht="9.9499999999999993" customHeight="1" x14ac:dyDescent="0.3">
      <c r="A79" s="346"/>
      <c r="B79" s="425"/>
      <c r="C79" s="425"/>
      <c r="D79" s="439"/>
      <c r="E79" s="647"/>
      <c r="F79" s="647"/>
      <c r="G79" s="647"/>
      <c r="H79" s="647"/>
      <c r="I79" s="647"/>
      <c r="J79" s="647"/>
      <c r="K79" s="647"/>
      <c r="L79" s="647"/>
      <c r="M79" s="647"/>
      <c r="N79" s="647"/>
      <c r="O79" s="647"/>
      <c r="P79" s="448"/>
      <c r="Q79" s="448"/>
      <c r="R79" s="448"/>
      <c r="S79" s="448"/>
      <c r="T79" s="448"/>
      <c r="U79" s="448"/>
      <c r="V79" s="448"/>
      <c r="W79" s="448"/>
      <c r="X79" s="448"/>
      <c r="Y79" s="448"/>
      <c r="Z79" s="448"/>
      <c r="AA79" s="448"/>
      <c r="AB79" s="448"/>
      <c r="AC79" s="448"/>
      <c r="AD79" s="448"/>
    </row>
    <row r="80" spans="1:30" s="757" customFormat="1" x14ac:dyDescent="0.3">
      <c r="A80" s="346"/>
      <c r="B80" s="453" t="s">
        <v>291</v>
      </c>
      <c r="C80" s="436" t="s">
        <v>46</v>
      </c>
      <c r="D80" s="439" t="s">
        <v>292</v>
      </c>
      <c r="E80" s="652">
        <v>463.43277061047564</v>
      </c>
      <c r="F80" s="652">
        <v>463.43277061047564</v>
      </c>
      <c r="G80" s="652">
        <v>463.43277061047564</v>
      </c>
      <c r="H80" s="652">
        <v>463.43277061047564</v>
      </c>
      <c r="I80" s="652">
        <v>463.43277061047564</v>
      </c>
      <c r="J80" s="652">
        <v>463.43277061047564</v>
      </c>
      <c r="K80" s="652">
        <v>463.43277061047564</v>
      </c>
      <c r="L80" s="652">
        <v>463.43277061047564</v>
      </c>
      <c r="M80" s="652">
        <v>463.43277061047564</v>
      </c>
      <c r="N80" s="652">
        <v>463.43277061047564</v>
      </c>
      <c r="O80" s="652">
        <v>463.43277061047564</v>
      </c>
      <c r="P80" s="610">
        <f>+O80</f>
        <v>463.43277061047564</v>
      </c>
      <c r="Q80" s="610">
        <f t="shared" ref="Q80:AC80" si="32">+P80</f>
        <v>463.43277061047564</v>
      </c>
      <c r="R80" s="610">
        <f t="shared" si="32"/>
        <v>463.43277061047564</v>
      </c>
      <c r="S80" s="610">
        <f t="shared" si="32"/>
        <v>463.43277061047564</v>
      </c>
      <c r="T80" s="610">
        <f t="shared" si="32"/>
        <v>463.43277061047564</v>
      </c>
      <c r="U80" s="610">
        <f t="shared" si="32"/>
        <v>463.43277061047564</v>
      </c>
      <c r="V80" s="610">
        <f t="shared" si="32"/>
        <v>463.43277061047564</v>
      </c>
      <c r="W80" s="610">
        <f t="shared" si="32"/>
        <v>463.43277061047564</v>
      </c>
      <c r="X80" s="610">
        <f t="shared" si="32"/>
        <v>463.43277061047564</v>
      </c>
      <c r="Y80" s="610">
        <f t="shared" si="32"/>
        <v>463.43277061047564</v>
      </c>
      <c r="Z80" s="610">
        <f t="shared" si="32"/>
        <v>463.43277061047564</v>
      </c>
      <c r="AA80" s="610">
        <f t="shared" si="32"/>
        <v>463.43277061047564</v>
      </c>
      <c r="AB80" s="610">
        <f t="shared" si="32"/>
        <v>463.43277061047564</v>
      </c>
      <c r="AC80" s="610">
        <f t="shared" si="32"/>
        <v>463.43277061047564</v>
      </c>
      <c r="AD80" s="610"/>
    </row>
    <row r="81" spans="1:30" s="757" customFormat="1" ht="21" customHeight="1" x14ac:dyDescent="0.3">
      <c r="A81" s="346"/>
      <c r="B81" s="399"/>
      <c r="C81" s="399"/>
      <c r="D81" s="432"/>
      <c r="E81" s="442"/>
      <c r="F81" s="442"/>
      <c r="G81" s="442"/>
      <c r="H81" s="442"/>
      <c r="I81" s="442"/>
      <c r="J81" s="442"/>
      <c r="K81" s="442"/>
      <c r="L81" s="442"/>
      <c r="M81" s="442"/>
      <c r="N81" s="443"/>
      <c r="O81" s="444"/>
      <c r="P81" s="444"/>
      <c r="Q81" s="444"/>
      <c r="R81" s="444"/>
      <c r="S81" s="444"/>
      <c r="T81" s="444"/>
      <c r="U81" s="444"/>
      <c r="V81" s="444"/>
      <c r="W81" s="444"/>
      <c r="X81" s="444"/>
      <c r="Y81" s="444"/>
      <c r="Z81" s="444"/>
      <c r="AA81" s="444"/>
      <c r="AB81" s="444"/>
      <c r="AC81" s="444"/>
      <c r="AD81" s="444"/>
    </row>
    <row r="82" spans="1:30" s="780" customFormat="1" ht="39.75" customHeight="1" x14ac:dyDescent="0.3">
      <c r="A82" s="430"/>
      <c r="B82" s="566" t="s">
        <v>22</v>
      </c>
      <c r="C82" s="431"/>
      <c r="D82" s="431"/>
      <c r="E82" s="431"/>
      <c r="F82" s="431"/>
      <c r="G82" s="431"/>
      <c r="H82" s="431"/>
      <c r="I82" s="431"/>
      <c r="J82" s="431"/>
      <c r="K82" s="431"/>
      <c r="L82" s="431"/>
      <c r="M82" s="431"/>
      <c r="N82" s="431"/>
      <c r="O82" s="431"/>
      <c r="P82" s="431"/>
      <c r="Q82" s="431"/>
      <c r="R82" s="431"/>
      <c r="S82" s="431"/>
      <c r="T82" s="431"/>
      <c r="U82" s="431"/>
      <c r="V82" s="431"/>
      <c r="W82" s="431"/>
      <c r="X82" s="431"/>
      <c r="Y82" s="431"/>
      <c r="Z82" s="431"/>
      <c r="AA82" s="431"/>
      <c r="AB82" s="431"/>
      <c r="AC82" s="431"/>
      <c r="AD82" s="431"/>
    </row>
    <row r="83" spans="1:30" s="757" customFormat="1" ht="9.9499999999999993" customHeight="1" x14ac:dyDescent="0.3">
      <c r="A83" s="348"/>
      <c r="B83" s="333"/>
      <c r="C83" s="333"/>
      <c r="D83" s="334"/>
      <c r="E83" s="455"/>
      <c r="F83" s="790"/>
      <c r="G83" s="790"/>
      <c r="H83" s="790"/>
      <c r="I83" s="790"/>
      <c r="J83" s="790"/>
      <c r="K83" s="790"/>
      <c r="L83" s="790"/>
      <c r="M83" s="790"/>
      <c r="N83" s="790"/>
      <c r="O83" s="790"/>
      <c r="P83" s="455"/>
      <c r="Q83" s="455"/>
      <c r="R83" s="455"/>
      <c r="S83" s="455"/>
      <c r="T83" s="455"/>
      <c r="U83" s="455"/>
      <c r="V83" s="455"/>
      <c r="W83" s="455"/>
      <c r="X83" s="455"/>
      <c r="Y83" s="455"/>
      <c r="Z83" s="455"/>
      <c r="AA83" s="455"/>
      <c r="AB83" s="455"/>
      <c r="AC83" s="455"/>
      <c r="AD83" s="455"/>
    </row>
    <row r="84" spans="1:30" s="757" customFormat="1" x14ac:dyDescent="0.3">
      <c r="A84" s="346"/>
      <c r="B84" s="563" t="s">
        <v>527</v>
      </c>
      <c r="C84" s="436"/>
      <c r="D84" s="437" t="s">
        <v>5</v>
      </c>
      <c r="E84" s="468">
        <v>8</v>
      </c>
      <c r="F84" s="791"/>
      <c r="G84" s="791"/>
      <c r="H84" s="791"/>
      <c r="I84" s="791"/>
      <c r="J84" s="791"/>
      <c r="K84" s="791"/>
      <c r="L84" s="791"/>
      <c r="M84" s="791"/>
      <c r="N84" s="791"/>
      <c r="O84" s="792"/>
      <c r="P84" s="450"/>
      <c r="Q84" s="450"/>
      <c r="R84" s="450"/>
      <c r="S84" s="450"/>
      <c r="T84" s="450"/>
      <c r="U84" s="450"/>
      <c r="V84" s="450"/>
      <c r="W84" s="450"/>
      <c r="X84" s="450"/>
      <c r="Y84" s="450"/>
      <c r="Z84" s="450"/>
      <c r="AA84" s="450"/>
      <c r="AB84" s="450"/>
      <c r="AC84" s="450"/>
      <c r="AD84" s="450"/>
    </row>
    <row r="85" spans="1:30" s="781" customFormat="1" ht="9.9499999999999993" customHeight="1" x14ac:dyDescent="0.3">
      <c r="A85" s="425"/>
      <c r="B85" s="436"/>
      <c r="C85" s="427"/>
      <c r="D85" s="437"/>
      <c r="E85" s="446"/>
      <c r="F85" s="793"/>
      <c r="G85" s="793"/>
      <c r="H85" s="793"/>
      <c r="I85" s="793"/>
      <c r="J85" s="793"/>
      <c r="K85" s="793"/>
      <c r="L85" s="793"/>
      <c r="M85" s="793"/>
      <c r="N85" s="793"/>
      <c r="O85" s="793"/>
      <c r="P85" s="446"/>
      <c r="Q85" s="446"/>
      <c r="R85" s="446"/>
      <c r="S85" s="446"/>
      <c r="T85" s="446"/>
      <c r="U85" s="446"/>
      <c r="V85" s="446"/>
      <c r="W85" s="446"/>
      <c r="X85" s="446"/>
      <c r="Y85" s="446"/>
      <c r="Z85" s="446"/>
      <c r="AA85" s="446"/>
      <c r="AB85" s="446"/>
      <c r="AC85" s="446"/>
      <c r="AD85" s="446"/>
    </row>
    <row r="86" spans="1:30" s="757" customFormat="1" x14ac:dyDescent="0.3">
      <c r="A86" s="427"/>
      <c r="B86" s="435" t="s">
        <v>31</v>
      </c>
      <c r="C86" s="425"/>
      <c r="D86" s="439" t="s">
        <v>4</v>
      </c>
      <c r="E86" s="469">
        <v>0</v>
      </c>
      <c r="F86" s="791"/>
      <c r="G86" s="791"/>
      <c r="H86" s="791"/>
      <c r="I86" s="791"/>
      <c r="J86" s="791"/>
      <c r="K86" s="791"/>
      <c r="L86" s="791"/>
      <c r="M86" s="791"/>
      <c r="N86" s="791"/>
      <c r="O86" s="791"/>
      <c r="P86" s="448"/>
      <c r="Q86" s="448"/>
      <c r="R86" s="448"/>
      <c r="S86" s="448"/>
      <c r="T86" s="448"/>
      <c r="U86" s="448"/>
      <c r="V86" s="448"/>
      <c r="W86" s="448"/>
      <c r="X86" s="448"/>
      <c r="Y86" s="448"/>
      <c r="Z86" s="448"/>
      <c r="AA86" s="448"/>
      <c r="AB86" s="448"/>
      <c r="AC86" s="448"/>
      <c r="AD86" s="448"/>
    </row>
    <row r="87" spans="1:30" s="757" customFormat="1" ht="9.9499999999999993" customHeight="1" x14ac:dyDescent="0.3">
      <c r="A87" s="427"/>
      <c r="B87" s="425"/>
      <c r="C87" s="425"/>
      <c r="D87" s="439"/>
      <c r="E87" s="448"/>
      <c r="F87" s="791"/>
      <c r="G87" s="791"/>
      <c r="H87" s="791"/>
      <c r="I87" s="791"/>
      <c r="J87" s="791"/>
      <c r="K87" s="791"/>
      <c r="L87" s="791"/>
      <c r="M87" s="791"/>
      <c r="N87" s="791"/>
      <c r="O87" s="791"/>
      <c r="P87" s="448"/>
      <c r="Q87" s="448"/>
      <c r="R87" s="448"/>
      <c r="S87" s="448"/>
      <c r="T87" s="448"/>
      <c r="U87" s="448"/>
      <c r="V87" s="448"/>
      <c r="W87" s="448"/>
      <c r="X87" s="448"/>
      <c r="Y87" s="448"/>
      <c r="Z87" s="448"/>
      <c r="AA87" s="448"/>
      <c r="AB87" s="448"/>
      <c r="AC87" s="448"/>
      <c r="AD87" s="448"/>
    </row>
    <row r="88" spans="1:30" s="757" customFormat="1" x14ac:dyDescent="0.3">
      <c r="A88" s="350"/>
      <c r="B88" s="567" t="s">
        <v>66</v>
      </c>
      <c r="C88" s="440"/>
      <c r="D88" s="441"/>
      <c r="E88" s="429">
        <v>2018</v>
      </c>
      <c r="F88" s="429">
        <v>2019</v>
      </c>
      <c r="G88" s="429">
        <v>2020</v>
      </c>
      <c r="H88" s="429">
        <v>2021</v>
      </c>
      <c r="I88" s="429">
        <v>2022</v>
      </c>
      <c r="J88" s="429">
        <v>2023</v>
      </c>
      <c r="K88" s="429">
        <v>2024</v>
      </c>
      <c r="L88" s="429">
        <v>2025</v>
      </c>
      <c r="M88" s="429">
        <v>2026</v>
      </c>
      <c r="N88" s="429">
        <v>2027</v>
      </c>
      <c r="O88" s="429">
        <v>2028</v>
      </c>
      <c r="P88" s="429">
        <v>2029</v>
      </c>
      <c r="Q88" s="429">
        <v>2030</v>
      </c>
      <c r="R88" s="429">
        <v>2031</v>
      </c>
      <c r="S88" s="429">
        <v>2032</v>
      </c>
      <c r="T88" s="429">
        <v>2033</v>
      </c>
      <c r="U88" s="429">
        <v>2034</v>
      </c>
      <c r="V88" s="429">
        <v>2035</v>
      </c>
      <c r="W88" s="429">
        <v>2036</v>
      </c>
      <c r="X88" s="429">
        <v>2037</v>
      </c>
      <c r="Y88" s="429">
        <v>2038</v>
      </c>
      <c r="Z88" s="429">
        <v>2039</v>
      </c>
      <c r="AA88" s="429">
        <v>2040</v>
      </c>
      <c r="AB88" s="429">
        <v>2041</v>
      </c>
      <c r="AC88" s="429">
        <v>2042</v>
      </c>
      <c r="AD88" s="429"/>
    </row>
    <row r="89" spans="1:30" s="757" customFormat="1" ht="9.9499999999999993" customHeight="1" x14ac:dyDescent="0.3">
      <c r="A89" s="329"/>
      <c r="B89" s="434"/>
      <c r="C89" s="399"/>
      <c r="D89" s="432"/>
      <c r="E89" s="442"/>
      <c r="F89" s="442"/>
      <c r="G89" s="442"/>
      <c r="H89" s="442"/>
      <c r="I89" s="442"/>
      <c r="J89" s="442"/>
      <c r="K89" s="442"/>
      <c r="L89" s="442"/>
      <c r="M89" s="442"/>
      <c r="N89" s="443"/>
      <c r="O89" s="444"/>
      <c r="P89" s="444"/>
      <c r="Q89" s="444"/>
      <c r="R89" s="444"/>
      <c r="S89" s="444"/>
      <c r="T89" s="444"/>
      <c r="U89" s="444"/>
      <c r="V89" s="444"/>
      <c r="W89" s="444"/>
      <c r="X89" s="444"/>
      <c r="Y89" s="444"/>
      <c r="Z89" s="444"/>
      <c r="AA89" s="444"/>
      <c r="AB89" s="444"/>
      <c r="AC89" s="444"/>
      <c r="AD89" s="444"/>
    </row>
    <row r="90" spans="1:30" s="781" customFormat="1" x14ac:dyDescent="0.3">
      <c r="A90" s="329"/>
      <c r="B90" s="902" t="s">
        <v>60</v>
      </c>
      <c r="C90" s="436" t="s">
        <v>47</v>
      </c>
      <c r="D90" s="437" t="s">
        <v>18</v>
      </c>
      <c r="E90" s="643">
        <v>70000</v>
      </c>
      <c r="F90" s="643">
        <v>68073.439170202473</v>
      </c>
      <c r="G90" s="643">
        <v>66199.901720846508</v>
      </c>
      <c r="H90" s="643">
        <v>64377.928326677516</v>
      </c>
      <c r="I90" s="643">
        <v>62606.099826424805</v>
      </c>
      <c r="J90" s="643">
        <v>60883.036117396456</v>
      </c>
      <c r="K90" s="643">
        <v>59207.395080497532</v>
      </c>
      <c r="L90" s="643">
        <v>57577.871534834194</v>
      </c>
      <c r="M90" s="643">
        <v>55993.196221089536</v>
      </c>
      <c r="N90" s="643">
        <v>54452.134812879274</v>
      </c>
      <c r="O90" s="643">
        <v>52953.486955317159</v>
      </c>
      <c r="P90" s="445">
        <f>+O90</f>
        <v>52953.486955317159</v>
      </c>
      <c r="Q90" s="445">
        <f t="shared" ref="Q90:AC90" si="33">+P90</f>
        <v>52953.486955317159</v>
      </c>
      <c r="R90" s="445">
        <f t="shared" si="33"/>
        <v>52953.486955317159</v>
      </c>
      <c r="S90" s="445">
        <f t="shared" si="33"/>
        <v>52953.486955317159</v>
      </c>
      <c r="T90" s="445">
        <f t="shared" si="33"/>
        <v>52953.486955317159</v>
      </c>
      <c r="U90" s="445">
        <f t="shared" si="33"/>
        <v>52953.486955317159</v>
      </c>
      <c r="V90" s="445">
        <f t="shared" si="33"/>
        <v>52953.486955317159</v>
      </c>
      <c r="W90" s="445">
        <f t="shared" si="33"/>
        <v>52953.486955317159</v>
      </c>
      <c r="X90" s="445">
        <f t="shared" si="33"/>
        <v>52953.486955317159</v>
      </c>
      <c r="Y90" s="445">
        <f t="shared" si="33"/>
        <v>52953.486955317159</v>
      </c>
      <c r="Z90" s="445">
        <f t="shared" si="33"/>
        <v>52953.486955317159</v>
      </c>
      <c r="AA90" s="445">
        <f t="shared" si="33"/>
        <v>52953.486955317159</v>
      </c>
      <c r="AB90" s="445">
        <f t="shared" si="33"/>
        <v>52953.486955317159</v>
      </c>
      <c r="AC90" s="445">
        <f t="shared" si="33"/>
        <v>52953.486955317159</v>
      </c>
      <c r="AD90" s="445"/>
    </row>
    <row r="91" spans="1:30" s="781" customFormat="1" x14ac:dyDescent="0.3">
      <c r="A91" s="329"/>
      <c r="B91" s="902"/>
      <c r="C91" s="436" t="s">
        <v>46</v>
      </c>
      <c r="D91" s="437" t="s">
        <v>18</v>
      </c>
      <c r="E91" s="643">
        <v>70000</v>
      </c>
      <c r="F91" s="643">
        <v>67345.809131356174</v>
      </c>
      <c r="G91" s="643">
        <v>64792.257250815092</v>
      </c>
      <c r="H91" s="643">
        <v>62335.528428616017</v>
      </c>
      <c r="I91" s="643">
        <v>59971.951423654296</v>
      </c>
      <c r="J91" s="643">
        <v>57697.994197319807</v>
      </c>
      <c r="K91" s="643">
        <v>55510.258635354228</v>
      </c>
      <c r="L91" s="643">
        <v>53405.475469839737</v>
      </c>
      <c r="M91" s="643">
        <v>51380.49939373073</v>
      </c>
      <c r="N91" s="643">
        <v>49432.304360627873</v>
      </c>
      <c r="O91" s="643">
        <v>47557.979062770719</v>
      </c>
      <c r="P91" s="445">
        <f t="shared" ref="P91:AC91" si="34">+O91</f>
        <v>47557.979062770719</v>
      </c>
      <c r="Q91" s="445">
        <f t="shared" si="34"/>
        <v>47557.979062770719</v>
      </c>
      <c r="R91" s="445">
        <f t="shared" si="34"/>
        <v>47557.979062770719</v>
      </c>
      <c r="S91" s="445">
        <f t="shared" si="34"/>
        <v>47557.979062770719</v>
      </c>
      <c r="T91" s="445">
        <f t="shared" si="34"/>
        <v>47557.979062770719</v>
      </c>
      <c r="U91" s="445">
        <f t="shared" si="34"/>
        <v>47557.979062770719</v>
      </c>
      <c r="V91" s="445">
        <f t="shared" si="34"/>
        <v>47557.979062770719</v>
      </c>
      <c r="W91" s="445">
        <f t="shared" si="34"/>
        <v>47557.979062770719</v>
      </c>
      <c r="X91" s="445">
        <f t="shared" si="34"/>
        <v>47557.979062770719</v>
      </c>
      <c r="Y91" s="445">
        <f t="shared" si="34"/>
        <v>47557.979062770719</v>
      </c>
      <c r="Z91" s="445">
        <f t="shared" si="34"/>
        <v>47557.979062770719</v>
      </c>
      <c r="AA91" s="445">
        <f t="shared" si="34"/>
        <v>47557.979062770719</v>
      </c>
      <c r="AB91" s="445">
        <f t="shared" si="34"/>
        <v>47557.979062770719</v>
      </c>
      <c r="AC91" s="445">
        <f t="shared" si="34"/>
        <v>47557.979062770719</v>
      </c>
      <c r="AD91" s="445"/>
    </row>
    <row r="92" spans="1:30" s="781" customFormat="1" x14ac:dyDescent="0.3">
      <c r="A92" s="427"/>
      <c r="B92" s="902"/>
      <c r="C92" s="436" t="s">
        <v>48</v>
      </c>
      <c r="D92" s="437" t="s">
        <v>18</v>
      </c>
      <c r="E92" s="643">
        <v>70000</v>
      </c>
      <c r="F92" s="643">
        <v>59385.701322590314</v>
      </c>
      <c r="G92" s="643">
        <v>50380.878879655786</v>
      </c>
      <c r="H92" s="643">
        <v>49461.035430704113</v>
      </c>
      <c r="I92" s="643">
        <v>48557.986289223743</v>
      </c>
      <c r="J92" s="643">
        <v>46301.959156109056</v>
      </c>
      <c r="K92" s="643">
        <v>44150.748116376708</v>
      </c>
      <c r="L92" s="643">
        <v>42099.48336448639</v>
      </c>
      <c r="M92" s="643">
        <v>40143.521348378861</v>
      </c>
      <c r="N92" s="643">
        <v>38278.434257631649</v>
      </c>
      <c r="O92" s="643">
        <v>36500</v>
      </c>
      <c r="P92" s="445">
        <f t="shared" ref="P92:AC92" si="35">+O92</f>
        <v>36500</v>
      </c>
      <c r="Q92" s="445">
        <f t="shared" si="35"/>
        <v>36500</v>
      </c>
      <c r="R92" s="445">
        <f t="shared" si="35"/>
        <v>36500</v>
      </c>
      <c r="S92" s="445">
        <f t="shared" si="35"/>
        <v>36500</v>
      </c>
      <c r="T92" s="445">
        <f t="shared" si="35"/>
        <v>36500</v>
      </c>
      <c r="U92" s="445">
        <f t="shared" si="35"/>
        <v>36500</v>
      </c>
      <c r="V92" s="445">
        <f t="shared" si="35"/>
        <v>36500</v>
      </c>
      <c r="W92" s="445">
        <f t="shared" si="35"/>
        <v>36500</v>
      </c>
      <c r="X92" s="445">
        <f t="shared" si="35"/>
        <v>36500</v>
      </c>
      <c r="Y92" s="445">
        <f t="shared" si="35"/>
        <v>36500</v>
      </c>
      <c r="Z92" s="445">
        <f t="shared" si="35"/>
        <v>36500</v>
      </c>
      <c r="AA92" s="445">
        <f t="shared" si="35"/>
        <v>36500</v>
      </c>
      <c r="AB92" s="445">
        <f t="shared" si="35"/>
        <v>36500</v>
      </c>
      <c r="AC92" s="445">
        <f t="shared" si="35"/>
        <v>36500</v>
      </c>
      <c r="AD92" s="445"/>
    </row>
    <row r="93" spans="1:30" s="781" customFormat="1" x14ac:dyDescent="0.3">
      <c r="A93" s="425"/>
      <c r="B93" s="902"/>
      <c r="C93" s="436" t="s">
        <v>61</v>
      </c>
      <c r="D93" s="437" t="s">
        <v>18</v>
      </c>
      <c r="E93" s="821"/>
      <c r="F93" s="821"/>
      <c r="G93" s="821"/>
      <c r="H93" s="821"/>
      <c r="I93" s="821"/>
      <c r="J93" s="821"/>
      <c r="K93" s="821"/>
      <c r="L93" s="821"/>
      <c r="M93" s="821"/>
      <c r="N93" s="821"/>
      <c r="O93" s="821"/>
      <c r="P93" s="445">
        <f t="shared" ref="P93:AC93" si="36">+O93</f>
        <v>0</v>
      </c>
      <c r="Q93" s="445">
        <f t="shared" si="36"/>
        <v>0</v>
      </c>
      <c r="R93" s="445">
        <f t="shared" si="36"/>
        <v>0</v>
      </c>
      <c r="S93" s="445">
        <f t="shared" si="36"/>
        <v>0</v>
      </c>
      <c r="T93" s="445">
        <f t="shared" si="36"/>
        <v>0</v>
      </c>
      <c r="U93" s="445">
        <f t="shared" si="36"/>
        <v>0</v>
      </c>
      <c r="V93" s="445">
        <f t="shared" si="36"/>
        <v>0</v>
      </c>
      <c r="W93" s="445">
        <f t="shared" si="36"/>
        <v>0</v>
      </c>
      <c r="X93" s="445">
        <f t="shared" si="36"/>
        <v>0</v>
      </c>
      <c r="Y93" s="445">
        <f t="shared" si="36"/>
        <v>0</v>
      </c>
      <c r="Z93" s="445">
        <f t="shared" si="36"/>
        <v>0</v>
      </c>
      <c r="AA93" s="445">
        <f t="shared" si="36"/>
        <v>0</v>
      </c>
      <c r="AB93" s="445">
        <f t="shared" si="36"/>
        <v>0</v>
      </c>
      <c r="AC93" s="445">
        <f t="shared" si="36"/>
        <v>0</v>
      </c>
      <c r="AD93" s="445"/>
    </row>
    <row r="94" spans="1:30" s="781" customFormat="1" ht="9.9499999999999993" customHeight="1" x14ac:dyDescent="0.3">
      <c r="A94" s="425"/>
      <c r="B94" s="436"/>
      <c r="C94" s="427"/>
      <c r="D94" s="437"/>
      <c r="E94" s="644"/>
      <c r="F94" s="644"/>
      <c r="G94" s="644"/>
      <c r="H94" s="644"/>
      <c r="I94" s="644"/>
      <c r="J94" s="644"/>
      <c r="K94" s="644"/>
      <c r="L94" s="644"/>
      <c r="M94" s="644"/>
      <c r="N94" s="644"/>
      <c r="O94" s="644"/>
      <c r="P94" s="446"/>
      <c r="Q94" s="446"/>
      <c r="R94" s="446"/>
      <c r="S94" s="446"/>
      <c r="T94" s="446"/>
      <c r="U94" s="446"/>
      <c r="V94" s="446"/>
      <c r="W94" s="446"/>
      <c r="X94" s="446"/>
      <c r="Y94" s="446"/>
      <c r="Z94" s="446"/>
      <c r="AA94" s="446"/>
      <c r="AB94" s="446"/>
      <c r="AC94" s="446"/>
      <c r="AD94" s="446"/>
    </row>
    <row r="95" spans="1:30" s="781" customFormat="1" x14ac:dyDescent="0.3">
      <c r="A95" s="425"/>
      <c r="B95" s="902" t="s">
        <v>33</v>
      </c>
      <c r="C95" s="436" t="s">
        <v>46</v>
      </c>
      <c r="D95" s="437" t="s">
        <v>7</v>
      </c>
      <c r="E95" s="656">
        <v>0.04</v>
      </c>
      <c r="F95" s="656">
        <v>3.7846591776551058E-2</v>
      </c>
      <c r="G95" s="656">
        <v>3.5809112727522553E-2</v>
      </c>
      <c r="H95" s="656">
        <v>3.3881321781976122E-2</v>
      </c>
      <c r="I95" s="656">
        <v>3.2057313858310441E-2</v>
      </c>
      <c r="J95" s="656">
        <v>3.0331501776206204E-2</v>
      </c>
      <c r="K95" s="656">
        <v>2.8698599142345238E-2</v>
      </c>
      <c r="L95" s="656">
        <v>2.7153604157480464E-2</v>
      </c>
      <c r="M95" s="656">
        <v>2.5691784295255569E-2</v>
      </c>
      <c r="N95" s="656">
        <v>2.4308661805843575E-2</v>
      </c>
      <c r="O95" s="656">
        <v>2.3E-2</v>
      </c>
      <c r="P95" s="454">
        <f>+O95</f>
        <v>2.3E-2</v>
      </c>
      <c r="Q95" s="454">
        <f t="shared" ref="Q95:AC95" si="37">+P95</f>
        <v>2.3E-2</v>
      </c>
      <c r="R95" s="454">
        <f t="shared" si="37"/>
        <v>2.3E-2</v>
      </c>
      <c r="S95" s="454">
        <f t="shared" si="37"/>
        <v>2.3E-2</v>
      </c>
      <c r="T95" s="454">
        <f t="shared" si="37"/>
        <v>2.3E-2</v>
      </c>
      <c r="U95" s="454">
        <f t="shared" si="37"/>
        <v>2.3E-2</v>
      </c>
      <c r="V95" s="454">
        <f t="shared" si="37"/>
        <v>2.3E-2</v>
      </c>
      <c r="W95" s="454">
        <f t="shared" si="37"/>
        <v>2.3E-2</v>
      </c>
      <c r="X95" s="454">
        <f t="shared" si="37"/>
        <v>2.3E-2</v>
      </c>
      <c r="Y95" s="454">
        <f t="shared" si="37"/>
        <v>2.3E-2</v>
      </c>
      <c r="Z95" s="454">
        <f t="shared" si="37"/>
        <v>2.3E-2</v>
      </c>
      <c r="AA95" s="454">
        <f t="shared" si="37"/>
        <v>2.3E-2</v>
      </c>
      <c r="AB95" s="454">
        <f t="shared" si="37"/>
        <v>2.3E-2</v>
      </c>
      <c r="AC95" s="454">
        <f t="shared" si="37"/>
        <v>2.3E-2</v>
      </c>
      <c r="AD95" s="454"/>
    </row>
    <row r="96" spans="1:30" s="757" customFormat="1" x14ac:dyDescent="0.3">
      <c r="A96" s="425"/>
      <c r="B96" s="902"/>
      <c r="C96" s="436" t="s">
        <v>61</v>
      </c>
      <c r="D96" s="437" t="s">
        <v>7</v>
      </c>
      <c r="E96" s="649"/>
      <c r="F96" s="649"/>
      <c r="G96" s="649"/>
      <c r="H96" s="649"/>
      <c r="I96" s="649"/>
      <c r="J96" s="649"/>
      <c r="K96" s="649"/>
      <c r="L96" s="649"/>
      <c r="M96" s="649"/>
      <c r="N96" s="649"/>
      <c r="O96" s="649"/>
      <c r="P96" s="454">
        <f>+O96</f>
        <v>0</v>
      </c>
      <c r="Q96" s="454">
        <f t="shared" ref="Q96:AC96" si="38">+P96</f>
        <v>0</v>
      </c>
      <c r="R96" s="454">
        <f t="shared" si="38"/>
        <v>0</v>
      </c>
      <c r="S96" s="454">
        <f t="shared" si="38"/>
        <v>0</v>
      </c>
      <c r="T96" s="454">
        <f t="shared" si="38"/>
        <v>0</v>
      </c>
      <c r="U96" s="454">
        <f t="shared" si="38"/>
        <v>0</v>
      </c>
      <c r="V96" s="454">
        <f t="shared" si="38"/>
        <v>0</v>
      </c>
      <c r="W96" s="454">
        <f t="shared" si="38"/>
        <v>0</v>
      </c>
      <c r="X96" s="454">
        <f t="shared" si="38"/>
        <v>0</v>
      </c>
      <c r="Y96" s="454">
        <f t="shared" si="38"/>
        <v>0</v>
      </c>
      <c r="Z96" s="454">
        <f t="shared" si="38"/>
        <v>0</v>
      </c>
      <c r="AA96" s="454">
        <f t="shared" si="38"/>
        <v>0</v>
      </c>
      <c r="AB96" s="454">
        <f t="shared" si="38"/>
        <v>0</v>
      </c>
      <c r="AC96" s="454">
        <f t="shared" si="38"/>
        <v>0</v>
      </c>
      <c r="AD96" s="454"/>
    </row>
    <row r="97" spans="1:30" s="757" customFormat="1" ht="9.9499999999999993" customHeight="1" x14ac:dyDescent="0.3">
      <c r="A97" s="425"/>
      <c r="B97" s="425"/>
      <c r="C97" s="425"/>
      <c r="D97" s="439"/>
      <c r="E97" s="647"/>
      <c r="F97" s="647"/>
      <c r="G97" s="647"/>
      <c r="H97" s="647"/>
      <c r="I97" s="647"/>
      <c r="J97" s="647"/>
      <c r="K97" s="647"/>
      <c r="L97" s="647"/>
      <c r="M97" s="647"/>
      <c r="N97" s="647"/>
      <c r="O97" s="647"/>
      <c r="P97" s="448"/>
      <c r="Q97" s="448"/>
      <c r="R97" s="448"/>
      <c r="S97" s="448"/>
      <c r="T97" s="448"/>
      <c r="U97" s="448"/>
      <c r="V97" s="448"/>
      <c r="W97" s="448"/>
      <c r="X97" s="448"/>
      <c r="Y97" s="448"/>
      <c r="Z97" s="448"/>
      <c r="AA97" s="448"/>
      <c r="AB97" s="448"/>
      <c r="AC97" s="448"/>
      <c r="AD97" s="448"/>
    </row>
    <row r="98" spans="1:30" s="757" customFormat="1" x14ac:dyDescent="0.3">
      <c r="A98" s="425"/>
      <c r="B98" s="902" t="s">
        <v>19</v>
      </c>
      <c r="C98" s="436" t="s">
        <v>46</v>
      </c>
      <c r="D98" s="437" t="s">
        <v>384</v>
      </c>
      <c r="E98" s="659">
        <v>8.0000000000000002E-3</v>
      </c>
      <c r="F98" s="659">
        <v>7.9000000000000008E-3</v>
      </c>
      <c r="G98" s="659">
        <v>7.7999999999999996E-3</v>
      </c>
      <c r="H98" s="659">
        <v>7.7000000000000002E-3</v>
      </c>
      <c r="I98" s="659">
        <v>7.6E-3</v>
      </c>
      <c r="J98" s="659">
        <v>7.4999999999999997E-3</v>
      </c>
      <c r="K98" s="659">
        <v>7.4000000000000003E-3</v>
      </c>
      <c r="L98" s="659">
        <v>7.3000000000000001E-3</v>
      </c>
      <c r="M98" s="659">
        <v>7.1999999999999998E-3</v>
      </c>
      <c r="N98" s="659">
        <v>7.1000000000000004E-3</v>
      </c>
      <c r="O98" s="659">
        <v>7.0000000000000001E-3</v>
      </c>
      <c r="P98" s="456">
        <f>+O98</f>
        <v>7.0000000000000001E-3</v>
      </c>
      <c r="Q98" s="456">
        <f t="shared" ref="Q98:AC98" si="39">+P98</f>
        <v>7.0000000000000001E-3</v>
      </c>
      <c r="R98" s="456">
        <f t="shared" si="39"/>
        <v>7.0000000000000001E-3</v>
      </c>
      <c r="S98" s="456">
        <f t="shared" si="39"/>
        <v>7.0000000000000001E-3</v>
      </c>
      <c r="T98" s="456">
        <f t="shared" si="39"/>
        <v>7.0000000000000001E-3</v>
      </c>
      <c r="U98" s="456">
        <f t="shared" si="39"/>
        <v>7.0000000000000001E-3</v>
      </c>
      <c r="V98" s="456">
        <f t="shared" si="39"/>
        <v>7.0000000000000001E-3</v>
      </c>
      <c r="W98" s="456">
        <f t="shared" si="39"/>
        <v>7.0000000000000001E-3</v>
      </c>
      <c r="X98" s="456">
        <f t="shared" si="39"/>
        <v>7.0000000000000001E-3</v>
      </c>
      <c r="Y98" s="456">
        <f t="shared" si="39"/>
        <v>7.0000000000000001E-3</v>
      </c>
      <c r="Z98" s="456">
        <f t="shared" si="39"/>
        <v>7.0000000000000001E-3</v>
      </c>
      <c r="AA98" s="456">
        <f t="shared" si="39"/>
        <v>7.0000000000000001E-3</v>
      </c>
      <c r="AB98" s="456">
        <f t="shared" si="39"/>
        <v>7.0000000000000001E-3</v>
      </c>
      <c r="AC98" s="456">
        <f t="shared" si="39"/>
        <v>7.0000000000000001E-3</v>
      </c>
      <c r="AD98" s="456"/>
    </row>
    <row r="99" spans="1:30" s="757" customFormat="1" x14ac:dyDescent="0.3">
      <c r="A99" s="329"/>
      <c r="B99" s="902"/>
      <c r="C99" s="436" t="s">
        <v>61</v>
      </c>
      <c r="D99" s="437" t="s">
        <v>384</v>
      </c>
      <c r="E99" s="660"/>
      <c r="F99" s="660"/>
      <c r="G99" s="660"/>
      <c r="H99" s="660"/>
      <c r="I99" s="660"/>
      <c r="J99" s="660"/>
      <c r="K99" s="660"/>
      <c r="L99" s="660"/>
      <c r="M99" s="660"/>
      <c r="N99" s="660"/>
      <c r="O99" s="660"/>
      <c r="P99" s="456">
        <f>+O99</f>
        <v>0</v>
      </c>
      <c r="Q99" s="456">
        <f t="shared" ref="Q99:AC99" si="40">+P99</f>
        <v>0</v>
      </c>
      <c r="R99" s="456">
        <f t="shared" si="40"/>
        <v>0</v>
      </c>
      <c r="S99" s="456">
        <f t="shared" si="40"/>
        <v>0</v>
      </c>
      <c r="T99" s="456">
        <f t="shared" si="40"/>
        <v>0</v>
      </c>
      <c r="U99" s="456">
        <f t="shared" si="40"/>
        <v>0</v>
      </c>
      <c r="V99" s="456">
        <f t="shared" si="40"/>
        <v>0</v>
      </c>
      <c r="W99" s="456">
        <f t="shared" si="40"/>
        <v>0</v>
      </c>
      <c r="X99" s="456">
        <f t="shared" si="40"/>
        <v>0</v>
      </c>
      <c r="Y99" s="456">
        <f t="shared" si="40"/>
        <v>0</v>
      </c>
      <c r="Z99" s="456">
        <f t="shared" si="40"/>
        <v>0</v>
      </c>
      <c r="AA99" s="456">
        <f t="shared" si="40"/>
        <v>0</v>
      </c>
      <c r="AB99" s="456">
        <f t="shared" si="40"/>
        <v>0</v>
      </c>
      <c r="AC99" s="456">
        <f t="shared" si="40"/>
        <v>0</v>
      </c>
      <c r="AD99" s="456"/>
    </row>
    <row r="100" spans="1:30" s="757" customFormat="1" ht="9.9499999999999993" customHeight="1" x14ac:dyDescent="0.3">
      <c r="A100" s="329"/>
      <c r="B100" s="425"/>
      <c r="C100" s="425"/>
      <c r="D100" s="439"/>
      <c r="E100" s="647"/>
      <c r="F100" s="647"/>
      <c r="G100" s="647"/>
      <c r="H100" s="647"/>
      <c r="I100" s="647"/>
      <c r="J100" s="647"/>
      <c r="K100" s="647"/>
      <c r="L100" s="647"/>
      <c r="M100" s="647"/>
      <c r="N100" s="647"/>
      <c r="O100" s="647"/>
      <c r="P100" s="448"/>
      <c r="Q100" s="448"/>
      <c r="R100" s="448"/>
      <c r="S100" s="448"/>
      <c r="T100" s="448"/>
      <c r="U100" s="448"/>
      <c r="V100" s="448"/>
      <c r="W100" s="448"/>
      <c r="X100" s="448"/>
      <c r="Y100" s="448"/>
      <c r="Z100" s="448"/>
      <c r="AA100" s="448"/>
      <c r="AB100" s="448"/>
      <c r="AC100" s="448"/>
      <c r="AD100" s="448"/>
    </row>
    <row r="101" spans="1:30" s="757" customFormat="1" x14ac:dyDescent="0.3">
      <c r="A101" s="329"/>
      <c r="B101" s="902" t="s">
        <v>35</v>
      </c>
      <c r="C101" s="436" t="s">
        <v>46</v>
      </c>
      <c r="D101" s="437" t="s">
        <v>4</v>
      </c>
      <c r="E101" s="651">
        <v>1</v>
      </c>
      <c r="F101" s="651">
        <v>1</v>
      </c>
      <c r="G101" s="651">
        <v>1</v>
      </c>
      <c r="H101" s="651">
        <v>1</v>
      </c>
      <c r="I101" s="651">
        <v>1</v>
      </c>
      <c r="J101" s="651">
        <v>1</v>
      </c>
      <c r="K101" s="651">
        <v>1</v>
      </c>
      <c r="L101" s="651">
        <v>1</v>
      </c>
      <c r="M101" s="651">
        <v>1</v>
      </c>
      <c r="N101" s="651">
        <v>1</v>
      </c>
      <c r="O101" s="651">
        <v>1</v>
      </c>
      <c r="P101" s="450">
        <f>+O101</f>
        <v>1</v>
      </c>
      <c r="Q101" s="450">
        <f t="shared" ref="Q101:AC101" si="41">+P101</f>
        <v>1</v>
      </c>
      <c r="R101" s="450">
        <f t="shared" si="41"/>
        <v>1</v>
      </c>
      <c r="S101" s="450">
        <f t="shared" si="41"/>
        <v>1</v>
      </c>
      <c r="T101" s="450">
        <f t="shared" si="41"/>
        <v>1</v>
      </c>
      <c r="U101" s="450">
        <f t="shared" si="41"/>
        <v>1</v>
      </c>
      <c r="V101" s="450">
        <f t="shared" si="41"/>
        <v>1</v>
      </c>
      <c r="W101" s="450">
        <f t="shared" si="41"/>
        <v>1</v>
      </c>
      <c r="X101" s="450">
        <f t="shared" si="41"/>
        <v>1</v>
      </c>
      <c r="Y101" s="450">
        <f t="shared" si="41"/>
        <v>1</v>
      </c>
      <c r="Z101" s="450">
        <f t="shared" si="41"/>
        <v>1</v>
      </c>
      <c r="AA101" s="450">
        <f t="shared" si="41"/>
        <v>1</v>
      </c>
      <c r="AB101" s="450">
        <f t="shared" si="41"/>
        <v>1</v>
      </c>
      <c r="AC101" s="450">
        <f t="shared" si="41"/>
        <v>1</v>
      </c>
      <c r="AD101" s="450"/>
    </row>
    <row r="102" spans="1:30" s="757" customFormat="1" x14ac:dyDescent="0.3">
      <c r="A102" s="329"/>
      <c r="B102" s="902"/>
      <c r="C102" s="436" t="s">
        <v>61</v>
      </c>
      <c r="D102" s="437" t="s">
        <v>4</v>
      </c>
      <c r="E102" s="657"/>
      <c r="F102" s="657"/>
      <c r="G102" s="657"/>
      <c r="H102" s="657"/>
      <c r="I102" s="657"/>
      <c r="J102" s="657"/>
      <c r="K102" s="657"/>
      <c r="L102" s="657"/>
      <c r="M102" s="657"/>
      <c r="N102" s="657"/>
      <c r="O102" s="657"/>
      <c r="P102" s="450">
        <f>+O102</f>
        <v>0</v>
      </c>
      <c r="Q102" s="450">
        <f t="shared" ref="Q102:AC102" si="42">+P102</f>
        <v>0</v>
      </c>
      <c r="R102" s="450">
        <f t="shared" si="42"/>
        <v>0</v>
      </c>
      <c r="S102" s="450">
        <f t="shared" si="42"/>
        <v>0</v>
      </c>
      <c r="T102" s="450">
        <f t="shared" si="42"/>
        <v>0</v>
      </c>
      <c r="U102" s="450">
        <f t="shared" si="42"/>
        <v>0</v>
      </c>
      <c r="V102" s="450">
        <f t="shared" si="42"/>
        <v>0</v>
      </c>
      <c r="W102" s="450">
        <f t="shared" si="42"/>
        <v>0</v>
      </c>
      <c r="X102" s="450">
        <f t="shared" si="42"/>
        <v>0</v>
      </c>
      <c r="Y102" s="450">
        <f t="shared" si="42"/>
        <v>0</v>
      </c>
      <c r="Z102" s="450">
        <f t="shared" si="42"/>
        <v>0</v>
      </c>
      <c r="AA102" s="450">
        <f t="shared" si="42"/>
        <v>0</v>
      </c>
      <c r="AB102" s="450">
        <f t="shared" si="42"/>
        <v>0</v>
      </c>
      <c r="AC102" s="450">
        <f t="shared" si="42"/>
        <v>0</v>
      </c>
      <c r="AD102" s="450"/>
    </row>
    <row r="103" spans="1:30" s="757" customFormat="1" ht="9.9499999999999993" customHeight="1" x14ac:dyDescent="0.3">
      <c r="A103" s="329"/>
      <c r="B103" s="425"/>
      <c r="C103" s="425"/>
      <c r="D103" s="426"/>
      <c r="E103" s="448"/>
      <c r="F103" s="448"/>
      <c r="G103" s="448"/>
      <c r="H103" s="448"/>
      <c r="I103" s="448"/>
      <c r="J103" s="448"/>
      <c r="K103" s="448"/>
      <c r="L103" s="448"/>
      <c r="M103" s="448"/>
      <c r="N103" s="448"/>
      <c r="O103" s="448"/>
      <c r="P103" s="448"/>
      <c r="Q103" s="448"/>
      <c r="R103" s="448"/>
      <c r="S103" s="448"/>
      <c r="T103" s="448"/>
      <c r="U103" s="448"/>
      <c r="V103" s="448"/>
      <c r="W103" s="448"/>
      <c r="X103" s="448"/>
      <c r="Y103" s="448"/>
      <c r="Z103" s="448"/>
      <c r="AA103" s="448"/>
      <c r="AB103" s="448"/>
      <c r="AC103" s="448"/>
      <c r="AD103" s="448"/>
    </row>
    <row r="104" spans="1:30" s="757" customFormat="1" x14ac:dyDescent="0.3">
      <c r="A104" s="425"/>
      <c r="B104" s="567" t="s">
        <v>67</v>
      </c>
      <c r="C104" s="440"/>
      <c r="D104" s="441"/>
      <c r="E104" s="429">
        <v>2018</v>
      </c>
      <c r="F104" s="429">
        <v>2019</v>
      </c>
      <c r="G104" s="429">
        <v>2020</v>
      </c>
      <c r="H104" s="429">
        <v>2021</v>
      </c>
      <c r="I104" s="429">
        <v>2022</v>
      </c>
      <c r="J104" s="429">
        <v>2023</v>
      </c>
      <c r="K104" s="429">
        <v>2024</v>
      </c>
      <c r="L104" s="429">
        <v>2025</v>
      </c>
      <c r="M104" s="429">
        <v>2026</v>
      </c>
      <c r="N104" s="429">
        <v>2027</v>
      </c>
      <c r="O104" s="429">
        <v>2028</v>
      </c>
      <c r="P104" s="429">
        <v>2029</v>
      </c>
      <c r="Q104" s="429">
        <v>2030</v>
      </c>
      <c r="R104" s="429">
        <v>2031</v>
      </c>
      <c r="S104" s="429">
        <v>2032</v>
      </c>
      <c r="T104" s="429">
        <v>2033</v>
      </c>
      <c r="U104" s="429">
        <v>2034</v>
      </c>
      <c r="V104" s="429">
        <v>2035</v>
      </c>
      <c r="W104" s="429">
        <v>2036</v>
      </c>
      <c r="X104" s="429">
        <v>2037</v>
      </c>
      <c r="Y104" s="429">
        <v>2038</v>
      </c>
      <c r="Z104" s="429">
        <v>2039</v>
      </c>
      <c r="AA104" s="429">
        <v>2040</v>
      </c>
      <c r="AB104" s="429">
        <v>2041</v>
      </c>
      <c r="AC104" s="429">
        <v>2042</v>
      </c>
      <c r="AD104" s="429"/>
    </row>
    <row r="105" spans="1:30" s="757" customFormat="1" ht="9.9499999999999993" customHeight="1" x14ac:dyDescent="0.3">
      <c r="A105" s="427"/>
      <c r="B105" s="399"/>
      <c r="C105" s="399"/>
      <c r="D105" s="432"/>
      <c r="E105" s="442"/>
      <c r="F105" s="442"/>
      <c r="G105" s="442"/>
      <c r="H105" s="442"/>
      <c r="I105" s="442"/>
      <c r="J105" s="442"/>
      <c r="K105" s="442"/>
      <c r="L105" s="442"/>
      <c r="M105" s="442"/>
      <c r="N105" s="443"/>
      <c r="O105" s="444"/>
      <c r="P105" s="444"/>
      <c r="Q105" s="444"/>
      <c r="R105" s="444"/>
      <c r="S105" s="444"/>
      <c r="T105" s="444"/>
      <c r="U105" s="444"/>
      <c r="V105" s="444"/>
      <c r="W105" s="444"/>
      <c r="X105" s="444"/>
      <c r="Y105" s="444"/>
      <c r="Z105" s="444"/>
      <c r="AA105" s="444"/>
      <c r="AB105" s="444"/>
      <c r="AC105" s="444"/>
      <c r="AD105" s="444"/>
    </row>
    <row r="106" spans="1:30" s="781" customFormat="1" x14ac:dyDescent="0.3">
      <c r="A106" s="329"/>
      <c r="B106" s="902" t="s">
        <v>60</v>
      </c>
      <c r="C106" s="436" t="s">
        <v>46</v>
      </c>
      <c r="D106" s="437" t="s">
        <v>18</v>
      </c>
      <c r="E106" s="643">
        <v>31000</v>
      </c>
      <c r="F106" s="643">
        <v>31462.931860383276</v>
      </c>
      <c r="G106" s="643">
        <v>31932.776814552293</v>
      </c>
      <c r="H106" s="643">
        <v>32409.638097712443</v>
      </c>
      <c r="I106" s="643">
        <v>32893.620486709951</v>
      </c>
      <c r="J106" s="643">
        <v>33384.830323053633</v>
      </c>
      <c r="K106" s="643">
        <v>33883.375536280444</v>
      </c>
      <c r="L106" s="643">
        <v>34389.365667669976</v>
      </c>
      <c r="M106" s="643">
        <v>34902.911894313045</v>
      </c>
      <c r="N106" s="643">
        <v>35424.127053539749</v>
      </c>
      <c r="O106" s="643">
        <v>35953.125667712287</v>
      </c>
      <c r="P106" s="445">
        <f>+O106</f>
        <v>35953.125667712287</v>
      </c>
      <c r="Q106" s="445">
        <f t="shared" ref="Q106:AC106" si="43">+P106</f>
        <v>35953.125667712287</v>
      </c>
      <c r="R106" s="445">
        <f t="shared" si="43"/>
        <v>35953.125667712287</v>
      </c>
      <c r="S106" s="445">
        <f t="shared" si="43"/>
        <v>35953.125667712287</v>
      </c>
      <c r="T106" s="445">
        <f t="shared" si="43"/>
        <v>35953.125667712287</v>
      </c>
      <c r="U106" s="445">
        <f t="shared" si="43"/>
        <v>35953.125667712287</v>
      </c>
      <c r="V106" s="445">
        <f t="shared" si="43"/>
        <v>35953.125667712287</v>
      </c>
      <c r="W106" s="445">
        <f t="shared" si="43"/>
        <v>35953.125667712287</v>
      </c>
      <c r="X106" s="445">
        <f t="shared" si="43"/>
        <v>35953.125667712287</v>
      </c>
      <c r="Y106" s="445">
        <f t="shared" si="43"/>
        <v>35953.125667712287</v>
      </c>
      <c r="Z106" s="445">
        <f t="shared" si="43"/>
        <v>35953.125667712287</v>
      </c>
      <c r="AA106" s="445">
        <f t="shared" si="43"/>
        <v>35953.125667712287</v>
      </c>
      <c r="AB106" s="445">
        <f t="shared" si="43"/>
        <v>35953.125667712287</v>
      </c>
      <c r="AC106" s="445">
        <f t="shared" si="43"/>
        <v>35953.125667712287</v>
      </c>
      <c r="AD106" s="445"/>
    </row>
    <row r="107" spans="1:30" s="781" customFormat="1" x14ac:dyDescent="0.3">
      <c r="A107" s="329"/>
      <c r="B107" s="902"/>
      <c r="C107" s="436" t="s">
        <v>61</v>
      </c>
      <c r="D107" s="437" t="s">
        <v>18</v>
      </c>
      <c r="E107" s="821"/>
      <c r="F107" s="821"/>
      <c r="G107" s="821"/>
      <c r="H107" s="821"/>
      <c r="I107" s="821"/>
      <c r="J107" s="821"/>
      <c r="K107" s="821"/>
      <c r="L107" s="821"/>
      <c r="M107" s="821"/>
      <c r="N107" s="821"/>
      <c r="O107" s="821"/>
      <c r="P107" s="445">
        <f>+O107</f>
        <v>0</v>
      </c>
      <c r="Q107" s="445">
        <f t="shared" ref="Q107:AC107" si="44">+P107</f>
        <v>0</v>
      </c>
      <c r="R107" s="445">
        <f t="shared" si="44"/>
        <v>0</v>
      </c>
      <c r="S107" s="445">
        <f t="shared" si="44"/>
        <v>0</v>
      </c>
      <c r="T107" s="445">
        <f t="shared" si="44"/>
        <v>0</v>
      </c>
      <c r="U107" s="445">
        <f t="shared" si="44"/>
        <v>0</v>
      </c>
      <c r="V107" s="445">
        <f t="shared" si="44"/>
        <v>0</v>
      </c>
      <c r="W107" s="445">
        <f t="shared" si="44"/>
        <v>0</v>
      </c>
      <c r="X107" s="445">
        <f t="shared" si="44"/>
        <v>0</v>
      </c>
      <c r="Y107" s="445">
        <f t="shared" si="44"/>
        <v>0</v>
      </c>
      <c r="Z107" s="445">
        <f t="shared" si="44"/>
        <v>0</v>
      </c>
      <c r="AA107" s="445">
        <f t="shared" si="44"/>
        <v>0</v>
      </c>
      <c r="AB107" s="445">
        <f t="shared" si="44"/>
        <v>0</v>
      </c>
      <c r="AC107" s="445">
        <f t="shared" si="44"/>
        <v>0</v>
      </c>
      <c r="AD107" s="445"/>
    </row>
    <row r="108" spans="1:30" s="781" customFormat="1" ht="9.9499999999999993" customHeight="1" x14ac:dyDescent="0.3">
      <c r="A108" s="427"/>
      <c r="B108" s="436"/>
      <c r="C108" s="427"/>
      <c r="D108" s="437"/>
      <c r="E108" s="644"/>
      <c r="F108" s="644"/>
      <c r="G108" s="644"/>
      <c r="H108" s="644"/>
      <c r="I108" s="644"/>
      <c r="J108" s="644"/>
      <c r="K108" s="644"/>
      <c r="L108" s="644"/>
      <c r="M108" s="644"/>
      <c r="N108" s="644"/>
      <c r="O108" s="644"/>
      <c r="P108" s="446"/>
      <c r="Q108" s="446"/>
      <c r="R108" s="446"/>
      <c r="S108" s="446"/>
      <c r="T108" s="446"/>
      <c r="U108" s="446"/>
      <c r="V108" s="446"/>
      <c r="W108" s="446"/>
      <c r="X108" s="446"/>
      <c r="Y108" s="446"/>
      <c r="Z108" s="446"/>
      <c r="AA108" s="446"/>
      <c r="AB108" s="446"/>
      <c r="AC108" s="446"/>
      <c r="AD108" s="446"/>
    </row>
    <row r="109" spans="1:30" s="781" customFormat="1" x14ac:dyDescent="0.3">
      <c r="A109" s="427"/>
      <c r="B109" s="902" t="s">
        <v>33</v>
      </c>
      <c r="C109" s="436" t="s">
        <v>46</v>
      </c>
      <c r="D109" s="437" t="s">
        <v>7</v>
      </c>
      <c r="E109" s="644">
        <v>2.3E-2</v>
      </c>
      <c r="F109" s="644">
        <v>2.3E-2</v>
      </c>
      <c r="G109" s="644">
        <v>2.3E-2</v>
      </c>
      <c r="H109" s="644">
        <v>2.3E-2</v>
      </c>
      <c r="I109" s="644">
        <v>2.3E-2</v>
      </c>
      <c r="J109" s="644">
        <v>2.3E-2</v>
      </c>
      <c r="K109" s="644">
        <v>2.3E-2</v>
      </c>
      <c r="L109" s="644">
        <v>2.3E-2</v>
      </c>
      <c r="M109" s="644">
        <v>2.3E-2</v>
      </c>
      <c r="N109" s="644">
        <v>2.3E-2</v>
      </c>
      <c r="O109" s="644">
        <v>2.3E-2</v>
      </c>
      <c r="P109" s="446">
        <f>+O109</f>
        <v>2.3E-2</v>
      </c>
      <c r="Q109" s="446">
        <f t="shared" ref="Q109:AC109" si="45">+P109</f>
        <v>2.3E-2</v>
      </c>
      <c r="R109" s="446">
        <f t="shared" si="45"/>
        <v>2.3E-2</v>
      </c>
      <c r="S109" s="446">
        <f t="shared" si="45"/>
        <v>2.3E-2</v>
      </c>
      <c r="T109" s="446">
        <f t="shared" si="45"/>
        <v>2.3E-2</v>
      </c>
      <c r="U109" s="446">
        <f t="shared" si="45"/>
        <v>2.3E-2</v>
      </c>
      <c r="V109" s="446">
        <f t="shared" si="45"/>
        <v>2.3E-2</v>
      </c>
      <c r="W109" s="446">
        <f t="shared" si="45"/>
        <v>2.3E-2</v>
      </c>
      <c r="X109" s="446">
        <f t="shared" si="45"/>
        <v>2.3E-2</v>
      </c>
      <c r="Y109" s="446">
        <f t="shared" si="45"/>
        <v>2.3E-2</v>
      </c>
      <c r="Z109" s="446">
        <f t="shared" si="45"/>
        <v>2.3E-2</v>
      </c>
      <c r="AA109" s="446">
        <f t="shared" si="45"/>
        <v>2.3E-2</v>
      </c>
      <c r="AB109" s="446">
        <f t="shared" si="45"/>
        <v>2.3E-2</v>
      </c>
      <c r="AC109" s="446">
        <f t="shared" si="45"/>
        <v>2.3E-2</v>
      </c>
      <c r="AD109" s="446"/>
    </row>
    <row r="110" spans="1:30" s="757" customFormat="1" x14ac:dyDescent="0.3">
      <c r="A110" s="427"/>
      <c r="B110" s="902"/>
      <c r="C110" s="436" t="s">
        <v>61</v>
      </c>
      <c r="D110" s="437" t="s">
        <v>7</v>
      </c>
      <c r="E110" s="649"/>
      <c r="F110" s="649"/>
      <c r="G110" s="649"/>
      <c r="H110" s="649"/>
      <c r="I110" s="649"/>
      <c r="J110" s="649"/>
      <c r="K110" s="649"/>
      <c r="L110" s="649"/>
      <c r="M110" s="649"/>
      <c r="N110" s="649"/>
      <c r="O110" s="649"/>
      <c r="P110" s="446">
        <f>+O110</f>
        <v>0</v>
      </c>
      <c r="Q110" s="446">
        <f t="shared" ref="Q110:AC110" si="46">+P110</f>
        <v>0</v>
      </c>
      <c r="R110" s="446">
        <f t="shared" si="46"/>
        <v>0</v>
      </c>
      <c r="S110" s="446">
        <f t="shared" si="46"/>
        <v>0</v>
      </c>
      <c r="T110" s="446">
        <f t="shared" si="46"/>
        <v>0</v>
      </c>
      <c r="U110" s="446">
        <f t="shared" si="46"/>
        <v>0</v>
      </c>
      <c r="V110" s="446">
        <f t="shared" si="46"/>
        <v>0</v>
      </c>
      <c r="W110" s="446">
        <f t="shared" si="46"/>
        <v>0</v>
      </c>
      <c r="X110" s="446">
        <f t="shared" si="46"/>
        <v>0</v>
      </c>
      <c r="Y110" s="446">
        <f t="shared" si="46"/>
        <v>0</v>
      </c>
      <c r="Z110" s="446">
        <f t="shared" si="46"/>
        <v>0</v>
      </c>
      <c r="AA110" s="446">
        <f t="shared" si="46"/>
        <v>0</v>
      </c>
      <c r="AB110" s="446">
        <f t="shared" si="46"/>
        <v>0</v>
      </c>
      <c r="AC110" s="446">
        <f t="shared" si="46"/>
        <v>0</v>
      </c>
      <c r="AD110" s="446"/>
    </row>
    <row r="111" spans="1:30" s="757" customFormat="1" ht="9.9499999999999993" customHeight="1" x14ac:dyDescent="0.3">
      <c r="A111" s="428"/>
      <c r="B111" s="425"/>
      <c r="C111" s="425"/>
      <c r="D111" s="439"/>
      <c r="E111" s="647"/>
      <c r="F111" s="647"/>
      <c r="G111" s="647"/>
      <c r="H111" s="647"/>
      <c r="I111" s="647"/>
      <c r="J111" s="647"/>
      <c r="K111" s="647"/>
      <c r="L111" s="647"/>
      <c r="M111" s="647"/>
      <c r="N111" s="647"/>
      <c r="O111" s="647"/>
      <c r="P111" s="448"/>
      <c r="Q111" s="448"/>
      <c r="R111" s="448"/>
      <c r="S111" s="448"/>
      <c r="T111" s="448"/>
      <c r="U111" s="448"/>
      <c r="V111" s="448"/>
      <c r="W111" s="448"/>
      <c r="X111" s="448"/>
      <c r="Y111" s="448"/>
      <c r="Z111" s="448"/>
      <c r="AA111" s="448"/>
      <c r="AB111" s="448"/>
      <c r="AC111" s="448"/>
      <c r="AD111" s="448"/>
    </row>
    <row r="112" spans="1:30" s="757" customFormat="1" x14ac:dyDescent="0.3">
      <c r="A112" s="427"/>
      <c r="B112" s="902" t="s">
        <v>19</v>
      </c>
      <c r="C112" s="436" t="s">
        <v>46</v>
      </c>
      <c r="D112" s="437" t="s">
        <v>385</v>
      </c>
      <c r="E112" s="647">
        <v>4.2999999999999997E-2</v>
      </c>
      <c r="F112" s="647">
        <v>4.2999999999999997E-2</v>
      </c>
      <c r="G112" s="647">
        <v>4.2999999999999997E-2</v>
      </c>
      <c r="H112" s="647">
        <v>4.2999999999999997E-2</v>
      </c>
      <c r="I112" s="647">
        <v>4.2999999999999997E-2</v>
      </c>
      <c r="J112" s="647">
        <v>4.2999999999999997E-2</v>
      </c>
      <c r="K112" s="647">
        <v>4.2999999999999997E-2</v>
      </c>
      <c r="L112" s="647">
        <v>4.2999999999999997E-2</v>
      </c>
      <c r="M112" s="647">
        <v>4.2999999999999997E-2</v>
      </c>
      <c r="N112" s="647">
        <v>4.2999999999999997E-2</v>
      </c>
      <c r="O112" s="647">
        <v>4.2999999999999997E-2</v>
      </c>
      <c r="P112" s="448">
        <f>+O112</f>
        <v>4.2999999999999997E-2</v>
      </c>
      <c r="Q112" s="448">
        <f t="shared" ref="Q112:AC112" si="47">+P112</f>
        <v>4.2999999999999997E-2</v>
      </c>
      <c r="R112" s="448">
        <f t="shared" si="47"/>
        <v>4.2999999999999997E-2</v>
      </c>
      <c r="S112" s="448">
        <f t="shared" si="47"/>
        <v>4.2999999999999997E-2</v>
      </c>
      <c r="T112" s="448">
        <f t="shared" si="47"/>
        <v>4.2999999999999997E-2</v>
      </c>
      <c r="U112" s="448">
        <f t="shared" si="47"/>
        <v>4.2999999999999997E-2</v>
      </c>
      <c r="V112" s="448">
        <f t="shared" si="47"/>
        <v>4.2999999999999997E-2</v>
      </c>
      <c r="W112" s="448">
        <f t="shared" si="47"/>
        <v>4.2999999999999997E-2</v>
      </c>
      <c r="X112" s="448">
        <f t="shared" si="47"/>
        <v>4.2999999999999997E-2</v>
      </c>
      <c r="Y112" s="448">
        <f t="shared" si="47"/>
        <v>4.2999999999999997E-2</v>
      </c>
      <c r="Z112" s="448">
        <f t="shared" si="47"/>
        <v>4.2999999999999997E-2</v>
      </c>
      <c r="AA112" s="448">
        <f t="shared" si="47"/>
        <v>4.2999999999999997E-2</v>
      </c>
      <c r="AB112" s="448">
        <f t="shared" si="47"/>
        <v>4.2999999999999997E-2</v>
      </c>
      <c r="AC112" s="448">
        <f t="shared" si="47"/>
        <v>4.2999999999999997E-2</v>
      </c>
      <c r="AD112" s="448"/>
    </row>
    <row r="113" spans="1:30" s="757" customFormat="1" x14ac:dyDescent="0.3">
      <c r="A113" s="427"/>
      <c r="B113" s="902"/>
      <c r="C113" s="436" t="s">
        <v>61</v>
      </c>
      <c r="D113" s="437" t="s">
        <v>385</v>
      </c>
      <c r="E113" s="649"/>
      <c r="F113" s="649"/>
      <c r="G113" s="649"/>
      <c r="H113" s="649"/>
      <c r="I113" s="649"/>
      <c r="J113" s="649"/>
      <c r="K113" s="649"/>
      <c r="L113" s="649"/>
      <c r="M113" s="649"/>
      <c r="N113" s="649"/>
      <c r="O113" s="649"/>
      <c r="P113" s="448">
        <f>+O113</f>
        <v>0</v>
      </c>
      <c r="Q113" s="448">
        <f t="shared" ref="Q113:AC113" si="48">+P113</f>
        <v>0</v>
      </c>
      <c r="R113" s="448">
        <f t="shared" si="48"/>
        <v>0</v>
      </c>
      <c r="S113" s="448">
        <f t="shared" si="48"/>
        <v>0</v>
      </c>
      <c r="T113" s="448">
        <f t="shared" si="48"/>
        <v>0</v>
      </c>
      <c r="U113" s="448">
        <f t="shared" si="48"/>
        <v>0</v>
      </c>
      <c r="V113" s="448">
        <f t="shared" si="48"/>
        <v>0</v>
      </c>
      <c r="W113" s="448">
        <f t="shared" si="48"/>
        <v>0</v>
      </c>
      <c r="X113" s="448">
        <f t="shared" si="48"/>
        <v>0</v>
      </c>
      <c r="Y113" s="448">
        <f t="shared" si="48"/>
        <v>0</v>
      </c>
      <c r="Z113" s="448">
        <f t="shared" si="48"/>
        <v>0</v>
      </c>
      <c r="AA113" s="448">
        <f t="shared" si="48"/>
        <v>0</v>
      </c>
      <c r="AB113" s="448">
        <f t="shared" si="48"/>
        <v>0</v>
      </c>
      <c r="AC113" s="448">
        <f t="shared" si="48"/>
        <v>0</v>
      </c>
      <c r="AD113" s="448"/>
    </row>
    <row r="114" spans="1:30" s="757" customFormat="1" ht="9.9499999999999993" customHeight="1" x14ac:dyDescent="0.3">
      <c r="A114" s="427"/>
      <c r="B114" s="451"/>
      <c r="C114" s="436"/>
      <c r="D114" s="437"/>
      <c r="E114" s="647"/>
      <c r="F114" s="647"/>
      <c r="G114" s="647"/>
      <c r="H114" s="647"/>
      <c r="I114" s="647"/>
      <c r="J114" s="647"/>
      <c r="K114" s="647"/>
      <c r="L114" s="647"/>
      <c r="M114" s="647"/>
      <c r="N114" s="647"/>
      <c r="O114" s="647"/>
      <c r="P114" s="448"/>
      <c r="Q114" s="448"/>
      <c r="R114" s="448"/>
      <c r="S114" s="448"/>
      <c r="T114" s="448"/>
      <c r="U114" s="448"/>
      <c r="V114" s="448"/>
      <c r="W114" s="448"/>
      <c r="X114" s="448"/>
      <c r="Y114" s="448"/>
      <c r="Z114" s="448"/>
      <c r="AA114" s="448"/>
      <c r="AB114" s="448"/>
      <c r="AC114" s="448"/>
      <c r="AD114" s="448"/>
    </row>
    <row r="115" spans="1:30" s="757" customFormat="1" x14ac:dyDescent="0.3">
      <c r="A115" s="427"/>
      <c r="B115" s="902" t="s">
        <v>148</v>
      </c>
      <c r="C115" s="436" t="s">
        <v>46</v>
      </c>
      <c r="D115" s="437" t="s">
        <v>149</v>
      </c>
      <c r="E115" s="658">
        <f>'Basic input'!F106</f>
        <v>1.3</v>
      </c>
      <c r="F115" s="658">
        <f>E115*(1+'Basic input'!$F$107)</f>
        <v>1.3260000000000001</v>
      </c>
      <c r="G115" s="658">
        <f>F115*(1+'Basic input'!$F$107)</f>
        <v>1.3525200000000002</v>
      </c>
      <c r="H115" s="658">
        <f>G115*(1+'Basic input'!$F$107)</f>
        <v>1.3795704000000002</v>
      </c>
      <c r="I115" s="658">
        <f>H115*(1+'Basic input'!$F$107)</f>
        <v>1.4071618080000001</v>
      </c>
      <c r="J115" s="658">
        <f>I115*(1+'Basic input'!$F$107)</f>
        <v>1.4353050441600002</v>
      </c>
      <c r="K115" s="658">
        <f>J115*(1+'Basic input'!$F$107)</f>
        <v>1.4640111450432003</v>
      </c>
      <c r="L115" s="658">
        <f>K115*(1+'Basic input'!$F$107)</f>
        <v>1.4932913679440643</v>
      </c>
      <c r="M115" s="658">
        <f>L115*(1+'Basic input'!$F$107)</f>
        <v>1.5231571953029455</v>
      </c>
      <c r="N115" s="658">
        <f>M115*(1+'Basic input'!$F$107)</f>
        <v>1.5536203392090044</v>
      </c>
      <c r="O115" s="658">
        <f>N115*(1+'Basic input'!$F$107)</f>
        <v>1.5846927459931845</v>
      </c>
      <c r="P115" s="358">
        <f>O115*(1+'Basic input'!$F$107)</f>
        <v>1.6163866009130483</v>
      </c>
      <c r="Q115" s="358">
        <f>P115*(1+'Basic input'!$F$107)</f>
        <v>1.6487143329313092</v>
      </c>
      <c r="R115" s="358">
        <f>Q115*(1+'Basic input'!$F$107)</f>
        <v>1.6816886195899354</v>
      </c>
      <c r="S115" s="358">
        <f>R115*(1+'Basic input'!$F$107)</f>
        <v>1.7153223919817342</v>
      </c>
      <c r="T115" s="358">
        <f>S115*(1+'Basic input'!$F$107)</f>
        <v>1.7496288398213689</v>
      </c>
      <c r="U115" s="358">
        <f>T115*(1+'Basic input'!$F$107)</f>
        <v>1.7846214166177963</v>
      </c>
      <c r="V115" s="358">
        <f>U115*(1+'Basic input'!$F$107)</f>
        <v>1.8203138449501521</v>
      </c>
      <c r="W115" s="358">
        <f>V115*(1+'Basic input'!$F$107)</f>
        <v>1.8567201218491551</v>
      </c>
      <c r="X115" s="358">
        <f>W115*(1+'Basic input'!$F$107)</f>
        <v>1.8938545242861382</v>
      </c>
      <c r="Y115" s="358">
        <f>X115*(1+'Basic input'!$F$107)</f>
        <v>1.9317316147718611</v>
      </c>
      <c r="Z115" s="358">
        <f>Y115*(1+'Basic input'!$F$107)</f>
        <v>1.9703662470672982</v>
      </c>
      <c r="AA115" s="358">
        <f>Z115*(1+'Basic input'!$F$107)</f>
        <v>2.009773572008644</v>
      </c>
      <c r="AB115" s="358">
        <f>AA115*(1+'Basic input'!$F$107)</f>
        <v>2.0499690434488169</v>
      </c>
      <c r="AC115" s="358">
        <f>AB115*(1+'Basic input'!$F$107)</f>
        <v>2.0909684243177935</v>
      </c>
      <c r="AD115" s="358"/>
    </row>
    <row r="116" spans="1:30" s="757" customFormat="1" x14ac:dyDescent="0.3">
      <c r="A116" s="427"/>
      <c r="B116" s="902"/>
      <c r="C116" s="436" t="s">
        <v>61</v>
      </c>
      <c r="D116" s="437" t="s">
        <v>149</v>
      </c>
      <c r="E116" s="646"/>
      <c r="F116" s="646"/>
      <c r="G116" s="646"/>
      <c r="H116" s="646"/>
      <c r="I116" s="646"/>
      <c r="J116" s="646"/>
      <c r="K116" s="646"/>
      <c r="L116" s="646"/>
      <c r="M116" s="646"/>
      <c r="N116" s="646"/>
      <c r="O116" s="646"/>
      <c r="P116" s="358">
        <f>O116*(1+'Basic input'!$F$107)</f>
        <v>0</v>
      </c>
      <c r="Q116" s="358">
        <f>P116*(1+'Basic input'!$F$107)</f>
        <v>0</v>
      </c>
      <c r="R116" s="358">
        <f>Q116*(1+'Basic input'!$F$107)</f>
        <v>0</v>
      </c>
      <c r="S116" s="358">
        <f>R116*(1+'Basic input'!$F$107)</f>
        <v>0</v>
      </c>
      <c r="T116" s="358">
        <f>S116*(1+'Basic input'!$F$107)</f>
        <v>0</v>
      </c>
      <c r="U116" s="358">
        <f>T116*(1+'Basic input'!$F$107)</f>
        <v>0</v>
      </c>
      <c r="V116" s="358">
        <f>U116*(1+'Basic input'!$F$107)</f>
        <v>0</v>
      </c>
      <c r="W116" s="358">
        <f>V116*(1+'Basic input'!$F$107)</f>
        <v>0</v>
      </c>
      <c r="X116" s="358">
        <f>W116*(1+'Basic input'!$F$107)</f>
        <v>0</v>
      </c>
      <c r="Y116" s="358">
        <f>X116*(1+'Basic input'!$F$107)</f>
        <v>0</v>
      </c>
      <c r="Z116" s="358">
        <f>Y116*(1+'Basic input'!$F$107)</f>
        <v>0</v>
      </c>
      <c r="AA116" s="358">
        <f>Z116*(1+'Basic input'!$F$107)</f>
        <v>0</v>
      </c>
      <c r="AB116" s="358">
        <f>AA116*(1+'Basic input'!$F$107)</f>
        <v>0</v>
      </c>
      <c r="AC116" s="358">
        <f>AB116*(1+'Basic input'!$F$107)</f>
        <v>0</v>
      </c>
      <c r="AD116" s="358"/>
    </row>
    <row r="117" spans="1:30" s="757" customFormat="1" ht="9.9499999999999993" customHeight="1" x14ac:dyDescent="0.3">
      <c r="A117" s="427"/>
      <c r="B117" s="425"/>
      <c r="C117" s="425"/>
      <c r="D117" s="439"/>
      <c r="E117" s="647"/>
      <c r="F117" s="647"/>
      <c r="G117" s="647"/>
      <c r="H117" s="647"/>
      <c r="I117" s="647"/>
      <c r="J117" s="647"/>
      <c r="K117" s="647"/>
      <c r="L117" s="647"/>
      <c r="M117" s="647"/>
      <c r="N117" s="647"/>
      <c r="O117" s="647"/>
      <c r="P117" s="448"/>
      <c r="Q117" s="448"/>
      <c r="R117" s="448"/>
      <c r="S117" s="448"/>
      <c r="T117" s="448"/>
      <c r="U117" s="448"/>
      <c r="V117" s="448"/>
      <c r="W117" s="448"/>
      <c r="X117" s="448"/>
      <c r="Y117" s="448"/>
      <c r="Z117" s="448"/>
      <c r="AA117" s="448"/>
      <c r="AB117" s="448"/>
      <c r="AC117" s="448"/>
      <c r="AD117" s="448"/>
    </row>
    <row r="118" spans="1:30" s="757" customFormat="1" x14ac:dyDescent="0.3">
      <c r="A118" s="427"/>
      <c r="B118" s="453" t="s">
        <v>35</v>
      </c>
      <c r="C118" s="436" t="s">
        <v>46</v>
      </c>
      <c r="D118" s="437" t="s">
        <v>4</v>
      </c>
      <c r="E118" s="650">
        <v>1</v>
      </c>
      <c r="F118" s="650">
        <v>1</v>
      </c>
      <c r="G118" s="650">
        <v>1</v>
      </c>
      <c r="H118" s="650">
        <v>1</v>
      </c>
      <c r="I118" s="650">
        <v>1</v>
      </c>
      <c r="J118" s="650">
        <v>1</v>
      </c>
      <c r="K118" s="650">
        <v>1</v>
      </c>
      <c r="L118" s="650">
        <v>1</v>
      </c>
      <c r="M118" s="650">
        <v>1</v>
      </c>
      <c r="N118" s="650">
        <v>1</v>
      </c>
      <c r="O118" s="650">
        <v>1</v>
      </c>
      <c r="P118" s="605">
        <f>+O118</f>
        <v>1</v>
      </c>
      <c r="Q118" s="605">
        <f t="shared" ref="Q118:AC118" si="49">+P118</f>
        <v>1</v>
      </c>
      <c r="R118" s="605">
        <f t="shared" si="49"/>
        <v>1</v>
      </c>
      <c r="S118" s="605">
        <f t="shared" si="49"/>
        <v>1</v>
      </c>
      <c r="T118" s="605">
        <f t="shared" si="49"/>
        <v>1</v>
      </c>
      <c r="U118" s="605">
        <f t="shared" si="49"/>
        <v>1</v>
      </c>
      <c r="V118" s="605">
        <f t="shared" si="49"/>
        <v>1</v>
      </c>
      <c r="W118" s="605">
        <f t="shared" si="49"/>
        <v>1</v>
      </c>
      <c r="X118" s="605">
        <f t="shared" si="49"/>
        <v>1</v>
      </c>
      <c r="Y118" s="605">
        <f t="shared" si="49"/>
        <v>1</v>
      </c>
      <c r="Z118" s="605">
        <f t="shared" si="49"/>
        <v>1</v>
      </c>
      <c r="AA118" s="605">
        <f t="shared" si="49"/>
        <v>1</v>
      </c>
      <c r="AB118" s="605">
        <f t="shared" si="49"/>
        <v>1</v>
      </c>
      <c r="AC118" s="605">
        <f t="shared" si="49"/>
        <v>1</v>
      </c>
      <c r="AD118" s="605"/>
    </row>
    <row r="119" spans="1:30" s="757" customFormat="1" ht="9.9499999999999993" customHeight="1" x14ac:dyDescent="0.3">
      <c r="A119" s="427"/>
      <c r="B119" s="346"/>
      <c r="C119" s="436"/>
      <c r="D119" s="437"/>
      <c r="E119" s="651"/>
      <c r="F119" s="651"/>
      <c r="G119" s="651"/>
      <c r="H119" s="651"/>
      <c r="I119" s="651"/>
      <c r="J119" s="651"/>
      <c r="K119" s="651"/>
      <c r="L119" s="651"/>
      <c r="M119" s="651"/>
      <c r="N119" s="651"/>
      <c r="O119" s="651"/>
      <c r="P119" s="606"/>
      <c r="Q119" s="606"/>
      <c r="R119" s="606"/>
      <c r="S119" s="606"/>
      <c r="T119" s="606"/>
      <c r="U119" s="606"/>
      <c r="V119" s="606"/>
      <c r="W119" s="606"/>
      <c r="X119" s="606"/>
      <c r="Y119" s="606"/>
      <c r="Z119" s="606"/>
      <c r="AA119" s="606"/>
      <c r="AB119" s="606"/>
      <c r="AC119" s="606"/>
      <c r="AD119" s="606"/>
    </row>
    <row r="120" spans="1:30" s="757" customFormat="1" x14ac:dyDescent="0.3">
      <c r="A120" s="427"/>
      <c r="B120" s="453" t="s">
        <v>291</v>
      </c>
      <c r="C120" s="425"/>
      <c r="D120" s="439" t="s">
        <v>292</v>
      </c>
      <c r="E120" s="652">
        <v>357.49832344421981</v>
      </c>
      <c r="F120" s="652">
        <v>357.49832344421981</v>
      </c>
      <c r="G120" s="652">
        <v>173.64204281576338</v>
      </c>
      <c r="H120" s="652">
        <v>173.64204281576338</v>
      </c>
      <c r="I120" s="652">
        <v>173.64204281576338</v>
      </c>
      <c r="J120" s="652">
        <v>173.64204281576338</v>
      </c>
      <c r="K120" s="652">
        <v>173.64204281576338</v>
      </c>
      <c r="L120" s="652">
        <v>173.64204281576338</v>
      </c>
      <c r="M120" s="652">
        <v>173.64204281576338</v>
      </c>
      <c r="N120" s="652">
        <v>173.64204281576338</v>
      </c>
      <c r="O120" s="652">
        <v>173.64204281576338</v>
      </c>
      <c r="P120" s="607">
        <f>+O120</f>
        <v>173.64204281576338</v>
      </c>
      <c r="Q120" s="607">
        <f t="shared" ref="Q120:AC120" si="50">+P120</f>
        <v>173.64204281576338</v>
      </c>
      <c r="R120" s="607">
        <f t="shared" si="50"/>
        <v>173.64204281576338</v>
      </c>
      <c r="S120" s="607">
        <f t="shared" si="50"/>
        <v>173.64204281576338</v>
      </c>
      <c r="T120" s="607">
        <f t="shared" si="50"/>
        <v>173.64204281576338</v>
      </c>
      <c r="U120" s="607">
        <f t="shared" si="50"/>
        <v>173.64204281576338</v>
      </c>
      <c r="V120" s="607">
        <f t="shared" si="50"/>
        <v>173.64204281576338</v>
      </c>
      <c r="W120" s="607">
        <f t="shared" si="50"/>
        <v>173.64204281576338</v>
      </c>
      <c r="X120" s="607">
        <f t="shared" si="50"/>
        <v>173.64204281576338</v>
      </c>
      <c r="Y120" s="607">
        <f t="shared" si="50"/>
        <v>173.64204281576338</v>
      </c>
      <c r="Z120" s="607">
        <f t="shared" si="50"/>
        <v>173.64204281576338</v>
      </c>
      <c r="AA120" s="607">
        <f t="shared" si="50"/>
        <v>173.64204281576338</v>
      </c>
      <c r="AB120" s="607">
        <f t="shared" si="50"/>
        <v>173.64204281576338</v>
      </c>
      <c r="AC120" s="607">
        <f t="shared" si="50"/>
        <v>173.64204281576338</v>
      </c>
      <c r="AD120" s="607"/>
    </row>
    <row r="121" spans="1:30" s="757" customFormat="1" ht="21" customHeight="1" x14ac:dyDescent="0.3">
      <c r="A121" s="346"/>
      <c r="B121" s="399"/>
      <c r="C121" s="399"/>
      <c r="D121" s="432"/>
      <c r="E121" s="442"/>
      <c r="F121" s="442"/>
      <c r="G121" s="442"/>
      <c r="H121" s="442"/>
      <c r="I121" s="442"/>
      <c r="J121" s="442"/>
      <c r="K121" s="442"/>
      <c r="L121" s="442"/>
      <c r="M121" s="442"/>
      <c r="N121" s="443"/>
      <c r="O121" s="444"/>
      <c r="P121" s="444"/>
      <c r="Q121" s="444"/>
      <c r="R121" s="444"/>
      <c r="S121" s="444"/>
      <c r="T121" s="444"/>
      <c r="U121" s="444"/>
      <c r="V121" s="444"/>
      <c r="W121" s="444"/>
      <c r="X121" s="444"/>
      <c r="Y121" s="444"/>
      <c r="Z121" s="444"/>
      <c r="AA121" s="444"/>
      <c r="AB121" s="444"/>
      <c r="AC121" s="444"/>
      <c r="AD121" s="444"/>
    </row>
    <row r="122" spans="1:30" s="780" customFormat="1" ht="39.75" customHeight="1" x14ac:dyDescent="0.3">
      <c r="A122" s="430"/>
      <c r="B122" s="566" t="s">
        <v>323</v>
      </c>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row>
    <row r="123" spans="1:30" s="757" customFormat="1" ht="9.9499999999999993" customHeight="1" x14ac:dyDescent="0.3">
      <c r="A123" s="427"/>
      <c r="B123" s="434"/>
      <c r="C123" s="399"/>
      <c r="D123" s="432"/>
      <c r="E123" s="442"/>
      <c r="F123" s="794"/>
      <c r="G123" s="794"/>
      <c r="H123" s="794"/>
      <c r="I123" s="794"/>
      <c r="J123" s="794"/>
      <c r="K123" s="794"/>
      <c r="L123" s="794"/>
      <c r="M123" s="794"/>
      <c r="N123" s="795"/>
      <c r="O123" s="796"/>
      <c r="P123" s="444"/>
      <c r="Q123" s="444"/>
      <c r="R123" s="444"/>
      <c r="S123" s="444"/>
      <c r="T123" s="444"/>
      <c r="U123" s="444"/>
      <c r="V123" s="444"/>
      <c r="W123" s="444"/>
      <c r="X123" s="444"/>
      <c r="Y123" s="444"/>
      <c r="Z123" s="444"/>
      <c r="AA123" s="444"/>
      <c r="AB123" s="444"/>
      <c r="AC123" s="444"/>
      <c r="AD123" s="444"/>
    </row>
    <row r="124" spans="1:30" s="757" customFormat="1" x14ac:dyDescent="0.3">
      <c r="A124" s="427"/>
      <c r="B124" s="563" t="s">
        <v>527</v>
      </c>
      <c r="C124" s="436"/>
      <c r="D124" s="436" t="s">
        <v>5</v>
      </c>
      <c r="E124" s="468">
        <v>8</v>
      </c>
      <c r="F124" s="791"/>
      <c r="G124" s="791"/>
      <c r="H124" s="791"/>
      <c r="I124" s="791"/>
      <c r="J124" s="791"/>
      <c r="K124" s="791"/>
      <c r="L124" s="791"/>
      <c r="M124" s="791"/>
      <c r="N124" s="791"/>
      <c r="O124" s="792"/>
      <c r="P124" s="450"/>
      <c r="Q124" s="450"/>
      <c r="R124" s="450"/>
      <c r="S124" s="450"/>
      <c r="T124" s="450"/>
      <c r="U124" s="450"/>
      <c r="V124" s="450"/>
      <c r="W124" s="450"/>
      <c r="X124" s="450"/>
      <c r="Y124" s="450"/>
      <c r="Z124" s="450"/>
      <c r="AA124" s="450"/>
      <c r="AB124" s="450"/>
      <c r="AC124" s="450"/>
      <c r="AD124" s="450"/>
    </row>
    <row r="125" spans="1:30" s="781" customFormat="1" ht="9.9499999999999993" customHeight="1" x14ac:dyDescent="0.3">
      <c r="A125" s="427"/>
      <c r="B125" s="436"/>
      <c r="C125" s="427"/>
      <c r="D125" s="436"/>
      <c r="E125" s="446"/>
      <c r="F125" s="793"/>
      <c r="G125" s="793"/>
      <c r="H125" s="793"/>
      <c r="I125" s="793"/>
      <c r="J125" s="793"/>
      <c r="K125" s="793"/>
      <c r="L125" s="793"/>
      <c r="M125" s="793"/>
      <c r="N125" s="793"/>
      <c r="O125" s="793"/>
      <c r="P125" s="446"/>
      <c r="Q125" s="446"/>
      <c r="R125" s="446"/>
      <c r="S125" s="446"/>
      <c r="T125" s="446"/>
      <c r="U125" s="446"/>
      <c r="V125" s="446"/>
      <c r="W125" s="446"/>
      <c r="X125" s="446"/>
      <c r="Y125" s="446"/>
      <c r="Z125" s="446"/>
      <c r="AA125" s="446"/>
      <c r="AB125" s="446"/>
      <c r="AC125" s="446"/>
      <c r="AD125" s="446"/>
    </row>
    <row r="126" spans="1:30" s="757" customFormat="1" x14ac:dyDescent="0.3">
      <c r="A126" s="427"/>
      <c r="B126" s="453" t="s">
        <v>31</v>
      </c>
      <c r="C126" s="425"/>
      <c r="D126" s="426" t="s">
        <v>4</v>
      </c>
      <c r="E126" s="469">
        <v>0</v>
      </c>
      <c r="F126" s="791"/>
      <c r="G126" s="791"/>
      <c r="H126" s="791"/>
      <c r="I126" s="791"/>
      <c r="J126" s="791"/>
      <c r="K126" s="791"/>
      <c r="L126" s="791"/>
      <c r="M126" s="791"/>
      <c r="N126" s="791"/>
      <c r="O126" s="791"/>
      <c r="P126" s="448"/>
      <c r="Q126" s="448"/>
      <c r="R126" s="448"/>
      <c r="S126" s="448"/>
      <c r="T126" s="448"/>
      <c r="U126" s="448"/>
      <c r="V126" s="448"/>
      <c r="W126" s="448"/>
      <c r="X126" s="448"/>
      <c r="Y126" s="448"/>
      <c r="Z126" s="448"/>
      <c r="AA126" s="448"/>
      <c r="AB126" s="448"/>
      <c r="AC126" s="448"/>
      <c r="AD126" s="448"/>
    </row>
    <row r="127" spans="1:30" s="757" customFormat="1" ht="9.9499999999999993" customHeight="1" x14ac:dyDescent="0.3">
      <c r="A127" s="427"/>
      <c r="B127" s="425"/>
      <c r="C127" s="425"/>
      <c r="D127" s="426"/>
      <c r="E127" s="448"/>
      <c r="F127" s="791"/>
      <c r="G127" s="791"/>
      <c r="H127" s="791"/>
      <c r="I127" s="791"/>
      <c r="J127" s="791"/>
      <c r="K127" s="791"/>
      <c r="L127" s="791"/>
      <c r="M127" s="791"/>
      <c r="N127" s="791"/>
      <c r="O127" s="791"/>
      <c r="P127" s="448"/>
      <c r="Q127" s="448"/>
      <c r="R127" s="448"/>
      <c r="S127" s="448"/>
      <c r="T127" s="448"/>
      <c r="U127" s="448"/>
      <c r="V127" s="448"/>
      <c r="W127" s="448"/>
      <c r="X127" s="448"/>
      <c r="Y127" s="448"/>
      <c r="Z127" s="448"/>
      <c r="AA127" s="448"/>
      <c r="AB127" s="448"/>
      <c r="AC127" s="448"/>
      <c r="AD127" s="448"/>
    </row>
    <row r="128" spans="1:30" s="757" customFormat="1" x14ac:dyDescent="0.3">
      <c r="A128" s="425"/>
      <c r="B128" s="567" t="s">
        <v>327</v>
      </c>
      <c r="C128" s="440"/>
      <c r="D128" s="441"/>
      <c r="E128" s="429">
        <v>2018</v>
      </c>
      <c r="F128" s="429">
        <v>2019</v>
      </c>
      <c r="G128" s="429">
        <v>2020</v>
      </c>
      <c r="H128" s="429">
        <v>2021</v>
      </c>
      <c r="I128" s="429">
        <v>2022</v>
      </c>
      <c r="J128" s="429">
        <v>2023</v>
      </c>
      <c r="K128" s="429">
        <v>2024</v>
      </c>
      <c r="L128" s="429">
        <v>2025</v>
      </c>
      <c r="M128" s="429">
        <v>2026</v>
      </c>
      <c r="N128" s="429">
        <v>2027</v>
      </c>
      <c r="O128" s="429">
        <v>2028</v>
      </c>
      <c r="P128" s="429">
        <v>2029</v>
      </c>
      <c r="Q128" s="429">
        <v>2030</v>
      </c>
      <c r="R128" s="429">
        <v>2031</v>
      </c>
      <c r="S128" s="429">
        <v>2032</v>
      </c>
      <c r="T128" s="429">
        <v>2033</v>
      </c>
      <c r="U128" s="429">
        <v>2034</v>
      </c>
      <c r="V128" s="429">
        <v>2035</v>
      </c>
      <c r="W128" s="429">
        <v>2036</v>
      </c>
      <c r="X128" s="429">
        <v>2037</v>
      </c>
      <c r="Y128" s="429">
        <v>2038</v>
      </c>
      <c r="Z128" s="429">
        <v>2039</v>
      </c>
      <c r="AA128" s="429">
        <v>2040</v>
      </c>
      <c r="AB128" s="429">
        <v>2041</v>
      </c>
      <c r="AC128" s="429">
        <v>2042</v>
      </c>
      <c r="AD128" s="429">
        <v>2043</v>
      </c>
    </row>
    <row r="129" spans="1:30" s="757" customFormat="1" ht="9.9499999999999993" customHeight="1" x14ac:dyDescent="0.3">
      <c r="A129" s="427"/>
      <c r="B129" s="434"/>
      <c r="C129" s="399"/>
      <c r="D129" s="432"/>
      <c r="E129" s="442"/>
      <c r="F129" s="442"/>
      <c r="G129" s="442"/>
      <c r="H129" s="442"/>
      <c r="I129" s="442"/>
      <c r="J129" s="442"/>
      <c r="K129" s="442"/>
      <c r="L129" s="442"/>
      <c r="M129" s="442"/>
      <c r="N129" s="443"/>
      <c r="O129" s="444"/>
      <c r="P129" s="444"/>
      <c r="Q129" s="444"/>
      <c r="R129" s="444"/>
      <c r="S129" s="444"/>
      <c r="T129" s="444"/>
      <c r="U129" s="444"/>
      <c r="V129" s="444"/>
      <c r="W129" s="444"/>
      <c r="X129" s="444"/>
      <c r="Y129" s="444"/>
      <c r="Z129" s="444"/>
      <c r="AA129" s="444"/>
      <c r="AB129" s="444"/>
      <c r="AC129" s="444"/>
      <c r="AD129" s="444"/>
    </row>
    <row r="130" spans="1:30" s="781" customFormat="1" x14ac:dyDescent="0.3">
      <c r="A130" s="427"/>
      <c r="B130" s="902" t="s">
        <v>60</v>
      </c>
      <c r="C130" s="436" t="s">
        <v>47</v>
      </c>
      <c r="D130" s="437" t="s">
        <v>18</v>
      </c>
      <c r="E130" s="661">
        <v>61400</v>
      </c>
      <c r="F130" s="661">
        <v>60104</v>
      </c>
      <c r="G130" s="661">
        <v>58853</v>
      </c>
      <c r="H130" s="661">
        <v>57645</v>
      </c>
      <c r="I130" s="661">
        <v>56479</v>
      </c>
      <c r="J130" s="661">
        <v>55352</v>
      </c>
      <c r="K130" s="661">
        <v>54263</v>
      </c>
      <c r="L130" s="661">
        <v>53211</v>
      </c>
      <c r="M130" s="661">
        <v>52195</v>
      </c>
      <c r="N130" s="661">
        <v>51212</v>
      </c>
      <c r="O130" s="661">
        <v>50263</v>
      </c>
      <c r="P130" s="457">
        <f>+O130</f>
        <v>50263</v>
      </c>
      <c r="Q130" s="457">
        <f t="shared" ref="Q130:AC130" si="51">+P130</f>
        <v>50263</v>
      </c>
      <c r="R130" s="457">
        <f t="shared" si="51"/>
        <v>50263</v>
      </c>
      <c r="S130" s="457">
        <f t="shared" si="51"/>
        <v>50263</v>
      </c>
      <c r="T130" s="457">
        <f t="shared" si="51"/>
        <v>50263</v>
      </c>
      <c r="U130" s="457">
        <f t="shared" si="51"/>
        <v>50263</v>
      </c>
      <c r="V130" s="457">
        <f t="shared" si="51"/>
        <v>50263</v>
      </c>
      <c r="W130" s="457">
        <f t="shared" si="51"/>
        <v>50263</v>
      </c>
      <c r="X130" s="457">
        <f t="shared" si="51"/>
        <v>50263</v>
      </c>
      <c r="Y130" s="457">
        <f t="shared" si="51"/>
        <v>50263</v>
      </c>
      <c r="Z130" s="457">
        <f t="shared" si="51"/>
        <v>50263</v>
      </c>
      <c r="AA130" s="457">
        <f t="shared" si="51"/>
        <v>50263</v>
      </c>
      <c r="AB130" s="457">
        <f t="shared" si="51"/>
        <v>50263</v>
      </c>
      <c r="AC130" s="457">
        <f t="shared" si="51"/>
        <v>50263</v>
      </c>
      <c r="AD130" s="457"/>
    </row>
    <row r="131" spans="1:30" s="781" customFormat="1" x14ac:dyDescent="0.3">
      <c r="A131" s="427"/>
      <c r="B131" s="902"/>
      <c r="C131" s="436" t="s">
        <v>46</v>
      </c>
      <c r="D131" s="437" t="s">
        <v>18</v>
      </c>
      <c r="E131" s="661">
        <v>61400</v>
      </c>
      <c r="F131" s="661">
        <v>60104</v>
      </c>
      <c r="G131" s="661">
        <v>58853</v>
      </c>
      <c r="H131" s="661">
        <v>57645</v>
      </c>
      <c r="I131" s="661">
        <v>56479</v>
      </c>
      <c r="J131" s="661">
        <v>55352</v>
      </c>
      <c r="K131" s="661">
        <v>54263</v>
      </c>
      <c r="L131" s="661">
        <v>53211</v>
      </c>
      <c r="M131" s="661">
        <v>52195</v>
      </c>
      <c r="N131" s="661">
        <v>51212</v>
      </c>
      <c r="O131" s="661">
        <v>50263</v>
      </c>
      <c r="P131" s="457">
        <f t="shared" ref="P131:AC133" si="52">+O131</f>
        <v>50263</v>
      </c>
      <c r="Q131" s="457">
        <f t="shared" si="52"/>
        <v>50263</v>
      </c>
      <c r="R131" s="457">
        <f t="shared" si="52"/>
        <v>50263</v>
      </c>
      <c r="S131" s="457">
        <f t="shared" si="52"/>
        <v>50263</v>
      </c>
      <c r="T131" s="457">
        <f t="shared" si="52"/>
        <v>50263</v>
      </c>
      <c r="U131" s="457">
        <f t="shared" si="52"/>
        <v>50263</v>
      </c>
      <c r="V131" s="457">
        <f t="shared" si="52"/>
        <v>50263</v>
      </c>
      <c r="W131" s="457">
        <f t="shared" si="52"/>
        <v>50263</v>
      </c>
      <c r="X131" s="457">
        <f t="shared" si="52"/>
        <v>50263</v>
      </c>
      <c r="Y131" s="457">
        <f t="shared" si="52"/>
        <v>50263</v>
      </c>
      <c r="Z131" s="457">
        <f t="shared" si="52"/>
        <v>50263</v>
      </c>
      <c r="AA131" s="457">
        <f t="shared" si="52"/>
        <v>50263</v>
      </c>
      <c r="AB131" s="457">
        <f t="shared" si="52"/>
        <v>50263</v>
      </c>
      <c r="AC131" s="457">
        <f t="shared" si="52"/>
        <v>50263</v>
      </c>
      <c r="AD131" s="457"/>
    </row>
    <row r="132" spans="1:30" s="781" customFormat="1" x14ac:dyDescent="0.3">
      <c r="A132" s="427"/>
      <c r="B132" s="902"/>
      <c r="C132" s="436" t="s">
        <v>48</v>
      </c>
      <c r="D132" s="437" t="s">
        <v>18</v>
      </c>
      <c r="E132" s="661">
        <v>61400</v>
      </c>
      <c r="F132" s="661">
        <v>60104</v>
      </c>
      <c r="G132" s="661">
        <v>58853</v>
      </c>
      <c r="H132" s="661">
        <v>57645</v>
      </c>
      <c r="I132" s="661">
        <v>56479</v>
      </c>
      <c r="J132" s="661">
        <v>55352</v>
      </c>
      <c r="K132" s="661">
        <v>54263</v>
      </c>
      <c r="L132" s="661">
        <v>53211</v>
      </c>
      <c r="M132" s="661">
        <v>52195</v>
      </c>
      <c r="N132" s="661">
        <v>51212</v>
      </c>
      <c r="O132" s="661">
        <v>50263</v>
      </c>
      <c r="P132" s="457">
        <f t="shared" si="52"/>
        <v>50263</v>
      </c>
      <c r="Q132" s="457">
        <f t="shared" si="52"/>
        <v>50263</v>
      </c>
      <c r="R132" s="457">
        <f t="shared" si="52"/>
        <v>50263</v>
      </c>
      <c r="S132" s="457">
        <f t="shared" si="52"/>
        <v>50263</v>
      </c>
      <c r="T132" s="457">
        <f t="shared" si="52"/>
        <v>50263</v>
      </c>
      <c r="U132" s="457">
        <f t="shared" si="52"/>
        <v>50263</v>
      </c>
      <c r="V132" s="457">
        <f t="shared" si="52"/>
        <v>50263</v>
      </c>
      <c r="W132" s="457">
        <f t="shared" si="52"/>
        <v>50263</v>
      </c>
      <c r="X132" s="457">
        <f t="shared" si="52"/>
        <v>50263</v>
      </c>
      <c r="Y132" s="457">
        <f t="shared" si="52"/>
        <v>50263</v>
      </c>
      <c r="Z132" s="457">
        <f t="shared" si="52"/>
        <v>50263</v>
      </c>
      <c r="AA132" s="457">
        <f t="shared" si="52"/>
        <v>50263</v>
      </c>
      <c r="AB132" s="457">
        <f t="shared" si="52"/>
        <v>50263</v>
      </c>
      <c r="AC132" s="457">
        <f t="shared" si="52"/>
        <v>50263</v>
      </c>
      <c r="AD132" s="457"/>
    </row>
    <row r="133" spans="1:30" s="781" customFormat="1" x14ac:dyDescent="0.3">
      <c r="A133" s="427"/>
      <c r="B133" s="902"/>
      <c r="C133" s="436" t="s">
        <v>61</v>
      </c>
      <c r="D133" s="437" t="s">
        <v>18</v>
      </c>
      <c r="E133" s="821"/>
      <c r="F133" s="821"/>
      <c r="G133" s="821"/>
      <c r="H133" s="821"/>
      <c r="I133" s="821"/>
      <c r="J133" s="821"/>
      <c r="K133" s="821"/>
      <c r="L133" s="821"/>
      <c r="M133" s="821"/>
      <c r="N133" s="821"/>
      <c r="O133" s="821"/>
      <c r="P133" s="457">
        <f t="shared" si="52"/>
        <v>0</v>
      </c>
      <c r="Q133" s="457">
        <f t="shared" si="52"/>
        <v>0</v>
      </c>
      <c r="R133" s="457">
        <f t="shared" si="52"/>
        <v>0</v>
      </c>
      <c r="S133" s="457">
        <f t="shared" si="52"/>
        <v>0</v>
      </c>
      <c r="T133" s="457">
        <f t="shared" si="52"/>
        <v>0</v>
      </c>
      <c r="U133" s="457">
        <f t="shared" si="52"/>
        <v>0</v>
      </c>
      <c r="V133" s="457">
        <f t="shared" si="52"/>
        <v>0</v>
      </c>
      <c r="W133" s="457">
        <f t="shared" si="52"/>
        <v>0</v>
      </c>
      <c r="X133" s="457">
        <f t="shared" si="52"/>
        <v>0</v>
      </c>
      <c r="Y133" s="457">
        <f t="shared" si="52"/>
        <v>0</v>
      </c>
      <c r="Z133" s="457">
        <f t="shared" si="52"/>
        <v>0</v>
      </c>
      <c r="AA133" s="457">
        <f t="shared" si="52"/>
        <v>0</v>
      </c>
      <c r="AB133" s="457">
        <f t="shared" si="52"/>
        <v>0</v>
      </c>
      <c r="AC133" s="457">
        <f t="shared" si="52"/>
        <v>0</v>
      </c>
      <c r="AD133" s="457"/>
    </row>
    <row r="134" spans="1:30" s="781" customFormat="1" ht="9.9499999999999993" customHeight="1" x14ac:dyDescent="0.3">
      <c r="A134" s="427"/>
      <c r="B134" s="351"/>
      <c r="C134" s="427"/>
      <c r="D134" s="437"/>
      <c r="E134" s="644"/>
      <c r="F134" s="644"/>
      <c r="G134" s="644"/>
      <c r="H134" s="644"/>
      <c r="I134" s="644"/>
      <c r="J134" s="644"/>
      <c r="K134" s="644"/>
      <c r="L134" s="644"/>
      <c r="M134" s="644"/>
      <c r="N134" s="644"/>
      <c r="O134" s="644"/>
      <c r="P134" s="458"/>
      <c r="Q134" s="458"/>
      <c r="R134" s="458"/>
      <c r="S134" s="458"/>
      <c r="T134" s="458"/>
      <c r="U134" s="458"/>
      <c r="V134" s="458"/>
      <c r="W134" s="458"/>
      <c r="X134" s="458"/>
      <c r="Y134" s="458"/>
      <c r="Z134" s="458"/>
      <c r="AA134" s="458"/>
      <c r="AB134" s="458"/>
      <c r="AC134" s="458"/>
      <c r="AD134" s="458"/>
    </row>
    <row r="135" spans="1:30" s="781" customFormat="1" x14ac:dyDescent="0.3">
      <c r="A135" s="427"/>
      <c r="B135" s="902" t="s">
        <v>33</v>
      </c>
      <c r="C135" s="436" t="s">
        <v>46</v>
      </c>
      <c r="D135" s="437" t="s">
        <v>7</v>
      </c>
      <c r="E135" s="645">
        <v>0.04</v>
      </c>
      <c r="F135" s="645">
        <v>3.7846591776551058E-2</v>
      </c>
      <c r="G135" s="645">
        <v>3.5809112727522553E-2</v>
      </c>
      <c r="H135" s="645">
        <v>3.3881321781976122E-2</v>
      </c>
      <c r="I135" s="645">
        <v>3.2057313858310441E-2</v>
      </c>
      <c r="J135" s="645">
        <v>3.0331501776206204E-2</v>
      </c>
      <c r="K135" s="645">
        <v>2.8698599142345238E-2</v>
      </c>
      <c r="L135" s="645">
        <v>2.7153604157480464E-2</v>
      </c>
      <c r="M135" s="645">
        <v>2.5691784295255569E-2</v>
      </c>
      <c r="N135" s="645">
        <v>2.4308661805843575E-2</v>
      </c>
      <c r="O135" s="645">
        <v>2.3E-2</v>
      </c>
      <c r="P135" s="459">
        <f>+O135</f>
        <v>2.3E-2</v>
      </c>
      <c r="Q135" s="459">
        <f t="shared" ref="Q135:AC135" si="53">+P135</f>
        <v>2.3E-2</v>
      </c>
      <c r="R135" s="459">
        <f t="shared" si="53"/>
        <v>2.3E-2</v>
      </c>
      <c r="S135" s="459">
        <f t="shared" si="53"/>
        <v>2.3E-2</v>
      </c>
      <c r="T135" s="459">
        <f t="shared" si="53"/>
        <v>2.3E-2</v>
      </c>
      <c r="U135" s="459">
        <f t="shared" si="53"/>
        <v>2.3E-2</v>
      </c>
      <c r="V135" s="459">
        <f t="shared" si="53"/>
        <v>2.3E-2</v>
      </c>
      <c r="W135" s="459">
        <f t="shared" si="53"/>
        <v>2.3E-2</v>
      </c>
      <c r="X135" s="459">
        <f t="shared" si="53"/>
        <v>2.3E-2</v>
      </c>
      <c r="Y135" s="459">
        <f t="shared" si="53"/>
        <v>2.3E-2</v>
      </c>
      <c r="Z135" s="459">
        <f t="shared" si="53"/>
        <v>2.3E-2</v>
      </c>
      <c r="AA135" s="459">
        <f t="shared" si="53"/>
        <v>2.3E-2</v>
      </c>
      <c r="AB135" s="459">
        <f t="shared" si="53"/>
        <v>2.3E-2</v>
      </c>
      <c r="AC135" s="459">
        <f t="shared" si="53"/>
        <v>2.3E-2</v>
      </c>
      <c r="AD135" s="459"/>
    </row>
    <row r="136" spans="1:30" s="757" customFormat="1" x14ac:dyDescent="0.3">
      <c r="A136" s="427"/>
      <c r="B136" s="902"/>
      <c r="C136" s="436" t="s">
        <v>61</v>
      </c>
      <c r="D136" s="437" t="s">
        <v>7</v>
      </c>
      <c r="E136" s="646"/>
      <c r="F136" s="646"/>
      <c r="G136" s="646"/>
      <c r="H136" s="646"/>
      <c r="I136" s="646"/>
      <c r="J136" s="646"/>
      <c r="K136" s="646"/>
      <c r="L136" s="646"/>
      <c r="M136" s="646"/>
      <c r="N136" s="646"/>
      <c r="O136" s="646"/>
      <c r="P136" s="459">
        <f>+O136</f>
        <v>0</v>
      </c>
      <c r="Q136" s="459">
        <f t="shared" ref="Q136:AC136" si="54">+P136</f>
        <v>0</v>
      </c>
      <c r="R136" s="459">
        <f t="shared" si="54"/>
        <v>0</v>
      </c>
      <c r="S136" s="459">
        <f t="shared" si="54"/>
        <v>0</v>
      </c>
      <c r="T136" s="459">
        <f t="shared" si="54"/>
        <v>0</v>
      </c>
      <c r="U136" s="459">
        <f t="shared" si="54"/>
        <v>0</v>
      </c>
      <c r="V136" s="459">
        <f t="shared" si="54"/>
        <v>0</v>
      </c>
      <c r="W136" s="459">
        <f t="shared" si="54"/>
        <v>0</v>
      </c>
      <c r="X136" s="459">
        <f t="shared" si="54"/>
        <v>0</v>
      </c>
      <c r="Y136" s="459">
        <f t="shared" si="54"/>
        <v>0</v>
      </c>
      <c r="Z136" s="459">
        <f t="shared" si="54"/>
        <v>0</v>
      </c>
      <c r="AA136" s="459">
        <f t="shared" si="54"/>
        <v>0</v>
      </c>
      <c r="AB136" s="459">
        <f t="shared" si="54"/>
        <v>0</v>
      </c>
      <c r="AC136" s="459">
        <f t="shared" si="54"/>
        <v>0</v>
      </c>
      <c r="AD136" s="459"/>
    </row>
    <row r="137" spans="1:30" s="757" customFormat="1" ht="9.9499999999999993" customHeight="1" x14ac:dyDescent="0.3">
      <c r="A137" s="427"/>
      <c r="B137" s="425"/>
      <c r="C137" s="425"/>
      <c r="D137" s="439"/>
      <c r="E137" s="647"/>
      <c r="F137" s="647"/>
      <c r="G137" s="647"/>
      <c r="H137" s="647"/>
      <c r="I137" s="647"/>
      <c r="J137" s="647"/>
      <c r="K137" s="647"/>
      <c r="L137" s="647"/>
      <c r="M137" s="647"/>
      <c r="N137" s="647"/>
      <c r="O137" s="647"/>
      <c r="P137" s="460"/>
      <c r="Q137" s="460"/>
      <c r="R137" s="460"/>
      <c r="S137" s="460"/>
      <c r="T137" s="460"/>
      <c r="U137" s="460"/>
      <c r="V137" s="460"/>
      <c r="W137" s="460"/>
      <c r="X137" s="460"/>
      <c r="Y137" s="460"/>
      <c r="Z137" s="460"/>
      <c r="AA137" s="460"/>
      <c r="AB137" s="460"/>
      <c r="AC137" s="460"/>
      <c r="AD137" s="460"/>
    </row>
    <row r="138" spans="1:30" s="757" customFormat="1" x14ac:dyDescent="0.3">
      <c r="A138" s="427"/>
      <c r="B138" s="902" t="s">
        <v>19</v>
      </c>
      <c r="C138" s="436" t="s">
        <v>46</v>
      </c>
      <c r="D138" s="437" t="s">
        <v>384</v>
      </c>
      <c r="E138" s="662">
        <v>5.0000000000000001E-3</v>
      </c>
      <c r="F138" s="662">
        <v>5.0000000000000001E-3</v>
      </c>
      <c r="G138" s="662">
        <v>5.0000000000000001E-3</v>
      </c>
      <c r="H138" s="662">
        <v>5.0000000000000001E-3</v>
      </c>
      <c r="I138" s="662">
        <v>5.0000000000000001E-3</v>
      </c>
      <c r="J138" s="662">
        <v>5.0000000000000001E-3</v>
      </c>
      <c r="K138" s="662">
        <v>5.0000000000000001E-3</v>
      </c>
      <c r="L138" s="662">
        <v>5.0000000000000001E-3</v>
      </c>
      <c r="M138" s="662">
        <v>5.0000000000000001E-3</v>
      </c>
      <c r="N138" s="662">
        <v>5.0000000000000001E-3</v>
      </c>
      <c r="O138" s="662">
        <v>5.0000000000000001E-3</v>
      </c>
      <c r="P138" s="461">
        <f>+O138</f>
        <v>5.0000000000000001E-3</v>
      </c>
      <c r="Q138" s="461">
        <f t="shared" ref="Q138:AC138" si="55">+P138</f>
        <v>5.0000000000000001E-3</v>
      </c>
      <c r="R138" s="461">
        <f t="shared" si="55"/>
        <v>5.0000000000000001E-3</v>
      </c>
      <c r="S138" s="461">
        <f t="shared" si="55"/>
        <v>5.0000000000000001E-3</v>
      </c>
      <c r="T138" s="461">
        <f t="shared" si="55"/>
        <v>5.0000000000000001E-3</v>
      </c>
      <c r="U138" s="461">
        <f t="shared" si="55"/>
        <v>5.0000000000000001E-3</v>
      </c>
      <c r="V138" s="461">
        <f t="shared" si="55"/>
        <v>5.0000000000000001E-3</v>
      </c>
      <c r="W138" s="461">
        <f t="shared" si="55"/>
        <v>5.0000000000000001E-3</v>
      </c>
      <c r="X138" s="461">
        <f t="shared" si="55"/>
        <v>5.0000000000000001E-3</v>
      </c>
      <c r="Y138" s="461">
        <f t="shared" si="55"/>
        <v>5.0000000000000001E-3</v>
      </c>
      <c r="Z138" s="461">
        <f t="shared" si="55"/>
        <v>5.0000000000000001E-3</v>
      </c>
      <c r="AA138" s="461">
        <f t="shared" si="55"/>
        <v>5.0000000000000001E-3</v>
      </c>
      <c r="AB138" s="461">
        <f t="shared" si="55"/>
        <v>5.0000000000000001E-3</v>
      </c>
      <c r="AC138" s="461">
        <f t="shared" si="55"/>
        <v>5.0000000000000001E-3</v>
      </c>
      <c r="AD138" s="461"/>
    </row>
    <row r="139" spans="1:30" s="757" customFormat="1" x14ac:dyDescent="0.3">
      <c r="A139" s="427"/>
      <c r="B139" s="902"/>
      <c r="C139" s="436" t="s">
        <v>61</v>
      </c>
      <c r="D139" s="437" t="s">
        <v>384</v>
      </c>
      <c r="E139" s="649"/>
      <c r="F139" s="649"/>
      <c r="G139" s="649"/>
      <c r="H139" s="649"/>
      <c r="I139" s="649"/>
      <c r="J139" s="649"/>
      <c r="K139" s="649"/>
      <c r="L139" s="649"/>
      <c r="M139" s="649"/>
      <c r="N139" s="649"/>
      <c r="O139" s="649"/>
      <c r="P139" s="461">
        <f>+O139</f>
        <v>0</v>
      </c>
      <c r="Q139" s="461">
        <f t="shared" ref="Q139:AC139" si="56">+P139</f>
        <v>0</v>
      </c>
      <c r="R139" s="461">
        <f t="shared" si="56"/>
        <v>0</v>
      </c>
      <c r="S139" s="461">
        <f t="shared" si="56"/>
        <v>0</v>
      </c>
      <c r="T139" s="461">
        <f t="shared" si="56"/>
        <v>0</v>
      </c>
      <c r="U139" s="461">
        <f t="shared" si="56"/>
        <v>0</v>
      </c>
      <c r="V139" s="461">
        <f t="shared" si="56"/>
        <v>0</v>
      </c>
      <c r="W139" s="461">
        <f t="shared" si="56"/>
        <v>0</v>
      </c>
      <c r="X139" s="461">
        <f t="shared" si="56"/>
        <v>0</v>
      </c>
      <c r="Y139" s="461">
        <f t="shared" si="56"/>
        <v>0</v>
      </c>
      <c r="Z139" s="461">
        <f t="shared" si="56"/>
        <v>0</v>
      </c>
      <c r="AA139" s="461">
        <f t="shared" si="56"/>
        <v>0</v>
      </c>
      <c r="AB139" s="461">
        <f t="shared" si="56"/>
        <v>0</v>
      </c>
      <c r="AC139" s="461">
        <f t="shared" si="56"/>
        <v>0</v>
      </c>
      <c r="AD139" s="461"/>
    </row>
    <row r="140" spans="1:30" s="757" customFormat="1" x14ac:dyDescent="0.3">
      <c r="A140" s="427"/>
      <c r="B140" s="902"/>
      <c r="C140" s="436" t="s">
        <v>46</v>
      </c>
      <c r="D140" s="437" t="s">
        <v>386</v>
      </c>
      <c r="E140" s="663">
        <v>0.11</v>
      </c>
      <c r="F140" s="663">
        <v>0.11</v>
      </c>
      <c r="G140" s="663">
        <v>0.11</v>
      </c>
      <c r="H140" s="663">
        <v>0.11</v>
      </c>
      <c r="I140" s="663">
        <v>0.11</v>
      </c>
      <c r="J140" s="663">
        <v>0.11</v>
      </c>
      <c r="K140" s="663">
        <v>0.11</v>
      </c>
      <c r="L140" s="663">
        <v>0.11</v>
      </c>
      <c r="M140" s="663">
        <v>0.11</v>
      </c>
      <c r="N140" s="663">
        <v>0.11</v>
      </c>
      <c r="O140" s="663">
        <v>0.11</v>
      </c>
      <c r="P140" s="462">
        <f>+O140</f>
        <v>0.11</v>
      </c>
      <c r="Q140" s="462">
        <f t="shared" ref="Q140:AC140" si="57">+P140</f>
        <v>0.11</v>
      </c>
      <c r="R140" s="462">
        <f t="shared" si="57"/>
        <v>0.11</v>
      </c>
      <c r="S140" s="462">
        <f t="shared" si="57"/>
        <v>0.11</v>
      </c>
      <c r="T140" s="462">
        <f t="shared" si="57"/>
        <v>0.11</v>
      </c>
      <c r="U140" s="462">
        <f t="shared" si="57"/>
        <v>0.11</v>
      </c>
      <c r="V140" s="462">
        <f t="shared" si="57"/>
        <v>0.11</v>
      </c>
      <c r="W140" s="462">
        <f t="shared" si="57"/>
        <v>0.11</v>
      </c>
      <c r="X140" s="462">
        <f t="shared" si="57"/>
        <v>0.11</v>
      </c>
      <c r="Y140" s="462">
        <f t="shared" si="57"/>
        <v>0.11</v>
      </c>
      <c r="Z140" s="462">
        <f t="shared" si="57"/>
        <v>0.11</v>
      </c>
      <c r="AA140" s="462">
        <f t="shared" si="57"/>
        <v>0.11</v>
      </c>
      <c r="AB140" s="462">
        <f t="shared" si="57"/>
        <v>0.11</v>
      </c>
      <c r="AC140" s="462">
        <f t="shared" si="57"/>
        <v>0.11</v>
      </c>
      <c r="AD140" s="462"/>
    </row>
    <row r="141" spans="1:30" s="757" customFormat="1" x14ac:dyDescent="0.3">
      <c r="A141" s="427"/>
      <c r="B141" s="902"/>
      <c r="C141" s="436" t="s">
        <v>61</v>
      </c>
      <c r="D141" s="437" t="s">
        <v>386</v>
      </c>
      <c r="E141" s="646"/>
      <c r="F141" s="646"/>
      <c r="G141" s="646"/>
      <c r="H141" s="646"/>
      <c r="I141" s="646"/>
      <c r="J141" s="646"/>
      <c r="K141" s="646"/>
      <c r="L141" s="646"/>
      <c r="M141" s="646"/>
      <c r="N141" s="646"/>
      <c r="O141" s="646"/>
      <c r="P141" s="462">
        <f>+O141</f>
        <v>0</v>
      </c>
      <c r="Q141" s="462">
        <f t="shared" ref="Q141:AC141" si="58">+P141</f>
        <v>0</v>
      </c>
      <c r="R141" s="462">
        <f t="shared" si="58"/>
        <v>0</v>
      </c>
      <c r="S141" s="462">
        <f t="shared" si="58"/>
        <v>0</v>
      </c>
      <c r="T141" s="462">
        <f t="shared" si="58"/>
        <v>0</v>
      </c>
      <c r="U141" s="462">
        <f t="shared" si="58"/>
        <v>0</v>
      </c>
      <c r="V141" s="462">
        <f t="shared" si="58"/>
        <v>0</v>
      </c>
      <c r="W141" s="462">
        <f t="shared" si="58"/>
        <v>0</v>
      </c>
      <c r="X141" s="462">
        <f t="shared" si="58"/>
        <v>0</v>
      </c>
      <c r="Y141" s="462">
        <f t="shared" si="58"/>
        <v>0</v>
      </c>
      <c r="Z141" s="462">
        <f t="shared" si="58"/>
        <v>0</v>
      </c>
      <c r="AA141" s="462">
        <f t="shared" si="58"/>
        <v>0</v>
      </c>
      <c r="AB141" s="462">
        <f t="shared" si="58"/>
        <v>0</v>
      </c>
      <c r="AC141" s="462">
        <f t="shared" si="58"/>
        <v>0</v>
      </c>
      <c r="AD141" s="462"/>
    </row>
    <row r="142" spans="1:30" s="757" customFormat="1" ht="9.9499999999999993" customHeight="1" x14ac:dyDescent="0.3">
      <c r="A142" s="427"/>
      <c r="B142" s="425"/>
      <c r="C142" s="425"/>
      <c r="D142" s="439"/>
      <c r="E142" s="647"/>
      <c r="F142" s="647"/>
      <c r="G142" s="647"/>
      <c r="H142" s="647"/>
      <c r="I142" s="647"/>
      <c r="J142" s="647"/>
      <c r="K142" s="647"/>
      <c r="L142" s="647"/>
      <c r="M142" s="647"/>
      <c r="N142" s="647"/>
      <c r="O142" s="647"/>
      <c r="P142" s="460"/>
      <c r="Q142" s="460"/>
      <c r="R142" s="460"/>
      <c r="S142" s="460"/>
      <c r="T142" s="460"/>
      <c r="U142" s="460"/>
      <c r="V142" s="460"/>
      <c r="W142" s="460"/>
      <c r="X142" s="460"/>
      <c r="Y142" s="460"/>
      <c r="Z142" s="460"/>
      <c r="AA142" s="460"/>
      <c r="AB142" s="460"/>
      <c r="AC142" s="460"/>
      <c r="AD142" s="460"/>
    </row>
    <row r="143" spans="1:30" s="757" customFormat="1" x14ac:dyDescent="0.3">
      <c r="A143" s="427"/>
      <c r="B143" s="902" t="s">
        <v>35</v>
      </c>
      <c r="C143" s="436" t="s">
        <v>46</v>
      </c>
      <c r="D143" s="437" t="s">
        <v>4</v>
      </c>
      <c r="E143" s="651">
        <v>1</v>
      </c>
      <c r="F143" s="651">
        <v>1</v>
      </c>
      <c r="G143" s="651">
        <v>1</v>
      </c>
      <c r="H143" s="651">
        <v>1</v>
      </c>
      <c r="I143" s="651">
        <v>1</v>
      </c>
      <c r="J143" s="651">
        <v>1</v>
      </c>
      <c r="K143" s="651">
        <v>1</v>
      </c>
      <c r="L143" s="651">
        <v>1</v>
      </c>
      <c r="M143" s="651">
        <v>1</v>
      </c>
      <c r="N143" s="651">
        <v>1</v>
      </c>
      <c r="O143" s="651">
        <v>1</v>
      </c>
      <c r="P143" s="463">
        <f>+O143</f>
        <v>1</v>
      </c>
      <c r="Q143" s="463">
        <f t="shared" ref="Q143:AC143" si="59">+P143</f>
        <v>1</v>
      </c>
      <c r="R143" s="463">
        <f t="shared" si="59"/>
        <v>1</v>
      </c>
      <c r="S143" s="463">
        <f t="shared" si="59"/>
        <v>1</v>
      </c>
      <c r="T143" s="463">
        <f t="shared" si="59"/>
        <v>1</v>
      </c>
      <c r="U143" s="463">
        <f t="shared" si="59"/>
        <v>1</v>
      </c>
      <c r="V143" s="463">
        <f t="shared" si="59"/>
        <v>1</v>
      </c>
      <c r="W143" s="463">
        <f t="shared" si="59"/>
        <v>1</v>
      </c>
      <c r="X143" s="463">
        <f t="shared" si="59"/>
        <v>1</v>
      </c>
      <c r="Y143" s="463">
        <f t="shared" si="59"/>
        <v>1</v>
      </c>
      <c r="Z143" s="463">
        <f t="shared" si="59"/>
        <v>1</v>
      </c>
      <c r="AA143" s="463">
        <f t="shared" si="59"/>
        <v>1</v>
      </c>
      <c r="AB143" s="463">
        <f t="shared" si="59"/>
        <v>1</v>
      </c>
      <c r="AC143" s="463">
        <f t="shared" si="59"/>
        <v>1</v>
      </c>
      <c r="AD143" s="463"/>
    </row>
    <row r="144" spans="1:30" s="757" customFormat="1" x14ac:dyDescent="0.3">
      <c r="A144" s="427"/>
      <c r="B144" s="902"/>
      <c r="C144" s="436" t="s">
        <v>61</v>
      </c>
      <c r="D144" s="437" t="s">
        <v>4</v>
      </c>
      <c r="E144" s="657"/>
      <c r="F144" s="657"/>
      <c r="G144" s="657"/>
      <c r="H144" s="657"/>
      <c r="I144" s="657"/>
      <c r="J144" s="657"/>
      <c r="K144" s="657"/>
      <c r="L144" s="657"/>
      <c r="M144" s="657"/>
      <c r="N144" s="657"/>
      <c r="O144" s="657"/>
      <c r="P144" s="463">
        <f>+O144</f>
        <v>0</v>
      </c>
      <c r="Q144" s="463">
        <f t="shared" ref="Q144:AC144" si="60">+P144</f>
        <v>0</v>
      </c>
      <c r="R144" s="463">
        <f t="shared" si="60"/>
        <v>0</v>
      </c>
      <c r="S144" s="463">
        <f t="shared" si="60"/>
        <v>0</v>
      </c>
      <c r="T144" s="463">
        <f t="shared" si="60"/>
        <v>0</v>
      </c>
      <c r="U144" s="463">
        <f t="shared" si="60"/>
        <v>0</v>
      </c>
      <c r="V144" s="463">
        <f t="shared" si="60"/>
        <v>0</v>
      </c>
      <c r="W144" s="463">
        <f t="shared" si="60"/>
        <v>0</v>
      </c>
      <c r="X144" s="463">
        <f t="shared" si="60"/>
        <v>0</v>
      </c>
      <c r="Y144" s="463">
        <f t="shared" si="60"/>
        <v>0</v>
      </c>
      <c r="Z144" s="463">
        <f t="shared" si="60"/>
        <v>0</v>
      </c>
      <c r="AA144" s="463">
        <f t="shared" si="60"/>
        <v>0</v>
      </c>
      <c r="AB144" s="463">
        <f t="shared" si="60"/>
        <v>0</v>
      </c>
      <c r="AC144" s="463">
        <f t="shared" si="60"/>
        <v>0</v>
      </c>
      <c r="AD144" s="463"/>
    </row>
    <row r="145" spans="1:30" s="757" customFormat="1" ht="9.9499999999999993" customHeight="1" x14ac:dyDescent="0.3">
      <c r="A145" s="427"/>
      <c r="B145" s="425"/>
      <c r="C145" s="425"/>
      <c r="D145" s="426"/>
      <c r="E145" s="448"/>
      <c r="F145" s="448"/>
      <c r="G145" s="448"/>
      <c r="H145" s="448"/>
      <c r="I145" s="448"/>
      <c r="J145" s="448"/>
      <c r="K145" s="448"/>
      <c r="L145" s="448"/>
      <c r="M145" s="448"/>
      <c r="N145" s="448"/>
      <c r="O145" s="448"/>
      <c r="P145" s="448"/>
      <c r="Q145" s="448"/>
      <c r="R145" s="448"/>
      <c r="S145" s="448"/>
      <c r="T145" s="448"/>
      <c r="U145" s="448"/>
      <c r="V145" s="448"/>
      <c r="W145" s="448"/>
      <c r="X145" s="448"/>
      <c r="Y145" s="448"/>
      <c r="Z145" s="448"/>
      <c r="AA145" s="448"/>
      <c r="AB145" s="448"/>
      <c r="AC145" s="448"/>
      <c r="AD145" s="448"/>
    </row>
    <row r="146" spans="1:30" s="757" customFormat="1" x14ac:dyDescent="0.3">
      <c r="A146" s="427"/>
      <c r="B146" s="567" t="s">
        <v>328</v>
      </c>
      <c r="C146" s="440"/>
      <c r="D146" s="441"/>
      <c r="E146" s="429">
        <v>2018</v>
      </c>
      <c r="F146" s="429">
        <v>2019</v>
      </c>
      <c r="G146" s="429">
        <v>2020</v>
      </c>
      <c r="H146" s="429">
        <v>2021</v>
      </c>
      <c r="I146" s="429">
        <v>2022</v>
      </c>
      <c r="J146" s="429">
        <v>2023</v>
      </c>
      <c r="K146" s="429">
        <v>2024</v>
      </c>
      <c r="L146" s="429">
        <v>2025</v>
      </c>
      <c r="M146" s="429">
        <v>2026</v>
      </c>
      <c r="N146" s="429">
        <v>2027</v>
      </c>
      <c r="O146" s="429">
        <v>2028</v>
      </c>
      <c r="P146" s="429">
        <v>2029</v>
      </c>
      <c r="Q146" s="429">
        <v>2030</v>
      </c>
      <c r="R146" s="429">
        <v>2031</v>
      </c>
      <c r="S146" s="429">
        <v>2032</v>
      </c>
      <c r="T146" s="429">
        <v>2033</v>
      </c>
      <c r="U146" s="429">
        <v>2034</v>
      </c>
      <c r="V146" s="429">
        <v>2035</v>
      </c>
      <c r="W146" s="429">
        <v>2036</v>
      </c>
      <c r="X146" s="429">
        <v>2037</v>
      </c>
      <c r="Y146" s="429">
        <v>2038</v>
      </c>
      <c r="Z146" s="429">
        <v>2039</v>
      </c>
      <c r="AA146" s="429">
        <v>2040</v>
      </c>
      <c r="AB146" s="429">
        <v>2041</v>
      </c>
      <c r="AC146" s="429">
        <v>2042</v>
      </c>
      <c r="AD146" s="429"/>
    </row>
    <row r="147" spans="1:30" s="757" customFormat="1" ht="9.9499999999999993" customHeight="1" x14ac:dyDescent="0.3">
      <c r="A147" s="427"/>
      <c r="B147" s="434"/>
      <c r="C147" s="399"/>
      <c r="D147" s="432"/>
      <c r="E147" s="442"/>
      <c r="F147" s="442"/>
      <c r="G147" s="442"/>
      <c r="H147" s="442"/>
      <c r="I147" s="442"/>
      <c r="J147" s="442"/>
      <c r="K147" s="442"/>
      <c r="L147" s="442"/>
      <c r="M147" s="442"/>
      <c r="N147" s="443"/>
      <c r="O147" s="444"/>
      <c r="P147" s="444"/>
      <c r="Q147" s="444"/>
      <c r="R147" s="444"/>
      <c r="S147" s="444"/>
      <c r="T147" s="444"/>
      <c r="U147" s="444"/>
      <c r="V147" s="444"/>
      <c r="W147" s="444"/>
      <c r="X147" s="444"/>
      <c r="Y147" s="444"/>
      <c r="Z147" s="444"/>
      <c r="AA147" s="444"/>
      <c r="AB147" s="444"/>
      <c r="AC147" s="444"/>
      <c r="AD147" s="444"/>
    </row>
    <row r="148" spans="1:30" s="781" customFormat="1" x14ac:dyDescent="0.3">
      <c r="A148" s="427"/>
      <c r="B148" s="902" t="s">
        <v>60</v>
      </c>
      <c r="C148" s="436" t="s">
        <v>46</v>
      </c>
      <c r="D148" s="437" t="s">
        <v>18</v>
      </c>
      <c r="E148" s="643">
        <v>20500</v>
      </c>
      <c r="F148" s="643">
        <v>20806.132359285715</v>
      </c>
      <c r="G148" s="643">
        <v>21116.836280591033</v>
      </c>
      <c r="H148" s="643">
        <v>21432.180032358228</v>
      </c>
      <c r="I148" s="643">
        <v>21752.232902501743</v>
      </c>
      <c r="J148" s="643">
        <v>22077.065213632242</v>
      </c>
      <c r="K148" s="643">
        <v>22406.748338508038</v>
      </c>
      <c r="L148" s="643">
        <v>22741.354715717243</v>
      </c>
      <c r="M148" s="643">
        <v>23080.957865594115</v>
      </c>
      <c r="N148" s="643">
        <v>23425.632406373068</v>
      </c>
      <c r="O148" s="643">
        <v>23775.454070583939</v>
      </c>
      <c r="P148" s="445">
        <f>+O148</f>
        <v>23775.454070583939</v>
      </c>
      <c r="Q148" s="445">
        <f t="shared" ref="Q148:AC148" si="61">+P148</f>
        <v>23775.454070583939</v>
      </c>
      <c r="R148" s="445">
        <f t="shared" si="61"/>
        <v>23775.454070583939</v>
      </c>
      <c r="S148" s="445">
        <f t="shared" si="61"/>
        <v>23775.454070583939</v>
      </c>
      <c r="T148" s="445">
        <f t="shared" si="61"/>
        <v>23775.454070583939</v>
      </c>
      <c r="U148" s="445">
        <f t="shared" si="61"/>
        <v>23775.454070583939</v>
      </c>
      <c r="V148" s="445">
        <f t="shared" si="61"/>
        <v>23775.454070583939</v>
      </c>
      <c r="W148" s="445">
        <f t="shared" si="61"/>
        <v>23775.454070583939</v>
      </c>
      <c r="X148" s="445">
        <f t="shared" si="61"/>
        <v>23775.454070583939</v>
      </c>
      <c r="Y148" s="445">
        <f t="shared" si="61"/>
        <v>23775.454070583939</v>
      </c>
      <c r="Z148" s="445">
        <f t="shared" si="61"/>
        <v>23775.454070583939</v>
      </c>
      <c r="AA148" s="445">
        <f t="shared" si="61"/>
        <v>23775.454070583939</v>
      </c>
      <c r="AB148" s="445">
        <f t="shared" si="61"/>
        <v>23775.454070583939</v>
      </c>
      <c r="AC148" s="445">
        <f t="shared" si="61"/>
        <v>23775.454070583939</v>
      </c>
      <c r="AD148" s="445"/>
    </row>
    <row r="149" spans="1:30" s="781" customFormat="1" x14ac:dyDescent="0.3">
      <c r="A149" s="427"/>
      <c r="B149" s="902"/>
      <c r="C149" s="436" t="s">
        <v>61</v>
      </c>
      <c r="D149" s="437" t="s">
        <v>18</v>
      </c>
      <c r="E149" s="821"/>
      <c r="F149" s="821"/>
      <c r="G149" s="821"/>
      <c r="H149" s="821"/>
      <c r="I149" s="821"/>
      <c r="J149" s="821"/>
      <c r="K149" s="821"/>
      <c r="L149" s="821"/>
      <c r="M149" s="821"/>
      <c r="N149" s="821"/>
      <c r="O149" s="821"/>
      <c r="P149" s="445">
        <f>+O149</f>
        <v>0</v>
      </c>
      <c r="Q149" s="445">
        <f t="shared" ref="Q149:AC149" si="62">+P149</f>
        <v>0</v>
      </c>
      <c r="R149" s="445">
        <f t="shared" si="62"/>
        <v>0</v>
      </c>
      <c r="S149" s="445">
        <f t="shared" si="62"/>
        <v>0</v>
      </c>
      <c r="T149" s="445">
        <f t="shared" si="62"/>
        <v>0</v>
      </c>
      <c r="U149" s="445">
        <f t="shared" si="62"/>
        <v>0</v>
      </c>
      <c r="V149" s="445">
        <f t="shared" si="62"/>
        <v>0</v>
      </c>
      <c r="W149" s="445">
        <f t="shared" si="62"/>
        <v>0</v>
      </c>
      <c r="X149" s="445">
        <f t="shared" si="62"/>
        <v>0</v>
      </c>
      <c r="Y149" s="445">
        <f t="shared" si="62"/>
        <v>0</v>
      </c>
      <c r="Z149" s="445">
        <f t="shared" si="62"/>
        <v>0</v>
      </c>
      <c r="AA149" s="445">
        <f t="shared" si="62"/>
        <v>0</v>
      </c>
      <c r="AB149" s="445">
        <f t="shared" si="62"/>
        <v>0</v>
      </c>
      <c r="AC149" s="445">
        <f t="shared" si="62"/>
        <v>0</v>
      </c>
      <c r="AD149" s="445"/>
    </row>
    <row r="150" spans="1:30" s="781" customFormat="1" ht="9.9499999999999993" customHeight="1" x14ac:dyDescent="0.3">
      <c r="A150" s="427"/>
      <c r="B150" s="436"/>
      <c r="C150" s="427"/>
      <c r="D150" s="437"/>
      <c r="E150" s="644"/>
      <c r="F150" s="644"/>
      <c r="G150" s="644"/>
      <c r="H150" s="644"/>
      <c r="I150" s="644"/>
      <c r="J150" s="644"/>
      <c r="K150" s="644"/>
      <c r="L150" s="644"/>
      <c r="M150" s="644"/>
      <c r="N150" s="644"/>
      <c r="O150" s="644"/>
      <c r="P150" s="446"/>
      <c r="Q150" s="446"/>
      <c r="R150" s="446"/>
      <c r="S150" s="446"/>
      <c r="T150" s="446"/>
      <c r="U150" s="446"/>
      <c r="V150" s="446"/>
      <c r="W150" s="446"/>
      <c r="X150" s="446"/>
      <c r="Y150" s="446"/>
      <c r="Z150" s="446"/>
      <c r="AA150" s="446"/>
      <c r="AB150" s="446"/>
      <c r="AC150" s="446"/>
      <c r="AD150" s="446"/>
    </row>
    <row r="151" spans="1:30" s="781" customFormat="1" x14ac:dyDescent="0.3">
      <c r="A151" s="427"/>
      <c r="B151" s="902" t="s">
        <v>33</v>
      </c>
      <c r="C151" s="436" t="s">
        <v>46</v>
      </c>
      <c r="D151" s="437" t="s">
        <v>7</v>
      </c>
      <c r="E151" s="644">
        <v>2.3E-2</v>
      </c>
      <c r="F151" s="644">
        <v>2.3E-2</v>
      </c>
      <c r="G151" s="644">
        <v>2.3E-2</v>
      </c>
      <c r="H151" s="644">
        <v>2.3E-2</v>
      </c>
      <c r="I151" s="644">
        <v>2.3E-2</v>
      </c>
      <c r="J151" s="644">
        <v>2.3E-2</v>
      </c>
      <c r="K151" s="644">
        <v>2.3E-2</v>
      </c>
      <c r="L151" s="644">
        <v>2.3E-2</v>
      </c>
      <c r="M151" s="644">
        <v>2.3E-2</v>
      </c>
      <c r="N151" s="644">
        <v>2.3E-2</v>
      </c>
      <c r="O151" s="644">
        <v>2.3E-2</v>
      </c>
      <c r="P151" s="446">
        <f>+O151</f>
        <v>2.3E-2</v>
      </c>
      <c r="Q151" s="446">
        <f t="shared" ref="Q151:AC151" si="63">+P151</f>
        <v>2.3E-2</v>
      </c>
      <c r="R151" s="446">
        <f t="shared" si="63"/>
        <v>2.3E-2</v>
      </c>
      <c r="S151" s="446">
        <f t="shared" si="63"/>
        <v>2.3E-2</v>
      </c>
      <c r="T151" s="446">
        <f t="shared" si="63"/>
        <v>2.3E-2</v>
      </c>
      <c r="U151" s="446">
        <f t="shared" si="63"/>
        <v>2.3E-2</v>
      </c>
      <c r="V151" s="446">
        <f t="shared" si="63"/>
        <v>2.3E-2</v>
      </c>
      <c r="W151" s="446">
        <f t="shared" si="63"/>
        <v>2.3E-2</v>
      </c>
      <c r="X151" s="446">
        <f t="shared" si="63"/>
        <v>2.3E-2</v>
      </c>
      <c r="Y151" s="446">
        <f t="shared" si="63"/>
        <v>2.3E-2</v>
      </c>
      <c r="Z151" s="446">
        <f t="shared" si="63"/>
        <v>2.3E-2</v>
      </c>
      <c r="AA151" s="446">
        <f t="shared" si="63"/>
        <v>2.3E-2</v>
      </c>
      <c r="AB151" s="446">
        <f t="shared" si="63"/>
        <v>2.3E-2</v>
      </c>
      <c r="AC151" s="446">
        <f t="shared" si="63"/>
        <v>2.3E-2</v>
      </c>
      <c r="AD151" s="446"/>
    </row>
    <row r="152" spans="1:30" s="757" customFormat="1" x14ac:dyDescent="0.3">
      <c r="A152" s="427"/>
      <c r="B152" s="902"/>
      <c r="C152" s="436" t="s">
        <v>61</v>
      </c>
      <c r="D152" s="437" t="s">
        <v>7</v>
      </c>
      <c r="E152" s="649"/>
      <c r="F152" s="649"/>
      <c r="G152" s="649"/>
      <c r="H152" s="649"/>
      <c r="I152" s="649"/>
      <c r="J152" s="649"/>
      <c r="K152" s="649"/>
      <c r="L152" s="649"/>
      <c r="M152" s="649"/>
      <c r="N152" s="649"/>
      <c r="O152" s="649"/>
      <c r="P152" s="446">
        <f>+O152</f>
        <v>0</v>
      </c>
      <c r="Q152" s="446">
        <f t="shared" ref="Q152:AC152" si="64">+P152</f>
        <v>0</v>
      </c>
      <c r="R152" s="446">
        <f t="shared" si="64"/>
        <v>0</v>
      </c>
      <c r="S152" s="446">
        <f t="shared" si="64"/>
        <v>0</v>
      </c>
      <c r="T152" s="446">
        <f t="shared" si="64"/>
        <v>0</v>
      </c>
      <c r="U152" s="446">
        <f t="shared" si="64"/>
        <v>0</v>
      </c>
      <c r="V152" s="446">
        <f t="shared" si="64"/>
        <v>0</v>
      </c>
      <c r="W152" s="446">
        <f t="shared" si="64"/>
        <v>0</v>
      </c>
      <c r="X152" s="446">
        <f t="shared" si="64"/>
        <v>0</v>
      </c>
      <c r="Y152" s="446">
        <f t="shared" si="64"/>
        <v>0</v>
      </c>
      <c r="Z152" s="446">
        <f t="shared" si="64"/>
        <v>0</v>
      </c>
      <c r="AA152" s="446">
        <f t="shared" si="64"/>
        <v>0</v>
      </c>
      <c r="AB152" s="446">
        <f t="shared" si="64"/>
        <v>0</v>
      </c>
      <c r="AC152" s="446">
        <f t="shared" si="64"/>
        <v>0</v>
      </c>
      <c r="AD152" s="446"/>
    </row>
    <row r="153" spans="1:30" s="757" customFormat="1" ht="9.9499999999999993" customHeight="1" x14ac:dyDescent="0.3">
      <c r="A153" s="425"/>
      <c r="B153" s="425"/>
      <c r="C153" s="425"/>
      <c r="D153" s="439"/>
      <c r="E153" s="647"/>
      <c r="F153" s="647"/>
      <c r="G153" s="647"/>
      <c r="H153" s="647"/>
      <c r="I153" s="647"/>
      <c r="J153" s="647"/>
      <c r="K153" s="647"/>
      <c r="L153" s="647"/>
      <c r="M153" s="647"/>
      <c r="N153" s="647"/>
      <c r="O153" s="647"/>
      <c r="P153" s="448"/>
      <c r="Q153" s="448"/>
      <c r="R153" s="448"/>
      <c r="S153" s="448"/>
      <c r="T153" s="448"/>
      <c r="U153" s="448"/>
      <c r="V153" s="448"/>
      <c r="W153" s="448"/>
      <c r="X153" s="448"/>
      <c r="Y153" s="448"/>
      <c r="Z153" s="448"/>
      <c r="AA153" s="448"/>
      <c r="AB153" s="448"/>
      <c r="AC153" s="448"/>
      <c r="AD153" s="448"/>
    </row>
    <row r="154" spans="1:30" s="757" customFormat="1" x14ac:dyDescent="0.3">
      <c r="A154" s="425"/>
      <c r="B154" s="902" t="s">
        <v>19</v>
      </c>
      <c r="C154" s="436" t="s">
        <v>46</v>
      </c>
      <c r="D154" s="437" t="s">
        <v>385</v>
      </c>
      <c r="E154" s="654">
        <v>5.5E-2</v>
      </c>
      <c r="F154" s="654">
        <v>5.3999999999999999E-2</v>
      </c>
      <c r="G154" s="654">
        <v>5.3999999999999999E-2</v>
      </c>
      <c r="H154" s="654">
        <v>5.2999999999999999E-2</v>
      </c>
      <c r="I154" s="654">
        <v>5.1999999999999998E-2</v>
      </c>
      <c r="J154" s="654">
        <v>5.1999999999999998E-2</v>
      </c>
      <c r="K154" s="654">
        <v>5.0999999999999997E-2</v>
      </c>
      <c r="L154" s="654">
        <v>0.05</v>
      </c>
      <c r="M154" s="654">
        <v>0.05</v>
      </c>
      <c r="N154" s="654">
        <v>4.9000000000000002E-2</v>
      </c>
      <c r="O154" s="654">
        <v>4.8000000000000001E-2</v>
      </c>
      <c r="P154" s="449">
        <f>+O154</f>
        <v>4.8000000000000001E-2</v>
      </c>
      <c r="Q154" s="449">
        <f t="shared" ref="Q154:AC154" si="65">+P154</f>
        <v>4.8000000000000001E-2</v>
      </c>
      <c r="R154" s="449">
        <f t="shared" si="65"/>
        <v>4.8000000000000001E-2</v>
      </c>
      <c r="S154" s="449">
        <f t="shared" si="65"/>
        <v>4.8000000000000001E-2</v>
      </c>
      <c r="T154" s="449">
        <f t="shared" si="65"/>
        <v>4.8000000000000001E-2</v>
      </c>
      <c r="U154" s="449">
        <f t="shared" si="65"/>
        <v>4.8000000000000001E-2</v>
      </c>
      <c r="V154" s="449">
        <f t="shared" si="65"/>
        <v>4.8000000000000001E-2</v>
      </c>
      <c r="W154" s="449">
        <f t="shared" si="65"/>
        <v>4.8000000000000001E-2</v>
      </c>
      <c r="X154" s="449">
        <f t="shared" si="65"/>
        <v>4.8000000000000001E-2</v>
      </c>
      <c r="Y154" s="449">
        <f t="shared" si="65"/>
        <v>4.8000000000000001E-2</v>
      </c>
      <c r="Z154" s="449">
        <f t="shared" si="65"/>
        <v>4.8000000000000001E-2</v>
      </c>
      <c r="AA154" s="449">
        <f t="shared" si="65"/>
        <v>4.8000000000000001E-2</v>
      </c>
      <c r="AB154" s="449">
        <f t="shared" si="65"/>
        <v>4.8000000000000001E-2</v>
      </c>
      <c r="AC154" s="449">
        <f t="shared" si="65"/>
        <v>4.8000000000000001E-2</v>
      </c>
      <c r="AD154" s="449"/>
    </row>
    <row r="155" spans="1:30" s="757" customFormat="1" x14ac:dyDescent="0.3">
      <c r="A155" s="425"/>
      <c r="B155" s="902"/>
      <c r="C155" s="436" t="s">
        <v>61</v>
      </c>
      <c r="D155" s="437" t="s">
        <v>385</v>
      </c>
      <c r="E155" s="649"/>
      <c r="F155" s="649"/>
      <c r="G155" s="649"/>
      <c r="H155" s="649"/>
      <c r="I155" s="649"/>
      <c r="J155" s="649"/>
      <c r="K155" s="649"/>
      <c r="L155" s="649"/>
      <c r="M155" s="649"/>
      <c r="N155" s="649"/>
      <c r="O155" s="649"/>
      <c r="P155" s="449">
        <f>+O155</f>
        <v>0</v>
      </c>
      <c r="Q155" s="449">
        <f t="shared" ref="Q155:AC155" si="66">+P155</f>
        <v>0</v>
      </c>
      <c r="R155" s="449">
        <f t="shared" si="66"/>
        <v>0</v>
      </c>
      <c r="S155" s="449">
        <f t="shared" si="66"/>
        <v>0</v>
      </c>
      <c r="T155" s="449">
        <f t="shared" si="66"/>
        <v>0</v>
      </c>
      <c r="U155" s="449">
        <f t="shared" si="66"/>
        <v>0</v>
      </c>
      <c r="V155" s="449">
        <f t="shared" si="66"/>
        <v>0</v>
      </c>
      <c r="W155" s="449">
        <f t="shared" si="66"/>
        <v>0</v>
      </c>
      <c r="X155" s="449">
        <f t="shared" si="66"/>
        <v>0</v>
      </c>
      <c r="Y155" s="449">
        <f t="shared" si="66"/>
        <v>0</v>
      </c>
      <c r="Z155" s="449">
        <f t="shared" si="66"/>
        <v>0</v>
      </c>
      <c r="AA155" s="449">
        <f t="shared" si="66"/>
        <v>0</v>
      </c>
      <c r="AB155" s="449">
        <f t="shared" si="66"/>
        <v>0</v>
      </c>
      <c r="AC155" s="449">
        <f t="shared" si="66"/>
        <v>0</v>
      </c>
      <c r="AD155" s="449"/>
    </row>
    <row r="156" spans="1:30" s="757" customFormat="1" ht="9.9499999999999993" customHeight="1" x14ac:dyDescent="0.3">
      <c r="A156" s="425"/>
      <c r="B156" s="451"/>
      <c r="C156" s="436"/>
      <c r="D156" s="437"/>
      <c r="E156" s="647"/>
      <c r="F156" s="647"/>
      <c r="G156" s="647"/>
      <c r="H156" s="647"/>
      <c r="I156" s="647"/>
      <c r="J156" s="647"/>
      <c r="K156" s="647"/>
      <c r="L156" s="647"/>
      <c r="M156" s="647"/>
      <c r="N156" s="647"/>
      <c r="O156" s="647"/>
      <c r="P156" s="448"/>
      <c r="Q156" s="448"/>
      <c r="R156" s="448"/>
      <c r="S156" s="448"/>
      <c r="T156" s="448"/>
      <c r="U156" s="448"/>
      <c r="V156" s="448"/>
      <c r="W156" s="448"/>
      <c r="X156" s="448"/>
      <c r="Y156" s="448"/>
      <c r="Z156" s="448"/>
      <c r="AA156" s="448"/>
      <c r="AB156" s="448"/>
      <c r="AC156" s="448"/>
      <c r="AD156" s="448"/>
    </row>
    <row r="157" spans="1:30" s="757" customFormat="1" x14ac:dyDescent="0.3">
      <c r="A157" s="425"/>
      <c r="B157" s="902" t="s">
        <v>148</v>
      </c>
      <c r="C157" s="436" t="s">
        <v>46</v>
      </c>
      <c r="D157" s="437" t="s">
        <v>149</v>
      </c>
      <c r="E157" s="658">
        <f>'Basic input'!F106</f>
        <v>1.3</v>
      </c>
      <c r="F157" s="658">
        <f>E157*(1+'Basic input'!$F$107)</f>
        <v>1.3260000000000001</v>
      </c>
      <c r="G157" s="658">
        <f>F157*(1+'Basic input'!$F$107)</f>
        <v>1.3525200000000002</v>
      </c>
      <c r="H157" s="658">
        <f>G157*(1+'Basic input'!$F$107)</f>
        <v>1.3795704000000002</v>
      </c>
      <c r="I157" s="658">
        <f>H157*(1+'Basic input'!$F$107)</f>
        <v>1.4071618080000001</v>
      </c>
      <c r="J157" s="658">
        <f>I157*(1+'Basic input'!$F$107)</f>
        <v>1.4353050441600002</v>
      </c>
      <c r="K157" s="658">
        <f>J157*(1+'Basic input'!$F$107)</f>
        <v>1.4640111450432003</v>
      </c>
      <c r="L157" s="658">
        <f>K157*(1+'Basic input'!$F$107)</f>
        <v>1.4932913679440643</v>
      </c>
      <c r="M157" s="658">
        <f>L157*(1+'Basic input'!$F$107)</f>
        <v>1.5231571953029455</v>
      </c>
      <c r="N157" s="658">
        <f>M157*(1+'Basic input'!$F$107)</f>
        <v>1.5536203392090044</v>
      </c>
      <c r="O157" s="658">
        <f>N157*(1+'Basic input'!$F$107)</f>
        <v>1.5846927459931845</v>
      </c>
      <c r="P157" s="358">
        <f>+O157</f>
        <v>1.5846927459931845</v>
      </c>
      <c r="Q157" s="358">
        <f t="shared" ref="Q157:AC157" si="67">+P157</f>
        <v>1.5846927459931845</v>
      </c>
      <c r="R157" s="358">
        <f t="shared" si="67"/>
        <v>1.5846927459931845</v>
      </c>
      <c r="S157" s="358">
        <f t="shared" si="67"/>
        <v>1.5846927459931845</v>
      </c>
      <c r="T157" s="358">
        <f t="shared" si="67"/>
        <v>1.5846927459931845</v>
      </c>
      <c r="U157" s="358">
        <f t="shared" si="67"/>
        <v>1.5846927459931845</v>
      </c>
      <c r="V157" s="358">
        <f t="shared" si="67"/>
        <v>1.5846927459931845</v>
      </c>
      <c r="W157" s="358">
        <f t="shared" si="67"/>
        <v>1.5846927459931845</v>
      </c>
      <c r="X157" s="358">
        <f t="shared" si="67"/>
        <v>1.5846927459931845</v>
      </c>
      <c r="Y157" s="358">
        <f t="shared" si="67"/>
        <v>1.5846927459931845</v>
      </c>
      <c r="Z157" s="358">
        <f t="shared" si="67"/>
        <v>1.5846927459931845</v>
      </c>
      <c r="AA157" s="358">
        <f t="shared" si="67"/>
        <v>1.5846927459931845</v>
      </c>
      <c r="AB157" s="358">
        <f t="shared" si="67"/>
        <v>1.5846927459931845</v>
      </c>
      <c r="AC157" s="358">
        <f t="shared" si="67"/>
        <v>1.5846927459931845</v>
      </c>
      <c r="AD157" s="358"/>
    </row>
    <row r="158" spans="1:30" s="757" customFormat="1" x14ac:dyDescent="0.3">
      <c r="A158" s="425"/>
      <c r="B158" s="902"/>
      <c r="C158" s="436" t="s">
        <v>61</v>
      </c>
      <c r="D158" s="437" t="s">
        <v>149</v>
      </c>
      <c r="E158" s="646"/>
      <c r="F158" s="646"/>
      <c r="G158" s="646"/>
      <c r="H158" s="646"/>
      <c r="I158" s="646"/>
      <c r="J158" s="646"/>
      <c r="K158" s="646"/>
      <c r="L158" s="646"/>
      <c r="M158" s="646"/>
      <c r="N158" s="646"/>
      <c r="O158" s="646"/>
      <c r="P158" s="358">
        <f>+O158</f>
        <v>0</v>
      </c>
      <c r="Q158" s="358">
        <f t="shared" ref="Q158:AC158" si="68">+P158</f>
        <v>0</v>
      </c>
      <c r="R158" s="358">
        <f t="shared" si="68"/>
        <v>0</v>
      </c>
      <c r="S158" s="358">
        <f t="shared" si="68"/>
        <v>0</v>
      </c>
      <c r="T158" s="358">
        <f t="shared" si="68"/>
        <v>0</v>
      </c>
      <c r="U158" s="358">
        <f t="shared" si="68"/>
        <v>0</v>
      </c>
      <c r="V158" s="358">
        <f t="shared" si="68"/>
        <v>0</v>
      </c>
      <c r="W158" s="358">
        <f t="shared" si="68"/>
        <v>0</v>
      </c>
      <c r="X158" s="358">
        <f t="shared" si="68"/>
        <v>0</v>
      </c>
      <c r="Y158" s="358">
        <f t="shared" si="68"/>
        <v>0</v>
      </c>
      <c r="Z158" s="358">
        <f t="shared" si="68"/>
        <v>0</v>
      </c>
      <c r="AA158" s="358">
        <f t="shared" si="68"/>
        <v>0</v>
      </c>
      <c r="AB158" s="358">
        <f t="shared" si="68"/>
        <v>0</v>
      </c>
      <c r="AC158" s="358">
        <f t="shared" si="68"/>
        <v>0</v>
      </c>
      <c r="AD158" s="358"/>
    </row>
    <row r="159" spans="1:30" s="757" customFormat="1" ht="9.9499999999999993" customHeight="1" x14ac:dyDescent="0.3">
      <c r="A159" s="425"/>
      <c r="B159" s="425"/>
      <c r="C159" s="425"/>
      <c r="D159" s="439"/>
      <c r="E159" s="647"/>
      <c r="F159" s="647"/>
      <c r="G159" s="647"/>
      <c r="H159" s="647"/>
      <c r="I159" s="647"/>
      <c r="J159" s="647"/>
      <c r="K159" s="647"/>
      <c r="L159" s="647"/>
      <c r="M159" s="647"/>
      <c r="N159" s="647"/>
      <c r="O159" s="647"/>
      <c r="P159" s="448"/>
      <c r="Q159" s="448"/>
      <c r="R159" s="448"/>
      <c r="S159" s="448"/>
      <c r="T159" s="448"/>
      <c r="U159" s="448"/>
      <c r="V159" s="448"/>
      <c r="W159" s="448"/>
      <c r="X159" s="448"/>
      <c r="Y159" s="448"/>
      <c r="Z159" s="448"/>
      <c r="AA159" s="448"/>
      <c r="AB159" s="448"/>
      <c r="AC159" s="448"/>
      <c r="AD159" s="448"/>
    </row>
    <row r="160" spans="1:30" s="757" customFormat="1" x14ac:dyDescent="0.3">
      <c r="A160" s="425"/>
      <c r="B160" s="453" t="s">
        <v>35</v>
      </c>
      <c r="C160" s="436" t="s">
        <v>46</v>
      </c>
      <c r="D160" s="437" t="s">
        <v>4</v>
      </c>
      <c r="E160" s="650">
        <v>1</v>
      </c>
      <c r="F160" s="650">
        <v>1</v>
      </c>
      <c r="G160" s="650">
        <v>1</v>
      </c>
      <c r="H160" s="650">
        <v>1</v>
      </c>
      <c r="I160" s="650">
        <v>1</v>
      </c>
      <c r="J160" s="650">
        <v>1</v>
      </c>
      <c r="K160" s="650">
        <v>1</v>
      </c>
      <c r="L160" s="650">
        <v>1</v>
      </c>
      <c r="M160" s="650">
        <v>1</v>
      </c>
      <c r="N160" s="650">
        <v>1</v>
      </c>
      <c r="O160" s="650">
        <v>1</v>
      </c>
      <c r="P160" s="605">
        <f>+O160</f>
        <v>1</v>
      </c>
      <c r="Q160" s="605">
        <f t="shared" ref="Q160:AC160" si="69">+P160</f>
        <v>1</v>
      </c>
      <c r="R160" s="605">
        <f t="shared" si="69"/>
        <v>1</v>
      </c>
      <c r="S160" s="605">
        <f t="shared" si="69"/>
        <v>1</v>
      </c>
      <c r="T160" s="605">
        <f t="shared" si="69"/>
        <v>1</v>
      </c>
      <c r="U160" s="605">
        <f t="shared" si="69"/>
        <v>1</v>
      </c>
      <c r="V160" s="605">
        <f t="shared" si="69"/>
        <v>1</v>
      </c>
      <c r="W160" s="605">
        <f t="shared" si="69"/>
        <v>1</v>
      </c>
      <c r="X160" s="605">
        <f t="shared" si="69"/>
        <v>1</v>
      </c>
      <c r="Y160" s="605">
        <f t="shared" si="69"/>
        <v>1</v>
      </c>
      <c r="Z160" s="605">
        <f t="shared" si="69"/>
        <v>1</v>
      </c>
      <c r="AA160" s="605">
        <f t="shared" si="69"/>
        <v>1</v>
      </c>
      <c r="AB160" s="605">
        <f t="shared" si="69"/>
        <v>1</v>
      </c>
      <c r="AC160" s="605">
        <f t="shared" si="69"/>
        <v>1</v>
      </c>
      <c r="AD160" s="605"/>
    </row>
    <row r="161" spans="1:1010 1026:2034 2050:3058 3074:4082 4098:5106 5122:6130 6146:7154 7170:8178 8194:9202 9218:10226 10242:11250 11266:12274 12290:13298 13314:14322 14338:15346 15362:16370" s="757" customFormat="1" ht="9.9499999999999993" customHeight="1" x14ac:dyDescent="0.3">
      <c r="A161" s="425"/>
      <c r="B161" s="425"/>
      <c r="C161" s="426"/>
      <c r="D161" s="439"/>
      <c r="E161" s="647"/>
      <c r="F161" s="647"/>
      <c r="G161" s="647"/>
      <c r="H161" s="647"/>
      <c r="I161" s="647"/>
      <c r="J161" s="647"/>
      <c r="K161" s="647"/>
      <c r="L161" s="647"/>
      <c r="M161" s="647"/>
      <c r="N161" s="647"/>
      <c r="O161" s="647"/>
      <c r="P161" s="611"/>
      <c r="Q161" s="611"/>
      <c r="R161" s="611"/>
      <c r="S161" s="611"/>
      <c r="T161" s="611"/>
      <c r="U161" s="611"/>
      <c r="V161" s="611"/>
      <c r="W161" s="611"/>
      <c r="X161" s="611"/>
      <c r="Y161" s="611"/>
      <c r="Z161" s="611"/>
      <c r="AA161" s="611"/>
      <c r="AB161" s="611"/>
      <c r="AC161" s="611"/>
      <c r="AD161" s="611"/>
      <c r="AH161" s="782"/>
      <c r="AX161" s="782"/>
      <c r="BN161" s="782"/>
      <c r="CD161" s="782"/>
      <c r="CT161" s="782"/>
      <c r="DJ161" s="782"/>
      <c r="DZ161" s="782"/>
      <c r="EP161" s="782"/>
      <c r="FF161" s="782"/>
      <c r="FV161" s="782"/>
      <c r="GL161" s="782"/>
      <c r="HB161" s="782"/>
      <c r="HR161" s="782"/>
      <c r="IH161" s="782"/>
      <c r="IX161" s="782"/>
      <c r="JN161" s="782"/>
      <c r="KD161" s="782"/>
      <c r="KT161" s="782"/>
      <c r="LJ161" s="782"/>
      <c r="LZ161" s="782"/>
      <c r="MP161" s="782"/>
      <c r="NF161" s="782"/>
      <c r="NV161" s="782"/>
      <c r="OL161" s="782"/>
      <c r="PB161" s="782"/>
      <c r="PR161" s="782"/>
      <c r="QH161" s="782"/>
      <c r="QX161" s="782"/>
      <c r="RN161" s="782"/>
      <c r="SD161" s="782"/>
      <c r="ST161" s="782"/>
      <c r="TJ161" s="782"/>
      <c r="TZ161" s="782"/>
      <c r="UP161" s="782"/>
      <c r="VF161" s="782"/>
      <c r="VV161" s="782"/>
      <c r="WL161" s="782"/>
      <c r="XB161" s="782"/>
      <c r="XR161" s="782"/>
      <c r="YH161" s="782"/>
      <c r="YX161" s="782"/>
      <c r="ZN161" s="782"/>
      <c r="AAD161" s="782"/>
      <c r="AAT161" s="782"/>
      <c r="ABJ161" s="782"/>
      <c r="ABZ161" s="782"/>
      <c r="ACP161" s="782"/>
      <c r="ADF161" s="782"/>
      <c r="ADV161" s="782"/>
      <c r="AEL161" s="782"/>
      <c r="AFB161" s="782"/>
      <c r="AFR161" s="782"/>
      <c r="AGH161" s="782"/>
      <c r="AGX161" s="782"/>
      <c r="AHN161" s="782"/>
      <c r="AID161" s="782"/>
      <c r="AIT161" s="782"/>
      <c r="AJJ161" s="782"/>
      <c r="AJZ161" s="782"/>
      <c r="AKP161" s="782"/>
      <c r="ALF161" s="782"/>
      <c r="ALV161" s="782"/>
      <c r="AML161" s="782"/>
      <c r="ANB161" s="782"/>
      <c r="ANR161" s="782"/>
      <c r="AOH161" s="782"/>
      <c r="AOX161" s="782"/>
      <c r="APN161" s="782"/>
      <c r="AQD161" s="782"/>
      <c r="AQT161" s="782"/>
      <c r="ARJ161" s="782"/>
      <c r="ARZ161" s="782"/>
      <c r="ASP161" s="782"/>
      <c r="ATF161" s="782"/>
      <c r="ATV161" s="782"/>
      <c r="AUL161" s="782"/>
      <c r="AVB161" s="782"/>
      <c r="AVR161" s="782"/>
      <c r="AWH161" s="782"/>
      <c r="AWX161" s="782"/>
      <c r="AXN161" s="782"/>
      <c r="AYD161" s="782"/>
      <c r="AYT161" s="782"/>
      <c r="AZJ161" s="782"/>
      <c r="AZZ161" s="782"/>
      <c r="BAP161" s="782"/>
      <c r="BBF161" s="782"/>
      <c r="BBV161" s="782"/>
      <c r="BCL161" s="782"/>
      <c r="BDB161" s="782"/>
      <c r="BDR161" s="782"/>
      <c r="BEH161" s="782"/>
      <c r="BEX161" s="782"/>
      <c r="BFN161" s="782"/>
      <c r="BGD161" s="782"/>
      <c r="BGT161" s="782"/>
      <c r="BHJ161" s="782"/>
      <c r="BHZ161" s="782"/>
      <c r="BIP161" s="782"/>
      <c r="BJF161" s="782"/>
      <c r="BJV161" s="782"/>
      <c r="BKL161" s="782"/>
      <c r="BLB161" s="782"/>
      <c r="BLR161" s="782"/>
      <c r="BMH161" s="782"/>
      <c r="BMX161" s="782"/>
      <c r="BNN161" s="782"/>
      <c r="BOD161" s="782"/>
      <c r="BOT161" s="782"/>
      <c r="BPJ161" s="782"/>
      <c r="BPZ161" s="782"/>
      <c r="BQP161" s="782"/>
      <c r="BRF161" s="782"/>
      <c r="BRV161" s="782"/>
      <c r="BSL161" s="782"/>
      <c r="BTB161" s="782"/>
      <c r="BTR161" s="782"/>
      <c r="BUH161" s="782"/>
      <c r="BUX161" s="782"/>
      <c r="BVN161" s="782"/>
      <c r="BWD161" s="782"/>
      <c r="BWT161" s="782"/>
      <c r="BXJ161" s="782"/>
      <c r="BXZ161" s="782"/>
      <c r="BYP161" s="782"/>
      <c r="BZF161" s="782"/>
      <c r="BZV161" s="782"/>
      <c r="CAL161" s="782"/>
      <c r="CBB161" s="782"/>
      <c r="CBR161" s="782"/>
      <c r="CCH161" s="782"/>
      <c r="CCX161" s="782"/>
      <c r="CDN161" s="782"/>
      <c r="CED161" s="782"/>
      <c r="CET161" s="782"/>
      <c r="CFJ161" s="782"/>
      <c r="CFZ161" s="782"/>
      <c r="CGP161" s="782"/>
      <c r="CHF161" s="782"/>
      <c r="CHV161" s="782"/>
      <c r="CIL161" s="782"/>
      <c r="CJB161" s="782"/>
      <c r="CJR161" s="782"/>
      <c r="CKH161" s="782"/>
      <c r="CKX161" s="782"/>
      <c r="CLN161" s="782"/>
      <c r="CMD161" s="782"/>
      <c r="CMT161" s="782"/>
      <c r="CNJ161" s="782"/>
      <c r="CNZ161" s="782"/>
      <c r="COP161" s="782"/>
      <c r="CPF161" s="782"/>
      <c r="CPV161" s="782"/>
      <c r="CQL161" s="782"/>
      <c r="CRB161" s="782"/>
      <c r="CRR161" s="782"/>
      <c r="CSH161" s="782"/>
      <c r="CSX161" s="782"/>
      <c r="CTN161" s="782"/>
      <c r="CUD161" s="782"/>
      <c r="CUT161" s="782"/>
      <c r="CVJ161" s="782"/>
      <c r="CVZ161" s="782"/>
      <c r="CWP161" s="782"/>
      <c r="CXF161" s="782"/>
      <c r="CXV161" s="782"/>
      <c r="CYL161" s="782"/>
      <c r="CZB161" s="782"/>
      <c r="CZR161" s="782"/>
      <c r="DAH161" s="782"/>
      <c r="DAX161" s="782"/>
      <c r="DBN161" s="782"/>
      <c r="DCD161" s="782"/>
      <c r="DCT161" s="782"/>
      <c r="DDJ161" s="782"/>
      <c r="DDZ161" s="782"/>
      <c r="DEP161" s="782"/>
      <c r="DFF161" s="782"/>
      <c r="DFV161" s="782"/>
      <c r="DGL161" s="782"/>
      <c r="DHB161" s="782"/>
      <c r="DHR161" s="782"/>
      <c r="DIH161" s="782"/>
      <c r="DIX161" s="782"/>
      <c r="DJN161" s="782"/>
      <c r="DKD161" s="782"/>
      <c r="DKT161" s="782"/>
      <c r="DLJ161" s="782"/>
      <c r="DLZ161" s="782"/>
      <c r="DMP161" s="782"/>
      <c r="DNF161" s="782"/>
      <c r="DNV161" s="782"/>
      <c r="DOL161" s="782"/>
      <c r="DPB161" s="782"/>
      <c r="DPR161" s="782"/>
      <c r="DQH161" s="782"/>
      <c r="DQX161" s="782"/>
      <c r="DRN161" s="782"/>
      <c r="DSD161" s="782"/>
      <c r="DST161" s="782"/>
      <c r="DTJ161" s="782"/>
      <c r="DTZ161" s="782"/>
      <c r="DUP161" s="782"/>
      <c r="DVF161" s="782"/>
      <c r="DVV161" s="782"/>
      <c r="DWL161" s="782"/>
      <c r="DXB161" s="782"/>
      <c r="DXR161" s="782"/>
      <c r="DYH161" s="782"/>
      <c r="DYX161" s="782"/>
      <c r="DZN161" s="782"/>
      <c r="EAD161" s="782"/>
      <c r="EAT161" s="782"/>
      <c r="EBJ161" s="782"/>
      <c r="EBZ161" s="782"/>
      <c r="ECP161" s="782"/>
      <c r="EDF161" s="782"/>
      <c r="EDV161" s="782"/>
      <c r="EEL161" s="782"/>
      <c r="EFB161" s="782"/>
      <c r="EFR161" s="782"/>
      <c r="EGH161" s="782"/>
      <c r="EGX161" s="782"/>
      <c r="EHN161" s="782"/>
      <c r="EID161" s="782"/>
      <c r="EIT161" s="782"/>
      <c r="EJJ161" s="782"/>
      <c r="EJZ161" s="782"/>
      <c r="EKP161" s="782"/>
      <c r="ELF161" s="782"/>
      <c r="ELV161" s="782"/>
      <c r="EML161" s="782"/>
      <c r="ENB161" s="782"/>
      <c r="ENR161" s="782"/>
      <c r="EOH161" s="782"/>
      <c r="EOX161" s="782"/>
      <c r="EPN161" s="782"/>
      <c r="EQD161" s="782"/>
      <c r="EQT161" s="782"/>
      <c r="ERJ161" s="782"/>
      <c r="ERZ161" s="782"/>
      <c r="ESP161" s="782"/>
      <c r="ETF161" s="782"/>
      <c r="ETV161" s="782"/>
      <c r="EUL161" s="782"/>
      <c r="EVB161" s="782"/>
      <c r="EVR161" s="782"/>
      <c r="EWH161" s="782"/>
      <c r="EWX161" s="782"/>
      <c r="EXN161" s="782"/>
      <c r="EYD161" s="782"/>
      <c r="EYT161" s="782"/>
      <c r="EZJ161" s="782"/>
      <c r="EZZ161" s="782"/>
      <c r="FAP161" s="782"/>
      <c r="FBF161" s="782"/>
      <c r="FBV161" s="782"/>
      <c r="FCL161" s="782"/>
      <c r="FDB161" s="782"/>
      <c r="FDR161" s="782"/>
      <c r="FEH161" s="782"/>
      <c r="FEX161" s="782"/>
      <c r="FFN161" s="782"/>
      <c r="FGD161" s="782"/>
      <c r="FGT161" s="782"/>
      <c r="FHJ161" s="782"/>
      <c r="FHZ161" s="782"/>
      <c r="FIP161" s="782"/>
      <c r="FJF161" s="782"/>
      <c r="FJV161" s="782"/>
      <c r="FKL161" s="782"/>
      <c r="FLB161" s="782"/>
      <c r="FLR161" s="782"/>
      <c r="FMH161" s="782"/>
      <c r="FMX161" s="782"/>
      <c r="FNN161" s="782"/>
      <c r="FOD161" s="782"/>
      <c r="FOT161" s="782"/>
      <c r="FPJ161" s="782"/>
      <c r="FPZ161" s="782"/>
      <c r="FQP161" s="782"/>
      <c r="FRF161" s="782"/>
      <c r="FRV161" s="782"/>
      <c r="FSL161" s="782"/>
      <c r="FTB161" s="782"/>
      <c r="FTR161" s="782"/>
      <c r="FUH161" s="782"/>
      <c r="FUX161" s="782"/>
      <c r="FVN161" s="782"/>
      <c r="FWD161" s="782"/>
      <c r="FWT161" s="782"/>
      <c r="FXJ161" s="782"/>
      <c r="FXZ161" s="782"/>
      <c r="FYP161" s="782"/>
      <c r="FZF161" s="782"/>
      <c r="FZV161" s="782"/>
      <c r="GAL161" s="782"/>
      <c r="GBB161" s="782"/>
      <c r="GBR161" s="782"/>
      <c r="GCH161" s="782"/>
      <c r="GCX161" s="782"/>
      <c r="GDN161" s="782"/>
      <c r="GED161" s="782"/>
      <c r="GET161" s="782"/>
      <c r="GFJ161" s="782"/>
      <c r="GFZ161" s="782"/>
      <c r="GGP161" s="782"/>
      <c r="GHF161" s="782"/>
      <c r="GHV161" s="782"/>
      <c r="GIL161" s="782"/>
      <c r="GJB161" s="782"/>
      <c r="GJR161" s="782"/>
      <c r="GKH161" s="782"/>
      <c r="GKX161" s="782"/>
      <c r="GLN161" s="782"/>
      <c r="GMD161" s="782"/>
      <c r="GMT161" s="782"/>
      <c r="GNJ161" s="782"/>
      <c r="GNZ161" s="782"/>
      <c r="GOP161" s="782"/>
      <c r="GPF161" s="782"/>
      <c r="GPV161" s="782"/>
      <c r="GQL161" s="782"/>
      <c r="GRB161" s="782"/>
      <c r="GRR161" s="782"/>
      <c r="GSH161" s="782"/>
      <c r="GSX161" s="782"/>
      <c r="GTN161" s="782"/>
      <c r="GUD161" s="782"/>
      <c r="GUT161" s="782"/>
      <c r="GVJ161" s="782"/>
      <c r="GVZ161" s="782"/>
      <c r="GWP161" s="782"/>
      <c r="GXF161" s="782"/>
      <c r="GXV161" s="782"/>
      <c r="GYL161" s="782"/>
      <c r="GZB161" s="782"/>
      <c r="GZR161" s="782"/>
      <c r="HAH161" s="782"/>
      <c r="HAX161" s="782"/>
      <c r="HBN161" s="782"/>
      <c r="HCD161" s="782"/>
      <c r="HCT161" s="782"/>
      <c r="HDJ161" s="782"/>
      <c r="HDZ161" s="782"/>
      <c r="HEP161" s="782"/>
      <c r="HFF161" s="782"/>
      <c r="HFV161" s="782"/>
      <c r="HGL161" s="782"/>
      <c r="HHB161" s="782"/>
      <c r="HHR161" s="782"/>
      <c r="HIH161" s="782"/>
      <c r="HIX161" s="782"/>
      <c r="HJN161" s="782"/>
      <c r="HKD161" s="782"/>
      <c r="HKT161" s="782"/>
      <c r="HLJ161" s="782"/>
      <c r="HLZ161" s="782"/>
      <c r="HMP161" s="782"/>
      <c r="HNF161" s="782"/>
      <c r="HNV161" s="782"/>
      <c r="HOL161" s="782"/>
      <c r="HPB161" s="782"/>
      <c r="HPR161" s="782"/>
      <c r="HQH161" s="782"/>
      <c r="HQX161" s="782"/>
      <c r="HRN161" s="782"/>
      <c r="HSD161" s="782"/>
      <c r="HST161" s="782"/>
      <c r="HTJ161" s="782"/>
      <c r="HTZ161" s="782"/>
      <c r="HUP161" s="782"/>
      <c r="HVF161" s="782"/>
      <c r="HVV161" s="782"/>
      <c r="HWL161" s="782"/>
      <c r="HXB161" s="782"/>
      <c r="HXR161" s="782"/>
      <c r="HYH161" s="782"/>
      <c r="HYX161" s="782"/>
      <c r="HZN161" s="782"/>
      <c r="IAD161" s="782"/>
      <c r="IAT161" s="782"/>
      <c r="IBJ161" s="782"/>
      <c r="IBZ161" s="782"/>
      <c r="ICP161" s="782"/>
      <c r="IDF161" s="782"/>
      <c r="IDV161" s="782"/>
      <c r="IEL161" s="782"/>
      <c r="IFB161" s="782"/>
      <c r="IFR161" s="782"/>
      <c r="IGH161" s="782"/>
      <c r="IGX161" s="782"/>
      <c r="IHN161" s="782"/>
      <c r="IID161" s="782"/>
      <c r="IIT161" s="782"/>
      <c r="IJJ161" s="782"/>
      <c r="IJZ161" s="782"/>
      <c r="IKP161" s="782"/>
      <c r="ILF161" s="782"/>
      <c r="ILV161" s="782"/>
      <c r="IML161" s="782"/>
      <c r="INB161" s="782"/>
      <c r="INR161" s="782"/>
      <c r="IOH161" s="782"/>
      <c r="IOX161" s="782"/>
      <c r="IPN161" s="782"/>
      <c r="IQD161" s="782"/>
      <c r="IQT161" s="782"/>
      <c r="IRJ161" s="782"/>
      <c r="IRZ161" s="782"/>
      <c r="ISP161" s="782"/>
      <c r="ITF161" s="782"/>
      <c r="ITV161" s="782"/>
      <c r="IUL161" s="782"/>
      <c r="IVB161" s="782"/>
      <c r="IVR161" s="782"/>
      <c r="IWH161" s="782"/>
      <c r="IWX161" s="782"/>
      <c r="IXN161" s="782"/>
      <c r="IYD161" s="782"/>
      <c r="IYT161" s="782"/>
      <c r="IZJ161" s="782"/>
      <c r="IZZ161" s="782"/>
      <c r="JAP161" s="782"/>
      <c r="JBF161" s="782"/>
      <c r="JBV161" s="782"/>
      <c r="JCL161" s="782"/>
      <c r="JDB161" s="782"/>
      <c r="JDR161" s="782"/>
      <c r="JEH161" s="782"/>
      <c r="JEX161" s="782"/>
      <c r="JFN161" s="782"/>
      <c r="JGD161" s="782"/>
      <c r="JGT161" s="782"/>
      <c r="JHJ161" s="782"/>
      <c r="JHZ161" s="782"/>
      <c r="JIP161" s="782"/>
      <c r="JJF161" s="782"/>
      <c r="JJV161" s="782"/>
      <c r="JKL161" s="782"/>
      <c r="JLB161" s="782"/>
      <c r="JLR161" s="782"/>
      <c r="JMH161" s="782"/>
      <c r="JMX161" s="782"/>
      <c r="JNN161" s="782"/>
      <c r="JOD161" s="782"/>
      <c r="JOT161" s="782"/>
      <c r="JPJ161" s="782"/>
      <c r="JPZ161" s="782"/>
      <c r="JQP161" s="782"/>
      <c r="JRF161" s="782"/>
      <c r="JRV161" s="782"/>
      <c r="JSL161" s="782"/>
      <c r="JTB161" s="782"/>
      <c r="JTR161" s="782"/>
      <c r="JUH161" s="782"/>
      <c r="JUX161" s="782"/>
      <c r="JVN161" s="782"/>
      <c r="JWD161" s="782"/>
      <c r="JWT161" s="782"/>
      <c r="JXJ161" s="782"/>
      <c r="JXZ161" s="782"/>
      <c r="JYP161" s="782"/>
      <c r="JZF161" s="782"/>
      <c r="JZV161" s="782"/>
      <c r="KAL161" s="782"/>
      <c r="KBB161" s="782"/>
      <c r="KBR161" s="782"/>
      <c r="KCH161" s="782"/>
      <c r="KCX161" s="782"/>
      <c r="KDN161" s="782"/>
      <c r="KED161" s="782"/>
      <c r="KET161" s="782"/>
      <c r="KFJ161" s="782"/>
      <c r="KFZ161" s="782"/>
      <c r="KGP161" s="782"/>
      <c r="KHF161" s="782"/>
      <c r="KHV161" s="782"/>
      <c r="KIL161" s="782"/>
      <c r="KJB161" s="782"/>
      <c r="KJR161" s="782"/>
      <c r="KKH161" s="782"/>
      <c r="KKX161" s="782"/>
      <c r="KLN161" s="782"/>
      <c r="KMD161" s="782"/>
      <c r="KMT161" s="782"/>
      <c r="KNJ161" s="782"/>
      <c r="KNZ161" s="782"/>
      <c r="KOP161" s="782"/>
      <c r="KPF161" s="782"/>
      <c r="KPV161" s="782"/>
      <c r="KQL161" s="782"/>
      <c r="KRB161" s="782"/>
      <c r="KRR161" s="782"/>
      <c r="KSH161" s="782"/>
      <c r="KSX161" s="782"/>
      <c r="KTN161" s="782"/>
      <c r="KUD161" s="782"/>
      <c r="KUT161" s="782"/>
      <c r="KVJ161" s="782"/>
      <c r="KVZ161" s="782"/>
      <c r="KWP161" s="782"/>
      <c r="KXF161" s="782"/>
      <c r="KXV161" s="782"/>
      <c r="KYL161" s="782"/>
      <c r="KZB161" s="782"/>
      <c r="KZR161" s="782"/>
      <c r="LAH161" s="782"/>
      <c r="LAX161" s="782"/>
      <c r="LBN161" s="782"/>
      <c r="LCD161" s="782"/>
      <c r="LCT161" s="782"/>
      <c r="LDJ161" s="782"/>
      <c r="LDZ161" s="782"/>
      <c r="LEP161" s="782"/>
      <c r="LFF161" s="782"/>
      <c r="LFV161" s="782"/>
      <c r="LGL161" s="782"/>
      <c r="LHB161" s="782"/>
      <c r="LHR161" s="782"/>
      <c r="LIH161" s="782"/>
      <c r="LIX161" s="782"/>
      <c r="LJN161" s="782"/>
      <c r="LKD161" s="782"/>
      <c r="LKT161" s="782"/>
      <c r="LLJ161" s="782"/>
      <c r="LLZ161" s="782"/>
      <c r="LMP161" s="782"/>
      <c r="LNF161" s="782"/>
      <c r="LNV161" s="782"/>
      <c r="LOL161" s="782"/>
      <c r="LPB161" s="782"/>
      <c r="LPR161" s="782"/>
      <c r="LQH161" s="782"/>
      <c r="LQX161" s="782"/>
      <c r="LRN161" s="782"/>
      <c r="LSD161" s="782"/>
      <c r="LST161" s="782"/>
      <c r="LTJ161" s="782"/>
      <c r="LTZ161" s="782"/>
      <c r="LUP161" s="782"/>
      <c r="LVF161" s="782"/>
      <c r="LVV161" s="782"/>
      <c r="LWL161" s="782"/>
      <c r="LXB161" s="782"/>
      <c r="LXR161" s="782"/>
      <c r="LYH161" s="782"/>
      <c r="LYX161" s="782"/>
      <c r="LZN161" s="782"/>
      <c r="MAD161" s="782"/>
      <c r="MAT161" s="782"/>
      <c r="MBJ161" s="782"/>
      <c r="MBZ161" s="782"/>
      <c r="MCP161" s="782"/>
      <c r="MDF161" s="782"/>
      <c r="MDV161" s="782"/>
      <c r="MEL161" s="782"/>
      <c r="MFB161" s="782"/>
      <c r="MFR161" s="782"/>
      <c r="MGH161" s="782"/>
      <c r="MGX161" s="782"/>
      <c r="MHN161" s="782"/>
      <c r="MID161" s="782"/>
      <c r="MIT161" s="782"/>
      <c r="MJJ161" s="782"/>
      <c r="MJZ161" s="782"/>
      <c r="MKP161" s="782"/>
      <c r="MLF161" s="782"/>
      <c r="MLV161" s="782"/>
      <c r="MML161" s="782"/>
      <c r="MNB161" s="782"/>
      <c r="MNR161" s="782"/>
      <c r="MOH161" s="782"/>
      <c r="MOX161" s="782"/>
      <c r="MPN161" s="782"/>
      <c r="MQD161" s="782"/>
      <c r="MQT161" s="782"/>
      <c r="MRJ161" s="782"/>
      <c r="MRZ161" s="782"/>
      <c r="MSP161" s="782"/>
      <c r="MTF161" s="782"/>
      <c r="MTV161" s="782"/>
      <c r="MUL161" s="782"/>
      <c r="MVB161" s="782"/>
      <c r="MVR161" s="782"/>
      <c r="MWH161" s="782"/>
      <c r="MWX161" s="782"/>
      <c r="MXN161" s="782"/>
      <c r="MYD161" s="782"/>
      <c r="MYT161" s="782"/>
      <c r="MZJ161" s="782"/>
      <c r="MZZ161" s="782"/>
      <c r="NAP161" s="782"/>
      <c r="NBF161" s="782"/>
      <c r="NBV161" s="782"/>
      <c r="NCL161" s="782"/>
      <c r="NDB161" s="782"/>
      <c r="NDR161" s="782"/>
      <c r="NEH161" s="782"/>
      <c r="NEX161" s="782"/>
      <c r="NFN161" s="782"/>
      <c r="NGD161" s="782"/>
      <c r="NGT161" s="782"/>
      <c r="NHJ161" s="782"/>
      <c r="NHZ161" s="782"/>
      <c r="NIP161" s="782"/>
      <c r="NJF161" s="782"/>
      <c r="NJV161" s="782"/>
      <c r="NKL161" s="782"/>
      <c r="NLB161" s="782"/>
      <c r="NLR161" s="782"/>
      <c r="NMH161" s="782"/>
      <c r="NMX161" s="782"/>
      <c r="NNN161" s="782"/>
      <c r="NOD161" s="782"/>
      <c r="NOT161" s="782"/>
      <c r="NPJ161" s="782"/>
      <c r="NPZ161" s="782"/>
      <c r="NQP161" s="782"/>
      <c r="NRF161" s="782"/>
      <c r="NRV161" s="782"/>
      <c r="NSL161" s="782"/>
      <c r="NTB161" s="782"/>
      <c r="NTR161" s="782"/>
      <c r="NUH161" s="782"/>
      <c r="NUX161" s="782"/>
      <c r="NVN161" s="782"/>
      <c r="NWD161" s="782"/>
      <c r="NWT161" s="782"/>
      <c r="NXJ161" s="782"/>
      <c r="NXZ161" s="782"/>
      <c r="NYP161" s="782"/>
      <c r="NZF161" s="782"/>
      <c r="NZV161" s="782"/>
      <c r="OAL161" s="782"/>
      <c r="OBB161" s="782"/>
      <c r="OBR161" s="782"/>
      <c r="OCH161" s="782"/>
      <c r="OCX161" s="782"/>
      <c r="ODN161" s="782"/>
      <c r="OED161" s="782"/>
      <c r="OET161" s="782"/>
      <c r="OFJ161" s="782"/>
      <c r="OFZ161" s="782"/>
      <c r="OGP161" s="782"/>
      <c r="OHF161" s="782"/>
      <c r="OHV161" s="782"/>
      <c r="OIL161" s="782"/>
      <c r="OJB161" s="782"/>
      <c r="OJR161" s="782"/>
      <c r="OKH161" s="782"/>
      <c r="OKX161" s="782"/>
      <c r="OLN161" s="782"/>
      <c r="OMD161" s="782"/>
      <c r="OMT161" s="782"/>
      <c r="ONJ161" s="782"/>
      <c r="ONZ161" s="782"/>
      <c r="OOP161" s="782"/>
      <c r="OPF161" s="782"/>
      <c r="OPV161" s="782"/>
      <c r="OQL161" s="782"/>
      <c r="ORB161" s="782"/>
      <c r="ORR161" s="782"/>
      <c r="OSH161" s="782"/>
      <c r="OSX161" s="782"/>
      <c r="OTN161" s="782"/>
      <c r="OUD161" s="782"/>
      <c r="OUT161" s="782"/>
      <c r="OVJ161" s="782"/>
      <c r="OVZ161" s="782"/>
      <c r="OWP161" s="782"/>
      <c r="OXF161" s="782"/>
      <c r="OXV161" s="782"/>
      <c r="OYL161" s="782"/>
      <c r="OZB161" s="782"/>
      <c r="OZR161" s="782"/>
      <c r="PAH161" s="782"/>
      <c r="PAX161" s="782"/>
      <c r="PBN161" s="782"/>
      <c r="PCD161" s="782"/>
      <c r="PCT161" s="782"/>
      <c r="PDJ161" s="782"/>
      <c r="PDZ161" s="782"/>
      <c r="PEP161" s="782"/>
      <c r="PFF161" s="782"/>
      <c r="PFV161" s="782"/>
      <c r="PGL161" s="782"/>
      <c r="PHB161" s="782"/>
      <c r="PHR161" s="782"/>
      <c r="PIH161" s="782"/>
      <c r="PIX161" s="782"/>
      <c r="PJN161" s="782"/>
      <c r="PKD161" s="782"/>
      <c r="PKT161" s="782"/>
      <c r="PLJ161" s="782"/>
      <c r="PLZ161" s="782"/>
      <c r="PMP161" s="782"/>
      <c r="PNF161" s="782"/>
      <c r="PNV161" s="782"/>
      <c r="POL161" s="782"/>
      <c r="PPB161" s="782"/>
      <c r="PPR161" s="782"/>
      <c r="PQH161" s="782"/>
      <c r="PQX161" s="782"/>
      <c r="PRN161" s="782"/>
      <c r="PSD161" s="782"/>
      <c r="PST161" s="782"/>
      <c r="PTJ161" s="782"/>
      <c r="PTZ161" s="782"/>
      <c r="PUP161" s="782"/>
      <c r="PVF161" s="782"/>
      <c r="PVV161" s="782"/>
      <c r="PWL161" s="782"/>
      <c r="PXB161" s="782"/>
      <c r="PXR161" s="782"/>
      <c r="PYH161" s="782"/>
      <c r="PYX161" s="782"/>
      <c r="PZN161" s="782"/>
      <c r="QAD161" s="782"/>
      <c r="QAT161" s="782"/>
      <c r="QBJ161" s="782"/>
      <c r="QBZ161" s="782"/>
      <c r="QCP161" s="782"/>
      <c r="QDF161" s="782"/>
      <c r="QDV161" s="782"/>
      <c r="QEL161" s="782"/>
      <c r="QFB161" s="782"/>
      <c r="QFR161" s="782"/>
      <c r="QGH161" s="782"/>
      <c r="QGX161" s="782"/>
      <c r="QHN161" s="782"/>
      <c r="QID161" s="782"/>
      <c r="QIT161" s="782"/>
      <c r="QJJ161" s="782"/>
      <c r="QJZ161" s="782"/>
      <c r="QKP161" s="782"/>
      <c r="QLF161" s="782"/>
      <c r="QLV161" s="782"/>
      <c r="QML161" s="782"/>
      <c r="QNB161" s="782"/>
      <c r="QNR161" s="782"/>
      <c r="QOH161" s="782"/>
      <c r="QOX161" s="782"/>
      <c r="QPN161" s="782"/>
      <c r="QQD161" s="782"/>
      <c r="QQT161" s="782"/>
      <c r="QRJ161" s="782"/>
      <c r="QRZ161" s="782"/>
      <c r="QSP161" s="782"/>
      <c r="QTF161" s="782"/>
      <c r="QTV161" s="782"/>
      <c r="QUL161" s="782"/>
      <c r="QVB161" s="782"/>
      <c r="QVR161" s="782"/>
      <c r="QWH161" s="782"/>
      <c r="QWX161" s="782"/>
      <c r="QXN161" s="782"/>
      <c r="QYD161" s="782"/>
      <c r="QYT161" s="782"/>
      <c r="QZJ161" s="782"/>
      <c r="QZZ161" s="782"/>
      <c r="RAP161" s="782"/>
      <c r="RBF161" s="782"/>
      <c r="RBV161" s="782"/>
      <c r="RCL161" s="782"/>
      <c r="RDB161" s="782"/>
      <c r="RDR161" s="782"/>
      <c r="REH161" s="782"/>
      <c r="REX161" s="782"/>
      <c r="RFN161" s="782"/>
      <c r="RGD161" s="782"/>
      <c r="RGT161" s="782"/>
      <c r="RHJ161" s="782"/>
      <c r="RHZ161" s="782"/>
      <c r="RIP161" s="782"/>
      <c r="RJF161" s="782"/>
      <c r="RJV161" s="782"/>
      <c r="RKL161" s="782"/>
      <c r="RLB161" s="782"/>
      <c r="RLR161" s="782"/>
      <c r="RMH161" s="782"/>
      <c r="RMX161" s="782"/>
      <c r="RNN161" s="782"/>
      <c r="ROD161" s="782"/>
      <c r="ROT161" s="782"/>
      <c r="RPJ161" s="782"/>
      <c r="RPZ161" s="782"/>
      <c r="RQP161" s="782"/>
      <c r="RRF161" s="782"/>
      <c r="RRV161" s="782"/>
      <c r="RSL161" s="782"/>
      <c r="RTB161" s="782"/>
      <c r="RTR161" s="782"/>
      <c r="RUH161" s="782"/>
      <c r="RUX161" s="782"/>
      <c r="RVN161" s="782"/>
      <c r="RWD161" s="782"/>
      <c r="RWT161" s="782"/>
      <c r="RXJ161" s="782"/>
      <c r="RXZ161" s="782"/>
      <c r="RYP161" s="782"/>
      <c r="RZF161" s="782"/>
      <c r="RZV161" s="782"/>
      <c r="SAL161" s="782"/>
      <c r="SBB161" s="782"/>
      <c r="SBR161" s="782"/>
      <c r="SCH161" s="782"/>
      <c r="SCX161" s="782"/>
      <c r="SDN161" s="782"/>
      <c r="SED161" s="782"/>
      <c r="SET161" s="782"/>
      <c r="SFJ161" s="782"/>
      <c r="SFZ161" s="782"/>
      <c r="SGP161" s="782"/>
      <c r="SHF161" s="782"/>
      <c r="SHV161" s="782"/>
      <c r="SIL161" s="782"/>
      <c r="SJB161" s="782"/>
      <c r="SJR161" s="782"/>
      <c r="SKH161" s="782"/>
      <c r="SKX161" s="782"/>
      <c r="SLN161" s="782"/>
      <c r="SMD161" s="782"/>
      <c r="SMT161" s="782"/>
      <c r="SNJ161" s="782"/>
      <c r="SNZ161" s="782"/>
      <c r="SOP161" s="782"/>
      <c r="SPF161" s="782"/>
      <c r="SPV161" s="782"/>
      <c r="SQL161" s="782"/>
      <c r="SRB161" s="782"/>
      <c r="SRR161" s="782"/>
      <c r="SSH161" s="782"/>
      <c r="SSX161" s="782"/>
      <c r="STN161" s="782"/>
      <c r="SUD161" s="782"/>
      <c r="SUT161" s="782"/>
      <c r="SVJ161" s="782"/>
      <c r="SVZ161" s="782"/>
      <c r="SWP161" s="782"/>
      <c r="SXF161" s="782"/>
      <c r="SXV161" s="782"/>
      <c r="SYL161" s="782"/>
      <c r="SZB161" s="782"/>
      <c r="SZR161" s="782"/>
      <c r="TAH161" s="782"/>
      <c r="TAX161" s="782"/>
      <c r="TBN161" s="782"/>
      <c r="TCD161" s="782"/>
      <c r="TCT161" s="782"/>
      <c r="TDJ161" s="782"/>
      <c r="TDZ161" s="782"/>
      <c r="TEP161" s="782"/>
      <c r="TFF161" s="782"/>
      <c r="TFV161" s="782"/>
      <c r="TGL161" s="782"/>
      <c r="THB161" s="782"/>
      <c r="THR161" s="782"/>
      <c r="TIH161" s="782"/>
      <c r="TIX161" s="782"/>
      <c r="TJN161" s="782"/>
      <c r="TKD161" s="782"/>
      <c r="TKT161" s="782"/>
      <c r="TLJ161" s="782"/>
      <c r="TLZ161" s="782"/>
      <c r="TMP161" s="782"/>
      <c r="TNF161" s="782"/>
      <c r="TNV161" s="782"/>
      <c r="TOL161" s="782"/>
      <c r="TPB161" s="782"/>
      <c r="TPR161" s="782"/>
      <c r="TQH161" s="782"/>
      <c r="TQX161" s="782"/>
      <c r="TRN161" s="782"/>
      <c r="TSD161" s="782"/>
      <c r="TST161" s="782"/>
      <c r="TTJ161" s="782"/>
      <c r="TTZ161" s="782"/>
      <c r="TUP161" s="782"/>
      <c r="TVF161" s="782"/>
      <c r="TVV161" s="782"/>
      <c r="TWL161" s="782"/>
      <c r="TXB161" s="782"/>
      <c r="TXR161" s="782"/>
      <c r="TYH161" s="782"/>
      <c r="TYX161" s="782"/>
      <c r="TZN161" s="782"/>
      <c r="UAD161" s="782"/>
      <c r="UAT161" s="782"/>
      <c r="UBJ161" s="782"/>
      <c r="UBZ161" s="782"/>
      <c r="UCP161" s="782"/>
      <c r="UDF161" s="782"/>
      <c r="UDV161" s="782"/>
      <c r="UEL161" s="782"/>
      <c r="UFB161" s="782"/>
      <c r="UFR161" s="782"/>
      <c r="UGH161" s="782"/>
      <c r="UGX161" s="782"/>
      <c r="UHN161" s="782"/>
      <c r="UID161" s="782"/>
      <c r="UIT161" s="782"/>
      <c r="UJJ161" s="782"/>
      <c r="UJZ161" s="782"/>
      <c r="UKP161" s="782"/>
      <c r="ULF161" s="782"/>
      <c r="ULV161" s="782"/>
      <c r="UML161" s="782"/>
      <c r="UNB161" s="782"/>
      <c r="UNR161" s="782"/>
      <c r="UOH161" s="782"/>
      <c r="UOX161" s="782"/>
      <c r="UPN161" s="782"/>
      <c r="UQD161" s="782"/>
      <c r="UQT161" s="782"/>
      <c r="URJ161" s="782"/>
      <c r="URZ161" s="782"/>
      <c r="USP161" s="782"/>
      <c r="UTF161" s="782"/>
      <c r="UTV161" s="782"/>
      <c r="UUL161" s="782"/>
      <c r="UVB161" s="782"/>
      <c r="UVR161" s="782"/>
      <c r="UWH161" s="782"/>
      <c r="UWX161" s="782"/>
      <c r="UXN161" s="782"/>
      <c r="UYD161" s="782"/>
      <c r="UYT161" s="782"/>
      <c r="UZJ161" s="782"/>
      <c r="UZZ161" s="782"/>
      <c r="VAP161" s="782"/>
      <c r="VBF161" s="782"/>
      <c r="VBV161" s="782"/>
      <c r="VCL161" s="782"/>
      <c r="VDB161" s="782"/>
      <c r="VDR161" s="782"/>
      <c r="VEH161" s="782"/>
      <c r="VEX161" s="782"/>
      <c r="VFN161" s="782"/>
      <c r="VGD161" s="782"/>
      <c r="VGT161" s="782"/>
      <c r="VHJ161" s="782"/>
      <c r="VHZ161" s="782"/>
      <c r="VIP161" s="782"/>
      <c r="VJF161" s="782"/>
      <c r="VJV161" s="782"/>
      <c r="VKL161" s="782"/>
      <c r="VLB161" s="782"/>
      <c r="VLR161" s="782"/>
      <c r="VMH161" s="782"/>
      <c r="VMX161" s="782"/>
      <c r="VNN161" s="782"/>
      <c r="VOD161" s="782"/>
      <c r="VOT161" s="782"/>
      <c r="VPJ161" s="782"/>
      <c r="VPZ161" s="782"/>
      <c r="VQP161" s="782"/>
      <c r="VRF161" s="782"/>
      <c r="VRV161" s="782"/>
      <c r="VSL161" s="782"/>
      <c r="VTB161" s="782"/>
      <c r="VTR161" s="782"/>
      <c r="VUH161" s="782"/>
      <c r="VUX161" s="782"/>
      <c r="VVN161" s="782"/>
      <c r="VWD161" s="782"/>
      <c r="VWT161" s="782"/>
      <c r="VXJ161" s="782"/>
      <c r="VXZ161" s="782"/>
      <c r="VYP161" s="782"/>
      <c r="VZF161" s="782"/>
      <c r="VZV161" s="782"/>
      <c r="WAL161" s="782"/>
      <c r="WBB161" s="782"/>
      <c r="WBR161" s="782"/>
      <c r="WCH161" s="782"/>
      <c r="WCX161" s="782"/>
      <c r="WDN161" s="782"/>
      <c r="WED161" s="782"/>
      <c r="WET161" s="782"/>
      <c r="WFJ161" s="782"/>
      <c r="WFZ161" s="782"/>
      <c r="WGP161" s="782"/>
      <c r="WHF161" s="782"/>
      <c r="WHV161" s="782"/>
      <c r="WIL161" s="782"/>
      <c r="WJB161" s="782"/>
      <c r="WJR161" s="782"/>
      <c r="WKH161" s="782"/>
      <c r="WKX161" s="782"/>
      <c r="WLN161" s="782"/>
      <c r="WMD161" s="782"/>
      <c r="WMT161" s="782"/>
      <c r="WNJ161" s="782"/>
      <c r="WNZ161" s="782"/>
      <c r="WOP161" s="782"/>
      <c r="WPF161" s="782"/>
      <c r="WPV161" s="782"/>
      <c r="WQL161" s="782"/>
      <c r="WRB161" s="782"/>
      <c r="WRR161" s="782"/>
      <c r="WSH161" s="782"/>
      <c r="WSX161" s="782"/>
      <c r="WTN161" s="782"/>
      <c r="WUD161" s="782"/>
      <c r="WUT161" s="782"/>
      <c r="WVJ161" s="782"/>
      <c r="WVZ161" s="782"/>
      <c r="WWP161" s="782"/>
      <c r="WXF161" s="782"/>
      <c r="WXV161" s="782"/>
      <c r="WYL161" s="782"/>
      <c r="WZB161" s="782"/>
      <c r="WZR161" s="782"/>
      <c r="XAH161" s="782"/>
      <c r="XAX161" s="782"/>
      <c r="XBN161" s="782"/>
      <c r="XCD161" s="782"/>
      <c r="XCT161" s="782"/>
      <c r="XDJ161" s="782"/>
      <c r="XDZ161" s="782"/>
      <c r="XEP161" s="782"/>
    </row>
    <row r="162" spans="1:1010 1026:2034 2050:3058 3074:4082 4098:5106 5122:6130 6146:7154 7170:8178 8194:9202 9218:10226 10242:11250 11266:12274 12290:13298 13314:14322 14338:15346 15362:16370" s="757" customFormat="1" x14ac:dyDescent="0.3">
      <c r="A162" s="427"/>
      <c r="B162" s="453" t="s">
        <v>291</v>
      </c>
      <c r="C162" s="425"/>
      <c r="D162" s="439" t="s">
        <v>292</v>
      </c>
      <c r="E162" s="652">
        <v>357.49832344421998</v>
      </c>
      <c r="F162" s="652">
        <v>357.49832344421998</v>
      </c>
      <c r="G162" s="652">
        <v>173.64204281576301</v>
      </c>
      <c r="H162" s="652">
        <v>173.64204281576301</v>
      </c>
      <c r="I162" s="652">
        <v>173.64204281576301</v>
      </c>
      <c r="J162" s="652">
        <v>173.64204281576301</v>
      </c>
      <c r="K162" s="652">
        <v>173.64204281576301</v>
      </c>
      <c r="L162" s="652">
        <v>173.64204281576301</v>
      </c>
      <c r="M162" s="652">
        <v>173.64204281576301</v>
      </c>
      <c r="N162" s="652">
        <v>173.64204281576301</v>
      </c>
      <c r="O162" s="652">
        <v>173.64204281576301</v>
      </c>
      <c r="P162" s="607">
        <f>+O162</f>
        <v>173.64204281576301</v>
      </c>
      <c r="Q162" s="607">
        <f t="shared" ref="Q162:AC162" si="70">+P162</f>
        <v>173.64204281576301</v>
      </c>
      <c r="R162" s="607">
        <f t="shared" si="70"/>
        <v>173.64204281576301</v>
      </c>
      <c r="S162" s="607">
        <f t="shared" si="70"/>
        <v>173.64204281576301</v>
      </c>
      <c r="T162" s="607">
        <f t="shared" si="70"/>
        <v>173.64204281576301</v>
      </c>
      <c r="U162" s="607">
        <f t="shared" si="70"/>
        <v>173.64204281576301</v>
      </c>
      <c r="V162" s="607">
        <f t="shared" si="70"/>
        <v>173.64204281576301</v>
      </c>
      <c r="W162" s="607">
        <f t="shared" si="70"/>
        <v>173.64204281576301</v>
      </c>
      <c r="X162" s="607">
        <f t="shared" si="70"/>
        <v>173.64204281576301</v>
      </c>
      <c r="Y162" s="607">
        <f t="shared" si="70"/>
        <v>173.64204281576301</v>
      </c>
      <c r="Z162" s="607">
        <f t="shared" si="70"/>
        <v>173.64204281576301</v>
      </c>
      <c r="AA162" s="607">
        <f t="shared" si="70"/>
        <v>173.64204281576301</v>
      </c>
      <c r="AB162" s="607">
        <f t="shared" si="70"/>
        <v>173.64204281576301</v>
      </c>
      <c r="AC162" s="607">
        <f t="shared" si="70"/>
        <v>173.64204281576301</v>
      </c>
      <c r="AD162" s="607"/>
    </row>
    <row r="163" spans="1:1010 1026:2034 2050:3058 3074:4082 4098:5106 5122:6130 6146:7154 7170:8178 8194:9202 9218:10226 10242:11250 11266:12274 12290:13298 13314:14322 14338:15346 15362:16370" s="757" customFormat="1" ht="21" customHeight="1" x14ac:dyDescent="0.3">
      <c r="A163" s="346"/>
      <c r="B163" s="399"/>
      <c r="C163" s="399"/>
      <c r="D163" s="432"/>
      <c r="E163" s="442"/>
      <c r="F163" s="442"/>
      <c r="G163" s="442"/>
      <c r="H163" s="442"/>
      <c r="I163" s="442"/>
      <c r="J163" s="442"/>
      <c r="K163" s="442"/>
      <c r="L163" s="442"/>
      <c r="M163" s="442"/>
      <c r="N163" s="443"/>
      <c r="O163" s="444"/>
      <c r="P163" s="444"/>
      <c r="Q163" s="444"/>
      <c r="R163" s="444"/>
      <c r="S163" s="444"/>
      <c r="T163" s="444"/>
      <c r="U163" s="444"/>
      <c r="V163" s="444"/>
      <c r="W163" s="444"/>
      <c r="X163" s="444"/>
      <c r="Y163" s="444"/>
      <c r="Z163" s="444"/>
      <c r="AA163" s="444"/>
      <c r="AB163" s="444"/>
      <c r="AC163" s="444"/>
      <c r="AD163" s="444"/>
    </row>
    <row r="164" spans="1:1010 1026:2034 2050:3058 3074:4082 4098:5106 5122:6130 6146:7154 7170:8178 8194:9202 9218:10226 10242:11250 11266:12274 12290:13298 13314:14322 14338:15346 15362:16370" s="780" customFormat="1" ht="39.75" customHeight="1" x14ac:dyDescent="0.3">
      <c r="A164" s="430"/>
      <c r="B164" s="566" t="s">
        <v>324</v>
      </c>
      <c r="C164" s="431"/>
      <c r="D164" s="431"/>
      <c r="E164" s="431"/>
      <c r="F164" s="431"/>
      <c r="G164" s="431"/>
      <c r="H164" s="431"/>
      <c r="I164" s="431"/>
      <c r="J164" s="431"/>
      <c r="K164" s="431"/>
      <c r="L164" s="431"/>
      <c r="M164" s="431"/>
      <c r="N164" s="431"/>
      <c r="O164" s="431"/>
      <c r="P164" s="431"/>
      <c r="Q164" s="431"/>
      <c r="R164" s="431"/>
      <c r="S164" s="431"/>
      <c r="T164" s="431"/>
      <c r="U164" s="431"/>
      <c r="V164" s="431"/>
      <c r="W164" s="431"/>
      <c r="X164" s="431"/>
      <c r="Y164" s="431"/>
      <c r="Z164" s="431"/>
      <c r="AA164" s="431"/>
      <c r="AB164" s="431"/>
      <c r="AC164" s="431"/>
      <c r="AD164" s="431"/>
    </row>
    <row r="165" spans="1:1010 1026:2034 2050:3058 3074:4082 4098:5106 5122:6130 6146:7154 7170:8178 8194:9202 9218:10226 10242:11250 11266:12274 12290:13298 13314:14322 14338:15346 15362:16370" s="757" customFormat="1" ht="9.9499999999999993" customHeight="1" x14ac:dyDescent="0.3">
      <c r="A165" s="425"/>
      <c r="B165" s="434"/>
      <c r="C165" s="399"/>
      <c r="D165" s="432"/>
      <c r="E165" s="442"/>
      <c r="F165" s="794"/>
      <c r="G165" s="794"/>
      <c r="H165" s="794"/>
      <c r="I165" s="794"/>
      <c r="J165" s="794"/>
      <c r="K165" s="794"/>
      <c r="L165" s="794"/>
      <c r="M165" s="794"/>
      <c r="N165" s="795"/>
      <c r="O165" s="796"/>
      <c r="P165" s="444"/>
      <c r="Q165" s="444"/>
      <c r="R165" s="444"/>
      <c r="S165" s="444"/>
      <c r="T165" s="444"/>
      <c r="U165" s="444"/>
      <c r="V165" s="444"/>
      <c r="W165" s="444"/>
      <c r="X165" s="444"/>
      <c r="Y165" s="444"/>
      <c r="Z165" s="444"/>
      <c r="AA165" s="444"/>
      <c r="AB165" s="444"/>
      <c r="AC165" s="444"/>
      <c r="AD165" s="444"/>
    </row>
    <row r="166" spans="1:1010 1026:2034 2050:3058 3074:4082 4098:5106 5122:6130 6146:7154 7170:8178 8194:9202 9218:10226 10242:11250 11266:12274 12290:13298 13314:14322 14338:15346 15362:16370" s="757" customFormat="1" x14ac:dyDescent="0.3">
      <c r="A166" s="425"/>
      <c r="B166" s="563" t="s">
        <v>527</v>
      </c>
      <c r="C166" s="436"/>
      <c r="D166" s="436" t="s">
        <v>5</v>
      </c>
      <c r="E166" s="468">
        <v>8</v>
      </c>
      <c r="F166" s="791"/>
      <c r="G166" s="791"/>
      <c r="H166" s="791"/>
      <c r="I166" s="791"/>
      <c r="J166" s="791"/>
      <c r="K166" s="791"/>
      <c r="L166" s="791"/>
      <c r="M166" s="791"/>
      <c r="N166" s="791"/>
      <c r="O166" s="792"/>
      <c r="P166" s="450"/>
      <c r="Q166" s="450"/>
      <c r="R166" s="450"/>
      <c r="S166" s="450"/>
      <c r="T166" s="450"/>
      <c r="U166" s="450"/>
      <c r="V166" s="450"/>
      <c r="W166" s="450"/>
      <c r="X166" s="450"/>
      <c r="Y166" s="450"/>
      <c r="Z166" s="450"/>
      <c r="AA166" s="450"/>
      <c r="AB166" s="450"/>
      <c r="AC166" s="450"/>
      <c r="AD166" s="450"/>
    </row>
    <row r="167" spans="1:1010 1026:2034 2050:3058 3074:4082 4098:5106 5122:6130 6146:7154 7170:8178 8194:9202 9218:10226 10242:11250 11266:12274 12290:13298 13314:14322 14338:15346 15362:16370" s="781" customFormat="1" ht="9.9499999999999993" customHeight="1" x14ac:dyDescent="0.3">
      <c r="A167" s="425"/>
      <c r="B167" s="436"/>
      <c r="C167" s="427"/>
      <c r="D167" s="436"/>
      <c r="E167" s="458"/>
      <c r="F167" s="793"/>
      <c r="G167" s="793"/>
      <c r="H167" s="793"/>
      <c r="I167" s="793"/>
      <c r="J167" s="793"/>
      <c r="K167" s="793"/>
      <c r="L167" s="793"/>
      <c r="M167" s="793"/>
      <c r="N167" s="793"/>
      <c r="O167" s="793"/>
      <c r="P167" s="446"/>
      <c r="Q167" s="446"/>
      <c r="R167" s="446"/>
      <c r="S167" s="446"/>
      <c r="T167" s="446"/>
      <c r="U167" s="446"/>
      <c r="V167" s="446"/>
      <c r="W167" s="446"/>
      <c r="X167" s="446"/>
      <c r="Y167" s="446"/>
      <c r="Z167" s="446"/>
      <c r="AA167" s="446"/>
      <c r="AB167" s="446"/>
      <c r="AC167" s="446"/>
      <c r="AD167" s="446"/>
    </row>
    <row r="168" spans="1:1010 1026:2034 2050:3058 3074:4082 4098:5106 5122:6130 6146:7154 7170:8178 8194:9202 9218:10226 10242:11250 11266:12274 12290:13298 13314:14322 14338:15346 15362:16370" s="757" customFormat="1" x14ac:dyDescent="0.3">
      <c r="A168" s="425"/>
      <c r="B168" s="453" t="s">
        <v>31</v>
      </c>
      <c r="C168" s="425"/>
      <c r="D168" s="426" t="s">
        <v>4</v>
      </c>
      <c r="E168" s="469">
        <v>0</v>
      </c>
      <c r="F168" s="791"/>
      <c r="G168" s="791"/>
      <c r="H168" s="791"/>
      <c r="I168" s="791"/>
      <c r="J168" s="791"/>
      <c r="K168" s="791"/>
      <c r="L168" s="791"/>
      <c r="M168" s="791"/>
      <c r="N168" s="791"/>
      <c r="O168" s="791"/>
      <c r="P168" s="448"/>
      <c r="Q168" s="448"/>
      <c r="R168" s="448"/>
      <c r="S168" s="448"/>
      <c r="T168" s="448"/>
      <c r="U168" s="448"/>
      <c r="V168" s="448"/>
      <c r="W168" s="448"/>
      <c r="X168" s="448"/>
      <c r="Y168" s="448"/>
      <c r="Z168" s="448"/>
      <c r="AA168" s="448"/>
      <c r="AB168" s="448"/>
      <c r="AC168" s="448"/>
      <c r="AD168" s="448"/>
    </row>
    <row r="169" spans="1:1010 1026:2034 2050:3058 3074:4082 4098:5106 5122:6130 6146:7154 7170:8178 8194:9202 9218:10226 10242:11250 11266:12274 12290:13298 13314:14322 14338:15346 15362:16370" s="757" customFormat="1" ht="9.9499999999999993" customHeight="1" x14ac:dyDescent="0.3">
      <c r="A169" s="425"/>
      <c r="B169" s="425"/>
      <c r="C169" s="425"/>
      <c r="D169" s="425"/>
      <c r="E169" s="448"/>
      <c r="F169" s="791"/>
      <c r="G169" s="791"/>
      <c r="H169" s="791"/>
      <c r="I169" s="791"/>
      <c r="J169" s="791"/>
      <c r="K169" s="791"/>
      <c r="L169" s="791"/>
      <c r="M169" s="791"/>
      <c r="N169" s="791"/>
      <c r="O169" s="791"/>
      <c r="P169" s="448"/>
      <c r="Q169" s="448"/>
      <c r="R169" s="448"/>
      <c r="S169" s="448"/>
      <c r="T169" s="448"/>
      <c r="U169" s="448"/>
      <c r="V169" s="448"/>
      <c r="W169" s="448"/>
      <c r="X169" s="448"/>
      <c r="Y169" s="448"/>
      <c r="Z169" s="448"/>
      <c r="AA169" s="448"/>
      <c r="AB169" s="448"/>
      <c r="AC169" s="448"/>
      <c r="AD169" s="448"/>
    </row>
    <row r="170" spans="1:1010 1026:2034 2050:3058 3074:4082 4098:5106 5122:6130 6146:7154 7170:8178 8194:9202 9218:10226 10242:11250 11266:12274 12290:13298 13314:14322 14338:15346 15362:16370" s="757" customFormat="1" x14ac:dyDescent="0.3">
      <c r="A170" s="425"/>
      <c r="B170" s="567" t="s">
        <v>329</v>
      </c>
      <c r="C170" s="440"/>
      <c r="D170" s="441"/>
      <c r="E170" s="429">
        <v>2018</v>
      </c>
      <c r="F170" s="429">
        <v>2019</v>
      </c>
      <c r="G170" s="429">
        <v>2020</v>
      </c>
      <c r="H170" s="429">
        <v>2021</v>
      </c>
      <c r="I170" s="429">
        <v>2022</v>
      </c>
      <c r="J170" s="429">
        <v>2023</v>
      </c>
      <c r="K170" s="429">
        <v>2024</v>
      </c>
      <c r="L170" s="429">
        <v>2025</v>
      </c>
      <c r="M170" s="429">
        <v>2026</v>
      </c>
      <c r="N170" s="429">
        <v>2027</v>
      </c>
      <c r="O170" s="429">
        <v>2028</v>
      </c>
      <c r="P170" s="429">
        <v>2029</v>
      </c>
      <c r="Q170" s="429">
        <v>2030</v>
      </c>
      <c r="R170" s="429">
        <v>2031</v>
      </c>
      <c r="S170" s="429">
        <v>2032</v>
      </c>
      <c r="T170" s="429">
        <v>2033</v>
      </c>
      <c r="U170" s="429">
        <v>2034</v>
      </c>
      <c r="V170" s="429">
        <v>2035</v>
      </c>
      <c r="W170" s="429">
        <v>2036</v>
      </c>
      <c r="X170" s="429">
        <v>2037</v>
      </c>
      <c r="Y170" s="429">
        <v>2038</v>
      </c>
      <c r="Z170" s="429">
        <v>2039</v>
      </c>
      <c r="AA170" s="429">
        <v>2040</v>
      </c>
      <c r="AB170" s="429">
        <v>2041</v>
      </c>
      <c r="AC170" s="429">
        <v>2042</v>
      </c>
      <c r="AD170" s="429"/>
    </row>
    <row r="171" spans="1:1010 1026:2034 2050:3058 3074:4082 4098:5106 5122:6130 6146:7154 7170:8178 8194:9202 9218:10226 10242:11250 11266:12274 12290:13298 13314:14322 14338:15346 15362:16370" s="757" customFormat="1" ht="9.9499999999999993" customHeight="1" x14ac:dyDescent="0.3">
      <c r="A171" s="425"/>
      <c r="B171" s="434"/>
      <c r="C171" s="399"/>
      <c r="D171" s="432"/>
      <c r="E171" s="442"/>
      <c r="F171" s="442"/>
      <c r="G171" s="442"/>
      <c r="H171" s="442"/>
      <c r="I171" s="442"/>
      <c r="J171" s="442"/>
      <c r="K171" s="442"/>
      <c r="L171" s="442"/>
      <c r="M171" s="442"/>
      <c r="N171" s="443"/>
      <c r="O171" s="444"/>
      <c r="P171" s="444"/>
      <c r="Q171" s="444"/>
      <c r="R171" s="444"/>
      <c r="S171" s="444"/>
      <c r="T171" s="444"/>
      <c r="U171" s="444"/>
      <c r="V171" s="444"/>
      <c r="W171" s="444"/>
      <c r="X171" s="444"/>
      <c r="Y171" s="444"/>
      <c r="Z171" s="444"/>
      <c r="AA171" s="444"/>
      <c r="AB171" s="444"/>
      <c r="AC171" s="444"/>
      <c r="AD171" s="444"/>
    </row>
    <row r="172" spans="1:1010 1026:2034 2050:3058 3074:4082 4098:5106 5122:6130 6146:7154 7170:8178 8194:9202 9218:10226 10242:11250 11266:12274 12290:13298 13314:14322 14338:15346 15362:16370" s="781" customFormat="1" x14ac:dyDescent="0.3">
      <c r="A172" s="425"/>
      <c r="B172" s="902" t="s">
        <v>60</v>
      </c>
      <c r="C172" s="436" t="s">
        <v>47</v>
      </c>
      <c r="D172" s="437" t="s">
        <v>18</v>
      </c>
      <c r="E172" s="643">
        <v>157300</v>
      </c>
      <c r="F172" s="643">
        <v>141362.89161267775</v>
      </c>
      <c r="G172" s="643">
        <v>127040.47759121218</v>
      </c>
      <c r="H172" s="643">
        <v>114169.16251843194</v>
      </c>
      <c r="I172" s="643">
        <v>102601.9259161048</v>
      </c>
      <c r="J172" s="643">
        <v>92206.642927719731</v>
      </c>
      <c r="K172" s="643">
        <v>82864.575144056726</v>
      </c>
      <c r="L172" s="643">
        <v>74469.014333247818</v>
      </c>
      <c r="M172" s="643">
        <v>66924.063583559167</v>
      </c>
      <c r="N172" s="643">
        <v>60143.54193669821</v>
      </c>
      <c r="O172" s="643">
        <v>54050</v>
      </c>
      <c r="P172" s="445">
        <f>+O172</f>
        <v>54050</v>
      </c>
      <c r="Q172" s="445">
        <f t="shared" ref="Q172:AC172" si="71">+P172</f>
        <v>54050</v>
      </c>
      <c r="R172" s="445">
        <f t="shared" si="71"/>
        <v>54050</v>
      </c>
      <c r="S172" s="445">
        <f t="shared" si="71"/>
        <v>54050</v>
      </c>
      <c r="T172" s="445">
        <f t="shared" si="71"/>
        <v>54050</v>
      </c>
      <c r="U172" s="445">
        <f t="shared" si="71"/>
        <v>54050</v>
      </c>
      <c r="V172" s="445">
        <f t="shared" si="71"/>
        <v>54050</v>
      </c>
      <c r="W172" s="445">
        <f t="shared" si="71"/>
        <v>54050</v>
      </c>
      <c r="X172" s="445">
        <f t="shared" si="71"/>
        <v>54050</v>
      </c>
      <c r="Y172" s="445">
        <f t="shared" si="71"/>
        <v>54050</v>
      </c>
      <c r="Z172" s="445">
        <f t="shared" si="71"/>
        <v>54050</v>
      </c>
      <c r="AA172" s="445">
        <f t="shared" si="71"/>
        <v>54050</v>
      </c>
      <c r="AB172" s="445">
        <f t="shared" si="71"/>
        <v>54050</v>
      </c>
      <c r="AC172" s="445">
        <f t="shared" si="71"/>
        <v>54050</v>
      </c>
      <c r="AD172" s="445"/>
    </row>
    <row r="173" spans="1:1010 1026:2034 2050:3058 3074:4082 4098:5106 5122:6130 6146:7154 7170:8178 8194:9202 9218:10226 10242:11250 11266:12274 12290:13298 13314:14322 14338:15346 15362:16370" s="781" customFormat="1" x14ac:dyDescent="0.3">
      <c r="A173" s="425"/>
      <c r="B173" s="902"/>
      <c r="C173" s="436" t="s">
        <v>46</v>
      </c>
      <c r="D173" s="437" t="s">
        <v>18</v>
      </c>
      <c r="E173" s="643">
        <v>157300</v>
      </c>
      <c r="F173" s="643">
        <v>141362.89161267775</v>
      </c>
      <c r="G173" s="643">
        <v>127040.47759121218</v>
      </c>
      <c r="H173" s="643">
        <v>114169.16251843194</v>
      </c>
      <c r="I173" s="643">
        <v>102601.9259161048</v>
      </c>
      <c r="J173" s="643">
        <v>92206.642927719731</v>
      </c>
      <c r="K173" s="643">
        <v>82864.575144056726</v>
      </c>
      <c r="L173" s="643">
        <v>74469.014333247818</v>
      </c>
      <c r="M173" s="643">
        <v>66924.063583559167</v>
      </c>
      <c r="N173" s="643">
        <v>60143.54193669821</v>
      </c>
      <c r="O173" s="643">
        <v>54050</v>
      </c>
      <c r="P173" s="445">
        <f>+O173</f>
        <v>54050</v>
      </c>
      <c r="Q173" s="445">
        <f t="shared" ref="Q173:AC173" si="72">+P173</f>
        <v>54050</v>
      </c>
      <c r="R173" s="445">
        <f t="shared" si="72"/>
        <v>54050</v>
      </c>
      <c r="S173" s="445">
        <f t="shared" si="72"/>
        <v>54050</v>
      </c>
      <c r="T173" s="445">
        <f t="shared" si="72"/>
        <v>54050</v>
      </c>
      <c r="U173" s="445">
        <f t="shared" si="72"/>
        <v>54050</v>
      </c>
      <c r="V173" s="445">
        <f t="shared" si="72"/>
        <v>54050</v>
      </c>
      <c r="W173" s="445">
        <f t="shared" si="72"/>
        <v>54050</v>
      </c>
      <c r="X173" s="445">
        <f t="shared" si="72"/>
        <v>54050</v>
      </c>
      <c r="Y173" s="445">
        <f t="shared" si="72"/>
        <v>54050</v>
      </c>
      <c r="Z173" s="445">
        <f t="shared" si="72"/>
        <v>54050</v>
      </c>
      <c r="AA173" s="445">
        <f t="shared" si="72"/>
        <v>54050</v>
      </c>
      <c r="AB173" s="445">
        <f t="shared" si="72"/>
        <v>54050</v>
      </c>
      <c r="AC173" s="445">
        <f t="shared" si="72"/>
        <v>54050</v>
      </c>
      <c r="AD173" s="445"/>
    </row>
    <row r="174" spans="1:1010 1026:2034 2050:3058 3074:4082 4098:5106 5122:6130 6146:7154 7170:8178 8194:9202 9218:10226 10242:11250 11266:12274 12290:13298 13314:14322 14338:15346 15362:16370" s="781" customFormat="1" x14ac:dyDescent="0.3">
      <c r="A174" s="425"/>
      <c r="B174" s="902"/>
      <c r="C174" s="436" t="s">
        <v>48</v>
      </c>
      <c r="D174" s="437" t="s">
        <v>18</v>
      </c>
      <c r="E174" s="643">
        <v>157300</v>
      </c>
      <c r="F174" s="643">
        <v>141362.89161267775</v>
      </c>
      <c r="G174" s="643">
        <v>127040.47759121218</v>
      </c>
      <c r="H174" s="643">
        <v>114169.16251843194</v>
      </c>
      <c r="I174" s="643">
        <v>102601.9259161048</v>
      </c>
      <c r="J174" s="643">
        <v>92206.642927719731</v>
      </c>
      <c r="K174" s="643">
        <v>82864.575144056726</v>
      </c>
      <c r="L174" s="643">
        <v>74469.014333247818</v>
      </c>
      <c r="M174" s="643">
        <v>66924.063583559167</v>
      </c>
      <c r="N174" s="643">
        <v>60143.54193669821</v>
      </c>
      <c r="O174" s="643">
        <v>54050</v>
      </c>
      <c r="P174" s="445">
        <f>+O174</f>
        <v>54050</v>
      </c>
      <c r="Q174" s="445">
        <f t="shared" ref="Q174:AC174" si="73">+P174</f>
        <v>54050</v>
      </c>
      <c r="R174" s="445">
        <f t="shared" si="73"/>
        <v>54050</v>
      </c>
      <c r="S174" s="445">
        <f t="shared" si="73"/>
        <v>54050</v>
      </c>
      <c r="T174" s="445">
        <f t="shared" si="73"/>
        <v>54050</v>
      </c>
      <c r="U174" s="445">
        <f t="shared" si="73"/>
        <v>54050</v>
      </c>
      <c r="V174" s="445">
        <f t="shared" si="73"/>
        <v>54050</v>
      </c>
      <c r="W174" s="445">
        <f t="shared" si="73"/>
        <v>54050</v>
      </c>
      <c r="X174" s="445">
        <f t="shared" si="73"/>
        <v>54050</v>
      </c>
      <c r="Y174" s="445">
        <f t="shared" si="73"/>
        <v>54050</v>
      </c>
      <c r="Z174" s="445">
        <f t="shared" si="73"/>
        <v>54050</v>
      </c>
      <c r="AA174" s="445">
        <f t="shared" si="73"/>
        <v>54050</v>
      </c>
      <c r="AB174" s="445">
        <f t="shared" si="73"/>
        <v>54050</v>
      </c>
      <c r="AC174" s="445">
        <f t="shared" si="73"/>
        <v>54050</v>
      </c>
      <c r="AD174" s="445"/>
    </row>
    <row r="175" spans="1:1010 1026:2034 2050:3058 3074:4082 4098:5106 5122:6130 6146:7154 7170:8178 8194:9202 9218:10226 10242:11250 11266:12274 12290:13298 13314:14322 14338:15346 15362:16370" s="781" customFormat="1" x14ac:dyDescent="0.3">
      <c r="A175" s="425"/>
      <c r="B175" s="902"/>
      <c r="C175" s="436" t="s">
        <v>61</v>
      </c>
      <c r="D175" s="437" t="s">
        <v>18</v>
      </c>
      <c r="E175" s="821"/>
      <c r="F175" s="821"/>
      <c r="G175" s="821"/>
      <c r="H175" s="821"/>
      <c r="I175" s="821"/>
      <c r="J175" s="821"/>
      <c r="K175" s="821"/>
      <c r="L175" s="821"/>
      <c r="M175" s="821"/>
      <c r="N175" s="821"/>
      <c r="O175" s="821"/>
      <c r="P175" s="445">
        <f>+O175</f>
        <v>0</v>
      </c>
      <c r="Q175" s="445">
        <f t="shared" ref="Q175:AC175" si="74">+P175</f>
        <v>0</v>
      </c>
      <c r="R175" s="445">
        <f t="shared" si="74"/>
        <v>0</v>
      </c>
      <c r="S175" s="445">
        <f t="shared" si="74"/>
        <v>0</v>
      </c>
      <c r="T175" s="445">
        <f t="shared" si="74"/>
        <v>0</v>
      </c>
      <c r="U175" s="445">
        <f t="shared" si="74"/>
        <v>0</v>
      </c>
      <c r="V175" s="445">
        <f t="shared" si="74"/>
        <v>0</v>
      </c>
      <c r="W175" s="445">
        <f t="shared" si="74"/>
        <v>0</v>
      </c>
      <c r="X175" s="445">
        <f t="shared" si="74"/>
        <v>0</v>
      </c>
      <c r="Y175" s="445">
        <f t="shared" si="74"/>
        <v>0</v>
      </c>
      <c r="Z175" s="445">
        <f t="shared" si="74"/>
        <v>0</v>
      </c>
      <c r="AA175" s="445">
        <f t="shared" si="74"/>
        <v>0</v>
      </c>
      <c r="AB175" s="445">
        <f t="shared" si="74"/>
        <v>0</v>
      </c>
      <c r="AC175" s="445">
        <f t="shared" si="74"/>
        <v>0</v>
      </c>
      <c r="AD175" s="445"/>
    </row>
    <row r="176" spans="1:1010 1026:2034 2050:3058 3074:4082 4098:5106 5122:6130 6146:7154 7170:8178 8194:9202 9218:10226 10242:11250 11266:12274 12290:13298 13314:14322 14338:15346 15362:16370" s="781" customFormat="1" ht="9.9499999999999993" customHeight="1" x14ac:dyDescent="0.3">
      <c r="A176" s="425"/>
      <c r="B176" s="436"/>
      <c r="C176" s="427"/>
      <c r="D176" s="437"/>
      <c r="E176" s="644"/>
      <c r="F176" s="644"/>
      <c r="G176" s="644"/>
      <c r="H176" s="644"/>
      <c r="I176" s="644"/>
      <c r="J176" s="644"/>
      <c r="K176" s="644"/>
      <c r="L176" s="644"/>
      <c r="M176" s="644"/>
      <c r="N176" s="644"/>
      <c r="O176" s="644"/>
      <c r="P176" s="446"/>
      <c r="Q176" s="446"/>
      <c r="R176" s="446"/>
      <c r="S176" s="446"/>
      <c r="T176" s="446"/>
      <c r="U176" s="446"/>
      <c r="V176" s="446"/>
      <c r="W176" s="446"/>
      <c r="X176" s="446"/>
      <c r="Y176" s="446"/>
      <c r="Z176" s="446"/>
      <c r="AA176" s="446"/>
      <c r="AB176" s="446"/>
      <c r="AC176" s="446"/>
      <c r="AD176" s="446"/>
    </row>
    <row r="177" spans="1:30" s="781" customFormat="1" x14ac:dyDescent="0.3">
      <c r="A177" s="425"/>
      <c r="B177" s="902" t="s">
        <v>33</v>
      </c>
      <c r="C177" s="436" t="s">
        <v>46</v>
      </c>
      <c r="D177" s="437" t="s">
        <v>7</v>
      </c>
      <c r="E177" s="656">
        <v>0.17749947494558679</v>
      </c>
      <c r="F177" s="656">
        <v>0.1607422821570183</v>
      </c>
      <c r="G177" s="656">
        <v>0.14556708565457591</v>
      </c>
      <c r="H177" s="656">
        <v>0.13182453391614643</v>
      </c>
      <c r="I177" s="656">
        <v>0.11937937524864484</v>
      </c>
      <c r="J177" s="656">
        <v>0.10810912666546646</v>
      </c>
      <c r="K177" s="656">
        <v>9.7902868431224643E-2</v>
      </c>
      <c r="L177" s="656">
        <v>8.8660152409902243E-2</v>
      </c>
      <c r="M177" s="656">
        <v>8.0290013472578373E-2</v>
      </c>
      <c r="N177" s="656">
        <v>7.2710074235185093E-2</v>
      </c>
      <c r="O177" s="656">
        <v>6.5845734315285981E-2</v>
      </c>
      <c r="P177" s="454">
        <f>+O177</f>
        <v>6.5845734315285981E-2</v>
      </c>
      <c r="Q177" s="454">
        <f t="shared" ref="Q177:AC177" si="75">+P177</f>
        <v>6.5845734315285981E-2</v>
      </c>
      <c r="R177" s="454">
        <f t="shared" si="75"/>
        <v>6.5845734315285981E-2</v>
      </c>
      <c r="S177" s="454">
        <f t="shared" si="75"/>
        <v>6.5845734315285981E-2</v>
      </c>
      <c r="T177" s="454">
        <f t="shared" si="75"/>
        <v>6.5845734315285981E-2</v>
      </c>
      <c r="U177" s="454">
        <f t="shared" si="75"/>
        <v>6.5845734315285981E-2</v>
      </c>
      <c r="V177" s="454">
        <f t="shared" si="75"/>
        <v>6.5845734315285981E-2</v>
      </c>
      <c r="W177" s="454">
        <f t="shared" si="75"/>
        <v>6.5845734315285981E-2</v>
      </c>
      <c r="X177" s="454">
        <f t="shared" si="75"/>
        <v>6.5845734315285981E-2</v>
      </c>
      <c r="Y177" s="454">
        <f t="shared" si="75"/>
        <v>6.5845734315285981E-2</v>
      </c>
      <c r="Z177" s="454">
        <f t="shared" si="75"/>
        <v>6.5845734315285981E-2</v>
      </c>
      <c r="AA177" s="454">
        <f t="shared" si="75"/>
        <v>6.5845734315285981E-2</v>
      </c>
      <c r="AB177" s="454">
        <f t="shared" si="75"/>
        <v>6.5845734315285981E-2</v>
      </c>
      <c r="AC177" s="454">
        <f t="shared" si="75"/>
        <v>6.5845734315285981E-2</v>
      </c>
      <c r="AD177" s="454"/>
    </row>
    <row r="178" spans="1:30" s="757" customFormat="1" x14ac:dyDescent="0.3">
      <c r="A178" s="425"/>
      <c r="B178" s="902"/>
      <c r="C178" s="436" t="s">
        <v>61</v>
      </c>
      <c r="D178" s="437" t="s">
        <v>7</v>
      </c>
      <c r="E178" s="649"/>
      <c r="F178" s="649"/>
      <c r="G178" s="649"/>
      <c r="H178" s="649"/>
      <c r="I178" s="649"/>
      <c r="J178" s="649"/>
      <c r="K178" s="649"/>
      <c r="L178" s="649"/>
      <c r="M178" s="649"/>
      <c r="N178" s="649"/>
      <c r="O178" s="649"/>
      <c r="P178" s="454">
        <f>+O178</f>
        <v>0</v>
      </c>
      <c r="Q178" s="454">
        <f t="shared" ref="Q178:AC178" si="76">+P178</f>
        <v>0</v>
      </c>
      <c r="R178" s="454">
        <f t="shared" si="76"/>
        <v>0</v>
      </c>
      <c r="S178" s="454">
        <f t="shared" si="76"/>
        <v>0</v>
      </c>
      <c r="T178" s="454">
        <f t="shared" si="76"/>
        <v>0</v>
      </c>
      <c r="U178" s="454">
        <f t="shared" si="76"/>
        <v>0</v>
      </c>
      <c r="V178" s="454">
        <f t="shared" si="76"/>
        <v>0</v>
      </c>
      <c r="W178" s="454">
        <f t="shared" si="76"/>
        <v>0</v>
      </c>
      <c r="X178" s="454">
        <f t="shared" si="76"/>
        <v>0</v>
      </c>
      <c r="Y178" s="454">
        <f t="shared" si="76"/>
        <v>0</v>
      </c>
      <c r="Z178" s="454">
        <f t="shared" si="76"/>
        <v>0</v>
      </c>
      <c r="AA178" s="454">
        <f t="shared" si="76"/>
        <v>0</v>
      </c>
      <c r="AB178" s="454">
        <f t="shared" si="76"/>
        <v>0</v>
      </c>
      <c r="AC178" s="454">
        <f t="shared" si="76"/>
        <v>0</v>
      </c>
      <c r="AD178" s="454"/>
    </row>
    <row r="179" spans="1:30" s="757" customFormat="1" ht="9.9499999999999993" customHeight="1" x14ac:dyDescent="0.3">
      <c r="A179" s="425"/>
      <c r="B179" s="425"/>
      <c r="C179" s="425"/>
      <c r="D179" s="439"/>
      <c r="E179" s="647"/>
      <c r="F179" s="647"/>
      <c r="G179" s="647"/>
      <c r="H179" s="647"/>
      <c r="I179" s="647"/>
      <c r="J179" s="647"/>
      <c r="K179" s="647"/>
      <c r="L179" s="647"/>
      <c r="M179" s="647"/>
      <c r="N179" s="647"/>
      <c r="O179" s="647"/>
      <c r="P179" s="448"/>
      <c r="Q179" s="448"/>
      <c r="R179" s="448"/>
      <c r="S179" s="448"/>
      <c r="T179" s="448"/>
      <c r="U179" s="448"/>
      <c r="V179" s="448"/>
      <c r="W179" s="448"/>
      <c r="X179" s="448"/>
      <c r="Y179" s="448"/>
      <c r="Z179" s="448"/>
      <c r="AA179" s="448"/>
      <c r="AB179" s="448"/>
      <c r="AC179" s="448"/>
      <c r="AD179" s="448"/>
    </row>
    <row r="180" spans="1:30" s="757" customFormat="1" x14ac:dyDescent="0.3">
      <c r="A180" s="425"/>
      <c r="B180" s="902" t="s">
        <v>19</v>
      </c>
      <c r="C180" s="436" t="s">
        <v>46</v>
      </c>
      <c r="D180" s="437" t="s">
        <v>384</v>
      </c>
      <c r="E180" s="659">
        <v>1.77E-2</v>
      </c>
      <c r="F180" s="659">
        <v>1.7500000000000002E-2</v>
      </c>
      <c r="G180" s="659">
        <v>1.7399999999999999E-2</v>
      </c>
      <c r="H180" s="659">
        <v>1.72E-2</v>
      </c>
      <c r="I180" s="659">
        <v>1.7000000000000001E-2</v>
      </c>
      <c r="J180" s="659">
        <v>1.6799999999999999E-2</v>
      </c>
      <c r="K180" s="659">
        <v>1.66E-2</v>
      </c>
      <c r="L180" s="659">
        <v>1.6500000000000001E-2</v>
      </c>
      <c r="M180" s="659">
        <v>1.6299999999999999E-2</v>
      </c>
      <c r="N180" s="659">
        <v>1.61E-2</v>
      </c>
      <c r="O180" s="659">
        <v>1.5900000000000001E-2</v>
      </c>
      <c r="P180" s="456">
        <f>+O180</f>
        <v>1.5900000000000001E-2</v>
      </c>
      <c r="Q180" s="456">
        <f t="shared" ref="Q180:AC180" si="77">+P180</f>
        <v>1.5900000000000001E-2</v>
      </c>
      <c r="R180" s="456">
        <f t="shared" si="77"/>
        <v>1.5900000000000001E-2</v>
      </c>
      <c r="S180" s="456">
        <f t="shared" si="77"/>
        <v>1.5900000000000001E-2</v>
      </c>
      <c r="T180" s="456">
        <f t="shared" si="77"/>
        <v>1.5900000000000001E-2</v>
      </c>
      <c r="U180" s="456">
        <f t="shared" si="77"/>
        <v>1.5900000000000001E-2</v>
      </c>
      <c r="V180" s="456">
        <f t="shared" si="77"/>
        <v>1.5900000000000001E-2</v>
      </c>
      <c r="W180" s="456">
        <f t="shared" si="77"/>
        <v>1.5900000000000001E-2</v>
      </c>
      <c r="X180" s="456">
        <f t="shared" si="77"/>
        <v>1.5900000000000001E-2</v>
      </c>
      <c r="Y180" s="456">
        <f t="shared" si="77"/>
        <v>1.5900000000000001E-2</v>
      </c>
      <c r="Z180" s="456">
        <f t="shared" si="77"/>
        <v>1.5900000000000001E-2</v>
      </c>
      <c r="AA180" s="456">
        <f t="shared" si="77"/>
        <v>1.5900000000000001E-2</v>
      </c>
      <c r="AB180" s="456">
        <f t="shared" si="77"/>
        <v>1.5900000000000001E-2</v>
      </c>
      <c r="AC180" s="456">
        <f t="shared" si="77"/>
        <v>1.5900000000000001E-2</v>
      </c>
      <c r="AD180" s="456"/>
    </row>
    <row r="181" spans="1:30" s="757" customFormat="1" x14ac:dyDescent="0.3">
      <c r="A181" s="425"/>
      <c r="B181" s="902"/>
      <c r="C181" s="436" t="s">
        <v>61</v>
      </c>
      <c r="D181" s="437" t="s">
        <v>384</v>
      </c>
      <c r="E181" s="660"/>
      <c r="F181" s="660"/>
      <c r="G181" s="660"/>
      <c r="H181" s="660"/>
      <c r="I181" s="660"/>
      <c r="J181" s="660"/>
      <c r="K181" s="660"/>
      <c r="L181" s="660"/>
      <c r="M181" s="660"/>
      <c r="N181" s="660"/>
      <c r="O181" s="660"/>
      <c r="P181" s="456">
        <f>+O181</f>
        <v>0</v>
      </c>
      <c r="Q181" s="456">
        <f t="shared" ref="Q181:AC181" si="78">+P181</f>
        <v>0</v>
      </c>
      <c r="R181" s="456">
        <f t="shared" si="78"/>
        <v>0</v>
      </c>
      <c r="S181" s="456">
        <f t="shared" si="78"/>
        <v>0</v>
      </c>
      <c r="T181" s="456">
        <f t="shared" si="78"/>
        <v>0</v>
      </c>
      <c r="U181" s="456">
        <f t="shared" si="78"/>
        <v>0</v>
      </c>
      <c r="V181" s="456">
        <f t="shared" si="78"/>
        <v>0</v>
      </c>
      <c r="W181" s="456">
        <f t="shared" si="78"/>
        <v>0</v>
      </c>
      <c r="X181" s="456">
        <f t="shared" si="78"/>
        <v>0</v>
      </c>
      <c r="Y181" s="456">
        <f t="shared" si="78"/>
        <v>0</v>
      </c>
      <c r="Z181" s="456">
        <f t="shared" si="78"/>
        <v>0</v>
      </c>
      <c r="AA181" s="456">
        <f t="shared" si="78"/>
        <v>0</v>
      </c>
      <c r="AB181" s="456">
        <f t="shared" si="78"/>
        <v>0</v>
      </c>
      <c r="AC181" s="456">
        <f t="shared" si="78"/>
        <v>0</v>
      </c>
      <c r="AD181" s="456"/>
    </row>
    <row r="182" spans="1:30" s="757" customFormat="1" x14ac:dyDescent="0.3">
      <c r="A182" s="425"/>
      <c r="B182" s="902"/>
      <c r="C182" s="436" t="s">
        <v>46</v>
      </c>
      <c r="D182" s="437" t="s">
        <v>386</v>
      </c>
      <c r="E182" s="664">
        <v>0</v>
      </c>
      <c r="F182" s="664">
        <v>0</v>
      </c>
      <c r="G182" s="664">
        <v>0</v>
      </c>
      <c r="H182" s="664">
        <v>0</v>
      </c>
      <c r="I182" s="664">
        <v>0</v>
      </c>
      <c r="J182" s="664">
        <v>0</v>
      </c>
      <c r="K182" s="664">
        <v>0</v>
      </c>
      <c r="L182" s="664">
        <v>0</v>
      </c>
      <c r="M182" s="664">
        <v>0</v>
      </c>
      <c r="N182" s="664">
        <v>0</v>
      </c>
      <c r="O182" s="664">
        <v>0</v>
      </c>
      <c r="P182" s="462">
        <f>+O182</f>
        <v>0</v>
      </c>
      <c r="Q182" s="462">
        <f t="shared" ref="Q182:AC182" si="79">+P182</f>
        <v>0</v>
      </c>
      <c r="R182" s="462">
        <f t="shared" si="79"/>
        <v>0</v>
      </c>
      <c r="S182" s="462">
        <f t="shared" si="79"/>
        <v>0</v>
      </c>
      <c r="T182" s="462">
        <f t="shared" si="79"/>
        <v>0</v>
      </c>
      <c r="U182" s="462">
        <f t="shared" si="79"/>
        <v>0</v>
      </c>
      <c r="V182" s="462">
        <f t="shared" si="79"/>
        <v>0</v>
      </c>
      <c r="W182" s="462">
        <f t="shared" si="79"/>
        <v>0</v>
      </c>
      <c r="X182" s="462">
        <f t="shared" si="79"/>
        <v>0</v>
      </c>
      <c r="Y182" s="462">
        <f t="shared" si="79"/>
        <v>0</v>
      </c>
      <c r="Z182" s="462">
        <f t="shared" si="79"/>
        <v>0</v>
      </c>
      <c r="AA182" s="462">
        <f t="shared" si="79"/>
        <v>0</v>
      </c>
      <c r="AB182" s="462">
        <f t="shared" si="79"/>
        <v>0</v>
      </c>
      <c r="AC182" s="462">
        <f t="shared" si="79"/>
        <v>0</v>
      </c>
      <c r="AD182" s="462"/>
    </row>
    <row r="183" spans="1:30" s="757" customFormat="1" x14ac:dyDescent="0.3">
      <c r="A183" s="425"/>
      <c r="B183" s="902"/>
      <c r="C183" s="436" t="s">
        <v>61</v>
      </c>
      <c r="D183" s="437" t="s">
        <v>386</v>
      </c>
      <c r="E183" s="660"/>
      <c r="F183" s="660"/>
      <c r="G183" s="660"/>
      <c r="H183" s="660"/>
      <c r="I183" s="660"/>
      <c r="J183" s="660"/>
      <c r="K183" s="660"/>
      <c r="L183" s="660"/>
      <c r="M183" s="660"/>
      <c r="N183" s="660"/>
      <c r="O183" s="660"/>
      <c r="P183" s="462">
        <f>+O183</f>
        <v>0</v>
      </c>
      <c r="Q183" s="462">
        <f t="shared" ref="Q183:AC183" si="80">+P183</f>
        <v>0</v>
      </c>
      <c r="R183" s="462">
        <f t="shared" si="80"/>
        <v>0</v>
      </c>
      <c r="S183" s="462">
        <f t="shared" si="80"/>
        <v>0</v>
      </c>
      <c r="T183" s="462">
        <f t="shared" si="80"/>
        <v>0</v>
      </c>
      <c r="U183" s="462">
        <f t="shared" si="80"/>
        <v>0</v>
      </c>
      <c r="V183" s="462">
        <f t="shared" si="80"/>
        <v>0</v>
      </c>
      <c r="W183" s="462">
        <f t="shared" si="80"/>
        <v>0</v>
      </c>
      <c r="X183" s="462">
        <f t="shared" si="80"/>
        <v>0</v>
      </c>
      <c r="Y183" s="462">
        <f t="shared" si="80"/>
        <v>0</v>
      </c>
      <c r="Z183" s="462">
        <f t="shared" si="80"/>
        <v>0</v>
      </c>
      <c r="AA183" s="462">
        <f t="shared" si="80"/>
        <v>0</v>
      </c>
      <c r="AB183" s="462">
        <f t="shared" si="80"/>
        <v>0</v>
      </c>
      <c r="AC183" s="462">
        <f t="shared" si="80"/>
        <v>0</v>
      </c>
      <c r="AD183" s="462"/>
    </row>
    <row r="184" spans="1:30" s="757" customFormat="1" ht="9.9499999999999993" customHeight="1" x14ac:dyDescent="0.3">
      <c r="A184" s="425"/>
      <c r="B184" s="425"/>
      <c r="C184" s="425"/>
      <c r="D184" s="439"/>
      <c r="E184" s="647"/>
      <c r="F184" s="647"/>
      <c r="G184" s="647"/>
      <c r="H184" s="647"/>
      <c r="I184" s="647"/>
      <c r="J184" s="647"/>
      <c r="K184" s="647"/>
      <c r="L184" s="647"/>
      <c r="M184" s="647"/>
      <c r="N184" s="647"/>
      <c r="O184" s="647"/>
      <c r="P184" s="448"/>
      <c r="Q184" s="448"/>
      <c r="R184" s="448"/>
      <c r="S184" s="448"/>
      <c r="T184" s="448"/>
      <c r="U184" s="448"/>
      <c r="V184" s="448"/>
      <c r="W184" s="448"/>
      <c r="X184" s="448"/>
      <c r="Y184" s="448"/>
      <c r="Z184" s="448"/>
      <c r="AA184" s="448"/>
      <c r="AB184" s="448"/>
      <c r="AC184" s="448"/>
      <c r="AD184" s="448"/>
    </row>
    <row r="185" spans="1:30" s="757" customFormat="1" x14ac:dyDescent="0.3">
      <c r="A185" s="425"/>
      <c r="B185" s="902" t="s">
        <v>35</v>
      </c>
      <c r="C185" s="436" t="s">
        <v>46</v>
      </c>
      <c r="D185" s="437" t="s">
        <v>4</v>
      </c>
      <c r="E185" s="651">
        <v>0.85</v>
      </c>
      <c r="F185" s="651">
        <v>0.86</v>
      </c>
      <c r="G185" s="651">
        <v>0.87</v>
      </c>
      <c r="H185" s="651">
        <v>0.88</v>
      </c>
      <c r="I185" s="651">
        <v>0.89</v>
      </c>
      <c r="J185" s="651">
        <v>0.9</v>
      </c>
      <c r="K185" s="651">
        <v>0.92</v>
      </c>
      <c r="L185" s="651">
        <v>0.94</v>
      </c>
      <c r="M185" s="651">
        <v>0.96</v>
      </c>
      <c r="N185" s="651">
        <v>0.98</v>
      </c>
      <c r="O185" s="651">
        <v>1</v>
      </c>
      <c r="P185" s="450">
        <f>+O185</f>
        <v>1</v>
      </c>
      <c r="Q185" s="450">
        <f t="shared" ref="Q185:AC185" si="81">+P185</f>
        <v>1</v>
      </c>
      <c r="R185" s="450">
        <f t="shared" si="81"/>
        <v>1</v>
      </c>
      <c r="S185" s="450">
        <f t="shared" si="81"/>
        <v>1</v>
      </c>
      <c r="T185" s="450">
        <f t="shared" si="81"/>
        <v>1</v>
      </c>
      <c r="U185" s="450">
        <f t="shared" si="81"/>
        <v>1</v>
      </c>
      <c r="V185" s="450">
        <f t="shared" si="81"/>
        <v>1</v>
      </c>
      <c r="W185" s="450">
        <f t="shared" si="81"/>
        <v>1</v>
      </c>
      <c r="X185" s="450">
        <f t="shared" si="81"/>
        <v>1</v>
      </c>
      <c r="Y185" s="450">
        <f t="shared" si="81"/>
        <v>1</v>
      </c>
      <c r="Z185" s="450">
        <f t="shared" si="81"/>
        <v>1</v>
      </c>
      <c r="AA185" s="450">
        <f t="shared" si="81"/>
        <v>1</v>
      </c>
      <c r="AB185" s="450">
        <f t="shared" si="81"/>
        <v>1</v>
      </c>
      <c r="AC185" s="450">
        <f t="shared" si="81"/>
        <v>1</v>
      </c>
      <c r="AD185" s="450"/>
    </row>
    <row r="186" spans="1:30" s="757" customFormat="1" x14ac:dyDescent="0.3">
      <c r="A186" s="425"/>
      <c r="B186" s="902"/>
      <c r="C186" s="436" t="s">
        <v>61</v>
      </c>
      <c r="D186" s="437" t="s">
        <v>4</v>
      </c>
      <c r="E186" s="657"/>
      <c r="F186" s="657"/>
      <c r="G186" s="657"/>
      <c r="H186" s="657"/>
      <c r="I186" s="657"/>
      <c r="J186" s="657"/>
      <c r="K186" s="657"/>
      <c r="L186" s="657"/>
      <c r="M186" s="657"/>
      <c r="N186" s="657"/>
      <c r="O186" s="655"/>
      <c r="P186" s="450">
        <f>+O186</f>
        <v>0</v>
      </c>
      <c r="Q186" s="450">
        <f t="shared" ref="Q186:AC186" si="82">+P186</f>
        <v>0</v>
      </c>
      <c r="R186" s="450">
        <f t="shared" si="82"/>
        <v>0</v>
      </c>
      <c r="S186" s="450">
        <f t="shared" si="82"/>
        <v>0</v>
      </c>
      <c r="T186" s="450">
        <f t="shared" si="82"/>
        <v>0</v>
      </c>
      <c r="U186" s="450">
        <f t="shared" si="82"/>
        <v>0</v>
      </c>
      <c r="V186" s="450">
        <f t="shared" si="82"/>
        <v>0</v>
      </c>
      <c r="W186" s="450">
        <f t="shared" si="82"/>
        <v>0</v>
      </c>
      <c r="X186" s="450">
        <f t="shared" si="82"/>
        <v>0</v>
      </c>
      <c r="Y186" s="450">
        <f t="shared" si="82"/>
        <v>0</v>
      </c>
      <c r="Z186" s="450">
        <f t="shared" si="82"/>
        <v>0</v>
      </c>
      <c r="AA186" s="450">
        <f t="shared" si="82"/>
        <v>0</v>
      </c>
      <c r="AB186" s="450">
        <f t="shared" si="82"/>
        <v>0</v>
      </c>
      <c r="AC186" s="450">
        <f t="shared" si="82"/>
        <v>0</v>
      </c>
      <c r="AD186" s="450"/>
    </row>
    <row r="187" spans="1:30" s="757" customFormat="1" ht="9.9499999999999993" customHeight="1" x14ac:dyDescent="0.3">
      <c r="A187" s="425"/>
      <c r="B187" s="425"/>
      <c r="C187" s="425"/>
      <c r="D187" s="426"/>
      <c r="E187" s="448"/>
      <c r="F187" s="448"/>
      <c r="G187" s="448"/>
      <c r="H187" s="448"/>
      <c r="I187" s="448"/>
      <c r="J187" s="448"/>
      <c r="K187" s="448"/>
      <c r="L187" s="448"/>
      <c r="M187" s="448"/>
      <c r="N187" s="448"/>
      <c r="O187" s="448"/>
      <c r="P187" s="448"/>
      <c r="Q187" s="448"/>
      <c r="R187" s="448"/>
      <c r="S187" s="448"/>
      <c r="T187" s="448"/>
      <c r="U187" s="448"/>
      <c r="V187" s="448"/>
      <c r="W187" s="448"/>
      <c r="X187" s="448"/>
      <c r="Y187" s="448"/>
      <c r="Z187" s="448"/>
      <c r="AA187" s="448"/>
      <c r="AB187" s="448"/>
      <c r="AC187" s="448"/>
      <c r="AD187" s="448"/>
    </row>
    <row r="188" spans="1:30" s="757" customFormat="1" x14ac:dyDescent="0.3">
      <c r="A188" s="425"/>
      <c r="B188" s="567" t="s">
        <v>330</v>
      </c>
      <c r="C188" s="440"/>
      <c r="D188" s="441"/>
      <c r="E188" s="429">
        <v>2018</v>
      </c>
      <c r="F188" s="429">
        <v>2019</v>
      </c>
      <c r="G188" s="429">
        <v>2020</v>
      </c>
      <c r="H188" s="429">
        <v>2021</v>
      </c>
      <c r="I188" s="429">
        <v>2022</v>
      </c>
      <c r="J188" s="429">
        <v>2023</v>
      </c>
      <c r="K188" s="429">
        <v>2024</v>
      </c>
      <c r="L188" s="429">
        <v>2025</v>
      </c>
      <c r="M188" s="429">
        <v>2026</v>
      </c>
      <c r="N188" s="429">
        <v>2027</v>
      </c>
      <c r="O188" s="429">
        <v>2028</v>
      </c>
      <c r="P188" s="429">
        <v>2029</v>
      </c>
      <c r="Q188" s="429">
        <v>2030</v>
      </c>
      <c r="R188" s="429">
        <v>2031</v>
      </c>
      <c r="S188" s="429">
        <v>2032</v>
      </c>
      <c r="T188" s="429">
        <v>2033</v>
      </c>
      <c r="U188" s="429">
        <v>2034</v>
      </c>
      <c r="V188" s="429">
        <v>2035</v>
      </c>
      <c r="W188" s="429">
        <v>2036</v>
      </c>
      <c r="X188" s="429">
        <v>2037</v>
      </c>
      <c r="Y188" s="429">
        <v>2038</v>
      </c>
      <c r="Z188" s="429">
        <v>2039</v>
      </c>
      <c r="AA188" s="429">
        <v>2040</v>
      </c>
      <c r="AB188" s="429">
        <v>2041</v>
      </c>
      <c r="AC188" s="429">
        <v>2042</v>
      </c>
      <c r="AD188" s="429"/>
    </row>
    <row r="189" spans="1:30" s="757" customFormat="1" ht="9.9499999999999993" customHeight="1" x14ac:dyDescent="0.3">
      <c r="A189" s="425"/>
      <c r="B189" s="434"/>
      <c r="C189" s="399"/>
      <c r="D189" s="432"/>
      <c r="E189" s="442"/>
      <c r="F189" s="442"/>
      <c r="G189" s="442"/>
      <c r="H189" s="442"/>
      <c r="I189" s="442"/>
      <c r="J189" s="442"/>
      <c r="K189" s="442"/>
      <c r="L189" s="442"/>
      <c r="M189" s="442"/>
      <c r="N189" s="443"/>
      <c r="O189" s="444"/>
      <c r="P189" s="444"/>
      <c r="Q189" s="444"/>
      <c r="R189" s="444"/>
      <c r="S189" s="444"/>
      <c r="T189" s="444"/>
      <c r="U189" s="444"/>
      <c r="V189" s="444"/>
      <c r="W189" s="444"/>
      <c r="X189" s="444"/>
      <c r="Y189" s="444"/>
      <c r="Z189" s="444"/>
      <c r="AA189" s="444"/>
      <c r="AB189" s="444"/>
      <c r="AC189" s="444"/>
      <c r="AD189" s="444"/>
    </row>
    <row r="190" spans="1:30" s="781" customFormat="1" x14ac:dyDescent="0.3">
      <c r="A190" s="425"/>
      <c r="B190" s="902" t="s">
        <v>60</v>
      </c>
      <c r="C190" s="436" t="s">
        <v>46</v>
      </c>
      <c r="D190" s="437" t="s">
        <v>18</v>
      </c>
      <c r="E190" s="643">
        <v>30522.519822878465</v>
      </c>
      <c r="F190" s="643">
        <v>31054.140544600301</v>
      </c>
      <c r="G190" s="643">
        <v>31595.020678500543</v>
      </c>
      <c r="H190" s="643">
        <v>32145.321498792928</v>
      </c>
      <c r="I190" s="643">
        <v>32705.207088656945</v>
      </c>
      <c r="J190" s="643">
        <v>33274.844389162565</v>
      </c>
      <c r="K190" s="643">
        <v>33854.40324904702</v>
      </c>
      <c r="L190" s="643">
        <v>34444.056475358622</v>
      </c>
      <c r="M190" s="643">
        <v>35043.979884982633</v>
      </c>
      <c r="N190" s="643">
        <v>35654.352357064556</v>
      </c>
      <c r="O190" s="643">
        <v>36275.355886346544</v>
      </c>
      <c r="P190" s="445">
        <f>+O190</f>
        <v>36275.355886346544</v>
      </c>
      <c r="Q190" s="445">
        <f t="shared" ref="Q190:AC190" si="83">+P190</f>
        <v>36275.355886346544</v>
      </c>
      <c r="R190" s="445">
        <f t="shared" si="83"/>
        <v>36275.355886346544</v>
      </c>
      <c r="S190" s="445">
        <f t="shared" si="83"/>
        <v>36275.355886346544</v>
      </c>
      <c r="T190" s="445">
        <f t="shared" si="83"/>
        <v>36275.355886346544</v>
      </c>
      <c r="U190" s="445">
        <f t="shared" si="83"/>
        <v>36275.355886346544</v>
      </c>
      <c r="V190" s="445">
        <f t="shared" si="83"/>
        <v>36275.355886346544</v>
      </c>
      <c r="W190" s="445">
        <f t="shared" si="83"/>
        <v>36275.355886346544</v>
      </c>
      <c r="X190" s="445">
        <f t="shared" si="83"/>
        <v>36275.355886346544</v>
      </c>
      <c r="Y190" s="445">
        <f t="shared" si="83"/>
        <v>36275.355886346544</v>
      </c>
      <c r="Z190" s="445">
        <f t="shared" si="83"/>
        <v>36275.355886346544</v>
      </c>
      <c r="AA190" s="445">
        <f t="shared" si="83"/>
        <v>36275.355886346544</v>
      </c>
      <c r="AB190" s="445">
        <f t="shared" si="83"/>
        <v>36275.355886346544</v>
      </c>
      <c r="AC190" s="445">
        <f t="shared" si="83"/>
        <v>36275.355886346544</v>
      </c>
      <c r="AD190" s="445"/>
    </row>
    <row r="191" spans="1:30" s="781" customFormat="1" x14ac:dyDescent="0.3">
      <c r="A191" s="425"/>
      <c r="B191" s="902"/>
      <c r="C191" s="436" t="s">
        <v>61</v>
      </c>
      <c r="D191" s="437" t="s">
        <v>18</v>
      </c>
      <c r="E191" s="821"/>
      <c r="F191" s="821"/>
      <c r="G191" s="821"/>
      <c r="H191" s="821"/>
      <c r="I191" s="821"/>
      <c r="J191" s="821"/>
      <c r="K191" s="821"/>
      <c r="L191" s="821"/>
      <c r="M191" s="821"/>
      <c r="N191" s="821"/>
      <c r="O191" s="821"/>
      <c r="P191" s="445">
        <f>+O191</f>
        <v>0</v>
      </c>
      <c r="Q191" s="445">
        <f t="shared" ref="Q191:AC191" si="84">+P191</f>
        <v>0</v>
      </c>
      <c r="R191" s="445">
        <f t="shared" si="84"/>
        <v>0</v>
      </c>
      <c r="S191" s="445">
        <f t="shared" si="84"/>
        <v>0</v>
      </c>
      <c r="T191" s="445">
        <f t="shared" si="84"/>
        <v>0</v>
      </c>
      <c r="U191" s="445">
        <f t="shared" si="84"/>
        <v>0</v>
      </c>
      <c r="V191" s="445">
        <f t="shared" si="84"/>
        <v>0</v>
      </c>
      <c r="W191" s="445">
        <f t="shared" si="84"/>
        <v>0</v>
      </c>
      <c r="X191" s="445">
        <f t="shared" si="84"/>
        <v>0</v>
      </c>
      <c r="Y191" s="445">
        <f t="shared" si="84"/>
        <v>0</v>
      </c>
      <c r="Z191" s="445">
        <f t="shared" si="84"/>
        <v>0</v>
      </c>
      <c r="AA191" s="445">
        <f t="shared" si="84"/>
        <v>0</v>
      </c>
      <c r="AB191" s="445">
        <f t="shared" si="84"/>
        <v>0</v>
      </c>
      <c r="AC191" s="445">
        <f t="shared" si="84"/>
        <v>0</v>
      </c>
      <c r="AD191" s="445"/>
    </row>
    <row r="192" spans="1:30" s="781" customFormat="1" ht="9.9499999999999993" customHeight="1" x14ac:dyDescent="0.3">
      <c r="A192" s="425"/>
      <c r="B192" s="436"/>
      <c r="C192" s="427"/>
      <c r="D192" s="437"/>
      <c r="E192" s="644"/>
      <c r="F192" s="644"/>
      <c r="G192" s="644"/>
      <c r="H192" s="644"/>
      <c r="I192" s="644"/>
      <c r="J192" s="644"/>
      <c r="K192" s="644"/>
      <c r="L192" s="644"/>
      <c r="M192" s="644"/>
      <c r="N192" s="644"/>
      <c r="O192" s="644"/>
      <c r="P192" s="446"/>
      <c r="Q192" s="446"/>
      <c r="R192" s="446"/>
      <c r="S192" s="446"/>
      <c r="T192" s="446"/>
      <c r="U192" s="446"/>
      <c r="V192" s="446"/>
      <c r="W192" s="446"/>
      <c r="X192" s="446"/>
      <c r="Y192" s="446"/>
      <c r="Z192" s="446"/>
      <c r="AA192" s="446"/>
      <c r="AB192" s="446"/>
      <c r="AC192" s="446"/>
      <c r="AD192" s="446"/>
    </row>
    <row r="193" spans="1:30" s="781" customFormat="1" x14ac:dyDescent="0.3">
      <c r="A193" s="425"/>
      <c r="B193" s="902" t="s">
        <v>33</v>
      </c>
      <c r="C193" s="436" t="s">
        <v>46</v>
      </c>
      <c r="D193" s="437" t="s">
        <v>7</v>
      </c>
      <c r="E193" s="656">
        <v>9.1399999999999995E-2</v>
      </c>
      <c r="F193" s="656">
        <v>9.1399999999999995E-2</v>
      </c>
      <c r="G193" s="656">
        <v>9.1399999999999995E-2</v>
      </c>
      <c r="H193" s="656">
        <v>9.1399999999999995E-2</v>
      </c>
      <c r="I193" s="656">
        <v>9.1399999999999995E-2</v>
      </c>
      <c r="J193" s="656">
        <v>9.1399999999999995E-2</v>
      </c>
      <c r="K193" s="656">
        <v>9.1399999999999995E-2</v>
      </c>
      <c r="L193" s="656">
        <v>9.1399999999999995E-2</v>
      </c>
      <c r="M193" s="656">
        <v>9.1399999999999995E-2</v>
      </c>
      <c r="N193" s="656">
        <v>9.1399999999999995E-2</v>
      </c>
      <c r="O193" s="656">
        <v>9.1399999999999995E-2</v>
      </c>
      <c r="P193" s="454">
        <f>+O193</f>
        <v>9.1399999999999995E-2</v>
      </c>
      <c r="Q193" s="454">
        <f t="shared" ref="Q193:AC193" si="85">+P193</f>
        <v>9.1399999999999995E-2</v>
      </c>
      <c r="R193" s="454">
        <f t="shared" si="85"/>
        <v>9.1399999999999995E-2</v>
      </c>
      <c r="S193" s="454">
        <f t="shared" si="85"/>
        <v>9.1399999999999995E-2</v>
      </c>
      <c r="T193" s="454">
        <f t="shared" si="85"/>
        <v>9.1399999999999995E-2</v>
      </c>
      <c r="U193" s="454">
        <f t="shared" si="85"/>
        <v>9.1399999999999995E-2</v>
      </c>
      <c r="V193" s="454">
        <f t="shared" si="85"/>
        <v>9.1399999999999995E-2</v>
      </c>
      <c r="W193" s="454">
        <f t="shared" si="85"/>
        <v>9.1399999999999995E-2</v>
      </c>
      <c r="X193" s="454">
        <f t="shared" si="85"/>
        <v>9.1399999999999995E-2</v>
      </c>
      <c r="Y193" s="454">
        <f t="shared" si="85"/>
        <v>9.1399999999999995E-2</v>
      </c>
      <c r="Z193" s="454">
        <f t="shared" si="85"/>
        <v>9.1399999999999995E-2</v>
      </c>
      <c r="AA193" s="454">
        <f t="shared" si="85"/>
        <v>9.1399999999999995E-2</v>
      </c>
      <c r="AB193" s="454">
        <f t="shared" si="85"/>
        <v>9.1399999999999995E-2</v>
      </c>
      <c r="AC193" s="454">
        <f t="shared" si="85"/>
        <v>9.1399999999999995E-2</v>
      </c>
      <c r="AD193" s="454"/>
    </row>
    <row r="194" spans="1:30" s="757" customFormat="1" x14ac:dyDescent="0.3">
      <c r="A194" s="425"/>
      <c r="B194" s="902"/>
      <c r="C194" s="436" t="s">
        <v>61</v>
      </c>
      <c r="D194" s="437" t="s">
        <v>7</v>
      </c>
      <c r="E194" s="649"/>
      <c r="F194" s="649"/>
      <c r="G194" s="649"/>
      <c r="H194" s="649"/>
      <c r="I194" s="649"/>
      <c r="J194" s="649"/>
      <c r="K194" s="649"/>
      <c r="L194" s="649"/>
      <c r="M194" s="649"/>
      <c r="N194" s="649"/>
      <c r="O194" s="649"/>
      <c r="P194" s="454">
        <f>+O194</f>
        <v>0</v>
      </c>
      <c r="Q194" s="454">
        <f t="shared" ref="Q194:AC194" si="86">+P194</f>
        <v>0</v>
      </c>
      <c r="R194" s="454">
        <f t="shared" si="86"/>
        <v>0</v>
      </c>
      <c r="S194" s="454">
        <f t="shared" si="86"/>
        <v>0</v>
      </c>
      <c r="T194" s="454">
        <f t="shared" si="86"/>
        <v>0</v>
      </c>
      <c r="U194" s="454">
        <f t="shared" si="86"/>
        <v>0</v>
      </c>
      <c r="V194" s="454">
        <f t="shared" si="86"/>
        <v>0</v>
      </c>
      <c r="W194" s="454">
        <f t="shared" si="86"/>
        <v>0</v>
      </c>
      <c r="X194" s="454">
        <f t="shared" si="86"/>
        <v>0</v>
      </c>
      <c r="Y194" s="454">
        <f t="shared" si="86"/>
        <v>0</v>
      </c>
      <c r="Z194" s="454">
        <f t="shared" si="86"/>
        <v>0</v>
      </c>
      <c r="AA194" s="454">
        <f t="shared" si="86"/>
        <v>0</v>
      </c>
      <c r="AB194" s="454">
        <f t="shared" si="86"/>
        <v>0</v>
      </c>
      <c r="AC194" s="454">
        <f t="shared" si="86"/>
        <v>0</v>
      </c>
      <c r="AD194" s="454"/>
    </row>
    <row r="195" spans="1:30" s="757" customFormat="1" ht="9.9499999999999993" customHeight="1" x14ac:dyDescent="0.3">
      <c r="A195" s="425"/>
      <c r="B195" s="425"/>
      <c r="C195" s="425"/>
      <c r="D195" s="439"/>
      <c r="E195" s="647"/>
      <c r="F195" s="647"/>
      <c r="G195" s="647"/>
      <c r="H195" s="647"/>
      <c r="I195" s="647"/>
      <c r="J195" s="647"/>
      <c r="K195" s="647"/>
      <c r="L195" s="647"/>
      <c r="M195" s="647"/>
      <c r="N195" s="647"/>
      <c r="O195" s="647"/>
      <c r="P195" s="448"/>
      <c r="Q195" s="448"/>
      <c r="R195" s="448"/>
      <c r="S195" s="448"/>
      <c r="T195" s="448"/>
      <c r="U195" s="448"/>
      <c r="V195" s="448"/>
      <c r="W195" s="448"/>
      <c r="X195" s="448"/>
      <c r="Y195" s="448"/>
      <c r="Z195" s="448"/>
      <c r="AA195" s="448"/>
      <c r="AB195" s="448"/>
      <c r="AC195" s="448"/>
      <c r="AD195" s="448"/>
    </row>
    <row r="196" spans="1:30" s="757" customFormat="1" x14ac:dyDescent="0.3">
      <c r="A196" s="425"/>
      <c r="B196" s="902" t="s">
        <v>19</v>
      </c>
      <c r="C196" s="436" t="s">
        <v>46</v>
      </c>
      <c r="D196" s="437" t="s">
        <v>385</v>
      </c>
      <c r="E196" s="654">
        <v>5.9799999999999999E-2</v>
      </c>
      <c r="F196" s="654">
        <v>5.8999999999999997E-2</v>
      </c>
      <c r="G196" s="654">
        <v>5.8299999999999998E-2</v>
      </c>
      <c r="H196" s="654">
        <v>5.7500000000000002E-2</v>
      </c>
      <c r="I196" s="654">
        <v>5.6800000000000003E-2</v>
      </c>
      <c r="J196" s="654">
        <v>5.6099999999999997E-2</v>
      </c>
      <c r="K196" s="654">
        <v>5.5399999999999998E-2</v>
      </c>
      <c r="L196" s="654">
        <v>5.4600000000000003E-2</v>
      </c>
      <c r="M196" s="654">
        <v>5.3900000000000003E-2</v>
      </c>
      <c r="N196" s="654">
        <v>5.33E-2</v>
      </c>
      <c r="O196" s="654">
        <v>5.2600000000000001E-2</v>
      </c>
      <c r="P196" s="449">
        <f>+O196</f>
        <v>5.2600000000000001E-2</v>
      </c>
      <c r="Q196" s="449">
        <f t="shared" ref="Q196:AC196" si="87">+P196</f>
        <v>5.2600000000000001E-2</v>
      </c>
      <c r="R196" s="449">
        <f t="shared" si="87"/>
        <v>5.2600000000000001E-2</v>
      </c>
      <c r="S196" s="449">
        <f t="shared" si="87"/>
        <v>5.2600000000000001E-2</v>
      </c>
      <c r="T196" s="449">
        <f t="shared" si="87"/>
        <v>5.2600000000000001E-2</v>
      </c>
      <c r="U196" s="449">
        <f t="shared" si="87"/>
        <v>5.2600000000000001E-2</v>
      </c>
      <c r="V196" s="449">
        <f t="shared" si="87"/>
        <v>5.2600000000000001E-2</v>
      </c>
      <c r="W196" s="449">
        <f t="shared" si="87"/>
        <v>5.2600000000000001E-2</v>
      </c>
      <c r="X196" s="449">
        <f t="shared" si="87"/>
        <v>5.2600000000000001E-2</v>
      </c>
      <c r="Y196" s="449">
        <f t="shared" si="87"/>
        <v>5.2600000000000001E-2</v>
      </c>
      <c r="Z196" s="449">
        <f t="shared" si="87"/>
        <v>5.2600000000000001E-2</v>
      </c>
      <c r="AA196" s="449">
        <f t="shared" si="87"/>
        <v>5.2600000000000001E-2</v>
      </c>
      <c r="AB196" s="449">
        <f t="shared" si="87"/>
        <v>5.2600000000000001E-2</v>
      </c>
      <c r="AC196" s="449">
        <f t="shared" si="87"/>
        <v>5.2600000000000001E-2</v>
      </c>
      <c r="AD196" s="449"/>
    </row>
    <row r="197" spans="1:30" s="757" customFormat="1" x14ac:dyDescent="0.3">
      <c r="A197" s="425"/>
      <c r="B197" s="902"/>
      <c r="C197" s="436" t="s">
        <v>61</v>
      </c>
      <c r="D197" s="437" t="s">
        <v>385</v>
      </c>
      <c r="E197" s="649"/>
      <c r="F197" s="649"/>
      <c r="G197" s="649"/>
      <c r="H197" s="649"/>
      <c r="I197" s="649"/>
      <c r="J197" s="649"/>
      <c r="K197" s="649"/>
      <c r="L197" s="649"/>
      <c r="M197" s="649"/>
      <c r="N197" s="649"/>
      <c r="O197" s="649"/>
      <c r="P197" s="449">
        <f>+O197</f>
        <v>0</v>
      </c>
      <c r="Q197" s="449">
        <f t="shared" ref="Q197:AC197" si="88">+P197</f>
        <v>0</v>
      </c>
      <c r="R197" s="449">
        <f t="shared" si="88"/>
        <v>0</v>
      </c>
      <c r="S197" s="449">
        <f t="shared" si="88"/>
        <v>0</v>
      </c>
      <c r="T197" s="449">
        <f t="shared" si="88"/>
        <v>0</v>
      </c>
      <c r="U197" s="449">
        <f t="shared" si="88"/>
        <v>0</v>
      </c>
      <c r="V197" s="449">
        <f t="shared" si="88"/>
        <v>0</v>
      </c>
      <c r="W197" s="449">
        <f t="shared" si="88"/>
        <v>0</v>
      </c>
      <c r="X197" s="449">
        <f t="shared" si="88"/>
        <v>0</v>
      </c>
      <c r="Y197" s="449">
        <f t="shared" si="88"/>
        <v>0</v>
      </c>
      <c r="Z197" s="449">
        <f t="shared" si="88"/>
        <v>0</v>
      </c>
      <c r="AA197" s="449">
        <f t="shared" si="88"/>
        <v>0</v>
      </c>
      <c r="AB197" s="449">
        <f t="shared" si="88"/>
        <v>0</v>
      </c>
      <c r="AC197" s="449">
        <f t="shared" si="88"/>
        <v>0</v>
      </c>
      <c r="AD197" s="449"/>
    </row>
    <row r="198" spans="1:30" s="757" customFormat="1" ht="9.9499999999999993" customHeight="1" x14ac:dyDescent="0.3">
      <c r="A198" s="425"/>
      <c r="B198" s="425"/>
      <c r="C198" s="425"/>
      <c r="D198" s="439"/>
      <c r="E198" s="647"/>
      <c r="F198" s="647"/>
      <c r="G198" s="647"/>
      <c r="H198" s="647"/>
      <c r="I198" s="647"/>
      <c r="J198" s="647"/>
      <c r="K198" s="647"/>
      <c r="L198" s="647"/>
      <c r="M198" s="647"/>
      <c r="N198" s="647"/>
      <c r="O198" s="647"/>
      <c r="P198" s="448"/>
      <c r="Q198" s="448"/>
      <c r="R198" s="448"/>
      <c r="S198" s="448"/>
      <c r="T198" s="448"/>
      <c r="U198" s="448"/>
      <c r="V198" s="448"/>
      <c r="W198" s="448"/>
      <c r="X198" s="448"/>
      <c r="Y198" s="448"/>
      <c r="Z198" s="448"/>
      <c r="AA198" s="448"/>
      <c r="AB198" s="448"/>
      <c r="AC198" s="448"/>
      <c r="AD198" s="448"/>
    </row>
    <row r="199" spans="1:30" s="757" customFormat="1" x14ac:dyDescent="0.3">
      <c r="A199" s="425"/>
      <c r="B199" s="902" t="s">
        <v>148</v>
      </c>
      <c r="C199" s="436" t="s">
        <v>46</v>
      </c>
      <c r="D199" s="437" t="s">
        <v>149</v>
      </c>
      <c r="E199" s="658">
        <f>'Basic input'!F106</f>
        <v>1.3</v>
      </c>
      <c r="F199" s="658">
        <f>E199*(1+'Basic input'!$F$107)</f>
        <v>1.3260000000000001</v>
      </c>
      <c r="G199" s="658">
        <f>F199*(1+'Basic input'!$F$107)</f>
        <v>1.3525200000000002</v>
      </c>
      <c r="H199" s="658">
        <f>G199*(1+'Basic input'!$F$107)</f>
        <v>1.3795704000000002</v>
      </c>
      <c r="I199" s="658">
        <f>H199*(1+'Basic input'!$F$107)</f>
        <v>1.4071618080000001</v>
      </c>
      <c r="J199" s="658">
        <f>I199*(1+'Basic input'!$F$107)</f>
        <v>1.4353050441600002</v>
      </c>
      <c r="K199" s="658">
        <f>J199*(1+'Basic input'!$F$107)</f>
        <v>1.4640111450432003</v>
      </c>
      <c r="L199" s="658">
        <f>K199*(1+'Basic input'!$F$107)</f>
        <v>1.4932913679440643</v>
      </c>
      <c r="M199" s="658">
        <f>L199*(1+'Basic input'!$F$107)</f>
        <v>1.5231571953029455</v>
      </c>
      <c r="N199" s="658">
        <f>M199*(1+'Basic input'!$F$107)</f>
        <v>1.5536203392090044</v>
      </c>
      <c r="O199" s="658">
        <f>N199*(1+'Basic input'!$F$107)</f>
        <v>1.5846927459931845</v>
      </c>
      <c r="P199" s="358">
        <f>O199*(1+'Basic input'!$F$107)</f>
        <v>1.6163866009130483</v>
      </c>
      <c r="Q199" s="358">
        <f>P199*(1+'Basic input'!$F$107)</f>
        <v>1.6487143329313092</v>
      </c>
      <c r="R199" s="358">
        <f>Q199*(1+'Basic input'!$F$107)</f>
        <v>1.6816886195899354</v>
      </c>
      <c r="S199" s="358">
        <f>R199*(1+'Basic input'!$F$107)</f>
        <v>1.7153223919817342</v>
      </c>
      <c r="T199" s="358">
        <f>S199*(1+'Basic input'!$F$107)</f>
        <v>1.7496288398213689</v>
      </c>
      <c r="U199" s="358">
        <f>T199*(1+'Basic input'!$F$107)</f>
        <v>1.7846214166177963</v>
      </c>
      <c r="V199" s="358">
        <f>U199*(1+'Basic input'!$F$107)</f>
        <v>1.8203138449501521</v>
      </c>
      <c r="W199" s="358">
        <f>V199*(1+'Basic input'!$F$107)</f>
        <v>1.8567201218491551</v>
      </c>
      <c r="X199" s="358">
        <f>W199*(1+'Basic input'!$F$107)</f>
        <v>1.8938545242861382</v>
      </c>
      <c r="Y199" s="358">
        <f>X199*(1+'Basic input'!$F$107)</f>
        <v>1.9317316147718611</v>
      </c>
      <c r="Z199" s="358">
        <f>Y199*(1+'Basic input'!$F$107)</f>
        <v>1.9703662470672982</v>
      </c>
      <c r="AA199" s="358">
        <f>Z199*(1+'Basic input'!$F$107)</f>
        <v>2.009773572008644</v>
      </c>
      <c r="AB199" s="358">
        <f>AA199*(1+'Basic input'!$F$107)</f>
        <v>2.0499690434488169</v>
      </c>
      <c r="AC199" s="358">
        <f>AB199*(1+'Basic input'!$F$107)</f>
        <v>2.0909684243177935</v>
      </c>
      <c r="AD199" s="358"/>
    </row>
    <row r="200" spans="1:30" s="757" customFormat="1" x14ac:dyDescent="0.3">
      <c r="A200" s="425"/>
      <c r="B200" s="902"/>
      <c r="C200" s="436" t="s">
        <v>61</v>
      </c>
      <c r="D200" s="437" t="s">
        <v>149</v>
      </c>
      <c r="E200" s="646"/>
      <c r="F200" s="646"/>
      <c r="G200" s="646"/>
      <c r="H200" s="646"/>
      <c r="I200" s="646"/>
      <c r="J200" s="646"/>
      <c r="K200" s="646"/>
      <c r="L200" s="646"/>
      <c r="M200" s="646"/>
      <c r="N200" s="646"/>
      <c r="O200" s="646"/>
      <c r="P200" s="358">
        <f>O200*(1+'Basic input'!$F$107)</f>
        <v>0</v>
      </c>
      <c r="Q200" s="358">
        <f>P200*(1+'Basic input'!$F$107)</f>
        <v>0</v>
      </c>
      <c r="R200" s="358">
        <f>Q200*(1+'Basic input'!$F$107)</f>
        <v>0</v>
      </c>
      <c r="S200" s="358">
        <f>R200*(1+'Basic input'!$F$107)</f>
        <v>0</v>
      </c>
      <c r="T200" s="358">
        <f>S200*(1+'Basic input'!$F$107)</f>
        <v>0</v>
      </c>
      <c r="U200" s="358">
        <f>T200*(1+'Basic input'!$F$107)</f>
        <v>0</v>
      </c>
      <c r="V200" s="358">
        <f>U200*(1+'Basic input'!$F$107)</f>
        <v>0</v>
      </c>
      <c r="W200" s="358">
        <f>V200*(1+'Basic input'!$F$107)</f>
        <v>0</v>
      </c>
      <c r="X200" s="358">
        <f>W200*(1+'Basic input'!$F$107)</f>
        <v>0</v>
      </c>
      <c r="Y200" s="358">
        <f>X200*(1+'Basic input'!$F$107)</f>
        <v>0</v>
      </c>
      <c r="Z200" s="358">
        <f>Y200*(1+'Basic input'!$F$107)</f>
        <v>0</v>
      </c>
      <c r="AA200" s="358">
        <f>Z200*(1+'Basic input'!$F$107)</f>
        <v>0</v>
      </c>
      <c r="AB200" s="358">
        <f>AA200*(1+'Basic input'!$F$107)</f>
        <v>0</v>
      </c>
      <c r="AC200" s="358">
        <f>AB200*(1+'Basic input'!$F$107)</f>
        <v>0</v>
      </c>
      <c r="AD200" s="358"/>
    </row>
    <row r="201" spans="1:30" s="757" customFormat="1" ht="9.9499999999999993" customHeight="1" x14ac:dyDescent="0.3">
      <c r="A201" s="425"/>
      <c r="B201" s="425"/>
      <c r="C201" s="425"/>
      <c r="D201" s="439"/>
      <c r="E201" s="647"/>
      <c r="F201" s="647"/>
      <c r="G201" s="647"/>
      <c r="H201" s="647"/>
      <c r="I201" s="647"/>
      <c r="J201" s="647"/>
      <c r="K201" s="647"/>
      <c r="L201" s="647"/>
      <c r="M201" s="647"/>
      <c r="N201" s="647"/>
      <c r="O201" s="647"/>
      <c r="P201" s="448"/>
      <c r="Q201" s="448"/>
      <c r="R201" s="448"/>
      <c r="S201" s="448"/>
      <c r="T201" s="448"/>
      <c r="U201" s="448"/>
      <c r="V201" s="448"/>
      <c r="W201" s="448"/>
      <c r="X201" s="448"/>
      <c r="Y201" s="448"/>
      <c r="Z201" s="448"/>
      <c r="AA201" s="448"/>
      <c r="AB201" s="448"/>
      <c r="AC201" s="448"/>
      <c r="AD201" s="448"/>
    </row>
    <row r="202" spans="1:30" s="757" customFormat="1" x14ac:dyDescent="0.3">
      <c r="A202" s="425"/>
      <c r="B202" s="453" t="s">
        <v>35</v>
      </c>
      <c r="C202" s="436" t="s">
        <v>46</v>
      </c>
      <c r="D202" s="437" t="s">
        <v>4</v>
      </c>
      <c r="E202" s="650">
        <v>1</v>
      </c>
      <c r="F202" s="650">
        <v>1</v>
      </c>
      <c r="G202" s="650">
        <v>1</v>
      </c>
      <c r="H202" s="650">
        <v>1</v>
      </c>
      <c r="I202" s="650">
        <v>1</v>
      </c>
      <c r="J202" s="650">
        <v>1</v>
      </c>
      <c r="K202" s="650">
        <v>1</v>
      </c>
      <c r="L202" s="650">
        <v>1</v>
      </c>
      <c r="M202" s="650">
        <v>1</v>
      </c>
      <c r="N202" s="650">
        <v>1</v>
      </c>
      <c r="O202" s="650">
        <v>1</v>
      </c>
      <c r="P202" s="605">
        <f>+O202</f>
        <v>1</v>
      </c>
      <c r="Q202" s="605">
        <f t="shared" ref="Q202:AC202" si="89">+P202</f>
        <v>1</v>
      </c>
      <c r="R202" s="605">
        <f t="shared" si="89"/>
        <v>1</v>
      </c>
      <c r="S202" s="605">
        <f t="shared" si="89"/>
        <v>1</v>
      </c>
      <c r="T202" s="605">
        <f t="shared" si="89"/>
        <v>1</v>
      </c>
      <c r="U202" s="605">
        <f t="shared" si="89"/>
        <v>1</v>
      </c>
      <c r="V202" s="605">
        <f t="shared" si="89"/>
        <v>1</v>
      </c>
      <c r="W202" s="605">
        <f t="shared" si="89"/>
        <v>1</v>
      </c>
      <c r="X202" s="605">
        <f t="shared" si="89"/>
        <v>1</v>
      </c>
      <c r="Y202" s="605">
        <f t="shared" si="89"/>
        <v>1</v>
      </c>
      <c r="Z202" s="605">
        <f t="shared" si="89"/>
        <v>1</v>
      </c>
      <c r="AA202" s="605">
        <f t="shared" si="89"/>
        <v>1</v>
      </c>
      <c r="AB202" s="605">
        <f t="shared" si="89"/>
        <v>1</v>
      </c>
      <c r="AC202" s="605">
        <f t="shared" si="89"/>
        <v>1</v>
      </c>
      <c r="AD202" s="605"/>
    </row>
    <row r="203" spans="1:30" s="757" customFormat="1" ht="9.9499999999999993" customHeight="1" x14ac:dyDescent="0.3">
      <c r="A203" s="425"/>
      <c r="B203" s="425"/>
      <c r="C203" s="425"/>
      <c r="D203" s="439"/>
      <c r="E203" s="647"/>
      <c r="F203" s="647"/>
      <c r="G203" s="647"/>
      <c r="H203" s="647"/>
      <c r="I203" s="647"/>
      <c r="J203" s="647"/>
      <c r="K203" s="647"/>
      <c r="L203" s="647"/>
      <c r="M203" s="647"/>
      <c r="N203" s="647"/>
      <c r="O203" s="647"/>
      <c r="P203" s="611"/>
      <c r="Q203" s="611"/>
      <c r="R203" s="611"/>
      <c r="S203" s="611"/>
      <c r="T203" s="611"/>
      <c r="U203" s="611"/>
      <c r="V203" s="611"/>
      <c r="W203" s="611"/>
      <c r="X203" s="611"/>
      <c r="Y203" s="611"/>
      <c r="Z203" s="611"/>
      <c r="AA203" s="611"/>
      <c r="AB203" s="611"/>
      <c r="AC203" s="611"/>
      <c r="AD203" s="611"/>
    </row>
    <row r="204" spans="1:30" s="757" customFormat="1" x14ac:dyDescent="0.3">
      <c r="A204" s="425"/>
      <c r="B204" s="453" t="s">
        <v>291</v>
      </c>
      <c r="C204" s="425"/>
      <c r="D204" s="439" t="s">
        <v>292</v>
      </c>
      <c r="E204" s="652">
        <v>470</v>
      </c>
      <c r="F204" s="652">
        <v>470</v>
      </c>
      <c r="G204" s="652">
        <v>470</v>
      </c>
      <c r="H204" s="652">
        <v>240</v>
      </c>
      <c r="I204" s="652">
        <v>240</v>
      </c>
      <c r="J204" s="652">
        <v>240</v>
      </c>
      <c r="K204" s="652">
        <v>240</v>
      </c>
      <c r="L204" s="652">
        <v>240</v>
      </c>
      <c r="M204" s="652">
        <v>240</v>
      </c>
      <c r="N204" s="652">
        <v>240</v>
      </c>
      <c r="O204" s="652">
        <v>240</v>
      </c>
      <c r="P204" s="607">
        <f>+O204</f>
        <v>240</v>
      </c>
      <c r="Q204" s="607">
        <f t="shared" ref="Q204:AC204" si="90">+P204</f>
        <v>240</v>
      </c>
      <c r="R204" s="607">
        <f t="shared" si="90"/>
        <v>240</v>
      </c>
      <c r="S204" s="607">
        <f t="shared" si="90"/>
        <v>240</v>
      </c>
      <c r="T204" s="607">
        <f t="shared" si="90"/>
        <v>240</v>
      </c>
      <c r="U204" s="607">
        <f t="shared" si="90"/>
        <v>240</v>
      </c>
      <c r="V204" s="607">
        <f t="shared" si="90"/>
        <v>240</v>
      </c>
      <c r="W204" s="607">
        <f t="shared" si="90"/>
        <v>240</v>
      </c>
      <c r="X204" s="607">
        <f t="shared" si="90"/>
        <v>240</v>
      </c>
      <c r="Y204" s="607">
        <f t="shared" si="90"/>
        <v>240</v>
      </c>
      <c r="Z204" s="607">
        <f t="shared" si="90"/>
        <v>240</v>
      </c>
      <c r="AA204" s="607">
        <f t="shared" si="90"/>
        <v>240</v>
      </c>
      <c r="AB204" s="607">
        <f t="shared" si="90"/>
        <v>240</v>
      </c>
      <c r="AC204" s="607">
        <f t="shared" si="90"/>
        <v>240</v>
      </c>
      <c r="AD204" s="607"/>
    </row>
    <row r="205" spans="1:30" s="757" customFormat="1" ht="21" customHeight="1" x14ac:dyDescent="0.3">
      <c r="A205" s="346"/>
      <c r="B205" s="399"/>
      <c r="C205" s="399"/>
      <c r="D205" s="432"/>
      <c r="E205" s="442"/>
      <c r="F205" s="442"/>
      <c r="G205" s="442"/>
      <c r="H205" s="442"/>
      <c r="I205" s="442"/>
      <c r="J205" s="442"/>
      <c r="K205" s="442"/>
      <c r="L205" s="442"/>
      <c r="M205" s="442"/>
      <c r="N205" s="443"/>
      <c r="O205" s="444"/>
      <c r="P205" s="444"/>
      <c r="Q205" s="444"/>
      <c r="R205" s="444"/>
      <c r="S205" s="444"/>
      <c r="T205" s="444"/>
      <c r="U205" s="444"/>
      <c r="V205" s="444"/>
      <c r="W205" s="444"/>
      <c r="X205" s="444"/>
      <c r="Y205" s="444"/>
      <c r="Z205" s="444"/>
      <c r="AA205" s="444"/>
      <c r="AB205" s="444"/>
      <c r="AC205" s="444"/>
      <c r="AD205" s="444"/>
    </row>
    <row r="206" spans="1:30" s="780" customFormat="1" ht="39.75" customHeight="1" x14ac:dyDescent="0.3">
      <c r="A206" s="430"/>
      <c r="B206" s="566" t="s">
        <v>70</v>
      </c>
      <c r="C206" s="431"/>
      <c r="D206" s="431"/>
      <c r="E206" s="431"/>
      <c r="F206" s="431"/>
      <c r="G206" s="431"/>
      <c r="H206" s="431"/>
      <c r="I206" s="431"/>
      <c r="J206" s="431"/>
      <c r="K206" s="431"/>
      <c r="L206" s="431"/>
      <c r="M206" s="431"/>
      <c r="N206" s="431"/>
      <c r="O206" s="431"/>
      <c r="P206" s="431"/>
      <c r="Q206" s="431"/>
      <c r="R206" s="431"/>
      <c r="S206" s="431"/>
      <c r="T206" s="431"/>
      <c r="U206" s="431"/>
      <c r="V206" s="431"/>
      <c r="W206" s="431"/>
      <c r="X206" s="431"/>
      <c r="Y206" s="431"/>
      <c r="Z206" s="431"/>
      <c r="AA206" s="431"/>
      <c r="AB206" s="431"/>
      <c r="AC206" s="431"/>
      <c r="AD206" s="431"/>
    </row>
    <row r="207" spans="1:30" s="781" customFormat="1" ht="9.9499999999999993" customHeight="1" x14ac:dyDescent="0.3">
      <c r="A207" s="425"/>
      <c r="B207" s="436"/>
      <c r="C207" s="427"/>
      <c r="D207" s="436"/>
      <c r="E207" s="446"/>
      <c r="F207" s="793"/>
      <c r="G207" s="793"/>
      <c r="H207" s="793"/>
      <c r="I207" s="793"/>
      <c r="J207" s="793"/>
      <c r="K207" s="793"/>
      <c r="L207" s="793"/>
      <c r="M207" s="793"/>
      <c r="N207" s="793"/>
      <c r="O207" s="793"/>
      <c r="P207" s="446"/>
      <c r="Q207" s="446"/>
      <c r="R207" s="446"/>
      <c r="S207" s="446"/>
      <c r="T207" s="446"/>
      <c r="U207" s="446"/>
      <c r="V207" s="446"/>
      <c r="W207" s="446"/>
      <c r="X207" s="446"/>
      <c r="Y207" s="446"/>
      <c r="Z207" s="446"/>
      <c r="AA207" s="446"/>
      <c r="AB207" s="446"/>
      <c r="AC207" s="446"/>
      <c r="AD207" s="446"/>
    </row>
    <row r="208" spans="1:30" s="757" customFormat="1" x14ac:dyDescent="0.3">
      <c r="A208" s="425"/>
      <c r="B208" s="563" t="s">
        <v>527</v>
      </c>
      <c r="C208" s="436"/>
      <c r="D208" s="437" t="s">
        <v>5</v>
      </c>
      <c r="E208" s="468">
        <v>12</v>
      </c>
      <c r="F208" s="791"/>
      <c r="G208" s="791"/>
      <c r="H208" s="791"/>
      <c r="I208" s="791"/>
      <c r="J208" s="791"/>
      <c r="K208" s="791"/>
      <c r="L208" s="791"/>
      <c r="M208" s="791"/>
      <c r="N208" s="791"/>
      <c r="O208" s="791"/>
      <c r="P208" s="448"/>
      <c r="Q208" s="448"/>
      <c r="R208" s="448"/>
      <c r="S208" s="448"/>
      <c r="T208" s="448"/>
      <c r="U208" s="448"/>
      <c r="V208" s="448"/>
      <c r="W208" s="448"/>
      <c r="X208" s="448"/>
      <c r="Y208" s="448"/>
      <c r="Z208" s="448"/>
      <c r="AA208" s="448"/>
      <c r="AB208" s="448"/>
      <c r="AC208" s="448"/>
      <c r="AD208" s="448"/>
    </row>
    <row r="209" spans="1:30" s="781" customFormat="1" ht="9.9499999999999993" customHeight="1" x14ac:dyDescent="0.3">
      <c r="A209" s="425"/>
      <c r="B209" s="436"/>
      <c r="C209" s="427"/>
      <c r="D209" s="437"/>
      <c r="E209" s="446"/>
      <c r="F209" s="793"/>
      <c r="G209" s="793"/>
      <c r="H209" s="793"/>
      <c r="I209" s="793"/>
      <c r="J209" s="793"/>
      <c r="K209" s="793"/>
      <c r="L209" s="793"/>
      <c r="M209" s="793"/>
      <c r="N209" s="793"/>
      <c r="O209" s="793"/>
      <c r="P209" s="446"/>
      <c r="Q209" s="446"/>
      <c r="R209" s="446"/>
      <c r="S209" s="446"/>
      <c r="T209" s="446"/>
      <c r="U209" s="446"/>
      <c r="V209" s="446"/>
      <c r="W209" s="446"/>
      <c r="X209" s="446"/>
      <c r="Y209" s="446"/>
      <c r="Z209" s="446"/>
      <c r="AA209" s="446"/>
      <c r="AB209" s="446"/>
      <c r="AC209" s="446"/>
      <c r="AD209" s="446"/>
    </row>
    <row r="210" spans="1:30" s="757" customFormat="1" x14ac:dyDescent="0.3">
      <c r="A210" s="425"/>
      <c r="B210" s="453" t="s">
        <v>31</v>
      </c>
      <c r="C210" s="425"/>
      <c r="D210" s="439" t="s">
        <v>4</v>
      </c>
      <c r="E210" s="469">
        <v>0</v>
      </c>
      <c r="F210" s="791"/>
      <c r="G210" s="791"/>
      <c r="H210" s="791"/>
      <c r="I210" s="791"/>
      <c r="J210" s="791"/>
      <c r="K210" s="791"/>
      <c r="L210" s="791"/>
      <c r="M210" s="791"/>
      <c r="N210" s="791"/>
      <c r="O210" s="791"/>
      <c r="P210" s="448"/>
      <c r="Q210" s="448"/>
      <c r="R210" s="448"/>
      <c r="S210" s="448"/>
      <c r="T210" s="448"/>
      <c r="U210" s="448"/>
      <c r="V210" s="448"/>
      <c r="W210" s="448"/>
      <c r="X210" s="448"/>
      <c r="Y210" s="448"/>
      <c r="Z210" s="448"/>
      <c r="AA210" s="448"/>
      <c r="AB210" s="448"/>
      <c r="AC210" s="448"/>
      <c r="AD210" s="448"/>
    </row>
    <row r="211" spans="1:30" s="757" customFormat="1" ht="9.9499999999999993" customHeight="1" x14ac:dyDescent="0.3">
      <c r="A211" s="425"/>
      <c r="B211" s="451"/>
      <c r="C211" s="425"/>
      <c r="D211" s="439"/>
      <c r="E211" s="450"/>
      <c r="F211" s="792"/>
      <c r="G211" s="791"/>
      <c r="H211" s="791"/>
      <c r="I211" s="791"/>
      <c r="J211" s="791"/>
      <c r="K211" s="791"/>
      <c r="L211" s="791"/>
      <c r="M211" s="791"/>
      <c r="N211" s="791"/>
      <c r="O211" s="791"/>
      <c r="P211" s="448"/>
      <c r="Q211" s="448"/>
      <c r="R211" s="448"/>
      <c r="S211" s="448"/>
      <c r="T211" s="448"/>
      <c r="U211" s="448"/>
      <c r="V211" s="448"/>
      <c r="W211" s="448"/>
      <c r="X211" s="448"/>
      <c r="Y211" s="448"/>
      <c r="Z211" s="448"/>
      <c r="AA211" s="448"/>
      <c r="AB211" s="448"/>
      <c r="AC211" s="448"/>
      <c r="AD211" s="448"/>
    </row>
    <row r="212" spans="1:30" s="757" customFormat="1" x14ac:dyDescent="0.3">
      <c r="A212" s="425"/>
      <c r="B212" s="567" t="s">
        <v>68</v>
      </c>
      <c r="C212" s="440"/>
      <c r="D212" s="464"/>
      <c r="E212" s="429">
        <v>2018</v>
      </c>
      <c r="F212" s="429">
        <v>2019</v>
      </c>
      <c r="G212" s="429">
        <v>2020</v>
      </c>
      <c r="H212" s="429">
        <v>2021</v>
      </c>
      <c r="I212" s="429">
        <v>2022</v>
      </c>
      <c r="J212" s="429">
        <v>2023</v>
      </c>
      <c r="K212" s="429">
        <v>2024</v>
      </c>
      <c r="L212" s="429">
        <v>2025</v>
      </c>
      <c r="M212" s="429">
        <v>2026</v>
      </c>
      <c r="N212" s="429">
        <v>2027</v>
      </c>
      <c r="O212" s="429">
        <v>2028</v>
      </c>
      <c r="P212" s="429">
        <v>2029</v>
      </c>
      <c r="Q212" s="429">
        <v>2030</v>
      </c>
      <c r="R212" s="429">
        <v>2031</v>
      </c>
      <c r="S212" s="429">
        <v>2032</v>
      </c>
      <c r="T212" s="429">
        <v>2033</v>
      </c>
      <c r="U212" s="429">
        <v>2034</v>
      </c>
      <c r="V212" s="429">
        <v>2035</v>
      </c>
      <c r="W212" s="429">
        <v>2036</v>
      </c>
      <c r="X212" s="429">
        <v>2037</v>
      </c>
      <c r="Y212" s="429">
        <v>2038</v>
      </c>
      <c r="Z212" s="429">
        <v>2039</v>
      </c>
      <c r="AA212" s="429">
        <v>2040</v>
      </c>
      <c r="AB212" s="429">
        <v>2041</v>
      </c>
      <c r="AC212" s="429">
        <v>2042</v>
      </c>
      <c r="AD212" s="429"/>
    </row>
    <row r="213" spans="1:30" s="757" customFormat="1" ht="9.9499999999999993" customHeight="1" x14ac:dyDescent="0.3">
      <c r="A213" s="425"/>
      <c r="B213" s="399"/>
      <c r="C213" s="399"/>
      <c r="D213" s="465"/>
      <c r="E213" s="442"/>
      <c r="F213" s="442"/>
      <c r="G213" s="442"/>
      <c r="H213" s="442"/>
      <c r="I213" s="442"/>
      <c r="J213" s="442"/>
      <c r="K213" s="442"/>
      <c r="L213" s="442"/>
      <c r="M213" s="442"/>
      <c r="N213" s="443"/>
      <c r="O213" s="444"/>
      <c r="P213" s="444"/>
      <c r="Q213" s="444"/>
      <c r="R213" s="444"/>
      <c r="S213" s="444"/>
      <c r="T213" s="444"/>
      <c r="U213" s="444"/>
      <c r="V213" s="444"/>
      <c r="W213" s="444"/>
      <c r="X213" s="444"/>
      <c r="Y213" s="444"/>
      <c r="Z213" s="444"/>
      <c r="AA213" s="444"/>
      <c r="AB213" s="444"/>
      <c r="AC213" s="444"/>
      <c r="AD213" s="444"/>
    </row>
    <row r="214" spans="1:30" s="781" customFormat="1" x14ac:dyDescent="0.3">
      <c r="A214" s="425"/>
      <c r="B214" s="902" t="s">
        <v>60</v>
      </c>
      <c r="C214" s="436" t="s">
        <v>47</v>
      </c>
      <c r="D214" s="437" t="s">
        <v>18</v>
      </c>
      <c r="E214" s="643">
        <v>600000</v>
      </c>
      <c r="F214" s="643">
        <v>588240</v>
      </c>
      <c r="G214" s="643">
        <v>576710</v>
      </c>
      <c r="H214" s="643">
        <v>565407</v>
      </c>
      <c r="I214" s="643">
        <v>554325</v>
      </c>
      <c r="J214" s="643">
        <v>543460</v>
      </c>
      <c r="K214" s="643">
        <v>532808</v>
      </c>
      <c r="L214" s="643">
        <v>522365</v>
      </c>
      <c r="M214" s="643">
        <v>512127</v>
      </c>
      <c r="N214" s="643">
        <v>502089</v>
      </c>
      <c r="O214" s="643">
        <v>492000</v>
      </c>
      <c r="P214" s="445">
        <f>+O214</f>
        <v>492000</v>
      </c>
      <c r="Q214" s="445">
        <f t="shared" ref="Q214:AC214" si="91">+P214</f>
        <v>492000</v>
      </c>
      <c r="R214" s="445">
        <f t="shared" si="91"/>
        <v>492000</v>
      </c>
      <c r="S214" s="445">
        <f t="shared" si="91"/>
        <v>492000</v>
      </c>
      <c r="T214" s="445">
        <f t="shared" si="91"/>
        <v>492000</v>
      </c>
      <c r="U214" s="445">
        <f t="shared" si="91"/>
        <v>492000</v>
      </c>
      <c r="V214" s="445">
        <f t="shared" si="91"/>
        <v>492000</v>
      </c>
      <c r="W214" s="445">
        <f t="shared" si="91"/>
        <v>492000</v>
      </c>
      <c r="X214" s="445">
        <f t="shared" si="91"/>
        <v>492000</v>
      </c>
      <c r="Y214" s="445">
        <f t="shared" si="91"/>
        <v>492000</v>
      </c>
      <c r="Z214" s="445">
        <f t="shared" si="91"/>
        <v>492000</v>
      </c>
      <c r="AA214" s="445">
        <f t="shared" si="91"/>
        <v>492000</v>
      </c>
      <c r="AB214" s="445">
        <f t="shared" si="91"/>
        <v>492000</v>
      </c>
      <c r="AC214" s="445">
        <f t="shared" si="91"/>
        <v>492000</v>
      </c>
      <c r="AD214" s="445"/>
    </row>
    <row r="215" spans="1:30" s="781" customFormat="1" x14ac:dyDescent="0.3">
      <c r="A215" s="425"/>
      <c r="B215" s="902"/>
      <c r="C215" s="436" t="s">
        <v>46</v>
      </c>
      <c r="D215" s="437" t="s">
        <v>18</v>
      </c>
      <c r="E215" s="643">
        <v>600000</v>
      </c>
      <c r="F215" s="643">
        <v>588240</v>
      </c>
      <c r="G215" s="643">
        <v>576710</v>
      </c>
      <c r="H215" s="643">
        <v>565407</v>
      </c>
      <c r="I215" s="643">
        <v>554325</v>
      </c>
      <c r="J215" s="643">
        <v>543460</v>
      </c>
      <c r="K215" s="643">
        <v>532808</v>
      </c>
      <c r="L215" s="643">
        <v>522365</v>
      </c>
      <c r="M215" s="643">
        <v>512127</v>
      </c>
      <c r="N215" s="643">
        <v>502089</v>
      </c>
      <c r="O215" s="643">
        <v>492000</v>
      </c>
      <c r="P215" s="445">
        <f t="shared" ref="P215:AC216" si="92">+O215</f>
        <v>492000</v>
      </c>
      <c r="Q215" s="445">
        <f t="shared" si="92"/>
        <v>492000</v>
      </c>
      <c r="R215" s="445">
        <f t="shared" si="92"/>
        <v>492000</v>
      </c>
      <c r="S215" s="445">
        <f t="shared" si="92"/>
        <v>492000</v>
      </c>
      <c r="T215" s="445">
        <f t="shared" si="92"/>
        <v>492000</v>
      </c>
      <c r="U215" s="445">
        <f t="shared" si="92"/>
        <v>492000</v>
      </c>
      <c r="V215" s="445">
        <f t="shared" si="92"/>
        <v>492000</v>
      </c>
      <c r="W215" s="445">
        <f t="shared" si="92"/>
        <v>492000</v>
      </c>
      <c r="X215" s="445">
        <f t="shared" si="92"/>
        <v>492000</v>
      </c>
      <c r="Y215" s="445">
        <f t="shared" si="92"/>
        <v>492000</v>
      </c>
      <c r="Z215" s="445">
        <f t="shared" si="92"/>
        <v>492000</v>
      </c>
      <c r="AA215" s="445">
        <f t="shared" si="92"/>
        <v>492000</v>
      </c>
      <c r="AB215" s="445">
        <f t="shared" si="92"/>
        <v>492000</v>
      </c>
      <c r="AC215" s="445">
        <f t="shared" si="92"/>
        <v>492000</v>
      </c>
      <c r="AD215" s="445"/>
    </row>
    <row r="216" spans="1:30" s="781" customFormat="1" x14ac:dyDescent="0.3">
      <c r="A216" s="425"/>
      <c r="B216" s="902"/>
      <c r="C216" s="436" t="s">
        <v>48</v>
      </c>
      <c r="D216" s="437" t="s">
        <v>18</v>
      </c>
      <c r="E216" s="643">
        <v>600000</v>
      </c>
      <c r="F216" s="643">
        <v>588240</v>
      </c>
      <c r="G216" s="643">
        <v>576710</v>
      </c>
      <c r="H216" s="643">
        <v>565407</v>
      </c>
      <c r="I216" s="643">
        <v>554325</v>
      </c>
      <c r="J216" s="643">
        <v>543460</v>
      </c>
      <c r="K216" s="643">
        <v>532808</v>
      </c>
      <c r="L216" s="643">
        <v>522365</v>
      </c>
      <c r="M216" s="643">
        <v>512127</v>
      </c>
      <c r="N216" s="643">
        <v>502089</v>
      </c>
      <c r="O216" s="643">
        <v>492000</v>
      </c>
      <c r="P216" s="445">
        <f t="shared" si="92"/>
        <v>492000</v>
      </c>
      <c r="Q216" s="445">
        <f t="shared" si="92"/>
        <v>492000</v>
      </c>
      <c r="R216" s="445">
        <f t="shared" si="92"/>
        <v>492000</v>
      </c>
      <c r="S216" s="445">
        <f t="shared" si="92"/>
        <v>492000</v>
      </c>
      <c r="T216" s="445">
        <f t="shared" si="92"/>
        <v>492000</v>
      </c>
      <c r="U216" s="445">
        <f t="shared" si="92"/>
        <v>492000</v>
      </c>
      <c r="V216" s="445">
        <f t="shared" si="92"/>
        <v>492000</v>
      </c>
      <c r="W216" s="445">
        <f t="shared" si="92"/>
        <v>492000</v>
      </c>
      <c r="X216" s="445">
        <f t="shared" si="92"/>
        <v>492000</v>
      </c>
      <c r="Y216" s="445">
        <f t="shared" si="92"/>
        <v>492000</v>
      </c>
      <c r="Z216" s="445">
        <f t="shared" si="92"/>
        <v>492000</v>
      </c>
      <c r="AA216" s="445">
        <f t="shared" si="92"/>
        <v>492000</v>
      </c>
      <c r="AB216" s="445">
        <f t="shared" si="92"/>
        <v>492000</v>
      </c>
      <c r="AC216" s="445">
        <f t="shared" si="92"/>
        <v>492000</v>
      </c>
      <c r="AD216" s="445"/>
    </row>
    <row r="217" spans="1:30" s="781" customFormat="1" x14ac:dyDescent="0.3">
      <c r="A217" s="425"/>
      <c r="B217" s="902"/>
      <c r="C217" s="436" t="s">
        <v>61</v>
      </c>
      <c r="D217" s="437" t="s">
        <v>18</v>
      </c>
      <c r="E217" s="821"/>
      <c r="F217" s="821"/>
      <c r="G217" s="821"/>
      <c r="H217" s="821"/>
      <c r="I217" s="821"/>
      <c r="J217" s="821"/>
      <c r="K217" s="821"/>
      <c r="L217" s="821"/>
      <c r="M217" s="821"/>
      <c r="N217" s="821"/>
      <c r="O217" s="821"/>
      <c r="P217" s="445">
        <f>+O217</f>
        <v>0</v>
      </c>
      <c r="Q217" s="445">
        <f t="shared" ref="Q217:AC217" si="93">+P217</f>
        <v>0</v>
      </c>
      <c r="R217" s="445">
        <f t="shared" si="93"/>
        <v>0</v>
      </c>
      <c r="S217" s="445">
        <f t="shared" si="93"/>
        <v>0</v>
      </c>
      <c r="T217" s="445">
        <f t="shared" si="93"/>
        <v>0</v>
      </c>
      <c r="U217" s="445">
        <f t="shared" si="93"/>
        <v>0</v>
      </c>
      <c r="V217" s="445">
        <f t="shared" si="93"/>
        <v>0</v>
      </c>
      <c r="W217" s="445">
        <f t="shared" si="93"/>
        <v>0</v>
      </c>
      <c r="X217" s="445">
        <f t="shared" si="93"/>
        <v>0</v>
      </c>
      <c r="Y217" s="445">
        <f t="shared" si="93"/>
        <v>0</v>
      </c>
      <c r="Z217" s="445">
        <f t="shared" si="93"/>
        <v>0</v>
      </c>
      <c r="AA217" s="445">
        <f t="shared" si="93"/>
        <v>0</v>
      </c>
      <c r="AB217" s="445">
        <f t="shared" si="93"/>
        <v>0</v>
      </c>
      <c r="AC217" s="445">
        <f t="shared" si="93"/>
        <v>0</v>
      </c>
      <c r="AD217" s="445"/>
    </row>
    <row r="218" spans="1:30" s="781" customFormat="1" ht="9.9499999999999993" customHeight="1" x14ac:dyDescent="0.3">
      <c r="A218" s="425"/>
      <c r="B218" s="436"/>
      <c r="C218" s="427"/>
      <c r="D218" s="437"/>
      <c r="E218" s="644"/>
      <c r="F218" s="644"/>
      <c r="G218" s="644"/>
      <c r="H218" s="644"/>
      <c r="I218" s="644"/>
      <c r="J218" s="644"/>
      <c r="K218" s="644"/>
      <c r="L218" s="644"/>
      <c r="M218" s="644"/>
      <c r="N218" s="644"/>
      <c r="O218" s="644"/>
      <c r="P218" s="446"/>
      <c r="Q218" s="446"/>
      <c r="R218" s="446"/>
      <c r="S218" s="446"/>
      <c r="T218" s="446"/>
      <c r="U218" s="446"/>
      <c r="V218" s="446"/>
      <c r="W218" s="446"/>
      <c r="X218" s="446"/>
      <c r="Y218" s="446"/>
      <c r="Z218" s="446"/>
      <c r="AA218" s="446"/>
      <c r="AB218" s="446"/>
      <c r="AC218" s="446"/>
      <c r="AD218" s="446"/>
    </row>
    <row r="219" spans="1:30" s="781" customFormat="1" x14ac:dyDescent="0.3">
      <c r="A219" s="425"/>
      <c r="B219" s="902" t="s">
        <v>33</v>
      </c>
      <c r="C219" s="436" t="s">
        <v>46</v>
      </c>
      <c r="D219" s="437" t="s">
        <v>7</v>
      </c>
      <c r="E219" s="644">
        <v>0.65</v>
      </c>
      <c r="F219" s="644">
        <v>0.62</v>
      </c>
      <c r="G219" s="644">
        <v>0.59</v>
      </c>
      <c r="H219" s="644">
        <v>0.56000000000000005</v>
      </c>
      <c r="I219" s="644">
        <v>0.54</v>
      </c>
      <c r="J219" s="644">
        <v>0.51</v>
      </c>
      <c r="K219" s="644">
        <v>0.48</v>
      </c>
      <c r="L219" s="644">
        <v>0.45</v>
      </c>
      <c r="M219" s="644">
        <v>0.44</v>
      </c>
      <c r="N219" s="644">
        <v>0.42</v>
      </c>
      <c r="O219" s="644">
        <v>0.41</v>
      </c>
      <c r="P219" s="446">
        <f>+O219</f>
        <v>0.41</v>
      </c>
      <c r="Q219" s="446">
        <f t="shared" ref="Q219:AC219" si="94">+P219</f>
        <v>0.41</v>
      </c>
      <c r="R219" s="446">
        <f t="shared" si="94"/>
        <v>0.41</v>
      </c>
      <c r="S219" s="446">
        <f t="shared" si="94"/>
        <v>0.41</v>
      </c>
      <c r="T219" s="446">
        <f t="shared" si="94"/>
        <v>0.41</v>
      </c>
      <c r="U219" s="446">
        <f t="shared" si="94"/>
        <v>0.41</v>
      </c>
      <c r="V219" s="446">
        <f t="shared" si="94"/>
        <v>0.41</v>
      </c>
      <c r="W219" s="446">
        <f t="shared" si="94"/>
        <v>0.41</v>
      </c>
      <c r="X219" s="446">
        <f t="shared" si="94"/>
        <v>0.41</v>
      </c>
      <c r="Y219" s="446">
        <f t="shared" si="94"/>
        <v>0.41</v>
      </c>
      <c r="Z219" s="446">
        <f t="shared" si="94"/>
        <v>0.41</v>
      </c>
      <c r="AA219" s="446">
        <f t="shared" si="94"/>
        <v>0.41</v>
      </c>
      <c r="AB219" s="446">
        <f t="shared" si="94"/>
        <v>0.41</v>
      </c>
      <c r="AC219" s="446">
        <f t="shared" si="94"/>
        <v>0.41</v>
      </c>
      <c r="AD219" s="446"/>
    </row>
    <row r="220" spans="1:30" s="757" customFormat="1" x14ac:dyDescent="0.3">
      <c r="A220" s="425"/>
      <c r="B220" s="902"/>
      <c r="C220" s="436" t="s">
        <v>61</v>
      </c>
      <c r="D220" s="437" t="s">
        <v>7</v>
      </c>
      <c r="E220" s="646"/>
      <c r="F220" s="646"/>
      <c r="G220" s="646"/>
      <c r="H220" s="646"/>
      <c r="I220" s="646"/>
      <c r="J220" s="646"/>
      <c r="K220" s="646"/>
      <c r="L220" s="646"/>
      <c r="M220" s="646"/>
      <c r="N220" s="646"/>
      <c r="O220" s="646"/>
      <c r="P220" s="446">
        <f>+O220</f>
        <v>0</v>
      </c>
      <c r="Q220" s="446">
        <f t="shared" ref="Q220:AC220" si="95">+P220</f>
        <v>0</v>
      </c>
      <c r="R220" s="446">
        <f t="shared" si="95"/>
        <v>0</v>
      </c>
      <c r="S220" s="446">
        <f t="shared" si="95"/>
        <v>0</v>
      </c>
      <c r="T220" s="446">
        <f t="shared" si="95"/>
        <v>0</v>
      </c>
      <c r="U220" s="446">
        <f t="shared" si="95"/>
        <v>0</v>
      </c>
      <c r="V220" s="446">
        <f t="shared" si="95"/>
        <v>0</v>
      </c>
      <c r="W220" s="446">
        <f t="shared" si="95"/>
        <v>0</v>
      </c>
      <c r="X220" s="446">
        <f t="shared" si="95"/>
        <v>0</v>
      </c>
      <c r="Y220" s="446">
        <f t="shared" si="95"/>
        <v>0</v>
      </c>
      <c r="Z220" s="446">
        <f t="shared" si="95"/>
        <v>0</v>
      </c>
      <c r="AA220" s="446">
        <f t="shared" si="95"/>
        <v>0</v>
      </c>
      <c r="AB220" s="446">
        <f t="shared" si="95"/>
        <v>0</v>
      </c>
      <c r="AC220" s="446">
        <f t="shared" si="95"/>
        <v>0</v>
      </c>
      <c r="AD220" s="446"/>
    </row>
    <row r="221" spans="1:30" s="757" customFormat="1" ht="9.9499999999999993" customHeight="1" x14ac:dyDescent="0.3">
      <c r="A221" s="425"/>
      <c r="B221" s="341"/>
      <c r="C221" s="425"/>
      <c r="D221" s="439"/>
      <c r="E221" s="647"/>
      <c r="F221" s="647"/>
      <c r="G221" s="647"/>
      <c r="H221" s="647"/>
      <c r="I221" s="647"/>
      <c r="J221" s="647"/>
      <c r="K221" s="647"/>
      <c r="L221" s="647"/>
      <c r="M221" s="647"/>
      <c r="N221" s="647"/>
      <c r="O221" s="647"/>
      <c r="P221" s="448"/>
      <c r="Q221" s="448"/>
      <c r="R221" s="448"/>
      <c r="S221" s="448"/>
      <c r="T221" s="448"/>
      <c r="U221" s="448"/>
      <c r="V221" s="448"/>
      <c r="W221" s="448"/>
      <c r="X221" s="448"/>
      <c r="Y221" s="448"/>
      <c r="Z221" s="448"/>
      <c r="AA221" s="448"/>
      <c r="AB221" s="448"/>
      <c r="AC221" s="448"/>
      <c r="AD221" s="448"/>
    </row>
    <row r="222" spans="1:30" s="757" customFormat="1" x14ac:dyDescent="0.3">
      <c r="A222" s="425"/>
      <c r="B222" s="902" t="s">
        <v>19</v>
      </c>
      <c r="C222" s="436" t="s">
        <v>46</v>
      </c>
      <c r="D222" s="437" t="s">
        <v>384</v>
      </c>
      <c r="E222" s="659">
        <v>4.7E-2</v>
      </c>
      <c r="F222" s="659">
        <v>4.7E-2</v>
      </c>
      <c r="G222" s="659">
        <v>4.7E-2</v>
      </c>
      <c r="H222" s="659">
        <v>4.7E-2</v>
      </c>
      <c r="I222" s="659">
        <v>4.7E-2</v>
      </c>
      <c r="J222" s="659">
        <v>4.7E-2</v>
      </c>
      <c r="K222" s="659">
        <v>4.7E-2</v>
      </c>
      <c r="L222" s="659">
        <v>4.7E-2</v>
      </c>
      <c r="M222" s="659">
        <v>4.7E-2</v>
      </c>
      <c r="N222" s="659">
        <v>4.7E-2</v>
      </c>
      <c r="O222" s="659">
        <v>4.7E-2</v>
      </c>
      <c r="P222" s="456">
        <f>+O222</f>
        <v>4.7E-2</v>
      </c>
      <c r="Q222" s="456">
        <f t="shared" ref="Q222:AC222" si="96">+P222</f>
        <v>4.7E-2</v>
      </c>
      <c r="R222" s="456">
        <f t="shared" si="96"/>
        <v>4.7E-2</v>
      </c>
      <c r="S222" s="456">
        <f t="shared" si="96"/>
        <v>4.7E-2</v>
      </c>
      <c r="T222" s="456">
        <f t="shared" si="96"/>
        <v>4.7E-2</v>
      </c>
      <c r="U222" s="456">
        <f t="shared" si="96"/>
        <v>4.7E-2</v>
      </c>
      <c r="V222" s="456">
        <f t="shared" si="96"/>
        <v>4.7E-2</v>
      </c>
      <c r="W222" s="456">
        <f t="shared" si="96"/>
        <v>4.7E-2</v>
      </c>
      <c r="X222" s="456">
        <f t="shared" si="96"/>
        <v>4.7E-2</v>
      </c>
      <c r="Y222" s="456">
        <f t="shared" si="96"/>
        <v>4.7E-2</v>
      </c>
      <c r="Z222" s="456">
        <f t="shared" si="96"/>
        <v>4.7E-2</v>
      </c>
      <c r="AA222" s="456">
        <f t="shared" si="96"/>
        <v>4.7E-2</v>
      </c>
      <c r="AB222" s="456">
        <f t="shared" si="96"/>
        <v>4.7E-2</v>
      </c>
      <c r="AC222" s="456">
        <f t="shared" si="96"/>
        <v>4.7E-2</v>
      </c>
      <c r="AD222" s="456"/>
    </row>
    <row r="223" spans="1:30" s="757" customFormat="1" x14ac:dyDescent="0.3">
      <c r="A223" s="425"/>
      <c r="B223" s="902"/>
      <c r="C223" s="436" t="s">
        <v>61</v>
      </c>
      <c r="D223" s="437" t="s">
        <v>384</v>
      </c>
      <c r="E223" s="660"/>
      <c r="F223" s="660"/>
      <c r="G223" s="660"/>
      <c r="H223" s="660"/>
      <c r="I223" s="660"/>
      <c r="J223" s="660"/>
      <c r="K223" s="660"/>
      <c r="L223" s="660"/>
      <c r="M223" s="660"/>
      <c r="N223" s="660"/>
      <c r="O223" s="660"/>
      <c r="P223" s="456">
        <f>+O223</f>
        <v>0</v>
      </c>
      <c r="Q223" s="456">
        <f t="shared" ref="Q223:AC223" si="97">+P223</f>
        <v>0</v>
      </c>
      <c r="R223" s="456">
        <f t="shared" si="97"/>
        <v>0</v>
      </c>
      <c r="S223" s="456">
        <f t="shared" si="97"/>
        <v>0</v>
      </c>
      <c r="T223" s="456">
        <f t="shared" si="97"/>
        <v>0</v>
      </c>
      <c r="U223" s="456">
        <f t="shared" si="97"/>
        <v>0</v>
      </c>
      <c r="V223" s="456">
        <f t="shared" si="97"/>
        <v>0</v>
      </c>
      <c r="W223" s="456">
        <f t="shared" si="97"/>
        <v>0</v>
      </c>
      <c r="X223" s="456">
        <f t="shared" si="97"/>
        <v>0</v>
      </c>
      <c r="Y223" s="456">
        <f t="shared" si="97"/>
        <v>0</v>
      </c>
      <c r="Z223" s="456">
        <f t="shared" si="97"/>
        <v>0</v>
      </c>
      <c r="AA223" s="456">
        <f t="shared" si="97"/>
        <v>0</v>
      </c>
      <c r="AB223" s="456">
        <f t="shared" si="97"/>
        <v>0</v>
      </c>
      <c r="AC223" s="456">
        <f t="shared" si="97"/>
        <v>0</v>
      </c>
      <c r="AD223" s="456"/>
    </row>
    <row r="224" spans="1:30" s="757" customFormat="1" x14ac:dyDescent="0.3">
      <c r="A224" s="425"/>
      <c r="B224" s="902"/>
      <c r="C224" s="436" t="s">
        <v>46</v>
      </c>
      <c r="D224" s="437" t="s">
        <v>367</v>
      </c>
      <c r="E224" s="647">
        <v>0.5</v>
      </c>
      <c r="F224" s="647">
        <v>0.5</v>
      </c>
      <c r="G224" s="647">
        <v>0.5</v>
      </c>
      <c r="H224" s="647">
        <v>0.5</v>
      </c>
      <c r="I224" s="647">
        <v>0.5</v>
      </c>
      <c r="J224" s="647">
        <v>0.5</v>
      </c>
      <c r="K224" s="647">
        <v>0.5</v>
      </c>
      <c r="L224" s="647">
        <v>0.5</v>
      </c>
      <c r="M224" s="647">
        <v>0.5</v>
      </c>
      <c r="N224" s="647">
        <v>0.5</v>
      </c>
      <c r="O224" s="647">
        <v>0.5</v>
      </c>
      <c r="P224" s="448">
        <f>+O224</f>
        <v>0.5</v>
      </c>
      <c r="Q224" s="448">
        <f t="shared" ref="Q224:AC224" si="98">+P224</f>
        <v>0.5</v>
      </c>
      <c r="R224" s="448">
        <f t="shared" si="98"/>
        <v>0.5</v>
      </c>
      <c r="S224" s="448">
        <f t="shared" si="98"/>
        <v>0.5</v>
      </c>
      <c r="T224" s="448">
        <f t="shared" si="98"/>
        <v>0.5</v>
      </c>
      <c r="U224" s="448">
        <f t="shared" si="98"/>
        <v>0.5</v>
      </c>
      <c r="V224" s="448">
        <f t="shared" si="98"/>
        <v>0.5</v>
      </c>
      <c r="W224" s="448">
        <f t="shared" si="98"/>
        <v>0.5</v>
      </c>
      <c r="X224" s="448">
        <f t="shared" si="98"/>
        <v>0.5</v>
      </c>
      <c r="Y224" s="448">
        <f t="shared" si="98"/>
        <v>0.5</v>
      </c>
      <c r="Z224" s="448">
        <f t="shared" si="98"/>
        <v>0.5</v>
      </c>
      <c r="AA224" s="448">
        <f t="shared" si="98"/>
        <v>0.5</v>
      </c>
      <c r="AB224" s="448">
        <f t="shared" si="98"/>
        <v>0.5</v>
      </c>
      <c r="AC224" s="448">
        <f t="shared" si="98"/>
        <v>0.5</v>
      </c>
      <c r="AD224" s="448"/>
    </row>
    <row r="225" spans="1:30" s="757" customFormat="1" x14ac:dyDescent="0.3">
      <c r="A225" s="425"/>
      <c r="B225" s="902"/>
      <c r="C225" s="436" t="s">
        <v>61</v>
      </c>
      <c r="D225" s="437" t="s">
        <v>367</v>
      </c>
      <c r="E225" s="665"/>
      <c r="F225" s="665"/>
      <c r="G225" s="665"/>
      <c r="H225" s="665"/>
      <c r="I225" s="665"/>
      <c r="J225" s="665"/>
      <c r="K225" s="665"/>
      <c r="L225" s="665"/>
      <c r="M225" s="665"/>
      <c r="N225" s="665"/>
      <c r="O225" s="665"/>
      <c r="P225" s="448">
        <f>+O225</f>
        <v>0</v>
      </c>
      <c r="Q225" s="448">
        <f t="shared" ref="Q225:AC225" si="99">+P225</f>
        <v>0</v>
      </c>
      <c r="R225" s="448">
        <f t="shared" si="99"/>
        <v>0</v>
      </c>
      <c r="S225" s="448">
        <f t="shared" si="99"/>
        <v>0</v>
      </c>
      <c r="T225" s="448">
        <f t="shared" si="99"/>
        <v>0</v>
      </c>
      <c r="U225" s="448">
        <f t="shared" si="99"/>
        <v>0</v>
      </c>
      <c r="V225" s="448">
        <f t="shared" si="99"/>
        <v>0</v>
      </c>
      <c r="W225" s="448">
        <f t="shared" si="99"/>
        <v>0</v>
      </c>
      <c r="X225" s="448">
        <f t="shared" si="99"/>
        <v>0</v>
      </c>
      <c r="Y225" s="448">
        <f t="shared" si="99"/>
        <v>0</v>
      </c>
      <c r="Z225" s="448">
        <f t="shared" si="99"/>
        <v>0</v>
      </c>
      <c r="AA225" s="448">
        <f t="shared" si="99"/>
        <v>0</v>
      </c>
      <c r="AB225" s="448">
        <f t="shared" si="99"/>
        <v>0</v>
      </c>
      <c r="AC225" s="448">
        <f t="shared" si="99"/>
        <v>0</v>
      </c>
      <c r="AD225" s="448"/>
    </row>
    <row r="226" spans="1:30" s="757" customFormat="1" ht="9.9499999999999993" customHeight="1" x14ac:dyDescent="0.3">
      <c r="A226" s="425"/>
      <c r="B226" s="425"/>
      <c r="C226" s="425"/>
      <c r="D226" s="439"/>
      <c r="E226" s="647"/>
      <c r="F226" s="647"/>
      <c r="G226" s="647"/>
      <c r="H226" s="647"/>
      <c r="I226" s="647"/>
      <c r="J226" s="647"/>
      <c r="K226" s="647"/>
      <c r="L226" s="647"/>
      <c r="M226" s="647"/>
      <c r="N226" s="647"/>
      <c r="O226" s="647"/>
      <c r="P226" s="448"/>
      <c r="Q226" s="448"/>
      <c r="R226" s="448"/>
      <c r="S226" s="448"/>
      <c r="T226" s="448"/>
      <c r="U226" s="448"/>
      <c r="V226" s="448"/>
      <c r="W226" s="448"/>
      <c r="X226" s="448"/>
      <c r="Y226" s="448"/>
      <c r="Z226" s="448"/>
      <c r="AA226" s="448"/>
      <c r="AB226" s="448"/>
      <c r="AC226" s="448"/>
      <c r="AD226" s="448"/>
    </row>
    <row r="227" spans="1:30" s="757" customFormat="1" x14ac:dyDescent="0.3">
      <c r="A227" s="425"/>
      <c r="B227" s="902" t="s">
        <v>35</v>
      </c>
      <c r="C227" s="436" t="s">
        <v>46</v>
      </c>
      <c r="D227" s="437" t="s">
        <v>4</v>
      </c>
      <c r="E227" s="651">
        <v>0.89</v>
      </c>
      <c r="F227" s="651">
        <v>0.91</v>
      </c>
      <c r="G227" s="651">
        <v>0.92</v>
      </c>
      <c r="H227" s="854">
        <v>0.93</v>
      </c>
      <c r="I227" s="651">
        <v>0.94</v>
      </c>
      <c r="J227" s="651">
        <v>0.95</v>
      </c>
      <c r="K227" s="651">
        <v>0.96</v>
      </c>
      <c r="L227" s="651">
        <v>0.97</v>
      </c>
      <c r="M227" s="651">
        <v>0.98</v>
      </c>
      <c r="N227" s="651">
        <v>0.99</v>
      </c>
      <c r="O227" s="651">
        <v>1</v>
      </c>
      <c r="P227" s="463">
        <f>+O227</f>
        <v>1</v>
      </c>
      <c r="Q227" s="463">
        <f t="shared" ref="Q227:AC227" si="100">+P227</f>
        <v>1</v>
      </c>
      <c r="R227" s="463">
        <f t="shared" si="100"/>
        <v>1</v>
      </c>
      <c r="S227" s="463">
        <f t="shared" si="100"/>
        <v>1</v>
      </c>
      <c r="T227" s="463">
        <f t="shared" si="100"/>
        <v>1</v>
      </c>
      <c r="U227" s="463">
        <f t="shared" si="100"/>
        <v>1</v>
      </c>
      <c r="V227" s="463">
        <f t="shared" si="100"/>
        <v>1</v>
      </c>
      <c r="W227" s="463">
        <f t="shared" si="100"/>
        <v>1</v>
      </c>
      <c r="X227" s="463">
        <f t="shared" si="100"/>
        <v>1</v>
      </c>
      <c r="Y227" s="463">
        <f t="shared" si="100"/>
        <v>1</v>
      </c>
      <c r="Z227" s="463">
        <f t="shared" si="100"/>
        <v>1</v>
      </c>
      <c r="AA227" s="463">
        <f t="shared" si="100"/>
        <v>1</v>
      </c>
      <c r="AB227" s="463">
        <f t="shared" si="100"/>
        <v>1</v>
      </c>
      <c r="AC227" s="463">
        <f t="shared" si="100"/>
        <v>1</v>
      </c>
      <c r="AD227" s="463"/>
    </row>
    <row r="228" spans="1:30" s="757" customFormat="1" x14ac:dyDescent="0.3">
      <c r="A228" s="425"/>
      <c r="B228" s="902"/>
      <c r="C228" s="436" t="s">
        <v>61</v>
      </c>
      <c r="D228" s="437" t="s">
        <v>4</v>
      </c>
      <c r="E228" s="657"/>
      <c r="F228" s="657"/>
      <c r="G228" s="657"/>
      <c r="H228" s="657"/>
      <c r="I228" s="657"/>
      <c r="J228" s="657"/>
      <c r="K228" s="657"/>
      <c r="L228" s="657"/>
      <c r="M228" s="657"/>
      <c r="N228" s="657"/>
      <c r="O228" s="655"/>
      <c r="P228" s="463">
        <f>+O228</f>
        <v>0</v>
      </c>
      <c r="Q228" s="463">
        <f t="shared" ref="Q228:AC228" si="101">+P228</f>
        <v>0</v>
      </c>
      <c r="R228" s="463">
        <f t="shared" si="101"/>
        <v>0</v>
      </c>
      <c r="S228" s="463">
        <f t="shared" si="101"/>
        <v>0</v>
      </c>
      <c r="T228" s="463">
        <f t="shared" si="101"/>
        <v>0</v>
      </c>
      <c r="U228" s="463">
        <f t="shared" si="101"/>
        <v>0</v>
      </c>
      <c r="V228" s="463">
        <f t="shared" si="101"/>
        <v>0</v>
      </c>
      <c r="W228" s="463">
        <f t="shared" si="101"/>
        <v>0</v>
      </c>
      <c r="X228" s="463">
        <f t="shared" si="101"/>
        <v>0</v>
      </c>
      <c r="Y228" s="463">
        <f t="shared" si="101"/>
        <v>0</v>
      </c>
      <c r="Z228" s="463">
        <f t="shared" si="101"/>
        <v>0</v>
      </c>
      <c r="AA228" s="463">
        <f t="shared" si="101"/>
        <v>0</v>
      </c>
      <c r="AB228" s="463">
        <f t="shared" si="101"/>
        <v>0</v>
      </c>
      <c r="AC228" s="463">
        <f t="shared" si="101"/>
        <v>0</v>
      </c>
      <c r="AD228" s="463"/>
    </row>
    <row r="229" spans="1:30" s="757" customFormat="1" ht="9.9499999999999993" customHeight="1" x14ac:dyDescent="0.3">
      <c r="A229" s="425"/>
      <c r="B229" s="425"/>
      <c r="C229" s="425"/>
      <c r="D229" s="439"/>
      <c r="E229" s="448"/>
      <c r="F229" s="448"/>
      <c r="G229" s="448"/>
      <c r="H229" s="448"/>
      <c r="I229" s="448"/>
      <c r="J229" s="448"/>
      <c r="K229" s="448"/>
      <c r="L229" s="448"/>
      <c r="M229" s="448"/>
      <c r="N229" s="448"/>
      <c r="O229" s="448"/>
      <c r="P229" s="448"/>
      <c r="Q229" s="448"/>
      <c r="R229" s="448"/>
      <c r="S229" s="448"/>
      <c r="T229" s="448"/>
      <c r="U229" s="448"/>
      <c r="V229" s="448"/>
      <c r="W229" s="448"/>
      <c r="X229" s="448"/>
      <c r="Y229" s="448"/>
      <c r="Z229" s="448"/>
      <c r="AA229" s="448"/>
      <c r="AB229" s="448"/>
      <c r="AC229" s="448"/>
      <c r="AD229" s="448"/>
    </row>
    <row r="230" spans="1:30" s="757" customFormat="1" x14ac:dyDescent="0.3">
      <c r="A230" s="425"/>
      <c r="B230" s="425"/>
      <c r="C230" s="425"/>
      <c r="D230" s="439"/>
      <c r="E230" s="448"/>
      <c r="F230" s="448"/>
      <c r="G230" s="448"/>
      <c r="H230" s="448"/>
      <c r="I230" s="448"/>
      <c r="J230" s="448"/>
      <c r="K230" s="448"/>
      <c r="L230" s="448"/>
      <c r="M230" s="448"/>
      <c r="N230" s="448"/>
      <c r="O230" s="448"/>
      <c r="P230" s="448"/>
      <c r="Q230" s="448"/>
      <c r="R230" s="448"/>
      <c r="S230" s="448"/>
      <c r="T230" s="448"/>
      <c r="U230" s="448"/>
      <c r="V230" s="448"/>
      <c r="W230" s="448"/>
      <c r="X230" s="448"/>
      <c r="Y230" s="448"/>
      <c r="Z230" s="448"/>
      <c r="AA230" s="448"/>
      <c r="AB230" s="448"/>
      <c r="AC230" s="448"/>
      <c r="AD230" s="448"/>
    </row>
    <row r="231" spans="1:30" s="757" customFormat="1" x14ac:dyDescent="0.3">
      <c r="A231" s="425"/>
      <c r="B231" s="567" t="s">
        <v>69</v>
      </c>
      <c r="C231" s="440"/>
      <c r="D231" s="464"/>
      <c r="E231" s="429">
        <v>2018</v>
      </c>
      <c r="F231" s="429">
        <v>2019</v>
      </c>
      <c r="G231" s="429">
        <v>2020</v>
      </c>
      <c r="H231" s="429">
        <v>2021</v>
      </c>
      <c r="I231" s="429">
        <v>2022</v>
      </c>
      <c r="J231" s="429">
        <v>2023</v>
      </c>
      <c r="K231" s="429">
        <v>2024</v>
      </c>
      <c r="L231" s="429">
        <v>2025</v>
      </c>
      <c r="M231" s="429">
        <v>2026</v>
      </c>
      <c r="N231" s="429">
        <v>2027</v>
      </c>
      <c r="O231" s="429">
        <v>2028</v>
      </c>
      <c r="P231" s="429">
        <v>2029</v>
      </c>
      <c r="Q231" s="429">
        <v>2030</v>
      </c>
      <c r="R231" s="429">
        <v>2031</v>
      </c>
      <c r="S231" s="429">
        <v>2032</v>
      </c>
      <c r="T231" s="429">
        <v>2033</v>
      </c>
      <c r="U231" s="429">
        <v>2034</v>
      </c>
      <c r="V231" s="429">
        <v>2035</v>
      </c>
      <c r="W231" s="429">
        <v>2036</v>
      </c>
      <c r="X231" s="429">
        <v>2037</v>
      </c>
      <c r="Y231" s="429">
        <v>2038</v>
      </c>
      <c r="Z231" s="429">
        <v>2039</v>
      </c>
      <c r="AA231" s="429">
        <v>2040</v>
      </c>
      <c r="AB231" s="429">
        <v>2041</v>
      </c>
      <c r="AC231" s="429">
        <v>2042</v>
      </c>
      <c r="AD231" s="429"/>
    </row>
    <row r="232" spans="1:30" s="757" customFormat="1" ht="9.9499999999999993" customHeight="1" x14ac:dyDescent="0.3">
      <c r="A232" s="425"/>
      <c r="B232" s="434"/>
      <c r="C232" s="399"/>
      <c r="D232" s="465"/>
      <c r="E232" s="442"/>
      <c r="F232" s="442"/>
      <c r="G232" s="442"/>
      <c r="H232" s="442"/>
      <c r="I232" s="442"/>
      <c r="J232" s="442"/>
      <c r="K232" s="442"/>
      <c r="L232" s="442"/>
      <c r="M232" s="442"/>
      <c r="N232" s="443"/>
      <c r="O232" s="444"/>
      <c r="P232" s="444"/>
      <c r="Q232" s="444"/>
      <c r="R232" s="444"/>
      <c r="S232" s="444"/>
      <c r="T232" s="444"/>
      <c r="U232" s="444"/>
      <c r="V232" s="444"/>
      <c r="W232" s="444"/>
      <c r="X232" s="444"/>
      <c r="Y232" s="444"/>
      <c r="Z232" s="444"/>
      <c r="AA232" s="444"/>
      <c r="AB232" s="444"/>
      <c r="AC232" s="444"/>
      <c r="AD232" s="444"/>
    </row>
    <row r="233" spans="1:30" s="781" customFormat="1" x14ac:dyDescent="0.3">
      <c r="A233" s="425"/>
      <c r="B233" s="902" t="s">
        <v>60</v>
      </c>
      <c r="C233" s="436" t="s">
        <v>46</v>
      </c>
      <c r="D233" s="437" t="s">
        <v>18</v>
      </c>
      <c r="E233" s="643">
        <v>212000</v>
      </c>
      <c r="F233" s="643">
        <v>213997.78818831017</v>
      </c>
      <c r="G233" s="643">
        <v>216026.75729572467</v>
      </c>
      <c r="H233" s="643">
        <v>218087.3939853051</v>
      </c>
      <c r="I233" s="643">
        <v>220180.19251581398</v>
      </c>
      <c r="J233" s="643">
        <v>222305.65486026631</v>
      </c>
      <c r="K233" s="643">
        <v>224464.2908263315</v>
      </c>
      <c r="L233" s="643">
        <v>226656.61817861442</v>
      </c>
      <c r="M233" s="643">
        <v>228883.16276284496</v>
      </c>
      <c r="N233" s="643">
        <v>231144.45863200616</v>
      </c>
      <c r="O233" s="643">
        <v>233441.04817443053</v>
      </c>
      <c r="P233" s="445">
        <f>+O233</f>
        <v>233441.04817443053</v>
      </c>
      <c r="Q233" s="445">
        <f t="shared" ref="Q233:AC233" si="102">+P233</f>
        <v>233441.04817443053</v>
      </c>
      <c r="R233" s="445">
        <f t="shared" si="102"/>
        <v>233441.04817443053</v>
      </c>
      <c r="S233" s="445">
        <f t="shared" si="102"/>
        <v>233441.04817443053</v>
      </c>
      <c r="T233" s="445">
        <f t="shared" si="102"/>
        <v>233441.04817443053</v>
      </c>
      <c r="U233" s="445">
        <f t="shared" si="102"/>
        <v>233441.04817443053</v>
      </c>
      <c r="V233" s="445">
        <f t="shared" si="102"/>
        <v>233441.04817443053</v>
      </c>
      <c r="W233" s="445">
        <f t="shared" si="102"/>
        <v>233441.04817443053</v>
      </c>
      <c r="X233" s="445">
        <f t="shared" si="102"/>
        <v>233441.04817443053</v>
      </c>
      <c r="Y233" s="445">
        <f t="shared" si="102"/>
        <v>233441.04817443053</v>
      </c>
      <c r="Z233" s="445">
        <f t="shared" si="102"/>
        <v>233441.04817443053</v>
      </c>
      <c r="AA233" s="445">
        <f t="shared" si="102"/>
        <v>233441.04817443053</v>
      </c>
      <c r="AB233" s="445">
        <f t="shared" si="102"/>
        <v>233441.04817443053</v>
      </c>
      <c r="AC233" s="445">
        <f t="shared" si="102"/>
        <v>233441.04817443053</v>
      </c>
      <c r="AD233" s="445"/>
    </row>
    <row r="234" spans="1:30" s="781" customFormat="1" x14ac:dyDescent="0.3">
      <c r="A234" s="425"/>
      <c r="B234" s="902"/>
      <c r="C234" s="436" t="s">
        <v>61</v>
      </c>
      <c r="D234" s="437" t="s">
        <v>18</v>
      </c>
      <c r="E234" s="821"/>
      <c r="F234" s="821"/>
      <c r="G234" s="821"/>
      <c r="H234" s="821"/>
      <c r="I234" s="821"/>
      <c r="J234" s="821"/>
      <c r="K234" s="821"/>
      <c r="L234" s="821"/>
      <c r="M234" s="821"/>
      <c r="N234" s="821"/>
      <c r="O234" s="821"/>
      <c r="P234" s="445">
        <f>+O234</f>
        <v>0</v>
      </c>
      <c r="Q234" s="445">
        <f t="shared" ref="Q234:AC234" si="103">+P234</f>
        <v>0</v>
      </c>
      <c r="R234" s="445">
        <f t="shared" si="103"/>
        <v>0</v>
      </c>
      <c r="S234" s="445">
        <f t="shared" si="103"/>
        <v>0</v>
      </c>
      <c r="T234" s="445">
        <f t="shared" si="103"/>
        <v>0</v>
      </c>
      <c r="U234" s="445">
        <f t="shared" si="103"/>
        <v>0</v>
      </c>
      <c r="V234" s="445">
        <f t="shared" si="103"/>
        <v>0</v>
      </c>
      <c r="W234" s="445">
        <f t="shared" si="103"/>
        <v>0</v>
      </c>
      <c r="X234" s="445">
        <f t="shared" si="103"/>
        <v>0</v>
      </c>
      <c r="Y234" s="445">
        <f t="shared" si="103"/>
        <v>0</v>
      </c>
      <c r="Z234" s="445">
        <f t="shared" si="103"/>
        <v>0</v>
      </c>
      <c r="AA234" s="445">
        <f t="shared" si="103"/>
        <v>0</v>
      </c>
      <c r="AB234" s="445">
        <f t="shared" si="103"/>
        <v>0</v>
      </c>
      <c r="AC234" s="445">
        <f t="shared" si="103"/>
        <v>0</v>
      </c>
      <c r="AD234" s="445"/>
    </row>
    <row r="235" spans="1:30" s="781" customFormat="1" ht="9.9499999999999993" customHeight="1" x14ac:dyDescent="0.3">
      <c r="A235" s="425"/>
      <c r="B235" s="436"/>
      <c r="C235" s="427"/>
      <c r="D235" s="437"/>
      <c r="E235" s="644"/>
      <c r="F235" s="644"/>
      <c r="G235" s="644"/>
      <c r="H235" s="644"/>
      <c r="I235" s="644"/>
      <c r="J235" s="644"/>
      <c r="K235" s="644"/>
      <c r="L235" s="644"/>
      <c r="M235" s="644"/>
      <c r="N235" s="644"/>
      <c r="O235" s="644"/>
      <c r="P235" s="446"/>
      <c r="Q235" s="446"/>
      <c r="R235" s="446"/>
      <c r="S235" s="446"/>
      <c r="T235" s="446"/>
      <c r="U235" s="446"/>
      <c r="V235" s="446"/>
      <c r="W235" s="446"/>
      <c r="X235" s="446"/>
      <c r="Y235" s="446"/>
      <c r="Z235" s="446"/>
      <c r="AA235" s="446"/>
      <c r="AB235" s="446"/>
      <c r="AC235" s="446"/>
      <c r="AD235" s="446"/>
    </row>
    <row r="236" spans="1:30" s="781" customFormat="1" x14ac:dyDescent="0.3">
      <c r="A236" s="425"/>
      <c r="B236" s="902" t="s">
        <v>33</v>
      </c>
      <c r="C236" s="436" t="s">
        <v>46</v>
      </c>
      <c r="D236" s="437" t="s">
        <v>7</v>
      </c>
      <c r="E236" s="644">
        <v>0.495</v>
      </c>
      <c r="F236" s="644">
        <v>0.495</v>
      </c>
      <c r="G236" s="644">
        <v>0.495</v>
      </c>
      <c r="H236" s="644">
        <v>0.495</v>
      </c>
      <c r="I236" s="644">
        <v>0.495</v>
      </c>
      <c r="J236" s="644">
        <v>0.495</v>
      </c>
      <c r="K236" s="644">
        <v>0.495</v>
      </c>
      <c r="L236" s="644">
        <v>0.495</v>
      </c>
      <c r="M236" s="644">
        <v>0.495</v>
      </c>
      <c r="N236" s="644">
        <v>0.495</v>
      </c>
      <c r="O236" s="644">
        <v>0.495</v>
      </c>
      <c r="P236" s="446">
        <f>+O236</f>
        <v>0.495</v>
      </c>
      <c r="Q236" s="446">
        <f t="shared" ref="Q236:AC236" si="104">+P236</f>
        <v>0.495</v>
      </c>
      <c r="R236" s="446">
        <f t="shared" si="104"/>
        <v>0.495</v>
      </c>
      <c r="S236" s="446">
        <f t="shared" si="104"/>
        <v>0.495</v>
      </c>
      <c r="T236" s="446">
        <f t="shared" si="104"/>
        <v>0.495</v>
      </c>
      <c r="U236" s="446">
        <f t="shared" si="104"/>
        <v>0.495</v>
      </c>
      <c r="V236" s="446">
        <f t="shared" si="104"/>
        <v>0.495</v>
      </c>
      <c r="W236" s="446">
        <f t="shared" si="104"/>
        <v>0.495</v>
      </c>
      <c r="X236" s="446">
        <f t="shared" si="104"/>
        <v>0.495</v>
      </c>
      <c r="Y236" s="446">
        <f t="shared" si="104"/>
        <v>0.495</v>
      </c>
      <c r="Z236" s="446">
        <f t="shared" si="104"/>
        <v>0.495</v>
      </c>
      <c r="AA236" s="446">
        <f t="shared" si="104"/>
        <v>0.495</v>
      </c>
      <c r="AB236" s="446">
        <f t="shared" si="104"/>
        <v>0.495</v>
      </c>
      <c r="AC236" s="446">
        <f t="shared" si="104"/>
        <v>0.495</v>
      </c>
      <c r="AD236" s="446"/>
    </row>
    <row r="237" spans="1:30" s="757" customFormat="1" x14ac:dyDescent="0.3">
      <c r="A237" s="425"/>
      <c r="B237" s="902"/>
      <c r="C237" s="436" t="s">
        <v>61</v>
      </c>
      <c r="D237" s="437" t="s">
        <v>7</v>
      </c>
      <c r="E237" s="649"/>
      <c r="F237" s="649"/>
      <c r="G237" s="649"/>
      <c r="H237" s="649"/>
      <c r="I237" s="649"/>
      <c r="J237" s="649"/>
      <c r="K237" s="649"/>
      <c r="L237" s="649"/>
      <c r="M237" s="649"/>
      <c r="N237" s="649"/>
      <c r="O237" s="649"/>
      <c r="P237" s="446">
        <f>+O237</f>
        <v>0</v>
      </c>
      <c r="Q237" s="446">
        <f t="shared" ref="Q237:AC237" si="105">+P237</f>
        <v>0</v>
      </c>
      <c r="R237" s="446">
        <f t="shared" si="105"/>
        <v>0</v>
      </c>
      <c r="S237" s="446">
        <f t="shared" si="105"/>
        <v>0</v>
      </c>
      <c r="T237" s="446">
        <f t="shared" si="105"/>
        <v>0</v>
      </c>
      <c r="U237" s="446">
        <f t="shared" si="105"/>
        <v>0</v>
      </c>
      <c r="V237" s="446">
        <f t="shared" si="105"/>
        <v>0</v>
      </c>
      <c r="W237" s="446">
        <f t="shared" si="105"/>
        <v>0</v>
      </c>
      <c r="X237" s="446">
        <f t="shared" si="105"/>
        <v>0</v>
      </c>
      <c r="Y237" s="446">
        <f t="shared" si="105"/>
        <v>0</v>
      </c>
      <c r="Z237" s="446">
        <f t="shared" si="105"/>
        <v>0</v>
      </c>
      <c r="AA237" s="446">
        <f t="shared" si="105"/>
        <v>0</v>
      </c>
      <c r="AB237" s="446">
        <f t="shared" si="105"/>
        <v>0</v>
      </c>
      <c r="AC237" s="446">
        <f t="shared" si="105"/>
        <v>0</v>
      </c>
      <c r="AD237" s="446"/>
    </row>
    <row r="238" spans="1:30" s="757" customFormat="1" ht="9.9499999999999993" customHeight="1" x14ac:dyDescent="0.3">
      <c r="A238" s="425"/>
      <c r="B238" s="425"/>
      <c r="C238" s="425"/>
      <c r="D238" s="439"/>
      <c r="E238" s="647"/>
      <c r="F238" s="647"/>
      <c r="G238" s="647"/>
      <c r="H238" s="647"/>
      <c r="I238" s="647"/>
      <c r="J238" s="647"/>
      <c r="K238" s="647"/>
      <c r="L238" s="647"/>
      <c r="M238" s="647"/>
      <c r="N238" s="647"/>
      <c r="O238" s="647"/>
      <c r="P238" s="448"/>
      <c r="Q238" s="448"/>
      <c r="R238" s="448"/>
      <c r="S238" s="448"/>
      <c r="T238" s="448"/>
      <c r="U238" s="448"/>
      <c r="V238" s="448"/>
      <c r="W238" s="448"/>
      <c r="X238" s="448"/>
      <c r="Y238" s="448"/>
      <c r="Z238" s="448"/>
      <c r="AA238" s="448"/>
      <c r="AB238" s="448"/>
      <c r="AC238" s="448"/>
      <c r="AD238" s="448"/>
    </row>
    <row r="239" spans="1:30" s="757" customFormat="1" x14ac:dyDescent="0.3">
      <c r="A239" s="425"/>
      <c r="B239" s="902" t="s">
        <v>19</v>
      </c>
      <c r="C239" s="436" t="s">
        <v>46</v>
      </c>
      <c r="D239" s="437" t="s">
        <v>385</v>
      </c>
      <c r="E239" s="647">
        <v>0.6</v>
      </c>
      <c r="F239" s="647">
        <v>0.6</v>
      </c>
      <c r="G239" s="647">
        <v>0.6</v>
      </c>
      <c r="H239" s="647">
        <v>0.6</v>
      </c>
      <c r="I239" s="647">
        <v>0.6</v>
      </c>
      <c r="J239" s="647">
        <v>0.6</v>
      </c>
      <c r="K239" s="647">
        <v>0.6</v>
      </c>
      <c r="L239" s="647">
        <v>0.6</v>
      </c>
      <c r="M239" s="647">
        <v>0.6</v>
      </c>
      <c r="N239" s="647">
        <v>0.6</v>
      </c>
      <c r="O239" s="647">
        <v>0.6</v>
      </c>
      <c r="P239" s="448">
        <f>+O239</f>
        <v>0.6</v>
      </c>
      <c r="Q239" s="448">
        <f t="shared" ref="Q239:AC239" si="106">+P239</f>
        <v>0.6</v>
      </c>
      <c r="R239" s="448">
        <f t="shared" si="106"/>
        <v>0.6</v>
      </c>
      <c r="S239" s="448">
        <f t="shared" si="106"/>
        <v>0.6</v>
      </c>
      <c r="T239" s="448">
        <f t="shared" si="106"/>
        <v>0.6</v>
      </c>
      <c r="U239" s="448">
        <f t="shared" si="106"/>
        <v>0.6</v>
      </c>
      <c r="V239" s="448">
        <f t="shared" si="106"/>
        <v>0.6</v>
      </c>
      <c r="W239" s="448">
        <f t="shared" si="106"/>
        <v>0.6</v>
      </c>
      <c r="X239" s="448">
        <f t="shared" si="106"/>
        <v>0.6</v>
      </c>
      <c r="Y239" s="448">
        <f t="shared" si="106"/>
        <v>0.6</v>
      </c>
      <c r="Z239" s="448">
        <f t="shared" si="106"/>
        <v>0.6</v>
      </c>
      <c r="AA239" s="448">
        <f t="shared" si="106"/>
        <v>0.6</v>
      </c>
      <c r="AB239" s="448">
        <f t="shared" si="106"/>
        <v>0.6</v>
      </c>
      <c r="AC239" s="448">
        <f t="shared" si="106"/>
        <v>0.6</v>
      </c>
      <c r="AD239" s="448"/>
    </row>
    <row r="240" spans="1:30" s="757" customFormat="1" x14ac:dyDescent="0.3">
      <c r="A240" s="425"/>
      <c r="B240" s="902"/>
      <c r="C240" s="436" t="s">
        <v>61</v>
      </c>
      <c r="D240" s="437" t="s">
        <v>385</v>
      </c>
      <c r="E240" s="665"/>
      <c r="F240" s="665"/>
      <c r="G240" s="665"/>
      <c r="H240" s="665"/>
      <c r="I240" s="665"/>
      <c r="J240" s="665"/>
      <c r="K240" s="665"/>
      <c r="L240" s="665"/>
      <c r="M240" s="665"/>
      <c r="N240" s="665"/>
      <c r="O240" s="665"/>
      <c r="P240" s="448">
        <f>+O240</f>
        <v>0</v>
      </c>
      <c r="Q240" s="448">
        <f t="shared" ref="Q240:AC240" si="107">+P240</f>
        <v>0</v>
      </c>
      <c r="R240" s="448">
        <f t="shared" si="107"/>
        <v>0</v>
      </c>
      <c r="S240" s="448">
        <f t="shared" si="107"/>
        <v>0</v>
      </c>
      <c r="T240" s="448">
        <f t="shared" si="107"/>
        <v>0</v>
      </c>
      <c r="U240" s="448">
        <f t="shared" si="107"/>
        <v>0</v>
      </c>
      <c r="V240" s="448">
        <f t="shared" si="107"/>
        <v>0</v>
      </c>
      <c r="W240" s="448">
        <f t="shared" si="107"/>
        <v>0</v>
      </c>
      <c r="X240" s="448">
        <f t="shared" si="107"/>
        <v>0</v>
      </c>
      <c r="Y240" s="448">
        <f t="shared" si="107"/>
        <v>0</v>
      </c>
      <c r="Z240" s="448">
        <f t="shared" si="107"/>
        <v>0</v>
      </c>
      <c r="AA240" s="448">
        <f t="shared" si="107"/>
        <v>0</v>
      </c>
      <c r="AB240" s="448">
        <f t="shared" si="107"/>
        <v>0</v>
      </c>
      <c r="AC240" s="448">
        <f t="shared" si="107"/>
        <v>0</v>
      </c>
      <c r="AD240" s="448"/>
    </row>
    <row r="241" spans="1:1010 1026:2034 2050:3058 3074:4082 4098:5106 5122:6130 6146:7154 7170:8178 8194:9202 9218:10226 10242:11250 11266:12274 12290:13298 13314:14322 14338:15346 15362:16370" s="757" customFormat="1" ht="9.9499999999999993" customHeight="1" x14ac:dyDescent="0.3">
      <c r="A241" s="425"/>
      <c r="B241" s="425"/>
      <c r="C241" s="425"/>
      <c r="D241" s="439"/>
      <c r="E241" s="647"/>
      <c r="F241" s="647"/>
      <c r="G241" s="647"/>
      <c r="H241" s="647"/>
      <c r="I241" s="647"/>
      <c r="J241" s="647"/>
      <c r="K241" s="647"/>
      <c r="L241" s="647"/>
      <c r="M241" s="647"/>
      <c r="N241" s="647"/>
      <c r="O241" s="647"/>
      <c r="P241" s="448"/>
      <c r="Q241" s="448"/>
      <c r="R241" s="448"/>
      <c r="S241" s="448"/>
      <c r="T241" s="448"/>
      <c r="U241" s="448"/>
      <c r="V241" s="448"/>
      <c r="W241" s="448"/>
      <c r="X241" s="448"/>
      <c r="Y241" s="448"/>
      <c r="Z241" s="448"/>
      <c r="AA241" s="448"/>
      <c r="AB241" s="448"/>
      <c r="AC241" s="448"/>
      <c r="AD241" s="448"/>
    </row>
    <row r="242" spans="1:1010 1026:2034 2050:3058 3074:4082 4098:5106 5122:6130 6146:7154 7170:8178 8194:9202 9218:10226 10242:11250 11266:12274 12290:13298 13314:14322 14338:15346 15362:16370" s="757" customFormat="1" x14ac:dyDescent="0.3">
      <c r="A242" s="425"/>
      <c r="B242" s="902" t="s">
        <v>148</v>
      </c>
      <c r="C242" s="436" t="s">
        <v>46</v>
      </c>
      <c r="D242" s="437" t="s">
        <v>149</v>
      </c>
      <c r="E242" s="658">
        <f>'Basic input'!F106</f>
        <v>1.3</v>
      </c>
      <c r="F242" s="658">
        <f>E242*(1+'Basic input'!$F$107)</f>
        <v>1.3260000000000001</v>
      </c>
      <c r="G242" s="658">
        <f>F242*(1+'Basic input'!$F$107)</f>
        <v>1.3525200000000002</v>
      </c>
      <c r="H242" s="658">
        <f>G242*(1+'Basic input'!$F$107)</f>
        <v>1.3795704000000002</v>
      </c>
      <c r="I242" s="658">
        <f>H242*(1+'Basic input'!$F$107)</f>
        <v>1.4071618080000001</v>
      </c>
      <c r="J242" s="658">
        <f>I242*(1+'Basic input'!$F$107)</f>
        <v>1.4353050441600002</v>
      </c>
      <c r="K242" s="658">
        <f>J242*(1+'Basic input'!$F$107)</f>
        <v>1.4640111450432003</v>
      </c>
      <c r="L242" s="658">
        <f>K242*(1+'Basic input'!$F$107)</f>
        <v>1.4932913679440643</v>
      </c>
      <c r="M242" s="658">
        <f>L242*(1+'Basic input'!$F$107)</f>
        <v>1.5231571953029455</v>
      </c>
      <c r="N242" s="658">
        <f>M242*(1+'Basic input'!$F$107)</f>
        <v>1.5536203392090044</v>
      </c>
      <c r="O242" s="658">
        <f>N242*(1+'Basic input'!$F$107)</f>
        <v>1.5846927459931845</v>
      </c>
      <c r="P242" s="358">
        <f>O242*(1+'Basic input'!$F$107)</f>
        <v>1.6163866009130483</v>
      </c>
      <c r="Q242" s="358">
        <f>P242*(1+'Basic input'!$F$107)</f>
        <v>1.6487143329313092</v>
      </c>
      <c r="R242" s="358">
        <f>Q242*(1+'Basic input'!$F$107)</f>
        <v>1.6816886195899354</v>
      </c>
      <c r="S242" s="358">
        <f>R242*(1+'Basic input'!$F$107)</f>
        <v>1.7153223919817342</v>
      </c>
      <c r="T242" s="358">
        <f>S242*(1+'Basic input'!$F$107)</f>
        <v>1.7496288398213689</v>
      </c>
      <c r="U242" s="358">
        <f>T242*(1+'Basic input'!$F$107)</f>
        <v>1.7846214166177963</v>
      </c>
      <c r="V242" s="358">
        <f>U242*(1+'Basic input'!$F$107)</f>
        <v>1.8203138449501521</v>
      </c>
      <c r="W242" s="358">
        <f>V242*(1+'Basic input'!$F$107)</f>
        <v>1.8567201218491551</v>
      </c>
      <c r="X242" s="358">
        <f>W242*(1+'Basic input'!$F$107)</f>
        <v>1.8938545242861382</v>
      </c>
      <c r="Y242" s="358">
        <f>X242*(1+'Basic input'!$F$107)</f>
        <v>1.9317316147718611</v>
      </c>
      <c r="Z242" s="358">
        <f>Y242*(1+'Basic input'!$F$107)</f>
        <v>1.9703662470672982</v>
      </c>
      <c r="AA242" s="358">
        <f>Z242*(1+'Basic input'!$F$107)</f>
        <v>2.009773572008644</v>
      </c>
      <c r="AB242" s="358">
        <f>AA242*(1+'Basic input'!$F$107)</f>
        <v>2.0499690434488169</v>
      </c>
      <c r="AC242" s="358">
        <f>AB242*(1+'Basic input'!$F$107)</f>
        <v>2.0909684243177935</v>
      </c>
      <c r="AD242" s="358"/>
    </row>
    <row r="243" spans="1:1010 1026:2034 2050:3058 3074:4082 4098:5106 5122:6130 6146:7154 7170:8178 8194:9202 9218:10226 10242:11250 11266:12274 12290:13298 13314:14322 14338:15346 15362:16370" s="757" customFormat="1" x14ac:dyDescent="0.3">
      <c r="A243" s="425"/>
      <c r="B243" s="902"/>
      <c r="C243" s="436" t="s">
        <v>61</v>
      </c>
      <c r="D243" s="437" t="s">
        <v>149</v>
      </c>
      <c r="E243" s="646"/>
      <c r="F243" s="646"/>
      <c r="G243" s="646"/>
      <c r="H243" s="646"/>
      <c r="I243" s="646"/>
      <c r="J243" s="646"/>
      <c r="K243" s="646"/>
      <c r="L243" s="646"/>
      <c r="M243" s="646"/>
      <c r="N243" s="646"/>
      <c r="O243" s="646"/>
      <c r="P243" s="358">
        <f>O243*(1+'Basic input'!$F$107)</f>
        <v>0</v>
      </c>
      <c r="Q243" s="358">
        <f>P243*(1+'Basic input'!$F$107)</f>
        <v>0</v>
      </c>
      <c r="R243" s="358">
        <f>Q243*(1+'Basic input'!$F$107)</f>
        <v>0</v>
      </c>
      <c r="S243" s="358">
        <f>R243*(1+'Basic input'!$F$107)</f>
        <v>0</v>
      </c>
      <c r="T243" s="358">
        <f>S243*(1+'Basic input'!$F$107)</f>
        <v>0</v>
      </c>
      <c r="U243" s="358">
        <f>T243*(1+'Basic input'!$F$107)</f>
        <v>0</v>
      </c>
      <c r="V243" s="358">
        <f>U243*(1+'Basic input'!$F$107)</f>
        <v>0</v>
      </c>
      <c r="W243" s="358">
        <f>V243*(1+'Basic input'!$F$107)</f>
        <v>0</v>
      </c>
      <c r="X243" s="358">
        <f>W243*(1+'Basic input'!$F$107)</f>
        <v>0</v>
      </c>
      <c r="Y243" s="358">
        <f>X243*(1+'Basic input'!$F$107)</f>
        <v>0</v>
      </c>
      <c r="Z243" s="358">
        <f>Y243*(1+'Basic input'!$F$107)</f>
        <v>0</v>
      </c>
      <c r="AA243" s="358">
        <f>Z243*(1+'Basic input'!$F$107)</f>
        <v>0</v>
      </c>
      <c r="AB243" s="358">
        <f>AA243*(1+'Basic input'!$F$107)</f>
        <v>0</v>
      </c>
      <c r="AC243" s="358">
        <f>AB243*(1+'Basic input'!$F$107)</f>
        <v>0</v>
      </c>
      <c r="AD243" s="358"/>
    </row>
    <row r="244" spans="1:1010 1026:2034 2050:3058 3074:4082 4098:5106 5122:6130 6146:7154 7170:8178 8194:9202 9218:10226 10242:11250 11266:12274 12290:13298 13314:14322 14338:15346 15362:16370" s="757" customFormat="1" ht="9.9499999999999993" customHeight="1" x14ac:dyDescent="0.3">
      <c r="A244" s="425"/>
      <c r="B244" s="425"/>
      <c r="C244" s="425"/>
      <c r="D244" s="439"/>
      <c r="E244" s="647"/>
      <c r="F244" s="647"/>
      <c r="G244" s="647"/>
      <c r="H244" s="647"/>
      <c r="I244" s="647"/>
      <c r="J244" s="647"/>
      <c r="K244" s="647"/>
      <c r="L244" s="647"/>
      <c r="M244" s="647"/>
      <c r="N244" s="647"/>
      <c r="O244" s="647"/>
      <c r="P244" s="448"/>
      <c r="Q244" s="448"/>
      <c r="R244" s="448"/>
      <c r="S244" s="448"/>
      <c r="T244" s="448"/>
      <c r="U244" s="448"/>
      <c r="V244" s="448"/>
      <c r="W244" s="448"/>
      <c r="X244" s="448"/>
      <c r="Y244" s="448"/>
      <c r="Z244" s="448"/>
      <c r="AA244" s="448"/>
      <c r="AB244" s="448"/>
      <c r="AC244" s="448"/>
      <c r="AD244" s="448"/>
    </row>
    <row r="245" spans="1:1010 1026:2034 2050:3058 3074:4082 4098:5106 5122:6130 6146:7154 7170:8178 8194:9202 9218:10226 10242:11250 11266:12274 12290:13298 13314:14322 14338:15346 15362:16370" s="757" customFormat="1" x14ac:dyDescent="0.3">
      <c r="A245" s="425"/>
      <c r="B245" s="453" t="s">
        <v>35</v>
      </c>
      <c r="C245" s="436" t="s">
        <v>46</v>
      </c>
      <c r="D245" s="437" t="s">
        <v>4</v>
      </c>
      <c r="E245" s="650">
        <v>1</v>
      </c>
      <c r="F245" s="650">
        <v>1</v>
      </c>
      <c r="G245" s="650">
        <v>1</v>
      </c>
      <c r="H245" s="650">
        <v>1</v>
      </c>
      <c r="I245" s="650">
        <v>1</v>
      </c>
      <c r="J245" s="650">
        <v>1</v>
      </c>
      <c r="K245" s="650">
        <v>1</v>
      </c>
      <c r="L245" s="650">
        <v>1</v>
      </c>
      <c r="M245" s="650">
        <v>1</v>
      </c>
      <c r="N245" s="650">
        <v>1</v>
      </c>
      <c r="O245" s="650">
        <v>1</v>
      </c>
      <c r="P245" s="605">
        <f>+O245</f>
        <v>1</v>
      </c>
      <c r="Q245" s="605">
        <f t="shared" ref="Q245:AC245" si="108">+P245</f>
        <v>1</v>
      </c>
      <c r="R245" s="605">
        <f t="shared" si="108"/>
        <v>1</v>
      </c>
      <c r="S245" s="605">
        <f t="shared" si="108"/>
        <v>1</v>
      </c>
      <c r="T245" s="605">
        <f t="shared" si="108"/>
        <v>1</v>
      </c>
      <c r="U245" s="605">
        <f t="shared" si="108"/>
        <v>1</v>
      </c>
      <c r="V245" s="605">
        <f t="shared" si="108"/>
        <v>1</v>
      </c>
      <c r="W245" s="605">
        <f t="shared" si="108"/>
        <v>1</v>
      </c>
      <c r="X245" s="605">
        <f t="shared" si="108"/>
        <v>1</v>
      </c>
      <c r="Y245" s="605">
        <f t="shared" si="108"/>
        <v>1</v>
      </c>
      <c r="Z245" s="605">
        <f t="shared" si="108"/>
        <v>1</v>
      </c>
      <c r="AA245" s="605">
        <f t="shared" si="108"/>
        <v>1</v>
      </c>
      <c r="AB245" s="605">
        <f t="shared" si="108"/>
        <v>1</v>
      </c>
      <c r="AC245" s="605">
        <f t="shared" si="108"/>
        <v>1</v>
      </c>
      <c r="AD245" s="605"/>
    </row>
    <row r="246" spans="1:1010 1026:2034 2050:3058 3074:4082 4098:5106 5122:6130 6146:7154 7170:8178 8194:9202 9218:10226 10242:11250 11266:12274 12290:13298 13314:14322 14338:15346 15362:16370" s="757" customFormat="1" ht="9.9499999999999993" customHeight="1" x14ac:dyDescent="0.3">
      <c r="A246" s="425"/>
      <c r="B246" s="425"/>
      <c r="C246" s="426"/>
      <c r="D246" s="439"/>
      <c r="E246" s="647"/>
      <c r="F246" s="647"/>
      <c r="G246" s="647"/>
      <c r="H246" s="647"/>
      <c r="I246" s="647"/>
      <c r="J246" s="647"/>
      <c r="K246" s="647"/>
      <c r="L246" s="647"/>
      <c r="M246" s="647"/>
      <c r="N246" s="647"/>
      <c r="O246" s="647"/>
      <c r="P246" s="611"/>
      <c r="Q246" s="611"/>
      <c r="R246" s="611"/>
      <c r="S246" s="611"/>
      <c r="T246" s="611"/>
      <c r="U246" s="611"/>
      <c r="V246" s="611"/>
      <c r="W246" s="611"/>
      <c r="X246" s="611"/>
      <c r="Y246" s="611"/>
      <c r="Z246" s="611"/>
      <c r="AA246" s="611"/>
      <c r="AB246" s="611"/>
      <c r="AC246" s="611"/>
      <c r="AD246" s="611"/>
      <c r="AH246" s="782"/>
      <c r="AX246" s="782"/>
      <c r="BN246" s="782"/>
      <c r="CD246" s="782"/>
      <c r="CT246" s="782"/>
      <c r="DJ246" s="782"/>
      <c r="DZ246" s="782"/>
      <c r="EP246" s="782"/>
      <c r="FF246" s="782"/>
      <c r="FV246" s="782"/>
      <c r="GL246" s="782"/>
      <c r="HB246" s="782"/>
      <c r="HR246" s="782"/>
      <c r="IH246" s="782"/>
      <c r="IX246" s="782"/>
      <c r="JN246" s="782"/>
      <c r="KD246" s="782"/>
      <c r="KT246" s="782"/>
      <c r="LJ246" s="782"/>
      <c r="LZ246" s="782"/>
      <c r="MP246" s="782"/>
      <c r="NF246" s="782"/>
      <c r="NV246" s="782"/>
      <c r="OL246" s="782"/>
      <c r="PB246" s="782"/>
      <c r="PR246" s="782"/>
      <c r="QH246" s="782"/>
      <c r="QX246" s="782"/>
      <c r="RN246" s="782"/>
      <c r="SD246" s="782"/>
      <c r="ST246" s="782"/>
      <c r="TJ246" s="782"/>
      <c r="TZ246" s="782"/>
      <c r="UP246" s="782"/>
      <c r="VF246" s="782"/>
      <c r="VV246" s="782"/>
      <c r="WL246" s="782"/>
      <c r="XB246" s="782"/>
      <c r="XR246" s="782"/>
      <c r="YH246" s="782"/>
      <c r="YX246" s="782"/>
      <c r="ZN246" s="782"/>
      <c r="AAD246" s="782"/>
      <c r="AAT246" s="782"/>
      <c r="ABJ246" s="782"/>
      <c r="ABZ246" s="782"/>
      <c r="ACP246" s="782"/>
      <c r="ADF246" s="782"/>
      <c r="ADV246" s="782"/>
      <c r="AEL246" s="782"/>
      <c r="AFB246" s="782"/>
      <c r="AFR246" s="782"/>
      <c r="AGH246" s="782"/>
      <c r="AGX246" s="782"/>
      <c r="AHN246" s="782"/>
      <c r="AID246" s="782"/>
      <c r="AIT246" s="782"/>
      <c r="AJJ246" s="782"/>
      <c r="AJZ246" s="782"/>
      <c r="AKP246" s="782"/>
      <c r="ALF246" s="782"/>
      <c r="ALV246" s="782"/>
      <c r="AML246" s="782"/>
      <c r="ANB246" s="782"/>
      <c r="ANR246" s="782"/>
      <c r="AOH246" s="782"/>
      <c r="AOX246" s="782"/>
      <c r="APN246" s="782"/>
      <c r="AQD246" s="782"/>
      <c r="AQT246" s="782"/>
      <c r="ARJ246" s="782"/>
      <c r="ARZ246" s="782"/>
      <c r="ASP246" s="782"/>
      <c r="ATF246" s="782"/>
      <c r="ATV246" s="782"/>
      <c r="AUL246" s="782"/>
      <c r="AVB246" s="782"/>
      <c r="AVR246" s="782"/>
      <c r="AWH246" s="782"/>
      <c r="AWX246" s="782"/>
      <c r="AXN246" s="782"/>
      <c r="AYD246" s="782"/>
      <c r="AYT246" s="782"/>
      <c r="AZJ246" s="782"/>
      <c r="AZZ246" s="782"/>
      <c r="BAP246" s="782"/>
      <c r="BBF246" s="782"/>
      <c r="BBV246" s="782"/>
      <c r="BCL246" s="782"/>
      <c r="BDB246" s="782"/>
      <c r="BDR246" s="782"/>
      <c r="BEH246" s="782"/>
      <c r="BEX246" s="782"/>
      <c r="BFN246" s="782"/>
      <c r="BGD246" s="782"/>
      <c r="BGT246" s="782"/>
      <c r="BHJ246" s="782"/>
      <c r="BHZ246" s="782"/>
      <c r="BIP246" s="782"/>
      <c r="BJF246" s="782"/>
      <c r="BJV246" s="782"/>
      <c r="BKL246" s="782"/>
      <c r="BLB246" s="782"/>
      <c r="BLR246" s="782"/>
      <c r="BMH246" s="782"/>
      <c r="BMX246" s="782"/>
      <c r="BNN246" s="782"/>
      <c r="BOD246" s="782"/>
      <c r="BOT246" s="782"/>
      <c r="BPJ246" s="782"/>
      <c r="BPZ246" s="782"/>
      <c r="BQP246" s="782"/>
      <c r="BRF246" s="782"/>
      <c r="BRV246" s="782"/>
      <c r="BSL246" s="782"/>
      <c r="BTB246" s="782"/>
      <c r="BTR246" s="782"/>
      <c r="BUH246" s="782"/>
      <c r="BUX246" s="782"/>
      <c r="BVN246" s="782"/>
      <c r="BWD246" s="782"/>
      <c r="BWT246" s="782"/>
      <c r="BXJ246" s="782"/>
      <c r="BXZ246" s="782"/>
      <c r="BYP246" s="782"/>
      <c r="BZF246" s="782"/>
      <c r="BZV246" s="782"/>
      <c r="CAL246" s="782"/>
      <c r="CBB246" s="782"/>
      <c r="CBR246" s="782"/>
      <c r="CCH246" s="782"/>
      <c r="CCX246" s="782"/>
      <c r="CDN246" s="782"/>
      <c r="CED246" s="782"/>
      <c r="CET246" s="782"/>
      <c r="CFJ246" s="782"/>
      <c r="CFZ246" s="782"/>
      <c r="CGP246" s="782"/>
      <c r="CHF246" s="782"/>
      <c r="CHV246" s="782"/>
      <c r="CIL246" s="782"/>
      <c r="CJB246" s="782"/>
      <c r="CJR246" s="782"/>
      <c r="CKH246" s="782"/>
      <c r="CKX246" s="782"/>
      <c r="CLN246" s="782"/>
      <c r="CMD246" s="782"/>
      <c r="CMT246" s="782"/>
      <c r="CNJ246" s="782"/>
      <c r="CNZ246" s="782"/>
      <c r="COP246" s="782"/>
      <c r="CPF246" s="782"/>
      <c r="CPV246" s="782"/>
      <c r="CQL246" s="782"/>
      <c r="CRB246" s="782"/>
      <c r="CRR246" s="782"/>
      <c r="CSH246" s="782"/>
      <c r="CSX246" s="782"/>
      <c r="CTN246" s="782"/>
      <c r="CUD246" s="782"/>
      <c r="CUT246" s="782"/>
      <c r="CVJ246" s="782"/>
      <c r="CVZ246" s="782"/>
      <c r="CWP246" s="782"/>
      <c r="CXF246" s="782"/>
      <c r="CXV246" s="782"/>
      <c r="CYL246" s="782"/>
      <c r="CZB246" s="782"/>
      <c r="CZR246" s="782"/>
      <c r="DAH246" s="782"/>
      <c r="DAX246" s="782"/>
      <c r="DBN246" s="782"/>
      <c r="DCD246" s="782"/>
      <c r="DCT246" s="782"/>
      <c r="DDJ246" s="782"/>
      <c r="DDZ246" s="782"/>
      <c r="DEP246" s="782"/>
      <c r="DFF246" s="782"/>
      <c r="DFV246" s="782"/>
      <c r="DGL246" s="782"/>
      <c r="DHB246" s="782"/>
      <c r="DHR246" s="782"/>
      <c r="DIH246" s="782"/>
      <c r="DIX246" s="782"/>
      <c r="DJN246" s="782"/>
      <c r="DKD246" s="782"/>
      <c r="DKT246" s="782"/>
      <c r="DLJ246" s="782"/>
      <c r="DLZ246" s="782"/>
      <c r="DMP246" s="782"/>
      <c r="DNF246" s="782"/>
      <c r="DNV246" s="782"/>
      <c r="DOL246" s="782"/>
      <c r="DPB246" s="782"/>
      <c r="DPR246" s="782"/>
      <c r="DQH246" s="782"/>
      <c r="DQX246" s="782"/>
      <c r="DRN246" s="782"/>
      <c r="DSD246" s="782"/>
      <c r="DST246" s="782"/>
      <c r="DTJ246" s="782"/>
      <c r="DTZ246" s="782"/>
      <c r="DUP246" s="782"/>
      <c r="DVF246" s="782"/>
      <c r="DVV246" s="782"/>
      <c r="DWL246" s="782"/>
      <c r="DXB246" s="782"/>
      <c r="DXR246" s="782"/>
      <c r="DYH246" s="782"/>
      <c r="DYX246" s="782"/>
      <c r="DZN246" s="782"/>
      <c r="EAD246" s="782"/>
      <c r="EAT246" s="782"/>
      <c r="EBJ246" s="782"/>
      <c r="EBZ246" s="782"/>
      <c r="ECP246" s="782"/>
      <c r="EDF246" s="782"/>
      <c r="EDV246" s="782"/>
      <c r="EEL246" s="782"/>
      <c r="EFB246" s="782"/>
      <c r="EFR246" s="782"/>
      <c r="EGH246" s="782"/>
      <c r="EGX246" s="782"/>
      <c r="EHN246" s="782"/>
      <c r="EID246" s="782"/>
      <c r="EIT246" s="782"/>
      <c r="EJJ246" s="782"/>
      <c r="EJZ246" s="782"/>
      <c r="EKP246" s="782"/>
      <c r="ELF246" s="782"/>
      <c r="ELV246" s="782"/>
      <c r="EML246" s="782"/>
      <c r="ENB246" s="782"/>
      <c r="ENR246" s="782"/>
      <c r="EOH246" s="782"/>
      <c r="EOX246" s="782"/>
      <c r="EPN246" s="782"/>
      <c r="EQD246" s="782"/>
      <c r="EQT246" s="782"/>
      <c r="ERJ246" s="782"/>
      <c r="ERZ246" s="782"/>
      <c r="ESP246" s="782"/>
      <c r="ETF246" s="782"/>
      <c r="ETV246" s="782"/>
      <c r="EUL246" s="782"/>
      <c r="EVB246" s="782"/>
      <c r="EVR246" s="782"/>
      <c r="EWH246" s="782"/>
      <c r="EWX246" s="782"/>
      <c r="EXN246" s="782"/>
      <c r="EYD246" s="782"/>
      <c r="EYT246" s="782"/>
      <c r="EZJ246" s="782"/>
      <c r="EZZ246" s="782"/>
      <c r="FAP246" s="782"/>
      <c r="FBF246" s="782"/>
      <c r="FBV246" s="782"/>
      <c r="FCL246" s="782"/>
      <c r="FDB246" s="782"/>
      <c r="FDR246" s="782"/>
      <c r="FEH246" s="782"/>
      <c r="FEX246" s="782"/>
      <c r="FFN246" s="782"/>
      <c r="FGD246" s="782"/>
      <c r="FGT246" s="782"/>
      <c r="FHJ246" s="782"/>
      <c r="FHZ246" s="782"/>
      <c r="FIP246" s="782"/>
      <c r="FJF246" s="782"/>
      <c r="FJV246" s="782"/>
      <c r="FKL246" s="782"/>
      <c r="FLB246" s="782"/>
      <c r="FLR246" s="782"/>
      <c r="FMH246" s="782"/>
      <c r="FMX246" s="782"/>
      <c r="FNN246" s="782"/>
      <c r="FOD246" s="782"/>
      <c r="FOT246" s="782"/>
      <c r="FPJ246" s="782"/>
      <c r="FPZ246" s="782"/>
      <c r="FQP246" s="782"/>
      <c r="FRF246" s="782"/>
      <c r="FRV246" s="782"/>
      <c r="FSL246" s="782"/>
      <c r="FTB246" s="782"/>
      <c r="FTR246" s="782"/>
      <c r="FUH246" s="782"/>
      <c r="FUX246" s="782"/>
      <c r="FVN246" s="782"/>
      <c r="FWD246" s="782"/>
      <c r="FWT246" s="782"/>
      <c r="FXJ246" s="782"/>
      <c r="FXZ246" s="782"/>
      <c r="FYP246" s="782"/>
      <c r="FZF246" s="782"/>
      <c r="FZV246" s="782"/>
      <c r="GAL246" s="782"/>
      <c r="GBB246" s="782"/>
      <c r="GBR246" s="782"/>
      <c r="GCH246" s="782"/>
      <c r="GCX246" s="782"/>
      <c r="GDN246" s="782"/>
      <c r="GED246" s="782"/>
      <c r="GET246" s="782"/>
      <c r="GFJ246" s="782"/>
      <c r="GFZ246" s="782"/>
      <c r="GGP246" s="782"/>
      <c r="GHF246" s="782"/>
      <c r="GHV246" s="782"/>
      <c r="GIL246" s="782"/>
      <c r="GJB246" s="782"/>
      <c r="GJR246" s="782"/>
      <c r="GKH246" s="782"/>
      <c r="GKX246" s="782"/>
      <c r="GLN246" s="782"/>
      <c r="GMD246" s="782"/>
      <c r="GMT246" s="782"/>
      <c r="GNJ246" s="782"/>
      <c r="GNZ246" s="782"/>
      <c r="GOP246" s="782"/>
      <c r="GPF246" s="782"/>
      <c r="GPV246" s="782"/>
      <c r="GQL246" s="782"/>
      <c r="GRB246" s="782"/>
      <c r="GRR246" s="782"/>
      <c r="GSH246" s="782"/>
      <c r="GSX246" s="782"/>
      <c r="GTN246" s="782"/>
      <c r="GUD246" s="782"/>
      <c r="GUT246" s="782"/>
      <c r="GVJ246" s="782"/>
      <c r="GVZ246" s="782"/>
      <c r="GWP246" s="782"/>
      <c r="GXF246" s="782"/>
      <c r="GXV246" s="782"/>
      <c r="GYL246" s="782"/>
      <c r="GZB246" s="782"/>
      <c r="GZR246" s="782"/>
      <c r="HAH246" s="782"/>
      <c r="HAX246" s="782"/>
      <c r="HBN246" s="782"/>
      <c r="HCD246" s="782"/>
      <c r="HCT246" s="782"/>
      <c r="HDJ246" s="782"/>
      <c r="HDZ246" s="782"/>
      <c r="HEP246" s="782"/>
      <c r="HFF246" s="782"/>
      <c r="HFV246" s="782"/>
      <c r="HGL246" s="782"/>
      <c r="HHB246" s="782"/>
      <c r="HHR246" s="782"/>
      <c r="HIH246" s="782"/>
      <c r="HIX246" s="782"/>
      <c r="HJN246" s="782"/>
      <c r="HKD246" s="782"/>
      <c r="HKT246" s="782"/>
      <c r="HLJ246" s="782"/>
      <c r="HLZ246" s="782"/>
      <c r="HMP246" s="782"/>
      <c r="HNF246" s="782"/>
      <c r="HNV246" s="782"/>
      <c r="HOL246" s="782"/>
      <c r="HPB246" s="782"/>
      <c r="HPR246" s="782"/>
      <c r="HQH246" s="782"/>
      <c r="HQX246" s="782"/>
      <c r="HRN246" s="782"/>
      <c r="HSD246" s="782"/>
      <c r="HST246" s="782"/>
      <c r="HTJ246" s="782"/>
      <c r="HTZ246" s="782"/>
      <c r="HUP246" s="782"/>
      <c r="HVF246" s="782"/>
      <c r="HVV246" s="782"/>
      <c r="HWL246" s="782"/>
      <c r="HXB246" s="782"/>
      <c r="HXR246" s="782"/>
      <c r="HYH246" s="782"/>
      <c r="HYX246" s="782"/>
      <c r="HZN246" s="782"/>
      <c r="IAD246" s="782"/>
      <c r="IAT246" s="782"/>
      <c r="IBJ246" s="782"/>
      <c r="IBZ246" s="782"/>
      <c r="ICP246" s="782"/>
      <c r="IDF246" s="782"/>
      <c r="IDV246" s="782"/>
      <c r="IEL246" s="782"/>
      <c r="IFB246" s="782"/>
      <c r="IFR246" s="782"/>
      <c r="IGH246" s="782"/>
      <c r="IGX246" s="782"/>
      <c r="IHN246" s="782"/>
      <c r="IID246" s="782"/>
      <c r="IIT246" s="782"/>
      <c r="IJJ246" s="782"/>
      <c r="IJZ246" s="782"/>
      <c r="IKP246" s="782"/>
      <c r="ILF246" s="782"/>
      <c r="ILV246" s="782"/>
      <c r="IML246" s="782"/>
      <c r="INB246" s="782"/>
      <c r="INR246" s="782"/>
      <c r="IOH246" s="782"/>
      <c r="IOX246" s="782"/>
      <c r="IPN246" s="782"/>
      <c r="IQD246" s="782"/>
      <c r="IQT246" s="782"/>
      <c r="IRJ246" s="782"/>
      <c r="IRZ246" s="782"/>
      <c r="ISP246" s="782"/>
      <c r="ITF246" s="782"/>
      <c r="ITV246" s="782"/>
      <c r="IUL246" s="782"/>
      <c r="IVB246" s="782"/>
      <c r="IVR246" s="782"/>
      <c r="IWH246" s="782"/>
      <c r="IWX246" s="782"/>
      <c r="IXN246" s="782"/>
      <c r="IYD246" s="782"/>
      <c r="IYT246" s="782"/>
      <c r="IZJ246" s="782"/>
      <c r="IZZ246" s="782"/>
      <c r="JAP246" s="782"/>
      <c r="JBF246" s="782"/>
      <c r="JBV246" s="782"/>
      <c r="JCL246" s="782"/>
      <c r="JDB246" s="782"/>
      <c r="JDR246" s="782"/>
      <c r="JEH246" s="782"/>
      <c r="JEX246" s="782"/>
      <c r="JFN246" s="782"/>
      <c r="JGD246" s="782"/>
      <c r="JGT246" s="782"/>
      <c r="JHJ246" s="782"/>
      <c r="JHZ246" s="782"/>
      <c r="JIP246" s="782"/>
      <c r="JJF246" s="782"/>
      <c r="JJV246" s="782"/>
      <c r="JKL246" s="782"/>
      <c r="JLB246" s="782"/>
      <c r="JLR246" s="782"/>
      <c r="JMH246" s="782"/>
      <c r="JMX246" s="782"/>
      <c r="JNN246" s="782"/>
      <c r="JOD246" s="782"/>
      <c r="JOT246" s="782"/>
      <c r="JPJ246" s="782"/>
      <c r="JPZ246" s="782"/>
      <c r="JQP246" s="782"/>
      <c r="JRF246" s="782"/>
      <c r="JRV246" s="782"/>
      <c r="JSL246" s="782"/>
      <c r="JTB246" s="782"/>
      <c r="JTR246" s="782"/>
      <c r="JUH246" s="782"/>
      <c r="JUX246" s="782"/>
      <c r="JVN246" s="782"/>
      <c r="JWD246" s="782"/>
      <c r="JWT246" s="782"/>
      <c r="JXJ246" s="782"/>
      <c r="JXZ246" s="782"/>
      <c r="JYP246" s="782"/>
      <c r="JZF246" s="782"/>
      <c r="JZV246" s="782"/>
      <c r="KAL246" s="782"/>
      <c r="KBB246" s="782"/>
      <c r="KBR246" s="782"/>
      <c r="KCH246" s="782"/>
      <c r="KCX246" s="782"/>
      <c r="KDN246" s="782"/>
      <c r="KED246" s="782"/>
      <c r="KET246" s="782"/>
      <c r="KFJ246" s="782"/>
      <c r="KFZ246" s="782"/>
      <c r="KGP246" s="782"/>
      <c r="KHF246" s="782"/>
      <c r="KHV246" s="782"/>
      <c r="KIL246" s="782"/>
      <c r="KJB246" s="782"/>
      <c r="KJR246" s="782"/>
      <c r="KKH246" s="782"/>
      <c r="KKX246" s="782"/>
      <c r="KLN246" s="782"/>
      <c r="KMD246" s="782"/>
      <c r="KMT246" s="782"/>
      <c r="KNJ246" s="782"/>
      <c r="KNZ246" s="782"/>
      <c r="KOP246" s="782"/>
      <c r="KPF246" s="782"/>
      <c r="KPV246" s="782"/>
      <c r="KQL246" s="782"/>
      <c r="KRB246" s="782"/>
      <c r="KRR246" s="782"/>
      <c r="KSH246" s="782"/>
      <c r="KSX246" s="782"/>
      <c r="KTN246" s="782"/>
      <c r="KUD246" s="782"/>
      <c r="KUT246" s="782"/>
      <c r="KVJ246" s="782"/>
      <c r="KVZ246" s="782"/>
      <c r="KWP246" s="782"/>
      <c r="KXF246" s="782"/>
      <c r="KXV246" s="782"/>
      <c r="KYL246" s="782"/>
      <c r="KZB246" s="782"/>
      <c r="KZR246" s="782"/>
      <c r="LAH246" s="782"/>
      <c r="LAX246" s="782"/>
      <c r="LBN246" s="782"/>
      <c r="LCD246" s="782"/>
      <c r="LCT246" s="782"/>
      <c r="LDJ246" s="782"/>
      <c r="LDZ246" s="782"/>
      <c r="LEP246" s="782"/>
      <c r="LFF246" s="782"/>
      <c r="LFV246" s="782"/>
      <c r="LGL246" s="782"/>
      <c r="LHB246" s="782"/>
      <c r="LHR246" s="782"/>
      <c r="LIH246" s="782"/>
      <c r="LIX246" s="782"/>
      <c r="LJN246" s="782"/>
      <c r="LKD246" s="782"/>
      <c r="LKT246" s="782"/>
      <c r="LLJ246" s="782"/>
      <c r="LLZ246" s="782"/>
      <c r="LMP246" s="782"/>
      <c r="LNF246" s="782"/>
      <c r="LNV246" s="782"/>
      <c r="LOL246" s="782"/>
      <c r="LPB246" s="782"/>
      <c r="LPR246" s="782"/>
      <c r="LQH246" s="782"/>
      <c r="LQX246" s="782"/>
      <c r="LRN246" s="782"/>
      <c r="LSD246" s="782"/>
      <c r="LST246" s="782"/>
      <c r="LTJ246" s="782"/>
      <c r="LTZ246" s="782"/>
      <c r="LUP246" s="782"/>
      <c r="LVF246" s="782"/>
      <c r="LVV246" s="782"/>
      <c r="LWL246" s="782"/>
      <c r="LXB246" s="782"/>
      <c r="LXR246" s="782"/>
      <c r="LYH246" s="782"/>
      <c r="LYX246" s="782"/>
      <c r="LZN246" s="782"/>
      <c r="MAD246" s="782"/>
      <c r="MAT246" s="782"/>
      <c r="MBJ246" s="782"/>
      <c r="MBZ246" s="782"/>
      <c r="MCP246" s="782"/>
      <c r="MDF246" s="782"/>
      <c r="MDV246" s="782"/>
      <c r="MEL246" s="782"/>
      <c r="MFB246" s="782"/>
      <c r="MFR246" s="782"/>
      <c r="MGH246" s="782"/>
      <c r="MGX246" s="782"/>
      <c r="MHN246" s="782"/>
      <c r="MID246" s="782"/>
      <c r="MIT246" s="782"/>
      <c r="MJJ246" s="782"/>
      <c r="MJZ246" s="782"/>
      <c r="MKP246" s="782"/>
      <c r="MLF246" s="782"/>
      <c r="MLV246" s="782"/>
      <c r="MML246" s="782"/>
      <c r="MNB246" s="782"/>
      <c r="MNR246" s="782"/>
      <c r="MOH246" s="782"/>
      <c r="MOX246" s="782"/>
      <c r="MPN246" s="782"/>
      <c r="MQD246" s="782"/>
      <c r="MQT246" s="782"/>
      <c r="MRJ246" s="782"/>
      <c r="MRZ246" s="782"/>
      <c r="MSP246" s="782"/>
      <c r="MTF246" s="782"/>
      <c r="MTV246" s="782"/>
      <c r="MUL246" s="782"/>
      <c r="MVB246" s="782"/>
      <c r="MVR246" s="782"/>
      <c r="MWH246" s="782"/>
      <c r="MWX246" s="782"/>
      <c r="MXN246" s="782"/>
      <c r="MYD246" s="782"/>
      <c r="MYT246" s="782"/>
      <c r="MZJ246" s="782"/>
      <c r="MZZ246" s="782"/>
      <c r="NAP246" s="782"/>
      <c r="NBF246" s="782"/>
      <c r="NBV246" s="782"/>
      <c r="NCL246" s="782"/>
      <c r="NDB246" s="782"/>
      <c r="NDR246" s="782"/>
      <c r="NEH246" s="782"/>
      <c r="NEX246" s="782"/>
      <c r="NFN246" s="782"/>
      <c r="NGD246" s="782"/>
      <c r="NGT246" s="782"/>
      <c r="NHJ246" s="782"/>
      <c r="NHZ246" s="782"/>
      <c r="NIP246" s="782"/>
      <c r="NJF246" s="782"/>
      <c r="NJV246" s="782"/>
      <c r="NKL246" s="782"/>
      <c r="NLB246" s="782"/>
      <c r="NLR246" s="782"/>
      <c r="NMH246" s="782"/>
      <c r="NMX246" s="782"/>
      <c r="NNN246" s="782"/>
      <c r="NOD246" s="782"/>
      <c r="NOT246" s="782"/>
      <c r="NPJ246" s="782"/>
      <c r="NPZ246" s="782"/>
      <c r="NQP246" s="782"/>
      <c r="NRF246" s="782"/>
      <c r="NRV246" s="782"/>
      <c r="NSL246" s="782"/>
      <c r="NTB246" s="782"/>
      <c r="NTR246" s="782"/>
      <c r="NUH246" s="782"/>
      <c r="NUX246" s="782"/>
      <c r="NVN246" s="782"/>
      <c r="NWD246" s="782"/>
      <c r="NWT246" s="782"/>
      <c r="NXJ246" s="782"/>
      <c r="NXZ246" s="782"/>
      <c r="NYP246" s="782"/>
      <c r="NZF246" s="782"/>
      <c r="NZV246" s="782"/>
      <c r="OAL246" s="782"/>
      <c r="OBB246" s="782"/>
      <c r="OBR246" s="782"/>
      <c r="OCH246" s="782"/>
      <c r="OCX246" s="782"/>
      <c r="ODN246" s="782"/>
      <c r="OED246" s="782"/>
      <c r="OET246" s="782"/>
      <c r="OFJ246" s="782"/>
      <c r="OFZ246" s="782"/>
      <c r="OGP246" s="782"/>
      <c r="OHF246" s="782"/>
      <c r="OHV246" s="782"/>
      <c r="OIL246" s="782"/>
      <c r="OJB246" s="782"/>
      <c r="OJR246" s="782"/>
      <c r="OKH246" s="782"/>
      <c r="OKX246" s="782"/>
      <c r="OLN246" s="782"/>
      <c r="OMD246" s="782"/>
      <c r="OMT246" s="782"/>
      <c r="ONJ246" s="782"/>
      <c r="ONZ246" s="782"/>
      <c r="OOP246" s="782"/>
      <c r="OPF246" s="782"/>
      <c r="OPV246" s="782"/>
      <c r="OQL246" s="782"/>
      <c r="ORB246" s="782"/>
      <c r="ORR246" s="782"/>
      <c r="OSH246" s="782"/>
      <c r="OSX246" s="782"/>
      <c r="OTN246" s="782"/>
      <c r="OUD246" s="782"/>
      <c r="OUT246" s="782"/>
      <c r="OVJ246" s="782"/>
      <c r="OVZ246" s="782"/>
      <c r="OWP246" s="782"/>
      <c r="OXF246" s="782"/>
      <c r="OXV246" s="782"/>
      <c r="OYL246" s="782"/>
      <c r="OZB246" s="782"/>
      <c r="OZR246" s="782"/>
      <c r="PAH246" s="782"/>
      <c r="PAX246" s="782"/>
      <c r="PBN246" s="782"/>
      <c r="PCD246" s="782"/>
      <c r="PCT246" s="782"/>
      <c r="PDJ246" s="782"/>
      <c r="PDZ246" s="782"/>
      <c r="PEP246" s="782"/>
      <c r="PFF246" s="782"/>
      <c r="PFV246" s="782"/>
      <c r="PGL246" s="782"/>
      <c r="PHB246" s="782"/>
      <c r="PHR246" s="782"/>
      <c r="PIH246" s="782"/>
      <c r="PIX246" s="782"/>
      <c r="PJN246" s="782"/>
      <c r="PKD246" s="782"/>
      <c r="PKT246" s="782"/>
      <c r="PLJ246" s="782"/>
      <c r="PLZ246" s="782"/>
      <c r="PMP246" s="782"/>
      <c r="PNF246" s="782"/>
      <c r="PNV246" s="782"/>
      <c r="POL246" s="782"/>
      <c r="PPB246" s="782"/>
      <c r="PPR246" s="782"/>
      <c r="PQH246" s="782"/>
      <c r="PQX246" s="782"/>
      <c r="PRN246" s="782"/>
      <c r="PSD246" s="782"/>
      <c r="PST246" s="782"/>
      <c r="PTJ246" s="782"/>
      <c r="PTZ246" s="782"/>
      <c r="PUP246" s="782"/>
      <c r="PVF246" s="782"/>
      <c r="PVV246" s="782"/>
      <c r="PWL246" s="782"/>
      <c r="PXB246" s="782"/>
      <c r="PXR246" s="782"/>
      <c r="PYH246" s="782"/>
      <c r="PYX246" s="782"/>
      <c r="PZN246" s="782"/>
      <c r="QAD246" s="782"/>
      <c r="QAT246" s="782"/>
      <c r="QBJ246" s="782"/>
      <c r="QBZ246" s="782"/>
      <c r="QCP246" s="782"/>
      <c r="QDF246" s="782"/>
      <c r="QDV246" s="782"/>
      <c r="QEL246" s="782"/>
      <c r="QFB246" s="782"/>
      <c r="QFR246" s="782"/>
      <c r="QGH246" s="782"/>
      <c r="QGX246" s="782"/>
      <c r="QHN246" s="782"/>
      <c r="QID246" s="782"/>
      <c r="QIT246" s="782"/>
      <c r="QJJ246" s="782"/>
      <c r="QJZ246" s="782"/>
      <c r="QKP246" s="782"/>
      <c r="QLF246" s="782"/>
      <c r="QLV246" s="782"/>
      <c r="QML246" s="782"/>
      <c r="QNB246" s="782"/>
      <c r="QNR246" s="782"/>
      <c r="QOH246" s="782"/>
      <c r="QOX246" s="782"/>
      <c r="QPN246" s="782"/>
      <c r="QQD246" s="782"/>
      <c r="QQT246" s="782"/>
      <c r="QRJ246" s="782"/>
      <c r="QRZ246" s="782"/>
      <c r="QSP246" s="782"/>
      <c r="QTF246" s="782"/>
      <c r="QTV246" s="782"/>
      <c r="QUL246" s="782"/>
      <c r="QVB246" s="782"/>
      <c r="QVR246" s="782"/>
      <c r="QWH246" s="782"/>
      <c r="QWX246" s="782"/>
      <c r="QXN246" s="782"/>
      <c r="QYD246" s="782"/>
      <c r="QYT246" s="782"/>
      <c r="QZJ246" s="782"/>
      <c r="QZZ246" s="782"/>
      <c r="RAP246" s="782"/>
      <c r="RBF246" s="782"/>
      <c r="RBV246" s="782"/>
      <c r="RCL246" s="782"/>
      <c r="RDB246" s="782"/>
      <c r="RDR246" s="782"/>
      <c r="REH246" s="782"/>
      <c r="REX246" s="782"/>
      <c r="RFN246" s="782"/>
      <c r="RGD246" s="782"/>
      <c r="RGT246" s="782"/>
      <c r="RHJ246" s="782"/>
      <c r="RHZ246" s="782"/>
      <c r="RIP246" s="782"/>
      <c r="RJF246" s="782"/>
      <c r="RJV246" s="782"/>
      <c r="RKL246" s="782"/>
      <c r="RLB246" s="782"/>
      <c r="RLR246" s="782"/>
      <c r="RMH246" s="782"/>
      <c r="RMX246" s="782"/>
      <c r="RNN246" s="782"/>
      <c r="ROD246" s="782"/>
      <c r="ROT246" s="782"/>
      <c r="RPJ246" s="782"/>
      <c r="RPZ246" s="782"/>
      <c r="RQP246" s="782"/>
      <c r="RRF246" s="782"/>
      <c r="RRV246" s="782"/>
      <c r="RSL246" s="782"/>
      <c r="RTB246" s="782"/>
      <c r="RTR246" s="782"/>
      <c r="RUH246" s="782"/>
      <c r="RUX246" s="782"/>
      <c r="RVN246" s="782"/>
      <c r="RWD246" s="782"/>
      <c r="RWT246" s="782"/>
      <c r="RXJ246" s="782"/>
      <c r="RXZ246" s="782"/>
      <c r="RYP246" s="782"/>
      <c r="RZF246" s="782"/>
      <c r="RZV246" s="782"/>
      <c r="SAL246" s="782"/>
      <c r="SBB246" s="782"/>
      <c r="SBR246" s="782"/>
      <c r="SCH246" s="782"/>
      <c r="SCX246" s="782"/>
      <c r="SDN246" s="782"/>
      <c r="SED246" s="782"/>
      <c r="SET246" s="782"/>
      <c r="SFJ246" s="782"/>
      <c r="SFZ246" s="782"/>
      <c r="SGP246" s="782"/>
      <c r="SHF246" s="782"/>
      <c r="SHV246" s="782"/>
      <c r="SIL246" s="782"/>
      <c r="SJB246" s="782"/>
      <c r="SJR246" s="782"/>
      <c r="SKH246" s="782"/>
      <c r="SKX246" s="782"/>
      <c r="SLN246" s="782"/>
      <c r="SMD246" s="782"/>
      <c r="SMT246" s="782"/>
      <c r="SNJ246" s="782"/>
      <c r="SNZ246" s="782"/>
      <c r="SOP246" s="782"/>
      <c r="SPF246" s="782"/>
      <c r="SPV246" s="782"/>
      <c r="SQL246" s="782"/>
      <c r="SRB246" s="782"/>
      <c r="SRR246" s="782"/>
      <c r="SSH246" s="782"/>
      <c r="SSX246" s="782"/>
      <c r="STN246" s="782"/>
      <c r="SUD246" s="782"/>
      <c r="SUT246" s="782"/>
      <c r="SVJ246" s="782"/>
      <c r="SVZ246" s="782"/>
      <c r="SWP246" s="782"/>
      <c r="SXF246" s="782"/>
      <c r="SXV246" s="782"/>
      <c r="SYL246" s="782"/>
      <c r="SZB246" s="782"/>
      <c r="SZR246" s="782"/>
      <c r="TAH246" s="782"/>
      <c r="TAX246" s="782"/>
      <c r="TBN246" s="782"/>
      <c r="TCD246" s="782"/>
      <c r="TCT246" s="782"/>
      <c r="TDJ246" s="782"/>
      <c r="TDZ246" s="782"/>
      <c r="TEP246" s="782"/>
      <c r="TFF246" s="782"/>
      <c r="TFV246" s="782"/>
      <c r="TGL246" s="782"/>
      <c r="THB246" s="782"/>
      <c r="THR246" s="782"/>
      <c r="TIH246" s="782"/>
      <c r="TIX246" s="782"/>
      <c r="TJN246" s="782"/>
      <c r="TKD246" s="782"/>
      <c r="TKT246" s="782"/>
      <c r="TLJ246" s="782"/>
      <c r="TLZ246" s="782"/>
      <c r="TMP246" s="782"/>
      <c r="TNF246" s="782"/>
      <c r="TNV246" s="782"/>
      <c r="TOL246" s="782"/>
      <c r="TPB246" s="782"/>
      <c r="TPR246" s="782"/>
      <c r="TQH246" s="782"/>
      <c r="TQX246" s="782"/>
      <c r="TRN246" s="782"/>
      <c r="TSD246" s="782"/>
      <c r="TST246" s="782"/>
      <c r="TTJ246" s="782"/>
      <c r="TTZ246" s="782"/>
      <c r="TUP246" s="782"/>
      <c r="TVF246" s="782"/>
      <c r="TVV246" s="782"/>
      <c r="TWL246" s="782"/>
      <c r="TXB246" s="782"/>
      <c r="TXR246" s="782"/>
      <c r="TYH246" s="782"/>
      <c r="TYX246" s="782"/>
      <c r="TZN246" s="782"/>
      <c r="UAD246" s="782"/>
      <c r="UAT246" s="782"/>
      <c r="UBJ246" s="782"/>
      <c r="UBZ246" s="782"/>
      <c r="UCP246" s="782"/>
      <c r="UDF246" s="782"/>
      <c r="UDV246" s="782"/>
      <c r="UEL246" s="782"/>
      <c r="UFB246" s="782"/>
      <c r="UFR246" s="782"/>
      <c r="UGH246" s="782"/>
      <c r="UGX246" s="782"/>
      <c r="UHN246" s="782"/>
      <c r="UID246" s="782"/>
      <c r="UIT246" s="782"/>
      <c r="UJJ246" s="782"/>
      <c r="UJZ246" s="782"/>
      <c r="UKP246" s="782"/>
      <c r="ULF246" s="782"/>
      <c r="ULV246" s="782"/>
      <c r="UML246" s="782"/>
      <c r="UNB246" s="782"/>
      <c r="UNR246" s="782"/>
      <c r="UOH246" s="782"/>
      <c r="UOX246" s="782"/>
      <c r="UPN246" s="782"/>
      <c r="UQD246" s="782"/>
      <c r="UQT246" s="782"/>
      <c r="URJ246" s="782"/>
      <c r="URZ246" s="782"/>
      <c r="USP246" s="782"/>
      <c r="UTF246" s="782"/>
      <c r="UTV246" s="782"/>
      <c r="UUL246" s="782"/>
      <c r="UVB246" s="782"/>
      <c r="UVR246" s="782"/>
      <c r="UWH246" s="782"/>
      <c r="UWX246" s="782"/>
      <c r="UXN246" s="782"/>
      <c r="UYD246" s="782"/>
      <c r="UYT246" s="782"/>
      <c r="UZJ246" s="782"/>
      <c r="UZZ246" s="782"/>
      <c r="VAP246" s="782"/>
      <c r="VBF246" s="782"/>
      <c r="VBV246" s="782"/>
      <c r="VCL246" s="782"/>
      <c r="VDB246" s="782"/>
      <c r="VDR246" s="782"/>
      <c r="VEH246" s="782"/>
      <c r="VEX246" s="782"/>
      <c r="VFN246" s="782"/>
      <c r="VGD246" s="782"/>
      <c r="VGT246" s="782"/>
      <c r="VHJ246" s="782"/>
      <c r="VHZ246" s="782"/>
      <c r="VIP246" s="782"/>
      <c r="VJF246" s="782"/>
      <c r="VJV246" s="782"/>
      <c r="VKL246" s="782"/>
      <c r="VLB246" s="782"/>
      <c r="VLR246" s="782"/>
      <c r="VMH246" s="782"/>
      <c r="VMX246" s="782"/>
      <c r="VNN246" s="782"/>
      <c r="VOD246" s="782"/>
      <c r="VOT246" s="782"/>
      <c r="VPJ246" s="782"/>
      <c r="VPZ246" s="782"/>
      <c r="VQP246" s="782"/>
      <c r="VRF246" s="782"/>
      <c r="VRV246" s="782"/>
      <c r="VSL246" s="782"/>
      <c r="VTB246" s="782"/>
      <c r="VTR246" s="782"/>
      <c r="VUH246" s="782"/>
      <c r="VUX246" s="782"/>
      <c r="VVN246" s="782"/>
      <c r="VWD246" s="782"/>
      <c r="VWT246" s="782"/>
      <c r="VXJ246" s="782"/>
      <c r="VXZ246" s="782"/>
      <c r="VYP246" s="782"/>
      <c r="VZF246" s="782"/>
      <c r="VZV246" s="782"/>
      <c r="WAL246" s="782"/>
      <c r="WBB246" s="782"/>
      <c r="WBR246" s="782"/>
      <c r="WCH246" s="782"/>
      <c r="WCX246" s="782"/>
      <c r="WDN246" s="782"/>
      <c r="WED246" s="782"/>
      <c r="WET246" s="782"/>
      <c r="WFJ246" s="782"/>
      <c r="WFZ246" s="782"/>
      <c r="WGP246" s="782"/>
      <c r="WHF246" s="782"/>
      <c r="WHV246" s="782"/>
      <c r="WIL246" s="782"/>
      <c r="WJB246" s="782"/>
      <c r="WJR246" s="782"/>
      <c r="WKH246" s="782"/>
      <c r="WKX246" s="782"/>
      <c r="WLN246" s="782"/>
      <c r="WMD246" s="782"/>
      <c r="WMT246" s="782"/>
      <c r="WNJ246" s="782"/>
      <c r="WNZ246" s="782"/>
      <c r="WOP246" s="782"/>
      <c r="WPF246" s="782"/>
      <c r="WPV246" s="782"/>
      <c r="WQL246" s="782"/>
      <c r="WRB246" s="782"/>
      <c r="WRR246" s="782"/>
      <c r="WSH246" s="782"/>
      <c r="WSX246" s="782"/>
      <c r="WTN246" s="782"/>
      <c r="WUD246" s="782"/>
      <c r="WUT246" s="782"/>
      <c r="WVJ246" s="782"/>
      <c r="WVZ246" s="782"/>
      <c r="WWP246" s="782"/>
      <c r="WXF246" s="782"/>
      <c r="WXV246" s="782"/>
      <c r="WYL246" s="782"/>
      <c r="WZB246" s="782"/>
      <c r="WZR246" s="782"/>
      <c r="XAH246" s="782"/>
      <c r="XAX246" s="782"/>
      <c r="XBN246" s="782"/>
      <c r="XCD246" s="782"/>
      <c r="XCT246" s="782"/>
      <c r="XDJ246" s="782"/>
      <c r="XDZ246" s="782"/>
      <c r="XEP246" s="782"/>
    </row>
    <row r="247" spans="1:1010 1026:2034 2050:3058 3074:4082 4098:5106 5122:6130 6146:7154 7170:8178 8194:9202 9218:10226 10242:11250 11266:12274 12290:13298 13314:14322 14338:15346 15362:16370" s="757" customFormat="1" x14ac:dyDescent="0.3">
      <c r="A247" s="425"/>
      <c r="B247" s="453" t="s">
        <v>291</v>
      </c>
      <c r="C247" s="425"/>
      <c r="D247" s="439" t="s">
        <v>292</v>
      </c>
      <c r="E247" s="652">
        <v>520</v>
      </c>
      <c r="F247" s="652">
        <v>520</v>
      </c>
      <c r="G247" s="652">
        <v>520</v>
      </c>
      <c r="H247" s="652">
        <v>520</v>
      </c>
      <c r="I247" s="652">
        <v>520</v>
      </c>
      <c r="J247" s="652">
        <v>520</v>
      </c>
      <c r="K247" s="652">
        <v>520</v>
      </c>
      <c r="L247" s="652">
        <v>520</v>
      </c>
      <c r="M247" s="652">
        <v>520</v>
      </c>
      <c r="N247" s="652">
        <v>520</v>
      </c>
      <c r="O247" s="652">
        <v>520</v>
      </c>
      <c r="P247" s="607">
        <f>+O247</f>
        <v>520</v>
      </c>
      <c r="Q247" s="607">
        <f t="shared" ref="Q247:AC247" si="109">+P247</f>
        <v>520</v>
      </c>
      <c r="R247" s="607">
        <f t="shared" si="109"/>
        <v>520</v>
      </c>
      <c r="S247" s="607">
        <f t="shared" si="109"/>
        <v>520</v>
      </c>
      <c r="T247" s="607">
        <f t="shared" si="109"/>
        <v>520</v>
      </c>
      <c r="U247" s="607">
        <f t="shared" si="109"/>
        <v>520</v>
      </c>
      <c r="V247" s="607">
        <f t="shared" si="109"/>
        <v>520</v>
      </c>
      <c r="W247" s="607">
        <f t="shared" si="109"/>
        <v>520</v>
      </c>
      <c r="X247" s="607">
        <f t="shared" si="109"/>
        <v>520</v>
      </c>
      <c r="Y247" s="607">
        <f t="shared" si="109"/>
        <v>520</v>
      </c>
      <c r="Z247" s="607">
        <f t="shared" si="109"/>
        <v>520</v>
      </c>
      <c r="AA247" s="607">
        <f t="shared" si="109"/>
        <v>520</v>
      </c>
      <c r="AB247" s="607">
        <f t="shared" si="109"/>
        <v>520</v>
      </c>
      <c r="AC247" s="607">
        <f t="shared" si="109"/>
        <v>520</v>
      </c>
      <c r="AD247" s="607"/>
    </row>
    <row r="248" spans="1:1010 1026:2034 2050:3058 3074:4082 4098:5106 5122:6130 6146:7154 7170:8178 8194:9202 9218:10226 10242:11250 11266:12274 12290:13298 13314:14322 14338:15346 15362:16370" s="757" customFormat="1" ht="21" customHeight="1" x14ac:dyDescent="0.3">
      <c r="A248" s="346"/>
      <c r="B248" s="399"/>
      <c r="C248" s="399"/>
      <c r="D248" s="432"/>
      <c r="E248" s="442"/>
      <c r="F248" s="442"/>
      <c r="G248" s="442"/>
      <c r="H248" s="442"/>
      <c r="I248" s="442"/>
      <c r="J248" s="442"/>
      <c r="K248" s="442"/>
      <c r="L248" s="442"/>
      <c r="M248" s="442"/>
      <c r="N248" s="443"/>
      <c r="O248" s="444"/>
      <c r="P248" s="444"/>
      <c r="Q248" s="444"/>
      <c r="R248" s="444"/>
      <c r="S248" s="444"/>
      <c r="T248" s="444"/>
      <c r="U248" s="444"/>
      <c r="V248" s="444"/>
      <c r="W248" s="444"/>
      <c r="X248" s="444"/>
      <c r="Y248" s="444"/>
      <c r="Z248" s="444"/>
      <c r="AA248" s="444"/>
      <c r="AB248" s="444"/>
      <c r="AC248" s="444"/>
      <c r="AD248" s="444"/>
    </row>
    <row r="249" spans="1:1010 1026:2034 2050:3058 3074:4082 4098:5106 5122:6130 6146:7154 7170:8178 8194:9202 9218:10226 10242:11250 11266:12274 12290:13298 13314:14322 14338:15346 15362:16370" s="780" customFormat="1" ht="39.75" customHeight="1" x14ac:dyDescent="0.3">
      <c r="A249" s="430"/>
      <c r="B249" s="566" t="s">
        <v>71</v>
      </c>
      <c r="C249" s="431"/>
      <c r="D249" s="431"/>
      <c r="E249" s="431"/>
      <c r="F249" s="431"/>
      <c r="G249" s="431"/>
      <c r="H249" s="431"/>
      <c r="I249" s="431"/>
      <c r="J249" s="431"/>
      <c r="K249" s="431"/>
      <c r="L249" s="431"/>
      <c r="M249" s="431"/>
      <c r="N249" s="431"/>
      <c r="O249" s="431"/>
      <c r="P249" s="431"/>
      <c r="Q249" s="431"/>
      <c r="R249" s="431"/>
      <c r="S249" s="431"/>
      <c r="T249" s="431"/>
      <c r="U249" s="431"/>
      <c r="V249" s="431"/>
      <c r="W249" s="431"/>
      <c r="X249" s="431"/>
      <c r="Y249" s="431"/>
      <c r="Z249" s="431"/>
      <c r="AA249" s="431"/>
      <c r="AB249" s="431"/>
      <c r="AC249" s="431"/>
      <c r="AD249" s="431"/>
    </row>
    <row r="250" spans="1:1010 1026:2034 2050:3058 3074:4082 4098:5106 5122:6130 6146:7154 7170:8178 8194:9202 9218:10226 10242:11250 11266:12274 12290:13298 13314:14322 14338:15346 15362:16370" s="781" customFormat="1" ht="9.9499999999999993" customHeight="1" x14ac:dyDescent="0.3">
      <c r="A250" s="425"/>
      <c r="B250" s="436"/>
      <c r="C250" s="427"/>
      <c r="D250" s="436"/>
      <c r="E250" s="446"/>
      <c r="F250" s="793"/>
      <c r="G250" s="793"/>
      <c r="H250" s="793"/>
      <c r="I250" s="793"/>
      <c r="J250" s="793"/>
      <c r="K250" s="793"/>
      <c r="L250" s="793"/>
      <c r="M250" s="793"/>
      <c r="N250" s="793"/>
      <c r="O250" s="793"/>
      <c r="P250" s="793"/>
      <c r="Q250" s="793"/>
      <c r="R250" s="793"/>
      <c r="S250" s="793"/>
      <c r="T250" s="793"/>
      <c r="U250" s="793"/>
      <c r="V250" s="793"/>
      <c r="W250" s="793"/>
      <c r="X250" s="793"/>
      <c r="Y250" s="793"/>
      <c r="Z250" s="793"/>
      <c r="AA250" s="793"/>
      <c r="AB250" s="793"/>
      <c r="AC250" s="793"/>
      <c r="AD250" s="793"/>
    </row>
    <row r="251" spans="1:1010 1026:2034 2050:3058 3074:4082 4098:5106 5122:6130 6146:7154 7170:8178 8194:9202 9218:10226 10242:11250 11266:12274 12290:13298 13314:14322 14338:15346 15362:16370" s="757" customFormat="1" x14ac:dyDescent="0.3">
      <c r="A251" s="425"/>
      <c r="B251" s="453" t="s">
        <v>527</v>
      </c>
      <c r="C251" s="436"/>
      <c r="D251" s="436" t="s">
        <v>5</v>
      </c>
      <c r="E251" s="468">
        <v>15</v>
      </c>
      <c r="F251" s="791"/>
      <c r="G251" s="791"/>
      <c r="H251" s="791"/>
      <c r="I251" s="791"/>
      <c r="J251" s="791"/>
      <c r="K251" s="791"/>
      <c r="L251" s="791"/>
      <c r="M251" s="791"/>
      <c r="N251" s="791"/>
      <c r="O251" s="791"/>
      <c r="P251" s="791"/>
      <c r="Q251" s="791"/>
      <c r="R251" s="791"/>
      <c r="S251" s="791"/>
      <c r="T251" s="791"/>
      <c r="U251" s="791"/>
      <c r="V251" s="791"/>
      <c r="W251" s="791"/>
      <c r="X251" s="791"/>
      <c r="Y251" s="791"/>
      <c r="Z251" s="791"/>
      <c r="AA251" s="791"/>
      <c r="AB251" s="791"/>
      <c r="AC251" s="791"/>
      <c r="AD251" s="791"/>
    </row>
    <row r="252" spans="1:1010 1026:2034 2050:3058 3074:4082 4098:5106 5122:6130 6146:7154 7170:8178 8194:9202 9218:10226 10242:11250 11266:12274 12290:13298 13314:14322 14338:15346 15362:16370" s="781" customFormat="1" ht="9.9499999999999993" customHeight="1" x14ac:dyDescent="0.3">
      <c r="A252" s="425"/>
      <c r="B252" s="436"/>
      <c r="C252" s="427"/>
      <c r="D252" s="436"/>
      <c r="E252" s="466"/>
      <c r="F252" s="797"/>
      <c r="G252" s="793"/>
      <c r="H252" s="793"/>
      <c r="I252" s="793"/>
      <c r="J252" s="793"/>
      <c r="K252" s="793"/>
      <c r="L252" s="793"/>
      <c r="M252" s="793"/>
      <c r="N252" s="793"/>
      <c r="O252" s="793"/>
      <c r="P252" s="793"/>
      <c r="Q252" s="793"/>
      <c r="R252" s="793"/>
      <c r="S252" s="793"/>
      <c r="T252" s="793"/>
      <c r="U252" s="793"/>
      <c r="V252" s="793"/>
      <c r="W252" s="793"/>
      <c r="X252" s="793"/>
      <c r="Y252" s="793"/>
      <c r="Z252" s="793"/>
      <c r="AA252" s="793"/>
      <c r="AB252" s="793"/>
      <c r="AC252" s="793"/>
      <c r="AD252" s="793"/>
    </row>
    <row r="253" spans="1:1010 1026:2034 2050:3058 3074:4082 4098:5106 5122:6130 6146:7154 7170:8178 8194:9202 9218:10226 10242:11250 11266:12274 12290:13298 13314:14322 14338:15346 15362:16370" s="757" customFormat="1" x14ac:dyDescent="0.3">
      <c r="A253" s="425"/>
      <c r="B253" s="453" t="s">
        <v>31</v>
      </c>
      <c r="C253" s="425"/>
      <c r="D253" s="426" t="s">
        <v>4</v>
      </c>
      <c r="E253" s="470">
        <v>0</v>
      </c>
      <c r="F253" s="792"/>
      <c r="G253" s="791"/>
      <c r="H253" s="791"/>
      <c r="I253" s="791"/>
      <c r="J253" s="791"/>
      <c r="K253" s="791"/>
      <c r="L253" s="791"/>
      <c r="M253" s="791"/>
      <c r="N253" s="791"/>
      <c r="O253" s="791"/>
      <c r="P253" s="791"/>
      <c r="Q253" s="791"/>
      <c r="R253" s="791"/>
      <c r="S253" s="791"/>
      <c r="T253" s="791"/>
      <c r="U253" s="791"/>
      <c r="V253" s="791"/>
      <c r="W253" s="791"/>
      <c r="X253" s="791"/>
      <c r="Y253" s="791"/>
      <c r="Z253" s="791"/>
      <c r="AA253" s="791"/>
      <c r="AB253" s="791"/>
      <c r="AC253" s="791"/>
      <c r="AD253" s="791"/>
    </row>
    <row r="254" spans="1:1010 1026:2034 2050:3058 3074:4082 4098:5106 5122:6130 6146:7154 7170:8178 8194:9202 9218:10226 10242:11250 11266:12274 12290:13298 13314:14322 14338:15346 15362:16370" s="757" customFormat="1" ht="9.9499999999999993" customHeight="1" x14ac:dyDescent="0.3">
      <c r="A254" s="425"/>
      <c r="B254" s="451"/>
      <c r="C254" s="425"/>
      <c r="D254" s="426"/>
      <c r="E254" s="467"/>
      <c r="F254" s="798"/>
      <c r="G254" s="798"/>
      <c r="H254" s="798"/>
      <c r="I254" s="798"/>
      <c r="J254" s="798"/>
      <c r="K254" s="798"/>
      <c r="L254" s="798"/>
      <c r="M254" s="798"/>
      <c r="N254" s="798"/>
      <c r="O254" s="798"/>
      <c r="P254" s="798"/>
      <c r="Q254" s="798"/>
      <c r="R254" s="798"/>
      <c r="S254" s="798"/>
      <c r="T254" s="798"/>
      <c r="U254" s="798"/>
      <c r="V254" s="798"/>
      <c r="W254" s="798"/>
      <c r="X254" s="798"/>
      <c r="Y254" s="798"/>
      <c r="Z254" s="798"/>
      <c r="AA254" s="798"/>
      <c r="AB254" s="798"/>
      <c r="AC254" s="798"/>
      <c r="AD254" s="798"/>
    </row>
    <row r="255" spans="1:1010 1026:2034 2050:3058 3074:4082 4098:5106 5122:6130 6146:7154 7170:8178 8194:9202 9218:10226 10242:11250 11266:12274 12290:13298 13314:14322 14338:15346 15362:16370" s="757" customFormat="1" x14ac:dyDescent="0.3">
      <c r="A255" s="425"/>
      <c r="B255" s="567" t="s">
        <v>64</v>
      </c>
      <c r="C255" s="440"/>
      <c r="D255" s="441"/>
      <c r="E255" s="429">
        <v>2018</v>
      </c>
      <c r="F255" s="429">
        <v>2019</v>
      </c>
      <c r="G255" s="429">
        <v>2020</v>
      </c>
      <c r="H255" s="429">
        <v>2021</v>
      </c>
      <c r="I255" s="429">
        <v>2022</v>
      </c>
      <c r="J255" s="429">
        <v>2023</v>
      </c>
      <c r="K255" s="429">
        <v>2024</v>
      </c>
      <c r="L255" s="429">
        <v>2025</v>
      </c>
      <c r="M255" s="429">
        <v>2026</v>
      </c>
      <c r="N255" s="429">
        <v>2027</v>
      </c>
      <c r="O255" s="429">
        <v>2028</v>
      </c>
      <c r="P255" s="429">
        <v>2029</v>
      </c>
      <c r="Q255" s="429">
        <v>2030</v>
      </c>
      <c r="R255" s="429">
        <v>2031</v>
      </c>
      <c r="S255" s="429">
        <v>2032</v>
      </c>
      <c r="T255" s="429">
        <v>2033</v>
      </c>
      <c r="U255" s="429">
        <v>2034</v>
      </c>
      <c r="V255" s="429">
        <v>2035</v>
      </c>
      <c r="W255" s="429">
        <v>2036</v>
      </c>
      <c r="X255" s="429">
        <v>2037</v>
      </c>
      <c r="Y255" s="429">
        <v>2038</v>
      </c>
      <c r="Z255" s="429">
        <v>2039</v>
      </c>
      <c r="AA255" s="429">
        <v>2040</v>
      </c>
      <c r="AB255" s="429">
        <v>2041</v>
      </c>
      <c r="AC255" s="429">
        <v>2042</v>
      </c>
      <c r="AD255" s="429"/>
    </row>
    <row r="256" spans="1:1010 1026:2034 2050:3058 3074:4082 4098:5106 5122:6130 6146:7154 7170:8178 8194:9202 9218:10226 10242:11250 11266:12274 12290:13298 13314:14322 14338:15346 15362:16370" s="757" customFormat="1" ht="9.9499999999999993" customHeight="1" x14ac:dyDescent="0.3">
      <c r="A256" s="425"/>
      <c r="B256" s="434"/>
      <c r="C256" s="399"/>
      <c r="D256" s="432"/>
      <c r="E256" s="442"/>
      <c r="F256" s="442"/>
      <c r="G256" s="442"/>
      <c r="H256" s="442"/>
      <c r="I256" s="442"/>
      <c r="J256" s="442"/>
      <c r="K256" s="442"/>
      <c r="L256" s="442"/>
      <c r="M256" s="442"/>
      <c r="N256" s="443"/>
      <c r="O256" s="444"/>
      <c r="P256" s="444"/>
      <c r="Q256" s="444"/>
      <c r="R256" s="444"/>
      <c r="S256" s="444"/>
      <c r="T256" s="444"/>
      <c r="U256" s="444"/>
      <c r="V256" s="444"/>
      <c r="W256" s="444"/>
      <c r="X256" s="444"/>
      <c r="Y256" s="444"/>
      <c r="Z256" s="444"/>
      <c r="AA256" s="444"/>
      <c r="AB256" s="444"/>
      <c r="AC256" s="444"/>
      <c r="AD256" s="444"/>
    </row>
    <row r="257" spans="1:30" s="781" customFormat="1" x14ac:dyDescent="0.3">
      <c r="A257" s="425"/>
      <c r="B257" s="902" t="s">
        <v>60</v>
      </c>
      <c r="C257" s="436" t="s">
        <v>47</v>
      </c>
      <c r="D257" s="436" t="s">
        <v>18</v>
      </c>
      <c r="E257" s="643">
        <v>5590000</v>
      </c>
      <c r="F257" s="643">
        <v>5590000</v>
      </c>
      <c r="G257" s="643">
        <v>5590000</v>
      </c>
      <c r="H257" s="643">
        <v>5520125</v>
      </c>
      <c r="I257" s="643">
        <v>5450250</v>
      </c>
      <c r="J257" s="643">
        <v>5380375</v>
      </c>
      <c r="K257" s="643">
        <v>5310500</v>
      </c>
      <c r="L257" s="643">
        <v>5240625</v>
      </c>
      <c r="M257" s="643">
        <v>5170750</v>
      </c>
      <c r="N257" s="643">
        <v>5100875</v>
      </c>
      <c r="O257" s="643">
        <v>5031000</v>
      </c>
      <c r="P257" s="445">
        <f>+O257</f>
        <v>5031000</v>
      </c>
      <c r="Q257" s="445">
        <f t="shared" ref="Q257:AC257" si="110">+P257</f>
        <v>5031000</v>
      </c>
      <c r="R257" s="445">
        <f t="shared" si="110"/>
        <v>5031000</v>
      </c>
      <c r="S257" s="445">
        <f t="shared" si="110"/>
        <v>5031000</v>
      </c>
      <c r="T257" s="445">
        <f t="shared" si="110"/>
        <v>5031000</v>
      </c>
      <c r="U257" s="445">
        <f t="shared" si="110"/>
        <v>5031000</v>
      </c>
      <c r="V257" s="445">
        <f t="shared" si="110"/>
        <v>5031000</v>
      </c>
      <c r="W257" s="445">
        <f t="shared" si="110"/>
        <v>5031000</v>
      </c>
      <c r="X257" s="445">
        <f t="shared" si="110"/>
        <v>5031000</v>
      </c>
      <c r="Y257" s="445">
        <f t="shared" si="110"/>
        <v>5031000</v>
      </c>
      <c r="Z257" s="445">
        <f t="shared" si="110"/>
        <v>5031000</v>
      </c>
      <c r="AA257" s="445">
        <f t="shared" si="110"/>
        <v>5031000</v>
      </c>
      <c r="AB257" s="445">
        <f t="shared" si="110"/>
        <v>5031000</v>
      </c>
      <c r="AC257" s="445">
        <f t="shared" si="110"/>
        <v>5031000</v>
      </c>
      <c r="AD257" s="445"/>
    </row>
    <row r="258" spans="1:30" s="781" customFormat="1" x14ac:dyDescent="0.3">
      <c r="A258" s="425"/>
      <c r="B258" s="902"/>
      <c r="C258" s="436" t="s">
        <v>46</v>
      </c>
      <c r="D258" s="436" t="s">
        <v>18</v>
      </c>
      <c r="E258" s="643">
        <v>5300000</v>
      </c>
      <c r="F258" s="643">
        <v>5300000</v>
      </c>
      <c r="G258" s="643">
        <v>5300000</v>
      </c>
      <c r="H258" s="643">
        <v>5200625</v>
      </c>
      <c r="I258" s="643">
        <v>5101250</v>
      </c>
      <c r="J258" s="643">
        <v>5001875</v>
      </c>
      <c r="K258" s="643">
        <v>4902500</v>
      </c>
      <c r="L258" s="643">
        <v>4803125</v>
      </c>
      <c r="M258" s="643">
        <v>4703750</v>
      </c>
      <c r="N258" s="643">
        <v>4604375</v>
      </c>
      <c r="O258" s="643">
        <v>4505000</v>
      </c>
      <c r="P258" s="445">
        <f>+O258</f>
        <v>4505000</v>
      </c>
      <c r="Q258" s="445">
        <f t="shared" ref="Q258:AC258" si="111">+P258</f>
        <v>4505000</v>
      </c>
      <c r="R258" s="445">
        <f t="shared" si="111"/>
        <v>4505000</v>
      </c>
      <c r="S258" s="445">
        <f t="shared" si="111"/>
        <v>4505000</v>
      </c>
      <c r="T258" s="445">
        <f t="shared" si="111"/>
        <v>4505000</v>
      </c>
      <c r="U258" s="445">
        <f t="shared" si="111"/>
        <v>4505000</v>
      </c>
      <c r="V258" s="445">
        <f t="shared" si="111"/>
        <v>4505000</v>
      </c>
      <c r="W258" s="445">
        <f t="shared" si="111"/>
        <v>4505000</v>
      </c>
      <c r="X258" s="445">
        <f t="shared" si="111"/>
        <v>4505000</v>
      </c>
      <c r="Y258" s="445">
        <f t="shared" si="111"/>
        <v>4505000</v>
      </c>
      <c r="Z258" s="445">
        <f t="shared" si="111"/>
        <v>4505000</v>
      </c>
      <c r="AA258" s="445">
        <f t="shared" si="111"/>
        <v>4505000</v>
      </c>
      <c r="AB258" s="445">
        <f t="shared" si="111"/>
        <v>4505000</v>
      </c>
      <c r="AC258" s="445">
        <f t="shared" si="111"/>
        <v>4505000</v>
      </c>
      <c r="AD258" s="445"/>
    </row>
    <row r="259" spans="1:30" s="781" customFormat="1" x14ac:dyDescent="0.3">
      <c r="A259" s="425"/>
      <c r="B259" s="902"/>
      <c r="C259" s="436" t="s">
        <v>48</v>
      </c>
      <c r="D259" s="436" t="s">
        <v>18</v>
      </c>
      <c r="E259" s="643">
        <v>5160000</v>
      </c>
      <c r="F259" s="643">
        <v>5160000</v>
      </c>
      <c r="G259" s="643">
        <v>5160000</v>
      </c>
      <c r="H259" s="643">
        <v>5031000</v>
      </c>
      <c r="I259" s="643">
        <v>4902000</v>
      </c>
      <c r="J259" s="643">
        <v>4773000</v>
      </c>
      <c r="K259" s="643">
        <v>4644000</v>
      </c>
      <c r="L259" s="643">
        <v>4515000</v>
      </c>
      <c r="M259" s="643">
        <v>4386000</v>
      </c>
      <c r="N259" s="643">
        <v>4257000</v>
      </c>
      <c r="O259" s="643">
        <v>4128000</v>
      </c>
      <c r="P259" s="445">
        <f>+O259</f>
        <v>4128000</v>
      </c>
      <c r="Q259" s="445">
        <f t="shared" ref="Q259:AC259" si="112">+P259</f>
        <v>4128000</v>
      </c>
      <c r="R259" s="445">
        <f t="shared" si="112"/>
        <v>4128000</v>
      </c>
      <c r="S259" s="445">
        <f t="shared" si="112"/>
        <v>4128000</v>
      </c>
      <c r="T259" s="445">
        <f t="shared" si="112"/>
        <v>4128000</v>
      </c>
      <c r="U259" s="445">
        <f t="shared" si="112"/>
        <v>4128000</v>
      </c>
      <c r="V259" s="445">
        <f t="shared" si="112"/>
        <v>4128000</v>
      </c>
      <c r="W259" s="445">
        <f t="shared" si="112"/>
        <v>4128000</v>
      </c>
      <c r="X259" s="445">
        <f t="shared" si="112"/>
        <v>4128000</v>
      </c>
      <c r="Y259" s="445">
        <f t="shared" si="112"/>
        <v>4128000</v>
      </c>
      <c r="Z259" s="445">
        <f t="shared" si="112"/>
        <v>4128000</v>
      </c>
      <c r="AA259" s="445">
        <f t="shared" si="112"/>
        <v>4128000</v>
      </c>
      <c r="AB259" s="445">
        <f t="shared" si="112"/>
        <v>4128000</v>
      </c>
      <c r="AC259" s="445">
        <f t="shared" si="112"/>
        <v>4128000</v>
      </c>
      <c r="AD259" s="445"/>
    </row>
    <row r="260" spans="1:30" s="781" customFormat="1" x14ac:dyDescent="0.3">
      <c r="A260" s="425"/>
      <c r="B260" s="902"/>
      <c r="C260" s="436" t="s">
        <v>61</v>
      </c>
      <c r="D260" s="436" t="s">
        <v>18</v>
      </c>
      <c r="E260" s="821"/>
      <c r="F260" s="821"/>
      <c r="G260" s="821"/>
      <c r="H260" s="821"/>
      <c r="I260" s="821"/>
      <c r="J260" s="821"/>
      <c r="K260" s="821"/>
      <c r="L260" s="821"/>
      <c r="M260" s="821"/>
      <c r="N260" s="821"/>
      <c r="O260" s="821"/>
      <c r="P260" s="445">
        <f>+O260</f>
        <v>0</v>
      </c>
      <c r="Q260" s="445">
        <f t="shared" ref="Q260:AC260" si="113">+P260</f>
        <v>0</v>
      </c>
      <c r="R260" s="445">
        <f t="shared" si="113"/>
        <v>0</v>
      </c>
      <c r="S260" s="445">
        <f t="shared" si="113"/>
        <v>0</v>
      </c>
      <c r="T260" s="445">
        <f t="shared" si="113"/>
        <v>0</v>
      </c>
      <c r="U260" s="445">
        <f t="shared" si="113"/>
        <v>0</v>
      </c>
      <c r="V260" s="445">
        <f t="shared" si="113"/>
        <v>0</v>
      </c>
      <c r="W260" s="445">
        <f t="shared" si="113"/>
        <v>0</v>
      </c>
      <c r="X260" s="445">
        <f t="shared" si="113"/>
        <v>0</v>
      </c>
      <c r="Y260" s="445">
        <f t="shared" si="113"/>
        <v>0</v>
      </c>
      <c r="Z260" s="445">
        <f t="shared" si="113"/>
        <v>0</v>
      </c>
      <c r="AA260" s="445">
        <f t="shared" si="113"/>
        <v>0</v>
      </c>
      <c r="AB260" s="445">
        <f t="shared" si="113"/>
        <v>0</v>
      </c>
      <c r="AC260" s="445">
        <f t="shared" si="113"/>
        <v>0</v>
      </c>
      <c r="AD260" s="445"/>
    </row>
    <row r="261" spans="1:30" s="781" customFormat="1" ht="9.9499999999999993" customHeight="1" x14ac:dyDescent="0.3">
      <c r="A261" s="425"/>
      <c r="B261" s="436"/>
      <c r="C261" s="427"/>
      <c r="D261" s="436"/>
      <c r="E261" s="644"/>
      <c r="F261" s="644"/>
      <c r="G261" s="644"/>
      <c r="H261" s="644"/>
      <c r="I261" s="644"/>
      <c r="J261" s="644"/>
      <c r="K261" s="644"/>
      <c r="L261" s="644"/>
      <c r="M261" s="644"/>
      <c r="N261" s="644"/>
      <c r="O261" s="644"/>
      <c r="P261" s="446"/>
      <c r="Q261" s="446"/>
      <c r="R261" s="446"/>
      <c r="S261" s="446"/>
      <c r="T261" s="446"/>
      <c r="U261" s="446"/>
      <c r="V261" s="446"/>
      <c r="W261" s="446"/>
      <c r="X261" s="446"/>
      <c r="Y261" s="446"/>
      <c r="Z261" s="446"/>
      <c r="AA261" s="446"/>
      <c r="AB261" s="446"/>
      <c r="AC261" s="446"/>
      <c r="AD261" s="446"/>
    </row>
    <row r="262" spans="1:30" s="781" customFormat="1" x14ac:dyDescent="0.3">
      <c r="A262" s="425"/>
      <c r="B262" s="902" t="s">
        <v>33</v>
      </c>
      <c r="C262" s="436" t="s">
        <v>46</v>
      </c>
      <c r="D262" s="436" t="s">
        <v>7</v>
      </c>
      <c r="E262" s="645">
        <v>0.72</v>
      </c>
      <c r="F262" s="645">
        <v>0.72000000000000008</v>
      </c>
      <c r="G262" s="645">
        <v>0.72000000000000008</v>
      </c>
      <c r="H262" s="645">
        <v>0.70200000000000007</v>
      </c>
      <c r="I262" s="645">
        <v>0.68400000000000005</v>
      </c>
      <c r="J262" s="645">
        <v>0.66600000000000004</v>
      </c>
      <c r="K262" s="645">
        <v>0.64800000000000002</v>
      </c>
      <c r="L262" s="645">
        <v>0.63</v>
      </c>
      <c r="M262" s="645">
        <v>0.61199999999999999</v>
      </c>
      <c r="N262" s="645">
        <v>0.59400000000000008</v>
      </c>
      <c r="O262" s="645">
        <v>0.57600000000000007</v>
      </c>
      <c r="P262" s="447">
        <f>+O262</f>
        <v>0.57600000000000007</v>
      </c>
      <c r="Q262" s="447">
        <f t="shared" ref="Q262:AC262" si="114">+P262</f>
        <v>0.57600000000000007</v>
      </c>
      <c r="R262" s="447">
        <f t="shared" si="114"/>
        <v>0.57600000000000007</v>
      </c>
      <c r="S262" s="447">
        <f t="shared" si="114"/>
        <v>0.57600000000000007</v>
      </c>
      <c r="T262" s="447">
        <f t="shared" si="114"/>
        <v>0.57600000000000007</v>
      </c>
      <c r="U262" s="447">
        <f t="shared" si="114"/>
        <v>0.57600000000000007</v>
      </c>
      <c r="V262" s="447">
        <f t="shared" si="114"/>
        <v>0.57600000000000007</v>
      </c>
      <c r="W262" s="447">
        <f t="shared" si="114"/>
        <v>0.57600000000000007</v>
      </c>
      <c r="X262" s="447">
        <f t="shared" si="114"/>
        <v>0.57600000000000007</v>
      </c>
      <c r="Y262" s="447">
        <f t="shared" si="114"/>
        <v>0.57600000000000007</v>
      </c>
      <c r="Z262" s="447">
        <f t="shared" si="114"/>
        <v>0.57600000000000007</v>
      </c>
      <c r="AA262" s="447">
        <f t="shared" si="114"/>
        <v>0.57600000000000007</v>
      </c>
      <c r="AB262" s="447">
        <f t="shared" si="114"/>
        <v>0.57600000000000007</v>
      </c>
      <c r="AC262" s="447">
        <f t="shared" si="114"/>
        <v>0.57600000000000007</v>
      </c>
      <c r="AD262" s="447"/>
    </row>
    <row r="263" spans="1:30" s="757" customFormat="1" x14ac:dyDescent="0.3">
      <c r="A263" s="425"/>
      <c r="B263" s="902"/>
      <c r="C263" s="436" t="s">
        <v>61</v>
      </c>
      <c r="D263" s="436" t="s">
        <v>7</v>
      </c>
      <c r="E263" s="646"/>
      <c r="F263" s="646"/>
      <c r="G263" s="646"/>
      <c r="H263" s="646"/>
      <c r="I263" s="646"/>
      <c r="J263" s="646"/>
      <c r="K263" s="646"/>
      <c r="L263" s="646"/>
      <c r="M263" s="646"/>
      <c r="N263" s="646"/>
      <c r="O263" s="646"/>
      <c r="P263" s="447">
        <f>+O263</f>
        <v>0</v>
      </c>
      <c r="Q263" s="447">
        <f t="shared" ref="Q263:AC263" si="115">+P263</f>
        <v>0</v>
      </c>
      <c r="R263" s="447">
        <f t="shared" si="115"/>
        <v>0</v>
      </c>
      <c r="S263" s="447">
        <f t="shared" si="115"/>
        <v>0</v>
      </c>
      <c r="T263" s="447">
        <f t="shared" si="115"/>
        <v>0</v>
      </c>
      <c r="U263" s="447">
        <f t="shared" si="115"/>
        <v>0</v>
      </c>
      <c r="V263" s="447">
        <f t="shared" si="115"/>
        <v>0</v>
      </c>
      <c r="W263" s="447">
        <f t="shared" si="115"/>
        <v>0</v>
      </c>
      <c r="X263" s="447">
        <f t="shared" si="115"/>
        <v>0</v>
      </c>
      <c r="Y263" s="447">
        <f t="shared" si="115"/>
        <v>0</v>
      </c>
      <c r="Z263" s="447">
        <f t="shared" si="115"/>
        <v>0</v>
      </c>
      <c r="AA263" s="447">
        <f t="shared" si="115"/>
        <v>0</v>
      </c>
      <c r="AB263" s="447">
        <f t="shared" si="115"/>
        <v>0</v>
      </c>
      <c r="AC263" s="447">
        <f t="shared" si="115"/>
        <v>0</v>
      </c>
      <c r="AD263" s="447"/>
    </row>
    <row r="264" spans="1:30" s="757" customFormat="1" ht="9.9499999999999993" customHeight="1" x14ac:dyDescent="0.3">
      <c r="A264" s="425"/>
      <c r="B264" s="425"/>
      <c r="C264" s="425"/>
      <c r="D264" s="426"/>
      <c r="E264" s="647"/>
      <c r="F264" s="647"/>
      <c r="G264" s="647"/>
      <c r="H264" s="647"/>
      <c r="I264" s="647"/>
      <c r="J264" s="647"/>
      <c r="K264" s="647"/>
      <c r="L264" s="647"/>
      <c r="M264" s="647"/>
      <c r="N264" s="647"/>
      <c r="O264" s="647"/>
      <c r="P264" s="448"/>
      <c r="Q264" s="448"/>
      <c r="R264" s="448"/>
      <c r="S264" s="448"/>
      <c r="T264" s="448"/>
      <c r="U264" s="448"/>
      <c r="V264" s="448"/>
      <c r="W264" s="448"/>
      <c r="X264" s="448"/>
      <c r="Y264" s="448"/>
      <c r="Z264" s="448"/>
      <c r="AA264" s="448"/>
      <c r="AB264" s="448"/>
      <c r="AC264" s="448"/>
      <c r="AD264" s="448"/>
    </row>
    <row r="265" spans="1:30" s="757" customFormat="1" x14ac:dyDescent="0.3">
      <c r="A265" s="425"/>
      <c r="B265" s="902" t="s">
        <v>19</v>
      </c>
      <c r="C265" s="436" t="s">
        <v>46</v>
      </c>
      <c r="D265" s="436" t="s">
        <v>81</v>
      </c>
      <c r="E265" s="656">
        <v>0.27500000000000002</v>
      </c>
      <c r="F265" s="656">
        <v>0.27179999999999999</v>
      </c>
      <c r="G265" s="656">
        <v>0.26869999999999999</v>
      </c>
      <c r="H265" s="656">
        <v>0.2656</v>
      </c>
      <c r="I265" s="656">
        <v>0.26250000000000001</v>
      </c>
      <c r="J265" s="656">
        <v>0.25940000000000002</v>
      </c>
      <c r="K265" s="656">
        <v>0.25640000000000002</v>
      </c>
      <c r="L265" s="656">
        <v>0.2535</v>
      </c>
      <c r="M265" s="656">
        <v>0.2505</v>
      </c>
      <c r="N265" s="656">
        <v>0.24759999999999999</v>
      </c>
      <c r="O265" s="656">
        <v>0.24479999999999999</v>
      </c>
      <c r="P265" s="454">
        <f>+O265</f>
        <v>0.24479999999999999</v>
      </c>
      <c r="Q265" s="454">
        <f t="shared" ref="Q265:AC265" si="116">+P265</f>
        <v>0.24479999999999999</v>
      </c>
      <c r="R265" s="454">
        <f t="shared" si="116"/>
        <v>0.24479999999999999</v>
      </c>
      <c r="S265" s="454">
        <f t="shared" si="116"/>
        <v>0.24479999999999999</v>
      </c>
      <c r="T265" s="454">
        <f t="shared" si="116"/>
        <v>0.24479999999999999</v>
      </c>
      <c r="U265" s="454">
        <f t="shared" si="116"/>
        <v>0.24479999999999999</v>
      </c>
      <c r="V265" s="454">
        <f t="shared" si="116"/>
        <v>0.24479999999999999</v>
      </c>
      <c r="W265" s="454">
        <f t="shared" si="116"/>
        <v>0.24479999999999999</v>
      </c>
      <c r="X265" s="454">
        <f t="shared" si="116"/>
        <v>0.24479999999999999</v>
      </c>
      <c r="Y265" s="454">
        <f t="shared" si="116"/>
        <v>0.24479999999999999</v>
      </c>
      <c r="Z265" s="454">
        <f t="shared" si="116"/>
        <v>0.24479999999999999</v>
      </c>
      <c r="AA265" s="454">
        <f t="shared" si="116"/>
        <v>0.24479999999999999</v>
      </c>
      <c r="AB265" s="454">
        <f t="shared" si="116"/>
        <v>0.24479999999999999</v>
      </c>
      <c r="AC265" s="454">
        <f t="shared" si="116"/>
        <v>0.24479999999999999</v>
      </c>
      <c r="AD265" s="454"/>
    </row>
    <row r="266" spans="1:30" s="757" customFormat="1" x14ac:dyDescent="0.3">
      <c r="A266" s="425"/>
      <c r="B266" s="902"/>
      <c r="C266" s="436" t="s">
        <v>61</v>
      </c>
      <c r="D266" s="436" t="s">
        <v>81</v>
      </c>
      <c r="E266" s="649"/>
      <c r="F266" s="649"/>
      <c r="G266" s="649"/>
      <c r="H266" s="649"/>
      <c r="I266" s="649"/>
      <c r="J266" s="649"/>
      <c r="K266" s="649"/>
      <c r="L266" s="649"/>
      <c r="M266" s="649"/>
      <c r="N266" s="649"/>
      <c r="O266" s="649"/>
      <c r="P266" s="454">
        <f>+O266</f>
        <v>0</v>
      </c>
      <c r="Q266" s="454">
        <f t="shared" ref="Q266:AC266" si="117">+P266</f>
        <v>0</v>
      </c>
      <c r="R266" s="454">
        <f t="shared" si="117"/>
        <v>0</v>
      </c>
      <c r="S266" s="454">
        <f t="shared" si="117"/>
        <v>0</v>
      </c>
      <c r="T266" s="454">
        <f t="shared" si="117"/>
        <v>0</v>
      </c>
      <c r="U266" s="454">
        <f t="shared" si="117"/>
        <v>0</v>
      </c>
      <c r="V266" s="454">
        <f t="shared" si="117"/>
        <v>0</v>
      </c>
      <c r="W266" s="454">
        <f t="shared" si="117"/>
        <v>0</v>
      </c>
      <c r="X266" s="454">
        <f t="shared" si="117"/>
        <v>0</v>
      </c>
      <c r="Y266" s="454">
        <f t="shared" si="117"/>
        <v>0</v>
      </c>
      <c r="Z266" s="454">
        <f t="shared" si="117"/>
        <v>0</v>
      </c>
      <c r="AA266" s="454">
        <f t="shared" si="117"/>
        <v>0</v>
      </c>
      <c r="AB266" s="454">
        <f t="shared" si="117"/>
        <v>0</v>
      </c>
      <c r="AC266" s="454">
        <f t="shared" si="117"/>
        <v>0</v>
      </c>
      <c r="AD266" s="454"/>
    </row>
    <row r="267" spans="1:30" s="757" customFormat="1" ht="9.9499999999999993" customHeight="1" x14ac:dyDescent="0.3">
      <c r="A267" s="425"/>
      <c r="B267" s="425"/>
      <c r="C267" s="425"/>
      <c r="D267" s="426"/>
      <c r="E267" s="647"/>
      <c r="F267" s="647"/>
      <c r="G267" s="647"/>
      <c r="H267" s="647"/>
      <c r="I267" s="647"/>
      <c r="J267" s="647"/>
      <c r="K267" s="647"/>
      <c r="L267" s="647"/>
      <c r="M267" s="647"/>
      <c r="N267" s="647"/>
      <c r="O267" s="647"/>
      <c r="P267" s="448"/>
      <c r="Q267" s="448"/>
      <c r="R267" s="448"/>
      <c r="S267" s="448"/>
      <c r="T267" s="448"/>
      <c r="U267" s="448"/>
      <c r="V267" s="448"/>
      <c r="W267" s="448"/>
      <c r="X267" s="448"/>
      <c r="Y267" s="448"/>
      <c r="Z267" s="448"/>
      <c r="AA267" s="448"/>
      <c r="AB267" s="448"/>
      <c r="AC267" s="448"/>
      <c r="AD267" s="448"/>
    </row>
    <row r="268" spans="1:30" s="757" customFormat="1" x14ac:dyDescent="0.3">
      <c r="A268" s="425"/>
      <c r="B268" s="902" t="s">
        <v>35</v>
      </c>
      <c r="C268" s="436" t="s">
        <v>46</v>
      </c>
      <c r="D268" s="436" t="s">
        <v>4</v>
      </c>
      <c r="E268" s="666">
        <v>0.97938144329896903</v>
      </c>
      <c r="F268" s="666">
        <v>0.97938144329896903</v>
      </c>
      <c r="G268" s="666">
        <v>0.97938144329896903</v>
      </c>
      <c r="H268" s="666">
        <v>0.98195876288659778</v>
      </c>
      <c r="I268" s="666">
        <v>0.98453608247422664</v>
      </c>
      <c r="J268" s="666">
        <v>0.98711340206185538</v>
      </c>
      <c r="K268" s="666">
        <v>0.98969072164948424</v>
      </c>
      <c r="L268" s="666">
        <v>0.99226804123711299</v>
      </c>
      <c r="M268" s="666">
        <v>0.99484536082474195</v>
      </c>
      <c r="N268" s="666">
        <v>0.9974226804123707</v>
      </c>
      <c r="O268" s="666">
        <v>1</v>
      </c>
      <c r="P268" s="564">
        <f>+O268</f>
        <v>1</v>
      </c>
      <c r="Q268" s="564">
        <f t="shared" ref="Q268:AC268" si="118">+P268</f>
        <v>1</v>
      </c>
      <c r="R268" s="564">
        <f t="shared" si="118"/>
        <v>1</v>
      </c>
      <c r="S268" s="564">
        <f t="shared" si="118"/>
        <v>1</v>
      </c>
      <c r="T268" s="564">
        <f t="shared" si="118"/>
        <v>1</v>
      </c>
      <c r="U268" s="564">
        <f t="shared" si="118"/>
        <v>1</v>
      </c>
      <c r="V268" s="564">
        <f t="shared" si="118"/>
        <v>1</v>
      </c>
      <c r="W268" s="564">
        <f t="shared" si="118"/>
        <v>1</v>
      </c>
      <c r="X268" s="564">
        <f t="shared" si="118"/>
        <v>1</v>
      </c>
      <c r="Y268" s="564">
        <f t="shared" si="118"/>
        <v>1</v>
      </c>
      <c r="Z268" s="564">
        <f t="shared" si="118"/>
        <v>1</v>
      </c>
      <c r="AA268" s="564">
        <f t="shared" si="118"/>
        <v>1</v>
      </c>
      <c r="AB268" s="564">
        <f t="shared" si="118"/>
        <v>1</v>
      </c>
      <c r="AC268" s="564">
        <f t="shared" si="118"/>
        <v>1</v>
      </c>
      <c r="AD268" s="564"/>
    </row>
    <row r="269" spans="1:30" s="757" customFormat="1" x14ac:dyDescent="0.3">
      <c r="A269" s="425"/>
      <c r="B269" s="902"/>
      <c r="C269" s="436" t="s">
        <v>61</v>
      </c>
      <c r="D269" s="436" t="s">
        <v>4</v>
      </c>
      <c r="E269" s="657"/>
      <c r="F269" s="657"/>
      <c r="G269" s="657"/>
      <c r="H269" s="657"/>
      <c r="I269" s="657"/>
      <c r="J269" s="657"/>
      <c r="K269" s="657"/>
      <c r="L269" s="657"/>
      <c r="M269" s="657"/>
      <c r="N269" s="657"/>
      <c r="O269" s="655"/>
      <c r="P269" s="564">
        <f>+O269</f>
        <v>0</v>
      </c>
      <c r="Q269" s="564">
        <f t="shared" ref="Q269:AC269" si="119">+P269</f>
        <v>0</v>
      </c>
      <c r="R269" s="564">
        <f t="shared" si="119"/>
        <v>0</v>
      </c>
      <c r="S269" s="564">
        <f t="shared" si="119"/>
        <v>0</v>
      </c>
      <c r="T269" s="564">
        <f t="shared" si="119"/>
        <v>0</v>
      </c>
      <c r="U269" s="564">
        <f t="shared" si="119"/>
        <v>0</v>
      </c>
      <c r="V269" s="564">
        <f t="shared" si="119"/>
        <v>0</v>
      </c>
      <c r="W269" s="564">
        <f t="shared" si="119"/>
        <v>0</v>
      </c>
      <c r="X269" s="564">
        <f t="shared" si="119"/>
        <v>0</v>
      </c>
      <c r="Y269" s="564">
        <f t="shared" si="119"/>
        <v>0</v>
      </c>
      <c r="Z269" s="564">
        <f t="shared" si="119"/>
        <v>0</v>
      </c>
      <c r="AA269" s="564">
        <f t="shared" si="119"/>
        <v>0</v>
      </c>
      <c r="AB269" s="564">
        <f t="shared" si="119"/>
        <v>0</v>
      </c>
      <c r="AC269" s="564">
        <f t="shared" si="119"/>
        <v>0</v>
      </c>
      <c r="AD269" s="564"/>
    </row>
    <row r="270" spans="1:30" s="757" customFormat="1" ht="9.9499999999999993" customHeight="1" x14ac:dyDescent="0.3">
      <c r="A270" s="425"/>
      <c r="B270" s="425"/>
      <c r="C270" s="425"/>
      <c r="D270" s="426"/>
      <c r="E270" s="448"/>
      <c r="F270" s="448"/>
      <c r="G270" s="448"/>
      <c r="H270" s="448"/>
      <c r="I270" s="448"/>
      <c r="J270" s="448"/>
      <c r="K270" s="448"/>
      <c r="L270" s="448"/>
      <c r="M270" s="448"/>
      <c r="N270" s="448"/>
      <c r="O270" s="448"/>
      <c r="P270" s="448"/>
      <c r="Q270" s="448"/>
      <c r="R270" s="448"/>
      <c r="S270" s="448"/>
      <c r="T270" s="448"/>
      <c r="U270" s="448"/>
      <c r="V270" s="448"/>
      <c r="W270" s="448"/>
      <c r="X270" s="448"/>
      <c r="Y270" s="448"/>
      <c r="Z270" s="448"/>
      <c r="AA270" s="448"/>
      <c r="AB270" s="448"/>
      <c r="AC270" s="448"/>
      <c r="AD270" s="448"/>
    </row>
    <row r="271" spans="1:30" s="757" customFormat="1" x14ac:dyDescent="0.3">
      <c r="A271" s="425"/>
      <c r="B271" s="567" t="s">
        <v>65</v>
      </c>
      <c r="C271" s="440"/>
      <c r="D271" s="441"/>
      <c r="E271" s="429">
        <v>2018</v>
      </c>
      <c r="F271" s="429">
        <v>2019</v>
      </c>
      <c r="G271" s="429">
        <v>2020</v>
      </c>
      <c r="H271" s="429">
        <v>2021</v>
      </c>
      <c r="I271" s="429">
        <v>2022</v>
      </c>
      <c r="J271" s="429">
        <v>2023</v>
      </c>
      <c r="K271" s="429">
        <v>2024</v>
      </c>
      <c r="L271" s="429">
        <v>2025</v>
      </c>
      <c r="M271" s="429">
        <v>2026</v>
      </c>
      <c r="N271" s="429">
        <v>2027</v>
      </c>
      <c r="O271" s="429">
        <v>2028</v>
      </c>
      <c r="P271" s="429">
        <v>2029</v>
      </c>
      <c r="Q271" s="429">
        <v>2030</v>
      </c>
      <c r="R271" s="429">
        <v>2031</v>
      </c>
      <c r="S271" s="429">
        <v>2032</v>
      </c>
      <c r="T271" s="429">
        <v>2033</v>
      </c>
      <c r="U271" s="429">
        <v>2034</v>
      </c>
      <c r="V271" s="429">
        <v>2035</v>
      </c>
      <c r="W271" s="429">
        <v>2036</v>
      </c>
      <c r="X271" s="429">
        <v>2037</v>
      </c>
      <c r="Y271" s="429">
        <v>2038</v>
      </c>
      <c r="Z271" s="429">
        <v>2039</v>
      </c>
      <c r="AA271" s="429">
        <v>2040</v>
      </c>
      <c r="AB271" s="429">
        <v>2041</v>
      </c>
      <c r="AC271" s="429">
        <v>2042</v>
      </c>
      <c r="AD271" s="429"/>
    </row>
    <row r="272" spans="1:30" s="757" customFormat="1" ht="9.9499999999999993" customHeight="1" x14ac:dyDescent="0.3">
      <c r="A272" s="425"/>
      <c r="B272" s="434"/>
      <c r="C272" s="399"/>
      <c r="D272" s="432"/>
      <c r="E272" s="442"/>
      <c r="F272" s="442"/>
      <c r="G272" s="442"/>
      <c r="H272" s="442"/>
      <c r="I272" s="442"/>
      <c r="J272" s="442"/>
      <c r="K272" s="442"/>
      <c r="L272" s="442"/>
      <c r="M272" s="442"/>
      <c r="N272" s="443"/>
      <c r="O272" s="444"/>
      <c r="P272" s="444"/>
      <c r="Q272" s="444"/>
      <c r="R272" s="444"/>
      <c r="S272" s="444"/>
      <c r="T272" s="444"/>
      <c r="U272" s="444"/>
      <c r="V272" s="444"/>
      <c r="W272" s="444"/>
      <c r="X272" s="444"/>
      <c r="Y272" s="444"/>
      <c r="Z272" s="444"/>
      <c r="AA272" s="444"/>
      <c r="AB272" s="444"/>
      <c r="AC272" s="444"/>
      <c r="AD272" s="444"/>
    </row>
    <row r="273" spans="1:1010 1026:2034 2050:3058 3074:4082 4098:5106 5122:6130 6146:7154 7170:8178 8194:9202 9218:10226 10242:11250 11266:12274 12290:13298 13314:14322 14338:15346 15362:16370" s="781" customFormat="1" x14ac:dyDescent="0.3">
      <c r="A273" s="425"/>
      <c r="B273" s="902" t="s">
        <v>60</v>
      </c>
      <c r="C273" s="436" t="s">
        <v>46</v>
      </c>
      <c r="D273" s="436" t="s">
        <v>18</v>
      </c>
      <c r="E273" s="643">
        <v>4240000</v>
      </c>
      <c r="F273" s="643">
        <v>4240000</v>
      </c>
      <c r="G273" s="643">
        <v>4240000</v>
      </c>
      <c r="H273" s="643">
        <v>4240000</v>
      </c>
      <c r="I273" s="643">
        <v>4240000</v>
      </c>
      <c r="J273" s="643">
        <v>4240000</v>
      </c>
      <c r="K273" s="643">
        <v>4240000</v>
      </c>
      <c r="L273" s="643">
        <v>4240000</v>
      </c>
      <c r="M273" s="643">
        <v>4240000</v>
      </c>
      <c r="N273" s="643">
        <v>4240000</v>
      </c>
      <c r="O273" s="643">
        <v>4240000</v>
      </c>
      <c r="P273" s="445">
        <f>+O273</f>
        <v>4240000</v>
      </c>
      <c r="Q273" s="445">
        <f t="shared" ref="Q273:AC273" si="120">+P273</f>
        <v>4240000</v>
      </c>
      <c r="R273" s="445">
        <f t="shared" si="120"/>
        <v>4240000</v>
      </c>
      <c r="S273" s="445">
        <f t="shared" si="120"/>
        <v>4240000</v>
      </c>
      <c r="T273" s="445">
        <f t="shared" si="120"/>
        <v>4240000</v>
      </c>
      <c r="U273" s="445">
        <f t="shared" si="120"/>
        <v>4240000</v>
      </c>
      <c r="V273" s="445">
        <f t="shared" si="120"/>
        <v>4240000</v>
      </c>
      <c r="W273" s="445">
        <f t="shared" si="120"/>
        <v>4240000</v>
      </c>
      <c r="X273" s="445">
        <f t="shared" si="120"/>
        <v>4240000</v>
      </c>
      <c r="Y273" s="445">
        <f t="shared" si="120"/>
        <v>4240000</v>
      </c>
      <c r="Z273" s="445">
        <f t="shared" si="120"/>
        <v>4240000</v>
      </c>
      <c r="AA273" s="445">
        <f t="shared" si="120"/>
        <v>4240000</v>
      </c>
      <c r="AB273" s="445">
        <f t="shared" si="120"/>
        <v>4240000</v>
      </c>
      <c r="AC273" s="445">
        <f t="shared" si="120"/>
        <v>4240000</v>
      </c>
      <c r="AD273" s="445"/>
    </row>
    <row r="274" spans="1:1010 1026:2034 2050:3058 3074:4082 4098:5106 5122:6130 6146:7154 7170:8178 8194:9202 9218:10226 10242:11250 11266:12274 12290:13298 13314:14322 14338:15346 15362:16370" s="781" customFormat="1" x14ac:dyDescent="0.3">
      <c r="A274" s="425"/>
      <c r="B274" s="902"/>
      <c r="C274" s="436" t="s">
        <v>61</v>
      </c>
      <c r="D274" s="436" t="s">
        <v>18</v>
      </c>
      <c r="E274" s="821"/>
      <c r="F274" s="821"/>
      <c r="G274" s="821"/>
      <c r="H274" s="821"/>
      <c r="I274" s="821"/>
      <c r="J274" s="821"/>
      <c r="K274" s="821"/>
      <c r="L274" s="821"/>
      <c r="M274" s="821"/>
      <c r="N274" s="821"/>
      <c r="O274" s="821"/>
      <c r="P274" s="445">
        <f>+O274</f>
        <v>0</v>
      </c>
      <c r="Q274" s="445">
        <f t="shared" ref="Q274:AC274" si="121">+P274</f>
        <v>0</v>
      </c>
      <c r="R274" s="445">
        <f t="shared" si="121"/>
        <v>0</v>
      </c>
      <c r="S274" s="445">
        <f t="shared" si="121"/>
        <v>0</v>
      </c>
      <c r="T274" s="445">
        <f t="shared" si="121"/>
        <v>0</v>
      </c>
      <c r="U274" s="445">
        <f t="shared" si="121"/>
        <v>0</v>
      </c>
      <c r="V274" s="445">
        <f t="shared" si="121"/>
        <v>0</v>
      </c>
      <c r="W274" s="445">
        <f t="shared" si="121"/>
        <v>0</v>
      </c>
      <c r="X274" s="445">
        <f t="shared" si="121"/>
        <v>0</v>
      </c>
      <c r="Y274" s="445">
        <f t="shared" si="121"/>
        <v>0</v>
      </c>
      <c r="Z274" s="445">
        <f t="shared" si="121"/>
        <v>0</v>
      </c>
      <c r="AA274" s="445">
        <f t="shared" si="121"/>
        <v>0</v>
      </c>
      <c r="AB274" s="445">
        <f t="shared" si="121"/>
        <v>0</v>
      </c>
      <c r="AC274" s="445">
        <f t="shared" si="121"/>
        <v>0</v>
      </c>
      <c r="AD274" s="445"/>
    </row>
    <row r="275" spans="1:1010 1026:2034 2050:3058 3074:4082 4098:5106 5122:6130 6146:7154 7170:8178 8194:9202 9218:10226 10242:11250 11266:12274 12290:13298 13314:14322 14338:15346 15362:16370" s="781" customFormat="1" ht="9.9499999999999993" customHeight="1" x14ac:dyDescent="0.3">
      <c r="A275" s="425"/>
      <c r="B275" s="436"/>
      <c r="C275" s="427"/>
      <c r="D275" s="436"/>
      <c r="E275" s="644"/>
      <c r="F275" s="644"/>
      <c r="G275" s="644"/>
      <c r="H275" s="644"/>
      <c r="I275" s="644"/>
      <c r="J275" s="644"/>
      <c r="K275" s="644"/>
      <c r="L275" s="644"/>
      <c r="M275" s="644"/>
      <c r="N275" s="644"/>
      <c r="O275" s="644"/>
      <c r="P275" s="446"/>
      <c r="Q275" s="446"/>
      <c r="R275" s="446"/>
      <c r="S275" s="446"/>
      <c r="T275" s="446"/>
      <c r="U275" s="446"/>
      <c r="V275" s="446"/>
      <c r="W275" s="446"/>
      <c r="X275" s="446"/>
      <c r="Y275" s="446"/>
      <c r="Z275" s="446"/>
      <c r="AA275" s="446"/>
      <c r="AB275" s="446"/>
      <c r="AC275" s="446"/>
      <c r="AD275" s="446"/>
    </row>
    <row r="276" spans="1:1010 1026:2034 2050:3058 3074:4082 4098:5106 5122:6130 6146:7154 7170:8178 8194:9202 9218:10226 10242:11250 11266:12274 12290:13298 13314:14322 14338:15346 15362:16370" s="781" customFormat="1" x14ac:dyDescent="0.3">
      <c r="A276" s="425"/>
      <c r="B276" s="902" t="s">
        <v>33</v>
      </c>
      <c r="C276" s="436" t="s">
        <v>46</v>
      </c>
      <c r="D276" s="436" t="s">
        <v>7</v>
      </c>
      <c r="E276" s="645">
        <v>0.71279999999999999</v>
      </c>
      <c r="F276" s="645">
        <v>0.71279999999999999</v>
      </c>
      <c r="G276" s="645">
        <v>0.71279999999999999</v>
      </c>
      <c r="H276" s="645">
        <v>0.71279999999999999</v>
      </c>
      <c r="I276" s="645">
        <v>0.71279999999999999</v>
      </c>
      <c r="J276" s="645">
        <v>0.71279999999999999</v>
      </c>
      <c r="K276" s="645">
        <v>0.71279999999999999</v>
      </c>
      <c r="L276" s="645">
        <v>0.71279999999999999</v>
      </c>
      <c r="M276" s="645">
        <v>0.71279999999999999</v>
      </c>
      <c r="N276" s="645">
        <v>0.71279999999999999</v>
      </c>
      <c r="O276" s="645">
        <v>0.71279999999999999</v>
      </c>
      <c r="P276" s="447">
        <f>+O276</f>
        <v>0.71279999999999999</v>
      </c>
      <c r="Q276" s="447">
        <f t="shared" ref="Q276:AC276" si="122">+P276</f>
        <v>0.71279999999999999</v>
      </c>
      <c r="R276" s="447">
        <f t="shared" si="122"/>
        <v>0.71279999999999999</v>
      </c>
      <c r="S276" s="447">
        <f t="shared" si="122"/>
        <v>0.71279999999999999</v>
      </c>
      <c r="T276" s="447">
        <f t="shared" si="122"/>
        <v>0.71279999999999999</v>
      </c>
      <c r="U276" s="447">
        <f t="shared" si="122"/>
        <v>0.71279999999999999</v>
      </c>
      <c r="V276" s="447">
        <f t="shared" si="122"/>
        <v>0.71279999999999999</v>
      </c>
      <c r="W276" s="447">
        <f t="shared" si="122"/>
        <v>0.71279999999999999</v>
      </c>
      <c r="X276" s="447">
        <f t="shared" si="122"/>
        <v>0.71279999999999999</v>
      </c>
      <c r="Y276" s="447">
        <f t="shared" si="122"/>
        <v>0.71279999999999999</v>
      </c>
      <c r="Z276" s="447">
        <f t="shared" si="122"/>
        <v>0.71279999999999999</v>
      </c>
      <c r="AA276" s="447">
        <f t="shared" si="122"/>
        <v>0.71279999999999999</v>
      </c>
      <c r="AB276" s="447">
        <f t="shared" si="122"/>
        <v>0.71279999999999999</v>
      </c>
      <c r="AC276" s="447">
        <f t="shared" si="122"/>
        <v>0.71279999999999999</v>
      </c>
      <c r="AD276" s="447"/>
    </row>
    <row r="277" spans="1:1010 1026:2034 2050:3058 3074:4082 4098:5106 5122:6130 6146:7154 7170:8178 8194:9202 9218:10226 10242:11250 11266:12274 12290:13298 13314:14322 14338:15346 15362:16370" s="757" customFormat="1" x14ac:dyDescent="0.3">
      <c r="A277" s="425"/>
      <c r="B277" s="902"/>
      <c r="C277" s="436" t="s">
        <v>61</v>
      </c>
      <c r="D277" s="436" t="s">
        <v>7</v>
      </c>
      <c r="E277" s="646"/>
      <c r="F277" s="646"/>
      <c r="G277" s="646"/>
      <c r="H277" s="646"/>
      <c r="I277" s="646"/>
      <c r="J277" s="646"/>
      <c r="K277" s="646"/>
      <c r="L277" s="646"/>
      <c r="M277" s="646"/>
      <c r="N277" s="646"/>
      <c r="O277" s="646"/>
      <c r="P277" s="447">
        <f>+O277</f>
        <v>0</v>
      </c>
      <c r="Q277" s="447">
        <f t="shared" ref="Q277:AC277" si="123">+P277</f>
        <v>0</v>
      </c>
      <c r="R277" s="447">
        <f t="shared" si="123"/>
        <v>0</v>
      </c>
      <c r="S277" s="447">
        <f t="shared" si="123"/>
        <v>0</v>
      </c>
      <c r="T277" s="447">
        <f t="shared" si="123"/>
        <v>0</v>
      </c>
      <c r="U277" s="447">
        <f t="shared" si="123"/>
        <v>0</v>
      </c>
      <c r="V277" s="447">
        <f t="shared" si="123"/>
        <v>0</v>
      </c>
      <c r="W277" s="447">
        <f t="shared" si="123"/>
        <v>0</v>
      </c>
      <c r="X277" s="447">
        <f t="shared" si="123"/>
        <v>0</v>
      </c>
      <c r="Y277" s="447">
        <f t="shared" si="123"/>
        <v>0</v>
      </c>
      <c r="Z277" s="447">
        <f t="shared" si="123"/>
        <v>0</v>
      </c>
      <c r="AA277" s="447">
        <f t="shared" si="123"/>
        <v>0</v>
      </c>
      <c r="AB277" s="447">
        <f t="shared" si="123"/>
        <v>0</v>
      </c>
      <c r="AC277" s="447">
        <f t="shared" si="123"/>
        <v>0</v>
      </c>
      <c r="AD277" s="447"/>
    </row>
    <row r="278" spans="1:1010 1026:2034 2050:3058 3074:4082 4098:5106 5122:6130 6146:7154 7170:8178 8194:9202 9218:10226 10242:11250 11266:12274 12290:13298 13314:14322 14338:15346 15362:16370" s="757" customFormat="1" ht="9.9499999999999993" customHeight="1" x14ac:dyDescent="0.3">
      <c r="A278" s="425"/>
      <c r="B278" s="425"/>
      <c r="C278" s="425"/>
      <c r="D278" s="426"/>
      <c r="E278" s="647"/>
      <c r="F278" s="647"/>
      <c r="G278" s="647"/>
      <c r="H278" s="647"/>
      <c r="I278" s="647"/>
      <c r="J278" s="647"/>
      <c r="K278" s="647"/>
      <c r="L278" s="647"/>
      <c r="M278" s="647"/>
      <c r="N278" s="647"/>
      <c r="O278" s="647"/>
      <c r="P278" s="448"/>
      <c r="Q278" s="448"/>
      <c r="R278" s="448"/>
      <c r="S278" s="448"/>
      <c r="T278" s="448"/>
      <c r="U278" s="448"/>
      <c r="V278" s="448"/>
      <c r="W278" s="448"/>
      <c r="X278" s="448"/>
      <c r="Y278" s="448"/>
      <c r="Z278" s="448"/>
      <c r="AA278" s="448"/>
      <c r="AB278" s="448"/>
      <c r="AC278" s="448"/>
      <c r="AD278" s="448"/>
    </row>
    <row r="279" spans="1:1010 1026:2034 2050:3058 3074:4082 4098:5106 5122:6130 6146:7154 7170:8178 8194:9202 9218:10226 10242:11250 11266:12274 12290:13298 13314:14322 14338:15346 15362:16370" s="757" customFormat="1" x14ac:dyDescent="0.3">
      <c r="A279" s="425"/>
      <c r="B279" s="902" t="s">
        <v>19</v>
      </c>
      <c r="C279" s="436" t="s">
        <v>46</v>
      </c>
      <c r="D279" s="436" t="s">
        <v>385</v>
      </c>
      <c r="E279" s="644">
        <v>1.2</v>
      </c>
      <c r="F279" s="644">
        <v>1.2</v>
      </c>
      <c r="G279" s="644">
        <v>1.2</v>
      </c>
      <c r="H279" s="644">
        <v>1.2</v>
      </c>
      <c r="I279" s="644">
        <v>1.2</v>
      </c>
      <c r="J279" s="644">
        <v>1.2</v>
      </c>
      <c r="K279" s="644">
        <v>1.2</v>
      </c>
      <c r="L279" s="644">
        <v>1.2</v>
      </c>
      <c r="M279" s="644">
        <v>1.2</v>
      </c>
      <c r="N279" s="644">
        <v>1.2</v>
      </c>
      <c r="O279" s="644">
        <v>1.2</v>
      </c>
      <c r="P279" s="446">
        <f>+O279</f>
        <v>1.2</v>
      </c>
      <c r="Q279" s="446">
        <f t="shared" ref="Q279:AC279" si="124">+P279</f>
        <v>1.2</v>
      </c>
      <c r="R279" s="446">
        <f t="shared" si="124"/>
        <v>1.2</v>
      </c>
      <c r="S279" s="446">
        <f t="shared" si="124"/>
        <v>1.2</v>
      </c>
      <c r="T279" s="446">
        <f t="shared" si="124"/>
        <v>1.2</v>
      </c>
      <c r="U279" s="446">
        <f t="shared" si="124"/>
        <v>1.2</v>
      </c>
      <c r="V279" s="446">
        <f t="shared" si="124"/>
        <v>1.2</v>
      </c>
      <c r="W279" s="446">
        <f t="shared" si="124"/>
        <v>1.2</v>
      </c>
      <c r="X279" s="446">
        <f t="shared" si="124"/>
        <v>1.2</v>
      </c>
      <c r="Y279" s="446">
        <f t="shared" si="124"/>
        <v>1.2</v>
      </c>
      <c r="Z279" s="446">
        <f t="shared" si="124"/>
        <v>1.2</v>
      </c>
      <c r="AA279" s="446">
        <f t="shared" si="124"/>
        <v>1.2</v>
      </c>
      <c r="AB279" s="446">
        <f t="shared" si="124"/>
        <v>1.2</v>
      </c>
      <c r="AC279" s="446">
        <f t="shared" si="124"/>
        <v>1.2</v>
      </c>
      <c r="AD279" s="446"/>
    </row>
    <row r="280" spans="1:1010 1026:2034 2050:3058 3074:4082 4098:5106 5122:6130 6146:7154 7170:8178 8194:9202 9218:10226 10242:11250 11266:12274 12290:13298 13314:14322 14338:15346 15362:16370" s="757" customFormat="1" x14ac:dyDescent="0.3">
      <c r="A280" s="425"/>
      <c r="B280" s="902"/>
      <c r="C280" s="436" t="s">
        <v>61</v>
      </c>
      <c r="D280" s="436" t="s">
        <v>385</v>
      </c>
      <c r="E280" s="665"/>
      <c r="F280" s="665"/>
      <c r="G280" s="665"/>
      <c r="H280" s="665"/>
      <c r="I280" s="665"/>
      <c r="J280" s="665"/>
      <c r="K280" s="665"/>
      <c r="L280" s="665"/>
      <c r="M280" s="665"/>
      <c r="N280" s="665"/>
      <c r="O280" s="665"/>
      <c r="P280" s="446">
        <f>+O280</f>
        <v>0</v>
      </c>
      <c r="Q280" s="446">
        <f t="shared" ref="Q280:AC280" si="125">+P280</f>
        <v>0</v>
      </c>
      <c r="R280" s="446">
        <f t="shared" si="125"/>
        <v>0</v>
      </c>
      <c r="S280" s="446">
        <f t="shared" si="125"/>
        <v>0</v>
      </c>
      <c r="T280" s="446">
        <f t="shared" si="125"/>
        <v>0</v>
      </c>
      <c r="U280" s="446">
        <f t="shared" si="125"/>
        <v>0</v>
      </c>
      <c r="V280" s="446">
        <f t="shared" si="125"/>
        <v>0</v>
      </c>
      <c r="W280" s="446">
        <f t="shared" si="125"/>
        <v>0</v>
      </c>
      <c r="X280" s="446">
        <f t="shared" si="125"/>
        <v>0</v>
      </c>
      <c r="Y280" s="446">
        <f t="shared" si="125"/>
        <v>0</v>
      </c>
      <c r="Z280" s="446">
        <f t="shared" si="125"/>
        <v>0</v>
      </c>
      <c r="AA280" s="446">
        <f t="shared" si="125"/>
        <v>0</v>
      </c>
      <c r="AB280" s="446">
        <f t="shared" si="125"/>
        <v>0</v>
      </c>
      <c r="AC280" s="446">
        <f t="shared" si="125"/>
        <v>0</v>
      </c>
      <c r="AD280" s="446"/>
    </row>
    <row r="281" spans="1:1010 1026:2034 2050:3058 3074:4082 4098:5106 5122:6130 6146:7154 7170:8178 8194:9202 9218:10226 10242:11250 11266:12274 12290:13298 13314:14322 14338:15346 15362:16370" s="757" customFormat="1" ht="9.9499999999999993" customHeight="1" x14ac:dyDescent="0.3">
      <c r="A281" s="425"/>
      <c r="B281" s="425"/>
      <c r="C281" s="425"/>
      <c r="D281" s="426"/>
      <c r="E281" s="647"/>
      <c r="F281" s="647"/>
      <c r="G281" s="647"/>
      <c r="H281" s="647"/>
      <c r="I281" s="647"/>
      <c r="J281" s="647"/>
      <c r="K281" s="647"/>
      <c r="L281" s="647"/>
      <c r="M281" s="647"/>
      <c r="N281" s="647"/>
      <c r="O281" s="647"/>
      <c r="P281" s="448"/>
      <c r="Q281" s="448"/>
      <c r="R281" s="448"/>
      <c r="S281" s="448"/>
      <c r="T281" s="448"/>
      <c r="U281" s="448"/>
      <c r="V281" s="448"/>
      <c r="W281" s="448"/>
      <c r="X281" s="448"/>
      <c r="Y281" s="448"/>
      <c r="Z281" s="448"/>
      <c r="AA281" s="448"/>
      <c r="AB281" s="448"/>
      <c r="AC281" s="448"/>
      <c r="AD281" s="448"/>
    </row>
    <row r="282" spans="1:1010 1026:2034 2050:3058 3074:4082 4098:5106 5122:6130 6146:7154 7170:8178 8194:9202 9218:10226 10242:11250 11266:12274 12290:13298 13314:14322 14338:15346 15362:16370" s="757" customFormat="1" x14ac:dyDescent="0.3">
      <c r="A282" s="425"/>
      <c r="B282" s="902" t="s">
        <v>148</v>
      </c>
      <c r="C282" s="436" t="s">
        <v>46</v>
      </c>
      <c r="D282" s="436" t="s">
        <v>149</v>
      </c>
      <c r="E282" s="658">
        <f>'Basic input'!F106</f>
        <v>1.3</v>
      </c>
      <c r="F282" s="658">
        <f>E282*(1+'Basic input'!$F$107)</f>
        <v>1.3260000000000001</v>
      </c>
      <c r="G282" s="658">
        <f>F282*(1+'Basic input'!$F$107)</f>
        <v>1.3525200000000002</v>
      </c>
      <c r="H282" s="658">
        <f>G282*(1+'Basic input'!$F$107)</f>
        <v>1.3795704000000002</v>
      </c>
      <c r="I282" s="658">
        <f>H282*(1+'Basic input'!$F$107)</f>
        <v>1.4071618080000001</v>
      </c>
      <c r="J282" s="658">
        <f>I282*(1+'Basic input'!$F$107)</f>
        <v>1.4353050441600002</v>
      </c>
      <c r="K282" s="658">
        <f>J282*(1+'Basic input'!$F$107)</f>
        <v>1.4640111450432003</v>
      </c>
      <c r="L282" s="658">
        <f>K282*(1+'Basic input'!$F$107)</f>
        <v>1.4932913679440643</v>
      </c>
      <c r="M282" s="658">
        <f>L282*(1+'Basic input'!$F$107)</f>
        <v>1.5231571953029455</v>
      </c>
      <c r="N282" s="658">
        <f>M282*(1+'Basic input'!$F$107)</f>
        <v>1.5536203392090044</v>
      </c>
      <c r="O282" s="658">
        <f>N282*(1+'Basic input'!$F$107)</f>
        <v>1.5846927459931845</v>
      </c>
      <c r="P282" s="358">
        <f>O282*(1+'Basic input'!$F$107)</f>
        <v>1.6163866009130483</v>
      </c>
      <c r="Q282" s="358">
        <f>P282*(1+'Basic input'!$F$107)</f>
        <v>1.6487143329313092</v>
      </c>
      <c r="R282" s="358">
        <f>Q282*(1+'Basic input'!$F$107)</f>
        <v>1.6816886195899354</v>
      </c>
      <c r="S282" s="358">
        <f>R282*(1+'Basic input'!$F$107)</f>
        <v>1.7153223919817342</v>
      </c>
      <c r="T282" s="358">
        <f>S282*(1+'Basic input'!$F$107)</f>
        <v>1.7496288398213689</v>
      </c>
      <c r="U282" s="358">
        <f>T282*(1+'Basic input'!$F$107)</f>
        <v>1.7846214166177963</v>
      </c>
      <c r="V282" s="358">
        <f>U282*(1+'Basic input'!$F$107)</f>
        <v>1.8203138449501521</v>
      </c>
      <c r="W282" s="358">
        <f>V282*(1+'Basic input'!$F$107)</f>
        <v>1.8567201218491551</v>
      </c>
      <c r="X282" s="358">
        <f>W282*(1+'Basic input'!$F$107)</f>
        <v>1.8938545242861382</v>
      </c>
      <c r="Y282" s="358">
        <f>X282*(1+'Basic input'!$F$107)</f>
        <v>1.9317316147718611</v>
      </c>
      <c r="Z282" s="358">
        <f>Y282*(1+'Basic input'!$F$107)</f>
        <v>1.9703662470672982</v>
      </c>
      <c r="AA282" s="358">
        <f>Z282*(1+'Basic input'!$F$107)</f>
        <v>2.009773572008644</v>
      </c>
      <c r="AB282" s="358">
        <f>AA282*(1+'Basic input'!$F$107)</f>
        <v>2.0499690434488169</v>
      </c>
      <c r="AC282" s="358">
        <f>AB282*(1+'Basic input'!$F$107)</f>
        <v>2.0909684243177935</v>
      </c>
      <c r="AD282" s="358"/>
    </row>
    <row r="283" spans="1:1010 1026:2034 2050:3058 3074:4082 4098:5106 5122:6130 6146:7154 7170:8178 8194:9202 9218:10226 10242:11250 11266:12274 12290:13298 13314:14322 14338:15346 15362:16370" s="757" customFormat="1" x14ac:dyDescent="0.3">
      <c r="A283" s="425"/>
      <c r="B283" s="902"/>
      <c r="C283" s="436" t="s">
        <v>61</v>
      </c>
      <c r="D283" s="436" t="s">
        <v>149</v>
      </c>
      <c r="E283" s="646"/>
      <c r="F283" s="646"/>
      <c r="G283" s="646"/>
      <c r="H283" s="646"/>
      <c r="I283" s="646"/>
      <c r="J283" s="646"/>
      <c r="K283" s="646"/>
      <c r="L283" s="646"/>
      <c r="M283" s="646"/>
      <c r="N283" s="646"/>
      <c r="O283" s="646"/>
      <c r="P283" s="358">
        <f>O283*(1+'Basic input'!$F$107)</f>
        <v>0</v>
      </c>
      <c r="Q283" s="358">
        <f>P283*(1+'Basic input'!$F$107)</f>
        <v>0</v>
      </c>
      <c r="R283" s="358">
        <f>Q283*(1+'Basic input'!$F$107)</f>
        <v>0</v>
      </c>
      <c r="S283" s="358">
        <f>R283*(1+'Basic input'!$F$107)</f>
        <v>0</v>
      </c>
      <c r="T283" s="358">
        <f>S283*(1+'Basic input'!$F$107)</f>
        <v>0</v>
      </c>
      <c r="U283" s="358">
        <f>T283*(1+'Basic input'!$F$107)</f>
        <v>0</v>
      </c>
      <c r="V283" s="358">
        <f>U283*(1+'Basic input'!$F$107)</f>
        <v>0</v>
      </c>
      <c r="W283" s="358">
        <f>V283*(1+'Basic input'!$F$107)</f>
        <v>0</v>
      </c>
      <c r="X283" s="358">
        <f>W283*(1+'Basic input'!$F$107)</f>
        <v>0</v>
      </c>
      <c r="Y283" s="358">
        <f>X283*(1+'Basic input'!$F$107)</f>
        <v>0</v>
      </c>
      <c r="Z283" s="358">
        <f>Y283*(1+'Basic input'!$F$107)</f>
        <v>0</v>
      </c>
      <c r="AA283" s="358">
        <f>Z283*(1+'Basic input'!$F$107)</f>
        <v>0</v>
      </c>
      <c r="AB283" s="358">
        <f>AA283*(1+'Basic input'!$F$107)</f>
        <v>0</v>
      </c>
      <c r="AC283" s="358">
        <f>AB283*(1+'Basic input'!$F$107)</f>
        <v>0</v>
      </c>
      <c r="AD283" s="358"/>
    </row>
    <row r="284" spans="1:1010 1026:2034 2050:3058 3074:4082 4098:5106 5122:6130 6146:7154 7170:8178 8194:9202 9218:10226 10242:11250 11266:12274 12290:13298 13314:14322 14338:15346 15362:16370" s="757" customFormat="1" ht="9.9499999999999993" customHeight="1" x14ac:dyDescent="0.3">
      <c r="A284" s="425"/>
      <c r="B284" s="425"/>
      <c r="C284" s="425"/>
      <c r="D284" s="426"/>
      <c r="E284" s="647"/>
      <c r="F284" s="647"/>
      <c r="G284" s="647"/>
      <c r="H284" s="647"/>
      <c r="I284" s="647"/>
      <c r="J284" s="647"/>
      <c r="K284" s="647"/>
      <c r="L284" s="647"/>
      <c r="M284" s="647"/>
      <c r="N284" s="647"/>
      <c r="O284" s="647"/>
      <c r="P284" s="448"/>
      <c r="Q284" s="448"/>
      <c r="R284" s="448"/>
      <c r="S284" s="448"/>
      <c r="T284" s="448"/>
      <c r="U284" s="448"/>
      <c r="V284" s="448"/>
      <c r="W284" s="448"/>
      <c r="X284" s="448"/>
      <c r="Y284" s="448"/>
      <c r="Z284" s="448"/>
      <c r="AA284" s="448"/>
      <c r="AB284" s="448"/>
      <c r="AC284" s="448"/>
      <c r="AD284" s="448"/>
    </row>
    <row r="285" spans="1:1010 1026:2034 2050:3058 3074:4082 4098:5106 5122:6130 6146:7154 7170:8178 8194:9202 9218:10226 10242:11250 11266:12274 12290:13298 13314:14322 14338:15346 15362:16370" s="757" customFormat="1" x14ac:dyDescent="0.3">
      <c r="A285" s="425"/>
      <c r="B285" s="453" t="s">
        <v>35</v>
      </c>
      <c r="C285" s="436" t="s">
        <v>46</v>
      </c>
      <c r="D285" s="436" t="s">
        <v>4</v>
      </c>
      <c r="E285" s="650">
        <v>1</v>
      </c>
      <c r="F285" s="650">
        <v>1</v>
      </c>
      <c r="G285" s="650">
        <v>1</v>
      </c>
      <c r="H285" s="650">
        <v>1</v>
      </c>
      <c r="I285" s="650">
        <v>1</v>
      </c>
      <c r="J285" s="650">
        <v>1</v>
      </c>
      <c r="K285" s="650">
        <v>1</v>
      </c>
      <c r="L285" s="650">
        <v>1</v>
      </c>
      <c r="M285" s="650">
        <v>1</v>
      </c>
      <c r="N285" s="650">
        <v>1</v>
      </c>
      <c r="O285" s="650">
        <v>1</v>
      </c>
      <c r="P285" s="605">
        <f>+O285</f>
        <v>1</v>
      </c>
      <c r="Q285" s="605">
        <f t="shared" ref="Q285:AC285" si="126">+P285</f>
        <v>1</v>
      </c>
      <c r="R285" s="605">
        <f t="shared" si="126"/>
        <v>1</v>
      </c>
      <c r="S285" s="605">
        <f t="shared" si="126"/>
        <v>1</v>
      </c>
      <c r="T285" s="605">
        <f t="shared" si="126"/>
        <v>1</v>
      </c>
      <c r="U285" s="605">
        <f t="shared" si="126"/>
        <v>1</v>
      </c>
      <c r="V285" s="605">
        <f t="shared" si="126"/>
        <v>1</v>
      </c>
      <c r="W285" s="605">
        <f t="shared" si="126"/>
        <v>1</v>
      </c>
      <c r="X285" s="605">
        <f t="shared" si="126"/>
        <v>1</v>
      </c>
      <c r="Y285" s="605">
        <f t="shared" si="126"/>
        <v>1</v>
      </c>
      <c r="Z285" s="605">
        <f t="shared" si="126"/>
        <v>1</v>
      </c>
      <c r="AA285" s="605">
        <f t="shared" si="126"/>
        <v>1</v>
      </c>
      <c r="AB285" s="605">
        <f t="shared" si="126"/>
        <v>1</v>
      </c>
      <c r="AC285" s="605">
        <f t="shared" si="126"/>
        <v>1</v>
      </c>
      <c r="AD285" s="605"/>
    </row>
    <row r="286" spans="1:1010 1026:2034 2050:3058 3074:4082 4098:5106 5122:6130 6146:7154 7170:8178 8194:9202 9218:10226 10242:11250 11266:12274 12290:13298 13314:14322 14338:15346 15362:16370" s="757" customFormat="1" ht="9.9499999999999993" customHeight="1" x14ac:dyDescent="0.3">
      <c r="A286" s="425"/>
      <c r="B286" s="425"/>
      <c r="C286" s="426"/>
      <c r="D286" s="425"/>
      <c r="E286" s="647"/>
      <c r="F286" s="647"/>
      <c r="G286" s="647"/>
      <c r="H286" s="647"/>
      <c r="I286" s="647"/>
      <c r="J286" s="647"/>
      <c r="K286" s="647"/>
      <c r="L286" s="647"/>
      <c r="M286" s="647"/>
      <c r="N286" s="647"/>
      <c r="O286" s="647"/>
      <c r="P286" s="611"/>
      <c r="Q286" s="611"/>
      <c r="R286" s="611"/>
      <c r="S286" s="611"/>
      <c r="T286" s="611"/>
      <c r="U286" s="611"/>
      <c r="V286" s="611"/>
      <c r="W286" s="611"/>
      <c r="X286" s="611"/>
      <c r="Y286" s="611"/>
      <c r="Z286" s="611"/>
      <c r="AA286" s="611"/>
      <c r="AB286" s="611"/>
      <c r="AC286" s="611"/>
      <c r="AD286" s="611"/>
      <c r="AH286" s="782"/>
      <c r="AX286" s="782"/>
      <c r="BN286" s="782"/>
      <c r="CD286" s="782"/>
      <c r="CT286" s="782"/>
      <c r="DJ286" s="782"/>
      <c r="DZ286" s="782"/>
      <c r="EP286" s="782"/>
      <c r="FF286" s="782"/>
      <c r="FV286" s="782"/>
      <c r="GL286" s="782"/>
      <c r="HB286" s="782"/>
      <c r="HR286" s="782"/>
      <c r="IH286" s="782"/>
      <c r="IX286" s="782"/>
      <c r="JN286" s="782"/>
      <c r="KD286" s="782"/>
      <c r="KT286" s="782"/>
      <c r="LJ286" s="782"/>
      <c r="LZ286" s="782"/>
      <c r="MP286" s="782"/>
      <c r="NF286" s="782"/>
      <c r="NV286" s="782"/>
      <c r="OL286" s="782"/>
      <c r="PB286" s="782"/>
      <c r="PR286" s="782"/>
      <c r="QH286" s="782"/>
      <c r="QX286" s="782"/>
      <c r="RN286" s="782"/>
      <c r="SD286" s="782"/>
      <c r="ST286" s="782"/>
      <c r="TJ286" s="782"/>
      <c r="TZ286" s="782"/>
      <c r="UP286" s="782"/>
      <c r="VF286" s="782"/>
      <c r="VV286" s="782"/>
      <c r="WL286" s="782"/>
      <c r="XB286" s="782"/>
      <c r="XR286" s="782"/>
      <c r="YH286" s="782"/>
      <c r="YX286" s="782"/>
      <c r="ZN286" s="782"/>
      <c r="AAD286" s="782"/>
      <c r="AAT286" s="782"/>
      <c r="ABJ286" s="782"/>
      <c r="ABZ286" s="782"/>
      <c r="ACP286" s="782"/>
      <c r="ADF286" s="782"/>
      <c r="ADV286" s="782"/>
      <c r="AEL286" s="782"/>
      <c r="AFB286" s="782"/>
      <c r="AFR286" s="782"/>
      <c r="AGH286" s="782"/>
      <c r="AGX286" s="782"/>
      <c r="AHN286" s="782"/>
      <c r="AID286" s="782"/>
      <c r="AIT286" s="782"/>
      <c r="AJJ286" s="782"/>
      <c r="AJZ286" s="782"/>
      <c r="AKP286" s="782"/>
      <c r="ALF286" s="782"/>
      <c r="ALV286" s="782"/>
      <c r="AML286" s="782"/>
      <c r="ANB286" s="782"/>
      <c r="ANR286" s="782"/>
      <c r="AOH286" s="782"/>
      <c r="AOX286" s="782"/>
      <c r="APN286" s="782"/>
      <c r="AQD286" s="782"/>
      <c r="AQT286" s="782"/>
      <c r="ARJ286" s="782"/>
      <c r="ARZ286" s="782"/>
      <c r="ASP286" s="782"/>
      <c r="ATF286" s="782"/>
      <c r="ATV286" s="782"/>
      <c r="AUL286" s="782"/>
      <c r="AVB286" s="782"/>
      <c r="AVR286" s="782"/>
      <c r="AWH286" s="782"/>
      <c r="AWX286" s="782"/>
      <c r="AXN286" s="782"/>
      <c r="AYD286" s="782"/>
      <c r="AYT286" s="782"/>
      <c r="AZJ286" s="782"/>
      <c r="AZZ286" s="782"/>
      <c r="BAP286" s="782"/>
      <c r="BBF286" s="782"/>
      <c r="BBV286" s="782"/>
      <c r="BCL286" s="782"/>
      <c r="BDB286" s="782"/>
      <c r="BDR286" s="782"/>
      <c r="BEH286" s="782"/>
      <c r="BEX286" s="782"/>
      <c r="BFN286" s="782"/>
      <c r="BGD286" s="782"/>
      <c r="BGT286" s="782"/>
      <c r="BHJ286" s="782"/>
      <c r="BHZ286" s="782"/>
      <c r="BIP286" s="782"/>
      <c r="BJF286" s="782"/>
      <c r="BJV286" s="782"/>
      <c r="BKL286" s="782"/>
      <c r="BLB286" s="782"/>
      <c r="BLR286" s="782"/>
      <c r="BMH286" s="782"/>
      <c r="BMX286" s="782"/>
      <c r="BNN286" s="782"/>
      <c r="BOD286" s="782"/>
      <c r="BOT286" s="782"/>
      <c r="BPJ286" s="782"/>
      <c r="BPZ286" s="782"/>
      <c r="BQP286" s="782"/>
      <c r="BRF286" s="782"/>
      <c r="BRV286" s="782"/>
      <c r="BSL286" s="782"/>
      <c r="BTB286" s="782"/>
      <c r="BTR286" s="782"/>
      <c r="BUH286" s="782"/>
      <c r="BUX286" s="782"/>
      <c r="BVN286" s="782"/>
      <c r="BWD286" s="782"/>
      <c r="BWT286" s="782"/>
      <c r="BXJ286" s="782"/>
      <c r="BXZ286" s="782"/>
      <c r="BYP286" s="782"/>
      <c r="BZF286" s="782"/>
      <c r="BZV286" s="782"/>
      <c r="CAL286" s="782"/>
      <c r="CBB286" s="782"/>
      <c r="CBR286" s="782"/>
      <c r="CCH286" s="782"/>
      <c r="CCX286" s="782"/>
      <c r="CDN286" s="782"/>
      <c r="CED286" s="782"/>
      <c r="CET286" s="782"/>
      <c r="CFJ286" s="782"/>
      <c r="CFZ286" s="782"/>
      <c r="CGP286" s="782"/>
      <c r="CHF286" s="782"/>
      <c r="CHV286" s="782"/>
      <c r="CIL286" s="782"/>
      <c r="CJB286" s="782"/>
      <c r="CJR286" s="782"/>
      <c r="CKH286" s="782"/>
      <c r="CKX286" s="782"/>
      <c r="CLN286" s="782"/>
      <c r="CMD286" s="782"/>
      <c r="CMT286" s="782"/>
      <c r="CNJ286" s="782"/>
      <c r="CNZ286" s="782"/>
      <c r="COP286" s="782"/>
      <c r="CPF286" s="782"/>
      <c r="CPV286" s="782"/>
      <c r="CQL286" s="782"/>
      <c r="CRB286" s="782"/>
      <c r="CRR286" s="782"/>
      <c r="CSH286" s="782"/>
      <c r="CSX286" s="782"/>
      <c r="CTN286" s="782"/>
      <c r="CUD286" s="782"/>
      <c r="CUT286" s="782"/>
      <c r="CVJ286" s="782"/>
      <c r="CVZ286" s="782"/>
      <c r="CWP286" s="782"/>
      <c r="CXF286" s="782"/>
      <c r="CXV286" s="782"/>
      <c r="CYL286" s="782"/>
      <c r="CZB286" s="782"/>
      <c r="CZR286" s="782"/>
      <c r="DAH286" s="782"/>
      <c r="DAX286" s="782"/>
      <c r="DBN286" s="782"/>
      <c r="DCD286" s="782"/>
      <c r="DCT286" s="782"/>
      <c r="DDJ286" s="782"/>
      <c r="DDZ286" s="782"/>
      <c r="DEP286" s="782"/>
      <c r="DFF286" s="782"/>
      <c r="DFV286" s="782"/>
      <c r="DGL286" s="782"/>
      <c r="DHB286" s="782"/>
      <c r="DHR286" s="782"/>
      <c r="DIH286" s="782"/>
      <c r="DIX286" s="782"/>
      <c r="DJN286" s="782"/>
      <c r="DKD286" s="782"/>
      <c r="DKT286" s="782"/>
      <c r="DLJ286" s="782"/>
      <c r="DLZ286" s="782"/>
      <c r="DMP286" s="782"/>
      <c r="DNF286" s="782"/>
      <c r="DNV286" s="782"/>
      <c r="DOL286" s="782"/>
      <c r="DPB286" s="782"/>
      <c r="DPR286" s="782"/>
      <c r="DQH286" s="782"/>
      <c r="DQX286" s="782"/>
      <c r="DRN286" s="782"/>
      <c r="DSD286" s="782"/>
      <c r="DST286" s="782"/>
      <c r="DTJ286" s="782"/>
      <c r="DTZ286" s="782"/>
      <c r="DUP286" s="782"/>
      <c r="DVF286" s="782"/>
      <c r="DVV286" s="782"/>
      <c r="DWL286" s="782"/>
      <c r="DXB286" s="782"/>
      <c r="DXR286" s="782"/>
      <c r="DYH286" s="782"/>
      <c r="DYX286" s="782"/>
      <c r="DZN286" s="782"/>
      <c r="EAD286" s="782"/>
      <c r="EAT286" s="782"/>
      <c r="EBJ286" s="782"/>
      <c r="EBZ286" s="782"/>
      <c r="ECP286" s="782"/>
      <c r="EDF286" s="782"/>
      <c r="EDV286" s="782"/>
      <c r="EEL286" s="782"/>
      <c r="EFB286" s="782"/>
      <c r="EFR286" s="782"/>
      <c r="EGH286" s="782"/>
      <c r="EGX286" s="782"/>
      <c r="EHN286" s="782"/>
      <c r="EID286" s="782"/>
      <c r="EIT286" s="782"/>
      <c r="EJJ286" s="782"/>
      <c r="EJZ286" s="782"/>
      <c r="EKP286" s="782"/>
      <c r="ELF286" s="782"/>
      <c r="ELV286" s="782"/>
      <c r="EML286" s="782"/>
      <c r="ENB286" s="782"/>
      <c r="ENR286" s="782"/>
      <c r="EOH286" s="782"/>
      <c r="EOX286" s="782"/>
      <c r="EPN286" s="782"/>
      <c r="EQD286" s="782"/>
      <c r="EQT286" s="782"/>
      <c r="ERJ286" s="782"/>
      <c r="ERZ286" s="782"/>
      <c r="ESP286" s="782"/>
      <c r="ETF286" s="782"/>
      <c r="ETV286" s="782"/>
      <c r="EUL286" s="782"/>
      <c r="EVB286" s="782"/>
      <c r="EVR286" s="782"/>
      <c r="EWH286" s="782"/>
      <c r="EWX286" s="782"/>
      <c r="EXN286" s="782"/>
      <c r="EYD286" s="782"/>
      <c r="EYT286" s="782"/>
      <c r="EZJ286" s="782"/>
      <c r="EZZ286" s="782"/>
      <c r="FAP286" s="782"/>
      <c r="FBF286" s="782"/>
      <c r="FBV286" s="782"/>
      <c r="FCL286" s="782"/>
      <c r="FDB286" s="782"/>
      <c r="FDR286" s="782"/>
      <c r="FEH286" s="782"/>
      <c r="FEX286" s="782"/>
      <c r="FFN286" s="782"/>
      <c r="FGD286" s="782"/>
      <c r="FGT286" s="782"/>
      <c r="FHJ286" s="782"/>
      <c r="FHZ286" s="782"/>
      <c r="FIP286" s="782"/>
      <c r="FJF286" s="782"/>
      <c r="FJV286" s="782"/>
      <c r="FKL286" s="782"/>
      <c r="FLB286" s="782"/>
      <c r="FLR286" s="782"/>
      <c r="FMH286" s="782"/>
      <c r="FMX286" s="782"/>
      <c r="FNN286" s="782"/>
      <c r="FOD286" s="782"/>
      <c r="FOT286" s="782"/>
      <c r="FPJ286" s="782"/>
      <c r="FPZ286" s="782"/>
      <c r="FQP286" s="782"/>
      <c r="FRF286" s="782"/>
      <c r="FRV286" s="782"/>
      <c r="FSL286" s="782"/>
      <c r="FTB286" s="782"/>
      <c r="FTR286" s="782"/>
      <c r="FUH286" s="782"/>
      <c r="FUX286" s="782"/>
      <c r="FVN286" s="782"/>
      <c r="FWD286" s="782"/>
      <c r="FWT286" s="782"/>
      <c r="FXJ286" s="782"/>
      <c r="FXZ286" s="782"/>
      <c r="FYP286" s="782"/>
      <c r="FZF286" s="782"/>
      <c r="FZV286" s="782"/>
      <c r="GAL286" s="782"/>
      <c r="GBB286" s="782"/>
      <c r="GBR286" s="782"/>
      <c r="GCH286" s="782"/>
      <c r="GCX286" s="782"/>
      <c r="GDN286" s="782"/>
      <c r="GED286" s="782"/>
      <c r="GET286" s="782"/>
      <c r="GFJ286" s="782"/>
      <c r="GFZ286" s="782"/>
      <c r="GGP286" s="782"/>
      <c r="GHF286" s="782"/>
      <c r="GHV286" s="782"/>
      <c r="GIL286" s="782"/>
      <c r="GJB286" s="782"/>
      <c r="GJR286" s="782"/>
      <c r="GKH286" s="782"/>
      <c r="GKX286" s="782"/>
      <c r="GLN286" s="782"/>
      <c r="GMD286" s="782"/>
      <c r="GMT286" s="782"/>
      <c r="GNJ286" s="782"/>
      <c r="GNZ286" s="782"/>
      <c r="GOP286" s="782"/>
      <c r="GPF286" s="782"/>
      <c r="GPV286" s="782"/>
      <c r="GQL286" s="782"/>
      <c r="GRB286" s="782"/>
      <c r="GRR286" s="782"/>
      <c r="GSH286" s="782"/>
      <c r="GSX286" s="782"/>
      <c r="GTN286" s="782"/>
      <c r="GUD286" s="782"/>
      <c r="GUT286" s="782"/>
      <c r="GVJ286" s="782"/>
      <c r="GVZ286" s="782"/>
      <c r="GWP286" s="782"/>
      <c r="GXF286" s="782"/>
      <c r="GXV286" s="782"/>
      <c r="GYL286" s="782"/>
      <c r="GZB286" s="782"/>
      <c r="GZR286" s="782"/>
      <c r="HAH286" s="782"/>
      <c r="HAX286" s="782"/>
      <c r="HBN286" s="782"/>
      <c r="HCD286" s="782"/>
      <c r="HCT286" s="782"/>
      <c r="HDJ286" s="782"/>
      <c r="HDZ286" s="782"/>
      <c r="HEP286" s="782"/>
      <c r="HFF286" s="782"/>
      <c r="HFV286" s="782"/>
      <c r="HGL286" s="782"/>
      <c r="HHB286" s="782"/>
      <c r="HHR286" s="782"/>
      <c r="HIH286" s="782"/>
      <c r="HIX286" s="782"/>
      <c r="HJN286" s="782"/>
      <c r="HKD286" s="782"/>
      <c r="HKT286" s="782"/>
      <c r="HLJ286" s="782"/>
      <c r="HLZ286" s="782"/>
      <c r="HMP286" s="782"/>
      <c r="HNF286" s="782"/>
      <c r="HNV286" s="782"/>
      <c r="HOL286" s="782"/>
      <c r="HPB286" s="782"/>
      <c r="HPR286" s="782"/>
      <c r="HQH286" s="782"/>
      <c r="HQX286" s="782"/>
      <c r="HRN286" s="782"/>
      <c r="HSD286" s="782"/>
      <c r="HST286" s="782"/>
      <c r="HTJ286" s="782"/>
      <c r="HTZ286" s="782"/>
      <c r="HUP286" s="782"/>
      <c r="HVF286" s="782"/>
      <c r="HVV286" s="782"/>
      <c r="HWL286" s="782"/>
      <c r="HXB286" s="782"/>
      <c r="HXR286" s="782"/>
      <c r="HYH286" s="782"/>
      <c r="HYX286" s="782"/>
      <c r="HZN286" s="782"/>
      <c r="IAD286" s="782"/>
      <c r="IAT286" s="782"/>
      <c r="IBJ286" s="782"/>
      <c r="IBZ286" s="782"/>
      <c r="ICP286" s="782"/>
      <c r="IDF286" s="782"/>
      <c r="IDV286" s="782"/>
      <c r="IEL286" s="782"/>
      <c r="IFB286" s="782"/>
      <c r="IFR286" s="782"/>
      <c r="IGH286" s="782"/>
      <c r="IGX286" s="782"/>
      <c r="IHN286" s="782"/>
      <c r="IID286" s="782"/>
      <c r="IIT286" s="782"/>
      <c r="IJJ286" s="782"/>
      <c r="IJZ286" s="782"/>
      <c r="IKP286" s="782"/>
      <c r="ILF286" s="782"/>
      <c r="ILV286" s="782"/>
      <c r="IML286" s="782"/>
      <c r="INB286" s="782"/>
      <c r="INR286" s="782"/>
      <c r="IOH286" s="782"/>
      <c r="IOX286" s="782"/>
      <c r="IPN286" s="782"/>
      <c r="IQD286" s="782"/>
      <c r="IQT286" s="782"/>
      <c r="IRJ286" s="782"/>
      <c r="IRZ286" s="782"/>
      <c r="ISP286" s="782"/>
      <c r="ITF286" s="782"/>
      <c r="ITV286" s="782"/>
      <c r="IUL286" s="782"/>
      <c r="IVB286" s="782"/>
      <c r="IVR286" s="782"/>
      <c r="IWH286" s="782"/>
      <c r="IWX286" s="782"/>
      <c r="IXN286" s="782"/>
      <c r="IYD286" s="782"/>
      <c r="IYT286" s="782"/>
      <c r="IZJ286" s="782"/>
      <c r="IZZ286" s="782"/>
      <c r="JAP286" s="782"/>
      <c r="JBF286" s="782"/>
      <c r="JBV286" s="782"/>
      <c r="JCL286" s="782"/>
      <c r="JDB286" s="782"/>
      <c r="JDR286" s="782"/>
      <c r="JEH286" s="782"/>
      <c r="JEX286" s="782"/>
      <c r="JFN286" s="782"/>
      <c r="JGD286" s="782"/>
      <c r="JGT286" s="782"/>
      <c r="JHJ286" s="782"/>
      <c r="JHZ286" s="782"/>
      <c r="JIP286" s="782"/>
      <c r="JJF286" s="782"/>
      <c r="JJV286" s="782"/>
      <c r="JKL286" s="782"/>
      <c r="JLB286" s="782"/>
      <c r="JLR286" s="782"/>
      <c r="JMH286" s="782"/>
      <c r="JMX286" s="782"/>
      <c r="JNN286" s="782"/>
      <c r="JOD286" s="782"/>
      <c r="JOT286" s="782"/>
      <c r="JPJ286" s="782"/>
      <c r="JPZ286" s="782"/>
      <c r="JQP286" s="782"/>
      <c r="JRF286" s="782"/>
      <c r="JRV286" s="782"/>
      <c r="JSL286" s="782"/>
      <c r="JTB286" s="782"/>
      <c r="JTR286" s="782"/>
      <c r="JUH286" s="782"/>
      <c r="JUX286" s="782"/>
      <c r="JVN286" s="782"/>
      <c r="JWD286" s="782"/>
      <c r="JWT286" s="782"/>
      <c r="JXJ286" s="782"/>
      <c r="JXZ286" s="782"/>
      <c r="JYP286" s="782"/>
      <c r="JZF286" s="782"/>
      <c r="JZV286" s="782"/>
      <c r="KAL286" s="782"/>
      <c r="KBB286" s="782"/>
      <c r="KBR286" s="782"/>
      <c r="KCH286" s="782"/>
      <c r="KCX286" s="782"/>
      <c r="KDN286" s="782"/>
      <c r="KED286" s="782"/>
      <c r="KET286" s="782"/>
      <c r="KFJ286" s="782"/>
      <c r="KFZ286" s="782"/>
      <c r="KGP286" s="782"/>
      <c r="KHF286" s="782"/>
      <c r="KHV286" s="782"/>
      <c r="KIL286" s="782"/>
      <c r="KJB286" s="782"/>
      <c r="KJR286" s="782"/>
      <c r="KKH286" s="782"/>
      <c r="KKX286" s="782"/>
      <c r="KLN286" s="782"/>
      <c r="KMD286" s="782"/>
      <c r="KMT286" s="782"/>
      <c r="KNJ286" s="782"/>
      <c r="KNZ286" s="782"/>
      <c r="KOP286" s="782"/>
      <c r="KPF286" s="782"/>
      <c r="KPV286" s="782"/>
      <c r="KQL286" s="782"/>
      <c r="KRB286" s="782"/>
      <c r="KRR286" s="782"/>
      <c r="KSH286" s="782"/>
      <c r="KSX286" s="782"/>
      <c r="KTN286" s="782"/>
      <c r="KUD286" s="782"/>
      <c r="KUT286" s="782"/>
      <c r="KVJ286" s="782"/>
      <c r="KVZ286" s="782"/>
      <c r="KWP286" s="782"/>
      <c r="KXF286" s="782"/>
      <c r="KXV286" s="782"/>
      <c r="KYL286" s="782"/>
      <c r="KZB286" s="782"/>
      <c r="KZR286" s="782"/>
      <c r="LAH286" s="782"/>
      <c r="LAX286" s="782"/>
      <c r="LBN286" s="782"/>
      <c r="LCD286" s="782"/>
      <c r="LCT286" s="782"/>
      <c r="LDJ286" s="782"/>
      <c r="LDZ286" s="782"/>
      <c r="LEP286" s="782"/>
      <c r="LFF286" s="782"/>
      <c r="LFV286" s="782"/>
      <c r="LGL286" s="782"/>
      <c r="LHB286" s="782"/>
      <c r="LHR286" s="782"/>
      <c r="LIH286" s="782"/>
      <c r="LIX286" s="782"/>
      <c r="LJN286" s="782"/>
      <c r="LKD286" s="782"/>
      <c r="LKT286" s="782"/>
      <c r="LLJ286" s="782"/>
      <c r="LLZ286" s="782"/>
      <c r="LMP286" s="782"/>
      <c r="LNF286" s="782"/>
      <c r="LNV286" s="782"/>
      <c r="LOL286" s="782"/>
      <c r="LPB286" s="782"/>
      <c r="LPR286" s="782"/>
      <c r="LQH286" s="782"/>
      <c r="LQX286" s="782"/>
      <c r="LRN286" s="782"/>
      <c r="LSD286" s="782"/>
      <c r="LST286" s="782"/>
      <c r="LTJ286" s="782"/>
      <c r="LTZ286" s="782"/>
      <c r="LUP286" s="782"/>
      <c r="LVF286" s="782"/>
      <c r="LVV286" s="782"/>
      <c r="LWL286" s="782"/>
      <c r="LXB286" s="782"/>
      <c r="LXR286" s="782"/>
      <c r="LYH286" s="782"/>
      <c r="LYX286" s="782"/>
      <c r="LZN286" s="782"/>
      <c r="MAD286" s="782"/>
      <c r="MAT286" s="782"/>
      <c r="MBJ286" s="782"/>
      <c r="MBZ286" s="782"/>
      <c r="MCP286" s="782"/>
      <c r="MDF286" s="782"/>
      <c r="MDV286" s="782"/>
      <c r="MEL286" s="782"/>
      <c r="MFB286" s="782"/>
      <c r="MFR286" s="782"/>
      <c r="MGH286" s="782"/>
      <c r="MGX286" s="782"/>
      <c r="MHN286" s="782"/>
      <c r="MID286" s="782"/>
      <c r="MIT286" s="782"/>
      <c r="MJJ286" s="782"/>
      <c r="MJZ286" s="782"/>
      <c r="MKP286" s="782"/>
      <c r="MLF286" s="782"/>
      <c r="MLV286" s="782"/>
      <c r="MML286" s="782"/>
      <c r="MNB286" s="782"/>
      <c r="MNR286" s="782"/>
      <c r="MOH286" s="782"/>
      <c r="MOX286" s="782"/>
      <c r="MPN286" s="782"/>
      <c r="MQD286" s="782"/>
      <c r="MQT286" s="782"/>
      <c r="MRJ286" s="782"/>
      <c r="MRZ286" s="782"/>
      <c r="MSP286" s="782"/>
      <c r="MTF286" s="782"/>
      <c r="MTV286" s="782"/>
      <c r="MUL286" s="782"/>
      <c r="MVB286" s="782"/>
      <c r="MVR286" s="782"/>
      <c r="MWH286" s="782"/>
      <c r="MWX286" s="782"/>
      <c r="MXN286" s="782"/>
      <c r="MYD286" s="782"/>
      <c r="MYT286" s="782"/>
      <c r="MZJ286" s="782"/>
      <c r="MZZ286" s="782"/>
      <c r="NAP286" s="782"/>
      <c r="NBF286" s="782"/>
      <c r="NBV286" s="782"/>
      <c r="NCL286" s="782"/>
      <c r="NDB286" s="782"/>
      <c r="NDR286" s="782"/>
      <c r="NEH286" s="782"/>
      <c r="NEX286" s="782"/>
      <c r="NFN286" s="782"/>
      <c r="NGD286" s="782"/>
      <c r="NGT286" s="782"/>
      <c r="NHJ286" s="782"/>
      <c r="NHZ286" s="782"/>
      <c r="NIP286" s="782"/>
      <c r="NJF286" s="782"/>
      <c r="NJV286" s="782"/>
      <c r="NKL286" s="782"/>
      <c r="NLB286" s="782"/>
      <c r="NLR286" s="782"/>
      <c r="NMH286" s="782"/>
      <c r="NMX286" s="782"/>
      <c r="NNN286" s="782"/>
      <c r="NOD286" s="782"/>
      <c r="NOT286" s="782"/>
      <c r="NPJ286" s="782"/>
      <c r="NPZ286" s="782"/>
      <c r="NQP286" s="782"/>
      <c r="NRF286" s="782"/>
      <c r="NRV286" s="782"/>
      <c r="NSL286" s="782"/>
      <c r="NTB286" s="782"/>
      <c r="NTR286" s="782"/>
      <c r="NUH286" s="782"/>
      <c r="NUX286" s="782"/>
      <c r="NVN286" s="782"/>
      <c r="NWD286" s="782"/>
      <c r="NWT286" s="782"/>
      <c r="NXJ286" s="782"/>
      <c r="NXZ286" s="782"/>
      <c r="NYP286" s="782"/>
      <c r="NZF286" s="782"/>
      <c r="NZV286" s="782"/>
      <c r="OAL286" s="782"/>
      <c r="OBB286" s="782"/>
      <c r="OBR286" s="782"/>
      <c r="OCH286" s="782"/>
      <c r="OCX286" s="782"/>
      <c r="ODN286" s="782"/>
      <c r="OED286" s="782"/>
      <c r="OET286" s="782"/>
      <c r="OFJ286" s="782"/>
      <c r="OFZ286" s="782"/>
      <c r="OGP286" s="782"/>
      <c r="OHF286" s="782"/>
      <c r="OHV286" s="782"/>
      <c r="OIL286" s="782"/>
      <c r="OJB286" s="782"/>
      <c r="OJR286" s="782"/>
      <c r="OKH286" s="782"/>
      <c r="OKX286" s="782"/>
      <c r="OLN286" s="782"/>
      <c r="OMD286" s="782"/>
      <c r="OMT286" s="782"/>
      <c r="ONJ286" s="782"/>
      <c r="ONZ286" s="782"/>
      <c r="OOP286" s="782"/>
      <c r="OPF286" s="782"/>
      <c r="OPV286" s="782"/>
      <c r="OQL286" s="782"/>
      <c r="ORB286" s="782"/>
      <c r="ORR286" s="782"/>
      <c r="OSH286" s="782"/>
      <c r="OSX286" s="782"/>
      <c r="OTN286" s="782"/>
      <c r="OUD286" s="782"/>
      <c r="OUT286" s="782"/>
      <c r="OVJ286" s="782"/>
      <c r="OVZ286" s="782"/>
      <c r="OWP286" s="782"/>
      <c r="OXF286" s="782"/>
      <c r="OXV286" s="782"/>
      <c r="OYL286" s="782"/>
      <c r="OZB286" s="782"/>
      <c r="OZR286" s="782"/>
      <c r="PAH286" s="782"/>
      <c r="PAX286" s="782"/>
      <c r="PBN286" s="782"/>
      <c r="PCD286" s="782"/>
      <c r="PCT286" s="782"/>
      <c r="PDJ286" s="782"/>
      <c r="PDZ286" s="782"/>
      <c r="PEP286" s="782"/>
      <c r="PFF286" s="782"/>
      <c r="PFV286" s="782"/>
      <c r="PGL286" s="782"/>
      <c r="PHB286" s="782"/>
      <c r="PHR286" s="782"/>
      <c r="PIH286" s="782"/>
      <c r="PIX286" s="782"/>
      <c r="PJN286" s="782"/>
      <c r="PKD286" s="782"/>
      <c r="PKT286" s="782"/>
      <c r="PLJ286" s="782"/>
      <c r="PLZ286" s="782"/>
      <c r="PMP286" s="782"/>
      <c r="PNF286" s="782"/>
      <c r="PNV286" s="782"/>
      <c r="POL286" s="782"/>
      <c r="PPB286" s="782"/>
      <c r="PPR286" s="782"/>
      <c r="PQH286" s="782"/>
      <c r="PQX286" s="782"/>
      <c r="PRN286" s="782"/>
      <c r="PSD286" s="782"/>
      <c r="PST286" s="782"/>
      <c r="PTJ286" s="782"/>
      <c r="PTZ286" s="782"/>
      <c r="PUP286" s="782"/>
      <c r="PVF286" s="782"/>
      <c r="PVV286" s="782"/>
      <c r="PWL286" s="782"/>
      <c r="PXB286" s="782"/>
      <c r="PXR286" s="782"/>
      <c r="PYH286" s="782"/>
      <c r="PYX286" s="782"/>
      <c r="PZN286" s="782"/>
      <c r="QAD286" s="782"/>
      <c r="QAT286" s="782"/>
      <c r="QBJ286" s="782"/>
      <c r="QBZ286" s="782"/>
      <c r="QCP286" s="782"/>
      <c r="QDF286" s="782"/>
      <c r="QDV286" s="782"/>
      <c r="QEL286" s="782"/>
      <c r="QFB286" s="782"/>
      <c r="QFR286" s="782"/>
      <c r="QGH286" s="782"/>
      <c r="QGX286" s="782"/>
      <c r="QHN286" s="782"/>
      <c r="QID286" s="782"/>
      <c r="QIT286" s="782"/>
      <c r="QJJ286" s="782"/>
      <c r="QJZ286" s="782"/>
      <c r="QKP286" s="782"/>
      <c r="QLF286" s="782"/>
      <c r="QLV286" s="782"/>
      <c r="QML286" s="782"/>
      <c r="QNB286" s="782"/>
      <c r="QNR286" s="782"/>
      <c r="QOH286" s="782"/>
      <c r="QOX286" s="782"/>
      <c r="QPN286" s="782"/>
      <c r="QQD286" s="782"/>
      <c r="QQT286" s="782"/>
      <c r="QRJ286" s="782"/>
      <c r="QRZ286" s="782"/>
      <c r="QSP286" s="782"/>
      <c r="QTF286" s="782"/>
      <c r="QTV286" s="782"/>
      <c r="QUL286" s="782"/>
      <c r="QVB286" s="782"/>
      <c r="QVR286" s="782"/>
      <c r="QWH286" s="782"/>
      <c r="QWX286" s="782"/>
      <c r="QXN286" s="782"/>
      <c r="QYD286" s="782"/>
      <c r="QYT286" s="782"/>
      <c r="QZJ286" s="782"/>
      <c r="QZZ286" s="782"/>
      <c r="RAP286" s="782"/>
      <c r="RBF286" s="782"/>
      <c r="RBV286" s="782"/>
      <c r="RCL286" s="782"/>
      <c r="RDB286" s="782"/>
      <c r="RDR286" s="782"/>
      <c r="REH286" s="782"/>
      <c r="REX286" s="782"/>
      <c r="RFN286" s="782"/>
      <c r="RGD286" s="782"/>
      <c r="RGT286" s="782"/>
      <c r="RHJ286" s="782"/>
      <c r="RHZ286" s="782"/>
      <c r="RIP286" s="782"/>
      <c r="RJF286" s="782"/>
      <c r="RJV286" s="782"/>
      <c r="RKL286" s="782"/>
      <c r="RLB286" s="782"/>
      <c r="RLR286" s="782"/>
      <c r="RMH286" s="782"/>
      <c r="RMX286" s="782"/>
      <c r="RNN286" s="782"/>
      <c r="ROD286" s="782"/>
      <c r="ROT286" s="782"/>
      <c r="RPJ286" s="782"/>
      <c r="RPZ286" s="782"/>
      <c r="RQP286" s="782"/>
      <c r="RRF286" s="782"/>
      <c r="RRV286" s="782"/>
      <c r="RSL286" s="782"/>
      <c r="RTB286" s="782"/>
      <c r="RTR286" s="782"/>
      <c r="RUH286" s="782"/>
      <c r="RUX286" s="782"/>
      <c r="RVN286" s="782"/>
      <c r="RWD286" s="782"/>
      <c r="RWT286" s="782"/>
      <c r="RXJ286" s="782"/>
      <c r="RXZ286" s="782"/>
      <c r="RYP286" s="782"/>
      <c r="RZF286" s="782"/>
      <c r="RZV286" s="782"/>
      <c r="SAL286" s="782"/>
      <c r="SBB286" s="782"/>
      <c r="SBR286" s="782"/>
      <c r="SCH286" s="782"/>
      <c r="SCX286" s="782"/>
      <c r="SDN286" s="782"/>
      <c r="SED286" s="782"/>
      <c r="SET286" s="782"/>
      <c r="SFJ286" s="782"/>
      <c r="SFZ286" s="782"/>
      <c r="SGP286" s="782"/>
      <c r="SHF286" s="782"/>
      <c r="SHV286" s="782"/>
      <c r="SIL286" s="782"/>
      <c r="SJB286" s="782"/>
      <c r="SJR286" s="782"/>
      <c r="SKH286" s="782"/>
      <c r="SKX286" s="782"/>
      <c r="SLN286" s="782"/>
      <c r="SMD286" s="782"/>
      <c r="SMT286" s="782"/>
      <c r="SNJ286" s="782"/>
      <c r="SNZ286" s="782"/>
      <c r="SOP286" s="782"/>
      <c r="SPF286" s="782"/>
      <c r="SPV286" s="782"/>
      <c r="SQL286" s="782"/>
      <c r="SRB286" s="782"/>
      <c r="SRR286" s="782"/>
      <c r="SSH286" s="782"/>
      <c r="SSX286" s="782"/>
      <c r="STN286" s="782"/>
      <c r="SUD286" s="782"/>
      <c r="SUT286" s="782"/>
      <c r="SVJ286" s="782"/>
      <c r="SVZ286" s="782"/>
      <c r="SWP286" s="782"/>
      <c r="SXF286" s="782"/>
      <c r="SXV286" s="782"/>
      <c r="SYL286" s="782"/>
      <c r="SZB286" s="782"/>
      <c r="SZR286" s="782"/>
      <c r="TAH286" s="782"/>
      <c r="TAX286" s="782"/>
      <c r="TBN286" s="782"/>
      <c r="TCD286" s="782"/>
      <c r="TCT286" s="782"/>
      <c r="TDJ286" s="782"/>
      <c r="TDZ286" s="782"/>
      <c r="TEP286" s="782"/>
      <c r="TFF286" s="782"/>
      <c r="TFV286" s="782"/>
      <c r="TGL286" s="782"/>
      <c r="THB286" s="782"/>
      <c r="THR286" s="782"/>
      <c r="TIH286" s="782"/>
      <c r="TIX286" s="782"/>
      <c r="TJN286" s="782"/>
      <c r="TKD286" s="782"/>
      <c r="TKT286" s="782"/>
      <c r="TLJ286" s="782"/>
      <c r="TLZ286" s="782"/>
      <c r="TMP286" s="782"/>
      <c r="TNF286" s="782"/>
      <c r="TNV286" s="782"/>
      <c r="TOL286" s="782"/>
      <c r="TPB286" s="782"/>
      <c r="TPR286" s="782"/>
      <c r="TQH286" s="782"/>
      <c r="TQX286" s="782"/>
      <c r="TRN286" s="782"/>
      <c r="TSD286" s="782"/>
      <c r="TST286" s="782"/>
      <c r="TTJ286" s="782"/>
      <c r="TTZ286" s="782"/>
      <c r="TUP286" s="782"/>
      <c r="TVF286" s="782"/>
      <c r="TVV286" s="782"/>
      <c r="TWL286" s="782"/>
      <c r="TXB286" s="782"/>
      <c r="TXR286" s="782"/>
      <c r="TYH286" s="782"/>
      <c r="TYX286" s="782"/>
      <c r="TZN286" s="782"/>
      <c r="UAD286" s="782"/>
      <c r="UAT286" s="782"/>
      <c r="UBJ286" s="782"/>
      <c r="UBZ286" s="782"/>
      <c r="UCP286" s="782"/>
      <c r="UDF286" s="782"/>
      <c r="UDV286" s="782"/>
      <c r="UEL286" s="782"/>
      <c r="UFB286" s="782"/>
      <c r="UFR286" s="782"/>
      <c r="UGH286" s="782"/>
      <c r="UGX286" s="782"/>
      <c r="UHN286" s="782"/>
      <c r="UID286" s="782"/>
      <c r="UIT286" s="782"/>
      <c r="UJJ286" s="782"/>
      <c r="UJZ286" s="782"/>
      <c r="UKP286" s="782"/>
      <c r="ULF286" s="782"/>
      <c r="ULV286" s="782"/>
      <c r="UML286" s="782"/>
      <c r="UNB286" s="782"/>
      <c r="UNR286" s="782"/>
      <c r="UOH286" s="782"/>
      <c r="UOX286" s="782"/>
      <c r="UPN286" s="782"/>
      <c r="UQD286" s="782"/>
      <c r="UQT286" s="782"/>
      <c r="URJ286" s="782"/>
      <c r="URZ286" s="782"/>
      <c r="USP286" s="782"/>
      <c r="UTF286" s="782"/>
      <c r="UTV286" s="782"/>
      <c r="UUL286" s="782"/>
      <c r="UVB286" s="782"/>
      <c r="UVR286" s="782"/>
      <c r="UWH286" s="782"/>
      <c r="UWX286" s="782"/>
      <c r="UXN286" s="782"/>
      <c r="UYD286" s="782"/>
      <c r="UYT286" s="782"/>
      <c r="UZJ286" s="782"/>
      <c r="UZZ286" s="782"/>
      <c r="VAP286" s="782"/>
      <c r="VBF286" s="782"/>
      <c r="VBV286" s="782"/>
      <c r="VCL286" s="782"/>
      <c r="VDB286" s="782"/>
      <c r="VDR286" s="782"/>
      <c r="VEH286" s="782"/>
      <c r="VEX286" s="782"/>
      <c r="VFN286" s="782"/>
      <c r="VGD286" s="782"/>
      <c r="VGT286" s="782"/>
      <c r="VHJ286" s="782"/>
      <c r="VHZ286" s="782"/>
      <c r="VIP286" s="782"/>
      <c r="VJF286" s="782"/>
      <c r="VJV286" s="782"/>
      <c r="VKL286" s="782"/>
      <c r="VLB286" s="782"/>
      <c r="VLR286" s="782"/>
      <c r="VMH286" s="782"/>
      <c r="VMX286" s="782"/>
      <c r="VNN286" s="782"/>
      <c r="VOD286" s="782"/>
      <c r="VOT286" s="782"/>
      <c r="VPJ286" s="782"/>
      <c r="VPZ286" s="782"/>
      <c r="VQP286" s="782"/>
      <c r="VRF286" s="782"/>
      <c r="VRV286" s="782"/>
      <c r="VSL286" s="782"/>
      <c r="VTB286" s="782"/>
      <c r="VTR286" s="782"/>
      <c r="VUH286" s="782"/>
      <c r="VUX286" s="782"/>
      <c r="VVN286" s="782"/>
      <c r="VWD286" s="782"/>
      <c r="VWT286" s="782"/>
      <c r="VXJ286" s="782"/>
      <c r="VXZ286" s="782"/>
      <c r="VYP286" s="782"/>
      <c r="VZF286" s="782"/>
      <c r="VZV286" s="782"/>
      <c r="WAL286" s="782"/>
      <c r="WBB286" s="782"/>
      <c r="WBR286" s="782"/>
      <c r="WCH286" s="782"/>
      <c r="WCX286" s="782"/>
      <c r="WDN286" s="782"/>
      <c r="WED286" s="782"/>
      <c r="WET286" s="782"/>
      <c r="WFJ286" s="782"/>
      <c r="WFZ286" s="782"/>
      <c r="WGP286" s="782"/>
      <c r="WHF286" s="782"/>
      <c r="WHV286" s="782"/>
      <c r="WIL286" s="782"/>
      <c r="WJB286" s="782"/>
      <c r="WJR286" s="782"/>
      <c r="WKH286" s="782"/>
      <c r="WKX286" s="782"/>
      <c r="WLN286" s="782"/>
      <c r="WMD286" s="782"/>
      <c r="WMT286" s="782"/>
      <c r="WNJ286" s="782"/>
      <c r="WNZ286" s="782"/>
      <c r="WOP286" s="782"/>
      <c r="WPF286" s="782"/>
      <c r="WPV286" s="782"/>
      <c r="WQL286" s="782"/>
      <c r="WRB286" s="782"/>
      <c r="WRR286" s="782"/>
      <c r="WSH286" s="782"/>
      <c r="WSX286" s="782"/>
      <c r="WTN286" s="782"/>
      <c r="WUD286" s="782"/>
      <c r="WUT286" s="782"/>
      <c r="WVJ286" s="782"/>
      <c r="WVZ286" s="782"/>
      <c r="WWP286" s="782"/>
      <c r="WXF286" s="782"/>
      <c r="WXV286" s="782"/>
      <c r="WYL286" s="782"/>
      <c r="WZB286" s="782"/>
      <c r="WZR286" s="782"/>
      <c r="XAH286" s="782"/>
      <c r="XAX286" s="782"/>
      <c r="XBN286" s="782"/>
      <c r="XCD286" s="782"/>
      <c r="XCT286" s="782"/>
      <c r="XDJ286" s="782"/>
      <c r="XDZ286" s="782"/>
      <c r="XEP286" s="782"/>
    </row>
    <row r="287" spans="1:1010 1026:2034 2050:3058 3074:4082 4098:5106 5122:6130 6146:7154 7170:8178 8194:9202 9218:10226 10242:11250 11266:12274 12290:13298 13314:14322 14338:15346 15362:16370" s="757" customFormat="1" x14ac:dyDescent="0.3">
      <c r="A287" s="425"/>
      <c r="B287" s="453" t="s">
        <v>291</v>
      </c>
      <c r="C287" s="425"/>
      <c r="D287" s="426" t="s">
        <v>292</v>
      </c>
      <c r="E287" s="667">
        <v>23660</v>
      </c>
      <c r="F287" s="667">
        <v>23660</v>
      </c>
      <c r="G287" s="667">
        <v>23660</v>
      </c>
      <c r="H287" s="667">
        <v>23660</v>
      </c>
      <c r="I287" s="667">
        <v>23660</v>
      </c>
      <c r="J287" s="667">
        <v>23660</v>
      </c>
      <c r="K287" s="667">
        <v>23660</v>
      </c>
      <c r="L287" s="667">
        <v>23660</v>
      </c>
      <c r="M287" s="667">
        <v>23660</v>
      </c>
      <c r="N287" s="667">
        <v>23660</v>
      </c>
      <c r="O287" s="667">
        <v>23660</v>
      </c>
      <c r="P287" s="612">
        <f>+O287</f>
        <v>23660</v>
      </c>
      <c r="Q287" s="612">
        <f t="shared" ref="Q287:AC287" si="127">+P287</f>
        <v>23660</v>
      </c>
      <c r="R287" s="612">
        <f t="shared" si="127"/>
        <v>23660</v>
      </c>
      <c r="S287" s="612">
        <f t="shared" si="127"/>
        <v>23660</v>
      </c>
      <c r="T287" s="612">
        <f t="shared" si="127"/>
        <v>23660</v>
      </c>
      <c r="U287" s="612">
        <f t="shared" si="127"/>
        <v>23660</v>
      </c>
      <c r="V287" s="612">
        <f t="shared" si="127"/>
        <v>23660</v>
      </c>
      <c r="W287" s="612">
        <f t="shared" si="127"/>
        <v>23660</v>
      </c>
      <c r="X287" s="612">
        <f t="shared" si="127"/>
        <v>23660</v>
      </c>
      <c r="Y287" s="612">
        <f t="shared" si="127"/>
        <v>23660</v>
      </c>
      <c r="Z287" s="612">
        <f t="shared" si="127"/>
        <v>23660</v>
      </c>
      <c r="AA287" s="612">
        <f t="shared" si="127"/>
        <v>23660</v>
      </c>
      <c r="AB287" s="612">
        <f t="shared" si="127"/>
        <v>23660</v>
      </c>
      <c r="AC287" s="612">
        <f t="shared" si="127"/>
        <v>23660</v>
      </c>
      <c r="AD287" s="612"/>
    </row>
    <row r="288" spans="1:1010 1026:2034 2050:3058 3074:4082 4098:5106 5122:6130 6146:7154 7170:8178 8194:9202 9218:10226 10242:11250 11266:12274 12290:13298 13314:14322 14338:15346 15362:16370" s="757" customFormat="1" ht="21" customHeight="1" x14ac:dyDescent="0.3">
      <c r="A288" s="346"/>
      <c r="B288" s="399"/>
      <c r="C288" s="399"/>
      <c r="D288" s="432"/>
      <c r="E288" s="442"/>
      <c r="F288" s="442"/>
      <c r="G288" s="442"/>
      <c r="H288" s="442"/>
      <c r="I288" s="442"/>
      <c r="J288" s="442"/>
      <c r="K288" s="442"/>
      <c r="L288" s="442"/>
      <c r="M288" s="442"/>
      <c r="N288" s="443"/>
      <c r="O288" s="444"/>
      <c r="P288" s="444"/>
      <c r="Q288" s="444"/>
      <c r="R288" s="444"/>
      <c r="S288" s="444"/>
      <c r="T288" s="444"/>
      <c r="U288" s="444"/>
      <c r="V288" s="444"/>
      <c r="W288" s="444"/>
      <c r="X288" s="444"/>
      <c r="Y288" s="444"/>
      <c r="Z288" s="444"/>
      <c r="AA288" s="444"/>
      <c r="AB288" s="444"/>
      <c r="AC288" s="444"/>
      <c r="AD288" s="444"/>
    </row>
    <row r="289" ht="16.5" hidden="1" customHeight="1" x14ac:dyDescent="0.3"/>
    <row r="290" ht="16.5" hidden="1" customHeight="1" x14ac:dyDescent="0.3"/>
    <row r="291" ht="16.5" hidden="1" customHeight="1" x14ac:dyDescent="0.3"/>
    <row r="292" ht="16.5" hidden="1" customHeight="1" x14ac:dyDescent="0.3"/>
    <row r="293" ht="16.5" hidden="1" customHeight="1" x14ac:dyDescent="0.3"/>
    <row r="294" ht="16.5" hidden="1" customHeight="1" x14ac:dyDescent="0.3"/>
    <row r="295" ht="16.5" hidden="1" customHeight="1" x14ac:dyDescent="0.3"/>
    <row r="296" ht="16.5" hidden="1" customHeight="1" x14ac:dyDescent="0.3"/>
    <row r="297" ht="16.5" hidden="1" customHeight="1" x14ac:dyDescent="0.3"/>
    <row r="298" ht="16.5" hidden="1" customHeight="1" x14ac:dyDescent="0.3"/>
    <row r="299" ht="16.5" hidden="1" customHeight="1" x14ac:dyDescent="0.3"/>
    <row r="300" ht="16.5" hidden="1" customHeight="1" x14ac:dyDescent="0.3"/>
    <row r="301" ht="16.5" hidden="1" customHeight="1" x14ac:dyDescent="0.3"/>
    <row r="302" ht="16.5" hidden="1" customHeight="1" x14ac:dyDescent="0.3"/>
    <row r="303" ht="16.5" hidden="1" customHeight="1" x14ac:dyDescent="0.3"/>
    <row r="304" ht="16.5" hidden="1" customHeight="1" x14ac:dyDescent="0.3"/>
    <row r="305" ht="16.5" hidden="1" customHeight="1" x14ac:dyDescent="0.3"/>
    <row r="306" ht="16.5" hidden="1" customHeight="1" x14ac:dyDescent="0.3"/>
    <row r="307" ht="16.5" hidden="1" customHeight="1" x14ac:dyDescent="0.3"/>
    <row r="308" ht="16.5" hidden="1" customHeight="1" x14ac:dyDescent="0.3"/>
    <row r="309" ht="16.5" hidden="1" customHeight="1" x14ac:dyDescent="0.3"/>
    <row r="310" ht="16.5" hidden="1" customHeight="1" x14ac:dyDescent="0.3"/>
    <row r="311" ht="16.5" hidden="1" customHeight="1" x14ac:dyDescent="0.3"/>
    <row r="312" ht="16.5" hidden="1" customHeight="1" x14ac:dyDescent="0.3"/>
    <row r="313" ht="16.5" hidden="1" customHeight="1" x14ac:dyDescent="0.3"/>
    <row r="314" ht="16.5" hidden="1" customHeight="1" x14ac:dyDescent="0.3"/>
    <row r="315" ht="16.5" hidden="1" customHeight="1" x14ac:dyDescent="0.3"/>
    <row r="316" ht="16.5" hidden="1" customHeight="1" x14ac:dyDescent="0.3"/>
    <row r="317" ht="16.5" hidden="1" customHeight="1" x14ac:dyDescent="0.3"/>
    <row r="318" ht="16.5" hidden="1" customHeight="1" x14ac:dyDescent="0.3"/>
    <row r="319" ht="16.5" hidden="1" customHeight="1" x14ac:dyDescent="0.3"/>
    <row r="320" ht="16.5" hidden="1" customHeight="1" x14ac:dyDescent="0.3"/>
    <row r="321" ht="16.5" hidden="1" customHeight="1" x14ac:dyDescent="0.3"/>
    <row r="322" ht="16.5" hidden="1" customHeight="1" x14ac:dyDescent="0.3"/>
    <row r="323" ht="16.5" hidden="1" customHeight="1" x14ac:dyDescent="0.3"/>
    <row r="324" ht="16.5" hidden="1" customHeight="1" x14ac:dyDescent="0.3"/>
    <row r="325" ht="16.5" hidden="1" customHeight="1" x14ac:dyDescent="0.3"/>
    <row r="326" ht="16.5" hidden="1" customHeight="1" x14ac:dyDescent="0.3"/>
    <row r="327" ht="16.5" hidden="1" customHeight="1" x14ac:dyDescent="0.3"/>
    <row r="328" ht="16.5" hidden="1" customHeight="1" x14ac:dyDescent="0.3"/>
  </sheetData>
  <sheetProtection password="9E28" sheet="1" objects="1" scenarios="1"/>
  <mergeCells count="56">
    <mergeCell ref="B38:B39"/>
    <mergeCell ref="B282:B283"/>
    <mergeCell ref="B242:B243"/>
    <mergeCell ref="B72:B73"/>
    <mergeCell ref="B138:B141"/>
    <mergeCell ref="B180:B183"/>
    <mergeCell ref="B222:B225"/>
    <mergeCell ref="B279:B280"/>
    <mergeCell ref="B273:B274"/>
    <mergeCell ref="B265:B266"/>
    <mergeCell ref="B268:B269"/>
    <mergeCell ref="B276:B277"/>
    <mergeCell ref="B130:B133"/>
    <mergeCell ref="B135:B136"/>
    <mergeCell ref="B143:B144"/>
    <mergeCell ref="B148:B149"/>
    <mergeCell ref="B16:B19"/>
    <mergeCell ref="B21:B22"/>
    <mergeCell ref="B24:B25"/>
    <mergeCell ref="B257:B260"/>
    <mergeCell ref="B262:B263"/>
    <mergeCell ref="B27:B28"/>
    <mergeCell ref="B32:B33"/>
    <mergeCell ref="B35:B36"/>
    <mergeCell ref="B41:B42"/>
    <mergeCell ref="B90:B93"/>
    <mergeCell ref="B95:B96"/>
    <mergeCell ref="B98:B99"/>
    <mergeCell ref="B101:B102"/>
    <mergeCell ref="B106:B107"/>
    <mergeCell ref="B109:B110"/>
    <mergeCell ref="B112:B113"/>
    <mergeCell ref="B69:B70"/>
    <mergeCell ref="B75:B76"/>
    <mergeCell ref="B50:B53"/>
    <mergeCell ref="B55:B56"/>
    <mergeCell ref="B58:B59"/>
    <mergeCell ref="B61:B62"/>
    <mergeCell ref="B66:B67"/>
    <mergeCell ref="B233:B234"/>
    <mergeCell ref="B236:B237"/>
    <mergeCell ref="B239:B240"/>
    <mergeCell ref="B151:B152"/>
    <mergeCell ref="B154:B155"/>
    <mergeCell ref="B214:B217"/>
    <mergeCell ref="B219:B220"/>
    <mergeCell ref="B190:B191"/>
    <mergeCell ref="B193:B194"/>
    <mergeCell ref="B196:B197"/>
    <mergeCell ref="B199:B200"/>
    <mergeCell ref="B157:B158"/>
    <mergeCell ref="B115:B116"/>
    <mergeCell ref="B172:B175"/>
    <mergeCell ref="B177:B178"/>
    <mergeCell ref="B185:B186"/>
    <mergeCell ref="B227:B228"/>
  </mergeCells>
  <conditionalFormatting sqref="A83">
    <cfRule type="expression" dxfId="2" priority="1">
      <formula>$C$79=$C$81</formula>
    </cfRule>
  </conditionalFormatting>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Dropdowns!$B$2:$B$16</xm:f>
          </x14:formula1>
          <xm:sqref>E10 E84 E124 E166 E208 E251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5"/>
  </sheetPr>
  <dimension ref="B1:L11502"/>
  <sheetViews>
    <sheetView topLeftCell="A2" workbookViewId="0">
      <selection activeCell="G39" sqref="G39"/>
    </sheetView>
  </sheetViews>
  <sheetFormatPr defaultRowHeight="16.5" x14ac:dyDescent="0.3"/>
  <cols>
    <col min="1" max="2" width="9.140625" style="23"/>
    <col min="3" max="3" width="12.28515625" style="23" bestFit="1" customWidth="1"/>
    <col min="4" max="4" width="9.140625" style="23"/>
    <col min="5" max="5" width="41.5703125" style="23" bestFit="1" customWidth="1"/>
    <col min="6" max="8" width="9.140625" style="23"/>
    <col min="9" max="9" width="15.28515625" style="23" bestFit="1" customWidth="1"/>
    <col min="10" max="16384" width="9.140625" style="23"/>
  </cols>
  <sheetData>
    <row r="1" spans="2:12" x14ac:dyDescent="0.3">
      <c r="G1" s="23">
        <v>0</v>
      </c>
    </row>
    <row r="2" spans="2:12" x14ac:dyDescent="0.3">
      <c r="B2" s="23">
        <v>1</v>
      </c>
      <c r="C2" s="23" t="s">
        <v>24</v>
      </c>
      <c r="D2" s="23">
        <v>1</v>
      </c>
      <c r="E2" s="57" t="s">
        <v>26</v>
      </c>
      <c r="F2" s="23">
        <v>1</v>
      </c>
      <c r="G2" s="23">
        <v>1</v>
      </c>
      <c r="H2" s="23" t="s">
        <v>43</v>
      </c>
      <c r="I2" s="23" t="s">
        <v>47</v>
      </c>
      <c r="J2" s="23" t="s">
        <v>295</v>
      </c>
      <c r="K2" s="23" t="s">
        <v>248</v>
      </c>
      <c r="L2" s="23" t="s">
        <v>257</v>
      </c>
    </row>
    <row r="3" spans="2:12" x14ac:dyDescent="0.3">
      <c r="B3" s="23">
        <f>+B2+1</f>
        <v>2</v>
      </c>
      <c r="C3" s="23" t="s">
        <v>22</v>
      </c>
      <c r="D3" s="23">
        <v>2</v>
      </c>
      <c r="E3" s="57" t="s">
        <v>27</v>
      </c>
      <c r="F3" s="23">
        <v>2</v>
      </c>
      <c r="G3" s="23">
        <v>2</v>
      </c>
      <c r="H3" s="23" t="s">
        <v>44</v>
      </c>
      <c r="I3" s="23" t="s">
        <v>46</v>
      </c>
      <c r="J3" s="23" t="s">
        <v>296</v>
      </c>
      <c r="K3" s="23" t="s">
        <v>249</v>
      </c>
      <c r="L3" s="23" t="s">
        <v>14</v>
      </c>
    </row>
    <row r="4" spans="2:12" x14ac:dyDescent="0.3">
      <c r="B4" s="23">
        <f t="shared" ref="B4:B16" si="0">+B3+1</f>
        <v>3</v>
      </c>
      <c r="C4" s="23" t="s">
        <v>21</v>
      </c>
      <c r="D4" s="23">
        <v>3</v>
      </c>
      <c r="E4" s="57" t="s">
        <v>28</v>
      </c>
      <c r="F4" s="23">
        <v>3</v>
      </c>
      <c r="G4" s="23">
        <v>3</v>
      </c>
      <c r="H4" s="23" t="s">
        <v>45</v>
      </c>
      <c r="I4" s="23" t="s">
        <v>48</v>
      </c>
      <c r="J4" s="23" t="s">
        <v>297</v>
      </c>
      <c r="K4" s="23" t="s">
        <v>61</v>
      </c>
      <c r="L4" s="23" t="s">
        <v>258</v>
      </c>
    </row>
    <row r="5" spans="2:12" x14ac:dyDescent="0.3">
      <c r="B5" s="23">
        <f t="shared" si="0"/>
        <v>4</v>
      </c>
      <c r="C5" s="58" t="s">
        <v>25</v>
      </c>
      <c r="D5" s="23">
        <v>4</v>
      </c>
      <c r="E5" s="57" t="s">
        <v>38</v>
      </c>
      <c r="F5" s="23">
        <v>4</v>
      </c>
      <c r="G5" s="23">
        <v>4</v>
      </c>
      <c r="H5" s="58" t="s">
        <v>25</v>
      </c>
      <c r="I5" s="23" t="s">
        <v>49</v>
      </c>
      <c r="J5" s="23" t="s">
        <v>79</v>
      </c>
      <c r="L5" s="23" t="s">
        <v>11</v>
      </c>
    </row>
    <row r="6" spans="2:12" x14ac:dyDescent="0.3">
      <c r="B6" s="23">
        <f t="shared" si="0"/>
        <v>5</v>
      </c>
      <c r="D6" s="23">
        <v>5</v>
      </c>
      <c r="E6" s="57" t="s">
        <v>29</v>
      </c>
      <c r="F6" s="23">
        <v>5</v>
      </c>
      <c r="G6" s="23">
        <v>5</v>
      </c>
      <c r="I6" s="58" t="s">
        <v>25</v>
      </c>
      <c r="L6" s="23" t="s">
        <v>15</v>
      </c>
    </row>
    <row r="7" spans="2:12" x14ac:dyDescent="0.3">
      <c r="B7" s="23">
        <f t="shared" si="0"/>
        <v>6</v>
      </c>
      <c r="D7" s="23">
        <v>6</v>
      </c>
      <c r="E7" s="57" t="s">
        <v>39</v>
      </c>
      <c r="F7" s="23">
        <v>6</v>
      </c>
      <c r="G7" s="23">
        <v>6</v>
      </c>
      <c r="L7" s="23" t="s">
        <v>259</v>
      </c>
    </row>
    <row r="8" spans="2:12" x14ac:dyDescent="0.3">
      <c r="B8" s="23">
        <f t="shared" si="0"/>
        <v>7</v>
      </c>
      <c r="D8" s="23">
        <v>7</v>
      </c>
      <c r="E8" s="57" t="s">
        <v>40</v>
      </c>
      <c r="F8" s="23">
        <v>7</v>
      </c>
      <c r="G8" s="23">
        <v>7</v>
      </c>
      <c r="L8" s="23" t="s">
        <v>260</v>
      </c>
    </row>
    <row r="9" spans="2:12" x14ac:dyDescent="0.3">
      <c r="B9" s="23">
        <f t="shared" si="0"/>
        <v>8</v>
      </c>
      <c r="D9" s="23">
        <v>8</v>
      </c>
      <c r="E9" s="23" t="s">
        <v>41</v>
      </c>
      <c r="F9" s="23">
        <v>8</v>
      </c>
      <c r="G9" s="23">
        <v>8</v>
      </c>
      <c r="L9" s="23" t="s">
        <v>261</v>
      </c>
    </row>
    <row r="10" spans="2:12" x14ac:dyDescent="0.3">
      <c r="B10" s="23">
        <f t="shared" si="0"/>
        <v>9</v>
      </c>
      <c r="D10" s="23">
        <v>9</v>
      </c>
      <c r="E10" s="23" t="s">
        <v>42</v>
      </c>
      <c r="F10" s="23">
        <v>9</v>
      </c>
      <c r="G10" s="23">
        <v>9</v>
      </c>
      <c r="L10" s="23" t="s">
        <v>262</v>
      </c>
    </row>
    <row r="11" spans="2:12" x14ac:dyDescent="0.3">
      <c r="B11" s="23">
        <f t="shared" si="0"/>
        <v>10</v>
      </c>
      <c r="D11" s="23">
        <v>10</v>
      </c>
      <c r="E11" s="23" t="s">
        <v>37</v>
      </c>
      <c r="F11" s="23">
        <v>10</v>
      </c>
      <c r="G11" s="23">
        <v>10</v>
      </c>
      <c r="L11" s="23" t="s">
        <v>263</v>
      </c>
    </row>
    <row r="12" spans="2:12" x14ac:dyDescent="0.3">
      <c r="B12" s="23">
        <f t="shared" si="0"/>
        <v>11</v>
      </c>
      <c r="D12" s="23">
        <v>11</v>
      </c>
      <c r="E12" s="58" t="s">
        <v>25</v>
      </c>
      <c r="F12" s="23">
        <v>11</v>
      </c>
      <c r="G12" s="23">
        <v>11</v>
      </c>
      <c r="L12" s="23" t="s">
        <v>264</v>
      </c>
    </row>
    <row r="13" spans="2:12" x14ac:dyDescent="0.3">
      <c r="B13" s="23">
        <f t="shared" si="0"/>
        <v>12</v>
      </c>
      <c r="D13" s="23">
        <v>12</v>
      </c>
      <c r="F13" s="23">
        <v>12</v>
      </c>
      <c r="G13" s="23">
        <v>12</v>
      </c>
      <c r="L13" s="23" t="s">
        <v>265</v>
      </c>
    </row>
    <row r="14" spans="2:12" x14ac:dyDescent="0.3">
      <c r="B14" s="23">
        <f t="shared" si="0"/>
        <v>13</v>
      </c>
      <c r="D14" s="23">
        <v>13</v>
      </c>
      <c r="F14" s="23">
        <v>13</v>
      </c>
      <c r="G14" s="23">
        <v>13</v>
      </c>
      <c r="L14" s="23" t="s">
        <v>266</v>
      </c>
    </row>
    <row r="15" spans="2:12" x14ac:dyDescent="0.3">
      <c r="B15" s="23">
        <f t="shared" si="0"/>
        <v>14</v>
      </c>
      <c r="D15" s="23">
        <v>14</v>
      </c>
      <c r="F15" s="23">
        <v>14</v>
      </c>
      <c r="G15" s="23">
        <v>14</v>
      </c>
      <c r="L15" s="23" t="s">
        <v>267</v>
      </c>
    </row>
    <row r="16" spans="2:12" x14ac:dyDescent="0.3">
      <c r="B16" s="23">
        <f t="shared" si="0"/>
        <v>15</v>
      </c>
      <c r="D16" s="23">
        <v>15</v>
      </c>
      <c r="F16" s="23">
        <v>15</v>
      </c>
      <c r="G16" s="23">
        <v>15</v>
      </c>
      <c r="L16" s="23" t="s">
        <v>268</v>
      </c>
    </row>
    <row r="17" spans="4:12" x14ac:dyDescent="0.3">
      <c r="D17" s="23">
        <v>16</v>
      </c>
      <c r="F17" s="23">
        <v>16</v>
      </c>
      <c r="G17" s="23">
        <v>16</v>
      </c>
      <c r="L17" s="23" t="s">
        <v>269</v>
      </c>
    </row>
    <row r="18" spans="4:12" x14ac:dyDescent="0.3">
      <c r="D18" s="23">
        <v>17</v>
      </c>
      <c r="F18" s="23">
        <v>17</v>
      </c>
      <c r="G18" s="23">
        <v>17</v>
      </c>
      <c r="L18" s="23" t="s">
        <v>270</v>
      </c>
    </row>
    <row r="19" spans="4:12" x14ac:dyDescent="0.3">
      <c r="D19" s="23">
        <v>18</v>
      </c>
      <c r="F19" s="23">
        <v>18</v>
      </c>
      <c r="G19" s="23">
        <v>18</v>
      </c>
      <c r="L19" s="23" t="s">
        <v>271</v>
      </c>
    </row>
    <row r="20" spans="4:12" x14ac:dyDescent="0.3">
      <c r="D20" s="23">
        <v>19</v>
      </c>
      <c r="F20" s="23">
        <v>19</v>
      </c>
      <c r="G20" s="23">
        <v>19</v>
      </c>
      <c r="L20" s="23" t="s">
        <v>12</v>
      </c>
    </row>
    <row r="21" spans="4:12" x14ac:dyDescent="0.3">
      <c r="D21" s="23">
        <v>20</v>
      </c>
      <c r="F21" s="23">
        <v>20</v>
      </c>
      <c r="G21" s="23">
        <v>20</v>
      </c>
      <c r="L21" s="23" t="s">
        <v>13</v>
      </c>
    </row>
    <row r="22" spans="4:12" x14ac:dyDescent="0.3">
      <c r="D22" s="23">
        <v>21</v>
      </c>
      <c r="F22" s="23">
        <v>21</v>
      </c>
      <c r="G22" s="23">
        <v>21</v>
      </c>
      <c r="L22" s="23" t="s">
        <v>272</v>
      </c>
    </row>
    <row r="23" spans="4:12" x14ac:dyDescent="0.3">
      <c r="D23" s="23">
        <v>22</v>
      </c>
      <c r="F23" s="23">
        <v>22</v>
      </c>
      <c r="G23" s="23">
        <v>22</v>
      </c>
      <c r="L23" s="23" t="s">
        <v>3</v>
      </c>
    </row>
    <row r="24" spans="4:12" x14ac:dyDescent="0.3">
      <c r="D24" s="23">
        <v>23</v>
      </c>
      <c r="F24" s="23">
        <v>23</v>
      </c>
      <c r="G24" s="23">
        <v>23</v>
      </c>
      <c r="L24" s="23" t="s">
        <v>273</v>
      </c>
    </row>
    <row r="25" spans="4:12" x14ac:dyDescent="0.3">
      <c r="D25" s="23">
        <v>24</v>
      </c>
      <c r="F25" s="23">
        <v>24</v>
      </c>
      <c r="G25" s="23">
        <v>24</v>
      </c>
      <c r="L25" s="23" t="s">
        <v>274</v>
      </c>
    </row>
    <row r="26" spans="4:12" x14ac:dyDescent="0.3">
      <c r="D26" s="23">
        <v>25</v>
      </c>
      <c r="F26" s="23">
        <v>25</v>
      </c>
      <c r="G26" s="23">
        <v>25</v>
      </c>
      <c r="L26" s="23" t="s">
        <v>275</v>
      </c>
    </row>
    <row r="27" spans="4:12" x14ac:dyDescent="0.3">
      <c r="D27" s="23">
        <v>26</v>
      </c>
      <c r="F27" s="23">
        <v>26</v>
      </c>
      <c r="G27" s="23">
        <v>26</v>
      </c>
      <c r="L27" s="23" t="s">
        <v>276</v>
      </c>
    </row>
    <row r="28" spans="4:12" x14ac:dyDescent="0.3">
      <c r="D28" s="23">
        <v>27</v>
      </c>
      <c r="F28" s="23">
        <v>27</v>
      </c>
      <c r="G28" s="23">
        <v>27</v>
      </c>
      <c r="L28" s="23" t="s">
        <v>277</v>
      </c>
    </row>
    <row r="29" spans="4:12" x14ac:dyDescent="0.3">
      <c r="D29" s="23">
        <v>28</v>
      </c>
      <c r="F29" s="23">
        <v>28</v>
      </c>
      <c r="G29" s="23">
        <v>28</v>
      </c>
      <c r="L29" s="23" t="s">
        <v>278</v>
      </c>
    </row>
    <row r="30" spans="4:12" x14ac:dyDescent="0.3">
      <c r="D30" s="23">
        <v>29</v>
      </c>
      <c r="F30" s="23">
        <v>29</v>
      </c>
      <c r="G30" s="23">
        <v>29</v>
      </c>
      <c r="L30" s="23" t="s">
        <v>279</v>
      </c>
    </row>
    <row r="31" spans="4:12" x14ac:dyDescent="0.3">
      <c r="D31" s="23">
        <v>30</v>
      </c>
      <c r="F31" s="23">
        <v>30</v>
      </c>
      <c r="G31" s="23">
        <v>30</v>
      </c>
      <c r="L31" s="23" t="s">
        <v>280</v>
      </c>
    </row>
    <row r="32" spans="4:12" x14ac:dyDescent="0.3">
      <c r="D32" s="58" t="s">
        <v>25</v>
      </c>
      <c r="F32" s="23">
        <v>31</v>
      </c>
      <c r="G32" s="23">
        <v>31</v>
      </c>
    </row>
    <row r="33" spans="6:7" x14ac:dyDescent="0.3">
      <c r="F33" s="23">
        <v>32</v>
      </c>
      <c r="G33" s="23">
        <v>32</v>
      </c>
    </row>
    <row r="34" spans="6:7" x14ac:dyDescent="0.3">
      <c r="F34" s="23">
        <v>33</v>
      </c>
      <c r="G34" s="23">
        <v>33</v>
      </c>
    </row>
    <row r="35" spans="6:7" x14ac:dyDescent="0.3">
      <c r="F35" s="23">
        <v>34</v>
      </c>
      <c r="G35" s="23">
        <v>34</v>
      </c>
    </row>
    <row r="36" spans="6:7" x14ac:dyDescent="0.3">
      <c r="F36" s="23">
        <v>35</v>
      </c>
      <c r="G36" s="23">
        <v>35</v>
      </c>
    </row>
    <row r="37" spans="6:7" x14ac:dyDescent="0.3">
      <c r="F37" s="23">
        <v>36</v>
      </c>
      <c r="G37" s="23">
        <v>36</v>
      </c>
    </row>
    <row r="38" spans="6:7" x14ac:dyDescent="0.3">
      <c r="F38" s="23">
        <v>37</v>
      </c>
      <c r="G38" s="23">
        <v>37</v>
      </c>
    </row>
    <row r="39" spans="6:7" x14ac:dyDescent="0.3">
      <c r="F39" s="23">
        <v>38</v>
      </c>
      <c r="G39" s="23">
        <v>38</v>
      </c>
    </row>
    <row r="40" spans="6:7" x14ac:dyDescent="0.3">
      <c r="F40" s="23">
        <v>39</v>
      </c>
      <c r="G40" s="23">
        <v>39</v>
      </c>
    </row>
    <row r="41" spans="6:7" x14ac:dyDescent="0.3">
      <c r="F41" s="23">
        <v>40</v>
      </c>
      <c r="G41" s="23">
        <v>40</v>
      </c>
    </row>
    <row r="42" spans="6:7" x14ac:dyDescent="0.3">
      <c r="F42" s="23">
        <v>41</v>
      </c>
      <c r="G42" s="23">
        <v>41</v>
      </c>
    </row>
    <row r="43" spans="6:7" x14ac:dyDescent="0.3">
      <c r="F43" s="23">
        <v>42</v>
      </c>
      <c r="G43" s="23">
        <v>42</v>
      </c>
    </row>
    <row r="44" spans="6:7" x14ac:dyDescent="0.3">
      <c r="F44" s="23">
        <v>43</v>
      </c>
      <c r="G44" s="23">
        <v>43</v>
      </c>
    </row>
    <row r="45" spans="6:7" x14ac:dyDescent="0.3">
      <c r="F45" s="23">
        <v>44</v>
      </c>
      <c r="G45" s="23">
        <v>44</v>
      </c>
    </row>
    <row r="46" spans="6:7" x14ac:dyDescent="0.3">
      <c r="F46" s="23">
        <v>45</v>
      </c>
      <c r="G46" s="23">
        <v>45</v>
      </c>
    </row>
    <row r="47" spans="6:7" x14ac:dyDescent="0.3">
      <c r="F47" s="23">
        <v>46</v>
      </c>
      <c r="G47" s="23">
        <v>46</v>
      </c>
    </row>
    <row r="48" spans="6:7" x14ac:dyDescent="0.3">
      <c r="F48" s="23">
        <v>47</v>
      </c>
      <c r="G48" s="23">
        <v>47</v>
      </c>
    </row>
    <row r="49" spans="6:7" x14ac:dyDescent="0.3">
      <c r="F49" s="23">
        <v>48</v>
      </c>
      <c r="G49" s="23">
        <v>48</v>
      </c>
    </row>
    <row r="50" spans="6:7" x14ac:dyDescent="0.3">
      <c r="F50" s="23">
        <v>49</v>
      </c>
      <c r="G50" s="23">
        <v>49</v>
      </c>
    </row>
    <row r="51" spans="6:7" x14ac:dyDescent="0.3">
      <c r="F51" s="23">
        <v>50</v>
      </c>
      <c r="G51" s="23">
        <v>50</v>
      </c>
    </row>
    <row r="52" spans="6:7" x14ac:dyDescent="0.3">
      <c r="F52" s="23">
        <v>51</v>
      </c>
      <c r="G52" s="23">
        <v>51</v>
      </c>
    </row>
    <row r="53" spans="6:7" x14ac:dyDescent="0.3">
      <c r="F53" s="23">
        <v>52</v>
      </c>
      <c r="G53" s="23">
        <v>52</v>
      </c>
    </row>
    <row r="54" spans="6:7" x14ac:dyDescent="0.3">
      <c r="F54" s="23">
        <v>53</v>
      </c>
      <c r="G54" s="23">
        <v>53</v>
      </c>
    </row>
    <row r="55" spans="6:7" x14ac:dyDescent="0.3">
      <c r="F55" s="23">
        <v>54</v>
      </c>
      <c r="G55" s="23">
        <v>54</v>
      </c>
    </row>
    <row r="56" spans="6:7" x14ac:dyDescent="0.3">
      <c r="F56" s="23">
        <v>55</v>
      </c>
      <c r="G56" s="23">
        <v>55</v>
      </c>
    </row>
    <row r="57" spans="6:7" x14ac:dyDescent="0.3">
      <c r="F57" s="23">
        <v>56</v>
      </c>
      <c r="G57" s="23">
        <v>56</v>
      </c>
    </row>
    <row r="58" spans="6:7" x14ac:dyDescent="0.3">
      <c r="F58" s="23">
        <v>57</v>
      </c>
      <c r="G58" s="23">
        <v>57</v>
      </c>
    </row>
    <row r="59" spans="6:7" x14ac:dyDescent="0.3">
      <c r="F59" s="23">
        <v>58</v>
      </c>
      <c r="G59" s="23">
        <v>58</v>
      </c>
    </row>
    <row r="60" spans="6:7" x14ac:dyDescent="0.3">
      <c r="F60" s="23">
        <v>59</v>
      </c>
      <c r="G60" s="23">
        <v>59</v>
      </c>
    </row>
    <row r="61" spans="6:7" x14ac:dyDescent="0.3">
      <c r="F61" s="23">
        <v>60</v>
      </c>
      <c r="G61" s="23">
        <v>60</v>
      </c>
    </row>
    <row r="62" spans="6:7" x14ac:dyDescent="0.3">
      <c r="F62" s="23">
        <v>61</v>
      </c>
      <c r="G62" s="23">
        <v>61</v>
      </c>
    </row>
    <row r="63" spans="6:7" x14ac:dyDescent="0.3">
      <c r="F63" s="23">
        <v>62</v>
      </c>
      <c r="G63" s="23">
        <v>62</v>
      </c>
    </row>
    <row r="64" spans="6:7" x14ac:dyDescent="0.3">
      <c r="F64" s="23">
        <v>63</v>
      </c>
      <c r="G64" s="23">
        <v>63</v>
      </c>
    </row>
    <row r="65" spans="6:7" x14ac:dyDescent="0.3">
      <c r="F65" s="23">
        <v>64</v>
      </c>
      <c r="G65" s="23">
        <v>64</v>
      </c>
    </row>
    <row r="66" spans="6:7" x14ac:dyDescent="0.3">
      <c r="F66" s="23">
        <v>65</v>
      </c>
      <c r="G66" s="23">
        <v>65</v>
      </c>
    </row>
    <row r="67" spans="6:7" x14ac:dyDescent="0.3">
      <c r="F67" s="23">
        <v>66</v>
      </c>
      <c r="G67" s="23">
        <v>66</v>
      </c>
    </row>
    <row r="68" spans="6:7" x14ac:dyDescent="0.3">
      <c r="F68" s="23">
        <v>67</v>
      </c>
      <c r="G68" s="23">
        <v>67</v>
      </c>
    </row>
    <row r="69" spans="6:7" x14ac:dyDescent="0.3">
      <c r="F69" s="23">
        <v>68</v>
      </c>
      <c r="G69" s="23">
        <v>68</v>
      </c>
    </row>
    <row r="70" spans="6:7" x14ac:dyDescent="0.3">
      <c r="F70" s="23">
        <v>69</v>
      </c>
      <c r="G70" s="23">
        <v>69</v>
      </c>
    </row>
    <row r="71" spans="6:7" x14ac:dyDescent="0.3">
      <c r="F71" s="23">
        <v>70</v>
      </c>
      <c r="G71" s="23">
        <v>70</v>
      </c>
    </row>
    <row r="72" spans="6:7" x14ac:dyDescent="0.3">
      <c r="F72" s="23">
        <v>71</v>
      </c>
      <c r="G72" s="23">
        <v>71</v>
      </c>
    </row>
    <row r="73" spans="6:7" x14ac:dyDescent="0.3">
      <c r="F73" s="23">
        <v>72</v>
      </c>
      <c r="G73" s="23">
        <v>72</v>
      </c>
    </row>
    <row r="74" spans="6:7" x14ac:dyDescent="0.3">
      <c r="F74" s="23">
        <v>73</v>
      </c>
      <c r="G74" s="23">
        <v>73</v>
      </c>
    </row>
    <row r="75" spans="6:7" x14ac:dyDescent="0.3">
      <c r="F75" s="23">
        <v>74</v>
      </c>
      <c r="G75" s="23">
        <v>74</v>
      </c>
    </row>
    <row r="76" spans="6:7" x14ac:dyDescent="0.3">
      <c r="F76" s="23">
        <v>75</v>
      </c>
      <c r="G76" s="23">
        <v>75</v>
      </c>
    </row>
    <row r="77" spans="6:7" x14ac:dyDescent="0.3">
      <c r="F77" s="23">
        <v>76</v>
      </c>
      <c r="G77" s="23">
        <v>76</v>
      </c>
    </row>
    <row r="78" spans="6:7" x14ac:dyDescent="0.3">
      <c r="F78" s="23">
        <v>77</v>
      </c>
      <c r="G78" s="23">
        <v>77</v>
      </c>
    </row>
    <row r="79" spans="6:7" x14ac:dyDescent="0.3">
      <c r="F79" s="23">
        <v>78</v>
      </c>
      <c r="G79" s="23">
        <v>78</v>
      </c>
    </row>
    <row r="80" spans="6:7" x14ac:dyDescent="0.3">
      <c r="F80" s="23">
        <v>79</v>
      </c>
      <c r="G80" s="23">
        <v>79</v>
      </c>
    </row>
    <row r="81" spans="6:7" x14ac:dyDescent="0.3">
      <c r="F81" s="23">
        <v>80</v>
      </c>
      <c r="G81" s="23">
        <v>80</v>
      </c>
    </row>
    <row r="82" spans="6:7" x14ac:dyDescent="0.3">
      <c r="F82" s="23">
        <v>81</v>
      </c>
      <c r="G82" s="23">
        <v>81</v>
      </c>
    </row>
    <row r="83" spans="6:7" x14ac:dyDescent="0.3">
      <c r="F83" s="23">
        <v>82</v>
      </c>
      <c r="G83" s="23">
        <v>82</v>
      </c>
    </row>
    <row r="84" spans="6:7" x14ac:dyDescent="0.3">
      <c r="F84" s="23">
        <v>83</v>
      </c>
      <c r="G84" s="23">
        <v>83</v>
      </c>
    </row>
    <row r="85" spans="6:7" x14ac:dyDescent="0.3">
      <c r="F85" s="23">
        <v>84</v>
      </c>
      <c r="G85" s="23">
        <v>84</v>
      </c>
    </row>
    <row r="86" spans="6:7" x14ac:dyDescent="0.3">
      <c r="F86" s="23">
        <v>85</v>
      </c>
      <c r="G86" s="23">
        <v>85</v>
      </c>
    </row>
    <row r="87" spans="6:7" x14ac:dyDescent="0.3">
      <c r="F87" s="23">
        <v>86</v>
      </c>
      <c r="G87" s="23">
        <v>86</v>
      </c>
    </row>
    <row r="88" spans="6:7" x14ac:dyDescent="0.3">
      <c r="F88" s="23">
        <v>87</v>
      </c>
      <c r="G88" s="23">
        <v>87</v>
      </c>
    </row>
    <row r="89" spans="6:7" x14ac:dyDescent="0.3">
      <c r="F89" s="23">
        <v>88</v>
      </c>
      <c r="G89" s="23">
        <v>88</v>
      </c>
    </row>
    <row r="90" spans="6:7" x14ac:dyDescent="0.3">
      <c r="F90" s="23">
        <v>89</v>
      </c>
      <c r="G90" s="23">
        <v>89</v>
      </c>
    </row>
    <row r="91" spans="6:7" x14ac:dyDescent="0.3">
      <c r="F91" s="23">
        <v>90</v>
      </c>
      <c r="G91" s="23">
        <v>90</v>
      </c>
    </row>
    <row r="92" spans="6:7" x14ac:dyDescent="0.3">
      <c r="F92" s="23">
        <v>91</v>
      </c>
      <c r="G92" s="23">
        <v>91</v>
      </c>
    </row>
    <row r="93" spans="6:7" x14ac:dyDescent="0.3">
      <c r="F93" s="23">
        <v>92</v>
      </c>
      <c r="G93" s="23">
        <v>92</v>
      </c>
    </row>
    <row r="94" spans="6:7" x14ac:dyDescent="0.3">
      <c r="F94" s="23">
        <v>93</v>
      </c>
      <c r="G94" s="23">
        <v>93</v>
      </c>
    </row>
    <row r="95" spans="6:7" x14ac:dyDescent="0.3">
      <c r="F95" s="23">
        <v>94</v>
      </c>
      <c r="G95" s="23">
        <v>94</v>
      </c>
    </row>
    <row r="96" spans="6:7" x14ac:dyDescent="0.3">
      <c r="F96" s="23">
        <v>95</v>
      </c>
      <c r="G96" s="23">
        <v>95</v>
      </c>
    </row>
    <row r="97" spans="6:7" x14ac:dyDescent="0.3">
      <c r="F97" s="23">
        <v>96</v>
      </c>
      <c r="G97" s="23">
        <v>96</v>
      </c>
    </row>
    <row r="98" spans="6:7" x14ac:dyDescent="0.3">
      <c r="F98" s="23">
        <v>97</v>
      </c>
      <c r="G98" s="23">
        <v>97</v>
      </c>
    </row>
    <row r="99" spans="6:7" x14ac:dyDescent="0.3">
      <c r="F99" s="23">
        <v>98</v>
      </c>
      <c r="G99" s="23">
        <v>98</v>
      </c>
    </row>
    <row r="100" spans="6:7" x14ac:dyDescent="0.3">
      <c r="F100" s="23">
        <v>99</v>
      </c>
      <c r="G100" s="23">
        <v>99</v>
      </c>
    </row>
    <row r="101" spans="6:7" x14ac:dyDescent="0.3">
      <c r="F101" s="23">
        <v>100</v>
      </c>
      <c r="G101" s="23">
        <v>100</v>
      </c>
    </row>
    <row r="102" spans="6:7" x14ac:dyDescent="0.3">
      <c r="F102" s="23">
        <v>101</v>
      </c>
      <c r="G102" s="23">
        <v>101</v>
      </c>
    </row>
    <row r="103" spans="6:7" x14ac:dyDescent="0.3">
      <c r="F103" s="23">
        <v>102</v>
      </c>
      <c r="G103" s="23">
        <v>102</v>
      </c>
    </row>
    <row r="104" spans="6:7" x14ac:dyDescent="0.3">
      <c r="F104" s="23">
        <v>103</v>
      </c>
      <c r="G104" s="23">
        <v>103</v>
      </c>
    </row>
    <row r="105" spans="6:7" x14ac:dyDescent="0.3">
      <c r="F105" s="23">
        <v>104</v>
      </c>
      <c r="G105" s="23">
        <v>104</v>
      </c>
    </row>
    <row r="106" spans="6:7" x14ac:dyDescent="0.3">
      <c r="F106" s="23">
        <v>105</v>
      </c>
      <c r="G106" s="23">
        <v>105</v>
      </c>
    </row>
    <row r="107" spans="6:7" x14ac:dyDescent="0.3">
      <c r="F107" s="23">
        <v>106</v>
      </c>
      <c r="G107" s="23">
        <v>106</v>
      </c>
    </row>
    <row r="108" spans="6:7" x14ac:dyDescent="0.3">
      <c r="F108" s="23">
        <v>107</v>
      </c>
      <c r="G108" s="23">
        <v>107</v>
      </c>
    </row>
    <row r="109" spans="6:7" x14ac:dyDescent="0.3">
      <c r="F109" s="23">
        <v>108</v>
      </c>
      <c r="G109" s="23">
        <v>108</v>
      </c>
    </row>
    <row r="110" spans="6:7" x14ac:dyDescent="0.3">
      <c r="F110" s="23">
        <v>109</v>
      </c>
      <c r="G110" s="23">
        <v>109</v>
      </c>
    </row>
    <row r="111" spans="6:7" x14ac:dyDescent="0.3">
      <c r="F111" s="23">
        <v>110</v>
      </c>
      <c r="G111" s="23">
        <v>110</v>
      </c>
    </row>
    <row r="112" spans="6:7" x14ac:dyDescent="0.3">
      <c r="F112" s="23">
        <v>111</v>
      </c>
      <c r="G112" s="23">
        <v>111</v>
      </c>
    </row>
    <row r="113" spans="6:7" x14ac:dyDescent="0.3">
      <c r="F113" s="23">
        <v>112</v>
      </c>
      <c r="G113" s="23">
        <v>112</v>
      </c>
    </row>
    <row r="114" spans="6:7" x14ac:dyDescent="0.3">
      <c r="F114" s="23">
        <v>113</v>
      </c>
      <c r="G114" s="23">
        <v>113</v>
      </c>
    </row>
    <row r="115" spans="6:7" x14ac:dyDescent="0.3">
      <c r="F115" s="23">
        <v>114</v>
      </c>
      <c r="G115" s="23">
        <v>114</v>
      </c>
    </row>
    <row r="116" spans="6:7" x14ac:dyDescent="0.3">
      <c r="F116" s="23">
        <v>115</v>
      </c>
      <c r="G116" s="23">
        <v>115</v>
      </c>
    </row>
    <row r="117" spans="6:7" x14ac:dyDescent="0.3">
      <c r="F117" s="23">
        <v>116</v>
      </c>
      <c r="G117" s="23">
        <v>116</v>
      </c>
    </row>
    <row r="118" spans="6:7" x14ac:dyDescent="0.3">
      <c r="F118" s="23">
        <v>117</v>
      </c>
      <c r="G118" s="23">
        <v>117</v>
      </c>
    </row>
    <row r="119" spans="6:7" x14ac:dyDescent="0.3">
      <c r="F119" s="23">
        <v>118</v>
      </c>
      <c r="G119" s="23">
        <v>118</v>
      </c>
    </row>
    <row r="120" spans="6:7" x14ac:dyDescent="0.3">
      <c r="F120" s="23">
        <v>119</v>
      </c>
      <c r="G120" s="23">
        <v>119</v>
      </c>
    </row>
    <row r="121" spans="6:7" x14ac:dyDescent="0.3">
      <c r="F121" s="23">
        <v>120</v>
      </c>
      <c r="G121" s="23">
        <v>120</v>
      </c>
    </row>
    <row r="122" spans="6:7" x14ac:dyDescent="0.3">
      <c r="F122" s="23">
        <v>121</v>
      </c>
      <c r="G122" s="23">
        <v>121</v>
      </c>
    </row>
    <row r="123" spans="6:7" x14ac:dyDescent="0.3">
      <c r="F123" s="23">
        <v>122</v>
      </c>
      <c r="G123" s="23">
        <v>122</v>
      </c>
    </row>
    <row r="124" spans="6:7" x14ac:dyDescent="0.3">
      <c r="F124" s="23">
        <v>123</v>
      </c>
      <c r="G124" s="23">
        <v>123</v>
      </c>
    </row>
    <row r="125" spans="6:7" x14ac:dyDescent="0.3">
      <c r="F125" s="23">
        <v>124</v>
      </c>
      <c r="G125" s="23">
        <v>124</v>
      </c>
    </row>
    <row r="126" spans="6:7" x14ac:dyDescent="0.3">
      <c r="F126" s="23">
        <v>125</v>
      </c>
      <c r="G126" s="23">
        <v>125</v>
      </c>
    </row>
    <row r="127" spans="6:7" x14ac:dyDescent="0.3">
      <c r="F127" s="23">
        <v>126</v>
      </c>
      <c r="G127" s="23">
        <v>126</v>
      </c>
    </row>
    <row r="128" spans="6:7" x14ac:dyDescent="0.3">
      <c r="F128" s="23">
        <v>127</v>
      </c>
      <c r="G128" s="23">
        <v>127</v>
      </c>
    </row>
    <row r="129" spans="6:7" x14ac:dyDescent="0.3">
      <c r="F129" s="23">
        <v>128</v>
      </c>
      <c r="G129" s="23">
        <v>128</v>
      </c>
    </row>
    <row r="130" spans="6:7" x14ac:dyDescent="0.3">
      <c r="F130" s="23">
        <v>129</v>
      </c>
      <c r="G130" s="23">
        <v>129</v>
      </c>
    </row>
    <row r="131" spans="6:7" x14ac:dyDescent="0.3">
      <c r="F131" s="23">
        <v>130</v>
      </c>
      <c r="G131" s="23">
        <v>130</v>
      </c>
    </row>
    <row r="132" spans="6:7" x14ac:dyDescent="0.3">
      <c r="F132" s="23">
        <v>131</v>
      </c>
      <c r="G132" s="23">
        <v>131</v>
      </c>
    </row>
    <row r="133" spans="6:7" x14ac:dyDescent="0.3">
      <c r="F133" s="23">
        <v>132</v>
      </c>
      <c r="G133" s="23">
        <v>132</v>
      </c>
    </row>
    <row r="134" spans="6:7" x14ac:dyDescent="0.3">
      <c r="F134" s="23">
        <v>133</v>
      </c>
      <c r="G134" s="23">
        <v>133</v>
      </c>
    </row>
    <row r="135" spans="6:7" x14ac:dyDescent="0.3">
      <c r="F135" s="23">
        <v>134</v>
      </c>
      <c r="G135" s="23">
        <v>134</v>
      </c>
    </row>
    <row r="136" spans="6:7" x14ac:dyDescent="0.3">
      <c r="F136" s="23">
        <v>135</v>
      </c>
      <c r="G136" s="23">
        <v>135</v>
      </c>
    </row>
    <row r="137" spans="6:7" x14ac:dyDescent="0.3">
      <c r="F137" s="23">
        <v>136</v>
      </c>
      <c r="G137" s="23">
        <v>136</v>
      </c>
    </row>
    <row r="138" spans="6:7" x14ac:dyDescent="0.3">
      <c r="F138" s="23">
        <v>137</v>
      </c>
      <c r="G138" s="23">
        <v>137</v>
      </c>
    </row>
    <row r="139" spans="6:7" x14ac:dyDescent="0.3">
      <c r="F139" s="23">
        <v>138</v>
      </c>
      <c r="G139" s="23">
        <v>138</v>
      </c>
    </row>
    <row r="140" spans="6:7" x14ac:dyDescent="0.3">
      <c r="F140" s="23">
        <v>139</v>
      </c>
      <c r="G140" s="23">
        <v>139</v>
      </c>
    </row>
    <row r="141" spans="6:7" x14ac:dyDescent="0.3">
      <c r="F141" s="23">
        <v>140</v>
      </c>
      <c r="G141" s="23">
        <v>140</v>
      </c>
    </row>
    <row r="142" spans="6:7" x14ac:dyDescent="0.3">
      <c r="F142" s="23">
        <v>141</v>
      </c>
      <c r="G142" s="23">
        <v>141</v>
      </c>
    </row>
    <row r="143" spans="6:7" x14ac:dyDescent="0.3">
      <c r="F143" s="23">
        <v>142</v>
      </c>
      <c r="G143" s="23">
        <v>142</v>
      </c>
    </row>
    <row r="144" spans="6:7" x14ac:dyDescent="0.3">
      <c r="F144" s="23">
        <v>143</v>
      </c>
      <c r="G144" s="23">
        <v>143</v>
      </c>
    </row>
    <row r="145" spans="6:7" x14ac:dyDescent="0.3">
      <c r="F145" s="23">
        <v>144</v>
      </c>
      <c r="G145" s="23">
        <v>144</v>
      </c>
    </row>
    <row r="146" spans="6:7" x14ac:dyDescent="0.3">
      <c r="F146" s="23">
        <v>145</v>
      </c>
      <c r="G146" s="23">
        <v>145</v>
      </c>
    </row>
    <row r="147" spans="6:7" x14ac:dyDescent="0.3">
      <c r="F147" s="23">
        <v>146</v>
      </c>
      <c r="G147" s="23">
        <v>146</v>
      </c>
    </row>
    <row r="148" spans="6:7" x14ac:dyDescent="0.3">
      <c r="F148" s="23">
        <v>147</v>
      </c>
      <c r="G148" s="23">
        <v>147</v>
      </c>
    </row>
    <row r="149" spans="6:7" x14ac:dyDescent="0.3">
      <c r="F149" s="23">
        <v>148</v>
      </c>
      <c r="G149" s="23">
        <v>148</v>
      </c>
    </row>
    <row r="150" spans="6:7" x14ac:dyDescent="0.3">
      <c r="F150" s="23">
        <v>149</v>
      </c>
      <c r="G150" s="23">
        <v>149</v>
      </c>
    </row>
    <row r="151" spans="6:7" x14ac:dyDescent="0.3">
      <c r="F151" s="23">
        <v>150</v>
      </c>
      <c r="G151" s="23">
        <v>150</v>
      </c>
    </row>
    <row r="152" spans="6:7" x14ac:dyDescent="0.3">
      <c r="F152" s="23">
        <v>151</v>
      </c>
      <c r="G152" s="23">
        <v>151</v>
      </c>
    </row>
    <row r="153" spans="6:7" x14ac:dyDescent="0.3">
      <c r="F153" s="23">
        <v>152</v>
      </c>
      <c r="G153" s="23">
        <v>152</v>
      </c>
    </row>
    <row r="154" spans="6:7" x14ac:dyDescent="0.3">
      <c r="F154" s="23">
        <v>153</v>
      </c>
      <c r="G154" s="23">
        <v>153</v>
      </c>
    </row>
    <row r="155" spans="6:7" x14ac:dyDescent="0.3">
      <c r="F155" s="23">
        <v>154</v>
      </c>
      <c r="G155" s="23">
        <v>154</v>
      </c>
    </row>
    <row r="156" spans="6:7" x14ac:dyDescent="0.3">
      <c r="F156" s="23">
        <v>155</v>
      </c>
      <c r="G156" s="23">
        <v>155</v>
      </c>
    </row>
    <row r="157" spans="6:7" x14ac:dyDescent="0.3">
      <c r="F157" s="23">
        <v>156</v>
      </c>
      <c r="G157" s="23">
        <v>156</v>
      </c>
    </row>
    <row r="158" spans="6:7" x14ac:dyDescent="0.3">
      <c r="F158" s="23">
        <v>157</v>
      </c>
      <c r="G158" s="23">
        <v>157</v>
      </c>
    </row>
    <row r="159" spans="6:7" x14ac:dyDescent="0.3">
      <c r="F159" s="23">
        <v>158</v>
      </c>
      <c r="G159" s="23">
        <v>158</v>
      </c>
    </row>
    <row r="160" spans="6:7" x14ac:dyDescent="0.3">
      <c r="F160" s="23">
        <v>159</v>
      </c>
      <c r="G160" s="23">
        <v>159</v>
      </c>
    </row>
    <row r="161" spans="6:7" x14ac:dyDescent="0.3">
      <c r="F161" s="23">
        <v>160</v>
      </c>
      <c r="G161" s="23">
        <v>160</v>
      </c>
    </row>
    <row r="162" spans="6:7" x14ac:dyDescent="0.3">
      <c r="F162" s="23">
        <v>161</v>
      </c>
      <c r="G162" s="23">
        <v>161</v>
      </c>
    </row>
    <row r="163" spans="6:7" x14ac:dyDescent="0.3">
      <c r="F163" s="23">
        <v>162</v>
      </c>
      <c r="G163" s="23">
        <v>162</v>
      </c>
    </row>
    <row r="164" spans="6:7" x14ac:dyDescent="0.3">
      <c r="F164" s="23">
        <v>163</v>
      </c>
      <c r="G164" s="23">
        <v>163</v>
      </c>
    </row>
    <row r="165" spans="6:7" x14ac:dyDescent="0.3">
      <c r="F165" s="23">
        <v>164</v>
      </c>
      <c r="G165" s="23">
        <v>164</v>
      </c>
    </row>
    <row r="166" spans="6:7" x14ac:dyDescent="0.3">
      <c r="F166" s="23">
        <v>165</v>
      </c>
      <c r="G166" s="23">
        <v>165</v>
      </c>
    </row>
    <row r="167" spans="6:7" x14ac:dyDescent="0.3">
      <c r="F167" s="23">
        <v>166</v>
      </c>
      <c r="G167" s="23">
        <v>166</v>
      </c>
    </row>
    <row r="168" spans="6:7" x14ac:dyDescent="0.3">
      <c r="F168" s="23">
        <v>167</v>
      </c>
      <c r="G168" s="23">
        <v>167</v>
      </c>
    </row>
    <row r="169" spans="6:7" x14ac:dyDescent="0.3">
      <c r="F169" s="23">
        <v>168</v>
      </c>
      <c r="G169" s="23">
        <v>168</v>
      </c>
    </row>
    <row r="170" spans="6:7" x14ac:dyDescent="0.3">
      <c r="F170" s="23">
        <v>169</v>
      </c>
      <c r="G170" s="23">
        <v>169</v>
      </c>
    </row>
    <row r="171" spans="6:7" x14ac:dyDescent="0.3">
      <c r="F171" s="23">
        <v>170</v>
      </c>
      <c r="G171" s="23">
        <v>170</v>
      </c>
    </row>
    <row r="172" spans="6:7" x14ac:dyDescent="0.3">
      <c r="F172" s="23">
        <v>171</v>
      </c>
      <c r="G172" s="23">
        <v>171</v>
      </c>
    </row>
    <row r="173" spans="6:7" x14ac:dyDescent="0.3">
      <c r="F173" s="23">
        <v>172</v>
      </c>
      <c r="G173" s="23">
        <v>172</v>
      </c>
    </row>
    <row r="174" spans="6:7" x14ac:dyDescent="0.3">
      <c r="F174" s="23">
        <v>173</v>
      </c>
      <c r="G174" s="23">
        <v>173</v>
      </c>
    </row>
    <row r="175" spans="6:7" x14ac:dyDescent="0.3">
      <c r="F175" s="23">
        <v>174</v>
      </c>
      <c r="G175" s="23">
        <v>174</v>
      </c>
    </row>
    <row r="176" spans="6:7" x14ac:dyDescent="0.3">
      <c r="F176" s="23">
        <v>175</v>
      </c>
      <c r="G176" s="23">
        <v>175</v>
      </c>
    </row>
    <row r="177" spans="6:7" x14ac:dyDescent="0.3">
      <c r="F177" s="23">
        <v>176</v>
      </c>
      <c r="G177" s="23">
        <v>176</v>
      </c>
    </row>
    <row r="178" spans="6:7" x14ac:dyDescent="0.3">
      <c r="F178" s="23">
        <v>177</v>
      </c>
      <c r="G178" s="23">
        <v>177</v>
      </c>
    </row>
    <row r="179" spans="6:7" x14ac:dyDescent="0.3">
      <c r="F179" s="23">
        <v>178</v>
      </c>
      <c r="G179" s="23">
        <v>178</v>
      </c>
    </row>
    <row r="180" spans="6:7" x14ac:dyDescent="0.3">
      <c r="F180" s="23">
        <v>179</v>
      </c>
      <c r="G180" s="23">
        <v>179</v>
      </c>
    </row>
    <row r="181" spans="6:7" x14ac:dyDescent="0.3">
      <c r="F181" s="23">
        <v>180</v>
      </c>
      <c r="G181" s="23">
        <v>180</v>
      </c>
    </row>
    <row r="182" spans="6:7" x14ac:dyDescent="0.3">
      <c r="F182" s="23">
        <v>181</v>
      </c>
      <c r="G182" s="23">
        <v>181</v>
      </c>
    </row>
    <row r="183" spans="6:7" x14ac:dyDescent="0.3">
      <c r="F183" s="23">
        <v>182</v>
      </c>
      <c r="G183" s="23">
        <v>182</v>
      </c>
    </row>
    <row r="184" spans="6:7" x14ac:dyDescent="0.3">
      <c r="F184" s="23">
        <v>183</v>
      </c>
      <c r="G184" s="23">
        <v>183</v>
      </c>
    </row>
    <row r="185" spans="6:7" x14ac:dyDescent="0.3">
      <c r="F185" s="23">
        <v>184</v>
      </c>
      <c r="G185" s="23">
        <v>184</v>
      </c>
    </row>
    <row r="186" spans="6:7" x14ac:dyDescent="0.3">
      <c r="F186" s="23">
        <v>185</v>
      </c>
      <c r="G186" s="23">
        <v>185</v>
      </c>
    </row>
    <row r="187" spans="6:7" x14ac:dyDescent="0.3">
      <c r="F187" s="23">
        <v>186</v>
      </c>
      <c r="G187" s="23">
        <v>186</v>
      </c>
    </row>
    <row r="188" spans="6:7" x14ac:dyDescent="0.3">
      <c r="F188" s="23">
        <v>187</v>
      </c>
      <c r="G188" s="23">
        <v>187</v>
      </c>
    </row>
    <row r="189" spans="6:7" x14ac:dyDescent="0.3">
      <c r="F189" s="23">
        <v>188</v>
      </c>
      <c r="G189" s="23">
        <v>188</v>
      </c>
    </row>
    <row r="190" spans="6:7" x14ac:dyDescent="0.3">
      <c r="F190" s="23">
        <v>189</v>
      </c>
      <c r="G190" s="23">
        <v>189</v>
      </c>
    </row>
    <row r="191" spans="6:7" x14ac:dyDescent="0.3">
      <c r="F191" s="23">
        <v>190</v>
      </c>
      <c r="G191" s="23">
        <v>190</v>
      </c>
    </row>
    <row r="192" spans="6:7" x14ac:dyDescent="0.3">
      <c r="F192" s="23">
        <v>191</v>
      </c>
      <c r="G192" s="23">
        <v>191</v>
      </c>
    </row>
    <row r="193" spans="6:7" x14ac:dyDescent="0.3">
      <c r="F193" s="23">
        <v>192</v>
      </c>
      <c r="G193" s="23">
        <v>192</v>
      </c>
    </row>
    <row r="194" spans="6:7" x14ac:dyDescent="0.3">
      <c r="F194" s="23">
        <v>193</v>
      </c>
      <c r="G194" s="23">
        <v>193</v>
      </c>
    </row>
    <row r="195" spans="6:7" x14ac:dyDescent="0.3">
      <c r="F195" s="23">
        <v>194</v>
      </c>
      <c r="G195" s="23">
        <v>194</v>
      </c>
    </row>
    <row r="196" spans="6:7" x14ac:dyDescent="0.3">
      <c r="F196" s="23">
        <v>195</v>
      </c>
      <c r="G196" s="23">
        <v>195</v>
      </c>
    </row>
    <row r="197" spans="6:7" x14ac:dyDescent="0.3">
      <c r="F197" s="23">
        <v>196</v>
      </c>
      <c r="G197" s="23">
        <v>196</v>
      </c>
    </row>
    <row r="198" spans="6:7" x14ac:dyDescent="0.3">
      <c r="F198" s="23">
        <v>197</v>
      </c>
      <c r="G198" s="23">
        <v>197</v>
      </c>
    </row>
    <row r="199" spans="6:7" x14ac:dyDescent="0.3">
      <c r="F199" s="23">
        <v>198</v>
      </c>
      <c r="G199" s="23">
        <v>198</v>
      </c>
    </row>
    <row r="200" spans="6:7" x14ac:dyDescent="0.3">
      <c r="F200" s="23">
        <v>199</v>
      </c>
      <c r="G200" s="23">
        <v>199</v>
      </c>
    </row>
    <row r="201" spans="6:7" x14ac:dyDescent="0.3">
      <c r="F201" s="23">
        <v>200</v>
      </c>
      <c r="G201" s="23">
        <v>200</v>
      </c>
    </row>
    <row r="202" spans="6:7" x14ac:dyDescent="0.3">
      <c r="F202" s="23">
        <v>201</v>
      </c>
      <c r="G202" s="23">
        <v>201</v>
      </c>
    </row>
    <row r="203" spans="6:7" x14ac:dyDescent="0.3">
      <c r="F203" s="23">
        <v>202</v>
      </c>
      <c r="G203" s="23">
        <v>202</v>
      </c>
    </row>
    <row r="204" spans="6:7" x14ac:dyDescent="0.3">
      <c r="F204" s="23">
        <v>203</v>
      </c>
      <c r="G204" s="23">
        <v>203</v>
      </c>
    </row>
    <row r="205" spans="6:7" x14ac:dyDescent="0.3">
      <c r="F205" s="23">
        <v>204</v>
      </c>
      <c r="G205" s="23">
        <v>204</v>
      </c>
    </row>
    <row r="206" spans="6:7" x14ac:dyDescent="0.3">
      <c r="F206" s="23">
        <v>205</v>
      </c>
      <c r="G206" s="23">
        <v>205</v>
      </c>
    </row>
    <row r="207" spans="6:7" x14ac:dyDescent="0.3">
      <c r="F207" s="23">
        <v>206</v>
      </c>
      <c r="G207" s="23">
        <v>206</v>
      </c>
    </row>
    <row r="208" spans="6:7" x14ac:dyDescent="0.3">
      <c r="F208" s="23">
        <v>207</v>
      </c>
      <c r="G208" s="23">
        <v>207</v>
      </c>
    </row>
    <row r="209" spans="6:7" x14ac:dyDescent="0.3">
      <c r="F209" s="23">
        <v>208</v>
      </c>
      <c r="G209" s="23">
        <v>208</v>
      </c>
    </row>
    <row r="210" spans="6:7" x14ac:dyDescent="0.3">
      <c r="F210" s="23">
        <v>209</v>
      </c>
      <c r="G210" s="23">
        <v>209</v>
      </c>
    </row>
    <row r="211" spans="6:7" x14ac:dyDescent="0.3">
      <c r="F211" s="23">
        <v>210</v>
      </c>
      <c r="G211" s="23">
        <v>210</v>
      </c>
    </row>
    <row r="212" spans="6:7" x14ac:dyDescent="0.3">
      <c r="F212" s="23">
        <v>211</v>
      </c>
      <c r="G212" s="23">
        <v>211</v>
      </c>
    </row>
    <row r="213" spans="6:7" x14ac:dyDescent="0.3">
      <c r="F213" s="23">
        <v>212</v>
      </c>
      <c r="G213" s="23">
        <v>212</v>
      </c>
    </row>
    <row r="214" spans="6:7" x14ac:dyDescent="0.3">
      <c r="F214" s="23">
        <v>213</v>
      </c>
      <c r="G214" s="23">
        <v>213</v>
      </c>
    </row>
    <row r="215" spans="6:7" x14ac:dyDescent="0.3">
      <c r="F215" s="23">
        <v>214</v>
      </c>
      <c r="G215" s="23">
        <v>214</v>
      </c>
    </row>
    <row r="216" spans="6:7" x14ac:dyDescent="0.3">
      <c r="F216" s="23">
        <v>215</v>
      </c>
      <c r="G216" s="23">
        <v>215</v>
      </c>
    </row>
    <row r="217" spans="6:7" x14ac:dyDescent="0.3">
      <c r="F217" s="23">
        <v>216</v>
      </c>
      <c r="G217" s="23">
        <v>216</v>
      </c>
    </row>
    <row r="218" spans="6:7" x14ac:dyDescent="0.3">
      <c r="F218" s="23">
        <v>217</v>
      </c>
      <c r="G218" s="23">
        <v>217</v>
      </c>
    </row>
    <row r="219" spans="6:7" x14ac:dyDescent="0.3">
      <c r="F219" s="23">
        <v>218</v>
      </c>
      <c r="G219" s="23">
        <v>218</v>
      </c>
    </row>
    <row r="220" spans="6:7" x14ac:dyDescent="0.3">
      <c r="F220" s="23">
        <v>219</v>
      </c>
      <c r="G220" s="23">
        <v>219</v>
      </c>
    </row>
    <row r="221" spans="6:7" x14ac:dyDescent="0.3">
      <c r="F221" s="23">
        <v>220</v>
      </c>
      <c r="G221" s="23">
        <v>220</v>
      </c>
    </row>
    <row r="222" spans="6:7" x14ac:dyDescent="0.3">
      <c r="F222" s="23">
        <v>221</v>
      </c>
      <c r="G222" s="23">
        <v>221</v>
      </c>
    </row>
    <row r="223" spans="6:7" x14ac:dyDescent="0.3">
      <c r="F223" s="23">
        <v>222</v>
      </c>
      <c r="G223" s="23">
        <v>222</v>
      </c>
    </row>
    <row r="224" spans="6:7" x14ac:dyDescent="0.3">
      <c r="F224" s="23">
        <v>223</v>
      </c>
      <c r="G224" s="23">
        <v>223</v>
      </c>
    </row>
    <row r="225" spans="6:7" x14ac:dyDescent="0.3">
      <c r="F225" s="23">
        <v>224</v>
      </c>
      <c r="G225" s="23">
        <v>224</v>
      </c>
    </row>
    <row r="226" spans="6:7" x14ac:dyDescent="0.3">
      <c r="F226" s="23">
        <v>225</v>
      </c>
      <c r="G226" s="23">
        <v>225</v>
      </c>
    </row>
    <row r="227" spans="6:7" x14ac:dyDescent="0.3">
      <c r="F227" s="23">
        <v>226</v>
      </c>
      <c r="G227" s="23">
        <v>226</v>
      </c>
    </row>
    <row r="228" spans="6:7" x14ac:dyDescent="0.3">
      <c r="F228" s="23">
        <v>227</v>
      </c>
      <c r="G228" s="23">
        <v>227</v>
      </c>
    </row>
    <row r="229" spans="6:7" x14ac:dyDescent="0.3">
      <c r="F229" s="23">
        <v>228</v>
      </c>
      <c r="G229" s="23">
        <v>228</v>
      </c>
    </row>
    <row r="230" spans="6:7" x14ac:dyDescent="0.3">
      <c r="F230" s="23">
        <v>229</v>
      </c>
      <c r="G230" s="23">
        <v>229</v>
      </c>
    </row>
    <row r="231" spans="6:7" x14ac:dyDescent="0.3">
      <c r="F231" s="23">
        <v>230</v>
      </c>
      <c r="G231" s="23">
        <v>230</v>
      </c>
    </row>
    <row r="232" spans="6:7" x14ac:dyDescent="0.3">
      <c r="F232" s="23">
        <v>231</v>
      </c>
      <c r="G232" s="23">
        <v>231</v>
      </c>
    </row>
    <row r="233" spans="6:7" x14ac:dyDescent="0.3">
      <c r="F233" s="23">
        <v>232</v>
      </c>
      <c r="G233" s="23">
        <v>232</v>
      </c>
    </row>
    <row r="234" spans="6:7" x14ac:dyDescent="0.3">
      <c r="F234" s="23">
        <v>233</v>
      </c>
      <c r="G234" s="23">
        <v>233</v>
      </c>
    </row>
    <row r="235" spans="6:7" x14ac:dyDescent="0.3">
      <c r="F235" s="23">
        <v>234</v>
      </c>
      <c r="G235" s="23">
        <v>234</v>
      </c>
    </row>
    <row r="236" spans="6:7" x14ac:dyDescent="0.3">
      <c r="F236" s="23">
        <v>235</v>
      </c>
      <c r="G236" s="23">
        <v>235</v>
      </c>
    </row>
    <row r="237" spans="6:7" x14ac:dyDescent="0.3">
      <c r="F237" s="23">
        <v>236</v>
      </c>
      <c r="G237" s="23">
        <v>236</v>
      </c>
    </row>
    <row r="238" spans="6:7" x14ac:dyDescent="0.3">
      <c r="F238" s="23">
        <v>237</v>
      </c>
      <c r="G238" s="23">
        <v>237</v>
      </c>
    </row>
    <row r="239" spans="6:7" x14ac:dyDescent="0.3">
      <c r="F239" s="23">
        <v>238</v>
      </c>
      <c r="G239" s="23">
        <v>238</v>
      </c>
    </row>
    <row r="240" spans="6:7" x14ac:dyDescent="0.3">
      <c r="F240" s="23">
        <v>239</v>
      </c>
      <c r="G240" s="23">
        <v>239</v>
      </c>
    </row>
    <row r="241" spans="6:7" x14ac:dyDescent="0.3">
      <c r="F241" s="23">
        <v>240</v>
      </c>
      <c r="G241" s="23">
        <v>240</v>
      </c>
    </row>
    <row r="242" spans="6:7" x14ac:dyDescent="0.3">
      <c r="F242" s="23">
        <v>241</v>
      </c>
      <c r="G242" s="23">
        <v>241</v>
      </c>
    </row>
    <row r="243" spans="6:7" x14ac:dyDescent="0.3">
      <c r="F243" s="23">
        <v>242</v>
      </c>
      <c r="G243" s="23">
        <v>242</v>
      </c>
    </row>
    <row r="244" spans="6:7" x14ac:dyDescent="0.3">
      <c r="F244" s="23">
        <v>243</v>
      </c>
      <c r="G244" s="23">
        <v>243</v>
      </c>
    </row>
    <row r="245" spans="6:7" x14ac:dyDescent="0.3">
      <c r="F245" s="23">
        <v>244</v>
      </c>
      <c r="G245" s="23">
        <v>244</v>
      </c>
    </row>
    <row r="246" spans="6:7" x14ac:dyDescent="0.3">
      <c r="F246" s="23">
        <v>245</v>
      </c>
      <c r="G246" s="23">
        <v>245</v>
      </c>
    </row>
    <row r="247" spans="6:7" x14ac:dyDescent="0.3">
      <c r="F247" s="23">
        <v>246</v>
      </c>
      <c r="G247" s="23">
        <v>246</v>
      </c>
    </row>
    <row r="248" spans="6:7" x14ac:dyDescent="0.3">
      <c r="F248" s="23">
        <v>247</v>
      </c>
      <c r="G248" s="23">
        <v>247</v>
      </c>
    </row>
    <row r="249" spans="6:7" x14ac:dyDescent="0.3">
      <c r="F249" s="23">
        <v>248</v>
      </c>
      <c r="G249" s="23">
        <v>248</v>
      </c>
    </row>
    <row r="250" spans="6:7" x14ac:dyDescent="0.3">
      <c r="F250" s="23">
        <v>249</v>
      </c>
      <c r="G250" s="23">
        <v>249</v>
      </c>
    </row>
    <row r="251" spans="6:7" x14ac:dyDescent="0.3">
      <c r="F251" s="23">
        <v>250</v>
      </c>
      <c r="G251" s="23">
        <v>250</v>
      </c>
    </row>
    <row r="252" spans="6:7" x14ac:dyDescent="0.3">
      <c r="F252" s="23">
        <v>251</v>
      </c>
      <c r="G252" s="23">
        <v>251</v>
      </c>
    </row>
    <row r="253" spans="6:7" x14ac:dyDescent="0.3">
      <c r="F253" s="23">
        <v>252</v>
      </c>
      <c r="G253" s="23">
        <v>252</v>
      </c>
    </row>
    <row r="254" spans="6:7" x14ac:dyDescent="0.3">
      <c r="F254" s="23">
        <v>253</v>
      </c>
      <c r="G254" s="23">
        <v>253</v>
      </c>
    </row>
    <row r="255" spans="6:7" x14ac:dyDescent="0.3">
      <c r="F255" s="23">
        <v>254</v>
      </c>
      <c r="G255" s="23">
        <v>254</v>
      </c>
    </row>
    <row r="256" spans="6:7" x14ac:dyDescent="0.3">
      <c r="F256" s="23">
        <v>255</v>
      </c>
      <c r="G256" s="23">
        <v>255</v>
      </c>
    </row>
    <row r="257" spans="6:7" x14ac:dyDescent="0.3">
      <c r="F257" s="23">
        <v>256</v>
      </c>
      <c r="G257" s="23">
        <v>256</v>
      </c>
    </row>
    <row r="258" spans="6:7" x14ac:dyDescent="0.3">
      <c r="F258" s="23">
        <v>257</v>
      </c>
      <c r="G258" s="23">
        <v>257</v>
      </c>
    </row>
    <row r="259" spans="6:7" x14ac:dyDescent="0.3">
      <c r="F259" s="23">
        <v>258</v>
      </c>
      <c r="G259" s="23">
        <v>258</v>
      </c>
    </row>
    <row r="260" spans="6:7" x14ac:dyDescent="0.3">
      <c r="F260" s="23">
        <v>259</v>
      </c>
      <c r="G260" s="23">
        <v>259</v>
      </c>
    </row>
    <row r="261" spans="6:7" x14ac:dyDescent="0.3">
      <c r="F261" s="23">
        <v>260</v>
      </c>
      <c r="G261" s="23">
        <v>260</v>
      </c>
    </row>
    <row r="262" spans="6:7" x14ac:dyDescent="0.3">
      <c r="F262" s="23">
        <v>261</v>
      </c>
      <c r="G262" s="23">
        <v>261</v>
      </c>
    </row>
    <row r="263" spans="6:7" x14ac:dyDescent="0.3">
      <c r="F263" s="23">
        <v>262</v>
      </c>
      <c r="G263" s="23">
        <v>262</v>
      </c>
    </row>
    <row r="264" spans="6:7" x14ac:dyDescent="0.3">
      <c r="F264" s="23">
        <v>263</v>
      </c>
      <c r="G264" s="23">
        <v>263</v>
      </c>
    </row>
    <row r="265" spans="6:7" x14ac:dyDescent="0.3">
      <c r="F265" s="23">
        <v>264</v>
      </c>
      <c r="G265" s="23">
        <v>264</v>
      </c>
    </row>
    <row r="266" spans="6:7" x14ac:dyDescent="0.3">
      <c r="F266" s="23">
        <v>265</v>
      </c>
      <c r="G266" s="23">
        <v>265</v>
      </c>
    </row>
    <row r="267" spans="6:7" x14ac:dyDescent="0.3">
      <c r="F267" s="23">
        <v>266</v>
      </c>
      <c r="G267" s="23">
        <v>266</v>
      </c>
    </row>
    <row r="268" spans="6:7" x14ac:dyDescent="0.3">
      <c r="F268" s="23">
        <v>267</v>
      </c>
      <c r="G268" s="23">
        <v>267</v>
      </c>
    </row>
    <row r="269" spans="6:7" x14ac:dyDescent="0.3">
      <c r="F269" s="23">
        <v>268</v>
      </c>
      <c r="G269" s="23">
        <v>268</v>
      </c>
    </row>
    <row r="270" spans="6:7" x14ac:dyDescent="0.3">
      <c r="F270" s="23">
        <v>269</v>
      </c>
      <c r="G270" s="23">
        <v>269</v>
      </c>
    </row>
    <row r="271" spans="6:7" x14ac:dyDescent="0.3">
      <c r="F271" s="23">
        <v>270</v>
      </c>
      <c r="G271" s="23">
        <v>270</v>
      </c>
    </row>
    <row r="272" spans="6:7" x14ac:dyDescent="0.3">
      <c r="F272" s="23">
        <v>271</v>
      </c>
      <c r="G272" s="23">
        <v>271</v>
      </c>
    </row>
    <row r="273" spans="6:7" x14ac:dyDescent="0.3">
      <c r="F273" s="23">
        <v>272</v>
      </c>
      <c r="G273" s="23">
        <v>272</v>
      </c>
    </row>
    <row r="274" spans="6:7" x14ac:dyDescent="0.3">
      <c r="F274" s="23">
        <v>273</v>
      </c>
      <c r="G274" s="23">
        <v>273</v>
      </c>
    </row>
    <row r="275" spans="6:7" x14ac:dyDescent="0.3">
      <c r="F275" s="23">
        <v>274</v>
      </c>
      <c r="G275" s="23">
        <v>274</v>
      </c>
    </row>
    <row r="276" spans="6:7" x14ac:dyDescent="0.3">
      <c r="F276" s="23">
        <v>275</v>
      </c>
      <c r="G276" s="23">
        <v>275</v>
      </c>
    </row>
    <row r="277" spans="6:7" x14ac:dyDescent="0.3">
      <c r="F277" s="23">
        <v>276</v>
      </c>
      <c r="G277" s="23">
        <v>276</v>
      </c>
    </row>
    <row r="278" spans="6:7" x14ac:dyDescent="0.3">
      <c r="F278" s="23">
        <v>277</v>
      </c>
      <c r="G278" s="23">
        <v>277</v>
      </c>
    </row>
    <row r="279" spans="6:7" x14ac:dyDescent="0.3">
      <c r="F279" s="23">
        <v>278</v>
      </c>
      <c r="G279" s="23">
        <v>278</v>
      </c>
    </row>
    <row r="280" spans="6:7" x14ac:dyDescent="0.3">
      <c r="F280" s="23">
        <v>279</v>
      </c>
      <c r="G280" s="23">
        <v>279</v>
      </c>
    </row>
    <row r="281" spans="6:7" x14ac:dyDescent="0.3">
      <c r="F281" s="23">
        <v>280</v>
      </c>
      <c r="G281" s="23">
        <v>280</v>
      </c>
    </row>
    <row r="282" spans="6:7" x14ac:dyDescent="0.3">
      <c r="F282" s="23">
        <v>281</v>
      </c>
      <c r="G282" s="23">
        <v>281</v>
      </c>
    </row>
    <row r="283" spans="6:7" x14ac:dyDescent="0.3">
      <c r="F283" s="23">
        <v>282</v>
      </c>
      <c r="G283" s="23">
        <v>282</v>
      </c>
    </row>
    <row r="284" spans="6:7" x14ac:dyDescent="0.3">
      <c r="F284" s="23">
        <v>283</v>
      </c>
      <c r="G284" s="23">
        <v>283</v>
      </c>
    </row>
    <row r="285" spans="6:7" x14ac:dyDescent="0.3">
      <c r="F285" s="23">
        <v>284</v>
      </c>
      <c r="G285" s="23">
        <v>284</v>
      </c>
    </row>
    <row r="286" spans="6:7" x14ac:dyDescent="0.3">
      <c r="F286" s="23">
        <v>285</v>
      </c>
      <c r="G286" s="23">
        <v>285</v>
      </c>
    </row>
    <row r="287" spans="6:7" x14ac:dyDescent="0.3">
      <c r="F287" s="23">
        <v>286</v>
      </c>
      <c r="G287" s="23">
        <v>286</v>
      </c>
    </row>
    <row r="288" spans="6:7" x14ac:dyDescent="0.3">
      <c r="F288" s="23">
        <v>287</v>
      </c>
      <c r="G288" s="23">
        <v>287</v>
      </c>
    </row>
    <row r="289" spans="6:7" x14ac:dyDescent="0.3">
      <c r="F289" s="23">
        <v>288</v>
      </c>
      <c r="G289" s="23">
        <v>288</v>
      </c>
    </row>
    <row r="290" spans="6:7" x14ac:dyDescent="0.3">
      <c r="F290" s="23">
        <v>289</v>
      </c>
      <c r="G290" s="23">
        <v>289</v>
      </c>
    </row>
    <row r="291" spans="6:7" x14ac:dyDescent="0.3">
      <c r="F291" s="23">
        <v>290</v>
      </c>
      <c r="G291" s="23">
        <v>290</v>
      </c>
    </row>
    <row r="292" spans="6:7" x14ac:dyDescent="0.3">
      <c r="F292" s="23">
        <v>291</v>
      </c>
      <c r="G292" s="23">
        <v>291</v>
      </c>
    </row>
    <row r="293" spans="6:7" x14ac:dyDescent="0.3">
      <c r="F293" s="23">
        <v>292</v>
      </c>
      <c r="G293" s="23">
        <v>292</v>
      </c>
    </row>
    <row r="294" spans="6:7" x14ac:dyDescent="0.3">
      <c r="F294" s="23">
        <v>293</v>
      </c>
      <c r="G294" s="23">
        <v>293</v>
      </c>
    </row>
    <row r="295" spans="6:7" x14ac:dyDescent="0.3">
      <c r="F295" s="23">
        <v>294</v>
      </c>
      <c r="G295" s="23">
        <v>294</v>
      </c>
    </row>
    <row r="296" spans="6:7" x14ac:dyDescent="0.3">
      <c r="F296" s="23">
        <v>295</v>
      </c>
      <c r="G296" s="23">
        <v>295</v>
      </c>
    </row>
    <row r="297" spans="6:7" x14ac:dyDescent="0.3">
      <c r="F297" s="23">
        <v>296</v>
      </c>
      <c r="G297" s="23">
        <v>296</v>
      </c>
    </row>
    <row r="298" spans="6:7" x14ac:dyDescent="0.3">
      <c r="F298" s="23">
        <v>297</v>
      </c>
      <c r="G298" s="23">
        <v>297</v>
      </c>
    </row>
    <row r="299" spans="6:7" x14ac:dyDescent="0.3">
      <c r="F299" s="23">
        <v>298</v>
      </c>
      <c r="G299" s="23">
        <v>298</v>
      </c>
    </row>
    <row r="300" spans="6:7" x14ac:dyDescent="0.3">
      <c r="F300" s="23">
        <v>299</v>
      </c>
      <c r="G300" s="23">
        <v>299</v>
      </c>
    </row>
    <row r="301" spans="6:7" x14ac:dyDescent="0.3">
      <c r="F301" s="23">
        <v>300</v>
      </c>
      <c r="G301" s="23">
        <v>300</v>
      </c>
    </row>
    <row r="302" spans="6:7" x14ac:dyDescent="0.3">
      <c r="F302" s="23">
        <v>301</v>
      </c>
      <c r="G302" s="23">
        <v>301</v>
      </c>
    </row>
    <row r="303" spans="6:7" x14ac:dyDescent="0.3">
      <c r="F303" s="23">
        <v>302</v>
      </c>
      <c r="G303" s="23">
        <v>302</v>
      </c>
    </row>
    <row r="304" spans="6:7" x14ac:dyDescent="0.3">
      <c r="F304" s="23">
        <v>303</v>
      </c>
      <c r="G304" s="23">
        <v>303</v>
      </c>
    </row>
    <row r="305" spans="6:7" x14ac:dyDescent="0.3">
      <c r="F305" s="23">
        <v>304</v>
      </c>
      <c r="G305" s="23">
        <v>304</v>
      </c>
    </row>
    <row r="306" spans="6:7" x14ac:dyDescent="0.3">
      <c r="F306" s="23">
        <v>305</v>
      </c>
      <c r="G306" s="23">
        <v>305</v>
      </c>
    </row>
    <row r="307" spans="6:7" x14ac:dyDescent="0.3">
      <c r="F307" s="23">
        <v>306</v>
      </c>
      <c r="G307" s="23">
        <v>306</v>
      </c>
    </row>
    <row r="308" spans="6:7" x14ac:dyDescent="0.3">
      <c r="F308" s="23">
        <v>307</v>
      </c>
      <c r="G308" s="23">
        <v>307</v>
      </c>
    </row>
    <row r="309" spans="6:7" x14ac:dyDescent="0.3">
      <c r="F309" s="23">
        <v>308</v>
      </c>
      <c r="G309" s="23">
        <v>308</v>
      </c>
    </row>
    <row r="310" spans="6:7" x14ac:dyDescent="0.3">
      <c r="F310" s="23">
        <v>309</v>
      </c>
      <c r="G310" s="23">
        <v>309</v>
      </c>
    </row>
    <row r="311" spans="6:7" x14ac:dyDescent="0.3">
      <c r="F311" s="23">
        <v>310</v>
      </c>
      <c r="G311" s="23">
        <v>310</v>
      </c>
    </row>
    <row r="312" spans="6:7" x14ac:dyDescent="0.3">
      <c r="F312" s="23">
        <v>311</v>
      </c>
      <c r="G312" s="23">
        <v>311</v>
      </c>
    </row>
    <row r="313" spans="6:7" x14ac:dyDescent="0.3">
      <c r="F313" s="23">
        <v>312</v>
      </c>
      <c r="G313" s="23">
        <v>312</v>
      </c>
    </row>
    <row r="314" spans="6:7" x14ac:dyDescent="0.3">
      <c r="F314" s="23">
        <v>313</v>
      </c>
      <c r="G314" s="23">
        <v>313</v>
      </c>
    </row>
    <row r="315" spans="6:7" x14ac:dyDescent="0.3">
      <c r="F315" s="23">
        <v>314</v>
      </c>
      <c r="G315" s="23">
        <v>314</v>
      </c>
    </row>
    <row r="316" spans="6:7" x14ac:dyDescent="0.3">
      <c r="F316" s="23">
        <v>315</v>
      </c>
      <c r="G316" s="23">
        <v>315</v>
      </c>
    </row>
    <row r="317" spans="6:7" x14ac:dyDescent="0.3">
      <c r="F317" s="23">
        <v>316</v>
      </c>
      <c r="G317" s="23">
        <v>316</v>
      </c>
    </row>
    <row r="318" spans="6:7" x14ac:dyDescent="0.3">
      <c r="F318" s="23">
        <v>317</v>
      </c>
      <c r="G318" s="23">
        <v>317</v>
      </c>
    </row>
    <row r="319" spans="6:7" x14ac:dyDescent="0.3">
      <c r="F319" s="23">
        <v>318</v>
      </c>
      <c r="G319" s="23">
        <v>318</v>
      </c>
    </row>
    <row r="320" spans="6:7" x14ac:dyDescent="0.3">
      <c r="F320" s="23">
        <v>319</v>
      </c>
      <c r="G320" s="23">
        <v>319</v>
      </c>
    </row>
    <row r="321" spans="6:7" x14ac:dyDescent="0.3">
      <c r="F321" s="23">
        <v>320</v>
      </c>
      <c r="G321" s="23">
        <v>320</v>
      </c>
    </row>
    <row r="322" spans="6:7" x14ac:dyDescent="0.3">
      <c r="F322" s="23">
        <v>321</v>
      </c>
      <c r="G322" s="23">
        <v>321</v>
      </c>
    </row>
    <row r="323" spans="6:7" x14ac:dyDescent="0.3">
      <c r="F323" s="23">
        <v>322</v>
      </c>
      <c r="G323" s="23">
        <v>322</v>
      </c>
    </row>
    <row r="324" spans="6:7" x14ac:dyDescent="0.3">
      <c r="F324" s="23">
        <v>323</v>
      </c>
      <c r="G324" s="23">
        <v>323</v>
      </c>
    </row>
    <row r="325" spans="6:7" x14ac:dyDescent="0.3">
      <c r="F325" s="23">
        <v>324</v>
      </c>
      <c r="G325" s="23">
        <v>324</v>
      </c>
    </row>
    <row r="326" spans="6:7" x14ac:dyDescent="0.3">
      <c r="F326" s="23">
        <v>325</v>
      </c>
      <c r="G326" s="23">
        <v>325</v>
      </c>
    </row>
    <row r="327" spans="6:7" x14ac:dyDescent="0.3">
      <c r="F327" s="23">
        <v>326</v>
      </c>
      <c r="G327" s="23">
        <v>326</v>
      </c>
    </row>
    <row r="328" spans="6:7" x14ac:dyDescent="0.3">
      <c r="F328" s="23">
        <v>327</v>
      </c>
      <c r="G328" s="23">
        <v>327</v>
      </c>
    </row>
    <row r="329" spans="6:7" x14ac:dyDescent="0.3">
      <c r="F329" s="23">
        <v>328</v>
      </c>
      <c r="G329" s="23">
        <v>328</v>
      </c>
    </row>
    <row r="330" spans="6:7" x14ac:dyDescent="0.3">
      <c r="F330" s="23">
        <v>329</v>
      </c>
      <c r="G330" s="23">
        <v>329</v>
      </c>
    </row>
    <row r="331" spans="6:7" x14ac:dyDescent="0.3">
      <c r="F331" s="23">
        <v>330</v>
      </c>
      <c r="G331" s="23">
        <v>330</v>
      </c>
    </row>
    <row r="332" spans="6:7" x14ac:dyDescent="0.3">
      <c r="F332" s="23">
        <v>331</v>
      </c>
      <c r="G332" s="23">
        <v>331</v>
      </c>
    </row>
    <row r="333" spans="6:7" x14ac:dyDescent="0.3">
      <c r="F333" s="23">
        <v>332</v>
      </c>
      <c r="G333" s="23">
        <v>332</v>
      </c>
    </row>
    <row r="334" spans="6:7" x14ac:dyDescent="0.3">
      <c r="F334" s="23">
        <v>333</v>
      </c>
      <c r="G334" s="23">
        <v>333</v>
      </c>
    </row>
    <row r="335" spans="6:7" x14ac:dyDescent="0.3">
      <c r="F335" s="23">
        <v>334</v>
      </c>
      <c r="G335" s="23">
        <v>334</v>
      </c>
    </row>
    <row r="336" spans="6:7" x14ac:dyDescent="0.3">
      <c r="F336" s="23">
        <v>335</v>
      </c>
      <c r="G336" s="23">
        <v>335</v>
      </c>
    </row>
    <row r="337" spans="6:7" x14ac:dyDescent="0.3">
      <c r="F337" s="23">
        <v>336</v>
      </c>
      <c r="G337" s="23">
        <v>336</v>
      </c>
    </row>
    <row r="338" spans="6:7" x14ac:dyDescent="0.3">
      <c r="F338" s="23">
        <v>337</v>
      </c>
      <c r="G338" s="23">
        <v>337</v>
      </c>
    </row>
    <row r="339" spans="6:7" x14ac:dyDescent="0.3">
      <c r="F339" s="23">
        <v>338</v>
      </c>
      <c r="G339" s="23">
        <v>338</v>
      </c>
    </row>
    <row r="340" spans="6:7" x14ac:dyDescent="0.3">
      <c r="F340" s="23">
        <v>339</v>
      </c>
      <c r="G340" s="23">
        <v>339</v>
      </c>
    </row>
    <row r="341" spans="6:7" x14ac:dyDescent="0.3">
      <c r="F341" s="23">
        <v>340</v>
      </c>
      <c r="G341" s="23">
        <v>340</v>
      </c>
    </row>
    <row r="342" spans="6:7" x14ac:dyDescent="0.3">
      <c r="F342" s="23">
        <v>341</v>
      </c>
      <c r="G342" s="23">
        <v>341</v>
      </c>
    </row>
    <row r="343" spans="6:7" x14ac:dyDescent="0.3">
      <c r="F343" s="23">
        <v>342</v>
      </c>
      <c r="G343" s="23">
        <v>342</v>
      </c>
    </row>
    <row r="344" spans="6:7" x14ac:dyDescent="0.3">
      <c r="F344" s="23">
        <v>343</v>
      </c>
      <c r="G344" s="23">
        <v>343</v>
      </c>
    </row>
    <row r="345" spans="6:7" x14ac:dyDescent="0.3">
      <c r="F345" s="23">
        <v>344</v>
      </c>
      <c r="G345" s="23">
        <v>344</v>
      </c>
    </row>
    <row r="346" spans="6:7" x14ac:dyDescent="0.3">
      <c r="F346" s="23">
        <v>345</v>
      </c>
      <c r="G346" s="23">
        <v>345</v>
      </c>
    </row>
    <row r="347" spans="6:7" x14ac:dyDescent="0.3">
      <c r="F347" s="23">
        <v>346</v>
      </c>
      <c r="G347" s="23">
        <v>346</v>
      </c>
    </row>
    <row r="348" spans="6:7" x14ac:dyDescent="0.3">
      <c r="F348" s="23">
        <v>347</v>
      </c>
      <c r="G348" s="23">
        <v>347</v>
      </c>
    </row>
    <row r="349" spans="6:7" x14ac:dyDescent="0.3">
      <c r="F349" s="23">
        <v>348</v>
      </c>
      <c r="G349" s="23">
        <v>348</v>
      </c>
    </row>
    <row r="350" spans="6:7" x14ac:dyDescent="0.3">
      <c r="F350" s="23">
        <v>349</v>
      </c>
      <c r="G350" s="23">
        <v>349</v>
      </c>
    </row>
    <row r="351" spans="6:7" x14ac:dyDescent="0.3">
      <c r="F351" s="23">
        <v>350</v>
      </c>
      <c r="G351" s="23">
        <v>350</v>
      </c>
    </row>
    <row r="352" spans="6:7" x14ac:dyDescent="0.3">
      <c r="F352" s="23">
        <v>351</v>
      </c>
      <c r="G352" s="23">
        <v>351</v>
      </c>
    </row>
    <row r="353" spans="6:7" x14ac:dyDescent="0.3">
      <c r="F353" s="23">
        <v>352</v>
      </c>
      <c r="G353" s="23">
        <v>352</v>
      </c>
    </row>
    <row r="354" spans="6:7" x14ac:dyDescent="0.3">
      <c r="F354" s="23">
        <v>353</v>
      </c>
      <c r="G354" s="23">
        <v>353</v>
      </c>
    </row>
    <row r="355" spans="6:7" x14ac:dyDescent="0.3">
      <c r="F355" s="23">
        <v>354</v>
      </c>
      <c r="G355" s="23">
        <v>354</v>
      </c>
    </row>
    <row r="356" spans="6:7" x14ac:dyDescent="0.3">
      <c r="F356" s="23">
        <v>355</v>
      </c>
      <c r="G356" s="23">
        <v>355</v>
      </c>
    </row>
    <row r="357" spans="6:7" x14ac:dyDescent="0.3">
      <c r="F357" s="23">
        <v>356</v>
      </c>
      <c r="G357" s="23">
        <v>356</v>
      </c>
    </row>
    <row r="358" spans="6:7" x14ac:dyDescent="0.3">
      <c r="F358" s="23">
        <v>357</v>
      </c>
      <c r="G358" s="23">
        <v>357</v>
      </c>
    </row>
    <row r="359" spans="6:7" x14ac:dyDescent="0.3">
      <c r="F359" s="23">
        <v>358</v>
      </c>
      <c r="G359" s="23">
        <v>358</v>
      </c>
    </row>
    <row r="360" spans="6:7" x14ac:dyDescent="0.3">
      <c r="F360" s="23">
        <v>359</v>
      </c>
      <c r="G360" s="23">
        <v>359</v>
      </c>
    </row>
    <row r="361" spans="6:7" x14ac:dyDescent="0.3">
      <c r="F361" s="23">
        <v>360</v>
      </c>
      <c r="G361" s="23">
        <v>360</v>
      </c>
    </row>
    <row r="362" spans="6:7" x14ac:dyDescent="0.3">
      <c r="F362" s="23">
        <v>361</v>
      </c>
      <c r="G362" s="23">
        <v>361</v>
      </c>
    </row>
    <row r="363" spans="6:7" x14ac:dyDescent="0.3">
      <c r="F363" s="23">
        <v>362</v>
      </c>
      <c r="G363" s="23">
        <v>362</v>
      </c>
    </row>
    <row r="364" spans="6:7" x14ac:dyDescent="0.3">
      <c r="F364" s="23">
        <v>363</v>
      </c>
      <c r="G364" s="23">
        <v>363</v>
      </c>
    </row>
    <row r="365" spans="6:7" x14ac:dyDescent="0.3">
      <c r="F365" s="23">
        <v>364</v>
      </c>
      <c r="G365" s="23">
        <v>364</v>
      </c>
    </row>
    <row r="366" spans="6:7" x14ac:dyDescent="0.3">
      <c r="F366" s="23">
        <v>365</v>
      </c>
      <c r="G366" s="23">
        <v>365</v>
      </c>
    </row>
    <row r="367" spans="6:7" x14ac:dyDescent="0.3">
      <c r="F367" s="23" t="s">
        <v>25</v>
      </c>
      <c r="G367" s="23">
        <v>366</v>
      </c>
    </row>
    <row r="368" spans="6:7" x14ac:dyDescent="0.3">
      <c r="G368" s="23">
        <v>367</v>
      </c>
    </row>
    <row r="369" spans="7:7" x14ac:dyDescent="0.3">
      <c r="G369" s="23">
        <v>368</v>
      </c>
    </row>
    <row r="370" spans="7:7" x14ac:dyDescent="0.3">
      <c r="G370" s="23">
        <v>369</v>
      </c>
    </row>
    <row r="371" spans="7:7" x14ac:dyDescent="0.3">
      <c r="G371" s="23">
        <v>370</v>
      </c>
    </row>
    <row r="372" spans="7:7" x14ac:dyDescent="0.3">
      <c r="G372" s="23">
        <v>371</v>
      </c>
    </row>
    <row r="373" spans="7:7" x14ac:dyDescent="0.3">
      <c r="G373" s="23">
        <v>372</v>
      </c>
    </row>
    <row r="374" spans="7:7" x14ac:dyDescent="0.3">
      <c r="G374" s="23">
        <v>373</v>
      </c>
    </row>
    <row r="375" spans="7:7" x14ac:dyDescent="0.3">
      <c r="G375" s="23">
        <v>374</v>
      </c>
    </row>
    <row r="376" spans="7:7" x14ac:dyDescent="0.3">
      <c r="G376" s="23">
        <v>375</v>
      </c>
    </row>
    <row r="377" spans="7:7" x14ac:dyDescent="0.3">
      <c r="G377" s="23">
        <v>376</v>
      </c>
    </row>
    <row r="378" spans="7:7" x14ac:dyDescent="0.3">
      <c r="G378" s="23">
        <v>377</v>
      </c>
    </row>
    <row r="379" spans="7:7" x14ac:dyDescent="0.3">
      <c r="G379" s="23">
        <v>378</v>
      </c>
    </row>
    <row r="380" spans="7:7" x14ac:dyDescent="0.3">
      <c r="G380" s="23">
        <v>379</v>
      </c>
    </row>
    <row r="381" spans="7:7" x14ac:dyDescent="0.3">
      <c r="G381" s="23">
        <v>380</v>
      </c>
    </row>
    <row r="382" spans="7:7" x14ac:dyDescent="0.3">
      <c r="G382" s="23">
        <v>381</v>
      </c>
    </row>
    <row r="383" spans="7:7" x14ac:dyDescent="0.3">
      <c r="G383" s="23">
        <v>382</v>
      </c>
    </row>
    <row r="384" spans="7:7" x14ac:dyDescent="0.3">
      <c r="G384" s="23">
        <v>383</v>
      </c>
    </row>
    <row r="385" spans="7:7" x14ac:dyDescent="0.3">
      <c r="G385" s="23">
        <v>384</v>
      </c>
    </row>
    <row r="386" spans="7:7" x14ac:dyDescent="0.3">
      <c r="G386" s="23">
        <v>385</v>
      </c>
    </row>
    <row r="387" spans="7:7" x14ac:dyDescent="0.3">
      <c r="G387" s="23">
        <v>386</v>
      </c>
    </row>
    <row r="388" spans="7:7" x14ac:dyDescent="0.3">
      <c r="G388" s="23">
        <v>387</v>
      </c>
    </row>
    <row r="389" spans="7:7" x14ac:dyDescent="0.3">
      <c r="G389" s="23">
        <v>388</v>
      </c>
    </row>
    <row r="390" spans="7:7" x14ac:dyDescent="0.3">
      <c r="G390" s="23">
        <v>389</v>
      </c>
    </row>
    <row r="391" spans="7:7" x14ac:dyDescent="0.3">
      <c r="G391" s="23">
        <v>390</v>
      </c>
    </row>
    <row r="392" spans="7:7" x14ac:dyDescent="0.3">
      <c r="G392" s="23">
        <v>391</v>
      </c>
    </row>
    <row r="393" spans="7:7" x14ac:dyDescent="0.3">
      <c r="G393" s="23">
        <v>392</v>
      </c>
    </row>
    <row r="394" spans="7:7" x14ac:dyDescent="0.3">
      <c r="G394" s="23">
        <v>393</v>
      </c>
    </row>
    <row r="395" spans="7:7" x14ac:dyDescent="0.3">
      <c r="G395" s="23">
        <v>394</v>
      </c>
    </row>
    <row r="396" spans="7:7" x14ac:dyDescent="0.3">
      <c r="G396" s="23">
        <v>395</v>
      </c>
    </row>
    <row r="397" spans="7:7" x14ac:dyDescent="0.3">
      <c r="G397" s="23">
        <v>396</v>
      </c>
    </row>
    <row r="398" spans="7:7" x14ac:dyDescent="0.3">
      <c r="G398" s="23">
        <v>397</v>
      </c>
    </row>
    <row r="399" spans="7:7" x14ac:dyDescent="0.3">
      <c r="G399" s="23">
        <v>398</v>
      </c>
    </row>
    <row r="400" spans="7:7" x14ac:dyDescent="0.3">
      <c r="G400" s="23">
        <v>399</v>
      </c>
    </row>
    <row r="401" spans="7:7" x14ac:dyDescent="0.3">
      <c r="G401" s="23">
        <v>400</v>
      </c>
    </row>
    <row r="402" spans="7:7" x14ac:dyDescent="0.3">
      <c r="G402" s="23">
        <v>401</v>
      </c>
    </row>
    <row r="403" spans="7:7" x14ac:dyDescent="0.3">
      <c r="G403" s="23">
        <v>402</v>
      </c>
    </row>
    <row r="404" spans="7:7" x14ac:dyDescent="0.3">
      <c r="G404" s="23">
        <v>403</v>
      </c>
    </row>
    <row r="405" spans="7:7" x14ac:dyDescent="0.3">
      <c r="G405" s="23">
        <v>404</v>
      </c>
    </row>
    <row r="406" spans="7:7" x14ac:dyDescent="0.3">
      <c r="G406" s="23">
        <v>405</v>
      </c>
    </row>
    <row r="407" spans="7:7" x14ac:dyDescent="0.3">
      <c r="G407" s="23">
        <v>406</v>
      </c>
    </row>
    <row r="408" spans="7:7" x14ac:dyDescent="0.3">
      <c r="G408" s="23">
        <v>407</v>
      </c>
    </row>
    <row r="409" spans="7:7" x14ac:dyDescent="0.3">
      <c r="G409" s="23">
        <v>408</v>
      </c>
    </row>
    <row r="410" spans="7:7" x14ac:dyDescent="0.3">
      <c r="G410" s="23">
        <v>409</v>
      </c>
    </row>
    <row r="411" spans="7:7" x14ac:dyDescent="0.3">
      <c r="G411" s="23">
        <v>410</v>
      </c>
    </row>
    <row r="412" spans="7:7" x14ac:dyDescent="0.3">
      <c r="G412" s="23">
        <v>411</v>
      </c>
    </row>
    <row r="413" spans="7:7" x14ac:dyDescent="0.3">
      <c r="G413" s="23">
        <v>412</v>
      </c>
    </row>
    <row r="414" spans="7:7" x14ac:dyDescent="0.3">
      <c r="G414" s="23">
        <v>413</v>
      </c>
    </row>
    <row r="415" spans="7:7" x14ac:dyDescent="0.3">
      <c r="G415" s="23">
        <v>414</v>
      </c>
    </row>
    <row r="416" spans="7:7" x14ac:dyDescent="0.3">
      <c r="G416" s="23">
        <v>415</v>
      </c>
    </row>
    <row r="417" spans="7:7" x14ac:dyDescent="0.3">
      <c r="G417" s="23">
        <v>416</v>
      </c>
    </row>
    <row r="418" spans="7:7" x14ac:dyDescent="0.3">
      <c r="G418" s="23">
        <v>417</v>
      </c>
    </row>
    <row r="419" spans="7:7" x14ac:dyDescent="0.3">
      <c r="G419" s="23">
        <v>418</v>
      </c>
    </row>
    <row r="420" spans="7:7" x14ac:dyDescent="0.3">
      <c r="G420" s="23">
        <v>419</v>
      </c>
    </row>
    <row r="421" spans="7:7" x14ac:dyDescent="0.3">
      <c r="G421" s="23">
        <v>420</v>
      </c>
    </row>
    <row r="422" spans="7:7" x14ac:dyDescent="0.3">
      <c r="G422" s="23">
        <v>421</v>
      </c>
    </row>
    <row r="423" spans="7:7" x14ac:dyDescent="0.3">
      <c r="G423" s="23">
        <v>422</v>
      </c>
    </row>
    <row r="424" spans="7:7" x14ac:dyDescent="0.3">
      <c r="G424" s="23">
        <v>423</v>
      </c>
    </row>
    <row r="425" spans="7:7" x14ac:dyDescent="0.3">
      <c r="G425" s="23">
        <v>424</v>
      </c>
    </row>
    <row r="426" spans="7:7" x14ac:dyDescent="0.3">
      <c r="G426" s="23">
        <v>425</v>
      </c>
    </row>
    <row r="427" spans="7:7" x14ac:dyDescent="0.3">
      <c r="G427" s="23">
        <v>426</v>
      </c>
    </row>
    <row r="428" spans="7:7" x14ac:dyDescent="0.3">
      <c r="G428" s="23">
        <v>427</v>
      </c>
    </row>
    <row r="429" spans="7:7" x14ac:dyDescent="0.3">
      <c r="G429" s="23">
        <v>428</v>
      </c>
    </row>
    <row r="430" spans="7:7" x14ac:dyDescent="0.3">
      <c r="G430" s="23">
        <v>429</v>
      </c>
    </row>
    <row r="431" spans="7:7" x14ac:dyDescent="0.3">
      <c r="G431" s="23">
        <v>430</v>
      </c>
    </row>
    <row r="432" spans="7:7" x14ac:dyDescent="0.3">
      <c r="G432" s="23">
        <v>431</v>
      </c>
    </row>
    <row r="433" spans="7:7" x14ac:dyDescent="0.3">
      <c r="G433" s="23">
        <v>432</v>
      </c>
    </row>
    <row r="434" spans="7:7" x14ac:dyDescent="0.3">
      <c r="G434" s="23">
        <v>433</v>
      </c>
    </row>
    <row r="435" spans="7:7" x14ac:dyDescent="0.3">
      <c r="G435" s="23">
        <v>434</v>
      </c>
    </row>
    <row r="436" spans="7:7" x14ac:dyDescent="0.3">
      <c r="G436" s="23">
        <v>435</v>
      </c>
    </row>
    <row r="437" spans="7:7" x14ac:dyDescent="0.3">
      <c r="G437" s="23">
        <v>436</v>
      </c>
    </row>
    <row r="438" spans="7:7" x14ac:dyDescent="0.3">
      <c r="G438" s="23">
        <v>437</v>
      </c>
    </row>
    <row r="439" spans="7:7" x14ac:dyDescent="0.3">
      <c r="G439" s="23">
        <v>438</v>
      </c>
    </row>
    <row r="440" spans="7:7" x14ac:dyDescent="0.3">
      <c r="G440" s="23">
        <v>439</v>
      </c>
    </row>
    <row r="441" spans="7:7" x14ac:dyDescent="0.3">
      <c r="G441" s="23">
        <v>440</v>
      </c>
    </row>
    <row r="442" spans="7:7" x14ac:dyDescent="0.3">
      <c r="G442" s="23">
        <v>441</v>
      </c>
    </row>
    <row r="443" spans="7:7" x14ac:dyDescent="0.3">
      <c r="G443" s="23">
        <v>442</v>
      </c>
    </row>
    <row r="444" spans="7:7" x14ac:dyDescent="0.3">
      <c r="G444" s="23">
        <v>443</v>
      </c>
    </row>
    <row r="445" spans="7:7" x14ac:dyDescent="0.3">
      <c r="G445" s="23">
        <v>444</v>
      </c>
    </row>
    <row r="446" spans="7:7" x14ac:dyDescent="0.3">
      <c r="G446" s="23">
        <v>445</v>
      </c>
    </row>
    <row r="447" spans="7:7" x14ac:dyDescent="0.3">
      <c r="G447" s="23">
        <v>446</v>
      </c>
    </row>
    <row r="448" spans="7:7" x14ac:dyDescent="0.3">
      <c r="G448" s="23">
        <v>447</v>
      </c>
    </row>
    <row r="449" spans="7:7" x14ac:dyDescent="0.3">
      <c r="G449" s="23">
        <v>448</v>
      </c>
    </row>
    <row r="450" spans="7:7" x14ac:dyDescent="0.3">
      <c r="G450" s="23">
        <v>449</v>
      </c>
    </row>
    <row r="451" spans="7:7" x14ac:dyDescent="0.3">
      <c r="G451" s="23">
        <v>450</v>
      </c>
    </row>
    <row r="452" spans="7:7" x14ac:dyDescent="0.3">
      <c r="G452" s="23">
        <v>451</v>
      </c>
    </row>
    <row r="453" spans="7:7" x14ac:dyDescent="0.3">
      <c r="G453" s="23">
        <v>452</v>
      </c>
    </row>
    <row r="454" spans="7:7" x14ac:dyDescent="0.3">
      <c r="G454" s="23">
        <v>453</v>
      </c>
    </row>
    <row r="455" spans="7:7" x14ac:dyDescent="0.3">
      <c r="G455" s="23">
        <v>454</v>
      </c>
    </row>
    <row r="456" spans="7:7" x14ac:dyDescent="0.3">
      <c r="G456" s="23">
        <v>455</v>
      </c>
    </row>
    <row r="457" spans="7:7" x14ac:dyDescent="0.3">
      <c r="G457" s="23">
        <v>456</v>
      </c>
    </row>
    <row r="458" spans="7:7" x14ac:dyDescent="0.3">
      <c r="G458" s="23">
        <v>457</v>
      </c>
    </row>
    <row r="459" spans="7:7" x14ac:dyDescent="0.3">
      <c r="G459" s="23">
        <v>458</v>
      </c>
    </row>
    <row r="460" spans="7:7" x14ac:dyDescent="0.3">
      <c r="G460" s="23">
        <v>459</v>
      </c>
    </row>
    <row r="461" spans="7:7" x14ac:dyDescent="0.3">
      <c r="G461" s="23">
        <v>460</v>
      </c>
    </row>
    <row r="462" spans="7:7" x14ac:dyDescent="0.3">
      <c r="G462" s="23">
        <v>461</v>
      </c>
    </row>
    <row r="463" spans="7:7" x14ac:dyDescent="0.3">
      <c r="G463" s="23">
        <v>462</v>
      </c>
    </row>
    <row r="464" spans="7:7" x14ac:dyDescent="0.3">
      <c r="G464" s="23">
        <v>463</v>
      </c>
    </row>
    <row r="465" spans="7:7" x14ac:dyDescent="0.3">
      <c r="G465" s="23">
        <v>464</v>
      </c>
    </row>
    <row r="466" spans="7:7" x14ac:dyDescent="0.3">
      <c r="G466" s="23">
        <v>465</v>
      </c>
    </row>
    <row r="467" spans="7:7" x14ac:dyDescent="0.3">
      <c r="G467" s="23">
        <v>466</v>
      </c>
    </row>
    <row r="468" spans="7:7" x14ac:dyDescent="0.3">
      <c r="G468" s="23">
        <v>467</v>
      </c>
    </row>
    <row r="469" spans="7:7" x14ac:dyDescent="0.3">
      <c r="G469" s="23">
        <v>468</v>
      </c>
    </row>
    <row r="470" spans="7:7" x14ac:dyDescent="0.3">
      <c r="G470" s="23">
        <v>469</v>
      </c>
    </row>
    <row r="471" spans="7:7" x14ac:dyDescent="0.3">
      <c r="G471" s="23">
        <v>470</v>
      </c>
    </row>
    <row r="472" spans="7:7" x14ac:dyDescent="0.3">
      <c r="G472" s="23">
        <v>471</v>
      </c>
    </row>
    <row r="473" spans="7:7" x14ac:dyDescent="0.3">
      <c r="G473" s="23">
        <v>472</v>
      </c>
    </row>
    <row r="474" spans="7:7" x14ac:dyDescent="0.3">
      <c r="G474" s="23">
        <v>473</v>
      </c>
    </row>
    <row r="475" spans="7:7" x14ac:dyDescent="0.3">
      <c r="G475" s="23">
        <v>474</v>
      </c>
    </row>
    <row r="476" spans="7:7" x14ac:dyDescent="0.3">
      <c r="G476" s="23">
        <v>475</v>
      </c>
    </row>
    <row r="477" spans="7:7" x14ac:dyDescent="0.3">
      <c r="G477" s="23">
        <v>476</v>
      </c>
    </row>
    <row r="478" spans="7:7" x14ac:dyDescent="0.3">
      <c r="G478" s="23">
        <v>477</v>
      </c>
    </row>
    <row r="479" spans="7:7" x14ac:dyDescent="0.3">
      <c r="G479" s="23">
        <v>478</v>
      </c>
    </row>
    <row r="480" spans="7:7" x14ac:dyDescent="0.3">
      <c r="G480" s="23">
        <v>479</v>
      </c>
    </row>
    <row r="481" spans="7:7" x14ac:dyDescent="0.3">
      <c r="G481" s="23">
        <v>480</v>
      </c>
    </row>
    <row r="482" spans="7:7" x14ac:dyDescent="0.3">
      <c r="G482" s="23">
        <v>481</v>
      </c>
    </row>
    <row r="483" spans="7:7" x14ac:dyDescent="0.3">
      <c r="G483" s="23">
        <v>482</v>
      </c>
    </row>
    <row r="484" spans="7:7" x14ac:dyDescent="0.3">
      <c r="G484" s="23">
        <v>483</v>
      </c>
    </row>
    <row r="485" spans="7:7" x14ac:dyDescent="0.3">
      <c r="G485" s="23">
        <v>484</v>
      </c>
    </row>
    <row r="486" spans="7:7" x14ac:dyDescent="0.3">
      <c r="G486" s="23">
        <v>485</v>
      </c>
    </row>
    <row r="487" spans="7:7" x14ac:dyDescent="0.3">
      <c r="G487" s="23">
        <v>486</v>
      </c>
    </row>
    <row r="488" spans="7:7" x14ac:dyDescent="0.3">
      <c r="G488" s="23">
        <v>487</v>
      </c>
    </row>
    <row r="489" spans="7:7" x14ac:dyDescent="0.3">
      <c r="G489" s="23">
        <v>488</v>
      </c>
    </row>
    <row r="490" spans="7:7" x14ac:dyDescent="0.3">
      <c r="G490" s="23">
        <v>489</v>
      </c>
    </row>
    <row r="491" spans="7:7" x14ac:dyDescent="0.3">
      <c r="G491" s="23">
        <v>490</v>
      </c>
    </row>
    <row r="492" spans="7:7" x14ac:dyDescent="0.3">
      <c r="G492" s="23">
        <v>491</v>
      </c>
    </row>
    <row r="493" spans="7:7" x14ac:dyDescent="0.3">
      <c r="G493" s="23">
        <v>492</v>
      </c>
    </row>
    <row r="494" spans="7:7" x14ac:dyDescent="0.3">
      <c r="G494" s="23">
        <v>493</v>
      </c>
    </row>
    <row r="495" spans="7:7" x14ac:dyDescent="0.3">
      <c r="G495" s="23">
        <v>494</v>
      </c>
    </row>
    <row r="496" spans="7:7" x14ac:dyDescent="0.3">
      <c r="G496" s="23">
        <v>495</v>
      </c>
    </row>
    <row r="497" spans="7:7" x14ac:dyDescent="0.3">
      <c r="G497" s="23">
        <v>496</v>
      </c>
    </row>
    <row r="498" spans="7:7" x14ac:dyDescent="0.3">
      <c r="G498" s="23">
        <v>497</v>
      </c>
    </row>
    <row r="499" spans="7:7" x14ac:dyDescent="0.3">
      <c r="G499" s="23">
        <v>498</v>
      </c>
    </row>
    <row r="500" spans="7:7" x14ac:dyDescent="0.3">
      <c r="G500" s="23">
        <v>499</v>
      </c>
    </row>
    <row r="501" spans="7:7" x14ac:dyDescent="0.3">
      <c r="G501" s="23">
        <v>500</v>
      </c>
    </row>
    <row r="502" spans="7:7" x14ac:dyDescent="0.3">
      <c r="G502" s="23">
        <v>501</v>
      </c>
    </row>
    <row r="503" spans="7:7" x14ac:dyDescent="0.3">
      <c r="G503" s="23">
        <v>502</v>
      </c>
    </row>
    <row r="504" spans="7:7" x14ac:dyDescent="0.3">
      <c r="G504" s="23">
        <v>503</v>
      </c>
    </row>
    <row r="505" spans="7:7" x14ac:dyDescent="0.3">
      <c r="G505" s="23">
        <v>504</v>
      </c>
    </row>
    <row r="506" spans="7:7" x14ac:dyDescent="0.3">
      <c r="G506" s="23">
        <v>505</v>
      </c>
    </row>
    <row r="507" spans="7:7" x14ac:dyDescent="0.3">
      <c r="G507" s="23">
        <v>506</v>
      </c>
    </row>
    <row r="508" spans="7:7" x14ac:dyDescent="0.3">
      <c r="G508" s="23">
        <v>507</v>
      </c>
    </row>
    <row r="509" spans="7:7" x14ac:dyDescent="0.3">
      <c r="G509" s="23">
        <v>508</v>
      </c>
    </row>
    <row r="510" spans="7:7" x14ac:dyDescent="0.3">
      <c r="G510" s="23">
        <v>509</v>
      </c>
    </row>
    <row r="511" spans="7:7" x14ac:dyDescent="0.3">
      <c r="G511" s="23">
        <v>510</v>
      </c>
    </row>
    <row r="512" spans="7:7" x14ac:dyDescent="0.3">
      <c r="G512" s="23">
        <v>511</v>
      </c>
    </row>
    <row r="513" spans="7:7" x14ac:dyDescent="0.3">
      <c r="G513" s="23">
        <v>512</v>
      </c>
    </row>
    <row r="514" spans="7:7" x14ac:dyDescent="0.3">
      <c r="G514" s="23">
        <v>513</v>
      </c>
    </row>
    <row r="515" spans="7:7" x14ac:dyDescent="0.3">
      <c r="G515" s="23">
        <v>514</v>
      </c>
    </row>
    <row r="516" spans="7:7" x14ac:dyDescent="0.3">
      <c r="G516" s="23">
        <v>515</v>
      </c>
    </row>
    <row r="517" spans="7:7" x14ac:dyDescent="0.3">
      <c r="G517" s="23">
        <v>516</v>
      </c>
    </row>
    <row r="518" spans="7:7" x14ac:dyDescent="0.3">
      <c r="G518" s="23">
        <v>517</v>
      </c>
    </row>
    <row r="519" spans="7:7" x14ac:dyDescent="0.3">
      <c r="G519" s="23">
        <v>518</v>
      </c>
    </row>
    <row r="520" spans="7:7" x14ac:dyDescent="0.3">
      <c r="G520" s="23">
        <v>519</v>
      </c>
    </row>
    <row r="521" spans="7:7" x14ac:dyDescent="0.3">
      <c r="G521" s="23">
        <v>520</v>
      </c>
    </row>
    <row r="522" spans="7:7" x14ac:dyDescent="0.3">
      <c r="G522" s="23">
        <v>521</v>
      </c>
    </row>
    <row r="523" spans="7:7" x14ac:dyDescent="0.3">
      <c r="G523" s="23">
        <v>522</v>
      </c>
    </row>
    <row r="524" spans="7:7" x14ac:dyDescent="0.3">
      <c r="G524" s="23">
        <v>523</v>
      </c>
    </row>
    <row r="525" spans="7:7" x14ac:dyDescent="0.3">
      <c r="G525" s="23">
        <v>524</v>
      </c>
    </row>
    <row r="526" spans="7:7" x14ac:dyDescent="0.3">
      <c r="G526" s="23">
        <v>525</v>
      </c>
    </row>
    <row r="527" spans="7:7" x14ac:dyDescent="0.3">
      <c r="G527" s="23">
        <v>526</v>
      </c>
    </row>
    <row r="528" spans="7:7" x14ac:dyDescent="0.3">
      <c r="G528" s="23">
        <v>527</v>
      </c>
    </row>
    <row r="529" spans="7:7" x14ac:dyDescent="0.3">
      <c r="G529" s="23">
        <v>528</v>
      </c>
    </row>
    <row r="530" spans="7:7" x14ac:dyDescent="0.3">
      <c r="G530" s="23">
        <v>529</v>
      </c>
    </row>
    <row r="531" spans="7:7" x14ac:dyDescent="0.3">
      <c r="G531" s="23">
        <v>530</v>
      </c>
    </row>
    <row r="532" spans="7:7" x14ac:dyDescent="0.3">
      <c r="G532" s="23">
        <v>531</v>
      </c>
    </row>
    <row r="533" spans="7:7" x14ac:dyDescent="0.3">
      <c r="G533" s="23">
        <v>532</v>
      </c>
    </row>
    <row r="534" spans="7:7" x14ac:dyDescent="0.3">
      <c r="G534" s="23">
        <v>533</v>
      </c>
    </row>
    <row r="535" spans="7:7" x14ac:dyDescent="0.3">
      <c r="G535" s="23">
        <v>534</v>
      </c>
    </row>
    <row r="536" spans="7:7" x14ac:dyDescent="0.3">
      <c r="G536" s="23">
        <v>535</v>
      </c>
    </row>
    <row r="537" spans="7:7" x14ac:dyDescent="0.3">
      <c r="G537" s="23">
        <v>536</v>
      </c>
    </row>
    <row r="538" spans="7:7" x14ac:dyDescent="0.3">
      <c r="G538" s="23">
        <v>537</v>
      </c>
    </row>
    <row r="539" spans="7:7" x14ac:dyDescent="0.3">
      <c r="G539" s="23">
        <v>538</v>
      </c>
    </row>
    <row r="540" spans="7:7" x14ac:dyDescent="0.3">
      <c r="G540" s="23">
        <v>539</v>
      </c>
    </row>
    <row r="541" spans="7:7" x14ac:dyDescent="0.3">
      <c r="G541" s="23">
        <v>540</v>
      </c>
    </row>
    <row r="542" spans="7:7" x14ac:dyDescent="0.3">
      <c r="G542" s="23">
        <v>541</v>
      </c>
    </row>
    <row r="543" spans="7:7" x14ac:dyDescent="0.3">
      <c r="G543" s="23">
        <v>542</v>
      </c>
    </row>
    <row r="544" spans="7:7" x14ac:dyDescent="0.3">
      <c r="G544" s="23">
        <v>543</v>
      </c>
    </row>
    <row r="545" spans="7:7" x14ac:dyDescent="0.3">
      <c r="G545" s="23">
        <v>544</v>
      </c>
    </row>
    <row r="546" spans="7:7" x14ac:dyDescent="0.3">
      <c r="G546" s="23">
        <v>545</v>
      </c>
    </row>
    <row r="547" spans="7:7" x14ac:dyDescent="0.3">
      <c r="G547" s="23">
        <v>546</v>
      </c>
    </row>
    <row r="548" spans="7:7" x14ac:dyDescent="0.3">
      <c r="G548" s="23">
        <v>547</v>
      </c>
    </row>
    <row r="549" spans="7:7" x14ac:dyDescent="0.3">
      <c r="G549" s="23">
        <v>548</v>
      </c>
    </row>
    <row r="550" spans="7:7" x14ac:dyDescent="0.3">
      <c r="G550" s="23">
        <v>549</v>
      </c>
    </row>
    <row r="551" spans="7:7" x14ac:dyDescent="0.3">
      <c r="G551" s="23">
        <v>550</v>
      </c>
    </row>
    <row r="552" spans="7:7" x14ac:dyDescent="0.3">
      <c r="G552" s="23">
        <v>551</v>
      </c>
    </row>
    <row r="553" spans="7:7" x14ac:dyDescent="0.3">
      <c r="G553" s="23">
        <v>552</v>
      </c>
    </row>
    <row r="554" spans="7:7" x14ac:dyDescent="0.3">
      <c r="G554" s="23">
        <v>553</v>
      </c>
    </row>
    <row r="555" spans="7:7" x14ac:dyDescent="0.3">
      <c r="G555" s="23">
        <v>554</v>
      </c>
    </row>
    <row r="556" spans="7:7" x14ac:dyDescent="0.3">
      <c r="G556" s="23">
        <v>555</v>
      </c>
    </row>
    <row r="557" spans="7:7" x14ac:dyDescent="0.3">
      <c r="G557" s="23">
        <v>556</v>
      </c>
    </row>
    <row r="558" spans="7:7" x14ac:dyDescent="0.3">
      <c r="G558" s="23">
        <v>557</v>
      </c>
    </row>
    <row r="559" spans="7:7" x14ac:dyDescent="0.3">
      <c r="G559" s="23">
        <v>558</v>
      </c>
    </row>
    <row r="560" spans="7:7" x14ac:dyDescent="0.3">
      <c r="G560" s="23">
        <v>559</v>
      </c>
    </row>
    <row r="561" spans="7:7" x14ac:dyDescent="0.3">
      <c r="G561" s="23">
        <v>560</v>
      </c>
    </row>
    <row r="562" spans="7:7" x14ac:dyDescent="0.3">
      <c r="G562" s="23">
        <v>561</v>
      </c>
    </row>
    <row r="563" spans="7:7" x14ac:dyDescent="0.3">
      <c r="G563" s="23">
        <v>562</v>
      </c>
    </row>
    <row r="564" spans="7:7" x14ac:dyDescent="0.3">
      <c r="G564" s="23">
        <v>563</v>
      </c>
    </row>
    <row r="565" spans="7:7" x14ac:dyDescent="0.3">
      <c r="G565" s="23">
        <v>564</v>
      </c>
    </row>
    <row r="566" spans="7:7" x14ac:dyDescent="0.3">
      <c r="G566" s="23">
        <v>565</v>
      </c>
    </row>
    <row r="567" spans="7:7" x14ac:dyDescent="0.3">
      <c r="G567" s="23">
        <v>566</v>
      </c>
    </row>
    <row r="568" spans="7:7" x14ac:dyDescent="0.3">
      <c r="G568" s="23">
        <v>567</v>
      </c>
    </row>
    <row r="569" spans="7:7" x14ac:dyDescent="0.3">
      <c r="G569" s="23">
        <v>568</v>
      </c>
    </row>
    <row r="570" spans="7:7" x14ac:dyDescent="0.3">
      <c r="G570" s="23">
        <v>569</v>
      </c>
    </row>
    <row r="571" spans="7:7" x14ac:dyDescent="0.3">
      <c r="G571" s="23">
        <v>570</v>
      </c>
    </row>
    <row r="572" spans="7:7" x14ac:dyDescent="0.3">
      <c r="G572" s="23">
        <v>571</v>
      </c>
    </row>
    <row r="573" spans="7:7" x14ac:dyDescent="0.3">
      <c r="G573" s="23">
        <v>572</v>
      </c>
    </row>
    <row r="574" spans="7:7" x14ac:dyDescent="0.3">
      <c r="G574" s="23">
        <v>573</v>
      </c>
    </row>
    <row r="575" spans="7:7" x14ac:dyDescent="0.3">
      <c r="G575" s="23">
        <v>574</v>
      </c>
    </row>
    <row r="576" spans="7:7" x14ac:dyDescent="0.3">
      <c r="G576" s="23">
        <v>575</v>
      </c>
    </row>
    <row r="577" spans="7:7" x14ac:dyDescent="0.3">
      <c r="G577" s="23">
        <v>576</v>
      </c>
    </row>
    <row r="578" spans="7:7" x14ac:dyDescent="0.3">
      <c r="G578" s="23">
        <v>577</v>
      </c>
    </row>
    <row r="579" spans="7:7" x14ac:dyDescent="0.3">
      <c r="G579" s="23">
        <v>578</v>
      </c>
    </row>
    <row r="580" spans="7:7" x14ac:dyDescent="0.3">
      <c r="G580" s="23">
        <v>579</v>
      </c>
    </row>
    <row r="581" spans="7:7" x14ac:dyDescent="0.3">
      <c r="G581" s="23">
        <v>580</v>
      </c>
    </row>
    <row r="582" spans="7:7" x14ac:dyDescent="0.3">
      <c r="G582" s="23">
        <v>581</v>
      </c>
    </row>
    <row r="583" spans="7:7" x14ac:dyDescent="0.3">
      <c r="G583" s="23">
        <v>582</v>
      </c>
    </row>
    <row r="584" spans="7:7" x14ac:dyDescent="0.3">
      <c r="G584" s="23">
        <v>583</v>
      </c>
    </row>
    <row r="585" spans="7:7" x14ac:dyDescent="0.3">
      <c r="G585" s="23">
        <v>584</v>
      </c>
    </row>
    <row r="586" spans="7:7" x14ac:dyDescent="0.3">
      <c r="G586" s="23">
        <v>585</v>
      </c>
    </row>
    <row r="587" spans="7:7" x14ac:dyDescent="0.3">
      <c r="G587" s="23">
        <v>586</v>
      </c>
    </row>
    <row r="588" spans="7:7" x14ac:dyDescent="0.3">
      <c r="G588" s="23">
        <v>587</v>
      </c>
    </row>
    <row r="589" spans="7:7" x14ac:dyDescent="0.3">
      <c r="G589" s="23">
        <v>588</v>
      </c>
    </row>
    <row r="590" spans="7:7" x14ac:dyDescent="0.3">
      <c r="G590" s="23">
        <v>589</v>
      </c>
    </row>
    <row r="591" spans="7:7" x14ac:dyDescent="0.3">
      <c r="G591" s="23">
        <v>590</v>
      </c>
    </row>
    <row r="592" spans="7:7" x14ac:dyDescent="0.3">
      <c r="G592" s="23">
        <v>591</v>
      </c>
    </row>
    <row r="593" spans="7:7" x14ac:dyDescent="0.3">
      <c r="G593" s="23">
        <v>592</v>
      </c>
    </row>
    <row r="594" spans="7:7" x14ac:dyDescent="0.3">
      <c r="G594" s="23">
        <v>593</v>
      </c>
    </row>
    <row r="595" spans="7:7" x14ac:dyDescent="0.3">
      <c r="G595" s="23">
        <v>594</v>
      </c>
    </row>
    <row r="596" spans="7:7" x14ac:dyDescent="0.3">
      <c r="G596" s="23">
        <v>595</v>
      </c>
    </row>
    <row r="597" spans="7:7" x14ac:dyDescent="0.3">
      <c r="G597" s="23">
        <v>596</v>
      </c>
    </row>
    <row r="598" spans="7:7" x14ac:dyDescent="0.3">
      <c r="G598" s="23">
        <v>597</v>
      </c>
    </row>
    <row r="599" spans="7:7" x14ac:dyDescent="0.3">
      <c r="G599" s="23">
        <v>598</v>
      </c>
    </row>
    <row r="600" spans="7:7" x14ac:dyDescent="0.3">
      <c r="G600" s="23">
        <v>599</v>
      </c>
    </row>
    <row r="601" spans="7:7" x14ac:dyDescent="0.3">
      <c r="G601" s="23">
        <v>600</v>
      </c>
    </row>
    <row r="602" spans="7:7" x14ac:dyDescent="0.3">
      <c r="G602" s="23">
        <v>601</v>
      </c>
    </row>
    <row r="603" spans="7:7" x14ac:dyDescent="0.3">
      <c r="G603" s="23">
        <v>602</v>
      </c>
    </row>
    <row r="604" spans="7:7" x14ac:dyDescent="0.3">
      <c r="G604" s="23">
        <v>603</v>
      </c>
    </row>
    <row r="605" spans="7:7" x14ac:dyDescent="0.3">
      <c r="G605" s="23">
        <v>604</v>
      </c>
    </row>
    <row r="606" spans="7:7" x14ac:dyDescent="0.3">
      <c r="G606" s="23">
        <v>605</v>
      </c>
    </row>
    <row r="607" spans="7:7" x14ac:dyDescent="0.3">
      <c r="G607" s="23">
        <v>606</v>
      </c>
    </row>
    <row r="608" spans="7:7" x14ac:dyDescent="0.3">
      <c r="G608" s="23">
        <v>607</v>
      </c>
    </row>
    <row r="609" spans="7:7" x14ac:dyDescent="0.3">
      <c r="G609" s="23">
        <v>608</v>
      </c>
    </row>
    <row r="610" spans="7:7" x14ac:dyDescent="0.3">
      <c r="G610" s="23">
        <v>609</v>
      </c>
    </row>
    <row r="611" spans="7:7" x14ac:dyDescent="0.3">
      <c r="G611" s="23">
        <v>610</v>
      </c>
    </row>
    <row r="612" spans="7:7" x14ac:dyDescent="0.3">
      <c r="G612" s="23">
        <v>611</v>
      </c>
    </row>
    <row r="613" spans="7:7" x14ac:dyDescent="0.3">
      <c r="G613" s="23">
        <v>612</v>
      </c>
    </row>
    <row r="614" spans="7:7" x14ac:dyDescent="0.3">
      <c r="G614" s="23">
        <v>613</v>
      </c>
    </row>
    <row r="615" spans="7:7" x14ac:dyDescent="0.3">
      <c r="G615" s="23">
        <v>614</v>
      </c>
    </row>
    <row r="616" spans="7:7" x14ac:dyDescent="0.3">
      <c r="G616" s="23">
        <v>615</v>
      </c>
    </row>
    <row r="617" spans="7:7" x14ac:dyDescent="0.3">
      <c r="G617" s="23">
        <v>616</v>
      </c>
    </row>
    <row r="618" spans="7:7" x14ac:dyDescent="0.3">
      <c r="G618" s="23">
        <v>617</v>
      </c>
    </row>
    <row r="619" spans="7:7" x14ac:dyDescent="0.3">
      <c r="G619" s="23">
        <v>618</v>
      </c>
    </row>
    <row r="620" spans="7:7" x14ac:dyDescent="0.3">
      <c r="G620" s="23">
        <v>619</v>
      </c>
    </row>
    <row r="621" spans="7:7" x14ac:dyDescent="0.3">
      <c r="G621" s="23">
        <v>620</v>
      </c>
    </row>
    <row r="622" spans="7:7" x14ac:dyDescent="0.3">
      <c r="G622" s="23">
        <v>621</v>
      </c>
    </row>
    <row r="623" spans="7:7" x14ac:dyDescent="0.3">
      <c r="G623" s="23">
        <v>622</v>
      </c>
    </row>
    <row r="624" spans="7:7" x14ac:dyDescent="0.3">
      <c r="G624" s="23">
        <v>623</v>
      </c>
    </row>
    <row r="625" spans="7:7" x14ac:dyDescent="0.3">
      <c r="G625" s="23">
        <v>624</v>
      </c>
    </row>
    <row r="626" spans="7:7" x14ac:dyDescent="0.3">
      <c r="G626" s="23">
        <v>625</v>
      </c>
    </row>
    <row r="627" spans="7:7" x14ac:dyDescent="0.3">
      <c r="G627" s="23">
        <v>626</v>
      </c>
    </row>
    <row r="628" spans="7:7" x14ac:dyDescent="0.3">
      <c r="G628" s="23">
        <v>627</v>
      </c>
    </row>
    <row r="629" spans="7:7" x14ac:dyDescent="0.3">
      <c r="G629" s="23">
        <v>628</v>
      </c>
    </row>
    <row r="630" spans="7:7" x14ac:dyDescent="0.3">
      <c r="G630" s="23">
        <v>629</v>
      </c>
    </row>
    <row r="631" spans="7:7" x14ac:dyDescent="0.3">
      <c r="G631" s="23">
        <v>630</v>
      </c>
    </row>
    <row r="632" spans="7:7" x14ac:dyDescent="0.3">
      <c r="G632" s="23">
        <v>631</v>
      </c>
    </row>
    <row r="633" spans="7:7" x14ac:dyDescent="0.3">
      <c r="G633" s="23">
        <v>632</v>
      </c>
    </row>
    <row r="634" spans="7:7" x14ac:dyDescent="0.3">
      <c r="G634" s="23">
        <v>633</v>
      </c>
    </row>
    <row r="635" spans="7:7" x14ac:dyDescent="0.3">
      <c r="G635" s="23">
        <v>634</v>
      </c>
    </row>
    <row r="636" spans="7:7" x14ac:dyDescent="0.3">
      <c r="G636" s="23">
        <v>635</v>
      </c>
    </row>
    <row r="637" spans="7:7" x14ac:dyDescent="0.3">
      <c r="G637" s="23">
        <v>636</v>
      </c>
    </row>
    <row r="638" spans="7:7" x14ac:dyDescent="0.3">
      <c r="G638" s="23">
        <v>637</v>
      </c>
    </row>
    <row r="639" spans="7:7" x14ac:dyDescent="0.3">
      <c r="G639" s="23">
        <v>638</v>
      </c>
    </row>
    <row r="640" spans="7:7" x14ac:dyDescent="0.3">
      <c r="G640" s="23">
        <v>639</v>
      </c>
    </row>
    <row r="641" spans="7:7" x14ac:dyDescent="0.3">
      <c r="G641" s="23">
        <v>640</v>
      </c>
    </row>
    <row r="642" spans="7:7" x14ac:dyDescent="0.3">
      <c r="G642" s="23">
        <v>641</v>
      </c>
    </row>
    <row r="643" spans="7:7" x14ac:dyDescent="0.3">
      <c r="G643" s="23">
        <v>642</v>
      </c>
    </row>
    <row r="644" spans="7:7" x14ac:dyDescent="0.3">
      <c r="G644" s="23">
        <v>643</v>
      </c>
    </row>
    <row r="645" spans="7:7" x14ac:dyDescent="0.3">
      <c r="G645" s="23">
        <v>644</v>
      </c>
    </row>
    <row r="646" spans="7:7" x14ac:dyDescent="0.3">
      <c r="G646" s="23">
        <v>645</v>
      </c>
    </row>
    <row r="647" spans="7:7" x14ac:dyDescent="0.3">
      <c r="G647" s="23">
        <v>646</v>
      </c>
    </row>
    <row r="648" spans="7:7" x14ac:dyDescent="0.3">
      <c r="G648" s="23">
        <v>647</v>
      </c>
    </row>
    <row r="649" spans="7:7" x14ac:dyDescent="0.3">
      <c r="G649" s="23">
        <v>648</v>
      </c>
    </row>
    <row r="650" spans="7:7" x14ac:dyDescent="0.3">
      <c r="G650" s="23">
        <v>649</v>
      </c>
    </row>
    <row r="651" spans="7:7" x14ac:dyDescent="0.3">
      <c r="G651" s="23">
        <v>650</v>
      </c>
    </row>
    <row r="652" spans="7:7" x14ac:dyDescent="0.3">
      <c r="G652" s="23">
        <v>651</v>
      </c>
    </row>
    <row r="653" spans="7:7" x14ac:dyDescent="0.3">
      <c r="G653" s="23">
        <v>652</v>
      </c>
    </row>
    <row r="654" spans="7:7" x14ac:dyDescent="0.3">
      <c r="G654" s="23">
        <v>653</v>
      </c>
    </row>
    <row r="655" spans="7:7" x14ac:dyDescent="0.3">
      <c r="G655" s="23">
        <v>654</v>
      </c>
    </row>
    <row r="656" spans="7:7" x14ac:dyDescent="0.3">
      <c r="G656" s="23">
        <v>655</v>
      </c>
    </row>
    <row r="657" spans="7:7" x14ac:dyDescent="0.3">
      <c r="G657" s="23">
        <v>656</v>
      </c>
    </row>
    <row r="658" spans="7:7" x14ac:dyDescent="0.3">
      <c r="G658" s="23">
        <v>657</v>
      </c>
    </row>
    <row r="659" spans="7:7" x14ac:dyDescent="0.3">
      <c r="G659" s="23">
        <v>658</v>
      </c>
    </row>
    <row r="660" spans="7:7" x14ac:dyDescent="0.3">
      <c r="G660" s="23">
        <v>659</v>
      </c>
    </row>
    <row r="661" spans="7:7" x14ac:dyDescent="0.3">
      <c r="G661" s="23">
        <v>660</v>
      </c>
    </row>
    <row r="662" spans="7:7" x14ac:dyDescent="0.3">
      <c r="G662" s="23">
        <v>661</v>
      </c>
    </row>
    <row r="663" spans="7:7" x14ac:dyDescent="0.3">
      <c r="G663" s="23">
        <v>662</v>
      </c>
    </row>
    <row r="664" spans="7:7" x14ac:dyDescent="0.3">
      <c r="G664" s="23">
        <v>663</v>
      </c>
    </row>
    <row r="665" spans="7:7" x14ac:dyDescent="0.3">
      <c r="G665" s="23">
        <v>664</v>
      </c>
    </row>
    <row r="666" spans="7:7" x14ac:dyDescent="0.3">
      <c r="G666" s="23">
        <v>665</v>
      </c>
    </row>
    <row r="667" spans="7:7" x14ac:dyDescent="0.3">
      <c r="G667" s="23">
        <v>666</v>
      </c>
    </row>
    <row r="668" spans="7:7" x14ac:dyDescent="0.3">
      <c r="G668" s="23">
        <v>667</v>
      </c>
    </row>
    <row r="669" spans="7:7" x14ac:dyDescent="0.3">
      <c r="G669" s="23">
        <v>668</v>
      </c>
    </row>
    <row r="670" spans="7:7" x14ac:dyDescent="0.3">
      <c r="G670" s="23">
        <v>669</v>
      </c>
    </row>
    <row r="671" spans="7:7" x14ac:dyDescent="0.3">
      <c r="G671" s="23">
        <v>670</v>
      </c>
    </row>
    <row r="672" spans="7:7" x14ac:dyDescent="0.3">
      <c r="G672" s="23">
        <v>671</v>
      </c>
    </row>
    <row r="673" spans="7:7" x14ac:dyDescent="0.3">
      <c r="G673" s="23">
        <v>672</v>
      </c>
    </row>
    <row r="674" spans="7:7" x14ac:dyDescent="0.3">
      <c r="G674" s="23">
        <v>673</v>
      </c>
    </row>
    <row r="675" spans="7:7" x14ac:dyDescent="0.3">
      <c r="G675" s="23">
        <v>674</v>
      </c>
    </row>
    <row r="676" spans="7:7" x14ac:dyDescent="0.3">
      <c r="G676" s="23">
        <v>675</v>
      </c>
    </row>
    <row r="677" spans="7:7" x14ac:dyDescent="0.3">
      <c r="G677" s="23">
        <v>676</v>
      </c>
    </row>
    <row r="678" spans="7:7" x14ac:dyDescent="0.3">
      <c r="G678" s="23">
        <v>677</v>
      </c>
    </row>
    <row r="679" spans="7:7" x14ac:dyDescent="0.3">
      <c r="G679" s="23">
        <v>678</v>
      </c>
    </row>
    <row r="680" spans="7:7" x14ac:dyDescent="0.3">
      <c r="G680" s="23">
        <v>679</v>
      </c>
    </row>
    <row r="681" spans="7:7" x14ac:dyDescent="0.3">
      <c r="G681" s="23">
        <v>680</v>
      </c>
    </row>
    <row r="682" spans="7:7" x14ac:dyDescent="0.3">
      <c r="G682" s="23">
        <v>681</v>
      </c>
    </row>
    <row r="683" spans="7:7" x14ac:dyDescent="0.3">
      <c r="G683" s="23">
        <v>682</v>
      </c>
    </row>
    <row r="684" spans="7:7" x14ac:dyDescent="0.3">
      <c r="G684" s="23">
        <v>683</v>
      </c>
    </row>
    <row r="685" spans="7:7" x14ac:dyDescent="0.3">
      <c r="G685" s="23">
        <v>684</v>
      </c>
    </row>
    <row r="686" spans="7:7" x14ac:dyDescent="0.3">
      <c r="G686" s="23">
        <v>685</v>
      </c>
    </row>
    <row r="687" spans="7:7" x14ac:dyDescent="0.3">
      <c r="G687" s="23">
        <v>686</v>
      </c>
    </row>
    <row r="688" spans="7:7" x14ac:dyDescent="0.3">
      <c r="G688" s="23">
        <v>687</v>
      </c>
    </row>
    <row r="689" spans="7:7" x14ac:dyDescent="0.3">
      <c r="G689" s="23">
        <v>688</v>
      </c>
    </row>
    <row r="690" spans="7:7" x14ac:dyDescent="0.3">
      <c r="G690" s="23">
        <v>689</v>
      </c>
    </row>
    <row r="691" spans="7:7" x14ac:dyDescent="0.3">
      <c r="G691" s="23">
        <v>690</v>
      </c>
    </row>
    <row r="692" spans="7:7" x14ac:dyDescent="0.3">
      <c r="G692" s="23">
        <v>691</v>
      </c>
    </row>
    <row r="693" spans="7:7" x14ac:dyDescent="0.3">
      <c r="G693" s="23">
        <v>692</v>
      </c>
    </row>
    <row r="694" spans="7:7" x14ac:dyDescent="0.3">
      <c r="G694" s="23">
        <v>693</v>
      </c>
    </row>
    <row r="695" spans="7:7" x14ac:dyDescent="0.3">
      <c r="G695" s="23">
        <v>694</v>
      </c>
    </row>
    <row r="696" spans="7:7" x14ac:dyDescent="0.3">
      <c r="G696" s="23">
        <v>695</v>
      </c>
    </row>
    <row r="697" spans="7:7" x14ac:dyDescent="0.3">
      <c r="G697" s="23">
        <v>696</v>
      </c>
    </row>
    <row r="698" spans="7:7" x14ac:dyDescent="0.3">
      <c r="G698" s="23">
        <v>697</v>
      </c>
    </row>
    <row r="699" spans="7:7" x14ac:dyDescent="0.3">
      <c r="G699" s="23">
        <v>698</v>
      </c>
    </row>
    <row r="700" spans="7:7" x14ac:dyDescent="0.3">
      <c r="G700" s="23">
        <v>699</v>
      </c>
    </row>
    <row r="701" spans="7:7" x14ac:dyDescent="0.3">
      <c r="G701" s="23">
        <v>700</v>
      </c>
    </row>
    <row r="702" spans="7:7" x14ac:dyDescent="0.3">
      <c r="G702" s="23">
        <v>701</v>
      </c>
    </row>
    <row r="703" spans="7:7" x14ac:dyDescent="0.3">
      <c r="G703" s="23">
        <v>702</v>
      </c>
    </row>
    <row r="704" spans="7:7" x14ac:dyDescent="0.3">
      <c r="G704" s="23">
        <v>703</v>
      </c>
    </row>
    <row r="705" spans="7:7" x14ac:dyDescent="0.3">
      <c r="G705" s="23">
        <v>704</v>
      </c>
    </row>
    <row r="706" spans="7:7" x14ac:dyDescent="0.3">
      <c r="G706" s="23">
        <v>705</v>
      </c>
    </row>
    <row r="707" spans="7:7" x14ac:dyDescent="0.3">
      <c r="G707" s="23">
        <v>706</v>
      </c>
    </row>
    <row r="708" spans="7:7" x14ac:dyDescent="0.3">
      <c r="G708" s="23">
        <v>707</v>
      </c>
    </row>
    <row r="709" spans="7:7" x14ac:dyDescent="0.3">
      <c r="G709" s="23">
        <v>708</v>
      </c>
    </row>
    <row r="710" spans="7:7" x14ac:dyDescent="0.3">
      <c r="G710" s="23">
        <v>709</v>
      </c>
    </row>
    <row r="711" spans="7:7" x14ac:dyDescent="0.3">
      <c r="G711" s="23">
        <v>710</v>
      </c>
    </row>
    <row r="712" spans="7:7" x14ac:dyDescent="0.3">
      <c r="G712" s="23">
        <v>711</v>
      </c>
    </row>
    <row r="713" spans="7:7" x14ac:dyDescent="0.3">
      <c r="G713" s="23">
        <v>712</v>
      </c>
    </row>
    <row r="714" spans="7:7" x14ac:dyDescent="0.3">
      <c r="G714" s="23">
        <v>713</v>
      </c>
    </row>
    <row r="715" spans="7:7" x14ac:dyDescent="0.3">
      <c r="G715" s="23">
        <v>714</v>
      </c>
    </row>
    <row r="716" spans="7:7" x14ac:dyDescent="0.3">
      <c r="G716" s="23">
        <v>715</v>
      </c>
    </row>
    <row r="717" spans="7:7" x14ac:dyDescent="0.3">
      <c r="G717" s="23">
        <v>716</v>
      </c>
    </row>
    <row r="718" spans="7:7" x14ac:dyDescent="0.3">
      <c r="G718" s="23">
        <v>717</v>
      </c>
    </row>
    <row r="719" spans="7:7" x14ac:dyDescent="0.3">
      <c r="G719" s="23">
        <v>718</v>
      </c>
    </row>
    <row r="720" spans="7:7" x14ac:dyDescent="0.3">
      <c r="G720" s="23">
        <v>719</v>
      </c>
    </row>
    <row r="721" spans="7:7" x14ac:dyDescent="0.3">
      <c r="G721" s="23">
        <v>720</v>
      </c>
    </row>
    <row r="722" spans="7:7" x14ac:dyDescent="0.3">
      <c r="G722" s="23">
        <v>721</v>
      </c>
    </row>
    <row r="723" spans="7:7" x14ac:dyDescent="0.3">
      <c r="G723" s="23">
        <v>722</v>
      </c>
    </row>
    <row r="724" spans="7:7" x14ac:dyDescent="0.3">
      <c r="G724" s="23">
        <v>723</v>
      </c>
    </row>
    <row r="725" spans="7:7" x14ac:dyDescent="0.3">
      <c r="G725" s="23">
        <v>724</v>
      </c>
    </row>
    <row r="726" spans="7:7" x14ac:dyDescent="0.3">
      <c r="G726" s="23">
        <v>725</v>
      </c>
    </row>
    <row r="727" spans="7:7" x14ac:dyDescent="0.3">
      <c r="G727" s="23">
        <v>726</v>
      </c>
    </row>
    <row r="728" spans="7:7" x14ac:dyDescent="0.3">
      <c r="G728" s="23">
        <v>727</v>
      </c>
    </row>
    <row r="729" spans="7:7" x14ac:dyDescent="0.3">
      <c r="G729" s="23">
        <v>728</v>
      </c>
    </row>
    <row r="730" spans="7:7" x14ac:dyDescent="0.3">
      <c r="G730" s="23">
        <v>729</v>
      </c>
    </row>
    <row r="731" spans="7:7" x14ac:dyDescent="0.3">
      <c r="G731" s="23">
        <v>730</v>
      </c>
    </row>
    <row r="732" spans="7:7" x14ac:dyDescent="0.3">
      <c r="G732" s="23">
        <v>731</v>
      </c>
    </row>
    <row r="733" spans="7:7" x14ac:dyDescent="0.3">
      <c r="G733" s="23">
        <v>732</v>
      </c>
    </row>
    <row r="734" spans="7:7" x14ac:dyDescent="0.3">
      <c r="G734" s="23">
        <v>733</v>
      </c>
    </row>
    <row r="735" spans="7:7" x14ac:dyDescent="0.3">
      <c r="G735" s="23">
        <v>734</v>
      </c>
    </row>
    <row r="736" spans="7:7" x14ac:dyDescent="0.3">
      <c r="G736" s="23">
        <v>735</v>
      </c>
    </row>
    <row r="737" spans="7:7" x14ac:dyDescent="0.3">
      <c r="G737" s="23">
        <v>736</v>
      </c>
    </row>
    <row r="738" spans="7:7" x14ac:dyDescent="0.3">
      <c r="G738" s="23">
        <v>737</v>
      </c>
    </row>
    <row r="739" spans="7:7" x14ac:dyDescent="0.3">
      <c r="G739" s="23">
        <v>738</v>
      </c>
    </row>
    <row r="740" spans="7:7" x14ac:dyDescent="0.3">
      <c r="G740" s="23">
        <v>739</v>
      </c>
    </row>
    <row r="741" spans="7:7" x14ac:dyDescent="0.3">
      <c r="G741" s="23">
        <v>740</v>
      </c>
    </row>
    <row r="742" spans="7:7" x14ac:dyDescent="0.3">
      <c r="G742" s="23">
        <v>741</v>
      </c>
    </row>
    <row r="743" spans="7:7" x14ac:dyDescent="0.3">
      <c r="G743" s="23">
        <v>742</v>
      </c>
    </row>
    <row r="744" spans="7:7" x14ac:dyDescent="0.3">
      <c r="G744" s="23">
        <v>743</v>
      </c>
    </row>
    <row r="745" spans="7:7" x14ac:dyDescent="0.3">
      <c r="G745" s="23">
        <v>744</v>
      </c>
    </row>
    <row r="746" spans="7:7" x14ac:dyDescent="0.3">
      <c r="G746" s="23">
        <v>745</v>
      </c>
    </row>
    <row r="747" spans="7:7" x14ac:dyDescent="0.3">
      <c r="G747" s="23">
        <v>746</v>
      </c>
    </row>
    <row r="748" spans="7:7" x14ac:dyDescent="0.3">
      <c r="G748" s="23">
        <v>747</v>
      </c>
    </row>
    <row r="749" spans="7:7" x14ac:dyDescent="0.3">
      <c r="G749" s="23">
        <v>748</v>
      </c>
    </row>
    <row r="750" spans="7:7" x14ac:dyDescent="0.3">
      <c r="G750" s="23">
        <v>749</v>
      </c>
    </row>
    <row r="751" spans="7:7" x14ac:dyDescent="0.3">
      <c r="G751" s="23">
        <v>750</v>
      </c>
    </row>
    <row r="752" spans="7:7" x14ac:dyDescent="0.3">
      <c r="G752" s="23">
        <v>751</v>
      </c>
    </row>
    <row r="753" spans="7:7" x14ac:dyDescent="0.3">
      <c r="G753" s="23">
        <v>752</v>
      </c>
    </row>
    <row r="754" spans="7:7" x14ac:dyDescent="0.3">
      <c r="G754" s="23">
        <v>753</v>
      </c>
    </row>
    <row r="755" spans="7:7" x14ac:dyDescent="0.3">
      <c r="G755" s="23">
        <v>754</v>
      </c>
    </row>
    <row r="756" spans="7:7" x14ac:dyDescent="0.3">
      <c r="G756" s="23">
        <v>755</v>
      </c>
    </row>
    <row r="757" spans="7:7" x14ac:dyDescent="0.3">
      <c r="G757" s="23">
        <v>756</v>
      </c>
    </row>
    <row r="758" spans="7:7" x14ac:dyDescent="0.3">
      <c r="G758" s="23">
        <v>757</v>
      </c>
    </row>
    <row r="759" spans="7:7" x14ac:dyDescent="0.3">
      <c r="G759" s="23">
        <v>758</v>
      </c>
    </row>
    <row r="760" spans="7:7" x14ac:dyDescent="0.3">
      <c r="G760" s="23">
        <v>759</v>
      </c>
    </row>
    <row r="761" spans="7:7" x14ac:dyDescent="0.3">
      <c r="G761" s="23">
        <v>760</v>
      </c>
    </row>
    <row r="762" spans="7:7" x14ac:dyDescent="0.3">
      <c r="G762" s="23">
        <v>761</v>
      </c>
    </row>
    <row r="763" spans="7:7" x14ac:dyDescent="0.3">
      <c r="G763" s="23">
        <v>762</v>
      </c>
    </row>
    <row r="764" spans="7:7" x14ac:dyDescent="0.3">
      <c r="G764" s="23">
        <v>763</v>
      </c>
    </row>
    <row r="765" spans="7:7" x14ac:dyDescent="0.3">
      <c r="G765" s="23">
        <v>764</v>
      </c>
    </row>
    <row r="766" spans="7:7" x14ac:dyDescent="0.3">
      <c r="G766" s="23">
        <v>765</v>
      </c>
    </row>
    <row r="767" spans="7:7" x14ac:dyDescent="0.3">
      <c r="G767" s="23">
        <v>766</v>
      </c>
    </row>
    <row r="768" spans="7:7" x14ac:dyDescent="0.3">
      <c r="G768" s="23">
        <v>767</v>
      </c>
    </row>
    <row r="769" spans="7:7" x14ac:dyDescent="0.3">
      <c r="G769" s="23">
        <v>768</v>
      </c>
    </row>
    <row r="770" spans="7:7" x14ac:dyDescent="0.3">
      <c r="G770" s="23">
        <v>769</v>
      </c>
    </row>
    <row r="771" spans="7:7" x14ac:dyDescent="0.3">
      <c r="G771" s="23">
        <v>770</v>
      </c>
    </row>
    <row r="772" spans="7:7" x14ac:dyDescent="0.3">
      <c r="G772" s="23">
        <v>771</v>
      </c>
    </row>
    <row r="773" spans="7:7" x14ac:dyDescent="0.3">
      <c r="G773" s="23">
        <v>772</v>
      </c>
    </row>
    <row r="774" spans="7:7" x14ac:dyDescent="0.3">
      <c r="G774" s="23">
        <v>773</v>
      </c>
    </row>
    <row r="775" spans="7:7" x14ac:dyDescent="0.3">
      <c r="G775" s="23">
        <v>774</v>
      </c>
    </row>
    <row r="776" spans="7:7" x14ac:dyDescent="0.3">
      <c r="G776" s="23">
        <v>775</v>
      </c>
    </row>
    <row r="777" spans="7:7" x14ac:dyDescent="0.3">
      <c r="G777" s="23">
        <v>776</v>
      </c>
    </row>
    <row r="778" spans="7:7" x14ac:dyDescent="0.3">
      <c r="G778" s="23">
        <v>777</v>
      </c>
    </row>
    <row r="779" spans="7:7" x14ac:dyDescent="0.3">
      <c r="G779" s="23">
        <v>778</v>
      </c>
    </row>
    <row r="780" spans="7:7" x14ac:dyDescent="0.3">
      <c r="G780" s="23">
        <v>779</v>
      </c>
    </row>
    <row r="781" spans="7:7" x14ac:dyDescent="0.3">
      <c r="G781" s="23">
        <v>780</v>
      </c>
    </row>
    <row r="782" spans="7:7" x14ac:dyDescent="0.3">
      <c r="G782" s="23">
        <v>781</v>
      </c>
    </row>
    <row r="783" spans="7:7" x14ac:dyDescent="0.3">
      <c r="G783" s="23">
        <v>782</v>
      </c>
    </row>
    <row r="784" spans="7:7" x14ac:dyDescent="0.3">
      <c r="G784" s="23">
        <v>783</v>
      </c>
    </row>
    <row r="785" spans="7:7" x14ac:dyDescent="0.3">
      <c r="G785" s="23">
        <v>784</v>
      </c>
    </row>
    <row r="786" spans="7:7" x14ac:dyDescent="0.3">
      <c r="G786" s="23">
        <v>785</v>
      </c>
    </row>
    <row r="787" spans="7:7" x14ac:dyDescent="0.3">
      <c r="G787" s="23">
        <v>786</v>
      </c>
    </row>
    <row r="788" spans="7:7" x14ac:dyDescent="0.3">
      <c r="G788" s="23">
        <v>787</v>
      </c>
    </row>
    <row r="789" spans="7:7" x14ac:dyDescent="0.3">
      <c r="G789" s="23">
        <v>788</v>
      </c>
    </row>
    <row r="790" spans="7:7" x14ac:dyDescent="0.3">
      <c r="G790" s="23">
        <v>789</v>
      </c>
    </row>
    <row r="791" spans="7:7" x14ac:dyDescent="0.3">
      <c r="G791" s="23">
        <v>790</v>
      </c>
    </row>
    <row r="792" spans="7:7" x14ac:dyDescent="0.3">
      <c r="G792" s="23">
        <v>791</v>
      </c>
    </row>
    <row r="793" spans="7:7" x14ac:dyDescent="0.3">
      <c r="G793" s="23">
        <v>792</v>
      </c>
    </row>
    <row r="794" spans="7:7" x14ac:dyDescent="0.3">
      <c r="G794" s="23">
        <v>793</v>
      </c>
    </row>
    <row r="795" spans="7:7" x14ac:dyDescent="0.3">
      <c r="G795" s="23">
        <v>794</v>
      </c>
    </row>
    <row r="796" spans="7:7" x14ac:dyDescent="0.3">
      <c r="G796" s="23">
        <v>795</v>
      </c>
    </row>
    <row r="797" spans="7:7" x14ac:dyDescent="0.3">
      <c r="G797" s="23">
        <v>796</v>
      </c>
    </row>
    <row r="798" spans="7:7" x14ac:dyDescent="0.3">
      <c r="G798" s="23">
        <v>797</v>
      </c>
    </row>
    <row r="799" spans="7:7" x14ac:dyDescent="0.3">
      <c r="G799" s="23">
        <v>798</v>
      </c>
    </row>
    <row r="800" spans="7:7" x14ac:dyDescent="0.3">
      <c r="G800" s="23">
        <v>799</v>
      </c>
    </row>
    <row r="801" spans="7:7" x14ac:dyDescent="0.3">
      <c r="G801" s="23">
        <v>800</v>
      </c>
    </row>
    <row r="802" spans="7:7" x14ac:dyDescent="0.3">
      <c r="G802" s="23">
        <v>801</v>
      </c>
    </row>
    <row r="803" spans="7:7" x14ac:dyDescent="0.3">
      <c r="G803" s="23">
        <v>802</v>
      </c>
    </row>
    <row r="804" spans="7:7" x14ac:dyDescent="0.3">
      <c r="G804" s="23">
        <v>803</v>
      </c>
    </row>
    <row r="805" spans="7:7" x14ac:dyDescent="0.3">
      <c r="G805" s="23">
        <v>804</v>
      </c>
    </row>
    <row r="806" spans="7:7" x14ac:dyDescent="0.3">
      <c r="G806" s="23">
        <v>805</v>
      </c>
    </row>
    <row r="807" spans="7:7" x14ac:dyDescent="0.3">
      <c r="G807" s="23">
        <v>806</v>
      </c>
    </row>
    <row r="808" spans="7:7" x14ac:dyDescent="0.3">
      <c r="G808" s="23">
        <v>807</v>
      </c>
    </row>
    <row r="809" spans="7:7" x14ac:dyDescent="0.3">
      <c r="G809" s="23">
        <v>808</v>
      </c>
    </row>
    <row r="810" spans="7:7" x14ac:dyDescent="0.3">
      <c r="G810" s="23">
        <v>809</v>
      </c>
    </row>
    <row r="811" spans="7:7" x14ac:dyDescent="0.3">
      <c r="G811" s="23">
        <v>810</v>
      </c>
    </row>
    <row r="812" spans="7:7" x14ac:dyDescent="0.3">
      <c r="G812" s="23">
        <v>811</v>
      </c>
    </row>
    <row r="813" spans="7:7" x14ac:dyDescent="0.3">
      <c r="G813" s="23">
        <v>812</v>
      </c>
    </row>
    <row r="814" spans="7:7" x14ac:dyDescent="0.3">
      <c r="G814" s="23">
        <v>813</v>
      </c>
    </row>
    <row r="815" spans="7:7" x14ac:dyDescent="0.3">
      <c r="G815" s="23">
        <v>814</v>
      </c>
    </row>
    <row r="816" spans="7:7" x14ac:dyDescent="0.3">
      <c r="G816" s="23">
        <v>815</v>
      </c>
    </row>
    <row r="817" spans="7:7" x14ac:dyDescent="0.3">
      <c r="G817" s="23">
        <v>816</v>
      </c>
    </row>
    <row r="818" spans="7:7" x14ac:dyDescent="0.3">
      <c r="G818" s="23">
        <v>817</v>
      </c>
    </row>
    <row r="819" spans="7:7" x14ac:dyDescent="0.3">
      <c r="G819" s="23">
        <v>818</v>
      </c>
    </row>
    <row r="820" spans="7:7" x14ac:dyDescent="0.3">
      <c r="G820" s="23">
        <v>819</v>
      </c>
    </row>
    <row r="821" spans="7:7" x14ac:dyDescent="0.3">
      <c r="G821" s="23">
        <v>820</v>
      </c>
    </row>
    <row r="822" spans="7:7" x14ac:dyDescent="0.3">
      <c r="G822" s="23">
        <v>821</v>
      </c>
    </row>
    <row r="823" spans="7:7" x14ac:dyDescent="0.3">
      <c r="G823" s="23">
        <v>822</v>
      </c>
    </row>
    <row r="824" spans="7:7" x14ac:dyDescent="0.3">
      <c r="G824" s="23">
        <v>823</v>
      </c>
    </row>
    <row r="825" spans="7:7" x14ac:dyDescent="0.3">
      <c r="G825" s="23">
        <v>824</v>
      </c>
    </row>
    <row r="826" spans="7:7" x14ac:dyDescent="0.3">
      <c r="G826" s="23">
        <v>825</v>
      </c>
    </row>
    <row r="827" spans="7:7" x14ac:dyDescent="0.3">
      <c r="G827" s="23">
        <v>826</v>
      </c>
    </row>
    <row r="828" spans="7:7" x14ac:dyDescent="0.3">
      <c r="G828" s="23">
        <v>827</v>
      </c>
    </row>
    <row r="829" spans="7:7" x14ac:dyDescent="0.3">
      <c r="G829" s="23">
        <v>828</v>
      </c>
    </row>
    <row r="830" spans="7:7" x14ac:dyDescent="0.3">
      <c r="G830" s="23">
        <v>829</v>
      </c>
    </row>
    <row r="831" spans="7:7" x14ac:dyDescent="0.3">
      <c r="G831" s="23">
        <v>830</v>
      </c>
    </row>
    <row r="832" spans="7:7" x14ac:dyDescent="0.3">
      <c r="G832" s="23">
        <v>831</v>
      </c>
    </row>
    <row r="833" spans="7:7" x14ac:dyDescent="0.3">
      <c r="G833" s="23">
        <v>832</v>
      </c>
    </row>
    <row r="834" spans="7:7" x14ac:dyDescent="0.3">
      <c r="G834" s="23">
        <v>833</v>
      </c>
    </row>
    <row r="835" spans="7:7" x14ac:dyDescent="0.3">
      <c r="G835" s="23">
        <v>834</v>
      </c>
    </row>
    <row r="836" spans="7:7" x14ac:dyDescent="0.3">
      <c r="G836" s="23">
        <v>835</v>
      </c>
    </row>
    <row r="837" spans="7:7" x14ac:dyDescent="0.3">
      <c r="G837" s="23">
        <v>836</v>
      </c>
    </row>
    <row r="838" spans="7:7" x14ac:dyDescent="0.3">
      <c r="G838" s="23">
        <v>837</v>
      </c>
    </row>
    <row r="839" spans="7:7" x14ac:dyDescent="0.3">
      <c r="G839" s="23">
        <v>838</v>
      </c>
    </row>
    <row r="840" spans="7:7" x14ac:dyDescent="0.3">
      <c r="G840" s="23">
        <v>839</v>
      </c>
    </row>
    <row r="841" spans="7:7" x14ac:dyDescent="0.3">
      <c r="G841" s="23">
        <v>840</v>
      </c>
    </row>
    <row r="842" spans="7:7" x14ac:dyDescent="0.3">
      <c r="G842" s="23">
        <v>841</v>
      </c>
    </row>
    <row r="843" spans="7:7" x14ac:dyDescent="0.3">
      <c r="G843" s="23">
        <v>842</v>
      </c>
    </row>
    <row r="844" spans="7:7" x14ac:dyDescent="0.3">
      <c r="G844" s="23">
        <v>843</v>
      </c>
    </row>
    <row r="845" spans="7:7" x14ac:dyDescent="0.3">
      <c r="G845" s="23">
        <v>844</v>
      </c>
    </row>
    <row r="846" spans="7:7" x14ac:dyDescent="0.3">
      <c r="G846" s="23">
        <v>845</v>
      </c>
    </row>
    <row r="847" spans="7:7" x14ac:dyDescent="0.3">
      <c r="G847" s="23">
        <v>846</v>
      </c>
    </row>
    <row r="848" spans="7:7" x14ac:dyDescent="0.3">
      <c r="G848" s="23">
        <v>847</v>
      </c>
    </row>
    <row r="849" spans="7:7" x14ac:dyDescent="0.3">
      <c r="G849" s="23">
        <v>848</v>
      </c>
    </row>
    <row r="850" spans="7:7" x14ac:dyDescent="0.3">
      <c r="G850" s="23">
        <v>849</v>
      </c>
    </row>
    <row r="851" spans="7:7" x14ac:dyDescent="0.3">
      <c r="G851" s="23">
        <v>850</v>
      </c>
    </row>
    <row r="852" spans="7:7" x14ac:dyDescent="0.3">
      <c r="G852" s="23">
        <v>851</v>
      </c>
    </row>
    <row r="853" spans="7:7" x14ac:dyDescent="0.3">
      <c r="G853" s="23">
        <v>852</v>
      </c>
    </row>
    <row r="854" spans="7:7" x14ac:dyDescent="0.3">
      <c r="G854" s="23">
        <v>853</v>
      </c>
    </row>
    <row r="855" spans="7:7" x14ac:dyDescent="0.3">
      <c r="G855" s="23">
        <v>854</v>
      </c>
    </row>
    <row r="856" spans="7:7" x14ac:dyDescent="0.3">
      <c r="G856" s="23">
        <v>855</v>
      </c>
    </row>
    <row r="857" spans="7:7" x14ac:dyDescent="0.3">
      <c r="G857" s="23">
        <v>856</v>
      </c>
    </row>
    <row r="858" spans="7:7" x14ac:dyDescent="0.3">
      <c r="G858" s="23">
        <v>857</v>
      </c>
    </row>
    <row r="859" spans="7:7" x14ac:dyDescent="0.3">
      <c r="G859" s="23">
        <v>858</v>
      </c>
    </row>
    <row r="860" spans="7:7" x14ac:dyDescent="0.3">
      <c r="G860" s="23">
        <v>859</v>
      </c>
    </row>
    <row r="861" spans="7:7" x14ac:dyDescent="0.3">
      <c r="G861" s="23">
        <v>860</v>
      </c>
    </row>
    <row r="862" spans="7:7" x14ac:dyDescent="0.3">
      <c r="G862" s="23">
        <v>861</v>
      </c>
    </row>
    <row r="863" spans="7:7" x14ac:dyDescent="0.3">
      <c r="G863" s="23">
        <v>862</v>
      </c>
    </row>
    <row r="864" spans="7:7" x14ac:dyDescent="0.3">
      <c r="G864" s="23">
        <v>863</v>
      </c>
    </row>
    <row r="865" spans="7:7" x14ac:dyDescent="0.3">
      <c r="G865" s="23">
        <v>864</v>
      </c>
    </row>
    <row r="866" spans="7:7" x14ac:dyDescent="0.3">
      <c r="G866" s="23">
        <v>865</v>
      </c>
    </row>
    <row r="867" spans="7:7" x14ac:dyDescent="0.3">
      <c r="G867" s="23">
        <v>866</v>
      </c>
    </row>
    <row r="868" spans="7:7" x14ac:dyDescent="0.3">
      <c r="G868" s="23">
        <v>867</v>
      </c>
    </row>
    <row r="869" spans="7:7" x14ac:dyDescent="0.3">
      <c r="G869" s="23">
        <v>868</v>
      </c>
    </row>
    <row r="870" spans="7:7" x14ac:dyDescent="0.3">
      <c r="G870" s="23">
        <v>869</v>
      </c>
    </row>
    <row r="871" spans="7:7" x14ac:dyDescent="0.3">
      <c r="G871" s="23">
        <v>870</v>
      </c>
    </row>
    <row r="872" spans="7:7" x14ac:dyDescent="0.3">
      <c r="G872" s="23">
        <v>871</v>
      </c>
    </row>
    <row r="873" spans="7:7" x14ac:dyDescent="0.3">
      <c r="G873" s="23">
        <v>872</v>
      </c>
    </row>
    <row r="874" spans="7:7" x14ac:dyDescent="0.3">
      <c r="G874" s="23">
        <v>873</v>
      </c>
    </row>
    <row r="875" spans="7:7" x14ac:dyDescent="0.3">
      <c r="G875" s="23">
        <v>874</v>
      </c>
    </row>
    <row r="876" spans="7:7" x14ac:dyDescent="0.3">
      <c r="G876" s="23">
        <v>875</v>
      </c>
    </row>
    <row r="877" spans="7:7" x14ac:dyDescent="0.3">
      <c r="G877" s="23">
        <v>876</v>
      </c>
    </row>
    <row r="878" spans="7:7" x14ac:dyDescent="0.3">
      <c r="G878" s="23">
        <v>877</v>
      </c>
    </row>
    <row r="879" spans="7:7" x14ac:dyDescent="0.3">
      <c r="G879" s="23">
        <v>878</v>
      </c>
    </row>
    <row r="880" spans="7:7" x14ac:dyDescent="0.3">
      <c r="G880" s="23">
        <v>879</v>
      </c>
    </row>
    <row r="881" spans="7:7" x14ac:dyDescent="0.3">
      <c r="G881" s="23">
        <v>880</v>
      </c>
    </row>
    <row r="882" spans="7:7" x14ac:dyDescent="0.3">
      <c r="G882" s="23">
        <v>881</v>
      </c>
    </row>
    <row r="883" spans="7:7" x14ac:dyDescent="0.3">
      <c r="G883" s="23">
        <v>882</v>
      </c>
    </row>
    <row r="884" spans="7:7" x14ac:dyDescent="0.3">
      <c r="G884" s="23">
        <v>883</v>
      </c>
    </row>
    <row r="885" spans="7:7" x14ac:dyDescent="0.3">
      <c r="G885" s="23">
        <v>884</v>
      </c>
    </row>
    <row r="886" spans="7:7" x14ac:dyDescent="0.3">
      <c r="G886" s="23">
        <v>885</v>
      </c>
    </row>
    <row r="887" spans="7:7" x14ac:dyDescent="0.3">
      <c r="G887" s="23">
        <v>886</v>
      </c>
    </row>
    <row r="888" spans="7:7" x14ac:dyDescent="0.3">
      <c r="G888" s="23">
        <v>887</v>
      </c>
    </row>
    <row r="889" spans="7:7" x14ac:dyDescent="0.3">
      <c r="G889" s="23">
        <v>888</v>
      </c>
    </row>
    <row r="890" spans="7:7" x14ac:dyDescent="0.3">
      <c r="G890" s="23">
        <v>889</v>
      </c>
    </row>
    <row r="891" spans="7:7" x14ac:dyDescent="0.3">
      <c r="G891" s="23">
        <v>890</v>
      </c>
    </row>
    <row r="892" spans="7:7" x14ac:dyDescent="0.3">
      <c r="G892" s="23">
        <v>891</v>
      </c>
    </row>
    <row r="893" spans="7:7" x14ac:dyDescent="0.3">
      <c r="G893" s="23">
        <v>892</v>
      </c>
    </row>
    <row r="894" spans="7:7" x14ac:dyDescent="0.3">
      <c r="G894" s="23">
        <v>893</v>
      </c>
    </row>
    <row r="895" spans="7:7" x14ac:dyDescent="0.3">
      <c r="G895" s="23">
        <v>894</v>
      </c>
    </row>
    <row r="896" spans="7:7" x14ac:dyDescent="0.3">
      <c r="G896" s="23">
        <v>895</v>
      </c>
    </row>
    <row r="897" spans="7:7" x14ac:dyDescent="0.3">
      <c r="G897" s="23">
        <v>896</v>
      </c>
    </row>
    <row r="898" spans="7:7" x14ac:dyDescent="0.3">
      <c r="G898" s="23">
        <v>897</v>
      </c>
    </row>
    <row r="899" spans="7:7" x14ac:dyDescent="0.3">
      <c r="G899" s="23">
        <v>898</v>
      </c>
    </row>
    <row r="900" spans="7:7" x14ac:dyDescent="0.3">
      <c r="G900" s="23">
        <v>899</v>
      </c>
    </row>
    <row r="901" spans="7:7" x14ac:dyDescent="0.3">
      <c r="G901" s="23">
        <v>900</v>
      </c>
    </row>
    <row r="902" spans="7:7" x14ac:dyDescent="0.3">
      <c r="G902" s="23">
        <v>901</v>
      </c>
    </row>
    <row r="903" spans="7:7" x14ac:dyDescent="0.3">
      <c r="G903" s="23">
        <v>902</v>
      </c>
    </row>
    <row r="904" spans="7:7" x14ac:dyDescent="0.3">
      <c r="G904" s="23">
        <v>903</v>
      </c>
    </row>
    <row r="905" spans="7:7" x14ac:dyDescent="0.3">
      <c r="G905" s="23">
        <v>904</v>
      </c>
    </row>
    <row r="906" spans="7:7" x14ac:dyDescent="0.3">
      <c r="G906" s="23">
        <v>905</v>
      </c>
    </row>
    <row r="907" spans="7:7" x14ac:dyDescent="0.3">
      <c r="G907" s="23">
        <v>906</v>
      </c>
    </row>
    <row r="908" spans="7:7" x14ac:dyDescent="0.3">
      <c r="G908" s="23">
        <v>907</v>
      </c>
    </row>
    <row r="909" spans="7:7" x14ac:dyDescent="0.3">
      <c r="G909" s="23">
        <v>908</v>
      </c>
    </row>
    <row r="910" spans="7:7" x14ac:dyDescent="0.3">
      <c r="G910" s="23">
        <v>909</v>
      </c>
    </row>
    <row r="911" spans="7:7" x14ac:dyDescent="0.3">
      <c r="G911" s="23">
        <v>910</v>
      </c>
    </row>
    <row r="912" spans="7:7" x14ac:dyDescent="0.3">
      <c r="G912" s="23">
        <v>911</v>
      </c>
    </row>
    <row r="913" spans="7:7" x14ac:dyDescent="0.3">
      <c r="G913" s="23">
        <v>912</v>
      </c>
    </row>
    <row r="914" spans="7:7" x14ac:dyDescent="0.3">
      <c r="G914" s="23">
        <v>913</v>
      </c>
    </row>
    <row r="915" spans="7:7" x14ac:dyDescent="0.3">
      <c r="G915" s="23">
        <v>914</v>
      </c>
    </row>
    <row r="916" spans="7:7" x14ac:dyDescent="0.3">
      <c r="G916" s="23">
        <v>915</v>
      </c>
    </row>
    <row r="917" spans="7:7" x14ac:dyDescent="0.3">
      <c r="G917" s="23">
        <v>916</v>
      </c>
    </row>
    <row r="918" spans="7:7" x14ac:dyDescent="0.3">
      <c r="G918" s="23">
        <v>917</v>
      </c>
    </row>
    <row r="919" spans="7:7" x14ac:dyDescent="0.3">
      <c r="G919" s="23">
        <v>918</v>
      </c>
    </row>
    <row r="920" spans="7:7" x14ac:dyDescent="0.3">
      <c r="G920" s="23">
        <v>919</v>
      </c>
    </row>
    <row r="921" spans="7:7" x14ac:dyDescent="0.3">
      <c r="G921" s="23">
        <v>920</v>
      </c>
    </row>
    <row r="922" spans="7:7" x14ac:dyDescent="0.3">
      <c r="G922" s="23">
        <v>921</v>
      </c>
    </row>
    <row r="923" spans="7:7" x14ac:dyDescent="0.3">
      <c r="G923" s="23">
        <v>922</v>
      </c>
    </row>
    <row r="924" spans="7:7" x14ac:dyDescent="0.3">
      <c r="G924" s="23">
        <v>923</v>
      </c>
    </row>
    <row r="925" spans="7:7" x14ac:dyDescent="0.3">
      <c r="G925" s="23">
        <v>924</v>
      </c>
    </row>
    <row r="926" spans="7:7" x14ac:dyDescent="0.3">
      <c r="G926" s="23">
        <v>925</v>
      </c>
    </row>
    <row r="927" spans="7:7" x14ac:dyDescent="0.3">
      <c r="G927" s="23">
        <v>926</v>
      </c>
    </row>
    <row r="928" spans="7:7" x14ac:dyDescent="0.3">
      <c r="G928" s="23">
        <v>927</v>
      </c>
    </row>
    <row r="929" spans="7:7" x14ac:dyDescent="0.3">
      <c r="G929" s="23">
        <v>928</v>
      </c>
    </row>
    <row r="930" spans="7:7" x14ac:dyDescent="0.3">
      <c r="G930" s="23">
        <v>929</v>
      </c>
    </row>
    <row r="931" spans="7:7" x14ac:dyDescent="0.3">
      <c r="G931" s="23">
        <v>930</v>
      </c>
    </row>
    <row r="932" spans="7:7" x14ac:dyDescent="0.3">
      <c r="G932" s="23">
        <v>931</v>
      </c>
    </row>
    <row r="933" spans="7:7" x14ac:dyDescent="0.3">
      <c r="G933" s="23">
        <v>932</v>
      </c>
    </row>
    <row r="934" spans="7:7" x14ac:dyDescent="0.3">
      <c r="G934" s="23">
        <v>933</v>
      </c>
    </row>
    <row r="935" spans="7:7" x14ac:dyDescent="0.3">
      <c r="G935" s="23">
        <v>934</v>
      </c>
    </row>
    <row r="936" spans="7:7" x14ac:dyDescent="0.3">
      <c r="G936" s="23">
        <v>935</v>
      </c>
    </row>
    <row r="937" spans="7:7" x14ac:dyDescent="0.3">
      <c r="G937" s="23">
        <v>936</v>
      </c>
    </row>
    <row r="938" spans="7:7" x14ac:dyDescent="0.3">
      <c r="G938" s="23">
        <v>937</v>
      </c>
    </row>
    <row r="939" spans="7:7" x14ac:dyDescent="0.3">
      <c r="G939" s="23">
        <v>938</v>
      </c>
    </row>
    <row r="940" spans="7:7" x14ac:dyDescent="0.3">
      <c r="G940" s="23">
        <v>939</v>
      </c>
    </row>
    <row r="941" spans="7:7" x14ac:dyDescent="0.3">
      <c r="G941" s="23">
        <v>940</v>
      </c>
    </row>
    <row r="942" spans="7:7" x14ac:dyDescent="0.3">
      <c r="G942" s="23">
        <v>941</v>
      </c>
    </row>
    <row r="943" spans="7:7" x14ac:dyDescent="0.3">
      <c r="G943" s="23">
        <v>942</v>
      </c>
    </row>
    <row r="944" spans="7:7" x14ac:dyDescent="0.3">
      <c r="G944" s="23">
        <v>943</v>
      </c>
    </row>
    <row r="945" spans="7:7" x14ac:dyDescent="0.3">
      <c r="G945" s="23">
        <v>944</v>
      </c>
    </row>
    <row r="946" spans="7:7" x14ac:dyDescent="0.3">
      <c r="G946" s="23">
        <v>945</v>
      </c>
    </row>
    <row r="947" spans="7:7" x14ac:dyDescent="0.3">
      <c r="G947" s="23">
        <v>946</v>
      </c>
    </row>
    <row r="948" spans="7:7" x14ac:dyDescent="0.3">
      <c r="G948" s="23">
        <v>947</v>
      </c>
    </row>
    <row r="949" spans="7:7" x14ac:dyDescent="0.3">
      <c r="G949" s="23">
        <v>948</v>
      </c>
    </row>
    <row r="950" spans="7:7" x14ac:dyDescent="0.3">
      <c r="G950" s="23">
        <v>949</v>
      </c>
    </row>
    <row r="951" spans="7:7" x14ac:dyDescent="0.3">
      <c r="G951" s="23">
        <v>950</v>
      </c>
    </row>
    <row r="952" spans="7:7" x14ac:dyDescent="0.3">
      <c r="G952" s="23">
        <v>951</v>
      </c>
    </row>
    <row r="953" spans="7:7" x14ac:dyDescent="0.3">
      <c r="G953" s="23">
        <v>952</v>
      </c>
    </row>
    <row r="954" spans="7:7" x14ac:dyDescent="0.3">
      <c r="G954" s="23">
        <v>953</v>
      </c>
    </row>
    <row r="955" spans="7:7" x14ac:dyDescent="0.3">
      <c r="G955" s="23">
        <v>954</v>
      </c>
    </row>
    <row r="956" spans="7:7" x14ac:dyDescent="0.3">
      <c r="G956" s="23">
        <v>955</v>
      </c>
    </row>
    <row r="957" spans="7:7" x14ac:dyDescent="0.3">
      <c r="G957" s="23">
        <v>956</v>
      </c>
    </row>
    <row r="958" spans="7:7" x14ac:dyDescent="0.3">
      <c r="G958" s="23">
        <v>957</v>
      </c>
    </row>
    <row r="959" spans="7:7" x14ac:dyDescent="0.3">
      <c r="G959" s="23">
        <v>958</v>
      </c>
    </row>
    <row r="960" spans="7:7" x14ac:dyDescent="0.3">
      <c r="G960" s="23">
        <v>959</v>
      </c>
    </row>
    <row r="961" spans="7:7" x14ac:dyDescent="0.3">
      <c r="G961" s="23">
        <v>960</v>
      </c>
    </row>
    <row r="962" spans="7:7" x14ac:dyDescent="0.3">
      <c r="G962" s="23">
        <v>961</v>
      </c>
    </row>
    <row r="963" spans="7:7" x14ac:dyDescent="0.3">
      <c r="G963" s="23">
        <v>962</v>
      </c>
    </row>
    <row r="964" spans="7:7" x14ac:dyDescent="0.3">
      <c r="G964" s="23">
        <v>963</v>
      </c>
    </row>
    <row r="965" spans="7:7" x14ac:dyDescent="0.3">
      <c r="G965" s="23">
        <v>964</v>
      </c>
    </row>
    <row r="966" spans="7:7" x14ac:dyDescent="0.3">
      <c r="G966" s="23">
        <v>965</v>
      </c>
    </row>
    <row r="967" spans="7:7" x14ac:dyDescent="0.3">
      <c r="G967" s="23">
        <v>966</v>
      </c>
    </row>
    <row r="968" spans="7:7" x14ac:dyDescent="0.3">
      <c r="G968" s="23">
        <v>967</v>
      </c>
    </row>
    <row r="969" spans="7:7" x14ac:dyDescent="0.3">
      <c r="G969" s="23">
        <v>968</v>
      </c>
    </row>
    <row r="970" spans="7:7" x14ac:dyDescent="0.3">
      <c r="G970" s="23">
        <v>969</v>
      </c>
    </row>
    <row r="971" spans="7:7" x14ac:dyDescent="0.3">
      <c r="G971" s="23">
        <v>970</v>
      </c>
    </row>
    <row r="972" spans="7:7" x14ac:dyDescent="0.3">
      <c r="G972" s="23">
        <v>971</v>
      </c>
    </row>
    <row r="973" spans="7:7" x14ac:dyDescent="0.3">
      <c r="G973" s="23">
        <v>972</v>
      </c>
    </row>
    <row r="974" spans="7:7" x14ac:dyDescent="0.3">
      <c r="G974" s="23">
        <v>973</v>
      </c>
    </row>
    <row r="975" spans="7:7" x14ac:dyDescent="0.3">
      <c r="G975" s="23">
        <v>974</v>
      </c>
    </row>
    <row r="976" spans="7:7" x14ac:dyDescent="0.3">
      <c r="G976" s="23">
        <v>975</v>
      </c>
    </row>
    <row r="977" spans="7:7" x14ac:dyDescent="0.3">
      <c r="G977" s="23">
        <v>976</v>
      </c>
    </row>
    <row r="978" spans="7:7" x14ac:dyDescent="0.3">
      <c r="G978" s="23">
        <v>977</v>
      </c>
    </row>
    <row r="979" spans="7:7" x14ac:dyDescent="0.3">
      <c r="G979" s="23">
        <v>978</v>
      </c>
    </row>
    <row r="980" spans="7:7" x14ac:dyDescent="0.3">
      <c r="G980" s="23">
        <v>979</v>
      </c>
    </row>
    <row r="981" spans="7:7" x14ac:dyDescent="0.3">
      <c r="G981" s="23">
        <v>980</v>
      </c>
    </row>
    <row r="982" spans="7:7" x14ac:dyDescent="0.3">
      <c r="G982" s="23">
        <v>981</v>
      </c>
    </row>
    <row r="983" spans="7:7" x14ac:dyDescent="0.3">
      <c r="G983" s="23">
        <v>982</v>
      </c>
    </row>
    <row r="984" spans="7:7" x14ac:dyDescent="0.3">
      <c r="G984" s="23">
        <v>983</v>
      </c>
    </row>
    <row r="985" spans="7:7" x14ac:dyDescent="0.3">
      <c r="G985" s="23">
        <v>984</v>
      </c>
    </row>
    <row r="986" spans="7:7" x14ac:dyDescent="0.3">
      <c r="G986" s="23">
        <v>985</v>
      </c>
    </row>
    <row r="987" spans="7:7" x14ac:dyDescent="0.3">
      <c r="G987" s="23">
        <v>986</v>
      </c>
    </row>
    <row r="988" spans="7:7" x14ac:dyDescent="0.3">
      <c r="G988" s="23">
        <v>987</v>
      </c>
    </row>
    <row r="989" spans="7:7" x14ac:dyDescent="0.3">
      <c r="G989" s="23">
        <v>988</v>
      </c>
    </row>
    <row r="990" spans="7:7" x14ac:dyDescent="0.3">
      <c r="G990" s="23">
        <v>989</v>
      </c>
    </row>
    <row r="991" spans="7:7" x14ac:dyDescent="0.3">
      <c r="G991" s="23">
        <v>990</v>
      </c>
    </row>
    <row r="992" spans="7:7" x14ac:dyDescent="0.3">
      <c r="G992" s="23">
        <v>991</v>
      </c>
    </row>
    <row r="993" spans="7:7" x14ac:dyDescent="0.3">
      <c r="G993" s="23">
        <v>992</v>
      </c>
    </row>
    <row r="994" spans="7:7" x14ac:dyDescent="0.3">
      <c r="G994" s="23">
        <v>993</v>
      </c>
    </row>
    <row r="995" spans="7:7" x14ac:dyDescent="0.3">
      <c r="G995" s="23">
        <v>994</v>
      </c>
    </row>
    <row r="996" spans="7:7" x14ac:dyDescent="0.3">
      <c r="G996" s="23">
        <v>995</v>
      </c>
    </row>
    <row r="997" spans="7:7" x14ac:dyDescent="0.3">
      <c r="G997" s="23">
        <v>996</v>
      </c>
    </row>
    <row r="998" spans="7:7" x14ac:dyDescent="0.3">
      <c r="G998" s="23">
        <v>997</v>
      </c>
    </row>
    <row r="999" spans="7:7" x14ac:dyDescent="0.3">
      <c r="G999" s="23">
        <v>998</v>
      </c>
    </row>
    <row r="1000" spans="7:7" x14ac:dyDescent="0.3">
      <c r="G1000" s="23">
        <v>999</v>
      </c>
    </row>
    <row r="1001" spans="7:7" x14ac:dyDescent="0.3">
      <c r="G1001" s="23">
        <v>1000</v>
      </c>
    </row>
    <row r="1002" spans="7:7" x14ac:dyDescent="0.3">
      <c r="G1002" s="23">
        <v>1001</v>
      </c>
    </row>
    <row r="1003" spans="7:7" x14ac:dyDescent="0.3">
      <c r="G1003" s="23">
        <v>1002</v>
      </c>
    </row>
    <row r="1004" spans="7:7" x14ac:dyDescent="0.3">
      <c r="G1004" s="23">
        <v>1003</v>
      </c>
    </row>
    <row r="1005" spans="7:7" x14ac:dyDescent="0.3">
      <c r="G1005" s="23">
        <v>1004</v>
      </c>
    </row>
    <row r="1006" spans="7:7" x14ac:dyDescent="0.3">
      <c r="G1006" s="23">
        <v>1005</v>
      </c>
    </row>
    <row r="1007" spans="7:7" x14ac:dyDescent="0.3">
      <c r="G1007" s="23">
        <v>1006</v>
      </c>
    </row>
    <row r="1008" spans="7:7" x14ac:dyDescent="0.3">
      <c r="G1008" s="23">
        <v>1007</v>
      </c>
    </row>
    <row r="1009" spans="7:7" x14ac:dyDescent="0.3">
      <c r="G1009" s="23">
        <v>1008</v>
      </c>
    </row>
    <row r="1010" spans="7:7" x14ac:dyDescent="0.3">
      <c r="G1010" s="23">
        <v>1009</v>
      </c>
    </row>
    <row r="1011" spans="7:7" x14ac:dyDescent="0.3">
      <c r="G1011" s="23">
        <v>1010</v>
      </c>
    </row>
    <row r="1012" spans="7:7" x14ac:dyDescent="0.3">
      <c r="G1012" s="23">
        <v>1011</v>
      </c>
    </row>
    <row r="1013" spans="7:7" x14ac:dyDescent="0.3">
      <c r="G1013" s="23">
        <v>1012</v>
      </c>
    </row>
    <row r="1014" spans="7:7" x14ac:dyDescent="0.3">
      <c r="G1014" s="23">
        <v>1013</v>
      </c>
    </row>
    <row r="1015" spans="7:7" x14ac:dyDescent="0.3">
      <c r="G1015" s="23">
        <v>1014</v>
      </c>
    </row>
    <row r="1016" spans="7:7" x14ac:dyDescent="0.3">
      <c r="G1016" s="23">
        <v>1015</v>
      </c>
    </row>
    <row r="1017" spans="7:7" x14ac:dyDescent="0.3">
      <c r="G1017" s="23">
        <v>1016</v>
      </c>
    </row>
    <row r="1018" spans="7:7" x14ac:dyDescent="0.3">
      <c r="G1018" s="23">
        <v>1017</v>
      </c>
    </row>
    <row r="1019" spans="7:7" x14ac:dyDescent="0.3">
      <c r="G1019" s="23">
        <v>1018</v>
      </c>
    </row>
    <row r="1020" spans="7:7" x14ac:dyDescent="0.3">
      <c r="G1020" s="23">
        <v>1019</v>
      </c>
    </row>
    <row r="1021" spans="7:7" x14ac:dyDescent="0.3">
      <c r="G1021" s="23">
        <v>1020</v>
      </c>
    </row>
    <row r="1022" spans="7:7" x14ac:dyDescent="0.3">
      <c r="G1022" s="23">
        <v>1021</v>
      </c>
    </row>
    <row r="1023" spans="7:7" x14ac:dyDescent="0.3">
      <c r="G1023" s="23">
        <v>1022</v>
      </c>
    </row>
    <row r="1024" spans="7:7" x14ac:dyDescent="0.3">
      <c r="G1024" s="23">
        <v>1023</v>
      </c>
    </row>
    <row r="1025" spans="7:7" x14ac:dyDescent="0.3">
      <c r="G1025" s="23">
        <v>1024</v>
      </c>
    </row>
    <row r="1026" spans="7:7" x14ac:dyDescent="0.3">
      <c r="G1026" s="23">
        <v>1025</v>
      </c>
    </row>
    <row r="1027" spans="7:7" x14ac:dyDescent="0.3">
      <c r="G1027" s="23">
        <v>1026</v>
      </c>
    </row>
    <row r="1028" spans="7:7" x14ac:dyDescent="0.3">
      <c r="G1028" s="23">
        <v>1027</v>
      </c>
    </row>
    <row r="1029" spans="7:7" x14ac:dyDescent="0.3">
      <c r="G1029" s="23">
        <v>1028</v>
      </c>
    </row>
    <row r="1030" spans="7:7" x14ac:dyDescent="0.3">
      <c r="G1030" s="23">
        <v>1029</v>
      </c>
    </row>
    <row r="1031" spans="7:7" x14ac:dyDescent="0.3">
      <c r="G1031" s="23">
        <v>1030</v>
      </c>
    </row>
    <row r="1032" spans="7:7" x14ac:dyDescent="0.3">
      <c r="G1032" s="23">
        <v>1031</v>
      </c>
    </row>
    <row r="1033" spans="7:7" x14ac:dyDescent="0.3">
      <c r="G1033" s="23">
        <v>1032</v>
      </c>
    </row>
    <row r="1034" spans="7:7" x14ac:dyDescent="0.3">
      <c r="G1034" s="23">
        <v>1033</v>
      </c>
    </row>
    <row r="1035" spans="7:7" x14ac:dyDescent="0.3">
      <c r="G1035" s="23">
        <v>1034</v>
      </c>
    </row>
    <row r="1036" spans="7:7" x14ac:dyDescent="0.3">
      <c r="G1036" s="23">
        <v>1035</v>
      </c>
    </row>
    <row r="1037" spans="7:7" x14ac:dyDescent="0.3">
      <c r="G1037" s="23">
        <v>1036</v>
      </c>
    </row>
    <row r="1038" spans="7:7" x14ac:dyDescent="0.3">
      <c r="G1038" s="23">
        <v>1037</v>
      </c>
    </row>
    <row r="1039" spans="7:7" x14ac:dyDescent="0.3">
      <c r="G1039" s="23">
        <v>1038</v>
      </c>
    </row>
    <row r="1040" spans="7:7" x14ac:dyDescent="0.3">
      <c r="G1040" s="23">
        <v>1039</v>
      </c>
    </row>
    <row r="1041" spans="7:7" x14ac:dyDescent="0.3">
      <c r="G1041" s="23">
        <v>1040</v>
      </c>
    </row>
    <row r="1042" spans="7:7" x14ac:dyDescent="0.3">
      <c r="G1042" s="23">
        <v>1041</v>
      </c>
    </row>
    <row r="1043" spans="7:7" x14ac:dyDescent="0.3">
      <c r="G1043" s="23">
        <v>1042</v>
      </c>
    </row>
    <row r="1044" spans="7:7" x14ac:dyDescent="0.3">
      <c r="G1044" s="23">
        <v>1043</v>
      </c>
    </row>
    <row r="1045" spans="7:7" x14ac:dyDescent="0.3">
      <c r="G1045" s="23">
        <v>1044</v>
      </c>
    </row>
    <row r="1046" spans="7:7" x14ac:dyDescent="0.3">
      <c r="G1046" s="23">
        <v>1045</v>
      </c>
    </row>
    <row r="1047" spans="7:7" x14ac:dyDescent="0.3">
      <c r="G1047" s="23">
        <v>1046</v>
      </c>
    </row>
    <row r="1048" spans="7:7" x14ac:dyDescent="0.3">
      <c r="G1048" s="23">
        <v>1047</v>
      </c>
    </row>
    <row r="1049" spans="7:7" x14ac:dyDescent="0.3">
      <c r="G1049" s="23">
        <v>1048</v>
      </c>
    </row>
    <row r="1050" spans="7:7" x14ac:dyDescent="0.3">
      <c r="G1050" s="23">
        <v>1049</v>
      </c>
    </row>
    <row r="1051" spans="7:7" x14ac:dyDescent="0.3">
      <c r="G1051" s="23">
        <v>1050</v>
      </c>
    </row>
    <row r="1052" spans="7:7" x14ac:dyDescent="0.3">
      <c r="G1052" s="23">
        <v>1051</v>
      </c>
    </row>
    <row r="1053" spans="7:7" x14ac:dyDescent="0.3">
      <c r="G1053" s="23">
        <v>1052</v>
      </c>
    </row>
    <row r="1054" spans="7:7" x14ac:dyDescent="0.3">
      <c r="G1054" s="23">
        <v>1053</v>
      </c>
    </row>
    <row r="1055" spans="7:7" x14ac:dyDescent="0.3">
      <c r="G1055" s="23">
        <v>1054</v>
      </c>
    </row>
    <row r="1056" spans="7:7" x14ac:dyDescent="0.3">
      <c r="G1056" s="23">
        <v>1055</v>
      </c>
    </row>
    <row r="1057" spans="7:7" x14ac:dyDescent="0.3">
      <c r="G1057" s="23">
        <v>1056</v>
      </c>
    </row>
    <row r="1058" spans="7:7" x14ac:dyDescent="0.3">
      <c r="G1058" s="23">
        <v>1057</v>
      </c>
    </row>
    <row r="1059" spans="7:7" x14ac:dyDescent="0.3">
      <c r="G1059" s="23">
        <v>1058</v>
      </c>
    </row>
    <row r="1060" spans="7:7" x14ac:dyDescent="0.3">
      <c r="G1060" s="23">
        <v>1059</v>
      </c>
    </row>
    <row r="1061" spans="7:7" x14ac:dyDescent="0.3">
      <c r="G1061" s="23">
        <v>1060</v>
      </c>
    </row>
    <row r="1062" spans="7:7" x14ac:dyDescent="0.3">
      <c r="G1062" s="23">
        <v>1061</v>
      </c>
    </row>
    <row r="1063" spans="7:7" x14ac:dyDescent="0.3">
      <c r="G1063" s="23">
        <v>1062</v>
      </c>
    </row>
    <row r="1064" spans="7:7" x14ac:dyDescent="0.3">
      <c r="G1064" s="23">
        <v>1063</v>
      </c>
    </row>
    <row r="1065" spans="7:7" x14ac:dyDescent="0.3">
      <c r="G1065" s="23">
        <v>1064</v>
      </c>
    </row>
    <row r="1066" spans="7:7" x14ac:dyDescent="0.3">
      <c r="G1066" s="23">
        <v>1065</v>
      </c>
    </row>
    <row r="1067" spans="7:7" x14ac:dyDescent="0.3">
      <c r="G1067" s="23">
        <v>1066</v>
      </c>
    </row>
    <row r="1068" spans="7:7" x14ac:dyDescent="0.3">
      <c r="G1068" s="23">
        <v>1067</v>
      </c>
    </row>
    <row r="1069" spans="7:7" x14ac:dyDescent="0.3">
      <c r="G1069" s="23">
        <v>1068</v>
      </c>
    </row>
    <row r="1070" spans="7:7" x14ac:dyDescent="0.3">
      <c r="G1070" s="23">
        <v>1069</v>
      </c>
    </row>
    <row r="1071" spans="7:7" x14ac:dyDescent="0.3">
      <c r="G1071" s="23">
        <v>1070</v>
      </c>
    </row>
    <row r="1072" spans="7:7" x14ac:dyDescent="0.3">
      <c r="G1072" s="23">
        <v>1071</v>
      </c>
    </row>
    <row r="1073" spans="7:7" x14ac:dyDescent="0.3">
      <c r="G1073" s="23">
        <v>1072</v>
      </c>
    </row>
    <row r="1074" spans="7:7" x14ac:dyDescent="0.3">
      <c r="G1074" s="23">
        <v>1073</v>
      </c>
    </row>
    <row r="1075" spans="7:7" x14ac:dyDescent="0.3">
      <c r="G1075" s="23">
        <v>1074</v>
      </c>
    </row>
    <row r="1076" spans="7:7" x14ac:dyDescent="0.3">
      <c r="G1076" s="23">
        <v>1075</v>
      </c>
    </row>
    <row r="1077" spans="7:7" x14ac:dyDescent="0.3">
      <c r="G1077" s="23">
        <v>1076</v>
      </c>
    </row>
    <row r="1078" spans="7:7" x14ac:dyDescent="0.3">
      <c r="G1078" s="23">
        <v>1077</v>
      </c>
    </row>
    <row r="1079" spans="7:7" x14ac:dyDescent="0.3">
      <c r="G1079" s="23">
        <v>1078</v>
      </c>
    </row>
    <row r="1080" spans="7:7" x14ac:dyDescent="0.3">
      <c r="G1080" s="23">
        <v>1079</v>
      </c>
    </row>
    <row r="1081" spans="7:7" x14ac:dyDescent="0.3">
      <c r="G1081" s="23">
        <v>1080</v>
      </c>
    </row>
    <row r="1082" spans="7:7" x14ac:dyDescent="0.3">
      <c r="G1082" s="23">
        <v>1081</v>
      </c>
    </row>
    <row r="1083" spans="7:7" x14ac:dyDescent="0.3">
      <c r="G1083" s="23">
        <v>1082</v>
      </c>
    </row>
    <row r="1084" spans="7:7" x14ac:dyDescent="0.3">
      <c r="G1084" s="23">
        <v>1083</v>
      </c>
    </row>
    <row r="1085" spans="7:7" x14ac:dyDescent="0.3">
      <c r="G1085" s="23">
        <v>1084</v>
      </c>
    </row>
    <row r="1086" spans="7:7" x14ac:dyDescent="0.3">
      <c r="G1086" s="23">
        <v>1085</v>
      </c>
    </row>
    <row r="1087" spans="7:7" x14ac:dyDescent="0.3">
      <c r="G1087" s="23">
        <v>1086</v>
      </c>
    </row>
    <row r="1088" spans="7:7" x14ac:dyDescent="0.3">
      <c r="G1088" s="23">
        <v>1087</v>
      </c>
    </row>
    <row r="1089" spans="7:7" x14ac:dyDescent="0.3">
      <c r="G1089" s="23">
        <v>1088</v>
      </c>
    </row>
    <row r="1090" spans="7:7" x14ac:dyDescent="0.3">
      <c r="G1090" s="23">
        <v>1089</v>
      </c>
    </row>
    <row r="1091" spans="7:7" x14ac:dyDescent="0.3">
      <c r="G1091" s="23">
        <v>1090</v>
      </c>
    </row>
    <row r="1092" spans="7:7" x14ac:dyDescent="0.3">
      <c r="G1092" s="23">
        <v>1091</v>
      </c>
    </row>
    <row r="1093" spans="7:7" x14ac:dyDescent="0.3">
      <c r="G1093" s="23">
        <v>1092</v>
      </c>
    </row>
    <row r="1094" spans="7:7" x14ac:dyDescent="0.3">
      <c r="G1094" s="23">
        <v>1093</v>
      </c>
    </row>
    <row r="1095" spans="7:7" x14ac:dyDescent="0.3">
      <c r="G1095" s="23">
        <v>1094</v>
      </c>
    </row>
    <row r="1096" spans="7:7" x14ac:dyDescent="0.3">
      <c r="G1096" s="23">
        <v>1095</v>
      </c>
    </row>
    <row r="1097" spans="7:7" x14ac:dyDescent="0.3">
      <c r="G1097" s="23">
        <v>1096</v>
      </c>
    </row>
    <row r="1098" spans="7:7" x14ac:dyDescent="0.3">
      <c r="G1098" s="23">
        <v>1097</v>
      </c>
    </row>
    <row r="1099" spans="7:7" x14ac:dyDescent="0.3">
      <c r="G1099" s="23">
        <v>1098</v>
      </c>
    </row>
    <row r="1100" spans="7:7" x14ac:dyDescent="0.3">
      <c r="G1100" s="23">
        <v>1099</v>
      </c>
    </row>
    <row r="1101" spans="7:7" x14ac:dyDescent="0.3">
      <c r="G1101" s="23">
        <v>1100</v>
      </c>
    </row>
    <row r="1102" spans="7:7" x14ac:dyDescent="0.3">
      <c r="G1102" s="23">
        <v>1101</v>
      </c>
    </row>
    <row r="1103" spans="7:7" x14ac:dyDescent="0.3">
      <c r="G1103" s="23">
        <v>1102</v>
      </c>
    </row>
    <row r="1104" spans="7:7" x14ac:dyDescent="0.3">
      <c r="G1104" s="23">
        <v>1103</v>
      </c>
    </row>
    <row r="1105" spans="7:7" x14ac:dyDescent="0.3">
      <c r="G1105" s="23">
        <v>1104</v>
      </c>
    </row>
    <row r="1106" spans="7:7" x14ac:dyDescent="0.3">
      <c r="G1106" s="23">
        <v>1105</v>
      </c>
    </row>
    <row r="1107" spans="7:7" x14ac:dyDescent="0.3">
      <c r="G1107" s="23">
        <v>1106</v>
      </c>
    </row>
    <row r="1108" spans="7:7" x14ac:dyDescent="0.3">
      <c r="G1108" s="23">
        <v>1107</v>
      </c>
    </row>
    <row r="1109" spans="7:7" x14ac:dyDescent="0.3">
      <c r="G1109" s="23">
        <v>1108</v>
      </c>
    </row>
    <row r="1110" spans="7:7" x14ac:dyDescent="0.3">
      <c r="G1110" s="23">
        <v>1109</v>
      </c>
    </row>
    <row r="1111" spans="7:7" x14ac:dyDescent="0.3">
      <c r="G1111" s="23">
        <v>1110</v>
      </c>
    </row>
    <row r="1112" spans="7:7" x14ac:dyDescent="0.3">
      <c r="G1112" s="23">
        <v>1111</v>
      </c>
    </row>
    <row r="1113" spans="7:7" x14ac:dyDescent="0.3">
      <c r="G1113" s="23">
        <v>1112</v>
      </c>
    </row>
    <row r="1114" spans="7:7" x14ac:dyDescent="0.3">
      <c r="G1114" s="23">
        <v>1113</v>
      </c>
    </row>
    <row r="1115" spans="7:7" x14ac:dyDescent="0.3">
      <c r="G1115" s="23">
        <v>1114</v>
      </c>
    </row>
    <row r="1116" spans="7:7" x14ac:dyDescent="0.3">
      <c r="G1116" s="23">
        <v>1115</v>
      </c>
    </row>
    <row r="1117" spans="7:7" x14ac:dyDescent="0.3">
      <c r="G1117" s="23">
        <v>1116</v>
      </c>
    </row>
    <row r="1118" spans="7:7" x14ac:dyDescent="0.3">
      <c r="G1118" s="23">
        <v>1117</v>
      </c>
    </row>
    <row r="1119" spans="7:7" x14ac:dyDescent="0.3">
      <c r="G1119" s="23">
        <v>1118</v>
      </c>
    </row>
    <row r="1120" spans="7:7" x14ac:dyDescent="0.3">
      <c r="G1120" s="23">
        <v>1119</v>
      </c>
    </row>
    <row r="1121" spans="7:7" x14ac:dyDescent="0.3">
      <c r="G1121" s="23">
        <v>1120</v>
      </c>
    </row>
    <row r="1122" spans="7:7" x14ac:dyDescent="0.3">
      <c r="G1122" s="23">
        <v>1121</v>
      </c>
    </row>
    <row r="1123" spans="7:7" x14ac:dyDescent="0.3">
      <c r="G1123" s="23">
        <v>1122</v>
      </c>
    </row>
    <row r="1124" spans="7:7" x14ac:dyDescent="0.3">
      <c r="G1124" s="23">
        <v>1123</v>
      </c>
    </row>
    <row r="1125" spans="7:7" x14ac:dyDescent="0.3">
      <c r="G1125" s="23">
        <v>1124</v>
      </c>
    </row>
    <row r="1126" spans="7:7" x14ac:dyDescent="0.3">
      <c r="G1126" s="23">
        <v>1125</v>
      </c>
    </row>
    <row r="1127" spans="7:7" x14ac:dyDescent="0.3">
      <c r="G1127" s="23">
        <v>1126</v>
      </c>
    </row>
    <row r="1128" spans="7:7" x14ac:dyDescent="0.3">
      <c r="G1128" s="23">
        <v>1127</v>
      </c>
    </row>
    <row r="1129" spans="7:7" x14ac:dyDescent="0.3">
      <c r="G1129" s="23">
        <v>1128</v>
      </c>
    </row>
    <row r="1130" spans="7:7" x14ac:dyDescent="0.3">
      <c r="G1130" s="23">
        <v>1129</v>
      </c>
    </row>
    <row r="1131" spans="7:7" x14ac:dyDescent="0.3">
      <c r="G1131" s="23">
        <v>1130</v>
      </c>
    </row>
    <row r="1132" spans="7:7" x14ac:dyDescent="0.3">
      <c r="G1132" s="23">
        <v>1131</v>
      </c>
    </row>
    <row r="1133" spans="7:7" x14ac:dyDescent="0.3">
      <c r="G1133" s="23">
        <v>1132</v>
      </c>
    </row>
    <row r="1134" spans="7:7" x14ac:dyDescent="0.3">
      <c r="G1134" s="23">
        <v>1133</v>
      </c>
    </row>
    <row r="1135" spans="7:7" x14ac:dyDescent="0.3">
      <c r="G1135" s="23">
        <v>1134</v>
      </c>
    </row>
    <row r="1136" spans="7:7" x14ac:dyDescent="0.3">
      <c r="G1136" s="23">
        <v>1135</v>
      </c>
    </row>
    <row r="1137" spans="7:7" x14ac:dyDescent="0.3">
      <c r="G1137" s="23">
        <v>1136</v>
      </c>
    </row>
    <row r="1138" spans="7:7" x14ac:dyDescent="0.3">
      <c r="G1138" s="23">
        <v>1137</v>
      </c>
    </row>
    <row r="1139" spans="7:7" x14ac:dyDescent="0.3">
      <c r="G1139" s="23">
        <v>1138</v>
      </c>
    </row>
    <row r="1140" spans="7:7" x14ac:dyDescent="0.3">
      <c r="G1140" s="23">
        <v>1139</v>
      </c>
    </row>
    <row r="1141" spans="7:7" x14ac:dyDescent="0.3">
      <c r="G1141" s="23">
        <v>1140</v>
      </c>
    </row>
    <row r="1142" spans="7:7" x14ac:dyDescent="0.3">
      <c r="G1142" s="23">
        <v>1141</v>
      </c>
    </row>
    <row r="1143" spans="7:7" x14ac:dyDescent="0.3">
      <c r="G1143" s="23">
        <v>1142</v>
      </c>
    </row>
    <row r="1144" spans="7:7" x14ac:dyDescent="0.3">
      <c r="G1144" s="23">
        <v>1143</v>
      </c>
    </row>
    <row r="1145" spans="7:7" x14ac:dyDescent="0.3">
      <c r="G1145" s="23">
        <v>1144</v>
      </c>
    </row>
    <row r="1146" spans="7:7" x14ac:dyDescent="0.3">
      <c r="G1146" s="23">
        <v>1145</v>
      </c>
    </row>
    <row r="1147" spans="7:7" x14ac:dyDescent="0.3">
      <c r="G1147" s="23">
        <v>1146</v>
      </c>
    </row>
    <row r="1148" spans="7:7" x14ac:dyDescent="0.3">
      <c r="G1148" s="23">
        <v>1147</v>
      </c>
    </row>
    <row r="1149" spans="7:7" x14ac:dyDescent="0.3">
      <c r="G1149" s="23">
        <v>1148</v>
      </c>
    </row>
    <row r="1150" spans="7:7" x14ac:dyDescent="0.3">
      <c r="G1150" s="23">
        <v>1149</v>
      </c>
    </row>
    <row r="1151" spans="7:7" x14ac:dyDescent="0.3">
      <c r="G1151" s="23">
        <v>1150</v>
      </c>
    </row>
    <row r="1152" spans="7:7" x14ac:dyDescent="0.3">
      <c r="G1152" s="23">
        <v>1151</v>
      </c>
    </row>
    <row r="1153" spans="7:7" x14ac:dyDescent="0.3">
      <c r="G1153" s="23">
        <v>1152</v>
      </c>
    </row>
    <row r="1154" spans="7:7" x14ac:dyDescent="0.3">
      <c r="G1154" s="23">
        <v>1153</v>
      </c>
    </row>
    <row r="1155" spans="7:7" x14ac:dyDescent="0.3">
      <c r="G1155" s="23">
        <v>1154</v>
      </c>
    </row>
    <row r="1156" spans="7:7" x14ac:dyDescent="0.3">
      <c r="G1156" s="23">
        <v>1155</v>
      </c>
    </row>
    <row r="1157" spans="7:7" x14ac:dyDescent="0.3">
      <c r="G1157" s="23">
        <v>1156</v>
      </c>
    </row>
    <row r="1158" spans="7:7" x14ac:dyDescent="0.3">
      <c r="G1158" s="23">
        <v>1157</v>
      </c>
    </row>
    <row r="1159" spans="7:7" x14ac:dyDescent="0.3">
      <c r="G1159" s="23">
        <v>1158</v>
      </c>
    </row>
    <row r="1160" spans="7:7" x14ac:dyDescent="0.3">
      <c r="G1160" s="23">
        <v>1159</v>
      </c>
    </row>
    <row r="1161" spans="7:7" x14ac:dyDescent="0.3">
      <c r="G1161" s="23">
        <v>1160</v>
      </c>
    </row>
    <row r="1162" spans="7:7" x14ac:dyDescent="0.3">
      <c r="G1162" s="23">
        <v>1161</v>
      </c>
    </row>
    <row r="1163" spans="7:7" x14ac:dyDescent="0.3">
      <c r="G1163" s="23">
        <v>1162</v>
      </c>
    </row>
    <row r="1164" spans="7:7" x14ac:dyDescent="0.3">
      <c r="G1164" s="23">
        <v>1163</v>
      </c>
    </row>
    <row r="1165" spans="7:7" x14ac:dyDescent="0.3">
      <c r="G1165" s="23">
        <v>1164</v>
      </c>
    </row>
    <row r="1166" spans="7:7" x14ac:dyDescent="0.3">
      <c r="G1166" s="23">
        <v>1165</v>
      </c>
    </row>
    <row r="1167" spans="7:7" x14ac:dyDescent="0.3">
      <c r="G1167" s="23">
        <v>1166</v>
      </c>
    </row>
    <row r="1168" spans="7:7" x14ac:dyDescent="0.3">
      <c r="G1168" s="23">
        <v>1167</v>
      </c>
    </row>
    <row r="1169" spans="7:7" x14ac:dyDescent="0.3">
      <c r="G1169" s="23">
        <v>1168</v>
      </c>
    </row>
    <row r="1170" spans="7:7" x14ac:dyDescent="0.3">
      <c r="G1170" s="23">
        <v>1169</v>
      </c>
    </row>
    <row r="1171" spans="7:7" x14ac:dyDescent="0.3">
      <c r="G1171" s="23">
        <v>1170</v>
      </c>
    </row>
    <row r="1172" spans="7:7" x14ac:dyDescent="0.3">
      <c r="G1172" s="23">
        <v>1171</v>
      </c>
    </row>
    <row r="1173" spans="7:7" x14ac:dyDescent="0.3">
      <c r="G1173" s="23">
        <v>1172</v>
      </c>
    </row>
    <row r="1174" spans="7:7" x14ac:dyDescent="0.3">
      <c r="G1174" s="23">
        <v>1173</v>
      </c>
    </row>
    <row r="1175" spans="7:7" x14ac:dyDescent="0.3">
      <c r="G1175" s="23">
        <v>1174</v>
      </c>
    </row>
    <row r="1176" spans="7:7" x14ac:dyDescent="0.3">
      <c r="G1176" s="23">
        <v>1175</v>
      </c>
    </row>
    <row r="1177" spans="7:7" x14ac:dyDescent="0.3">
      <c r="G1177" s="23">
        <v>1176</v>
      </c>
    </row>
    <row r="1178" spans="7:7" x14ac:dyDescent="0.3">
      <c r="G1178" s="23">
        <v>1177</v>
      </c>
    </row>
    <row r="1179" spans="7:7" x14ac:dyDescent="0.3">
      <c r="G1179" s="23">
        <v>1178</v>
      </c>
    </row>
    <row r="1180" spans="7:7" x14ac:dyDescent="0.3">
      <c r="G1180" s="23">
        <v>1179</v>
      </c>
    </row>
    <row r="1181" spans="7:7" x14ac:dyDescent="0.3">
      <c r="G1181" s="23">
        <v>1180</v>
      </c>
    </row>
    <row r="1182" spans="7:7" x14ac:dyDescent="0.3">
      <c r="G1182" s="23">
        <v>1181</v>
      </c>
    </row>
    <row r="1183" spans="7:7" x14ac:dyDescent="0.3">
      <c r="G1183" s="23">
        <v>1182</v>
      </c>
    </row>
    <row r="1184" spans="7:7" x14ac:dyDescent="0.3">
      <c r="G1184" s="23">
        <v>1183</v>
      </c>
    </row>
    <row r="1185" spans="7:7" x14ac:dyDescent="0.3">
      <c r="G1185" s="23">
        <v>1184</v>
      </c>
    </row>
    <row r="1186" spans="7:7" x14ac:dyDescent="0.3">
      <c r="G1186" s="23">
        <v>1185</v>
      </c>
    </row>
    <row r="1187" spans="7:7" x14ac:dyDescent="0.3">
      <c r="G1187" s="23">
        <v>1186</v>
      </c>
    </row>
    <row r="1188" spans="7:7" x14ac:dyDescent="0.3">
      <c r="G1188" s="23">
        <v>1187</v>
      </c>
    </row>
    <row r="1189" spans="7:7" x14ac:dyDescent="0.3">
      <c r="G1189" s="23">
        <v>1188</v>
      </c>
    </row>
    <row r="1190" spans="7:7" x14ac:dyDescent="0.3">
      <c r="G1190" s="23">
        <v>1189</v>
      </c>
    </row>
    <row r="1191" spans="7:7" x14ac:dyDescent="0.3">
      <c r="G1191" s="23">
        <v>1190</v>
      </c>
    </row>
    <row r="1192" spans="7:7" x14ac:dyDescent="0.3">
      <c r="G1192" s="23">
        <v>1191</v>
      </c>
    </row>
    <row r="1193" spans="7:7" x14ac:dyDescent="0.3">
      <c r="G1193" s="23">
        <v>1192</v>
      </c>
    </row>
    <row r="1194" spans="7:7" x14ac:dyDescent="0.3">
      <c r="G1194" s="23">
        <v>1193</v>
      </c>
    </row>
    <row r="1195" spans="7:7" x14ac:dyDescent="0.3">
      <c r="G1195" s="23">
        <v>1194</v>
      </c>
    </row>
    <row r="1196" spans="7:7" x14ac:dyDescent="0.3">
      <c r="G1196" s="23">
        <v>1195</v>
      </c>
    </row>
    <row r="1197" spans="7:7" x14ac:dyDescent="0.3">
      <c r="G1197" s="23">
        <v>1196</v>
      </c>
    </row>
    <row r="1198" spans="7:7" x14ac:dyDescent="0.3">
      <c r="G1198" s="23">
        <v>1197</v>
      </c>
    </row>
    <row r="1199" spans="7:7" x14ac:dyDescent="0.3">
      <c r="G1199" s="23">
        <v>1198</v>
      </c>
    </row>
    <row r="1200" spans="7:7" x14ac:dyDescent="0.3">
      <c r="G1200" s="23">
        <v>1199</v>
      </c>
    </row>
    <row r="1201" spans="7:7" x14ac:dyDescent="0.3">
      <c r="G1201" s="23">
        <v>1200</v>
      </c>
    </row>
    <row r="1202" spans="7:7" x14ac:dyDescent="0.3">
      <c r="G1202" s="23">
        <v>1201</v>
      </c>
    </row>
    <row r="1203" spans="7:7" x14ac:dyDescent="0.3">
      <c r="G1203" s="23">
        <v>1202</v>
      </c>
    </row>
    <row r="1204" spans="7:7" x14ac:dyDescent="0.3">
      <c r="G1204" s="23">
        <v>1203</v>
      </c>
    </row>
    <row r="1205" spans="7:7" x14ac:dyDescent="0.3">
      <c r="G1205" s="23">
        <v>1204</v>
      </c>
    </row>
    <row r="1206" spans="7:7" x14ac:dyDescent="0.3">
      <c r="G1206" s="23">
        <v>1205</v>
      </c>
    </row>
    <row r="1207" spans="7:7" x14ac:dyDescent="0.3">
      <c r="G1207" s="23">
        <v>1206</v>
      </c>
    </row>
    <row r="1208" spans="7:7" x14ac:dyDescent="0.3">
      <c r="G1208" s="23">
        <v>1207</v>
      </c>
    </row>
    <row r="1209" spans="7:7" x14ac:dyDescent="0.3">
      <c r="G1209" s="23">
        <v>1208</v>
      </c>
    </row>
    <row r="1210" spans="7:7" x14ac:dyDescent="0.3">
      <c r="G1210" s="23">
        <v>1209</v>
      </c>
    </row>
    <row r="1211" spans="7:7" x14ac:dyDescent="0.3">
      <c r="G1211" s="23">
        <v>1210</v>
      </c>
    </row>
    <row r="1212" spans="7:7" x14ac:dyDescent="0.3">
      <c r="G1212" s="23">
        <v>1211</v>
      </c>
    </row>
    <row r="1213" spans="7:7" x14ac:dyDescent="0.3">
      <c r="G1213" s="23">
        <v>1212</v>
      </c>
    </row>
    <row r="1214" spans="7:7" x14ac:dyDescent="0.3">
      <c r="G1214" s="23">
        <v>1213</v>
      </c>
    </row>
    <row r="1215" spans="7:7" x14ac:dyDescent="0.3">
      <c r="G1215" s="23">
        <v>1214</v>
      </c>
    </row>
    <row r="1216" spans="7:7" x14ac:dyDescent="0.3">
      <c r="G1216" s="23">
        <v>1215</v>
      </c>
    </row>
    <row r="1217" spans="7:7" x14ac:dyDescent="0.3">
      <c r="G1217" s="23">
        <v>1216</v>
      </c>
    </row>
    <row r="1218" spans="7:7" x14ac:dyDescent="0.3">
      <c r="G1218" s="23">
        <v>1217</v>
      </c>
    </row>
    <row r="1219" spans="7:7" x14ac:dyDescent="0.3">
      <c r="G1219" s="23">
        <v>1218</v>
      </c>
    </row>
    <row r="1220" spans="7:7" x14ac:dyDescent="0.3">
      <c r="G1220" s="23">
        <v>1219</v>
      </c>
    </row>
    <row r="1221" spans="7:7" x14ac:dyDescent="0.3">
      <c r="G1221" s="23">
        <v>1220</v>
      </c>
    </row>
    <row r="1222" spans="7:7" x14ac:dyDescent="0.3">
      <c r="G1222" s="23">
        <v>1221</v>
      </c>
    </row>
    <row r="1223" spans="7:7" x14ac:dyDescent="0.3">
      <c r="G1223" s="23">
        <v>1222</v>
      </c>
    </row>
    <row r="1224" spans="7:7" x14ac:dyDescent="0.3">
      <c r="G1224" s="23">
        <v>1223</v>
      </c>
    </row>
    <row r="1225" spans="7:7" x14ac:dyDescent="0.3">
      <c r="G1225" s="23">
        <v>1224</v>
      </c>
    </row>
    <row r="1226" spans="7:7" x14ac:dyDescent="0.3">
      <c r="G1226" s="23">
        <v>1225</v>
      </c>
    </row>
    <row r="1227" spans="7:7" x14ac:dyDescent="0.3">
      <c r="G1227" s="23">
        <v>1226</v>
      </c>
    </row>
    <row r="1228" spans="7:7" x14ac:dyDescent="0.3">
      <c r="G1228" s="23">
        <v>1227</v>
      </c>
    </row>
    <row r="1229" spans="7:7" x14ac:dyDescent="0.3">
      <c r="G1229" s="23">
        <v>1228</v>
      </c>
    </row>
    <row r="1230" spans="7:7" x14ac:dyDescent="0.3">
      <c r="G1230" s="23">
        <v>1229</v>
      </c>
    </row>
    <row r="1231" spans="7:7" x14ac:dyDescent="0.3">
      <c r="G1231" s="23">
        <v>1230</v>
      </c>
    </row>
    <row r="1232" spans="7:7" x14ac:dyDescent="0.3">
      <c r="G1232" s="23">
        <v>1231</v>
      </c>
    </row>
    <row r="1233" spans="7:7" x14ac:dyDescent="0.3">
      <c r="G1233" s="23">
        <v>1232</v>
      </c>
    </row>
    <row r="1234" spans="7:7" x14ac:dyDescent="0.3">
      <c r="G1234" s="23">
        <v>1233</v>
      </c>
    </row>
    <row r="1235" spans="7:7" x14ac:dyDescent="0.3">
      <c r="G1235" s="23">
        <v>1234</v>
      </c>
    </row>
    <row r="1236" spans="7:7" x14ac:dyDescent="0.3">
      <c r="G1236" s="23">
        <v>1235</v>
      </c>
    </row>
    <row r="1237" spans="7:7" x14ac:dyDescent="0.3">
      <c r="G1237" s="23">
        <v>1236</v>
      </c>
    </row>
    <row r="1238" spans="7:7" x14ac:dyDescent="0.3">
      <c r="G1238" s="23">
        <v>1237</v>
      </c>
    </row>
    <row r="1239" spans="7:7" x14ac:dyDescent="0.3">
      <c r="G1239" s="23">
        <v>1238</v>
      </c>
    </row>
    <row r="1240" spans="7:7" x14ac:dyDescent="0.3">
      <c r="G1240" s="23">
        <v>1239</v>
      </c>
    </row>
    <row r="1241" spans="7:7" x14ac:dyDescent="0.3">
      <c r="G1241" s="23">
        <v>1240</v>
      </c>
    </row>
    <row r="1242" spans="7:7" x14ac:dyDescent="0.3">
      <c r="G1242" s="23">
        <v>1241</v>
      </c>
    </row>
    <row r="1243" spans="7:7" x14ac:dyDescent="0.3">
      <c r="G1243" s="23">
        <v>1242</v>
      </c>
    </row>
    <row r="1244" spans="7:7" x14ac:dyDescent="0.3">
      <c r="G1244" s="23">
        <v>1243</v>
      </c>
    </row>
    <row r="1245" spans="7:7" x14ac:dyDescent="0.3">
      <c r="G1245" s="23">
        <v>1244</v>
      </c>
    </row>
    <row r="1246" spans="7:7" x14ac:dyDescent="0.3">
      <c r="G1246" s="23">
        <v>1245</v>
      </c>
    </row>
    <row r="1247" spans="7:7" x14ac:dyDescent="0.3">
      <c r="G1247" s="23">
        <v>1246</v>
      </c>
    </row>
    <row r="1248" spans="7:7" x14ac:dyDescent="0.3">
      <c r="G1248" s="23">
        <v>1247</v>
      </c>
    </row>
    <row r="1249" spans="7:7" x14ac:dyDescent="0.3">
      <c r="G1249" s="23">
        <v>1248</v>
      </c>
    </row>
    <row r="1250" spans="7:7" x14ac:dyDescent="0.3">
      <c r="G1250" s="23">
        <v>1249</v>
      </c>
    </row>
    <row r="1251" spans="7:7" x14ac:dyDescent="0.3">
      <c r="G1251" s="23">
        <v>1250</v>
      </c>
    </row>
    <row r="1252" spans="7:7" x14ac:dyDescent="0.3">
      <c r="G1252" s="23">
        <v>1251</v>
      </c>
    </row>
    <row r="1253" spans="7:7" x14ac:dyDescent="0.3">
      <c r="G1253" s="23">
        <v>1252</v>
      </c>
    </row>
    <row r="1254" spans="7:7" x14ac:dyDescent="0.3">
      <c r="G1254" s="23">
        <v>1253</v>
      </c>
    </row>
    <row r="1255" spans="7:7" x14ac:dyDescent="0.3">
      <c r="G1255" s="23">
        <v>1254</v>
      </c>
    </row>
    <row r="1256" spans="7:7" x14ac:dyDescent="0.3">
      <c r="G1256" s="23">
        <v>1255</v>
      </c>
    </row>
    <row r="1257" spans="7:7" x14ac:dyDescent="0.3">
      <c r="G1257" s="23">
        <v>1256</v>
      </c>
    </row>
    <row r="1258" spans="7:7" x14ac:dyDescent="0.3">
      <c r="G1258" s="23">
        <v>1257</v>
      </c>
    </row>
    <row r="1259" spans="7:7" x14ac:dyDescent="0.3">
      <c r="G1259" s="23">
        <v>1258</v>
      </c>
    </row>
    <row r="1260" spans="7:7" x14ac:dyDescent="0.3">
      <c r="G1260" s="23">
        <v>1259</v>
      </c>
    </row>
    <row r="1261" spans="7:7" x14ac:dyDescent="0.3">
      <c r="G1261" s="23">
        <v>1260</v>
      </c>
    </row>
    <row r="1262" spans="7:7" x14ac:dyDescent="0.3">
      <c r="G1262" s="23">
        <v>1261</v>
      </c>
    </row>
    <row r="1263" spans="7:7" x14ac:dyDescent="0.3">
      <c r="G1263" s="23">
        <v>1262</v>
      </c>
    </row>
    <row r="1264" spans="7:7" x14ac:dyDescent="0.3">
      <c r="G1264" s="23">
        <v>1263</v>
      </c>
    </row>
    <row r="1265" spans="7:7" x14ac:dyDescent="0.3">
      <c r="G1265" s="23">
        <v>1264</v>
      </c>
    </row>
    <row r="1266" spans="7:7" x14ac:dyDescent="0.3">
      <c r="G1266" s="23">
        <v>1265</v>
      </c>
    </row>
    <row r="1267" spans="7:7" x14ac:dyDescent="0.3">
      <c r="G1267" s="23">
        <v>1266</v>
      </c>
    </row>
    <row r="1268" spans="7:7" x14ac:dyDescent="0.3">
      <c r="G1268" s="23">
        <v>1267</v>
      </c>
    </row>
    <row r="1269" spans="7:7" x14ac:dyDescent="0.3">
      <c r="G1269" s="23">
        <v>1268</v>
      </c>
    </row>
    <row r="1270" spans="7:7" x14ac:dyDescent="0.3">
      <c r="G1270" s="23">
        <v>1269</v>
      </c>
    </row>
    <row r="1271" spans="7:7" x14ac:dyDescent="0.3">
      <c r="G1271" s="23">
        <v>1270</v>
      </c>
    </row>
    <row r="1272" spans="7:7" x14ac:dyDescent="0.3">
      <c r="G1272" s="23">
        <v>1271</v>
      </c>
    </row>
    <row r="1273" spans="7:7" x14ac:dyDescent="0.3">
      <c r="G1273" s="23">
        <v>1272</v>
      </c>
    </row>
    <row r="1274" spans="7:7" x14ac:dyDescent="0.3">
      <c r="G1274" s="23">
        <v>1273</v>
      </c>
    </row>
    <row r="1275" spans="7:7" x14ac:dyDescent="0.3">
      <c r="G1275" s="23">
        <v>1274</v>
      </c>
    </row>
    <row r="1276" spans="7:7" x14ac:dyDescent="0.3">
      <c r="G1276" s="23">
        <v>1275</v>
      </c>
    </row>
    <row r="1277" spans="7:7" x14ac:dyDescent="0.3">
      <c r="G1277" s="23">
        <v>1276</v>
      </c>
    </row>
    <row r="1278" spans="7:7" x14ac:dyDescent="0.3">
      <c r="G1278" s="23">
        <v>1277</v>
      </c>
    </row>
    <row r="1279" spans="7:7" x14ac:dyDescent="0.3">
      <c r="G1279" s="23">
        <v>1278</v>
      </c>
    </row>
    <row r="1280" spans="7:7" x14ac:dyDescent="0.3">
      <c r="G1280" s="23">
        <v>1279</v>
      </c>
    </row>
    <row r="1281" spans="7:7" x14ac:dyDescent="0.3">
      <c r="G1281" s="23">
        <v>1280</v>
      </c>
    </row>
    <row r="1282" spans="7:7" x14ac:dyDescent="0.3">
      <c r="G1282" s="23">
        <v>1281</v>
      </c>
    </row>
    <row r="1283" spans="7:7" x14ac:dyDescent="0.3">
      <c r="G1283" s="23">
        <v>1282</v>
      </c>
    </row>
    <row r="1284" spans="7:7" x14ac:dyDescent="0.3">
      <c r="G1284" s="23">
        <v>1283</v>
      </c>
    </row>
    <row r="1285" spans="7:7" x14ac:dyDescent="0.3">
      <c r="G1285" s="23">
        <v>1284</v>
      </c>
    </row>
    <row r="1286" spans="7:7" x14ac:dyDescent="0.3">
      <c r="G1286" s="23">
        <v>1285</v>
      </c>
    </row>
    <row r="1287" spans="7:7" x14ac:dyDescent="0.3">
      <c r="G1287" s="23">
        <v>1286</v>
      </c>
    </row>
    <row r="1288" spans="7:7" x14ac:dyDescent="0.3">
      <c r="G1288" s="23">
        <v>1287</v>
      </c>
    </row>
    <row r="1289" spans="7:7" x14ac:dyDescent="0.3">
      <c r="G1289" s="23">
        <v>1288</v>
      </c>
    </row>
    <row r="1290" spans="7:7" x14ac:dyDescent="0.3">
      <c r="G1290" s="23">
        <v>1289</v>
      </c>
    </row>
    <row r="1291" spans="7:7" x14ac:dyDescent="0.3">
      <c r="G1291" s="23">
        <v>1290</v>
      </c>
    </row>
    <row r="1292" spans="7:7" x14ac:dyDescent="0.3">
      <c r="G1292" s="23">
        <v>1291</v>
      </c>
    </row>
    <row r="1293" spans="7:7" x14ac:dyDescent="0.3">
      <c r="G1293" s="23">
        <v>1292</v>
      </c>
    </row>
    <row r="1294" spans="7:7" x14ac:dyDescent="0.3">
      <c r="G1294" s="23">
        <v>1293</v>
      </c>
    </row>
    <row r="1295" spans="7:7" x14ac:dyDescent="0.3">
      <c r="G1295" s="23">
        <v>1294</v>
      </c>
    </row>
    <row r="1296" spans="7:7" x14ac:dyDescent="0.3">
      <c r="G1296" s="23">
        <v>1295</v>
      </c>
    </row>
    <row r="1297" spans="7:7" x14ac:dyDescent="0.3">
      <c r="G1297" s="23">
        <v>1296</v>
      </c>
    </row>
    <row r="1298" spans="7:7" x14ac:dyDescent="0.3">
      <c r="G1298" s="23">
        <v>1297</v>
      </c>
    </row>
    <row r="1299" spans="7:7" x14ac:dyDescent="0.3">
      <c r="G1299" s="23">
        <v>1298</v>
      </c>
    </row>
    <row r="1300" spans="7:7" x14ac:dyDescent="0.3">
      <c r="G1300" s="23">
        <v>1299</v>
      </c>
    </row>
    <row r="1301" spans="7:7" x14ac:dyDescent="0.3">
      <c r="G1301" s="23">
        <v>1300</v>
      </c>
    </row>
    <row r="1302" spans="7:7" x14ac:dyDescent="0.3">
      <c r="G1302" s="23">
        <v>1301</v>
      </c>
    </row>
    <row r="1303" spans="7:7" x14ac:dyDescent="0.3">
      <c r="G1303" s="23">
        <v>1302</v>
      </c>
    </row>
    <row r="1304" spans="7:7" x14ac:dyDescent="0.3">
      <c r="G1304" s="23">
        <v>1303</v>
      </c>
    </row>
    <row r="1305" spans="7:7" x14ac:dyDescent="0.3">
      <c r="G1305" s="23">
        <v>1304</v>
      </c>
    </row>
    <row r="1306" spans="7:7" x14ac:dyDescent="0.3">
      <c r="G1306" s="23">
        <v>1305</v>
      </c>
    </row>
    <row r="1307" spans="7:7" x14ac:dyDescent="0.3">
      <c r="G1307" s="23">
        <v>1306</v>
      </c>
    </row>
    <row r="1308" spans="7:7" x14ac:dyDescent="0.3">
      <c r="G1308" s="23">
        <v>1307</v>
      </c>
    </row>
    <row r="1309" spans="7:7" x14ac:dyDescent="0.3">
      <c r="G1309" s="23">
        <v>1308</v>
      </c>
    </row>
    <row r="1310" spans="7:7" x14ac:dyDescent="0.3">
      <c r="G1310" s="23">
        <v>1309</v>
      </c>
    </row>
    <row r="1311" spans="7:7" x14ac:dyDescent="0.3">
      <c r="G1311" s="23">
        <v>1310</v>
      </c>
    </row>
    <row r="1312" spans="7:7" x14ac:dyDescent="0.3">
      <c r="G1312" s="23">
        <v>1311</v>
      </c>
    </row>
    <row r="1313" spans="7:7" x14ac:dyDescent="0.3">
      <c r="G1313" s="23">
        <v>1312</v>
      </c>
    </row>
    <row r="1314" spans="7:7" x14ac:dyDescent="0.3">
      <c r="G1314" s="23">
        <v>1313</v>
      </c>
    </row>
    <row r="1315" spans="7:7" x14ac:dyDescent="0.3">
      <c r="G1315" s="23">
        <v>1314</v>
      </c>
    </row>
    <row r="1316" spans="7:7" x14ac:dyDescent="0.3">
      <c r="G1316" s="23">
        <v>1315</v>
      </c>
    </row>
    <row r="1317" spans="7:7" x14ac:dyDescent="0.3">
      <c r="G1317" s="23">
        <v>1316</v>
      </c>
    </row>
    <row r="1318" spans="7:7" x14ac:dyDescent="0.3">
      <c r="G1318" s="23">
        <v>1317</v>
      </c>
    </row>
    <row r="1319" spans="7:7" x14ac:dyDescent="0.3">
      <c r="G1319" s="23">
        <v>1318</v>
      </c>
    </row>
    <row r="1320" spans="7:7" x14ac:dyDescent="0.3">
      <c r="G1320" s="23">
        <v>1319</v>
      </c>
    </row>
    <row r="1321" spans="7:7" x14ac:dyDescent="0.3">
      <c r="G1321" s="23">
        <v>1320</v>
      </c>
    </row>
    <row r="1322" spans="7:7" x14ac:dyDescent="0.3">
      <c r="G1322" s="23">
        <v>1321</v>
      </c>
    </row>
    <row r="1323" spans="7:7" x14ac:dyDescent="0.3">
      <c r="G1323" s="23">
        <v>1322</v>
      </c>
    </row>
    <row r="1324" spans="7:7" x14ac:dyDescent="0.3">
      <c r="G1324" s="23">
        <v>1323</v>
      </c>
    </row>
    <row r="1325" spans="7:7" x14ac:dyDescent="0.3">
      <c r="G1325" s="23">
        <v>1324</v>
      </c>
    </row>
    <row r="1326" spans="7:7" x14ac:dyDescent="0.3">
      <c r="G1326" s="23">
        <v>1325</v>
      </c>
    </row>
    <row r="1327" spans="7:7" x14ac:dyDescent="0.3">
      <c r="G1327" s="23">
        <v>1326</v>
      </c>
    </row>
    <row r="1328" spans="7:7" x14ac:dyDescent="0.3">
      <c r="G1328" s="23">
        <v>1327</v>
      </c>
    </row>
    <row r="1329" spans="7:7" x14ac:dyDescent="0.3">
      <c r="G1329" s="23">
        <v>1328</v>
      </c>
    </row>
    <row r="1330" spans="7:7" x14ac:dyDescent="0.3">
      <c r="G1330" s="23">
        <v>1329</v>
      </c>
    </row>
    <row r="1331" spans="7:7" x14ac:dyDescent="0.3">
      <c r="G1331" s="23">
        <v>1330</v>
      </c>
    </row>
    <row r="1332" spans="7:7" x14ac:dyDescent="0.3">
      <c r="G1332" s="23">
        <v>1331</v>
      </c>
    </row>
    <row r="1333" spans="7:7" x14ac:dyDescent="0.3">
      <c r="G1333" s="23">
        <v>1332</v>
      </c>
    </row>
    <row r="1334" spans="7:7" x14ac:dyDescent="0.3">
      <c r="G1334" s="23">
        <v>1333</v>
      </c>
    </row>
    <row r="1335" spans="7:7" x14ac:dyDescent="0.3">
      <c r="G1335" s="23">
        <v>1334</v>
      </c>
    </row>
    <row r="1336" spans="7:7" x14ac:dyDescent="0.3">
      <c r="G1336" s="23">
        <v>1335</v>
      </c>
    </row>
    <row r="1337" spans="7:7" x14ac:dyDescent="0.3">
      <c r="G1337" s="23">
        <v>1336</v>
      </c>
    </row>
    <row r="1338" spans="7:7" x14ac:dyDescent="0.3">
      <c r="G1338" s="23">
        <v>1337</v>
      </c>
    </row>
    <row r="1339" spans="7:7" x14ac:dyDescent="0.3">
      <c r="G1339" s="23">
        <v>1338</v>
      </c>
    </row>
    <row r="1340" spans="7:7" x14ac:dyDescent="0.3">
      <c r="G1340" s="23">
        <v>1339</v>
      </c>
    </row>
    <row r="1341" spans="7:7" x14ac:dyDescent="0.3">
      <c r="G1341" s="23">
        <v>1340</v>
      </c>
    </row>
    <row r="1342" spans="7:7" x14ac:dyDescent="0.3">
      <c r="G1342" s="23">
        <v>1341</v>
      </c>
    </row>
    <row r="1343" spans="7:7" x14ac:dyDescent="0.3">
      <c r="G1343" s="23">
        <v>1342</v>
      </c>
    </row>
    <row r="1344" spans="7:7" x14ac:dyDescent="0.3">
      <c r="G1344" s="23">
        <v>1343</v>
      </c>
    </row>
    <row r="1345" spans="7:7" x14ac:dyDescent="0.3">
      <c r="G1345" s="23">
        <v>1344</v>
      </c>
    </row>
    <row r="1346" spans="7:7" x14ac:dyDescent="0.3">
      <c r="G1346" s="23">
        <v>1345</v>
      </c>
    </row>
    <row r="1347" spans="7:7" x14ac:dyDescent="0.3">
      <c r="G1347" s="23">
        <v>1346</v>
      </c>
    </row>
    <row r="1348" spans="7:7" x14ac:dyDescent="0.3">
      <c r="G1348" s="23">
        <v>1347</v>
      </c>
    </row>
    <row r="1349" spans="7:7" x14ac:dyDescent="0.3">
      <c r="G1349" s="23">
        <v>1348</v>
      </c>
    </row>
    <row r="1350" spans="7:7" x14ac:dyDescent="0.3">
      <c r="G1350" s="23">
        <v>1349</v>
      </c>
    </row>
    <row r="1351" spans="7:7" x14ac:dyDescent="0.3">
      <c r="G1351" s="23">
        <v>1350</v>
      </c>
    </row>
    <row r="1352" spans="7:7" x14ac:dyDescent="0.3">
      <c r="G1352" s="23">
        <v>1351</v>
      </c>
    </row>
    <row r="1353" spans="7:7" x14ac:dyDescent="0.3">
      <c r="G1353" s="23">
        <v>1352</v>
      </c>
    </row>
    <row r="1354" spans="7:7" x14ac:dyDescent="0.3">
      <c r="G1354" s="23">
        <v>1353</v>
      </c>
    </row>
    <row r="1355" spans="7:7" x14ac:dyDescent="0.3">
      <c r="G1355" s="23">
        <v>1354</v>
      </c>
    </row>
    <row r="1356" spans="7:7" x14ac:dyDescent="0.3">
      <c r="G1356" s="23">
        <v>1355</v>
      </c>
    </row>
    <row r="1357" spans="7:7" x14ac:dyDescent="0.3">
      <c r="G1357" s="23">
        <v>1356</v>
      </c>
    </row>
    <row r="1358" spans="7:7" x14ac:dyDescent="0.3">
      <c r="G1358" s="23">
        <v>1357</v>
      </c>
    </row>
    <row r="1359" spans="7:7" x14ac:dyDescent="0.3">
      <c r="G1359" s="23">
        <v>1358</v>
      </c>
    </row>
    <row r="1360" spans="7:7" x14ac:dyDescent="0.3">
      <c r="G1360" s="23">
        <v>1359</v>
      </c>
    </row>
    <row r="1361" spans="7:7" x14ac:dyDescent="0.3">
      <c r="G1361" s="23">
        <v>1360</v>
      </c>
    </row>
    <row r="1362" spans="7:7" x14ac:dyDescent="0.3">
      <c r="G1362" s="23">
        <v>1361</v>
      </c>
    </row>
    <row r="1363" spans="7:7" x14ac:dyDescent="0.3">
      <c r="G1363" s="23">
        <v>1362</v>
      </c>
    </row>
    <row r="1364" spans="7:7" x14ac:dyDescent="0.3">
      <c r="G1364" s="23">
        <v>1363</v>
      </c>
    </row>
    <row r="1365" spans="7:7" x14ac:dyDescent="0.3">
      <c r="G1365" s="23">
        <v>1364</v>
      </c>
    </row>
    <row r="1366" spans="7:7" x14ac:dyDescent="0.3">
      <c r="G1366" s="23">
        <v>1365</v>
      </c>
    </row>
    <row r="1367" spans="7:7" x14ac:dyDescent="0.3">
      <c r="G1367" s="23">
        <v>1366</v>
      </c>
    </row>
    <row r="1368" spans="7:7" x14ac:dyDescent="0.3">
      <c r="G1368" s="23">
        <v>1367</v>
      </c>
    </row>
    <row r="1369" spans="7:7" x14ac:dyDescent="0.3">
      <c r="G1369" s="23">
        <v>1368</v>
      </c>
    </row>
    <row r="1370" spans="7:7" x14ac:dyDescent="0.3">
      <c r="G1370" s="23">
        <v>1369</v>
      </c>
    </row>
    <row r="1371" spans="7:7" x14ac:dyDescent="0.3">
      <c r="G1371" s="23">
        <v>1370</v>
      </c>
    </row>
    <row r="1372" spans="7:7" x14ac:dyDescent="0.3">
      <c r="G1372" s="23">
        <v>1371</v>
      </c>
    </row>
    <row r="1373" spans="7:7" x14ac:dyDescent="0.3">
      <c r="G1373" s="23">
        <v>1372</v>
      </c>
    </row>
    <row r="1374" spans="7:7" x14ac:dyDescent="0.3">
      <c r="G1374" s="23">
        <v>1373</v>
      </c>
    </row>
    <row r="1375" spans="7:7" x14ac:dyDescent="0.3">
      <c r="G1375" s="23">
        <v>1374</v>
      </c>
    </row>
    <row r="1376" spans="7:7" x14ac:dyDescent="0.3">
      <c r="G1376" s="23">
        <v>1375</v>
      </c>
    </row>
    <row r="1377" spans="7:7" x14ac:dyDescent="0.3">
      <c r="G1377" s="23">
        <v>1376</v>
      </c>
    </row>
    <row r="1378" spans="7:7" x14ac:dyDescent="0.3">
      <c r="G1378" s="23">
        <v>1377</v>
      </c>
    </row>
    <row r="1379" spans="7:7" x14ac:dyDescent="0.3">
      <c r="G1379" s="23">
        <v>1378</v>
      </c>
    </row>
    <row r="1380" spans="7:7" x14ac:dyDescent="0.3">
      <c r="G1380" s="23">
        <v>1379</v>
      </c>
    </row>
    <row r="1381" spans="7:7" x14ac:dyDescent="0.3">
      <c r="G1381" s="23">
        <v>1380</v>
      </c>
    </row>
    <row r="1382" spans="7:7" x14ac:dyDescent="0.3">
      <c r="G1382" s="23">
        <v>1381</v>
      </c>
    </row>
    <row r="1383" spans="7:7" x14ac:dyDescent="0.3">
      <c r="G1383" s="23">
        <v>1382</v>
      </c>
    </row>
    <row r="1384" spans="7:7" x14ac:dyDescent="0.3">
      <c r="G1384" s="23">
        <v>1383</v>
      </c>
    </row>
    <row r="1385" spans="7:7" x14ac:dyDescent="0.3">
      <c r="G1385" s="23">
        <v>1384</v>
      </c>
    </row>
    <row r="1386" spans="7:7" x14ac:dyDescent="0.3">
      <c r="G1386" s="23">
        <v>1385</v>
      </c>
    </row>
    <row r="1387" spans="7:7" x14ac:dyDescent="0.3">
      <c r="G1387" s="23">
        <v>1386</v>
      </c>
    </row>
    <row r="1388" spans="7:7" x14ac:dyDescent="0.3">
      <c r="G1388" s="23">
        <v>1387</v>
      </c>
    </row>
    <row r="1389" spans="7:7" x14ac:dyDescent="0.3">
      <c r="G1389" s="23">
        <v>1388</v>
      </c>
    </row>
    <row r="1390" spans="7:7" x14ac:dyDescent="0.3">
      <c r="G1390" s="23">
        <v>1389</v>
      </c>
    </row>
    <row r="1391" spans="7:7" x14ac:dyDescent="0.3">
      <c r="G1391" s="23">
        <v>1390</v>
      </c>
    </row>
    <row r="1392" spans="7:7" x14ac:dyDescent="0.3">
      <c r="G1392" s="23">
        <v>1391</v>
      </c>
    </row>
    <row r="1393" spans="7:7" x14ac:dyDescent="0.3">
      <c r="G1393" s="23">
        <v>1392</v>
      </c>
    </row>
    <row r="1394" spans="7:7" x14ac:dyDescent="0.3">
      <c r="G1394" s="23">
        <v>1393</v>
      </c>
    </row>
    <row r="1395" spans="7:7" x14ac:dyDescent="0.3">
      <c r="G1395" s="23">
        <v>1394</v>
      </c>
    </row>
    <row r="1396" spans="7:7" x14ac:dyDescent="0.3">
      <c r="G1396" s="23">
        <v>1395</v>
      </c>
    </row>
    <row r="1397" spans="7:7" x14ac:dyDescent="0.3">
      <c r="G1397" s="23">
        <v>1396</v>
      </c>
    </row>
    <row r="1398" spans="7:7" x14ac:dyDescent="0.3">
      <c r="G1398" s="23">
        <v>1397</v>
      </c>
    </row>
    <row r="1399" spans="7:7" x14ac:dyDescent="0.3">
      <c r="G1399" s="23">
        <v>1398</v>
      </c>
    </row>
    <row r="1400" spans="7:7" x14ac:dyDescent="0.3">
      <c r="G1400" s="23">
        <v>1399</v>
      </c>
    </row>
    <row r="1401" spans="7:7" x14ac:dyDescent="0.3">
      <c r="G1401" s="23">
        <v>1400</v>
      </c>
    </row>
    <row r="1402" spans="7:7" x14ac:dyDescent="0.3">
      <c r="G1402" s="23">
        <v>1401</v>
      </c>
    </row>
    <row r="1403" spans="7:7" x14ac:dyDescent="0.3">
      <c r="G1403" s="23">
        <v>1402</v>
      </c>
    </row>
    <row r="1404" spans="7:7" x14ac:dyDescent="0.3">
      <c r="G1404" s="23">
        <v>1403</v>
      </c>
    </row>
    <row r="1405" spans="7:7" x14ac:dyDescent="0.3">
      <c r="G1405" s="23">
        <v>1404</v>
      </c>
    </row>
    <row r="1406" spans="7:7" x14ac:dyDescent="0.3">
      <c r="G1406" s="23">
        <v>1405</v>
      </c>
    </row>
    <row r="1407" spans="7:7" x14ac:dyDescent="0.3">
      <c r="G1407" s="23">
        <v>1406</v>
      </c>
    </row>
    <row r="1408" spans="7:7" x14ac:dyDescent="0.3">
      <c r="G1408" s="23">
        <v>1407</v>
      </c>
    </row>
    <row r="1409" spans="7:7" x14ac:dyDescent="0.3">
      <c r="G1409" s="23">
        <v>1408</v>
      </c>
    </row>
    <row r="1410" spans="7:7" x14ac:dyDescent="0.3">
      <c r="G1410" s="23">
        <v>1409</v>
      </c>
    </row>
    <row r="1411" spans="7:7" x14ac:dyDescent="0.3">
      <c r="G1411" s="23">
        <v>1410</v>
      </c>
    </row>
    <row r="1412" spans="7:7" x14ac:dyDescent="0.3">
      <c r="G1412" s="23">
        <v>1411</v>
      </c>
    </row>
    <row r="1413" spans="7:7" x14ac:dyDescent="0.3">
      <c r="G1413" s="23">
        <v>1412</v>
      </c>
    </row>
    <row r="1414" spans="7:7" x14ac:dyDescent="0.3">
      <c r="G1414" s="23">
        <v>1413</v>
      </c>
    </row>
    <row r="1415" spans="7:7" x14ac:dyDescent="0.3">
      <c r="G1415" s="23">
        <v>1414</v>
      </c>
    </row>
    <row r="1416" spans="7:7" x14ac:dyDescent="0.3">
      <c r="G1416" s="23">
        <v>1415</v>
      </c>
    </row>
    <row r="1417" spans="7:7" x14ac:dyDescent="0.3">
      <c r="G1417" s="23">
        <v>1416</v>
      </c>
    </row>
    <row r="1418" spans="7:7" x14ac:dyDescent="0.3">
      <c r="G1418" s="23">
        <v>1417</v>
      </c>
    </row>
    <row r="1419" spans="7:7" x14ac:dyDescent="0.3">
      <c r="G1419" s="23">
        <v>1418</v>
      </c>
    </row>
    <row r="1420" spans="7:7" x14ac:dyDescent="0.3">
      <c r="G1420" s="23">
        <v>1419</v>
      </c>
    </row>
    <row r="1421" spans="7:7" x14ac:dyDescent="0.3">
      <c r="G1421" s="23">
        <v>1420</v>
      </c>
    </row>
    <row r="1422" spans="7:7" x14ac:dyDescent="0.3">
      <c r="G1422" s="23">
        <v>1421</v>
      </c>
    </row>
    <row r="1423" spans="7:7" x14ac:dyDescent="0.3">
      <c r="G1423" s="23">
        <v>1422</v>
      </c>
    </row>
    <row r="1424" spans="7:7" x14ac:dyDescent="0.3">
      <c r="G1424" s="23">
        <v>1423</v>
      </c>
    </row>
    <row r="1425" spans="7:7" x14ac:dyDescent="0.3">
      <c r="G1425" s="23">
        <v>1424</v>
      </c>
    </row>
    <row r="1426" spans="7:7" x14ac:dyDescent="0.3">
      <c r="G1426" s="23">
        <v>1425</v>
      </c>
    </row>
    <row r="1427" spans="7:7" x14ac:dyDescent="0.3">
      <c r="G1427" s="23">
        <v>1426</v>
      </c>
    </row>
    <row r="1428" spans="7:7" x14ac:dyDescent="0.3">
      <c r="G1428" s="23">
        <v>1427</v>
      </c>
    </row>
    <row r="1429" spans="7:7" x14ac:dyDescent="0.3">
      <c r="G1429" s="23">
        <v>1428</v>
      </c>
    </row>
    <row r="1430" spans="7:7" x14ac:dyDescent="0.3">
      <c r="G1430" s="23">
        <v>1429</v>
      </c>
    </row>
    <row r="1431" spans="7:7" x14ac:dyDescent="0.3">
      <c r="G1431" s="23">
        <v>1430</v>
      </c>
    </row>
    <row r="1432" spans="7:7" x14ac:dyDescent="0.3">
      <c r="G1432" s="23">
        <v>1431</v>
      </c>
    </row>
    <row r="1433" spans="7:7" x14ac:dyDescent="0.3">
      <c r="G1433" s="23">
        <v>1432</v>
      </c>
    </row>
    <row r="1434" spans="7:7" x14ac:dyDescent="0.3">
      <c r="G1434" s="23">
        <v>1433</v>
      </c>
    </row>
    <row r="1435" spans="7:7" x14ac:dyDescent="0.3">
      <c r="G1435" s="23">
        <v>1434</v>
      </c>
    </row>
    <row r="1436" spans="7:7" x14ac:dyDescent="0.3">
      <c r="G1436" s="23">
        <v>1435</v>
      </c>
    </row>
    <row r="1437" spans="7:7" x14ac:dyDescent="0.3">
      <c r="G1437" s="23">
        <v>1436</v>
      </c>
    </row>
    <row r="1438" spans="7:7" x14ac:dyDescent="0.3">
      <c r="G1438" s="23">
        <v>1437</v>
      </c>
    </row>
    <row r="1439" spans="7:7" x14ac:dyDescent="0.3">
      <c r="G1439" s="23">
        <v>1438</v>
      </c>
    </row>
    <row r="1440" spans="7:7" x14ac:dyDescent="0.3">
      <c r="G1440" s="23">
        <v>1439</v>
      </c>
    </row>
    <row r="1441" spans="7:7" x14ac:dyDescent="0.3">
      <c r="G1441" s="23">
        <v>1440</v>
      </c>
    </row>
    <row r="1442" spans="7:7" x14ac:dyDescent="0.3">
      <c r="G1442" s="23">
        <v>1441</v>
      </c>
    </row>
    <row r="1443" spans="7:7" x14ac:dyDescent="0.3">
      <c r="G1443" s="23">
        <v>1442</v>
      </c>
    </row>
    <row r="1444" spans="7:7" x14ac:dyDescent="0.3">
      <c r="G1444" s="23">
        <v>1443</v>
      </c>
    </row>
    <row r="1445" spans="7:7" x14ac:dyDescent="0.3">
      <c r="G1445" s="23">
        <v>1444</v>
      </c>
    </row>
    <row r="1446" spans="7:7" x14ac:dyDescent="0.3">
      <c r="G1446" s="23">
        <v>1445</v>
      </c>
    </row>
    <row r="1447" spans="7:7" x14ac:dyDescent="0.3">
      <c r="G1447" s="23">
        <v>1446</v>
      </c>
    </row>
    <row r="1448" spans="7:7" x14ac:dyDescent="0.3">
      <c r="G1448" s="23">
        <v>1447</v>
      </c>
    </row>
    <row r="1449" spans="7:7" x14ac:dyDescent="0.3">
      <c r="G1449" s="23">
        <v>1448</v>
      </c>
    </row>
    <row r="1450" spans="7:7" x14ac:dyDescent="0.3">
      <c r="G1450" s="23">
        <v>1449</v>
      </c>
    </row>
    <row r="1451" spans="7:7" x14ac:dyDescent="0.3">
      <c r="G1451" s="23">
        <v>1450</v>
      </c>
    </row>
    <row r="1452" spans="7:7" x14ac:dyDescent="0.3">
      <c r="G1452" s="23">
        <v>1451</v>
      </c>
    </row>
    <row r="1453" spans="7:7" x14ac:dyDescent="0.3">
      <c r="G1453" s="23">
        <v>1452</v>
      </c>
    </row>
    <row r="1454" spans="7:7" x14ac:dyDescent="0.3">
      <c r="G1454" s="23">
        <v>1453</v>
      </c>
    </row>
    <row r="1455" spans="7:7" x14ac:dyDescent="0.3">
      <c r="G1455" s="23">
        <v>1454</v>
      </c>
    </row>
    <row r="1456" spans="7:7" x14ac:dyDescent="0.3">
      <c r="G1456" s="23">
        <v>1455</v>
      </c>
    </row>
    <row r="1457" spans="7:7" x14ac:dyDescent="0.3">
      <c r="G1457" s="23">
        <v>1456</v>
      </c>
    </row>
    <row r="1458" spans="7:7" x14ac:dyDescent="0.3">
      <c r="G1458" s="23">
        <v>1457</v>
      </c>
    </row>
    <row r="1459" spans="7:7" x14ac:dyDescent="0.3">
      <c r="G1459" s="23">
        <v>1458</v>
      </c>
    </row>
    <row r="1460" spans="7:7" x14ac:dyDescent="0.3">
      <c r="G1460" s="23">
        <v>1459</v>
      </c>
    </row>
    <row r="1461" spans="7:7" x14ac:dyDescent="0.3">
      <c r="G1461" s="23">
        <v>1460</v>
      </c>
    </row>
    <row r="1462" spans="7:7" x14ac:dyDescent="0.3">
      <c r="G1462" s="23">
        <v>1461</v>
      </c>
    </row>
    <row r="1463" spans="7:7" x14ac:dyDescent="0.3">
      <c r="G1463" s="23">
        <v>1462</v>
      </c>
    </row>
    <row r="1464" spans="7:7" x14ac:dyDescent="0.3">
      <c r="G1464" s="23">
        <v>1463</v>
      </c>
    </row>
    <row r="1465" spans="7:7" x14ac:dyDescent="0.3">
      <c r="G1465" s="23">
        <v>1464</v>
      </c>
    </row>
    <row r="1466" spans="7:7" x14ac:dyDescent="0.3">
      <c r="G1466" s="23">
        <v>1465</v>
      </c>
    </row>
    <row r="1467" spans="7:7" x14ac:dyDescent="0.3">
      <c r="G1467" s="23">
        <v>1466</v>
      </c>
    </row>
    <row r="1468" spans="7:7" x14ac:dyDescent="0.3">
      <c r="G1468" s="23">
        <v>1467</v>
      </c>
    </row>
    <row r="1469" spans="7:7" x14ac:dyDescent="0.3">
      <c r="G1469" s="23">
        <v>1468</v>
      </c>
    </row>
    <row r="1470" spans="7:7" x14ac:dyDescent="0.3">
      <c r="G1470" s="23">
        <v>1469</v>
      </c>
    </row>
    <row r="1471" spans="7:7" x14ac:dyDescent="0.3">
      <c r="G1471" s="23">
        <v>1470</v>
      </c>
    </row>
    <row r="1472" spans="7:7" x14ac:dyDescent="0.3">
      <c r="G1472" s="23">
        <v>1471</v>
      </c>
    </row>
    <row r="1473" spans="7:7" x14ac:dyDescent="0.3">
      <c r="G1473" s="23">
        <v>1472</v>
      </c>
    </row>
    <row r="1474" spans="7:7" x14ac:dyDescent="0.3">
      <c r="G1474" s="23">
        <v>1473</v>
      </c>
    </row>
    <row r="1475" spans="7:7" x14ac:dyDescent="0.3">
      <c r="G1475" s="23">
        <v>1474</v>
      </c>
    </row>
    <row r="1476" spans="7:7" x14ac:dyDescent="0.3">
      <c r="G1476" s="23">
        <v>1475</v>
      </c>
    </row>
    <row r="1477" spans="7:7" x14ac:dyDescent="0.3">
      <c r="G1477" s="23">
        <v>1476</v>
      </c>
    </row>
    <row r="1478" spans="7:7" x14ac:dyDescent="0.3">
      <c r="G1478" s="23">
        <v>1477</v>
      </c>
    </row>
    <row r="1479" spans="7:7" x14ac:dyDescent="0.3">
      <c r="G1479" s="23">
        <v>1478</v>
      </c>
    </row>
    <row r="1480" spans="7:7" x14ac:dyDescent="0.3">
      <c r="G1480" s="23">
        <v>1479</v>
      </c>
    </row>
    <row r="1481" spans="7:7" x14ac:dyDescent="0.3">
      <c r="G1481" s="23">
        <v>1480</v>
      </c>
    </row>
    <row r="1482" spans="7:7" x14ac:dyDescent="0.3">
      <c r="G1482" s="23">
        <v>1481</v>
      </c>
    </row>
    <row r="1483" spans="7:7" x14ac:dyDescent="0.3">
      <c r="G1483" s="23">
        <v>1482</v>
      </c>
    </row>
    <row r="1484" spans="7:7" x14ac:dyDescent="0.3">
      <c r="G1484" s="23">
        <v>1483</v>
      </c>
    </row>
    <row r="1485" spans="7:7" x14ac:dyDescent="0.3">
      <c r="G1485" s="23">
        <v>1484</v>
      </c>
    </row>
    <row r="1486" spans="7:7" x14ac:dyDescent="0.3">
      <c r="G1486" s="23">
        <v>1485</v>
      </c>
    </row>
    <row r="1487" spans="7:7" x14ac:dyDescent="0.3">
      <c r="G1487" s="23">
        <v>1486</v>
      </c>
    </row>
    <row r="1488" spans="7:7" x14ac:dyDescent="0.3">
      <c r="G1488" s="23">
        <v>1487</v>
      </c>
    </row>
    <row r="1489" spans="7:7" x14ac:dyDescent="0.3">
      <c r="G1489" s="23">
        <v>1488</v>
      </c>
    </row>
    <row r="1490" spans="7:7" x14ac:dyDescent="0.3">
      <c r="G1490" s="23">
        <v>1489</v>
      </c>
    </row>
    <row r="1491" spans="7:7" x14ac:dyDescent="0.3">
      <c r="G1491" s="23">
        <v>1490</v>
      </c>
    </row>
    <row r="1492" spans="7:7" x14ac:dyDescent="0.3">
      <c r="G1492" s="23">
        <v>1491</v>
      </c>
    </row>
    <row r="1493" spans="7:7" x14ac:dyDescent="0.3">
      <c r="G1493" s="23">
        <v>1492</v>
      </c>
    </row>
    <row r="1494" spans="7:7" x14ac:dyDescent="0.3">
      <c r="G1494" s="23">
        <v>1493</v>
      </c>
    </row>
    <row r="1495" spans="7:7" x14ac:dyDescent="0.3">
      <c r="G1495" s="23">
        <v>1494</v>
      </c>
    </row>
    <row r="1496" spans="7:7" x14ac:dyDescent="0.3">
      <c r="G1496" s="23">
        <v>1495</v>
      </c>
    </row>
    <row r="1497" spans="7:7" x14ac:dyDescent="0.3">
      <c r="G1497" s="23">
        <v>1496</v>
      </c>
    </row>
    <row r="1498" spans="7:7" x14ac:dyDescent="0.3">
      <c r="G1498" s="23">
        <v>1497</v>
      </c>
    </row>
    <row r="1499" spans="7:7" x14ac:dyDescent="0.3">
      <c r="G1499" s="23">
        <v>1498</v>
      </c>
    </row>
    <row r="1500" spans="7:7" x14ac:dyDescent="0.3">
      <c r="G1500" s="23">
        <v>1499</v>
      </c>
    </row>
    <row r="1501" spans="7:7" x14ac:dyDescent="0.3">
      <c r="G1501" s="23">
        <v>1500</v>
      </c>
    </row>
    <row r="1502" spans="7:7" x14ac:dyDescent="0.3">
      <c r="G1502" s="23">
        <v>1501</v>
      </c>
    </row>
    <row r="1503" spans="7:7" x14ac:dyDescent="0.3">
      <c r="G1503" s="23">
        <v>1502</v>
      </c>
    </row>
    <row r="1504" spans="7:7" x14ac:dyDescent="0.3">
      <c r="G1504" s="23">
        <v>1503</v>
      </c>
    </row>
    <row r="1505" spans="7:7" x14ac:dyDescent="0.3">
      <c r="G1505" s="23">
        <v>1504</v>
      </c>
    </row>
    <row r="1506" spans="7:7" x14ac:dyDescent="0.3">
      <c r="G1506" s="23">
        <v>1505</v>
      </c>
    </row>
    <row r="1507" spans="7:7" x14ac:dyDescent="0.3">
      <c r="G1507" s="23">
        <v>1506</v>
      </c>
    </row>
    <row r="1508" spans="7:7" x14ac:dyDescent="0.3">
      <c r="G1508" s="23">
        <v>1507</v>
      </c>
    </row>
    <row r="1509" spans="7:7" x14ac:dyDescent="0.3">
      <c r="G1509" s="23">
        <v>1508</v>
      </c>
    </row>
    <row r="1510" spans="7:7" x14ac:dyDescent="0.3">
      <c r="G1510" s="23">
        <v>1509</v>
      </c>
    </row>
    <row r="1511" spans="7:7" x14ac:dyDescent="0.3">
      <c r="G1511" s="23">
        <v>1510</v>
      </c>
    </row>
    <row r="1512" spans="7:7" x14ac:dyDescent="0.3">
      <c r="G1512" s="23">
        <v>1511</v>
      </c>
    </row>
    <row r="1513" spans="7:7" x14ac:dyDescent="0.3">
      <c r="G1513" s="23">
        <v>1512</v>
      </c>
    </row>
    <row r="1514" spans="7:7" x14ac:dyDescent="0.3">
      <c r="G1514" s="23">
        <v>1513</v>
      </c>
    </row>
    <row r="1515" spans="7:7" x14ac:dyDescent="0.3">
      <c r="G1515" s="23">
        <v>1514</v>
      </c>
    </row>
    <row r="1516" spans="7:7" x14ac:dyDescent="0.3">
      <c r="G1516" s="23">
        <v>1515</v>
      </c>
    </row>
    <row r="1517" spans="7:7" x14ac:dyDescent="0.3">
      <c r="G1517" s="23">
        <v>1516</v>
      </c>
    </row>
    <row r="1518" spans="7:7" x14ac:dyDescent="0.3">
      <c r="G1518" s="23">
        <v>1517</v>
      </c>
    </row>
    <row r="1519" spans="7:7" x14ac:dyDescent="0.3">
      <c r="G1519" s="23">
        <v>1518</v>
      </c>
    </row>
    <row r="1520" spans="7:7" x14ac:dyDescent="0.3">
      <c r="G1520" s="23">
        <v>1519</v>
      </c>
    </row>
    <row r="1521" spans="7:7" x14ac:dyDescent="0.3">
      <c r="G1521" s="23">
        <v>1520</v>
      </c>
    </row>
    <row r="1522" spans="7:7" x14ac:dyDescent="0.3">
      <c r="G1522" s="23">
        <v>1521</v>
      </c>
    </row>
    <row r="1523" spans="7:7" x14ac:dyDescent="0.3">
      <c r="G1523" s="23">
        <v>1522</v>
      </c>
    </row>
    <row r="1524" spans="7:7" x14ac:dyDescent="0.3">
      <c r="G1524" s="23">
        <v>1523</v>
      </c>
    </row>
    <row r="1525" spans="7:7" x14ac:dyDescent="0.3">
      <c r="G1525" s="23">
        <v>1524</v>
      </c>
    </row>
    <row r="1526" spans="7:7" x14ac:dyDescent="0.3">
      <c r="G1526" s="23">
        <v>1525</v>
      </c>
    </row>
    <row r="1527" spans="7:7" x14ac:dyDescent="0.3">
      <c r="G1527" s="23">
        <v>1526</v>
      </c>
    </row>
    <row r="1528" spans="7:7" x14ac:dyDescent="0.3">
      <c r="G1528" s="23">
        <v>1527</v>
      </c>
    </row>
    <row r="1529" spans="7:7" x14ac:dyDescent="0.3">
      <c r="G1529" s="23">
        <v>1528</v>
      </c>
    </row>
    <row r="1530" spans="7:7" x14ac:dyDescent="0.3">
      <c r="G1530" s="23">
        <v>1529</v>
      </c>
    </row>
    <row r="1531" spans="7:7" x14ac:dyDescent="0.3">
      <c r="G1531" s="23">
        <v>1530</v>
      </c>
    </row>
    <row r="1532" spans="7:7" x14ac:dyDescent="0.3">
      <c r="G1532" s="23">
        <v>1531</v>
      </c>
    </row>
    <row r="1533" spans="7:7" x14ac:dyDescent="0.3">
      <c r="G1533" s="23">
        <v>1532</v>
      </c>
    </row>
    <row r="1534" spans="7:7" x14ac:dyDescent="0.3">
      <c r="G1534" s="23">
        <v>1533</v>
      </c>
    </row>
    <row r="1535" spans="7:7" x14ac:dyDescent="0.3">
      <c r="G1535" s="23">
        <v>1534</v>
      </c>
    </row>
    <row r="1536" spans="7:7" x14ac:dyDescent="0.3">
      <c r="G1536" s="23">
        <v>1535</v>
      </c>
    </row>
    <row r="1537" spans="7:7" x14ac:dyDescent="0.3">
      <c r="G1537" s="23">
        <v>1536</v>
      </c>
    </row>
    <row r="1538" spans="7:7" x14ac:dyDescent="0.3">
      <c r="G1538" s="23">
        <v>1537</v>
      </c>
    </row>
    <row r="1539" spans="7:7" x14ac:dyDescent="0.3">
      <c r="G1539" s="23">
        <v>1538</v>
      </c>
    </row>
    <row r="1540" spans="7:7" x14ac:dyDescent="0.3">
      <c r="G1540" s="23">
        <v>1539</v>
      </c>
    </row>
    <row r="1541" spans="7:7" x14ac:dyDescent="0.3">
      <c r="G1541" s="23">
        <v>1540</v>
      </c>
    </row>
    <row r="1542" spans="7:7" x14ac:dyDescent="0.3">
      <c r="G1542" s="23">
        <v>1541</v>
      </c>
    </row>
    <row r="1543" spans="7:7" x14ac:dyDescent="0.3">
      <c r="G1543" s="23">
        <v>1542</v>
      </c>
    </row>
    <row r="1544" spans="7:7" x14ac:dyDescent="0.3">
      <c r="G1544" s="23">
        <v>1543</v>
      </c>
    </row>
    <row r="1545" spans="7:7" x14ac:dyDescent="0.3">
      <c r="G1545" s="23">
        <v>1544</v>
      </c>
    </row>
    <row r="1546" spans="7:7" x14ac:dyDescent="0.3">
      <c r="G1546" s="23">
        <v>1545</v>
      </c>
    </row>
    <row r="1547" spans="7:7" x14ac:dyDescent="0.3">
      <c r="G1547" s="23">
        <v>1546</v>
      </c>
    </row>
    <row r="1548" spans="7:7" x14ac:dyDescent="0.3">
      <c r="G1548" s="23">
        <v>1547</v>
      </c>
    </row>
    <row r="1549" spans="7:7" x14ac:dyDescent="0.3">
      <c r="G1549" s="23">
        <v>1548</v>
      </c>
    </row>
    <row r="1550" spans="7:7" x14ac:dyDescent="0.3">
      <c r="G1550" s="23">
        <v>1549</v>
      </c>
    </row>
    <row r="1551" spans="7:7" x14ac:dyDescent="0.3">
      <c r="G1551" s="23">
        <v>1550</v>
      </c>
    </row>
    <row r="1552" spans="7:7" x14ac:dyDescent="0.3">
      <c r="G1552" s="23">
        <v>1551</v>
      </c>
    </row>
    <row r="1553" spans="7:7" x14ac:dyDescent="0.3">
      <c r="G1553" s="23">
        <v>1552</v>
      </c>
    </row>
    <row r="1554" spans="7:7" x14ac:dyDescent="0.3">
      <c r="G1554" s="23">
        <v>1553</v>
      </c>
    </row>
    <row r="1555" spans="7:7" x14ac:dyDescent="0.3">
      <c r="G1555" s="23">
        <v>1554</v>
      </c>
    </row>
    <row r="1556" spans="7:7" x14ac:dyDescent="0.3">
      <c r="G1556" s="23">
        <v>1555</v>
      </c>
    </row>
    <row r="1557" spans="7:7" x14ac:dyDescent="0.3">
      <c r="G1557" s="23">
        <v>1556</v>
      </c>
    </row>
    <row r="1558" spans="7:7" x14ac:dyDescent="0.3">
      <c r="G1558" s="23">
        <v>1557</v>
      </c>
    </row>
    <row r="1559" spans="7:7" x14ac:dyDescent="0.3">
      <c r="G1559" s="23">
        <v>1558</v>
      </c>
    </row>
    <row r="1560" spans="7:7" x14ac:dyDescent="0.3">
      <c r="G1560" s="23">
        <v>1559</v>
      </c>
    </row>
    <row r="1561" spans="7:7" x14ac:dyDescent="0.3">
      <c r="G1561" s="23">
        <v>1560</v>
      </c>
    </row>
    <row r="1562" spans="7:7" x14ac:dyDescent="0.3">
      <c r="G1562" s="23">
        <v>1561</v>
      </c>
    </row>
    <row r="1563" spans="7:7" x14ac:dyDescent="0.3">
      <c r="G1563" s="23">
        <v>1562</v>
      </c>
    </row>
    <row r="1564" spans="7:7" x14ac:dyDescent="0.3">
      <c r="G1564" s="23">
        <v>1563</v>
      </c>
    </row>
    <row r="1565" spans="7:7" x14ac:dyDescent="0.3">
      <c r="G1565" s="23">
        <v>1564</v>
      </c>
    </row>
    <row r="1566" spans="7:7" x14ac:dyDescent="0.3">
      <c r="G1566" s="23">
        <v>1565</v>
      </c>
    </row>
    <row r="1567" spans="7:7" x14ac:dyDescent="0.3">
      <c r="G1567" s="23">
        <v>1566</v>
      </c>
    </row>
    <row r="1568" spans="7:7" x14ac:dyDescent="0.3">
      <c r="G1568" s="23">
        <v>1567</v>
      </c>
    </row>
    <row r="1569" spans="7:7" x14ac:dyDescent="0.3">
      <c r="G1569" s="23">
        <v>1568</v>
      </c>
    </row>
    <row r="1570" spans="7:7" x14ac:dyDescent="0.3">
      <c r="G1570" s="23">
        <v>1569</v>
      </c>
    </row>
    <row r="1571" spans="7:7" x14ac:dyDescent="0.3">
      <c r="G1571" s="23">
        <v>1570</v>
      </c>
    </row>
    <row r="1572" spans="7:7" x14ac:dyDescent="0.3">
      <c r="G1572" s="23">
        <v>1571</v>
      </c>
    </row>
    <row r="1573" spans="7:7" x14ac:dyDescent="0.3">
      <c r="G1573" s="23">
        <v>1572</v>
      </c>
    </row>
    <row r="1574" spans="7:7" x14ac:dyDescent="0.3">
      <c r="G1574" s="23">
        <v>1573</v>
      </c>
    </row>
    <row r="1575" spans="7:7" x14ac:dyDescent="0.3">
      <c r="G1575" s="23">
        <v>1574</v>
      </c>
    </row>
    <row r="1576" spans="7:7" x14ac:dyDescent="0.3">
      <c r="G1576" s="23">
        <v>1575</v>
      </c>
    </row>
    <row r="1577" spans="7:7" x14ac:dyDescent="0.3">
      <c r="G1577" s="23">
        <v>1576</v>
      </c>
    </row>
    <row r="1578" spans="7:7" x14ac:dyDescent="0.3">
      <c r="G1578" s="23">
        <v>1577</v>
      </c>
    </row>
    <row r="1579" spans="7:7" x14ac:dyDescent="0.3">
      <c r="G1579" s="23">
        <v>1578</v>
      </c>
    </row>
    <row r="1580" spans="7:7" x14ac:dyDescent="0.3">
      <c r="G1580" s="23">
        <v>1579</v>
      </c>
    </row>
    <row r="1581" spans="7:7" x14ac:dyDescent="0.3">
      <c r="G1581" s="23">
        <v>1580</v>
      </c>
    </row>
    <row r="1582" spans="7:7" x14ac:dyDescent="0.3">
      <c r="G1582" s="23">
        <v>1581</v>
      </c>
    </row>
    <row r="1583" spans="7:7" x14ac:dyDescent="0.3">
      <c r="G1583" s="23">
        <v>1582</v>
      </c>
    </row>
    <row r="1584" spans="7:7" x14ac:dyDescent="0.3">
      <c r="G1584" s="23">
        <v>1583</v>
      </c>
    </row>
    <row r="1585" spans="7:7" x14ac:dyDescent="0.3">
      <c r="G1585" s="23">
        <v>1584</v>
      </c>
    </row>
    <row r="1586" spans="7:7" x14ac:dyDescent="0.3">
      <c r="G1586" s="23">
        <v>1585</v>
      </c>
    </row>
    <row r="1587" spans="7:7" x14ac:dyDescent="0.3">
      <c r="G1587" s="23">
        <v>1586</v>
      </c>
    </row>
    <row r="1588" spans="7:7" x14ac:dyDescent="0.3">
      <c r="G1588" s="23">
        <v>1587</v>
      </c>
    </row>
    <row r="1589" spans="7:7" x14ac:dyDescent="0.3">
      <c r="G1589" s="23">
        <v>1588</v>
      </c>
    </row>
    <row r="1590" spans="7:7" x14ac:dyDescent="0.3">
      <c r="G1590" s="23">
        <v>1589</v>
      </c>
    </row>
    <row r="1591" spans="7:7" x14ac:dyDescent="0.3">
      <c r="G1591" s="23">
        <v>1590</v>
      </c>
    </row>
    <row r="1592" spans="7:7" x14ac:dyDescent="0.3">
      <c r="G1592" s="23">
        <v>1591</v>
      </c>
    </row>
    <row r="1593" spans="7:7" x14ac:dyDescent="0.3">
      <c r="G1593" s="23">
        <v>1592</v>
      </c>
    </row>
    <row r="1594" spans="7:7" x14ac:dyDescent="0.3">
      <c r="G1594" s="23">
        <v>1593</v>
      </c>
    </row>
    <row r="1595" spans="7:7" x14ac:dyDescent="0.3">
      <c r="G1595" s="23">
        <v>1594</v>
      </c>
    </row>
    <row r="1596" spans="7:7" x14ac:dyDescent="0.3">
      <c r="G1596" s="23">
        <v>1595</v>
      </c>
    </row>
    <row r="1597" spans="7:7" x14ac:dyDescent="0.3">
      <c r="G1597" s="23">
        <v>1596</v>
      </c>
    </row>
    <row r="1598" spans="7:7" x14ac:dyDescent="0.3">
      <c r="G1598" s="23">
        <v>1597</v>
      </c>
    </row>
    <row r="1599" spans="7:7" x14ac:dyDescent="0.3">
      <c r="G1599" s="23">
        <v>1598</v>
      </c>
    </row>
    <row r="1600" spans="7:7" x14ac:dyDescent="0.3">
      <c r="G1600" s="23">
        <v>1599</v>
      </c>
    </row>
    <row r="1601" spans="7:7" x14ac:dyDescent="0.3">
      <c r="G1601" s="23">
        <v>1600</v>
      </c>
    </row>
    <row r="1602" spans="7:7" x14ac:dyDescent="0.3">
      <c r="G1602" s="23">
        <v>1601</v>
      </c>
    </row>
    <row r="1603" spans="7:7" x14ac:dyDescent="0.3">
      <c r="G1603" s="23">
        <v>1602</v>
      </c>
    </row>
    <row r="1604" spans="7:7" x14ac:dyDescent="0.3">
      <c r="G1604" s="23">
        <v>1603</v>
      </c>
    </row>
    <row r="1605" spans="7:7" x14ac:dyDescent="0.3">
      <c r="G1605" s="23">
        <v>1604</v>
      </c>
    </row>
    <row r="1606" spans="7:7" x14ac:dyDescent="0.3">
      <c r="G1606" s="23">
        <v>1605</v>
      </c>
    </row>
    <row r="1607" spans="7:7" x14ac:dyDescent="0.3">
      <c r="G1607" s="23">
        <v>1606</v>
      </c>
    </row>
    <row r="1608" spans="7:7" x14ac:dyDescent="0.3">
      <c r="G1608" s="23">
        <v>1607</v>
      </c>
    </row>
    <row r="1609" spans="7:7" x14ac:dyDescent="0.3">
      <c r="G1609" s="23">
        <v>1608</v>
      </c>
    </row>
    <row r="1610" spans="7:7" x14ac:dyDescent="0.3">
      <c r="G1610" s="23">
        <v>1609</v>
      </c>
    </row>
    <row r="1611" spans="7:7" x14ac:dyDescent="0.3">
      <c r="G1611" s="23">
        <v>1610</v>
      </c>
    </row>
    <row r="1612" spans="7:7" x14ac:dyDescent="0.3">
      <c r="G1612" s="23">
        <v>1611</v>
      </c>
    </row>
    <row r="1613" spans="7:7" x14ac:dyDescent="0.3">
      <c r="G1613" s="23">
        <v>1612</v>
      </c>
    </row>
    <row r="1614" spans="7:7" x14ac:dyDescent="0.3">
      <c r="G1614" s="23">
        <v>1613</v>
      </c>
    </row>
    <row r="1615" spans="7:7" x14ac:dyDescent="0.3">
      <c r="G1615" s="23">
        <v>1614</v>
      </c>
    </row>
    <row r="1616" spans="7:7" x14ac:dyDescent="0.3">
      <c r="G1616" s="23">
        <v>1615</v>
      </c>
    </row>
    <row r="1617" spans="7:7" x14ac:dyDescent="0.3">
      <c r="G1617" s="23">
        <v>1616</v>
      </c>
    </row>
    <row r="1618" spans="7:7" x14ac:dyDescent="0.3">
      <c r="G1618" s="23">
        <v>1617</v>
      </c>
    </row>
    <row r="1619" spans="7:7" x14ac:dyDescent="0.3">
      <c r="G1619" s="23">
        <v>1618</v>
      </c>
    </row>
    <row r="1620" spans="7:7" x14ac:dyDescent="0.3">
      <c r="G1620" s="23">
        <v>1619</v>
      </c>
    </row>
    <row r="1621" spans="7:7" x14ac:dyDescent="0.3">
      <c r="G1621" s="23">
        <v>1620</v>
      </c>
    </row>
    <row r="1622" spans="7:7" x14ac:dyDescent="0.3">
      <c r="G1622" s="23">
        <v>1621</v>
      </c>
    </row>
    <row r="1623" spans="7:7" x14ac:dyDescent="0.3">
      <c r="G1623" s="23">
        <v>1622</v>
      </c>
    </row>
    <row r="1624" spans="7:7" x14ac:dyDescent="0.3">
      <c r="G1624" s="23">
        <v>1623</v>
      </c>
    </row>
    <row r="1625" spans="7:7" x14ac:dyDescent="0.3">
      <c r="G1625" s="23">
        <v>1624</v>
      </c>
    </row>
    <row r="1626" spans="7:7" x14ac:dyDescent="0.3">
      <c r="G1626" s="23">
        <v>1625</v>
      </c>
    </row>
    <row r="1627" spans="7:7" x14ac:dyDescent="0.3">
      <c r="G1627" s="23">
        <v>1626</v>
      </c>
    </row>
    <row r="1628" spans="7:7" x14ac:dyDescent="0.3">
      <c r="G1628" s="23">
        <v>1627</v>
      </c>
    </row>
    <row r="1629" spans="7:7" x14ac:dyDescent="0.3">
      <c r="G1629" s="23">
        <v>1628</v>
      </c>
    </row>
    <row r="1630" spans="7:7" x14ac:dyDescent="0.3">
      <c r="G1630" s="23">
        <v>1629</v>
      </c>
    </row>
    <row r="1631" spans="7:7" x14ac:dyDescent="0.3">
      <c r="G1631" s="23">
        <v>1630</v>
      </c>
    </row>
    <row r="1632" spans="7:7" x14ac:dyDescent="0.3">
      <c r="G1632" s="23">
        <v>1631</v>
      </c>
    </row>
    <row r="1633" spans="7:7" x14ac:dyDescent="0.3">
      <c r="G1633" s="23">
        <v>1632</v>
      </c>
    </row>
    <row r="1634" spans="7:7" x14ac:dyDescent="0.3">
      <c r="G1634" s="23">
        <v>1633</v>
      </c>
    </row>
    <row r="1635" spans="7:7" x14ac:dyDescent="0.3">
      <c r="G1635" s="23">
        <v>1634</v>
      </c>
    </row>
    <row r="1636" spans="7:7" x14ac:dyDescent="0.3">
      <c r="G1636" s="23">
        <v>1635</v>
      </c>
    </row>
    <row r="1637" spans="7:7" x14ac:dyDescent="0.3">
      <c r="G1637" s="23">
        <v>1636</v>
      </c>
    </row>
    <row r="1638" spans="7:7" x14ac:dyDescent="0.3">
      <c r="G1638" s="23">
        <v>1637</v>
      </c>
    </row>
    <row r="1639" spans="7:7" x14ac:dyDescent="0.3">
      <c r="G1639" s="23">
        <v>1638</v>
      </c>
    </row>
    <row r="1640" spans="7:7" x14ac:dyDescent="0.3">
      <c r="G1640" s="23">
        <v>1639</v>
      </c>
    </row>
    <row r="1641" spans="7:7" x14ac:dyDescent="0.3">
      <c r="G1641" s="23">
        <v>1640</v>
      </c>
    </row>
    <row r="1642" spans="7:7" x14ac:dyDescent="0.3">
      <c r="G1642" s="23">
        <v>1641</v>
      </c>
    </row>
    <row r="1643" spans="7:7" x14ac:dyDescent="0.3">
      <c r="G1643" s="23">
        <v>1642</v>
      </c>
    </row>
    <row r="1644" spans="7:7" x14ac:dyDescent="0.3">
      <c r="G1644" s="23">
        <v>1643</v>
      </c>
    </row>
    <row r="1645" spans="7:7" x14ac:dyDescent="0.3">
      <c r="G1645" s="23">
        <v>1644</v>
      </c>
    </row>
    <row r="1646" spans="7:7" x14ac:dyDescent="0.3">
      <c r="G1646" s="23">
        <v>1645</v>
      </c>
    </row>
    <row r="1647" spans="7:7" x14ac:dyDescent="0.3">
      <c r="G1647" s="23">
        <v>1646</v>
      </c>
    </row>
    <row r="1648" spans="7:7" x14ac:dyDescent="0.3">
      <c r="G1648" s="23">
        <v>1647</v>
      </c>
    </row>
    <row r="1649" spans="7:7" x14ac:dyDescent="0.3">
      <c r="G1649" s="23">
        <v>1648</v>
      </c>
    </row>
    <row r="1650" spans="7:7" x14ac:dyDescent="0.3">
      <c r="G1650" s="23">
        <v>1649</v>
      </c>
    </row>
    <row r="1651" spans="7:7" x14ac:dyDescent="0.3">
      <c r="G1651" s="23">
        <v>1650</v>
      </c>
    </row>
    <row r="1652" spans="7:7" x14ac:dyDescent="0.3">
      <c r="G1652" s="23">
        <v>1651</v>
      </c>
    </row>
    <row r="1653" spans="7:7" x14ac:dyDescent="0.3">
      <c r="G1653" s="23">
        <v>1652</v>
      </c>
    </row>
    <row r="1654" spans="7:7" x14ac:dyDescent="0.3">
      <c r="G1654" s="23">
        <v>1653</v>
      </c>
    </row>
    <row r="1655" spans="7:7" x14ac:dyDescent="0.3">
      <c r="G1655" s="23">
        <v>1654</v>
      </c>
    </row>
    <row r="1656" spans="7:7" x14ac:dyDescent="0.3">
      <c r="G1656" s="23">
        <v>1655</v>
      </c>
    </row>
    <row r="1657" spans="7:7" x14ac:dyDescent="0.3">
      <c r="G1657" s="23">
        <v>1656</v>
      </c>
    </row>
    <row r="1658" spans="7:7" x14ac:dyDescent="0.3">
      <c r="G1658" s="23">
        <v>1657</v>
      </c>
    </row>
    <row r="1659" spans="7:7" x14ac:dyDescent="0.3">
      <c r="G1659" s="23">
        <v>1658</v>
      </c>
    </row>
    <row r="1660" spans="7:7" x14ac:dyDescent="0.3">
      <c r="G1660" s="23">
        <v>1659</v>
      </c>
    </row>
    <row r="1661" spans="7:7" x14ac:dyDescent="0.3">
      <c r="G1661" s="23">
        <v>1660</v>
      </c>
    </row>
    <row r="1662" spans="7:7" x14ac:dyDescent="0.3">
      <c r="G1662" s="23">
        <v>1661</v>
      </c>
    </row>
    <row r="1663" spans="7:7" x14ac:dyDescent="0.3">
      <c r="G1663" s="23">
        <v>1662</v>
      </c>
    </row>
    <row r="1664" spans="7:7" x14ac:dyDescent="0.3">
      <c r="G1664" s="23">
        <v>1663</v>
      </c>
    </row>
    <row r="1665" spans="7:7" x14ac:dyDescent="0.3">
      <c r="G1665" s="23">
        <v>1664</v>
      </c>
    </row>
    <row r="1666" spans="7:7" x14ac:dyDescent="0.3">
      <c r="G1666" s="23">
        <v>1665</v>
      </c>
    </row>
    <row r="1667" spans="7:7" x14ac:dyDescent="0.3">
      <c r="G1667" s="23">
        <v>1666</v>
      </c>
    </row>
    <row r="1668" spans="7:7" x14ac:dyDescent="0.3">
      <c r="G1668" s="23">
        <v>1667</v>
      </c>
    </row>
    <row r="1669" spans="7:7" x14ac:dyDescent="0.3">
      <c r="G1669" s="23">
        <v>1668</v>
      </c>
    </row>
    <row r="1670" spans="7:7" x14ac:dyDescent="0.3">
      <c r="G1670" s="23">
        <v>1669</v>
      </c>
    </row>
    <row r="1671" spans="7:7" x14ac:dyDescent="0.3">
      <c r="G1671" s="23">
        <v>1670</v>
      </c>
    </row>
    <row r="1672" spans="7:7" x14ac:dyDescent="0.3">
      <c r="G1672" s="23">
        <v>1671</v>
      </c>
    </row>
    <row r="1673" spans="7:7" x14ac:dyDescent="0.3">
      <c r="G1673" s="23">
        <v>1672</v>
      </c>
    </row>
    <row r="1674" spans="7:7" x14ac:dyDescent="0.3">
      <c r="G1674" s="23">
        <v>1673</v>
      </c>
    </row>
    <row r="1675" spans="7:7" x14ac:dyDescent="0.3">
      <c r="G1675" s="23">
        <v>1674</v>
      </c>
    </row>
    <row r="1676" spans="7:7" x14ac:dyDescent="0.3">
      <c r="G1676" s="23">
        <v>1675</v>
      </c>
    </row>
    <row r="1677" spans="7:7" x14ac:dyDescent="0.3">
      <c r="G1677" s="23">
        <v>1676</v>
      </c>
    </row>
    <row r="1678" spans="7:7" x14ac:dyDescent="0.3">
      <c r="G1678" s="23">
        <v>1677</v>
      </c>
    </row>
    <row r="1679" spans="7:7" x14ac:dyDescent="0.3">
      <c r="G1679" s="23">
        <v>1678</v>
      </c>
    </row>
    <row r="1680" spans="7:7" x14ac:dyDescent="0.3">
      <c r="G1680" s="23">
        <v>1679</v>
      </c>
    </row>
    <row r="1681" spans="7:7" x14ac:dyDescent="0.3">
      <c r="G1681" s="23">
        <v>1680</v>
      </c>
    </row>
    <row r="1682" spans="7:7" x14ac:dyDescent="0.3">
      <c r="G1682" s="23">
        <v>1681</v>
      </c>
    </row>
    <row r="1683" spans="7:7" x14ac:dyDescent="0.3">
      <c r="G1683" s="23">
        <v>1682</v>
      </c>
    </row>
    <row r="1684" spans="7:7" x14ac:dyDescent="0.3">
      <c r="G1684" s="23">
        <v>1683</v>
      </c>
    </row>
    <row r="1685" spans="7:7" x14ac:dyDescent="0.3">
      <c r="G1685" s="23">
        <v>1684</v>
      </c>
    </row>
    <row r="1686" spans="7:7" x14ac:dyDescent="0.3">
      <c r="G1686" s="23">
        <v>1685</v>
      </c>
    </row>
    <row r="1687" spans="7:7" x14ac:dyDescent="0.3">
      <c r="G1687" s="23">
        <v>1686</v>
      </c>
    </row>
    <row r="1688" spans="7:7" x14ac:dyDescent="0.3">
      <c r="G1688" s="23">
        <v>1687</v>
      </c>
    </row>
    <row r="1689" spans="7:7" x14ac:dyDescent="0.3">
      <c r="G1689" s="23">
        <v>1688</v>
      </c>
    </row>
    <row r="1690" spans="7:7" x14ac:dyDescent="0.3">
      <c r="G1690" s="23">
        <v>1689</v>
      </c>
    </row>
    <row r="1691" spans="7:7" x14ac:dyDescent="0.3">
      <c r="G1691" s="23">
        <v>1690</v>
      </c>
    </row>
    <row r="1692" spans="7:7" x14ac:dyDescent="0.3">
      <c r="G1692" s="23">
        <v>1691</v>
      </c>
    </row>
    <row r="1693" spans="7:7" x14ac:dyDescent="0.3">
      <c r="G1693" s="23">
        <v>1692</v>
      </c>
    </row>
    <row r="1694" spans="7:7" x14ac:dyDescent="0.3">
      <c r="G1694" s="23">
        <v>1693</v>
      </c>
    </row>
    <row r="1695" spans="7:7" x14ac:dyDescent="0.3">
      <c r="G1695" s="23">
        <v>1694</v>
      </c>
    </row>
    <row r="1696" spans="7:7" x14ac:dyDescent="0.3">
      <c r="G1696" s="23">
        <v>1695</v>
      </c>
    </row>
    <row r="1697" spans="7:7" x14ac:dyDescent="0.3">
      <c r="G1697" s="23">
        <v>1696</v>
      </c>
    </row>
    <row r="1698" spans="7:7" x14ac:dyDescent="0.3">
      <c r="G1698" s="23">
        <v>1697</v>
      </c>
    </row>
    <row r="1699" spans="7:7" x14ac:dyDescent="0.3">
      <c r="G1699" s="23">
        <v>1698</v>
      </c>
    </row>
    <row r="1700" spans="7:7" x14ac:dyDescent="0.3">
      <c r="G1700" s="23">
        <v>1699</v>
      </c>
    </row>
    <row r="1701" spans="7:7" x14ac:dyDescent="0.3">
      <c r="G1701" s="23">
        <v>1700</v>
      </c>
    </row>
    <row r="1702" spans="7:7" x14ac:dyDescent="0.3">
      <c r="G1702" s="23">
        <v>1701</v>
      </c>
    </row>
    <row r="1703" spans="7:7" x14ac:dyDescent="0.3">
      <c r="G1703" s="23">
        <v>1702</v>
      </c>
    </row>
    <row r="1704" spans="7:7" x14ac:dyDescent="0.3">
      <c r="G1704" s="23">
        <v>1703</v>
      </c>
    </row>
    <row r="1705" spans="7:7" x14ac:dyDescent="0.3">
      <c r="G1705" s="23">
        <v>1704</v>
      </c>
    </row>
    <row r="1706" spans="7:7" x14ac:dyDescent="0.3">
      <c r="G1706" s="23">
        <v>1705</v>
      </c>
    </row>
    <row r="1707" spans="7:7" x14ac:dyDescent="0.3">
      <c r="G1707" s="23">
        <v>1706</v>
      </c>
    </row>
    <row r="1708" spans="7:7" x14ac:dyDescent="0.3">
      <c r="G1708" s="23">
        <v>1707</v>
      </c>
    </row>
    <row r="1709" spans="7:7" x14ac:dyDescent="0.3">
      <c r="G1709" s="23">
        <v>1708</v>
      </c>
    </row>
    <row r="1710" spans="7:7" x14ac:dyDescent="0.3">
      <c r="G1710" s="23">
        <v>1709</v>
      </c>
    </row>
    <row r="1711" spans="7:7" x14ac:dyDescent="0.3">
      <c r="G1711" s="23">
        <v>1710</v>
      </c>
    </row>
    <row r="1712" spans="7:7" x14ac:dyDescent="0.3">
      <c r="G1712" s="23">
        <v>1711</v>
      </c>
    </row>
    <row r="1713" spans="7:7" x14ac:dyDescent="0.3">
      <c r="G1713" s="23">
        <v>1712</v>
      </c>
    </row>
    <row r="1714" spans="7:7" x14ac:dyDescent="0.3">
      <c r="G1714" s="23">
        <v>1713</v>
      </c>
    </row>
    <row r="1715" spans="7:7" x14ac:dyDescent="0.3">
      <c r="G1715" s="23">
        <v>1714</v>
      </c>
    </row>
    <row r="1716" spans="7:7" x14ac:dyDescent="0.3">
      <c r="G1716" s="23">
        <v>1715</v>
      </c>
    </row>
    <row r="1717" spans="7:7" x14ac:dyDescent="0.3">
      <c r="G1717" s="23">
        <v>1716</v>
      </c>
    </row>
    <row r="1718" spans="7:7" x14ac:dyDescent="0.3">
      <c r="G1718" s="23">
        <v>1717</v>
      </c>
    </row>
    <row r="1719" spans="7:7" x14ac:dyDescent="0.3">
      <c r="G1719" s="23">
        <v>1718</v>
      </c>
    </row>
    <row r="1720" spans="7:7" x14ac:dyDescent="0.3">
      <c r="G1720" s="23">
        <v>1719</v>
      </c>
    </row>
    <row r="1721" spans="7:7" x14ac:dyDescent="0.3">
      <c r="G1721" s="23">
        <v>1720</v>
      </c>
    </row>
    <row r="1722" spans="7:7" x14ac:dyDescent="0.3">
      <c r="G1722" s="23">
        <v>1721</v>
      </c>
    </row>
    <row r="1723" spans="7:7" x14ac:dyDescent="0.3">
      <c r="G1723" s="23">
        <v>1722</v>
      </c>
    </row>
    <row r="1724" spans="7:7" x14ac:dyDescent="0.3">
      <c r="G1724" s="23">
        <v>1723</v>
      </c>
    </row>
    <row r="1725" spans="7:7" x14ac:dyDescent="0.3">
      <c r="G1725" s="23">
        <v>1724</v>
      </c>
    </row>
    <row r="1726" spans="7:7" x14ac:dyDescent="0.3">
      <c r="G1726" s="23">
        <v>1725</v>
      </c>
    </row>
    <row r="1727" spans="7:7" x14ac:dyDescent="0.3">
      <c r="G1727" s="23">
        <v>1726</v>
      </c>
    </row>
    <row r="1728" spans="7:7" x14ac:dyDescent="0.3">
      <c r="G1728" s="23">
        <v>1727</v>
      </c>
    </row>
    <row r="1729" spans="7:7" x14ac:dyDescent="0.3">
      <c r="G1729" s="23">
        <v>1728</v>
      </c>
    </row>
    <row r="1730" spans="7:7" x14ac:dyDescent="0.3">
      <c r="G1730" s="23">
        <v>1729</v>
      </c>
    </row>
    <row r="1731" spans="7:7" x14ac:dyDescent="0.3">
      <c r="G1731" s="23">
        <v>1730</v>
      </c>
    </row>
    <row r="1732" spans="7:7" x14ac:dyDescent="0.3">
      <c r="G1732" s="23">
        <v>1731</v>
      </c>
    </row>
    <row r="1733" spans="7:7" x14ac:dyDescent="0.3">
      <c r="G1733" s="23">
        <v>1732</v>
      </c>
    </row>
    <row r="1734" spans="7:7" x14ac:dyDescent="0.3">
      <c r="G1734" s="23">
        <v>1733</v>
      </c>
    </row>
    <row r="1735" spans="7:7" x14ac:dyDescent="0.3">
      <c r="G1735" s="23">
        <v>1734</v>
      </c>
    </row>
    <row r="1736" spans="7:7" x14ac:dyDescent="0.3">
      <c r="G1736" s="23">
        <v>1735</v>
      </c>
    </row>
    <row r="1737" spans="7:7" x14ac:dyDescent="0.3">
      <c r="G1737" s="23">
        <v>1736</v>
      </c>
    </row>
    <row r="1738" spans="7:7" x14ac:dyDescent="0.3">
      <c r="G1738" s="23">
        <v>1737</v>
      </c>
    </row>
    <row r="1739" spans="7:7" x14ac:dyDescent="0.3">
      <c r="G1739" s="23">
        <v>1738</v>
      </c>
    </row>
    <row r="1740" spans="7:7" x14ac:dyDescent="0.3">
      <c r="G1740" s="23">
        <v>1739</v>
      </c>
    </row>
    <row r="1741" spans="7:7" x14ac:dyDescent="0.3">
      <c r="G1741" s="23">
        <v>1740</v>
      </c>
    </row>
    <row r="1742" spans="7:7" x14ac:dyDescent="0.3">
      <c r="G1742" s="23">
        <v>1741</v>
      </c>
    </row>
    <row r="1743" spans="7:7" x14ac:dyDescent="0.3">
      <c r="G1743" s="23">
        <v>1742</v>
      </c>
    </row>
    <row r="1744" spans="7:7" x14ac:dyDescent="0.3">
      <c r="G1744" s="23">
        <v>1743</v>
      </c>
    </row>
    <row r="1745" spans="7:7" x14ac:dyDescent="0.3">
      <c r="G1745" s="23">
        <v>1744</v>
      </c>
    </row>
    <row r="1746" spans="7:7" x14ac:dyDescent="0.3">
      <c r="G1746" s="23">
        <v>1745</v>
      </c>
    </row>
    <row r="1747" spans="7:7" x14ac:dyDescent="0.3">
      <c r="G1747" s="23">
        <v>1746</v>
      </c>
    </row>
    <row r="1748" spans="7:7" x14ac:dyDescent="0.3">
      <c r="G1748" s="23">
        <v>1747</v>
      </c>
    </row>
    <row r="1749" spans="7:7" x14ac:dyDescent="0.3">
      <c r="G1749" s="23">
        <v>1748</v>
      </c>
    </row>
    <row r="1750" spans="7:7" x14ac:dyDescent="0.3">
      <c r="G1750" s="23">
        <v>1749</v>
      </c>
    </row>
    <row r="1751" spans="7:7" x14ac:dyDescent="0.3">
      <c r="G1751" s="23">
        <v>1750</v>
      </c>
    </row>
    <row r="1752" spans="7:7" x14ac:dyDescent="0.3">
      <c r="G1752" s="23">
        <v>1751</v>
      </c>
    </row>
    <row r="1753" spans="7:7" x14ac:dyDescent="0.3">
      <c r="G1753" s="23">
        <v>1752</v>
      </c>
    </row>
    <row r="1754" spans="7:7" x14ac:dyDescent="0.3">
      <c r="G1754" s="23">
        <v>1753</v>
      </c>
    </row>
    <row r="1755" spans="7:7" x14ac:dyDescent="0.3">
      <c r="G1755" s="23">
        <v>1754</v>
      </c>
    </row>
    <row r="1756" spans="7:7" x14ac:dyDescent="0.3">
      <c r="G1756" s="23">
        <v>1755</v>
      </c>
    </row>
    <row r="1757" spans="7:7" x14ac:dyDescent="0.3">
      <c r="G1757" s="23">
        <v>1756</v>
      </c>
    </row>
    <row r="1758" spans="7:7" x14ac:dyDescent="0.3">
      <c r="G1758" s="23">
        <v>1757</v>
      </c>
    </row>
    <row r="1759" spans="7:7" x14ac:dyDescent="0.3">
      <c r="G1759" s="23">
        <v>1758</v>
      </c>
    </row>
    <row r="1760" spans="7:7" x14ac:dyDescent="0.3">
      <c r="G1760" s="23">
        <v>1759</v>
      </c>
    </row>
    <row r="1761" spans="7:7" x14ac:dyDescent="0.3">
      <c r="G1761" s="23">
        <v>1760</v>
      </c>
    </row>
    <row r="1762" spans="7:7" x14ac:dyDescent="0.3">
      <c r="G1762" s="23">
        <v>1761</v>
      </c>
    </row>
    <row r="1763" spans="7:7" x14ac:dyDescent="0.3">
      <c r="G1763" s="23">
        <v>1762</v>
      </c>
    </row>
    <row r="1764" spans="7:7" x14ac:dyDescent="0.3">
      <c r="G1764" s="23">
        <v>1763</v>
      </c>
    </row>
    <row r="1765" spans="7:7" x14ac:dyDescent="0.3">
      <c r="G1765" s="23">
        <v>1764</v>
      </c>
    </row>
    <row r="1766" spans="7:7" x14ac:dyDescent="0.3">
      <c r="G1766" s="23">
        <v>1765</v>
      </c>
    </row>
    <row r="1767" spans="7:7" x14ac:dyDescent="0.3">
      <c r="G1767" s="23">
        <v>1766</v>
      </c>
    </row>
    <row r="1768" spans="7:7" x14ac:dyDescent="0.3">
      <c r="G1768" s="23">
        <v>1767</v>
      </c>
    </row>
    <row r="1769" spans="7:7" x14ac:dyDescent="0.3">
      <c r="G1769" s="23">
        <v>1768</v>
      </c>
    </row>
    <row r="1770" spans="7:7" x14ac:dyDescent="0.3">
      <c r="G1770" s="23">
        <v>1769</v>
      </c>
    </row>
    <row r="1771" spans="7:7" x14ac:dyDescent="0.3">
      <c r="G1771" s="23">
        <v>1770</v>
      </c>
    </row>
    <row r="1772" spans="7:7" x14ac:dyDescent="0.3">
      <c r="G1772" s="23">
        <v>1771</v>
      </c>
    </row>
    <row r="1773" spans="7:7" x14ac:dyDescent="0.3">
      <c r="G1773" s="23">
        <v>1772</v>
      </c>
    </row>
    <row r="1774" spans="7:7" x14ac:dyDescent="0.3">
      <c r="G1774" s="23">
        <v>1773</v>
      </c>
    </row>
    <row r="1775" spans="7:7" x14ac:dyDescent="0.3">
      <c r="G1775" s="23">
        <v>1774</v>
      </c>
    </row>
    <row r="1776" spans="7:7" x14ac:dyDescent="0.3">
      <c r="G1776" s="23">
        <v>1775</v>
      </c>
    </row>
    <row r="1777" spans="7:7" x14ac:dyDescent="0.3">
      <c r="G1777" s="23">
        <v>1776</v>
      </c>
    </row>
    <row r="1778" spans="7:7" x14ac:dyDescent="0.3">
      <c r="G1778" s="23">
        <v>1777</v>
      </c>
    </row>
    <row r="1779" spans="7:7" x14ac:dyDescent="0.3">
      <c r="G1779" s="23">
        <v>1778</v>
      </c>
    </row>
    <row r="1780" spans="7:7" x14ac:dyDescent="0.3">
      <c r="G1780" s="23">
        <v>1779</v>
      </c>
    </row>
    <row r="1781" spans="7:7" x14ac:dyDescent="0.3">
      <c r="G1781" s="23">
        <v>1780</v>
      </c>
    </row>
    <row r="1782" spans="7:7" x14ac:dyDescent="0.3">
      <c r="G1782" s="23">
        <v>1781</v>
      </c>
    </row>
    <row r="1783" spans="7:7" x14ac:dyDescent="0.3">
      <c r="G1783" s="23">
        <v>1782</v>
      </c>
    </row>
    <row r="1784" spans="7:7" x14ac:dyDescent="0.3">
      <c r="G1784" s="23">
        <v>1783</v>
      </c>
    </row>
    <row r="1785" spans="7:7" x14ac:dyDescent="0.3">
      <c r="G1785" s="23">
        <v>1784</v>
      </c>
    </row>
    <row r="1786" spans="7:7" x14ac:dyDescent="0.3">
      <c r="G1786" s="23">
        <v>1785</v>
      </c>
    </row>
    <row r="1787" spans="7:7" x14ac:dyDescent="0.3">
      <c r="G1787" s="23">
        <v>1786</v>
      </c>
    </row>
    <row r="1788" spans="7:7" x14ac:dyDescent="0.3">
      <c r="G1788" s="23">
        <v>1787</v>
      </c>
    </row>
    <row r="1789" spans="7:7" x14ac:dyDescent="0.3">
      <c r="G1789" s="23">
        <v>1788</v>
      </c>
    </row>
    <row r="1790" spans="7:7" x14ac:dyDescent="0.3">
      <c r="G1790" s="23">
        <v>1789</v>
      </c>
    </row>
    <row r="1791" spans="7:7" x14ac:dyDescent="0.3">
      <c r="G1791" s="23">
        <v>1790</v>
      </c>
    </row>
    <row r="1792" spans="7:7" x14ac:dyDescent="0.3">
      <c r="G1792" s="23">
        <v>1791</v>
      </c>
    </row>
    <row r="1793" spans="7:7" x14ac:dyDescent="0.3">
      <c r="G1793" s="23">
        <v>1792</v>
      </c>
    </row>
    <row r="1794" spans="7:7" x14ac:dyDescent="0.3">
      <c r="G1794" s="23">
        <v>1793</v>
      </c>
    </row>
    <row r="1795" spans="7:7" x14ac:dyDescent="0.3">
      <c r="G1795" s="23">
        <v>1794</v>
      </c>
    </row>
    <row r="1796" spans="7:7" x14ac:dyDescent="0.3">
      <c r="G1796" s="23">
        <v>1795</v>
      </c>
    </row>
    <row r="1797" spans="7:7" x14ac:dyDescent="0.3">
      <c r="G1797" s="23">
        <v>1796</v>
      </c>
    </row>
    <row r="1798" spans="7:7" x14ac:dyDescent="0.3">
      <c r="G1798" s="23">
        <v>1797</v>
      </c>
    </row>
    <row r="1799" spans="7:7" x14ac:dyDescent="0.3">
      <c r="G1799" s="23">
        <v>1798</v>
      </c>
    </row>
    <row r="1800" spans="7:7" x14ac:dyDescent="0.3">
      <c r="G1800" s="23">
        <v>1799</v>
      </c>
    </row>
    <row r="1801" spans="7:7" x14ac:dyDescent="0.3">
      <c r="G1801" s="23">
        <v>1800</v>
      </c>
    </row>
    <row r="1802" spans="7:7" x14ac:dyDescent="0.3">
      <c r="G1802" s="23">
        <v>1801</v>
      </c>
    </row>
    <row r="1803" spans="7:7" x14ac:dyDescent="0.3">
      <c r="G1803" s="23">
        <v>1802</v>
      </c>
    </row>
    <row r="1804" spans="7:7" x14ac:dyDescent="0.3">
      <c r="G1804" s="23">
        <v>1803</v>
      </c>
    </row>
    <row r="1805" spans="7:7" x14ac:dyDescent="0.3">
      <c r="G1805" s="23">
        <v>1804</v>
      </c>
    </row>
    <row r="1806" spans="7:7" x14ac:dyDescent="0.3">
      <c r="G1806" s="23">
        <v>1805</v>
      </c>
    </row>
    <row r="1807" spans="7:7" x14ac:dyDescent="0.3">
      <c r="G1807" s="23">
        <v>1806</v>
      </c>
    </row>
    <row r="1808" spans="7:7" x14ac:dyDescent="0.3">
      <c r="G1808" s="23">
        <v>1807</v>
      </c>
    </row>
    <row r="1809" spans="7:7" x14ac:dyDescent="0.3">
      <c r="G1809" s="23">
        <v>1808</v>
      </c>
    </row>
    <row r="1810" spans="7:7" x14ac:dyDescent="0.3">
      <c r="G1810" s="23">
        <v>1809</v>
      </c>
    </row>
    <row r="1811" spans="7:7" x14ac:dyDescent="0.3">
      <c r="G1811" s="23">
        <v>1810</v>
      </c>
    </row>
    <row r="1812" spans="7:7" x14ac:dyDescent="0.3">
      <c r="G1812" s="23">
        <v>1811</v>
      </c>
    </row>
    <row r="1813" spans="7:7" x14ac:dyDescent="0.3">
      <c r="G1813" s="23">
        <v>1812</v>
      </c>
    </row>
    <row r="1814" spans="7:7" x14ac:dyDescent="0.3">
      <c r="G1814" s="23">
        <v>1813</v>
      </c>
    </row>
    <row r="1815" spans="7:7" x14ac:dyDescent="0.3">
      <c r="G1815" s="23">
        <v>1814</v>
      </c>
    </row>
    <row r="1816" spans="7:7" x14ac:dyDescent="0.3">
      <c r="G1816" s="23">
        <v>1815</v>
      </c>
    </row>
    <row r="1817" spans="7:7" x14ac:dyDescent="0.3">
      <c r="G1817" s="23">
        <v>1816</v>
      </c>
    </row>
    <row r="1818" spans="7:7" x14ac:dyDescent="0.3">
      <c r="G1818" s="23">
        <v>1817</v>
      </c>
    </row>
    <row r="1819" spans="7:7" x14ac:dyDescent="0.3">
      <c r="G1819" s="23">
        <v>1818</v>
      </c>
    </row>
    <row r="1820" spans="7:7" x14ac:dyDescent="0.3">
      <c r="G1820" s="23">
        <v>1819</v>
      </c>
    </row>
    <row r="1821" spans="7:7" x14ac:dyDescent="0.3">
      <c r="G1821" s="23">
        <v>1820</v>
      </c>
    </row>
    <row r="1822" spans="7:7" x14ac:dyDescent="0.3">
      <c r="G1822" s="23">
        <v>1821</v>
      </c>
    </row>
    <row r="1823" spans="7:7" x14ac:dyDescent="0.3">
      <c r="G1823" s="23">
        <v>1822</v>
      </c>
    </row>
    <row r="1824" spans="7:7" x14ac:dyDescent="0.3">
      <c r="G1824" s="23">
        <v>1823</v>
      </c>
    </row>
    <row r="1825" spans="7:7" x14ac:dyDescent="0.3">
      <c r="G1825" s="23">
        <v>1824</v>
      </c>
    </row>
    <row r="1826" spans="7:7" x14ac:dyDescent="0.3">
      <c r="G1826" s="23">
        <v>1825</v>
      </c>
    </row>
    <row r="1827" spans="7:7" x14ac:dyDescent="0.3">
      <c r="G1827" s="23">
        <v>1826</v>
      </c>
    </row>
    <row r="1828" spans="7:7" x14ac:dyDescent="0.3">
      <c r="G1828" s="23">
        <v>1827</v>
      </c>
    </row>
    <row r="1829" spans="7:7" x14ac:dyDescent="0.3">
      <c r="G1829" s="23">
        <v>1828</v>
      </c>
    </row>
    <row r="1830" spans="7:7" x14ac:dyDescent="0.3">
      <c r="G1830" s="23">
        <v>1829</v>
      </c>
    </row>
    <row r="1831" spans="7:7" x14ac:dyDescent="0.3">
      <c r="G1831" s="23">
        <v>1830</v>
      </c>
    </row>
    <row r="1832" spans="7:7" x14ac:dyDescent="0.3">
      <c r="G1832" s="23">
        <v>1831</v>
      </c>
    </row>
    <row r="1833" spans="7:7" x14ac:dyDescent="0.3">
      <c r="G1833" s="23">
        <v>1832</v>
      </c>
    </row>
    <row r="1834" spans="7:7" x14ac:dyDescent="0.3">
      <c r="G1834" s="23">
        <v>1833</v>
      </c>
    </row>
    <row r="1835" spans="7:7" x14ac:dyDescent="0.3">
      <c r="G1835" s="23">
        <v>1834</v>
      </c>
    </row>
    <row r="1836" spans="7:7" x14ac:dyDescent="0.3">
      <c r="G1836" s="23">
        <v>1835</v>
      </c>
    </row>
    <row r="1837" spans="7:7" x14ac:dyDescent="0.3">
      <c r="G1837" s="23">
        <v>1836</v>
      </c>
    </row>
    <row r="1838" spans="7:7" x14ac:dyDescent="0.3">
      <c r="G1838" s="23">
        <v>1837</v>
      </c>
    </row>
    <row r="1839" spans="7:7" x14ac:dyDescent="0.3">
      <c r="G1839" s="23">
        <v>1838</v>
      </c>
    </row>
    <row r="1840" spans="7:7" x14ac:dyDescent="0.3">
      <c r="G1840" s="23">
        <v>1839</v>
      </c>
    </row>
    <row r="1841" spans="7:7" x14ac:dyDescent="0.3">
      <c r="G1841" s="23">
        <v>1840</v>
      </c>
    </row>
    <row r="1842" spans="7:7" x14ac:dyDescent="0.3">
      <c r="G1842" s="23">
        <v>1841</v>
      </c>
    </row>
    <row r="1843" spans="7:7" x14ac:dyDescent="0.3">
      <c r="G1843" s="23">
        <v>1842</v>
      </c>
    </row>
    <row r="1844" spans="7:7" x14ac:dyDescent="0.3">
      <c r="G1844" s="23">
        <v>1843</v>
      </c>
    </row>
    <row r="1845" spans="7:7" x14ac:dyDescent="0.3">
      <c r="G1845" s="23">
        <v>1844</v>
      </c>
    </row>
    <row r="1846" spans="7:7" x14ac:dyDescent="0.3">
      <c r="G1846" s="23">
        <v>1845</v>
      </c>
    </row>
    <row r="1847" spans="7:7" x14ac:dyDescent="0.3">
      <c r="G1847" s="23">
        <v>1846</v>
      </c>
    </row>
    <row r="1848" spans="7:7" x14ac:dyDescent="0.3">
      <c r="G1848" s="23">
        <v>1847</v>
      </c>
    </row>
    <row r="1849" spans="7:7" x14ac:dyDescent="0.3">
      <c r="G1849" s="23">
        <v>1848</v>
      </c>
    </row>
    <row r="1850" spans="7:7" x14ac:dyDescent="0.3">
      <c r="G1850" s="23">
        <v>1849</v>
      </c>
    </row>
    <row r="1851" spans="7:7" x14ac:dyDescent="0.3">
      <c r="G1851" s="23">
        <v>1850</v>
      </c>
    </row>
    <row r="1852" spans="7:7" x14ac:dyDescent="0.3">
      <c r="G1852" s="23">
        <v>1851</v>
      </c>
    </row>
    <row r="1853" spans="7:7" x14ac:dyDescent="0.3">
      <c r="G1853" s="23">
        <v>1852</v>
      </c>
    </row>
    <row r="1854" spans="7:7" x14ac:dyDescent="0.3">
      <c r="G1854" s="23">
        <v>1853</v>
      </c>
    </row>
    <row r="1855" spans="7:7" x14ac:dyDescent="0.3">
      <c r="G1855" s="23">
        <v>1854</v>
      </c>
    </row>
    <row r="1856" spans="7:7" x14ac:dyDescent="0.3">
      <c r="G1856" s="23">
        <v>1855</v>
      </c>
    </row>
    <row r="1857" spans="7:7" x14ac:dyDescent="0.3">
      <c r="G1857" s="23">
        <v>1856</v>
      </c>
    </row>
    <row r="1858" spans="7:7" x14ac:dyDescent="0.3">
      <c r="G1858" s="23">
        <v>1857</v>
      </c>
    </row>
    <row r="1859" spans="7:7" x14ac:dyDescent="0.3">
      <c r="G1859" s="23">
        <v>1858</v>
      </c>
    </row>
    <row r="1860" spans="7:7" x14ac:dyDescent="0.3">
      <c r="G1860" s="23">
        <v>1859</v>
      </c>
    </row>
    <row r="1861" spans="7:7" x14ac:dyDescent="0.3">
      <c r="G1861" s="23">
        <v>1860</v>
      </c>
    </row>
    <row r="1862" spans="7:7" x14ac:dyDescent="0.3">
      <c r="G1862" s="23">
        <v>1861</v>
      </c>
    </row>
    <row r="1863" spans="7:7" x14ac:dyDescent="0.3">
      <c r="G1863" s="23">
        <v>1862</v>
      </c>
    </row>
    <row r="1864" spans="7:7" x14ac:dyDescent="0.3">
      <c r="G1864" s="23">
        <v>1863</v>
      </c>
    </row>
    <row r="1865" spans="7:7" x14ac:dyDescent="0.3">
      <c r="G1865" s="23">
        <v>1864</v>
      </c>
    </row>
    <row r="1866" spans="7:7" x14ac:dyDescent="0.3">
      <c r="G1866" s="23">
        <v>1865</v>
      </c>
    </row>
    <row r="1867" spans="7:7" x14ac:dyDescent="0.3">
      <c r="G1867" s="23">
        <v>1866</v>
      </c>
    </row>
    <row r="1868" spans="7:7" x14ac:dyDescent="0.3">
      <c r="G1868" s="23">
        <v>1867</v>
      </c>
    </row>
    <row r="1869" spans="7:7" x14ac:dyDescent="0.3">
      <c r="G1869" s="23">
        <v>1868</v>
      </c>
    </row>
    <row r="1870" spans="7:7" x14ac:dyDescent="0.3">
      <c r="G1870" s="23">
        <v>1869</v>
      </c>
    </row>
    <row r="1871" spans="7:7" x14ac:dyDescent="0.3">
      <c r="G1871" s="23">
        <v>1870</v>
      </c>
    </row>
    <row r="1872" spans="7:7" x14ac:dyDescent="0.3">
      <c r="G1872" s="23">
        <v>1871</v>
      </c>
    </row>
    <row r="1873" spans="7:7" x14ac:dyDescent="0.3">
      <c r="G1873" s="23">
        <v>1872</v>
      </c>
    </row>
    <row r="1874" spans="7:7" x14ac:dyDescent="0.3">
      <c r="G1874" s="23">
        <v>1873</v>
      </c>
    </row>
    <row r="1875" spans="7:7" x14ac:dyDescent="0.3">
      <c r="G1875" s="23">
        <v>1874</v>
      </c>
    </row>
    <row r="1876" spans="7:7" x14ac:dyDescent="0.3">
      <c r="G1876" s="23">
        <v>1875</v>
      </c>
    </row>
    <row r="1877" spans="7:7" x14ac:dyDescent="0.3">
      <c r="G1877" s="23">
        <v>1876</v>
      </c>
    </row>
    <row r="1878" spans="7:7" x14ac:dyDescent="0.3">
      <c r="G1878" s="23">
        <v>1877</v>
      </c>
    </row>
    <row r="1879" spans="7:7" x14ac:dyDescent="0.3">
      <c r="G1879" s="23">
        <v>1878</v>
      </c>
    </row>
    <row r="1880" spans="7:7" x14ac:dyDescent="0.3">
      <c r="G1880" s="23">
        <v>1879</v>
      </c>
    </row>
    <row r="1881" spans="7:7" x14ac:dyDescent="0.3">
      <c r="G1881" s="23">
        <v>1880</v>
      </c>
    </row>
    <row r="1882" spans="7:7" x14ac:dyDescent="0.3">
      <c r="G1882" s="23">
        <v>1881</v>
      </c>
    </row>
    <row r="1883" spans="7:7" x14ac:dyDescent="0.3">
      <c r="G1883" s="23">
        <v>1882</v>
      </c>
    </row>
    <row r="1884" spans="7:7" x14ac:dyDescent="0.3">
      <c r="G1884" s="23">
        <v>1883</v>
      </c>
    </row>
    <row r="1885" spans="7:7" x14ac:dyDescent="0.3">
      <c r="G1885" s="23">
        <v>1884</v>
      </c>
    </row>
    <row r="1886" spans="7:7" x14ac:dyDescent="0.3">
      <c r="G1886" s="23">
        <v>1885</v>
      </c>
    </row>
    <row r="1887" spans="7:7" x14ac:dyDescent="0.3">
      <c r="G1887" s="23">
        <v>1886</v>
      </c>
    </row>
    <row r="1888" spans="7:7" x14ac:dyDescent="0.3">
      <c r="G1888" s="23">
        <v>1887</v>
      </c>
    </row>
    <row r="1889" spans="7:7" x14ac:dyDescent="0.3">
      <c r="G1889" s="23">
        <v>1888</v>
      </c>
    </row>
    <row r="1890" spans="7:7" x14ac:dyDescent="0.3">
      <c r="G1890" s="23">
        <v>1889</v>
      </c>
    </row>
    <row r="1891" spans="7:7" x14ac:dyDescent="0.3">
      <c r="G1891" s="23">
        <v>1890</v>
      </c>
    </row>
    <row r="1892" spans="7:7" x14ac:dyDescent="0.3">
      <c r="G1892" s="23">
        <v>1891</v>
      </c>
    </row>
    <row r="1893" spans="7:7" x14ac:dyDescent="0.3">
      <c r="G1893" s="23">
        <v>1892</v>
      </c>
    </row>
    <row r="1894" spans="7:7" x14ac:dyDescent="0.3">
      <c r="G1894" s="23">
        <v>1893</v>
      </c>
    </row>
    <row r="1895" spans="7:7" x14ac:dyDescent="0.3">
      <c r="G1895" s="23">
        <v>1894</v>
      </c>
    </row>
    <row r="1896" spans="7:7" x14ac:dyDescent="0.3">
      <c r="G1896" s="23">
        <v>1895</v>
      </c>
    </row>
    <row r="1897" spans="7:7" x14ac:dyDescent="0.3">
      <c r="G1897" s="23">
        <v>1896</v>
      </c>
    </row>
    <row r="1898" spans="7:7" x14ac:dyDescent="0.3">
      <c r="G1898" s="23">
        <v>1897</v>
      </c>
    </row>
    <row r="1899" spans="7:7" x14ac:dyDescent="0.3">
      <c r="G1899" s="23">
        <v>1898</v>
      </c>
    </row>
    <row r="1900" spans="7:7" x14ac:dyDescent="0.3">
      <c r="G1900" s="23">
        <v>1899</v>
      </c>
    </row>
    <row r="1901" spans="7:7" x14ac:dyDescent="0.3">
      <c r="G1901" s="23">
        <v>1900</v>
      </c>
    </row>
    <row r="1902" spans="7:7" x14ac:dyDescent="0.3">
      <c r="G1902" s="23">
        <v>1901</v>
      </c>
    </row>
    <row r="1903" spans="7:7" x14ac:dyDescent="0.3">
      <c r="G1903" s="23">
        <v>1902</v>
      </c>
    </row>
    <row r="1904" spans="7:7" x14ac:dyDescent="0.3">
      <c r="G1904" s="23">
        <v>1903</v>
      </c>
    </row>
    <row r="1905" spans="7:7" x14ac:dyDescent="0.3">
      <c r="G1905" s="23">
        <v>1904</v>
      </c>
    </row>
    <row r="1906" spans="7:7" x14ac:dyDescent="0.3">
      <c r="G1906" s="23">
        <v>1905</v>
      </c>
    </row>
    <row r="1907" spans="7:7" x14ac:dyDescent="0.3">
      <c r="G1907" s="23">
        <v>1906</v>
      </c>
    </row>
    <row r="1908" spans="7:7" x14ac:dyDescent="0.3">
      <c r="G1908" s="23">
        <v>1907</v>
      </c>
    </row>
    <row r="1909" spans="7:7" x14ac:dyDescent="0.3">
      <c r="G1909" s="23">
        <v>1908</v>
      </c>
    </row>
    <row r="1910" spans="7:7" x14ac:dyDescent="0.3">
      <c r="G1910" s="23">
        <v>1909</v>
      </c>
    </row>
    <row r="1911" spans="7:7" x14ac:dyDescent="0.3">
      <c r="G1911" s="23">
        <v>1910</v>
      </c>
    </row>
    <row r="1912" spans="7:7" x14ac:dyDescent="0.3">
      <c r="G1912" s="23">
        <v>1911</v>
      </c>
    </row>
    <row r="1913" spans="7:7" x14ac:dyDescent="0.3">
      <c r="G1913" s="23">
        <v>1912</v>
      </c>
    </row>
    <row r="1914" spans="7:7" x14ac:dyDescent="0.3">
      <c r="G1914" s="23">
        <v>1913</v>
      </c>
    </row>
    <row r="1915" spans="7:7" x14ac:dyDescent="0.3">
      <c r="G1915" s="23">
        <v>1914</v>
      </c>
    </row>
    <row r="1916" spans="7:7" x14ac:dyDescent="0.3">
      <c r="G1916" s="23">
        <v>1915</v>
      </c>
    </row>
    <row r="1917" spans="7:7" x14ac:dyDescent="0.3">
      <c r="G1917" s="23">
        <v>1916</v>
      </c>
    </row>
    <row r="1918" spans="7:7" x14ac:dyDescent="0.3">
      <c r="G1918" s="23">
        <v>1917</v>
      </c>
    </row>
    <row r="1919" spans="7:7" x14ac:dyDescent="0.3">
      <c r="G1919" s="23">
        <v>1918</v>
      </c>
    </row>
    <row r="1920" spans="7:7" x14ac:dyDescent="0.3">
      <c r="G1920" s="23">
        <v>1919</v>
      </c>
    </row>
    <row r="1921" spans="7:7" x14ac:dyDescent="0.3">
      <c r="G1921" s="23">
        <v>1920</v>
      </c>
    </row>
    <row r="1922" spans="7:7" x14ac:dyDescent="0.3">
      <c r="G1922" s="23">
        <v>1921</v>
      </c>
    </row>
    <row r="1923" spans="7:7" x14ac:dyDescent="0.3">
      <c r="G1923" s="23">
        <v>1922</v>
      </c>
    </row>
    <row r="1924" spans="7:7" x14ac:dyDescent="0.3">
      <c r="G1924" s="23">
        <v>1923</v>
      </c>
    </row>
    <row r="1925" spans="7:7" x14ac:dyDescent="0.3">
      <c r="G1925" s="23">
        <v>1924</v>
      </c>
    </row>
    <row r="1926" spans="7:7" x14ac:dyDescent="0.3">
      <c r="G1926" s="23">
        <v>1925</v>
      </c>
    </row>
    <row r="1927" spans="7:7" x14ac:dyDescent="0.3">
      <c r="G1927" s="23">
        <v>1926</v>
      </c>
    </row>
    <row r="1928" spans="7:7" x14ac:dyDescent="0.3">
      <c r="G1928" s="23">
        <v>1927</v>
      </c>
    </row>
    <row r="1929" spans="7:7" x14ac:dyDescent="0.3">
      <c r="G1929" s="23">
        <v>1928</v>
      </c>
    </row>
    <row r="1930" spans="7:7" x14ac:dyDescent="0.3">
      <c r="G1930" s="23">
        <v>1929</v>
      </c>
    </row>
    <row r="1931" spans="7:7" x14ac:dyDescent="0.3">
      <c r="G1931" s="23">
        <v>1930</v>
      </c>
    </row>
    <row r="1932" spans="7:7" x14ac:dyDescent="0.3">
      <c r="G1932" s="23">
        <v>1931</v>
      </c>
    </row>
    <row r="1933" spans="7:7" x14ac:dyDescent="0.3">
      <c r="G1933" s="23">
        <v>1932</v>
      </c>
    </row>
    <row r="1934" spans="7:7" x14ac:dyDescent="0.3">
      <c r="G1934" s="23">
        <v>1933</v>
      </c>
    </row>
    <row r="1935" spans="7:7" x14ac:dyDescent="0.3">
      <c r="G1935" s="23">
        <v>1934</v>
      </c>
    </row>
    <row r="1936" spans="7:7" x14ac:dyDescent="0.3">
      <c r="G1936" s="23">
        <v>1935</v>
      </c>
    </row>
    <row r="1937" spans="7:7" x14ac:dyDescent="0.3">
      <c r="G1937" s="23">
        <v>1936</v>
      </c>
    </row>
    <row r="1938" spans="7:7" x14ac:dyDescent="0.3">
      <c r="G1938" s="23">
        <v>1937</v>
      </c>
    </row>
    <row r="1939" spans="7:7" x14ac:dyDescent="0.3">
      <c r="G1939" s="23">
        <v>1938</v>
      </c>
    </row>
    <row r="1940" spans="7:7" x14ac:dyDescent="0.3">
      <c r="G1940" s="23">
        <v>1939</v>
      </c>
    </row>
    <row r="1941" spans="7:7" x14ac:dyDescent="0.3">
      <c r="G1941" s="23">
        <v>1940</v>
      </c>
    </row>
    <row r="1942" spans="7:7" x14ac:dyDescent="0.3">
      <c r="G1942" s="23">
        <v>1941</v>
      </c>
    </row>
    <row r="1943" spans="7:7" x14ac:dyDescent="0.3">
      <c r="G1943" s="23">
        <v>1942</v>
      </c>
    </row>
    <row r="1944" spans="7:7" x14ac:dyDescent="0.3">
      <c r="G1944" s="23">
        <v>1943</v>
      </c>
    </row>
    <row r="1945" spans="7:7" x14ac:dyDescent="0.3">
      <c r="G1945" s="23">
        <v>1944</v>
      </c>
    </row>
    <row r="1946" spans="7:7" x14ac:dyDescent="0.3">
      <c r="G1946" s="23">
        <v>1945</v>
      </c>
    </row>
    <row r="1947" spans="7:7" x14ac:dyDescent="0.3">
      <c r="G1947" s="23">
        <v>1946</v>
      </c>
    </row>
    <row r="1948" spans="7:7" x14ac:dyDescent="0.3">
      <c r="G1948" s="23">
        <v>1947</v>
      </c>
    </row>
    <row r="1949" spans="7:7" x14ac:dyDescent="0.3">
      <c r="G1949" s="23">
        <v>1948</v>
      </c>
    </row>
    <row r="1950" spans="7:7" x14ac:dyDescent="0.3">
      <c r="G1950" s="23">
        <v>1949</v>
      </c>
    </row>
    <row r="1951" spans="7:7" x14ac:dyDescent="0.3">
      <c r="G1951" s="23">
        <v>1950</v>
      </c>
    </row>
    <row r="1952" spans="7:7" x14ac:dyDescent="0.3">
      <c r="G1952" s="23">
        <v>1951</v>
      </c>
    </row>
    <row r="1953" spans="7:7" x14ac:dyDescent="0.3">
      <c r="G1953" s="23">
        <v>1952</v>
      </c>
    </row>
    <row r="1954" spans="7:7" x14ac:dyDescent="0.3">
      <c r="G1954" s="23">
        <v>1953</v>
      </c>
    </row>
    <row r="1955" spans="7:7" x14ac:dyDescent="0.3">
      <c r="G1955" s="23">
        <v>1954</v>
      </c>
    </row>
    <row r="1956" spans="7:7" x14ac:dyDescent="0.3">
      <c r="G1956" s="23">
        <v>1955</v>
      </c>
    </row>
    <row r="1957" spans="7:7" x14ac:dyDescent="0.3">
      <c r="G1957" s="23">
        <v>1956</v>
      </c>
    </row>
    <row r="1958" spans="7:7" x14ac:dyDescent="0.3">
      <c r="G1958" s="23">
        <v>1957</v>
      </c>
    </row>
    <row r="1959" spans="7:7" x14ac:dyDescent="0.3">
      <c r="G1959" s="23">
        <v>1958</v>
      </c>
    </row>
    <row r="1960" spans="7:7" x14ac:dyDescent="0.3">
      <c r="G1960" s="23">
        <v>1959</v>
      </c>
    </row>
    <row r="1961" spans="7:7" x14ac:dyDescent="0.3">
      <c r="G1961" s="23">
        <v>1960</v>
      </c>
    </row>
    <row r="1962" spans="7:7" x14ac:dyDescent="0.3">
      <c r="G1962" s="23">
        <v>1961</v>
      </c>
    </row>
    <row r="1963" spans="7:7" x14ac:dyDescent="0.3">
      <c r="G1963" s="23">
        <v>1962</v>
      </c>
    </row>
    <row r="1964" spans="7:7" x14ac:dyDescent="0.3">
      <c r="G1964" s="23">
        <v>1963</v>
      </c>
    </row>
    <row r="1965" spans="7:7" x14ac:dyDescent="0.3">
      <c r="G1965" s="23">
        <v>1964</v>
      </c>
    </row>
    <row r="1966" spans="7:7" x14ac:dyDescent="0.3">
      <c r="G1966" s="23">
        <v>1965</v>
      </c>
    </row>
    <row r="1967" spans="7:7" x14ac:dyDescent="0.3">
      <c r="G1967" s="23">
        <v>1966</v>
      </c>
    </row>
    <row r="1968" spans="7:7" x14ac:dyDescent="0.3">
      <c r="G1968" s="23">
        <v>1967</v>
      </c>
    </row>
    <row r="1969" spans="7:7" x14ac:dyDescent="0.3">
      <c r="G1969" s="23">
        <v>1968</v>
      </c>
    </row>
    <row r="1970" spans="7:7" x14ac:dyDescent="0.3">
      <c r="G1970" s="23">
        <v>1969</v>
      </c>
    </row>
    <row r="1971" spans="7:7" x14ac:dyDescent="0.3">
      <c r="G1971" s="23">
        <v>1970</v>
      </c>
    </row>
    <row r="1972" spans="7:7" x14ac:dyDescent="0.3">
      <c r="G1972" s="23">
        <v>1971</v>
      </c>
    </row>
    <row r="1973" spans="7:7" x14ac:dyDescent="0.3">
      <c r="G1973" s="23">
        <v>1972</v>
      </c>
    </row>
    <row r="1974" spans="7:7" x14ac:dyDescent="0.3">
      <c r="G1974" s="23">
        <v>1973</v>
      </c>
    </row>
    <row r="1975" spans="7:7" x14ac:dyDescent="0.3">
      <c r="G1975" s="23">
        <v>1974</v>
      </c>
    </row>
    <row r="1976" spans="7:7" x14ac:dyDescent="0.3">
      <c r="G1976" s="23">
        <v>1975</v>
      </c>
    </row>
    <row r="1977" spans="7:7" x14ac:dyDescent="0.3">
      <c r="G1977" s="23">
        <v>1976</v>
      </c>
    </row>
    <row r="1978" spans="7:7" x14ac:dyDescent="0.3">
      <c r="G1978" s="23">
        <v>1977</v>
      </c>
    </row>
    <row r="1979" spans="7:7" x14ac:dyDescent="0.3">
      <c r="G1979" s="23">
        <v>1978</v>
      </c>
    </row>
    <row r="1980" spans="7:7" x14ac:dyDescent="0.3">
      <c r="G1980" s="23">
        <v>1979</v>
      </c>
    </row>
    <row r="1981" spans="7:7" x14ac:dyDescent="0.3">
      <c r="G1981" s="23">
        <v>1980</v>
      </c>
    </row>
    <row r="1982" spans="7:7" x14ac:dyDescent="0.3">
      <c r="G1982" s="23">
        <v>1981</v>
      </c>
    </row>
    <row r="1983" spans="7:7" x14ac:dyDescent="0.3">
      <c r="G1983" s="23">
        <v>1982</v>
      </c>
    </row>
    <row r="1984" spans="7:7" x14ac:dyDescent="0.3">
      <c r="G1984" s="23">
        <v>1983</v>
      </c>
    </row>
    <row r="1985" spans="7:7" x14ac:dyDescent="0.3">
      <c r="G1985" s="23">
        <v>1984</v>
      </c>
    </row>
    <row r="1986" spans="7:7" x14ac:dyDescent="0.3">
      <c r="G1986" s="23">
        <v>1985</v>
      </c>
    </row>
    <row r="1987" spans="7:7" x14ac:dyDescent="0.3">
      <c r="G1987" s="23">
        <v>1986</v>
      </c>
    </row>
    <row r="1988" spans="7:7" x14ac:dyDescent="0.3">
      <c r="G1988" s="23">
        <v>1987</v>
      </c>
    </row>
    <row r="1989" spans="7:7" x14ac:dyDescent="0.3">
      <c r="G1989" s="23">
        <v>1988</v>
      </c>
    </row>
    <row r="1990" spans="7:7" x14ac:dyDescent="0.3">
      <c r="G1990" s="23">
        <v>1989</v>
      </c>
    </row>
    <row r="1991" spans="7:7" x14ac:dyDescent="0.3">
      <c r="G1991" s="23">
        <v>1990</v>
      </c>
    </row>
    <row r="1992" spans="7:7" x14ac:dyDescent="0.3">
      <c r="G1992" s="23">
        <v>1991</v>
      </c>
    </row>
    <row r="1993" spans="7:7" x14ac:dyDescent="0.3">
      <c r="G1993" s="23">
        <v>1992</v>
      </c>
    </row>
    <row r="1994" spans="7:7" x14ac:dyDescent="0.3">
      <c r="G1994" s="23">
        <v>1993</v>
      </c>
    </row>
    <row r="1995" spans="7:7" x14ac:dyDescent="0.3">
      <c r="G1995" s="23">
        <v>1994</v>
      </c>
    </row>
    <row r="1996" spans="7:7" x14ac:dyDescent="0.3">
      <c r="G1996" s="23">
        <v>1995</v>
      </c>
    </row>
    <row r="1997" spans="7:7" x14ac:dyDescent="0.3">
      <c r="G1997" s="23">
        <v>1996</v>
      </c>
    </row>
    <row r="1998" spans="7:7" x14ac:dyDescent="0.3">
      <c r="G1998" s="23">
        <v>1997</v>
      </c>
    </row>
    <row r="1999" spans="7:7" x14ac:dyDescent="0.3">
      <c r="G1999" s="23">
        <v>1998</v>
      </c>
    </row>
    <row r="2000" spans="7:7" x14ac:dyDescent="0.3">
      <c r="G2000" s="23">
        <v>1999</v>
      </c>
    </row>
    <row r="2001" spans="7:7" x14ac:dyDescent="0.3">
      <c r="G2001" s="23">
        <v>2000</v>
      </c>
    </row>
    <row r="2002" spans="7:7" x14ac:dyDescent="0.3">
      <c r="G2002" s="23">
        <v>2001</v>
      </c>
    </row>
    <row r="2003" spans="7:7" x14ac:dyDescent="0.3">
      <c r="G2003" s="23">
        <v>2002</v>
      </c>
    </row>
    <row r="2004" spans="7:7" x14ac:dyDescent="0.3">
      <c r="G2004" s="23">
        <v>2003</v>
      </c>
    </row>
    <row r="2005" spans="7:7" x14ac:dyDescent="0.3">
      <c r="G2005" s="23">
        <v>2004</v>
      </c>
    </row>
    <row r="2006" spans="7:7" x14ac:dyDescent="0.3">
      <c r="G2006" s="23">
        <v>2005</v>
      </c>
    </row>
    <row r="2007" spans="7:7" x14ac:dyDescent="0.3">
      <c r="G2007" s="23">
        <v>2006</v>
      </c>
    </row>
    <row r="2008" spans="7:7" x14ac:dyDescent="0.3">
      <c r="G2008" s="23">
        <v>2007</v>
      </c>
    </row>
    <row r="2009" spans="7:7" x14ac:dyDescent="0.3">
      <c r="G2009" s="23">
        <v>2008</v>
      </c>
    </row>
    <row r="2010" spans="7:7" x14ac:dyDescent="0.3">
      <c r="G2010" s="23">
        <v>2009</v>
      </c>
    </row>
    <row r="2011" spans="7:7" x14ac:dyDescent="0.3">
      <c r="G2011" s="23">
        <v>2010</v>
      </c>
    </row>
    <row r="2012" spans="7:7" x14ac:dyDescent="0.3">
      <c r="G2012" s="23">
        <v>2011</v>
      </c>
    </row>
    <row r="2013" spans="7:7" x14ac:dyDescent="0.3">
      <c r="G2013" s="23">
        <v>2012</v>
      </c>
    </row>
    <row r="2014" spans="7:7" x14ac:dyDescent="0.3">
      <c r="G2014" s="23">
        <v>2013</v>
      </c>
    </row>
    <row r="2015" spans="7:7" x14ac:dyDescent="0.3">
      <c r="G2015" s="23">
        <v>2014</v>
      </c>
    </row>
    <row r="2016" spans="7:7" x14ac:dyDescent="0.3">
      <c r="G2016" s="23">
        <v>2015</v>
      </c>
    </row>
    <row r="2017" spans="7:7" x14ac:dyDescent="0.3">
      <c r="G2017" s="23">
        <v>2016</v>
      </c>
    </row>
    <row r="2018" spans="7:7" x14ac:dyDescent="0.3">
      <c r="G2018" s="23">
        <v>2017</v>
      </c>
    </row>
    <row r="2019" spans="7:7" x14ac:dyDescent="0.3">
      <c r="G2019" s="23">
        <v>2018</v>
      </c>
    </row>
    <row r="2020" spans="7:7" x14ac:dyDescent="0.3">
      <c r="G2020" s="23">
        <v>2019</v>
      </c>
    </row>
    <row r="2021" spans="7:7" x14ac:dyDescent="0.3">
      <c r="G2021" s="23">
        <v>2020</v>
      </c>
    </row>
    <row r="2022" spans="7:7" x14ac:dyDescent="0.3">
      <c r="G2022" s="23">
        <v>2021</v>
      </c>
    </row>
    <row r="2023" spans="7:7" x14ac:dyDescent="0.3">
      <c r="G2023" s="23">
        <v>2022</v>
      </c>
    </row>
    <row r="2024" spans="7:7" x14ac:dyDescent="0.3">
      <c r="G2024" s="23">
        <v>2023</v>
      </c>
    </row>
    <row r="2025" spans="7:7" x14ac:dyDescent="0.3">
      <c r="G2025" s="23">
        <v>2024</v>
      </c>
    </row>
    <row r="2026" spans="7:7" x14ac:dyDescent="0.3">
      <c r="G2026" s="23">
        <v>2025</v>
      </c>
    </row>
    <row r="2027" spans="7:7" x14ac:dyDescent="0.3">
      <c r="G2027" s="23">
        <v>2026</v>
      </c>
    </row>
    <row r="2028" spans="7:7" x14ac:dyDescent="0.3">
      <c r="G2028" s="23">
        <v>2027</v>
      </c>
    </row>
    <row r="2029" spans="7:7" x14ac:dyDescent="0.3">
      <c r="G2029" s="23">
        <v>2028</v>
      </c>
    </row>
    <row r="2030" spans="7:7" x14ac:dyDescent="0.3">
      <c r="G2030" s="23">
        <v>2029</v>
      </c>
    </row>
    <row r="2031" spans="7:7" x14ac:dyDescent="0.3">
      <c r="G2031" s="23">
        <v>2030</v>
      </c>
    </row>
    <row r="2032" spans="7:7" x14ac:dyDescent="0.3">
      <c r="G2032" s="23">
        <v>2031</v>
      </c>
    </row>
    <row r="2033" spans="7:7" x14ac:dyDescent="0.3">
      <c r="G2033" s="23">
        <v>2032</v>
      </c>
    </row>
    <row r="2034" spans="7:7" x14ac:dyDescent="0.3">
      <c r="G2034" s="23">
        <v>2033</v>
      </c>
    </row>
    <row r="2035" spans="7:7" x14ac:dyDescent="0.3">
      <c r="G2035" s="23">
        <v>2034</v>
      </c>
    </row>
    <row r="2036" spans="7:7" x14ac:dyDescent="0.3">
      <c r="G2036" s="23">
        <v>2035</v>
      </c>
    </row>
    <row r="2037" spans="7:7" x14ac:dyDescent="0.3">
      <c r="G2037" s="23">
        <v>2036</v>
      </c>
    </row>
    <row r="2038" spans="7:7" x14ac:dyDescent="0.3">
      <c r="G2038" s="23">
        <v>2037</v>
      </c>
    </row>
    <row r="2039" spans="7:7" x14ac:dyDescent="0.3">
      <c r="G2039" s="23">
        <v>2038</v>
      </c>
    </row>
    <row r="2040" spans="7:7" x14ac:dyDescent="0.3">
      <c r="G2040" s="23">
        <v>2039</v>
      </c>
    </row>
    <row r="2041" spans="7:7" x14ac:dyDescent="0.3">
      <c r="G2041" s="23">
        <v>2040</v>
      </c>
    </row>
    <row r="2042" spans="7:7" x14ac:dyDescent="0.3">
      <c r="G2042" s="23">
        <v>2041</v>
      </c>
    </row>
    <row r="2043" spans="7:7" x14ac:dyDescent="0.3">
      <c r="G2043" s="23">
        <v>2042</v>
      </c>
    </row>
    <row r="2044" spans="7:7" x14ac:dyDescent="0.3">
      <c r="G2044" s="23">
        <v>2043</v>
      </c>
    </row>
    <row r="2045" spans="7:7" x14ac:dyDescent="0.3">
      <c r="G2045" s="23">
        <v>2044</v>
      </c>
    </row>
    <row r="2046" spans="7:7" x14ac:dyDescent="0.3">
      <c r="G2046" s="23">
        <v>2045</v>
      </c>
    </row>
    <row r="2047" spans="7:7" x14ac:dyDescent="0.3">
      <c r="G2047" s="23">
        <v>2046</v>
      </c>
    </row>
    <row r="2048" spans="7:7" x14ac:dyDescent="0.3">
      <c r="G2048" s="23">
        <v>2047</v>
      </c>
    </row>
    <row r="2049" spans="7:7" x14ac:dyDescent="0.3">
      <c r="G2049" s="23">
        <v>2048</v>
      </c>
    </row>
    <row r="2050" spans="7:7" x14ac:dyDescent="0.3">
      <c r="G2050" s="23">
        <v>2049</v>
      </c>
    </row>
    <row r="2051" spans="7:7" x14ac:dyDescent="0.3">
      <c r="G2051" s="23">
        <v>2050</v>
      </c>
    </row>
    <row r="2052" spans="7:7" x14ac:dyDescent="0.3">
      <c r="G2052" s="23">
        <v>2051</v>
      </c>
    </row>
    <row r="2053" spans="7:7" x14ac:dyDescent="0.3">
      <c r="G2053" s="23">
        <v>2052</v>
      </c>
    </row>
    <row r="2054" spans="7:7" x14ac:dyDescent="0.3">
      <c r="G2054" s="23">
        <v>2053</v>
      </c>
    </row>
    <row r="2055" spans="7:7" x14ac:dyDescent="0.3">
      <c r="G2055" s="23">
        <v>2054</v>
      </c>
    </row>
    <row r="2056" spans="7:7" x14ac:dyDescent="0.3">
      <c r="G2056" s="23">
        <v>2055</v>
      </c>
    </row>
    <row r="2057" spans="7:7" x14ac:dyDescent="0.3">
      <c r="G2057" s="23">
        <v>2056</v>
      </c>
    </row>
    <row r="2058" spans="7:7" x14ac:dyDescent="0.3">
      <c r="G2058" s="23">
        <v>2057</v>
      </c>
    </row>
    <row r="2059" spans="7:7" x14ac:dyDescent="0.3">
      <c r="G2059" s="23">
        <v>2058</v>
      </c>
    </row>
    <row r="2060" spans="7:7" x14ac:dyDescent="0.3">
      <c r="G2060" s="23">
        <v>2059</v>
      </c>
    </row>
    <row r="2061" spans="7:7" x14ac:dyDescent="0.3">
      <c r="G2061" s="23">
        <v>2060</v>
      </c>
    </row>
    <row r="2062" spans="7:7" x14ac:dyDescent="0.3">
      <c r="G2062" s="23">
        <v>2061</v>
      </c>
    </row>
    <row r="2063" spans="7:7" x14ac:dyDescent="0.3">
      <c r="G2063" s="23">
        <v>2062</v>
      </c>
    </row>
    <row r="2064" spans="7:7" x14ac:dyDescent="0.3">
      <c r="G2064" s="23">
        <v>2063</v>
      </c>
    </row>
    <row r="2065" spans="7:7" x14ac:dyDescent="0.3">
      <c r="G2065" s="23">
        <v>2064</v>
      </c>
    </row>
    <row r="2066" spans="7:7" x14ac:dyDescent="0.3">
      <c r="G2066" s="23">
        <v>2065</v>
      </c>
    </row>
    <row r="2067" spans="7:7" x14ac:dyDescent="0.3">
      <c r="G2067" s="23">
        <v>2066</v>
      </c>
    </row>
    <row r="2068" spans="7:7" x14ac:dyDescent="0.3">
      <c r="G2068" s="23">
        <v>2067</v>
      </c>
    </row>
    <row r="2069" spans="7:7" x14ac:dyDescent="0.3">
      <c r="G2069" s="23">
        <v>2068</v>
      </c>
    </row>
    <row r="2070" spans="7:7" x14ac:dyDescent="0.3">
      <c r="G2070" s="23">
        <v>2069</v>
      </c>
    </row>
    <row r="2071" spans="7:7" x14ac:dyDescent="0.3">
      <c r="G2071" s="23">
        <v>2070</v>
      </c>
    </row>
    <row r="2072" spans="7:7" x14ac:dyDescent="0.3">
      <c r="G2072" s="23">
        <v>2071</v>
      </c>
    </row>
    <row r="2073" spans="7:7" x14ac:dyDescent="0.3">
      <c r="G2073" s="23">
        <v>2072</v>
      </c>
    </row>
    <row r="2074" spans="7:7" x14ac:dyDescent="0.3">
      <c r="G2074" s="23">
        <v>2073</v>
      </c>
    </row>
    <row r="2075" spans="7:7" x14ac:dyDescent="0.3">
      <c r="G2075" s="23">
        <v>2074</v>
      </c>
    </row>
    <row r="2076" spans="7:7" x14ac:dyDescent="0.3">
      <c r="G2076" s="23">
        <v>2075</v>
      </c>
    </row>
    <row r="2077" spans="7:7" x14ac:dyDescent="0.3">
      <c r="G2077" s="23">
        <v>2076</v>
      </c>
    </row>
    <row r="2078" spans="7:7" x14ac:dyDescent="0.3">
      <c r="G2078" s="23">
        <v>2077</v>
      </c>
    </row>
    <row r="2079" spans="7:7" x14ac:dyDescent="0.3">
      <c r="G2079" s="23">
        <v>2078</v>
      </c>
    </row>
    <row r="2080" spans="7:7" x14ac:dyDescent="0.3">
      <c r="G2080" s="23">
        <v>2079</v>
      </c>
    </row>
    <row r="2081" spans="7:7" x14ac:dyDescent="0.3">
      <c r="G2081" s="23">
        <v>2080</v>
      </c>
    </row>
    <row r="2082" spans="7:7" x14ac:dyDescent="0.3">
      <c r="G2082" s="23">
        <v>2081</v>
      </c>
    </row>
    <row r="2083" spans="7:7" x14ac:dyDescent="0.3">
      <c r="G2083" s="23">
        <v>2082</v>
      </c>
    </row>
    <row r="2084" spans="7:7" x14ac:dyDescent="0.3">
      <c r="G2084" s="23">
        <v>2083</v>
      </c>
    </row>
    <row r="2085" spans="7:7" x14ac:dyDescent="0.3">
      <c r="G2085" s="23">
        <v>2084</v>
      </c>
    </row>
    <row r="2086" spans="7:7" x14ac:dyDescent="0.3">
      <c r="G2086" s="23">
        <v>2085</v>
      </c>
    </row>
    <row r="2087" spans="7:7" x14ac:dyDescent="0.3">
      <c r="G2087" s="23">
        <v>2086</v>
      </c>
    </row>
    <row r="2088" spans="7:7" x14ac:dyDescent="0.3">
      <c r="G2088" s="23">
        <v>2087</v>
      </c>
    </row>
    <row r="2089" spans="7:7" x14ac:dyDescent="0.3">
      <c r="G2089" s="23">
        <v>2088</v>
      </c>
    </row>
    <row r="2090" spans="7:7" x14ac:dyDescent="0.3">
      <c r="G2090" s="23">
        <v>2089</v>
      </c>
    </row>
    <row r="2091" spans="7:7" x14ac:dyDescent="0.3">
      <c r="G2091" s="23">
        <v>2090</v>
      </c>
    </row>
    <row r="2092" spans="7:7" x14ac:dyDescent="0.3">
      <c r="G2092" s="23">
        <v>2091</v>
      </c>
    </row>
    <row r="2093" spans="7:7" x14ac:dyDescent="0.3">
      <c r="G2093" s="23">
        <v>2092</v>
      </c>
    </row>
    <row r="2094" spans="7:7" x14ac:dyDescent="0.3">
      <c r="G2094" s="23">
        <v>2093</v>
      </c>
    </row>
    <row r="2095" spans="7:7" x14ac:dyDescent="0.3">
      <c r="G2095" s="23">
        <v>2094</v>
      </c>
    </row>
    <row r="2096" spans="7:7" x14ac:dyDescent="0.3">
      <c r="G2096" s="23">
        <v>2095</v>
      </c>
    </row>
    <row r="2097" spans="7:7" x14ac:dyDescent="0.3">
      <c r="G2097" s="23">
        <v>2096</v>
      </c>
    </row>
    <row r="2098" spans="7:7" x14ac:dyDescent="0.3">
      <c r="G2098" s="23">
        <v>2097</v>
      </c>
    </row>
    <row r="2099" spans="7:7" x14ac:dyDescent="0.3">
      <c r="G2099" s="23">
        <v>2098</v>
      </c>
    </row>
    <row r="2100" spans="7:7" x14ac:dyDescent="0.3">
      <c r="G2100" s="23">
        <v>2099</v>
      </c>
    </row>
    <row r="2101" spans="7:7" x14ac:dyDescent="0.3">
      <c r="G2101" s="23">
        <v>2100</v>
      </c>
    </row>
    <row r="2102" spans="7:7" x14ac:dyDescent="0.3">
      <c r="G2102" s="23">
        <v>2101</v>
      </c>
    </row>
    <row r="2103" spans="7:7" x14ac:dyDescent="0.3">
      <c r="G2103" s="23">
        <v>2102</v>
      </c>
    </row>
    <row r="2104" spans="7:7" x14ac:dyDescent="0.3">
      <c r="G2104" s="23">
        <v>2103</v>
      </c>
    </row>
    <row r="2105" spans="7:7" x14ac:dyDescent="0.3">
      <c r="G2105" s="23">
        <v>2104</v>
      </c>
    </row>
    <row r="2106" spans="7:7" x14ac:dyDescent="0.3">
      <c r="G2106" s="23">
        <v>2105</v>
      </c>
    </row>
    <row r="2107" spans="7:7" x14ac:dyDescent="0.3">
      <c r="G2107" s="23">
        <v>2106</v>
      </c>
    </row>
    <row r="2108" spans="7:7" x14ac:dyDescent="0.3">
      <c r="G2108" s="23">
        <v>2107</v>
      </c>
    </row>
    <row r="2109" spans="7:7" x14ac:dyDescent="0.3">
      <c r="G2109" s="23">
        <v>2108</v>
      </c>
    </row>
    <row r="2110" spans="7:7" x14ac:dyDescent="0.3">
      <c r="G2110" s="23">
        <v>2109</v>
      </c>
    </row>
    <row r="2111" spans="7:7" x14ac:dyDescent="0.3">
      <c r="G2111" s="23">
        <v>2110</v>
      </c>
    </row>
    <row r="2112" spans="7:7" x14ac:dyDescent="0.3">
      <c r="G2112" s="23">
        <v>2111</v>
      </c>
    </row>
    <row r="2113" spans="7:7" x14ac:dyDescent="0.3">
      <c r="G2113" s="23">
        <v>2112</v>
      </c>
    </row>
    <row r="2114" spans="7:7" x14ac:dyDescent="0.3">
      <c r="G2114" s="23">
        <v>2113</v>
      </c>
    </row>
    <row r="2115" spans="7:7" x14ac:dyDescent="0.3">
      <c r="G2115" s="23">
        <v>2114</v>
      </c>
    </row>
    <row r="2116" spans="7:7" x14ac:dyDescent="0.3">
      <c r="G2116" s="23">
        <v>2115</v>
      </c>
    </row>
    <row r="2117" spans="7:7" x14ac:dyDescent="0.3">
      <c r="G2117" s="23">
        <v>2116</v>
      </c>
    </row>
    <row r="2118" spans="7:7" x14ac:dyDescent="0.3">
      <c r="G2118" s="23">
        <v>2117</v>
      </c>
    </row>
    <row r="2119" spans="7:7" x14ac:dyDescent="0.3">
      <c r="G2119" s="23">
        <v>2118</v>
      </c>
    </row>
    <row r="2120" spans="7:7" x14ac:dyDescent="0.3">
      <c r="G2120" s="23">
        <v>2119</v>
      </c>
    </row>
    <row r="2121" spans="7:7" x14ac:dyDescent="0.3">
      <c r="G2121" s="23">
        <v>2120</v>
      </c>
    </row>
    <row r="2122" spans="7:7" x14ac:dyDescent="0.3">
      <c r="G2122" s="23">
        <v>2121</v>
      </c>
    </row>
    <row r="2123" spans="7:7" x14ac:dyDescent="0.3">
      <c r="G2123" s="23">
        <v>2122</v>
      </c>
    </row>
    <row r="2124" spans="7:7" x14ac:dyDescent="0.3">
      <c r="G2124" s="23">
        <v>2123</v>
      </c>
    </row>
    <row r="2125" spans="7:7" x14ac:dyDescent="0.3">
      <c r="G2125" s="23">
        <v>2124</v>
      </c>
    </row>
    <row r="2126" spans="7:7" x14ac:dyDescent="0.3">
      <c r="G2126" s="23">
        <v>2125</v>
      </c>
    </row>
    <row r="2127" spans="7:7" x14ac:dyDescent="0.3">
      <c r="G2127" s="23">
        <v>2126</v>
      </c>
    </row>
    <row r="2128" spans="7:7" x14ac:dyDescent="0.3">
      <c r="G2128" s="23">
        <v>2127</v>
      </c>
    </row>
    <row r="2129" spans="7:7" x14ac:dyDescent="0.3">
      <c r="G2129" s="23">
        <v>2128</v>
      </c>
    </row>
    <row r="2130" spans="7:7" x14ac:dyDescent="0.3">
      <c r="G2130" s="23">
        <v>2129</v>
      </c>
    </row>
    <row r="2131" spans="7:7" x14ac:dyDescent="0.3">
      <c r="G2131" s="23">
        <v>2130</v>
      </c>
    </row>
    <row r="2132" spans="7:7" x14ac:dyDescent="0.3">
      <c r="G2132" s="23">
        <v>2131</v>
      </c>
    </row>
    <row r="2133" spans="7:7" x14ac:dyDescent="0.3">
      <c r="G2133" s="23">
        <v>2132</v>
      </c>
    </row>
    <row r="2134" spans="7:7" x14ac:dyDescent="0.3">
      <c r="G2134" s="23">
        <v>2133</v>
      </c>
    </row>
    <row r="2135" spans="7:7" x14ac:dyDescent="0.3">
      <c r="G2135" s="23">
        <v>2134</v>
      </c>
    </row>
    <row r="2136" spans="7:7" x14ac:dyDescent="0.3">
      <c r="G2136" s="23">
        <v>2135</v>
      </c>
    </row>
    <row r="2137" spans="7:7" x14ac:dyDescent="0.3">
      <c r="G2137" s="23">
        <v>2136</v>
      </c>
    </row>
    <row r="2138" spans="7:7" x14ac:dyDescent="0.3">
      <c r="G2138" s="23">
        <v>2137</v>
      </c>
    </row>
    <row r="2139" spans="7:7" x14ac:dyDescent="0.3">
      <c r="G2139" s="23">
        <v>2138</v>
      </c>
    </row>
    <row r="2140" spans="7:7" x14ac:dyDescent="0.3">
      <c r="G2140" s="23">
        <v>2139</v>
      </c>
    </row>
    <row r="2141" spans="7:7" x14ac:dyDescent="0.3">
      <c r="G2141" s="23">
        <v>2140</v>
      </c>
    </row>
    <row r="2142" spans="7:7" x14ac:dyDescent="0.3">
      <c r="G2142" s="23">
        <v>2141</v>
      </c>
    </row>
    <row r="2143" spans="7:7" x14ac:dyDescent="0.3">
      <c r="G2143" s="23">
        <v>2142</v>
      </c>
    </row>
    <row r="2144" spans="7:7" x14ac:dyDescent="0.3">
      <c r="G2144" s="23">
        <v>2143</v>
      </c>
    </row>
    <row r="2145" spans="7:7" x14ac:dyDescent="0.3">
      <c r="G2145" s="23">
        <v>2144</v>
      </c>
    </row>
    <row r="2146" spans="7:7" x14ac:dyDescent="0.3">
      <c r="G2146" s="23">
        <v>2145</v>
      </c>
    </row>
    <row r="2147" spans="7:7" x14ac:dyDescent="0.3">
      <c r="G2147" s="23">
        <v>2146</v>
      </c>
    </row>
    <row r="2148" spans="7:7" x14ac:dyDescent="0.3">
      <c r="G2148" s="23">
        <v>2147</v>
      </c>
    </row>
    <row r="2149" spans="7:7" x14ac:dyDescent="0.3">
      <c r="G2149" s="23">
        <v>2148</v>
      </c>
    </row>
    <row r="2150" spans="7:7" x14ac:dyDescent="0.3">
      <c r="G2150" s="23">
        <v>2149</v>
      </c>
    </row>
    <row r="2151" spans="7:7" x14ac:dyDescent="0.3">
      <c r="G2151" s="23">
        <v>2150</v>
      </c>
    </row>
    <row r="2152" spans="7:7" x14ac:dyDescent="0.3">
      <c r="G2152" s="23">
        <v>2151</v>
      </c>
    </row>
    <row r="2153" spans="7:7" x14ac:dyDescent="0.3">
      <c r="G2153" s="23">
        <v>2152</v>
      </c>
    </row>
    <row r="2154" spans="7:7" x14ac:dyDescent="0.3">
      <c r="G2154" s="23">
        <v>2153</v>
      </c>
    </row>
    <row r="2155" spans="7:7" x14ac:dyDescent="0.3">
      <c r="G2155" s="23">
        <v>2154</v>
      </c>
    </row>
    <row r="2156" spans="7:7" x14ac:dyDescent="0.3">
      <c r="G2156" s="23">
        <v>2155</v>
      </c>
    </row>
    <row r="2157" spans="7:7" x14ac:dyDescent="0.3">
      <c r="G2157" s="23">
        <v>2156</v>
      </c>
    </row>
    <row r="2158" spans="7:7" x14ac:dyDescent="0.3">
      <c r="G2158" s="23">
        <v>2157</v>
      </c>
    </row>
    <row r="2159" spans="7:7" x14ac:dyDescent="0.3">
      <c r="G2159" s="23">
        <v>2158</v>
      </c>
    </row>
    <row r="2160" spans="7:7" x14ac:dyDescent="0.3">
      <c r="G2160" s="23">
        <v>2159</v>
      </c>
    </row>
    <row r="2161" spans="7:7" x14ac:dyDescent="0.3">
      <c r="G2161" s="23">
        <v>2160</v>
      </c>
    </row>
    <row r="2162" spans="7:7" x14ac:dyDescent="0.3">
      <c r="G2162" s="23">
        <v>2161</v>
      </c>
    </row>
    <row r="2163" spans="7:7" x14ac:dyDescent="0.3">
      <c r="G2163" s="23">
        <v>2162</v>
      </c>
    </row>
    <row r="2164" spans="7:7" x14ac:dyDescent="0.3">
      <c r="G2164" s="23">
        <v>2163</v>
      </c>
    </row>
    <row r="2165" spans="7:7" x14ac:dyDescent="0.3">
      <c r="G2165" s="23">
        <v>2164</v>
      </c>
    </row>
    <row r="2166" spans="7:7" x14ac:dyDescent="0.3">
      <c r="G2166" s="23">
        <v>2165</v>
      </c>
    </row>
    <row r="2167" spans="7:7" x14ac:dyDescent="0.3">
      <c r="G2167" s="23">
        <v>2166</v>
      </c>
    </row>
    <row r="2168" spans="7:7" x14ac:dyDescent="0.3">
      <c r="G2168" s="23">
        <v>2167</v>
      </c>
    </row>
    <row r="2169" spans="7:7" x14ac:dyDescent="0.3">
      <c r="G2169" s="23">
        <v>2168</v>
      </c>
    </row>
    <row r="2170" spans="7:7" x14ac:dyDescent="0.3">
      <c r="G2170" s="23">
        <v>2169</v>
      </c>
    </row>
    <row r="2171" spans="7:7" x14ac:dyDescent="0.3">
      <c r="G2171" s="23">
        <v>2170</v>
      </c>
    </row>
    <row r="2172" spans="7:7" x14ac:dyDescent="0.3">
      <c r="G2172" s="23">
        <v>2171</v>
      </c>
    </row>
    <row r="2173" spans="7:7" x14ac:dyDescent="0.3">
      <c r="G2173" s="23">
        <v>2172</v>
      </c>
    </row>
    <row r="2174" spans="7:7" x14ac:dyDescent="0.3">
      <c r="G2174" s="23">
        <v>2173</v>
      </c>
    </row>
    <row r="2175" spans="7:7" x14ac:dyDescent="0.3">
      <c r="G2175" s="23">
        <v>2174</v>
      </c>
    </row>
    <row r="2176" spans="7:7" x14ac:dyDescent="0.3">
      <c r="G2176" s="23">
        <v>2175</v>
      </c>
    </row>
    <row r="2177" spans="7:7" x14ac:dyDescent="0.3">
      <c r="G2177" s="23">
        <v>2176</v>
      </c>
    </row>
    <row r="2178" spans="7:7" x14ac:dyDescent="0.3">
      <c r="G2178" s="23">
        <v>2177</v>
      </c>
    </row>
    <row r="2179" spans="7:7" x14ac:dyDescent="0.3">
      <c r="G2179" s="23">
        <v>2178</v>
      </c>
    </row>
    <row r="2180" spans="7:7" x14ac:dyDescent="0.3">
      <c r="G2180" s="23">
        <v>2179</v>
      </c>
    </row>
    <row r="2181" spans="7:7" x14ac:dyDescent="0.3">
      <c r="G2181" s="23">
        <v>2180</v>
      </c>
    </row>
    <row r="2182" spans="7:7" x14ac:dyDescent="0.3">
      <c r="G2182" s="23">
        <v>2181</v>
      </c>
    </row>
    <row r="2183" spans="7:7" x14ac:dyDescent="0.3">
      <c r="G2183" s="23">
        <v>2182</v>
      </c>
    </row>
    <row r="2184" spans="7:7" x14ac:dyDescent="0.3">
      <c r="G2184" s="23">
        <v>2183</v>
      </c>
    </row>
    <row r="2185" spans="7:7" x14ac:dyDescent="0.3">
      <c r="G2185" s="23">
        <v>2184</v>
      </c>
    </row>
    <row r="2186" spans="7:7" x14ac:dyDescent="0.3">
      <c r="G2186" s="23">
        <v>2185</v>
      </c>
    </row>
    <row r="2187" spans="7:7" x14ac:dyDescent="0.3">
      <c r="G2187" s="23">
        <v>2186</v>
      </c>
    </row>
    <row r="2188" spans="7:7" x14ac:dyDescent="0.3">
      <c r="G2188" s="23">
        <v>2187</v>
      </c>
    </row>
    <row r="2189" spans="7:7" x14ac:dyDescent="0.3">
      <c r="G2189" s="23">
        <v>2188</v>
      </c>
    </row>
    <row r="2190" spans="7:7" x14ac:dyDescent="0.3">
      <c r="G2190" s="23">
        <v>2189</v>
      </c>
    </row>
    <row r="2191" spans="7:7" x14ac:dyDescent="0.3">
      <c r="G2191" s="23">
        <v>2190</v>
      </c>
    </row>
    <row r="2192" spans="7:7" x14ac:dyDescent="0.3">
      <c r="G2192" s="23">
        <v>2191</v>
      </c>
    </row>
    <row r="2193" spans="7:7" x14ac:dyDescent="0.3">
      <c r="G2193" s="23">
        <v>2192</v>
      </c>
    </row>
    <row r="2194" spans="7:7" x14ac:dyDescent="0.3">
      <c r="G2194" s="23">
        <v>2193</v>
      </c>
    </row>
    <row r="2195" spans="7:7" x14ac:dyDescent="0.3">
      <c r="G2195" s="23">
        <v>2194</v>
      </c>
    </row>
    <row r="2196" spans="7:7" x14ac:dyDescent="0.3">
      <c r="G2196" s="23">
        <v>2195</v>
      </c>
    </row>
    <row r="2197" spans="7:7" x14ac:dyDescent="0.3">
      <c r="G2197" s="23">
        <v>2196</v>
      </c>
    </row>
    <row r="2198" spans="7:7" x14ac:dyDescent="0.3">
      <c r="G2198" s="23">
        <v>2197</v>
      </c>
    </row>
    <row r="2199" spans="7:7" x14ac:dyDescent="0.3">
      <c r="G2199" s="23">
        <v>2198</v>
      </c>
    </row>
    <row r="2200" spans="7:7" x14ac:dyDescent="0.3">
      <c r="G2200" s="23">
        <v>2199</v>
      </c>
    </row>
    <row r="2201" spans="7:7" x14ac:dyDescent="0.3">
      <c r="G2201" s="23">
        <v>2200</v>
      </c>
    </row>
    <row r="2202" spans="7:7" x14ac:dyDescent="0.3">
      <c r="G2202" s="23">
        <v>2201</v>
      </c>
    </row>
    <row r="2203" spans="7:7" x14ac:dyDescent="0.3">
      <c r="G2203" s="23">
        <v>2202</v>
      </c>
    </row>
    <row r="2204" spans="7:7" x14ac:dyDescent="0.3">
      <c r="G2204" s="23">
        <v>2203</v>
      </c>
    </row>
    <row r="2205" spans="7:7" x14ac:dyDescent="0.3">
      <c r="G2205" s="23">
        <v>2204</v>
      </c>
    </row>
    <row r="2206" spans="7:7" x14ac:dyDescent="0.3">
      <c r="G2206" s="23">
        <v>2205</v>
      </c>
    </row>
    <row r="2207" spans="7:7" x14ac:dyDescent="0.3">
      <c r="G2207" s="23">
        <v>2206</v>
      </c>
    </row>
    <row r="2208" spans="7:7" x14ac:dyDescent="0.3">
      <c r="G2208" s="23">
        <v>2207</v>
      </c>
    </row>
    <row r="2209" spans="7:7" x14ac:dyDescent="0.3">
      <c r="G2209" s="23">
        <v>2208</v>
      </c>
    </row>
    <row r="2210" spans="7:7" x14ac:dyDescent="0.3">
      <c r="G2210" s="23">
        <v>2209</v>
      </c>
    </row>
    <row r="2211" spans="7:7" x14ac:dyDescent="0.3">
      <c r="G2211" s="23">
        <v>2210</v>
      </c>
    </row>
    <row r="2212" spans="7:7" x14ac:dyDescent="0.3">
      <c r="G2212" s="23">
        <v>2211</v>
      </c>
    </row>
    <row r="2213" spans="7:7" x14ac:dyDescent="0.3">
      <c r="G2213" s="23">
        <v>2212</v>
      </c>
    </row>
    <row r="2214" spans="7:7" x14ac:dyDescent="0.3">
      <c r="G2214" s="23">
        <v>2213</v>
      </c>
    </row>
    <row r="2215" spans="7:7" x14ac:dyDescent="0.3">
      <c r="G2215" s="23">
        <v>2214</v>
      </c>
    </row>
    <row r="2216" spans="7:7" x14ac:dyDescent="0.3">
      <c r="G2216" s="23">
        <v>2215</v>
      </c>
    </row>
    <row r="2217" spans="7:7" x14ac:dyDescent="0.3">
      <c r="G2217" s="23">
        <v>2216</v>
      </c>
    </row>
    <row r="2218" spans="7:7" x14ac:dyDescent="0.3">
      <c r="G2218" s="23">
        <v>2217</v>
      </c>
    </row>
    <row r="2219" spans="7:7" x14ac:dyDescent="0.3">
      <c r="G2219" s="23">
        <v>2218</v>
      </c>
    </row>
    <row r="2220" spans="7:7" x14ac:dyDescent="0.3">
      <c r="G2220" s="23">
        <v>2219</v>
      </c>
    </row>
    <row r="2221" spans="7:7" x14ac:dyDescent="0.3">
      <c r="G2221" s="23">
        <v>2220</v>
      </c>
    </row>
    <row r="2222" spans="7:7" x14ac:dyDescent="0.3">
      <c r="G2222" s="23">
        <v>2221</v>
      </c>
    </row>
    <row r="2223" spans="7:7" x14ac:dyDescent="0.3">
      <c r="G2223" s="23">
        <v>2222</v>
      </c>
    </row>
    <row r="2224" spans="7:7" x14ac:dyDescent="0.3">
      <c r="G2224" s="23">
        <v>2223</v>
      </c>
    </row>
    <row r="2225" spans="7:7" x14ac:dyDescent="0.3">
      <c r="G2225" s="23">
        <v>2224</v>
      </c>
    </row>
    <row r="2226" spans="7:7" x14ac:dyDescent="0.3">
      <c r="G2226" s="23">
        <v>2225</v>
      </c>
    </row>
    <row r="2227" spans="7:7" x14ac:dyDescent="0.3">
      <c r="G2227" s="23">
        <v>2226</v>
      </c>
    </row>
    <row r="2228" spans="7:7" x14ac:dyDescent="0.3">
      <c r="G2228" s="23">
        <v>2227</v>
      </c>
    </row>
    <row r="2229" spans="7:7" x14ac:dyDescent="0.3">
      <c r="G2229" s="23">
        <v>2228</v>
      </c>
    </row>
    <row r="2230" spans="7:7" x14ac:dyDescent="0.3">
      <c r="G2230" s="23">
        <v>2229</v>
      </c>
    </row>
    <row r="2231" spans="7:7" x14ac:dyDescent="0.3">
      <c r="G2231" s="23">
        <v>2230</v>
      </c>
    </row>
    <row r="2232" spans="7:7" x14ac:dyDescent="0.3">
      <c r="G2232" s="23">
        <v>2231</v>
      </c>
    </row>
    <row r="2233" spans="7:7" x14ac:dyDescent="0.3">
      <c r="G2233" s="23">
        <v>2232</v>
      </c>
    </row>
    <row r="2234" spans="7:7" x14ac:dyDescent="0.3">
      <c r="G2234" s="23">
        <v>2233</v>
      </c>
    </row>
    <row r="2235" spans="7:7" x14ac:dyDescent="0.3">
      <c r="G2235" s="23">
        <v>2234</v>
      </c>
    </row>
    <row r="2236" spans="7:7" x14ac:dyDescent="0.3">
      <c r="G2236" s="23">
        <v>2235</v>
      </c>
    </row>
    <row r="2237" spans="7:7" x14ac:dyDescent="0.3">
      <c r="G2237" s="23">
        <v>2236</v>
      </c>
    </row>
    <row r="2238" spans="7:7" x14ac:dyDescent="0.3">
      <c r="G2238" s="23">
        <v>2237</v>
      </c>
    </row>
    <row r="2239" spans="7:7" x14ac:dyDescent="0.3">
      <c r="G2239" s="23">
        <v>2238</v>
      </c>
    </row>
    <row r="2240" spans="7:7" x14ac:dyDescent="0.3">
      <c r="G2240" s="23">
        <v>2239</v>
      </c>
    </row>
    <row r="2241" spans="7:7" x14ac:dyDescent="0.3">
      <c r="G2241" s="23">
        <v>2240</v>
      </c>
    </row>
    <row r="2242" spans="7:7" x14ac:dyDescent="0.3">
      <c r="G2242" s="23">
        <v>2241</v>
      </c>
    </row>
    <row r="2243" spans="7:7" x14ac:dyDescent="0.3">
      <c r="G2243" s="23">
        <v>2242</v>
      </c>
    </row>
    <row r="2244" spans="7:7" x14ac:dyDescent="0.3">
      <c r="G2244" s="23">
        <v>2243</v>
      </c>
    </row>
    <row r="2245" spans="7:7" x14ac:dyDescent="0.3">
      <c r="G2245" s="23">
        <v>2244</v>
      </c>
    </row>
    <row r="2246" spans="7:7" x14ac:dyDescent="0.3">
      <c r="G2246" s="23">
        <v>2245</v>
      </c>
    </row>
    <row r="2247" spans="7:7" x14ac:dyDescent="0.3">
      <c r="G2247" s="23">
        <v>2246</v>
      </c>
    </row>
    <row r="2248" spans="7:7" x14ac:dyDescent="0.3">
      <c r="G2248" s="23">
        <v>2247</v>
      </c>
    </row>
    <row r="2249" spans="7:7" x14ac:dyDescent="0.3">
      <c r="G2249" s="23">
        <v>2248</v>
      </c>
    </row>
    <row r="2250" spans="7:7" x14ac:dyDescent="0.3">
      <c r="G2250" s="23">
        <v>2249</v>
      </c>
    </row>
    <row r="2251" spans="7:7" x14ac:dyDescent="0.3">
      <c r="G2251" s="23">
        <v>2250</v>
      </c>
    </row>
    <row r="2252" spans="7:7" x14ac:dyDescent="0.3">
      <c r="G2252" s="23">
        <v>2251</v>
      </c>
    </row>
    <row r="2253" spans="7:7" x14ac:dyDescent="0.3">
      <c r="G2253" s="23">
        <v>2252</v>
      </c>
    </row>
    <row r="2254" spans="7:7" x14ac:dyDescent="0.3">
      <c r="G2254" s="23">
        <v>2253</v>
      </c>
    </row>
    <row r="2255" spans="7:7" x14ac:dyDescent="0.3">
      <c r="G2255" s="23">
        <v>2254</v>
      </c>
    </row>
    <row r="2256" spans="7:7" x14ac:dyDescent="0.3">
      <c r="G2256" s="23">
        <v>2255</v>
      </c>
    </row>
    <row r="2257" spans="7:7" x14ac:dyDescent="0.3">
      <c r="G2257" s="23">
        <v>2256</v>
      </c>
    </row>
    <row r="2258" spans="7:7" x14ac:dyDescent="0.3">
      <c r="G2258" s="23">
        <v>2257</v>
      </c>
    </row>
    <row r="2259" spans="7:7" x14ac:dyDescent="0.3">
      <c r="G2259" s="23">
        <v>2258</v>
      </c>
    </row>
    <row r="2260" spans="7:7" x14ac:dyDescent="0.3">
      <c r="G2260" s="23">
        <v>2259</v>
      </c>
    </row>
    <row r="2261" spans="7:7" x14ac:dyDescent="0.3">
      <c r="G2261" s="23">
        <v>2260</v>
      </c>
    </row>
    <row r="2262" spans="7:7" x14ac:dyDescent="0.3">
      <c r="G2262" s="23">
        <v>2261</v>
      </c>
    </row>
    <row r="2263" spans="7:7" x14ac:dyDescent="0.3">
      <c r="G2263" s="23">
        <v>2262</v>
      </c>
    </row>
    <row r="2264" spans="7:7" x14ac:dyDescent="0.3">
      <c r="G2264" s="23">
        <v>2263</v>
      </c>
    </row>
    <row r="2265" spans="7:7" x14ac:dyDescent="0.3">
      <c r="G2265" s="23">
        <v>2264</v>
      </c>
    </row>
    <row r="2266" spans="7:7" x14ac:dyDescent="0.3">
      <c r="G2266" s="23">
        <v>2265</v>
      </c>
    </row>
    <row r="2267" spans="7:7" x14ac:dyDescent="0.3">
      <c r="G2267" s="23">
        <v>2266</v>
      </c>
    </row>
    <row r="2268" spans="7:7" x14ac:dyDescent="0.3">
      <c r="G2268" s="23">
        <v>2267</v>
      </c>
    </row>
    <row r="2269" spans="7:7" x14ac:dyDescent="0.3">
      <c r="G2269" s="23">
        <v>2268</v>
      </c>
    </row>
    <row r="2270" spans="7:7" x14ac:dyDescent="0.3">
      <c r="G2270" s="23">
        <v>2269</v>
      </c>
    </row>
    <row r="2271" spans="7:7" x14ac:dyDescent="0.3">
      <c r="G2271" s="23">
        <v>2270</v>
      </c>
    </row>
    <row r="2272" spans="7:7" x14ac:dyDescent="0.3">
      <c r="G2272" s="23">
        <v>2271</v>
      </c>
    </row>
    <row r="2273" spans="7:7" x14ac:dyDescent="0.3">
      <c r="G2273" s="23">
        <v>2272</v>
      </c>
    </row>
    <row r="2274" spans="7:7" x14ac:dyDescent="0.3">
      <c r="G2274" s="23">
        <v>2273</v>
      </c>
    </row>
    <row r="2275" spans="7:7" x14ac:dyDescent="0.3">
      <c r="G2275" s="23">
        <v>2274</v>
      </c>
    </row>
    <row r="2276" spans="7:7" x14ac:dyDescent="0.3">
      <c r="G2276" s="23">
        <v>2275</v>
      </c>
    </row>
    <row r="2277" spans="7:7" x14ac:dyDescent="0.3">
      <c r="G2277" s="23">
        <v>2276</v>
      </c>
    </row>
    <row r="2278" spans="7:7" x14ac:dyDescent="0.3">
      <c r="G2278" s="23">
        <v>2277</v>
      </c>
    </row>
    <row r="2279" spans="7:7" x14ac:dyDescent="0.3">
      <c r="G2279" s="23">
        <v>2278</v>
      </c>
    </row>
    <row r="2280" spans="7:7" x14ac:dyDescent="0.3">
      <c r="G2280" s="23">
        <v>2279</v>
      </c>
    </row>
    <row r="2281" spans="7:7" x14ac:dyDescent="0.3">
      <c r="G2281" s="23">
        <v>2280</v>
      </c>
    </row>
    <row r="2282" spans="7:7" x14ac:dyDescent="0.3">
      <c r="G2282" s="23">
        <v>2281</v>
      </c>
    </row>
    <row r="2283" spans="7:7" x14ac:dyDescent="0.3">
      <c r="G2283" s="23">
        <v>2282</v>
      </c>
    </row>
    <row r="2284" spans="7:7" x14ac:dyDescent="0.3">
      <c r="G2284" s="23">
        <v>2283</v>
      </c>
    </row>
    <row r="2285" spans="7:7" x14ac:dyDescent="0.3">
      <c r="G2285" s="23">
        <v>2284</v>
      </c>
    </row>
    <row r="2286" spans="7:7" x14ac:dyDescent="0.3">
      <c r="G2286" s="23">
        <v>2285</v>
      </c>
    </row>
    <row r="2287" spans="7:7" x14ac:dyDescent="0.3">
      <c r="G2287" s="23">
        <v>2286</v>
      </c>
    </row>
    <row r="2288" spans="7:7" x14ac:dyDescent="0.3">
      <c r="G2288" s="23">
        <v>2287</v>
      </c>
    </row>
    <row r="2289" spans="7:7" x14ac:dyDescent="0.3">
      <c r="G2289" s="23">
        <v>2288</v>
      </c>
    </row>
    <row r="2290" spans="7:7" x14ac:dyDescent="0.3">
      <c r="G2290" s="23">
        <v>2289</v>
      </c>
    </row>
    <row r="2291" spans="7:7" x14ac:dyDescent="0.3">
      <c r="G2291" s="23">
        <v>2290</v>
      </c>
    </row>
    <row r="2292" spans="7:7" x14ac:dyDescent="0.3">
      <c r="G2292" s="23">
        <v>2291</v>
      </c>
    </row>
    <row r="2293" spans="7:7" x14ac:dyDescent="0.3">
      <c r="G2293" s="23">
        <v>2292</v>
      </c>
    </row>
    <row r="2294" spans="7:7" x14ac:dyDescent="0.3">
      <c r="G2294" s="23">
        <v>2293</v>
      </c>
    </row>
    <row r="2295" spans="7:7" x14ac:dyDescent="0.3">
      <c r="G2295" s="23">
        <v>2294</v>
      </c>
    </row>
    <row r="2296" spans="7:7" x14ac:dyDescent="0.3">
      <c r="G2296" s="23">
        <v>2295</v>
      </c>
    </row>
    <row r="2297" spans="7:7" x14ac:dyDescent="0.3">
      <c r="G2297" s="23">
        <v>2296</v>
      </c>
    </row>
    <row r="2298" spans="7:7" x14ac:dyDescent="0.3">
      <c r="G2298" s="23">
        <v>2297</v>
      </c>
    </row>
    <row r="2299" spans="7:7" x14ac:dyDescent="0.3">
      <c r="G2299" s="23">
        <v>2298</v>
      </c>
    </row>
    <row r="2300" spans="7:7" x14ac:dyDescent="0.3">
      <c r="G2300" s="23">
        <v>2299</v>
      </c>
    </row>
    <row r="2301" spans="7:7" x14ac:dyDescent="0.3">
      <c r="G2301" s="23">
        <v>2300</v>
      </c>
    </row>
    <row r="2302" spans="7:7" x14ac:dyDescent="0.3">
      <c r="G2302" s="23">
        <v>2301</v>
      </c>
    </row>
    <row r="2303" spans="7:7" x14ac:dyDescent="0.3">
      <c r="G2303" s="23">
        <v>2302</v>
      </c>
    </row>
    <row r="2304" spans="7:7" x14ac:dyDescent="0.3">
      <c r="G2304" s="23">
        <v>2303</v>
      </c>
    </row>
    <row r="2305" spans="7:7" x14ac:dyDescent="0.3">
      <c r="G2305" s="23">
        <v>2304</v>
      </c>
    </row>
    <row r="2306" spans="7:7" x14ac:dyDescent="0.3">
      <c r="G2306" s="23">
        <v>2305</v>
      </c>
    </row>
    <row r="2307" spans="7:7" x14ac:dyDescent="0.3">
      <c r="G2307" s="23">
        <v>2306</v>
      </c>
    </row>
    <row r="2308" spans="7:7" x14ac:dyDescent="0.3">
      <c r="G2308" s="23">
        <v>2307</v>
      </c>
    </row>
    <row r="2309" spans="7:7" x14ac:dyDescent="0.3">
      <c r="G2309" s="23">
        <v>2308</v>
      </c>
    </row>
    <row r="2310" spans="7:7" x14ac:dyDescent="0.3">
      <c r="G2310" s="23">
        <v>2309</v>
      </c>
    </row>
    <row r="2311" spans="7:7" x14ac:dyDescent="0.3">
      <c r="G2311" s="23">
        <v>2310</v>
      </c>
    </row>
    <row r="2312" spans="7:7" x14ac:dyDescent="0.3">
      <c r="G2312" s="23">
        <v>2311</v>
      </c>
    </row>
    <row r="2313" spans="7:7" x14ac:dyDescent="0.3">
      <c r="G2313" s="23">
        <v>2312</v>
      </c>
    </row>
    <row r="2314" spans="7:7" x14ac:dyDescent="0.3">
      <c r="G2314" s="23">
        <v>2313</v>
      </c>
    </row>
    <row r="2315" spans="7:7" x14ac:dyDescent="0.3">
      <c r="G2315" s="23">
        <v>2314</v>
      </c>
    </row>
    <row r="2316" spans="7:7" x14ac:dyDescent="0.3">
      <c r="G2316" s="23">
        <v>2315</v>
      </c>
    </row>
    <row r="2317" spans="7:7" x14ac:dyDescent="0.3">
      <c r="G2317" s="23">
        <v>2316</v>
      </c>
    </row>
    <row r="2318" spans="7:7" x14ac:dyDescent="0.3">
      <c r="G2318" s="23">
        <v>2317</v>
      </c>
    </row>
    <row r="2319" spans="7:7" x14ac:dyDescent="0.3">
      <c r="G2319" s="23">
        <v>2318</v>
      </c>
    </row>
    <row r="2320" spans="7:7" x14ac:dyDescent="0.3">
      <c r="G2320" s="23">
        <v>2319</v>
      </c>
    </row>
    <row r="2321" spans="7:7" x14ac:dyDescent="0.3">
      <c r="G2321" s="23">
        <v>2320</v>
      </c>
    </row>
    <row r="2322" spans="7:7" x14ac:dyDescent="0.3">
      <c r="G2322" s="23">
        <v>2321</v>
      </c>
    </row>
    <row r="2323" spans="7:7" x14ac:dyDescent="0.3">
      <c r="G2323" s="23">
        <v>2322</v>
      </c>
    </row>
    <row r="2324" spans="7:7" x14ac:dyDescent="0.3">
      <c r="G2324" s="23">
        <v>2323</v>
      </c>
    </row>
    <row r="2325" spans="7:7" x14ac:dyDescent="0.3">
      <c r="G2325" s="23">
        <v>2324</v>
      </c>
    </row>
    <row r="2326" spans="7:7" x14ac:dyDescent="0.3">
      <c r="G2326" s="23">
        <v>2325</v>
      </c>
    </row>
    <row r="2327" spans="7:7" x14ac:dyDescent="0.3">
      <c r="G2327" s="23">
        <v>2326</v>
      </c>
    </row>
    <row r="2328" spans="7:7" x14ac:dyDescent="0.3">
      <c r="G2328" s="23">
        <v>2327</v>
      </c>
    </row>
    <row r="2329" spans="7:7" x14ac:dyDescent="0.3">
      <c r="G2329" s="23">
        <v>2328</v>
      </c>
    </row>
    <row r="2330" spans="7:7" x14ac:dyDescent="0.3">
      <c r="G2330" s="23">
        <v>2329</v>
      </c>
    </row>
    <row r="2331" spans="7:7" x14ac:dyDescent="0.3">
      <c r="G2331" s="23">
        <v>2330</v>
      </c>
    </row>
    <row r="2332" spans="7:7" x14ac:dyDescent="0.3">
      <c r="G2332" s="23">
        <v>2331</v>
      </c>
    </row>
    <row r="2333" spans="7:7" x14ac:dyDescent="0.3">
      <c r="G2333" s="23">
        <v>2332</v>
      </c>
    </row>
    <row r="2334" spans="7:7" x14ac:dyDescent="0.3">
      <c r="G2334" s="23">
        <v>2333</v>
      </c>
    </row>
    <row r="2335" spans="7:7" x14ac:dyDescent="0.3">
      <c r="G2335" s="23">
        <v>2334</v>
      </c>
    </row>
    <row r="2336" spans="7:7" x14ac:dyDescent="0.3">
      <c r="G2336" s="23">
        <v>2335</v>
      </c>
    </row>
    <row r="2337" spans="7:7" x14ac:dyDescent="0.3">
      <c r="G2337" s="23">
        <v>2336</v>
      </c>
    </row>
    <row r="2338" spans="7:7" x14ac:dyDescent="0.3">
      <c r="G2338" s="23">
        <v>2337</v>
      </c>
    </row>
    <row r="2339" spans="7:7" x14ac:dyDescent="0.3">
      <c r="G2339" s="23">
        <v>2338</v>
      </c>
    </row>
    <row r="2340" spans="7:7" x14ac:dyDescent="0.3">
      <c r="G2340" s="23">
        <v>2339</v>
      </c>
    </row>
    <row r="2341" spans="7:7" x14ac:dyDescent="0.3">
      <c r="G2341" s="23">
        <v>2340</v>
      </c>
    </row>
    <row r="2342" spans="7:7" x14ac:dyDescent="0.3">
      <c r="G2342" s="23">
        <v>2341</v>
      </c>
    </row>
    <row r="2343" spans="7:7" x14ac:dyDescent="0.3">
      <c r="G2343" s="23">
        <v>2342</v>
      </c>
    </row>
    <row r="2344" spans="7:7" x14ac:dyDescent="0.3">
      <c r="G2344" s="23">
        <v>2343</v>
      </c>
    </row>
    <row r="2345" spans="7:7" x14ac:dyDescent="0.3">
      <c r="G2345" s="23">
        <v>2344</v>
      </c>
    </row>
    <row r="2346" spans="7:7" x14ac:dyDescent="0.3">
      <c r="G2346" s="23">
        <v>2345</v>
      </c>
    </row>
    <row r="2347" spans="7:7" x14ac:dyDescent="0.3">
      <c r="G2347" s="23">
        <v>2346</v>
      </c>
    </row>
    <row r="2348" spans="7:7" x14ac:dyDescent="0.3">
      <c r="G2348" s="23">
        <v>2347</v>
      </c>
    </row>
    <row r="2349" spans="7:7" x14ac:dyDescent="0.3">
      <c r="G2349" s="23">
        <v>2348</v>
      </c>
    </row>
    <row r="2350" spans="7:7" x14ac:dyDescent="0.3">
      <c r="G2350" s="23">
        <v>2349</v>
      </c>
    </row>
    <row r="2351" spans="7:7" x14ac:dyDescent="0.3">
      <c r="G2351" s="23">
        <v>2350</v>
      </c>
    </row>
    <row r="2352" spans="7:7" x14ac:dyDescent="0.3">
      <c r="G2352" s="23">
        <v>2351</v>
      </c>
    </row>
    <row r="2353" spans="7:7" x14ac:dyDescent="0.3">
      <c r="G2353" s="23">
        <v>2352</v>
      </c>
    </row>
    <row r="2354" spans="7:7" x14ac:dyDescent="0.3">
      <c r="G2354" s="23">
        <v>2353</v>
      </c>
    </row>
    <row r="2355" spans="7:7" x14ac:dyDescent="0.3">
      <c r="G2355" s="23">
        <v>2354</v>
      </c>
    </row>
    <row r="2356" spans="7:7" x14ac:dyDescent="0.3">
      <c r="G2356" s="23">
        <v>2355</v>
      </c>
    </row>
    <row r="2357" spans="7:7" x14ac:dyDescent="0.3">
      <c r="G2357" s="23">
        <v>2356</v>
      </c>
    </row>
    <row r="2358" spans="7:7" x14ac:dyDescent="0.3">
      <c r="G2358" s="23">
        <v>2357</v>
      </c>
    </row>
    <row r="2359" spans="7:7" x14ac:dyDescent="0.3">
      <c r="G2359" s="23">
        <v>2358</v>
      </c>
    </row>
    <row r="2360" spans="7:7" x14ac:dyDescent="0.3">
      <c r="G2360" s="23">
        <v>2359</v>
      </c>
    </row>
    <row r="2361" spans="7:7" x14ac:dyDescent="0.3">
      <c r="G2361" s="23">
        <v>2360</v>
      </c>
    </row>
    <row r="2362" spans="7:7" x14ac:dyDescent="0.3">
      <c r="G2362" s="23">
        <v>2361</v>
      </c>
    </row>
    <row r="2363" spans="7:7" x14ac:dyDescent="0.3">
      <c r="G2363" s="23">
        <v>2362</v>
      </c>
    </row>
    <row r="2364" spans="7:7" x14ac:dyDescent="0.3">
      <c r="G2364" s="23">
        <v>2363</v>
      </c>
    </row>
    <row r="2365" spans="7:7" x14ac:dyDescent="0.3">
      <c r="G2365" s="23">
        <v>2364</v>
      </c>
    </row>
    <row r="2366" spans="7:7" x14ac:dyDescent="0.3">
      <c r="G2366" s="23">
        <v>2365</v>
      </c>
    </row>
    <row r="2367" spans="7:7" x14ac:dyDescent="0.3">
      <c r="G2367" s="23">
        <v>2366</v>
      </c>
    </row>
    <row r="2368" spans="7:7" x14ac:dyDescent="0.3">
      <c r="G2368" s="23">
        <v>2367</v>
      </c>
    </row>
    <row r="2369" spans="7:7" x14ac:dyDescent="0.3">
      <c r="G2369" s="23">
        <v>2368</v>
      </c>
    </row>
    <row r="2370" spans="7:7" x14ac:dyDescent="0.3">
      <c r="G2370" s="23">
        <v>2369</v>
      </c>
    </row>
    <row r="2371" spans="7:7" x14ac:dyDescent="0.3">
      <c r="G2371" s="23">
        <v>2370</v>
      </c>
    </row>
    <row r="2372" spans="7:7" x14ac:dyDescent="0.3">
      <c r="G2372" s="23">
        <v>2371</v>
      </c>
    </row>
    <row r="2373" spans="7:7" x14ac:dyDescent="0.3">
      <c r="G2373" s="23">
        <v>2372</v>
      </c>
    </row>
    <row r="2374" spans="7:7" x14ac:dyDescent="0.3">
      <c r="G2374" s="23">
        <v>2373</v>
      </c>
    </row>
    <row r="2375" spans="7:7" x14ac:dyDescent="0.3">
      <c r="G2375" s="23">
        <v>2374</v>
      </c>
    </row>
    <row r="2376" spans="7:7" x14ac:dyDescent="0.3">
      <c r="G2376" s="23">
        <v>2375</v>
      </c>
    </row>
    <row r="2377" spans="7:7" x14ac:dyDescent="0.3">
      <c r="G2377" s="23">
        <v>2376</v>
      </c>
    </row>
    <row r="2378" spans="7:7" x14ac:dyDescent="0.3">
      <c r="G2378" s="23">
        <v>2377</v>
      </c>
    </row>
    <row r="2379" spans="7:7" x14ac:dyDescent="0.3">
      <c r="G2379" s="23">
        <v>2378</v>
      </c>
    </row>
    <row r="2380" spans="7:7" x14ac:dyDescent="0.3">
      <c r="G2380" s="23">
        <v>2379</v>
      </c>
    </row>
    <row r="2381" spans="7:7" x14ac:dyDescent="0.3">
      <c r="G2381" s="23">
        <v>2380</v>
      </c>
    </row>
    <row r="2382" spans="7:7" x14ac:dyDescent="0.3">
      <c r="G2382" s="23">
        <v>2381</v>
      </c>
    </row>
    <row r="2383" spans="7:7" x14ac:dyDescent="0.3">
      <c r="G2383" s="23">
        <v>2382</v>
      </c>
    </row>
    <row r="2384" spans="7:7" x14ac:dyDescent="0.3">
      <c r="G2384" s="23">
        <v>2383</v>
      </c>
    </row>
    <row r="2385" spans="7:7" x14ac:dyDescent="0.3">
      <c r="G2385" s="23">
        <v>2384</v>
      </c>
    </row>
    <row r="2386" spans="7:7" x14ac:dyDescent="0.3">
      <c r="G2386" s="23">
        <v>2385</v>
      </c>
    </row>
    <row r="2387" spans="7:7" x14ac:dyDescent="0.3">
      <c r="G2387" s="23">
        <v>2386</v>
      </c>
    </row>
    <row r="2388" spans="7:7" x14ac:dyDescent="0.3">
      <c r="G2388" s="23">
        <v>2387</v>
      </c>
    </row>
    <row r="2389" spans="7:7" x14ac:dyDescent="0.3">
      <c r="G2389" s="23">
        <v>2388</v>
      </c>
    </row>
    <row r="2390" spans="7:7" x14ac:dyDescent="0.3">
      <c r="G2390" s="23">
        <v>2389</v>
      </c>
    </row>
    <row r="2391" spans="7:7" x14ac:dyDescent="0.3">
      <c r="G2391" s="23">
        <v>2390</v>
      </c>
    </row>
    <row r="2392" spans="7:7" x14ac:dyDescent="0.3">
      <c r="G2392" s="23">
        <v>2391</v>
      </c>
    </row>
    <row r="2393" spans="7:7" x14ac:dyDescent="0.3">
      <c r="G2393" s="23">
        <v>2392</v>
      </c>
    </row>
    <row r="2394" spans="7:7" x14ac:dyDescent="0.3">
      <c r="G2394" s="23">
        <v>2393</v>
      </c>
    </row>
    <row r="2395" spans="7:7" x14ac:dyDescent="0.3">
      <c r="G2395" s="23">
        <v>2394</v>
      </c>
    </row>
    <row r="2396" spans="7:7" x14ac:dyDescent="0.3">
      <c r="G2396" s="23">
        <v>2395</v>
      </c>
    </row>
    <row r="2397" spans="7:7" x14ac:dyDescent="0.3">
      <c r="G2397" s="23">
        <v>2396</v>
      </c>
    </row>
    <row r="2398" spans="7:7" x14ac:dyDescent="0.3">
      <c r="G2398" s="23">
        <v>2397</v>
      </c>
    </row>
    <row r="2399" spans="7:7" x14ac:dyDescent="0.3">
      <c r="G2399" s="23">
        <v>2398</v>
      </c>
    </row>
    <row r="2400" spans="7:7" x14ac:dyDescent="0.3">
      <c r="G2400" s="23">
        <v>2399</v>
      </c>
    </row>
    <row r="2401" spans="7:7" x14ac:dyDescent="0.3">
      <c r="G2401" s="23">
        <v>2400</v>
      </c>
    </row>
    <row r="2402" spans="7:7" x14ac:dyDescent="0.3">
      <c r="G2402" s="23">
        <v>2401</v>
      </c>
    </row>
    <row r="2403" spans="7:7" x14ac:dyDescent="0.3">
      <c r="G2403" s="23">
        <v>2402</v>
      </c>
    </row>
    <row r="2404" spans="7:7" x14ac:dyDescent="0.3">
      <c r="G2404" s="23">
        <v>2403</v>
      </c>
    </row>
    <row r="2405" spans="7:7" x14ac:dyDescent="0.3">
      <c r="G2405" s="23">
        <v>2404</v>
      </c>
    </row>
    <row r="2406" spans="7:7" x14ac:dyDescent="0.3">
      <c r="G2406" s="23">
        <v>2405</v>
      </c>
    </row>
    <row r="2407" spans="7:7" x14ac:dyDescent="0.3">
      <c r="G2407" s="23">
        <v>2406</v>
      </c>
    </row>
    <row r="2408" spans="7:7" x14ac:dyDescent="0.3">
      <c r="G2408" s="23">
        <v>2407</v>
      </c>
    </row>
    <row r="2409" spans="7:7" x14ac:dyDescent="0.3">
      <c r="G2409" s="23">
        <v>2408</v>
      </c>
    </row>
    <row r="2410" spans="7:7" x14ac:dyDescent="0.3">
      <c r="G2410" s="23">
        <v>2409</v>
      </c>
    </row>
    <row r="2411" spans="7:7" x14ac:dyDescent="0.3">
      <c r="G2411" s="23">
        <v>2410</v>
      </c>
    </row>
    <row r="2412" spans="7:7" x14ac:dyDescent="0.3">
      <c r="G2412" s="23">
        <v>2411</v>
      </c>
    </row>
    <row r="2413" spans="7:7" x14ac:dyDescent="0.3">
      <c r="G2413" s="23">
        <v>2412</v>
      </c>
    </row>
    <row r="2414" spans="7:7" x14ac:dyDescent="0.3">
      <c r="G2414" s="23">
        <v>2413</v>
      </c>
    </row>
    <row r="2415" spans="7:7" x14ac:dyDescent="0.3">
      <c r="G2415" s="23">
        <v>2414</v>
      </c>
    </row>
    <row r="2416" spans="7:7" x14ac:dyDescent="0.3">
      <c r="G2416" s="23">
        <v>2415</v>
      </c>
    </row>
    <row r="2417" spans="7:7" x14ac:dyDescent="0.3">
      <c r="G2417" s="23">
        <v>2416</v>
      </c>
    </row>
    <row r="2418" spans="7:7" x14ac:dyDescent="0.3">
      <c r="G2418" s="23">
        <v>2417</v>
      </c>
    </row>
    <row r="2419" spans="7:7" x14ac:dyDescent="0.3">
      <c r="G2419" s="23">
        <v>2418</v>
      </c>
    </row>
    <row r="2420" spans="7:7" x14ac:dyDescent="0.3">
      <c r="G2420" s="23">
        <v>2419</v>
      </c>
    </row>
    <row r="2421" spans="7:7" x14ac:dyDescent="0.3">
      <c r="G2421" s="23">
        <v>2420</v>
      </c>
    </row>
    <row r="2422" spans="7:7" x14ac:dyDescent="0.3">
      <c r="G2422" s="23">
        <v>2421</v>
      </c>
    </row>
    <row r="2423" spans="7:7" x14ac:dyDescent="0.3">
      <c r="G2423" s="23">
        <v>2422</v>
      </c>
    </row>
    <row r="2424" spans="7:7" x14ac:dyDescent="0.3">
      <c r="G2424" s="23">
        <v>2423</v>
      </c>
    </row>
    <row r="2425" spans="7:7" x14ac:dyDescent="0.3">
      <c r="G2425" s="23">
        <v>2424</v>
      </c>
    </row>
    <row r="2426" spans="7:7" x14ac:dyDescent="0.3">
      <c r="G2426" s="23">
        <v>2425</v>
      </c>
    </row>
    <row r="2427" spans="7:7" x14ac:dyDescent="0.3">
      <c r="G2427" s="23">
        <v>2426</v>
      </c>
    </row>
    <row r="2428" spans="7:7" x14ac:dyDescent="0.3">
      <c r="G2428" s="23">
        <v>2427</v>
      </c>
    </row>
    <row r="2429" spans="7:7" x14ac:dyDescent="0.3">
      <c r="G2429" s="23">
        <v>2428</v>
      </c>
    </row>
    <row r="2430" spans="7:7" x14ac:dyDescent="0.3">
      <c r="G2430" s="23">
        <v>2429</v>
      </c>
    </row>
    <row r="2431" spans="7:7" x14ac:dyDescent="0.3">
      <c r="G2431" s="23">
        <v>2430</v>
      </c>
    </row>
    <row r="2432" spans="7:7" x14ac:dyDescent="0.3">
      <c r="G2432" s="23">
        <v>2431</v>
      </c>
    </row>
    <row r="2433" spans="7:7" x14ac:dyDescent="0.3">
      <c r="G2433" s="23">
        <v>2432</v>
      </c>
    </row>
    <row r="2434" spans="7:7" x14ac:dyDescent="0.3">
      <c r="G2434" s="23">
        <v>2433</v>
      </c>
    </row>
    <row r="2435" spans="7:7" x14ac:dyDescent="0.3">
      <c r="G2435" s="23">
        <v>2434</v>
      </c>
    </row>
    <row r="2436" spans="7:7" x14ac:dyDescent="0.3">
      <c r="G2436" s="23">
        <v>2435</v>
      </c>
    </row>
    <row r="2437" spans="7:7" x14ac:dyDescent="0.3">
      <c r="G2437" s="23">
        <v>2436</v>
      </c>
    </row>
    <row r="2438" spans="7:7" x14ac:dyDescent="0.3">
      <c r="G2438" s="23">
        <v>2437</v>
      </c>
    </row>
    <row r="2439" spans="7:7" x14ac:dyDescent="0.3">
      <c r="G2439" s="23">
        <v>2438</v>
      </c>
    </row>
    <row r="2440" spans="7:7" x14ac:dyDescent="0.3">
      <c r="G2440" s="23">
        <v>2439</v>
      </c>
    </row>
    <row r="2441" spans="7:7" x14ac:dyDescent="0.3">
      <c r="G2441" s="23">
        <v>2440</v>
      </c>
    </row>
    <row r="2442" spans="7:7" x14ac:dyDescent="0.3">
      <c r="G2442" s="23">
        <v>2441</v>
      </c>
    </row>
    <row r="2443" spans="7:7" x14ac:dyDescent="0.3">
      <c r="G2443" s="23">
        <v>2442</v>
      </c>
    </row>
    <row r="2444" spans="7:7" x14ac:dyDescent="0.3">
      <c r="G2444" s="23">
        <v>2443</v>
      </c>
    </row>
    <row r="2445" spans="7:7" x14ac:dyDescent="0.3">
      <c r="G2445" s="23">
        <v>2444</v>
      </c>
    </row>
    <row r="2446" spans="7:7" x14ac:dyDescent="0.3">
      <c r="G2446" s="23">
        <v>2445</v>
      </c>
    </row>
    <row r="2447" spans="7:7" x14ac:dyDescent="0.3">
      <c r="G2447" s="23">
        <v>2446</v>
      </c>
    </row>
    <row r="2448" spans="7:7" x14ac:dyDescent="0.3">
      <c r="G2448" s="23">
        <v>2447</v>
      </c>
    </row>
    <row r="2449" spans="7:7" x14ac:dyDescent="0.3">
      <c r="G2449" s="23">
        <v>2448</v>
      </c>
    </row>
    <row r="2450" spans="7:7" x14ac:dyDescent="0.3">
      <c r="G2450" s="23">
        <v>2449</v>
      </c>
    </row>
    <row r="2451" spans="7:7" x14ac:dyDescent="0.3">
      <c r="G2451" s="23">
        <v>2450</v>
      </c>
    </row>
    <row r="2452" spans="7:7" x14ac:dyDescent="0.3">
      <c r="G2452" s="23">
        <v>2451</v>
      </c>
    </row>
    <row r="2453" spans="7:7" x14ac:dyDescent="0.3">
      <c r="G2453" s="23">
        <v>2452</v>
      </c>
    </row>
    <row r="2454" spans="7:7" x14ac:dyDescent="0.3">
      <c r="G2454" s="23">
        <v>2453</v>
      </c>
    </row>
    <row r="2455" spans="7:7" x14ac:dyDescent="0.3">
      <c r="G2455" s="23">
        <v>2454</v>
      </c>
    </row>
    <row r="2456" spans="7:7" x14ac:dyDescent="0.3">
      <c r="G2456" s="23">
        <v>2455</v>
      </c>
    </row>
    <row r="2457" spans="7:7" x14ac:dyDescent="0.3">
      <c r="G2457" s="23">
        <v>2456</v>
      </c>
    </row>
    <row r="2458" spans="7:7" x14ac:dyDescent="0.3">
      <c r="G2458" s="23">
        <v>2457</v>
      </c>
    </row>
    <row r="2459" spans="7:7" x14ac:dyDescent="0.3">
      <c r="G2459" s="23">
        <v>2458</v>
      </c>
    </row>
    <row r="2460" spans="7:7" x14ac:dyDescent="0.3">
      <c r="G2460" s="23">
        <v>2459</v>
      </c>
    </row>
    <row r="2461" spans="7:7" x14ac:dyDescent="0.3">
      <c r="G2461" s="23">
        <v>2460</v>
      </c>
    </row>
    <row r="2462" spans="7:7" x14ac:dyDescent="0.3">
      <c r="G2462" s="23">
        <v>2461</v>
      </c>
    </row>
    <row r="2463" spans="7:7" x14ac:dyDescent="0.3">
      <c r="G2463" s="23">
        <v>2462</v>
      </c>
    </row>
    <row r="2464" spans="7:7" x14ac:dyDescent="0.3">
      <c r="G2464" s="23">
        <v>2463</v>
      </c>
    </row>
    <row r="2465" spans="7:7" x14ac:dyDescent="0.3">
      <c r="G2465" s="23">
        <v>2464</v>
      </c>
    </row>
    <row r="2466" spans="7:7" x14ac:dyDescent="0.3">
      <c r="G2466" s="23">
        <v>2465</v>
      </c>
    </row>
    <row r="2467" spans="7:7" x14ac:dyDescent="0.3">
      <c r="G2467" s="23">
        <v>2466</v>
      </c>
    </row>
    <row r="2468" spans="7:7" x14ac:dyDescent="0.3">
      <c r="G2468" s="23">
        <v>2467</v>
      </c>
    </row>
    <row r="2469" spans="7:7" x14ac:dyDescent="0.3">
      <c r="G2469" s="23">
        <v>2468</v>
      </c>
    </row>
    <row r="2470" spans="7:7" x14ac:dyDescent="0.3">
      <c r="G2470" s="23">
        <v>2469</v>
      </c>
    </row>
    <row r="2471" spans="7:7" x14ac:dyDescent="0.3">
      <c r="G2471" s="23">
        <v>2470</v>
      </c>
    </row>
    <row r="2472" spans="7:7" x14ac:dyDescent="0.3">
      <c r="G2472" s="23">
        <v>2471</v>
      </c>
    </row>
    <row r="2473" spans="7:7" x14ac:dyDescent="0.3">
      <c r="G2473" s="23">
        <v>2472</v>
      </c>
    </row>
    <row r="2474" spans="7:7" x14ac:dyDescent="0.3">
      <c r="G2474" s="23">
        <v>2473</v>
      </c>
    </row>
    <row r="2475" spans="7:7" x14ac:dyDescent="0.3">
      <c r="G2475" s="23">
        <v>2474</v>
      </c>
    </row>
    <row r="2476" spans="7:7" x14ac:dyDescent="0.3">
      <c r="G2476" s="23">
        <v>2475</v>
      </c>
    </row>
    <row r="2477" spans="7:7" x14ac:dyDescent="0.3">
      <c r="G2477" s="23">
        <v>2476</v>
      </c>
    </row>
    <row r="2478" spans="7:7" x14ac:dyDescent="0.3">
      <c r="G2478" s="23">
        <v>2477</v>
      </c>
    </row>
    <row r="2479" spans="7:7" x14ac:dyDescent="0.3">
      <c r="G2479" s="23">
        <v>2478</v>
      </c>
    </row>
    <row r="2480" spans="7:7" x14ac:dyDescent="0.3">
      <c r="G2480" s="23">
        <v>2479</v>
      </c>
    </row>
    <row r="2481" spans="7:7" x14ac:dyDescent="0.3">
      <c r="G2481" s="23">
        <v>2480</v>
      </c>
    </row>
    <row r="2482" spans="7:7" x14ac:dyDescent="0.3">
      <c r="G2482" s="23">
        <v>2481</v>
      </c>
    </row>
    <row r="2483" spans="7:7" x14ac:dyDescent="0.3">
      <c r="G2483" s="23">
        <v>2482</v>
      </c>
    </row>
    <row r="2484" spans="7:7" x14ac:dyDescent="0.3">
      <c r="G2484" s="23">
        <v>2483</v>
      </c>
    </row>
    <row r="2485" spans="7:7" x14ac:dyDescent="0.3">
      <c r="G2485" s="23">
        <v>2484</v>
      </c>
    </row>
    <row r="2486" spans="7:7" x14ac:dyDescent="0.3">
      <c r="G2486" s="23">
        <v>2485</v>
      </c>
    </row>
    <row r="2487" spans="7:7" x14ac:dyDescent="0.3">
      <c r="G2487" s="23">
        <v>2486</v>
      </c>
    </row>
    <row r="2488" spans="7:7" x14ac:dyDescent="0.3">
      <c r="G2488" s="23">
        <v>2487</v>
      </c>
    </row>
    <row r="2489" spans="7:7" x14ac:dyDescent="0.3">
      <c r="G2489" s="23">
        <v>2488</v>
      </c>
    </row>
    <row r="2490" spans="7:7" x14ac:dyDescent="0.3">
      <c r="G2490" s="23">
        <v>2489</v>
      </c>
    </row>
    <row r="2491" spans="7:7" x14ac:dyDescent="0.3">
      <c r="G2491" s="23">
        <v>2490</v>
      </c>
    </row>
    <row r="2492" spans="7:7" x14ac:dyDescent="0.3">
      <c r="G2492" s="23">
        <v>2491</v>
      </c>
    </row>
    <row r="2493" spans="7:7" x14ac:dyDescent="0.3">
      <c r="G2493" s="23">
        <v>2492</v>
      </c>
    </row>
    <row r="2494" spans="7:7" x14ac:dyDescent="0.3">
      <c r="G2494" s="23">
        <v>2493</v>
      </c>
    </row>
    <row r="2495" spans="7:7" x14ac:dyDescent="0.3">
      <c r="G2495" s="23">
        <v>2494</v>
      </c>
    </row>
    <row r="2496" spans="7:7" x14ac:dyDescent="0.3">
      <c r="G2496" s="23">
        <v>2495</v>
      </c>
    </row>
    <row r="2497" spans="7:7" x14ac:dyDescent="0.3">
      <c r="G2497" s="23">
        <v>2496</v>
      </c>
    </row>
    <row r="2498" spans="7:7" x14ac:dyDescent="0.3">
      <c r="G2498" s="23">
        <v>2497</v>
      </c>
    </row>
    <row r="2499" spans="7:7" x14ac:dyDescent="0.3">
      <c r="G2499" s="23">
        <v>2498</v>
      </c>
    </row>
    <row r="2500" spans="7:7" x14ac:dyDescent="0.3">
      <c r="G2500" s="23">
        <v>2499</v>
      </c>
    </row>
    <row r="2501" spans="7:7" x14ac:dyDescent="0.3">
      <c r="G2501" s="23">
        <v>2500</v>
      </c>
    </row>
    <row r="2502" spans="7:7" x14ac:dyDescent="0.3">
      <c r="G2502" s="23">
        <v>2501</v>
      </c>
    </row>
    <row r="2503" spans="7:7" x14ac:dyDescent="0.3">
      <c r="G2503" s="23">
        <v>2502</v>
      </c>
    </row>
    <row r="2504" spans="7:7" x14ac:dyDescent="0.3">
      <c r="G2504" s="23">
        <v>2503</v>
      </c>
    </row>
    <row r="2505" spans="7:7" x14ac:dyDescent="0.3">
      <c r="G2505" s="23">
        <v>2504</v>
      </c>
    </row>
    <row r="2506" spans="7:7" x14ac:dyDescent="0.3">
      <c r="G2506" s="23">
        <v>2505</v>
      </c>
    </row>
    <row r="2507" spans="7:7" x14ac:dyDescent="0.3">
      <c r="G2507" s="23">
        <v>2506</v>
      </c>
    </row>
    <row r="2508" spans="7:7" x14ac:dyDescent="0.3">
      <c r="G2508" s="23">
        <v>2507</v>
      </c>
    </row>
    <row r="2509" spans="7:7" x14ac:dyDescent="0.3">
      <c r="G2509" s="23">
        <v>2508</v>
      </c>
    </row>
    <row r="2510" spans="7:7" x14ac:dyDescent="0.3">
      <c r="G2510" s="23">
        <v>2509</v>
      </c>
    </row>
    <row r="2511" spans="7:7" x14ac:dyDescent="0.3">
      <c r="G2511" s="23">
        <v>2510</v>
      </c>
    </row>
    <row r="2512" spans="7:7" x14ac:dyDescent="0.3">
      <c r="G2512" s="23">
        <v>2511</v>
      </c>
    </row>
    <row r="2513" spans="7:7" x14ac:dyDescent="0.3">
      <c r="G2513" s="23">
        <v>2512</v>
      </c>
    </row>
    <row r="2514" spans="7:7" x14ac:dyDescent="0.3">
      <c r="G2514" s="23">
        <v>2513</v>
      </c>
    </row>
    <row r="2515" spans="7:7" x14ac:dyDescent="0.3">
      <c r="G2515" s="23">
        <v>2514</v>
      </c>
    </row>
    <row r="2516" spans="7:7" x14ac:dyDescent="0.3">
      <c r="G2516" s="23">
        <v>2515</v>
      </c>
    </row>
    <row r="2517" spans="7:7" x14ac:dyDescent="0.3">
      <c r="G2517" s="23">
        <v>2516</v>
      </c>
    </row>
    <row r="2518" spans="7:7" x14ac:dyDescent="0.3">
      <c r="G2518" s="23">
        <v>2517</v>
      </c>
    </row>
    <row r="2519" spans="7:7" x14ac:dyDescent="0.3">
      <c r="G2519" s="23">
        <v>2518</v>
      </c>
    </row>
    <row r="2520" spans="7:7" x14ac:dyDescent="0.3">
      <c r="G2520" s="23">
        <v>2519</v>
      </c>
    </row>
    <row r="2521" spans="7:7" x14ac:dyDescent="0.3">
      <c r="G2521" s="23">
        <v>2520</v>
      </c>
    </row>
    <row r="2522" spans="7:7" x14ac:dyDescent="0.3">
      <c r="G2522" s="23">
        <v>2521</v>
      </c>
    </row>
    <row r="2523" spans="7:7" x14ac:dyDescent="0.3">
      <c r="G2523" s="23">
        <v>2522</v>
      </c>
    </row>
    <row r="2524" spans="7:7" x14ac:dyDescent="0.3">
      <c r="G2524" s="23">
        <v>2523</v>
      </c>
    </row>
    <row r="2525" spans="7:7" x14ac:dyDescent="0.3">
      <c r="G2525" s="23">
        <v>2524</v>
      </c>
    </row>
    <row r="2526" spans="7:7" x14ac:dyDescent="0.3">
      <c r="G2526" s="23">
        <v>2525</v>
      </c>
    </row>
    <row r="2527" spans="7:7" x14ac:dyDescent="0.3">
      <c r="G2527" s="23">
        <v>2526</v>
      </c>
    </row>
    <row r="2528" spans="7:7" x14ac:dyDescent="0.3">
      <c r="G2528" s="23">
        <v>2527</v>
      </c>
    </row>
    <row r="2529" spans="7:7" x14ac:dyDescent="0.3">
      <c r="G2529" s="23">
        <v>2528</v>
      </c>
    </row>
    <row r="2530" spans="7:7" x14ac:dyDescent="0.3">
      <c r="G2530" s="23">
        <v>2529</v>
      </c>
    </row>
    <row r="2531" spans="7:7" x14ac:dyDescent="0.3">
      <c r="G2531" s="23">
        <v>2530</v>
      </c>
    </row>
    <row r="2532" spans="7:7" x14ac:dyDescent="0.3">
      <c r="G2532" s="23">
        <v>2531</v>
      </c>
    </row>
    <row r="2533" spans="7:7" x14ac:dyDescent="0.3">
      <c r="G2533" s="23">
        <v>2532</v>
      </c>
    </row>
    <row r="2534" spans="7:7" x14ac:dyDescent="0.3">
      <c r="G2534" s="23">
        <v>2533</v>
      </c>
    </row>
    <row r="2535" spans="7:7" x14ac:dyDescent="0.3">
      <c r="G2535" s="23">
        <v>2534</v>
      </c>
    </row>
    <row r="2536" spans="7:7" x14ac:dyDescent="0.3">
      <c r="G2536" s="23">
        <v>2535</v>
      </c>
    </row>
    <row r="2537" spans="7:7" x14ac:dyDescent="0.3">
      <c r="G2537" s="23">
        <v>2536</v>
      </c>
    </row>
    <row r="2538" spans="7:7" x14ac:dyDescent="0.3">
      <c r="G2538" s="23">
        <v>2537</v>
      </c>
    </row>
    <row r="2539" spans="7:7" x14ac:dyDescent="0.3">
      <c r="G2539" s="23">
        <v>2538</v>
      </c>
    </row>
    <row r="2540" spans="7:7" x14ac:dyDescent="0.3">
      <c r="G2540" s="23">
        <v>2539</v>
      </c>
    </row>
    <row r="2541" spans="7:7" x14ac:dyDescent="0.3">
      <c r="G2541" s="23">
        <v>2540</v>
      </c>
    </row>
    <row r="2542" spans="7:7" x14ac:dyDescent="0.3">
      <c r="G2542" s="23">
        <v>2541</v>
      </c>
    </row>
    <row r="2543" spans="7:7" x14ac:dyDescent="0.3">
      <c r="G2543" s="23">
        <v>2542</v>
      </c>
    </row>
    <row r="2544" spans="7:7" x14ac:dyDescent="0.3">
      <c r="G2544" s="23">
        <v>2543</v>
      </c>
    </row>
    <row r="2545" spans="7:7" x14ac:dyDescent="0.3">
      <c r="G2545" s="23">
        <v>2544</v>
      </c>
    </row>
    <row r="2546" spans="7:7" x14ac:dyDescent="0.3">
      <c r="G2546" s="23">
        <v>2545</v>
      </c>
    </row>
    <row r="2547" spans="7:7" x14ac:dyDescent="0.3">
      <c r="G2547" s="23">
        <v>2546</v>
      </c>
    </row>
    <row r="2548" spans="7:7" x14ac:dyDescent="0.3">
      <c r="G2548" s="23">
        <v>2547</v>
      </c>
    </row>
    <row r="2549" spans="7:7" x14ac:dyDescent="0.3">
      <c r="G2549" s="23">
        <v>2548</v>
      </c>
    </row>
    <row r="2550" spans="7:7" x14ac:dyDescent="0.3">
      <c r="G2550" s="23">
        <v>2549</v>
      </c>
    </row>
    <row r="2551" spans="7:7" x14ac:dyDescent="0.3">
      <c r="G2551" s="23">
        <v>2550</v>
      </c>
    </row>
    <row r="2552" spans="7:7" x14ac:dyDescent="0.3">
      <c r="G2552" s="23">
        <v>2551</v>
      </c>
    </row>
    <row r="2553" spans="7:7" x14ac:dyDescent="0.3">
      <c r="G2553" s="23">
        <v>2552</v>
      </c>
    </row>
    <row r="2554" spans="7:7" x14ac:dyDescent="0.3">
      <c r="G2554" s="23">
        <v>2553</v>
      </c>
    </row>
    <row r="2555" spans="7:7" x14ac:dyDescent="0.3">
      <c r="G2555" s="23">
        <v>2554</v>
      </c>
    </row>
    <row r="2556" spans="7:7" x14ac:dyDescent="0.3">
      <c r="G2556" s="23">
        <v>2555</v>
      </c>
    </row>
    <row r="2557" spans="7:7" x14ac:dyDescent="0.3">
      <c r="G2557" s="23">
        <v>2556</v>
      </c>
    </row>
    <row r="2558" spans="7:7" x14ac:dyDescent="0.3">
      <c r="G2558" s="23">
        <v>2557</v>
      </c>
    </row>
    <row r="2559" spans="7:7" x14ac:dyDescent="0.3">
      <c r="G2559" s="23">
        <v>2558</v>
      </c>
    </row>
    <row r="2560" spans="7:7" x14ac:dyDescent="0.3">
      <c r="G2560" s="23">
        <v>2559</v>
      </c>
    </row>
    <row r="2561" spans="7:7" x14ac:dyDescent="0.3">
      <c r="G2561" s="23">
        <v>2560</v>
      </c>
    </row>
    <row r="2562" spans="7:7" x14ac:dyDescent="0.3">
      <c r="G2562" s="23">
        <v>2561</v>
      </c>
    </row>
    <row r="2563" spans="7:7" x14ac:dyDescent="0.3">
      <c r="G2563" s="23">
        <v>2562</v>
      </c>
    </row>
    <row r="2564" spans="7:7" x14ac:dyDescent="0.3">
      <c r="G2564" s="23">
        <v>2563</v>
      </c>
    </row>
    <row r="2565" spans="7:7" x14ac:dyDescent="0.3">
      <c r="G2565" s="23">
        <v>2564</v>
      </c>
    </row>
    <row r="2566" spans="7:7" x14ac:dyDescent="0.3">
      <c r="G2566" s="23">
        <v>2565</v>
      </c>
    </row>
    <row r="2567" spans="7:7" x14ac:dyDescent="0.3">
      <c r="G2567" s="23">
        <v>2566</v>
      </c>
    </row>
    <row r="2568" spans="7:7" x14ac:dyDescent="0.3">
      <c r="G2568" s="23">
        <v>2567</v>
      </c>
    </row>
    <row r="2569" spans="7:7" x14ac:dyDescent="0.3">
      <c r="G2569" s="23">
        <v>2568</v>
      </c>
    </row>
    <row r="2570" spans="7:7" x14ac:dyDescent="0.3">
      <c r="G2570" s="23">
        <v>2569</v>
      </c>
    </row>
    <row r="2571" spans="7:7" x14ac:dyDescent="0.3">
      <c r="G2571" s="23">
        <v>2570</v>
      </c>
    </row>
    <row r="2572" spans="7:7" x14ac:dyDescent="0.3">
      <c r="G2572" s="23">
        <v>2571</v>
      </c>
    </row>
    <row r="2573" spans="7:7" x14ac:dyDescent="0.3">
      <c r="G2573" s="23">
        <v>2572</v>
      </c>
    </row>
    <row r="2574" spans="7:7" x14ac:dyDescent="0.3">
      <c r="G2574" s="23">
        <v>2573</v>
      </c>
    </row>
    <row r="2575" spans="7:7" x14ac:dyDescent="0.3">
      <c r="G2575" s="23">
        <v>2574</v>
      </c>
    </row>
    <row r="2576" spans="7:7" x14ac:dyDescent="0.3">
      <c r="G2576" s="23">
        <v>2575</v>
      </c>
    </row>
    <row r="2577" spans="7:7" x14ac:dyDescent="0.3">
      <c r="G2577" s="23">
        <v>2576</v>
      </c>
    </row>
    <row r="2578" spans="7:7" x14ac:dyDescent="0.3">
      <c r="G2578" s="23">
        <v>2577</v>
      </c>
    </row>
    <row r="2579" spans="7:7" x14ac:dyDescent="0.3">
      <c r="G2579" s="23">
        <v>2578</v>
      </c>
    </row>
    <row r="2580" spans="7:7" x14ac:dyDescent="0.3">
      <c r="G2580" s="23">
        <v>2579</v>
      </c>
    </row>
    <row r="2581" spans="7:7" x14ac:dyDescent="0.3">
      <c r="G2581" s="23">
        <v>2580</v>
      </c>
    </row>
    <row r="2582" spans="7:7" x14ac:dyDescent="0.3">
      <c r="G2582" s="23">
        <v>2581</v>
      </c>
    </row>
    <row r="2583" spans="7:7" x14ac:dyDescent="0.3">
      <c r="G2583" s="23">
        <v>2582</v>
      </c>
    </row>
    <row r="2584" spans="7:7" x14ac:dyDescent="0.3">
      <c r="G2584" s="23">
        <v>2583</v>
      </c>
    </row>
    <row r="2585" spans="7:7" x14ac:dyDescent="0.3">
      <c r="G2585" s="23">
        <v>2584</v>
      </c>
    </row>
    <row r="2586" spans="7:7" x14ac:dyDescent="0.3">
      <c r="G2586" s="23">
        <v>2585</v>
      </c>
    </row>
    <row r="2587" spans="7:7" x14ac:dyDescent="0.3">
      <c r="G2587" s="23">
        <v>2586</v>
      </c>
    </row>
    <row r="2588" spans="7:7" x14ac:dyDescent="0.3">
      <c r="G2588" s="23">
        <v>2587</v>
      </c>
    </row>
    <row r="2589" spans="7:7" x14ac:dyDescent="0.3">
      <c r="G2589" s="23">
        <v>2588</v>
      </c>
    </row>
    <row r="2590" spans="7:7" x14ac:dyDescent="0.3">
      <c r="G2590" s="23">
        <v>2589</v>
      </c>
    </row>
    <row r="2591" spans="7:7" x14ac:dyDescent="0.3">
      <c r="G2591" s="23">
        <v>2590</v>
      </c>
    </row>
    <row r="2592" spans="7:7" x14ac:dyDescent="0.3">
      <c r="G2592" s="23">
        <v>2591</v>
      </c>
    </row>
    <row r="2593" spans="7:7" x14ac:dyDescent="0.3">
      <c r="G2593" s="23">
        <v>2592</v>
      </c>
    </row>
    <row r="2594" spans="7:7" x14ac:dyDescent="0.3">
      <c r="G2594" s="23">
        <v>2593</v>
      </c>
    </row>
    <row r="2595" spans="7:7" x14ac:dyDescent="0.3">
      <c r="G2595" s="23">
        <v>2594</v>
      </c>
    </row>
    <row r="2596" spans="7:7" x14ac:dyDescent="0.3">
      <c r="G2596" s="23">
        <v>2595</v>
      </c>
    </row>
    <row r="2597" spans="7:7" x14ac:dyDescent="0.3">
      <c r="G2597" s="23">
        <v>2596</v>
      </c>
    </row>
    <row r="2598" spans="7:7" x14ac:dyDescent="0.3">
      <c r="G2598" s="23">
        <v>2597</v>
      </c>
    </row>
    <row r="2599" spans="7:7" x14ac:dyDescent="0.3">
      <c r="G2599" s="23">
        <v>2598</v>
      </c>
    </row>
    <row r="2600" spans="7:7" x14ac:dyDescent="0.3">
      <c r="G2600" s="23">
        <v>2599</v>
      </c>
    </row>
    <row r="2601" spans="7:7" x14ac:dyDescent="0.3">
      <c r="G2601" s="23">
        <v>2600</v>
      </c>
    </row>
    <row r="2602" spans="7:7" x14ac:dyDescent="0.3">
      <c r="G2602" s="23">
        <v>2601</v>
      </c>
    </row>
    <row r="2603" spans="7:7" x14ac:dyDescent="0.3">
      <c r="G2603" s="23">
        <v>2602</v>
      </c>
    </row>
    <row r="2604" spans="7:7" x14ac:dyDescent="0.3">
      <c r="G2604" s="23">
        <v>2603</v>
      </c>
    </row>
    <row r="2605" spans="7:7" x14ac:dyDescent="0.3">
      <c r="G2605" s="23">
        <v>2604</v>
      </c>
    </row>
    <row r="2606" spans="7:7" x14ac:dyDescent="0.3">
      <c r="G2606" s="23">
        <v>2605</v>
      </c>
    </row>
    <row r="2607" spans="7:7" x14ac:dyDescent="0.3">
      <c r="G2607" s="23">
        <v>2606</v>
      </c>
    </row>
    <row r="2608" spans="7:7" x14ac:dyDescent="0.3">
      <c r="G2608" s="23">
        <v>2607</v>
      </c>
    </row>
    <row r="2609" spans="7:7" x14ac:dyDescent="0.3">
      <c r="G2609" s="23">
        <v>2608</v>
      </c>
    </row>
    <row r="2610" spans="7:7" x14ac:dyDescent="0.3">
      <c r="G2610" s="23">
        <v>2609</v>
      </c>
    </row>
    <row r="2611" spans="7:7" x14ac:dyDescent="0.3">
      <c r="G2611" s="23">
        <v>2610</v>
      </c>
    </row>
    <row r="2612" spans="7:7" x14ac:dyDescent="0.3">
      <c r="G2612" s="23">
        <v>2611</v>
      </c>
    </row>
    <row r="2613" spans="7:7" x14ac:dyDescent="0.3">
      <c r="G2613" s="23">
        <v>2612</v>
      </c>
    </row>
    <row r="2614" spans="7:7" x14ac:dyDescent="0.3">
      <c r="G2614" s="23">
        <v>2613</v>
      </c>
    </row>
    <row r="2615" spans="7:7" x14ac:dyDescent="0.3">
      <c r="G2615" s="23">
        <v>2614</v>
      </c>
    </row>
    <row r="2616" spans="7:7" x14ac:dyDescent="0.3">
      <c r="G2616" s="23">
        <v>2615</v>
      </c>
    </row>
    <row r="2617" spans="7:7" x14ac:dyDescent="0.3">
      <c r="G2617" s="23">
        <v>2616</v>
      </c>
    </row>
    <row r="2618" spans="7:7" x14ac:dyDescent="0.3">
      <c r="G2618" s="23">
        <v>2617</v>
      </c>
    </row>
    <row r="2619" spans="7:7" x14ac:dyDescent="0.3">
      <c r="G2619" s="23">
        <v>2618</v>
      </c>
    </row>
    <row r="2620" spans="7:7" x14ac:dyDescent="0.3">
      <c r="G2620" s="23">
        <v>2619</v>
      </c>
    </row>
    <row r="2621" spans="7:7" x14ac:dyDescent="0.3">
      <c r="G2621" s="23">
        <v>2620</v>
      </c>
    </row>
    <row r="2622" spans="7:7" x14ac:dyDescent="0.3">
      <c r="G2622" s="23">
        <v>2621</v>
      </c>
    </row>
    <row r="2623" spans="7:7" x14ac:dyDescent="0.3">
      <c r="G2623" s="23">
        <v>2622</v>
      </c>
    </row>
    <row r="2624" spans="7:7" x14ac:dyDescent="0.3">
      <c r="G2624" s="23">
        <v>2623</v>
      </c>
    </row>
    <row r="2625" spans="7:7" x14ac:dyDescent="0.3">
      <c r="G2625" s="23">
        <v>2624</v>
      </c>
    </row>
    <row r="2626" spans="7:7" x14ac:dyDescent="0.3">
      <c r="G2626" s="23">
        <v>2625</v>
      </c>
    </row>
    <row r="2627" spans="7:7" x14ac:dyDescent="0.3">
      <c r="G2627" s="23">
        <v>2626</v>
      </c>
    </row>
    <row r="2628" spans="7:7" x14ac:dyDescent="0.3">
      <c r="G2628" s="23">
        <v>2627</v>
      </c>
    </row>
    <row r="2629" spans="7:7" x14ac:dyDescent="0.3">
      <c r="G2629" s="23">
        <v>2628</v>
      </c>
    </row>
    <row r="2630" spans="7:7" x14ac:dyDescent="0.3">
      <c r="G2630" s="23">
        <v>2629</v>
      </c>
    </row>
    <row r="2631" spans="7:7" x14ac:dyDescent="0.3">
      <c r="G2631" s="23">
        <v>2630</v>
      </c>
    </row>
    <row r="2632" spans="7:7" x14ac:dyDescent="0.3">
      <c r="G2632" s="23">
        <v>2631</v>
      </c>
    </row>
    <row r="2633" spans="7:7" x14ac:dyDescent="0.3">
      <c r="G2633" s="23">
        <v>2632</v>
      </c>
    </row>
    <row r="2634" spans="7:7" x14ac:dyDescent="0.3">
      <c r="G2634" s="23">
        <v>2633</v>
      </c>
    </row>
    <row r="2635" spans="7:7" x14ac:dyDescent="0.3">
      <c r="G2635" s="23">
        <v>2634</v>
      </c>
    </row>
    <row r="2636" spans="7:7" x14ac:dyDescent="0.3">
      <c r="G2636" s="23">
        <v>2635</v>
      </c>
    </row>
    <row r="2637" spans="7:7" x14ac:dyDescent="0.3">
      <c r="G2637" s="23">
        <v>2636</v>
      </c>
    </row>
    <row r="2638" spans="7:7" x14ac:dyDescent="0.3">
      <c r="G2638" s="23">
        <v>2637</v>
      </c>
    </row>
    <row r="2639" spans="7:7" x14ac:dyDescent="0.3">
      <c r="G2639" s="23">
        <v>2638</v>
      </c>
    </row>
    <row r="2640" spans="7:7" x14ac:dyDescent="0.3">
      <c r="G2640" s="23">
        <v>2639</v>
      </c>
    </row>
    <row r="2641" spans="7:7" x14ac:dyDescent="0.3">
      <c r="G2641" s="23">
        <v>2640</v>
      </c>
    </row>
    <row r="2642" spans="7:7" x14ac:dyDescent="0.3">
      <c r="G2642" s="23">
        <v>2641</v>
      </c>
    </row>
    <row r="2643" spans="7:7" x14ac:dyDescent="0.3">
      <c r="G2643" s="23">
        <v>2642</v>
      </c>
    </row>
    <row r="2644" spans="7:7" x14ac:dyDescent="0.3">
      <c r="G2644" s="23">
        <v>2643</v>
      </c>
    </row>
    <row r="2645" spans="7:7" x14ac:dyDescent="0.3">
      <c r="G2645" s="23">
        <v>2644</v>
      </c>
    </row>
    <row r="2646" spans="7:7" x14ac:dyDescent="0.3">
      <c r="G2646" s="23">
        <v>2645</v>
      </c>
    </row>
    <row r="2647" spans="7:7" x14ac:dyDescent="0.3">
      <c r="G2647" s="23">
        <v>2646</v>
      </c>
    </row>
    <row r="2648" spans="7:7" x14ac:dyDescent="0.3">
      <c r="G2648" s="23">
        <v>2647</v>
      </c>
    </row>
    <row r="2649" spans="7:7" x14ac:dyDescent="0.3">
      <c r="G2649" s="23">
        <v>2648</v>
      </c>
    </row>
    <row r="2650" spans="7:7" x14ac:dyDescent="0.3">
      <c r="G2650" s="23">
        <v>2649</v>
      </c>
    </row>
    <row r="2651" spans="7:7" x14ac:dyDescent="0.3">
      <c r="G2651" s="23">
        <v>2650</v>
      </c>
    </row>
    <row r="2652" spans="7:7" x14ac:dyDescent="0.3">
      <c r="G2652" s="23">
        <v>2651</v>
      </c>
    </row>
    <row r="2653" spans="7:7" x14ac:dyDescent="0.3">
      <c r="G2653" s="23">
        <v>2652</v>
      </c>
    </row>
    <row r="2654" spans="7:7" x14ac:dyDescent="0.3">
      <c r="G2654" s="23">
        <v>2653</v>
      </c>
    </row>
    <row r="2655" spans="7:7" x14ac:dyDescent="0.3">
      <c r="G2655" s="23">
        <v>2654</v>
      </c>
    </row>
    <row r="2656" spans="7:7" x14ac:dyDescent="0.3">
      <c r="G2656" s="23">
        <v>2655</v>
      </c>
    </row>
    <row r="2657" spans="7:7" x14ac:dyDescent="0.3">
      <c r="G2657" s="23">
        <v>2656</v>
      </c>
    </row>
    <row r="2658" spans="7:7" x14ac:dyDescent="0.3">
      <c r="G2658" s="23">
        <v>2657</v>
      </c>
    </row>
    <row r="2659" spans="7:7" x14ac:dyDescent="0.3">
      <c r="G2659" s="23">
        <v>2658</v>
      </c>
    </row>
    <row r="2660" spans="7:7" x14ac:dyDescent="0.3">
      <c r="G2660" s="23">
        <v>2659</v>
      </c>
    </row>
    <row r="2661" spans="7:7" x14ac:dyDescent="0.3">
      <c r="G2661" s="23">
        <v>2660</v>
      </c>
    </row>
    <row r="2662" spans="7:7" x14ac:dyDescent="0.3">
      <c r="G2662" s="23">
        <v>2661</v>
      </c>
    </row>
    <row r="2663" spans="7:7" x14ac:dyDescent="0.3">
      <c r="G2663" s="23">
        <v>2662</v>
      </c>
    </row>
    <row r="2664" spans="7:7" x14ac:dyDescent="0.3">
      <c r="G2664" s="23">
        <v>2663</v>
      </c>
    </row>
    <row r="2665" spans="7:7" x14ac:dyDescent="0.3">
      <c r="G2665" s="23">
        <v>2664</v>
      </c>
    </row>
    <row r="2666" spans="7:7" x14ac:dyDescent="0.3">
      <c r="G2666" s="23">
        <v>2665</v>
      </c>
    </row>
    <row r="2667" spans="7:7" x14ac:dyDescent="0.3">
      <c r="G2667" s="23">
        <v>2666</v>
      </c>
    </row>
    <row r="2668" spans="7:7" x14ac:dyDescent="0.3">
      <c r="G2668" s="23">
        <v>2667</v>
      </c>
    </row>
    <row r="2669" spans="7:7" x14ac:dyDescent="0.3">
      <c r="G2669" s="23">
        <v>2668</v>
      </c>
    </row>
    <row r="2670" spans="7:7" x14ac:dyDescent="0.3">
      <c r="G2670" s="23">
        <v>2669</v>
      </c>
    </row>
    <row r="2671" spans="7:7" x14ac:dyDescent="0.3">
      <c r="G2671" s="23">
        <v>2670</v>
      </c>
    </row>
    <row r="2672" spans="7:7" x14ac:dyDescent="0.3">
      <c r="G2672" s="23">
        <v>2671</v>
      </c>
    </row>
    <row r="2673" spans="7:7" x14ac:dyDescent="0.3">
      <c r="G2673" s="23">
        <v>2672</v>
      </c>
    </row>
    <row r="2674" spans="7:7" x14ac:dyDescent="0.3">
      <c r="G2674" s="23">
        <v>2673</v>
      </c>
    </row>
    <row r="2675" spans="7:7" x14ac:dyDescent="0.3">
      <c r="G2675" s="23">
        <v>2674</v>
      </c>
    </row>
    <row r="2676" spans="7:7" x14ac:dyDescent="0.3">
      <c r="G2676" s="23">
        <v>2675</v>
      </c>
    </row>
    <row r="2677" spans="7:7" x14ac:dyDescent="0.3">
      <c r="G2677" s="23">
        <v>2676</v>
      </c>
    </row>
    <row r="2678" spans="7:7" x14ac:dyDescent="0.3">
      <c r="G2678" s="23">
        <v>2677</v>
      </c>
    </row>
    <row r="2679" spans="7:7" x14ac:dyDescent="0.3">
      <c r="G2679" s="23">
        <v>2678</v>
      </c>
    </row>
    <row r="2680" spans="7:7" x14ac:dyDescent="0.3">
      <c r="G2680" s="23">
        <v>2679</v>
      </c>
    </row>
    <row r="2681" spans="7:7" x14ac:dyDescent="0.3">
      <c r="G2681" s="23">
        <v>2680</v>
      </c>
    </row>
    <row r="2682" spans="7:7" x14ac:dyDescent="0.3">
      <c r="G2682" s="23">
        <v>2681</v>
      </c>
    </row>
    <row r="2683" spans="7:7" x14ac:dyDescent="0.3">
      <c r="G2683" s="23">
        <v>2682</v>
      </c>
    </row>
    <row r="2684" spans="7:7" x14ac:dyDescent="0.3">
      <c r="G2684" s="23">
        <v>2683</v>
      </c>
    </row>
    <row r="2685" spans="7:7" x14ac:dyDescent="0.3">
      <c r="G2685" s="23">
        <v>2684</v>
      </c>
    </row>
    <row r="2686" spans="7:7" x14ac:dyDescent="0.3">
      <c r="G2686" s="23">
        <v>2685</v>
      </c>
    </row>
    <row r="2687" spans="7:7" x14ac:dyDescent="0.3">
      <c r="G2687" s="23">
        <v>2686</v>
      </c>
    </row>
    <row r="2688" spans="7:7" x14ac:dyDescent="0.3">
      <c r="G2688" s="23">
        <v>2687</v>
      </c>
    </row>
    <row r="2689" spans="7:7" x14ac:dyDescent="0.3">
      <c r="G2689" s="23">
        <v>2688</v>
      </c>
    </row>
    <row r="2690" spans="7:7" x14ac:dyDescent="0.3">
      <c r="G2690" s="23">
        <v>2689</v>
      </c>
    </row>
    <row r="2691" spans="7:7" x14ac:dyDescent="0.3">
      <c r="G2691" s="23">
        <v>2690</v>
      </c>
    </row>
    <row r="2692" spans="7:7" x14ac:dyDescent="0.3">
      <c r="G2692" s="23">
        <v>2691</v>
      </c>
    </row>
    <row r="2693" spans="7:7" x14ac:dyDescent="0.3">
      <c r="G2693" s="23">
        <v>2692</v>
      </c>
    </row>
    <row r="2694" spans="7:7" x14ac:dyDescent="0.3">
      <c r="G2694" s="23">
        <v>2693</v>
      </c>
    </row>
    <row r="2695" spans="7:7" x14ac:dyDescent="0.3">
      <c r="G2695" s="23">
        <v>2694</v>
      </c>
    </row>
    <row r="2696" spans="7:7" x14ac:dyDescent="0.3">
      <c r="G2696" s="23">
        <v>2695</v>
      </c>
    </row>
    <row r="2697" spans="7:7" x14ac:dyDescent="0.3">
      <c r="G2697" s="23">
        <v>2696</v>
      </c>
    </row>
    <row r="2698" spans="7:7" x14ac:dyDescent="0.3">
      <c r="G2698" s="23">
        <v>2697</v>
      </c>
    </row>
    <row r="2699" spans="7:7" x14ac:dyDescent="0.3">
      <c r="G2699" s="23">
        <v>2698</v>
      </c>
    </row>
    <row r="2700" spans="7:7" x14ac:dyDescent="0.3">
      <c r="G2700" s="23">
        <v>2699</v>
      </c>
    </row>
    <row r="2701" spans="7:7" x14ac:dyDescent="0.3">
      <c r="G2701" s="23">
        <v>2700</v>
      </c>
    </row>
    <row r="2702" spans="7:7" x14ac:dyDescent="0.3">
      <c r="G2702" s="23">
        <v>2701</v>
      </c>
    </row>
    <row r="2703" spans="7:7" x14ac:dyDescent="0.3">
      <c r="G2703" s="23">
        <v>2702</v>
      </c>
    </row>
    <row r="2704" spans="7:7" x14ac:dyDescent="0.3">
      <c r="G2704" s="23">
        <v>2703</v>
      </c>
    </row>
    <row r="2705" spans="7:7" x14ac:dyDescent="0.3">
      <c r="G2705" s="23">
        <v>2704</v>
      </c>
    </row>
    <row r="2706" spans="7:7" x14ac:dyDescent="0.3">
      <c r="G2706" s="23">
        <v>2705</v>
      </c>
    </row>
    <row r="2707" spans="7:7" x14ac:dyDescent="0.3">
      <c r="G2707" s="23">
        <v>2706</v>
      </c>
    </row>
    <row r="2708" spans="7:7" x14ac:dyDescent="0.3">
      <c r="G2708" s="23">
        <v>2707</v>
      </c>
    </row>
    <row r="2709" spans="7:7" x14ac:dyDescent="0.3">
      <c r="G2709" s="23">
        <v>2708</v>
      </c>
    </row>
    <row r="2710" spans="7:7" x14ac:dyDescent="0.3">
      <c r="G2710" s="23">
        <v>2709</v>
      </c>
    </row>
    <row r="2711" spans="7:7" x14ac:dyDescent="0.3">
      <c r="G2711" s="23">
        <v>2710</v>
      </c>
    </row>
    <row r="2712" spans="7:7" x14ac:dyDescent="0.3">
      <c r="G2712" s="23">
        <v>2711</v>
      </c>
    </row>
    <row r="2713" spans="7:7" x14ac:dyDescent="0.3">
      <c r="G2713" s="23">
        <v>2712</v>
      </c>
    </row>
    <row r="2714" spans="7:7" x14ac:dyDescent="0.3">
      <c r="G2714" s="23">
        <v>2713</v>
      </c>
    </row>
    <row r="2715" spans="7:7" x14ac:dyDescent="0.3">
      <c r="G2715" s="23">
        <v>2714</v>
      </c>
    </row>
    <row r="2716" spans="7:7" x14ac:dyDescent="0.3">
      <c r="G2716" s="23">
        <v>2715</v>
      </c>
    </row>
    <row r="2717" spans="7:7" x14ac:dyDescent="0.3">
      <c r="G2717" s="23">
        <v>2716</v>
      </c>
    </row>
    <row r="2718" spans="7:7" x14ac:dyDescent="0.3">
      <c r="G2718" s="23">
        <v>2717</v>
      </c>
    </row>
    <row r="2719" spans="7:7" x14ac:dyDescent="0.3">
      <c r="G2719" s="23">
        <v>2718</v>
      </c>
    </row>
    <row r="2720" spans="7:7" x14ac:dyDescent="0.3">
      <c r="G2720" s="23">
        <v>2719</v>
      </c>
    </row>
    <row r="2721" spans="7:7" x14ac:dyDescent="0.3">
      <c r="G2721" s="23">
        <v>2720</v>
      </c>
    </row>
    <row r="2722" spans="7:7" x14ac:dyDescent="0.3">
      <c r="G2722" s="23">
        <v>2721</v>
      </c>
    </row>
    <row r="2723" spans="7:7" x14ac:dyDescent="0.3">
      <c r="G2723" s="23">
        <v>2722</v>
      </c>
    </row>
    <row r="2724" spans="7:7" x14ac:dyDescent="0.3">
      <c r="G2724" s="23">
        <v>2723</v>
      </c>
    </row>
    <row r="2725" spans="7:7" x14ac:dyDescent="0.3">
      <c r="G2725" s="23">
        <v>2724</v>
      </c>
    </row>
    <row r="2726" spans="7:7" x14ac:dyDescent="0.3">
      <c r="G2726" s="23">
        <v>2725</v>
      </c>
    </row>
    <row r="2727" spans="7:7" x14ac:dyDescent="0.3">
      <c r="G2727" s="23">
        <v>2726</v>
      </c>
    </row>
    <row r="2728" spans="7:7" x14ac:dyDescent="0.3">
      <c r="G2728" s="23">
        <v>2727</v>
      </c>
    </row>
    <row r="2729" spans="7:7" x14ac:dyDescent="0.3">
      <c r="G2729" s="23">
        <v>2728</v>
      </c>
    </row>
    <row r="2730" spans="7:7" x14ac:dyDescent="0.3">
      <c r="G2730" s="23">
        <v>2729</v>
      </c>
    </row>
    <row r="2731" spans="7:7" x14ac:dyDescent="0.3">
      <c r="G2731" s="23">
        <v>2730</v>
      </c>
    </row>
    <row r="2732" spans="7:7" x14ac:dyDescent="0.3">
      <c r="G2732" s="23">
        <v>2731</v>
      </c>
    </row>
    <row r="2733" spans="7:7" x14ac:dyDescent="0.3">
      <c r="G2733" s="23">
        <v>2732</v>
      </c>
    </row>
    <row r="2734" spans="7:7" x14ac:dyDescent="0.3">
      <c r="G2734" s="23">
        <v>2733</v>
      </c>
    </row>
    <row r="2735" spans="7:7" x14ac:dyDescent="0.3">
      <c r="G2735" s="23">
        <v>2734</v>
      </c>
    </row>
    <row r="2736" spans="7:7" x14ac:dyDescent="0.3">
      <c r="G2736" s="23">
        <v>2735</v>
      </c>
    </row>
    <row r="2737" spans="7:7" x14ac:dyDescent="0.3">
      <c r="G2737" s="23">
        <v>2736</v>
      </c>
    </row>
    <row r="2738" spans="7:7" x14ac:dyDescent="0.3">
      <c r="G2738" s="23">
        <v>2737</v>
      </c>
    </row>
    <row r="2739" spans="7:7" x14ac:dyDescent="0.3">
      <c r="G2739" s="23">
        <v>2738</v>
      </c>
    </row>
    <row r="2740" spans="7:7" x14ac:dyDescent="0.3">
      <c r="G2740" s="23">
        <v>2739</v>
      </c>
    </row>
    <row r="2741" spans="7:7" x14ac:dyDescent="0.3">
      <c r="G2741" s="23">
        <v>2740</v>
      </c>
    </row>
    <row r="2742" spans="7:7" x14ac:dyDescent="0.3">
      <c r="G2742" s="23">
        <v>2741</v>
      </c>
    </row>
    <row r="2743" spans="7:7" x14ac:dyDescent="0.3">
      <c r="G2743" s="23">
        <v>2742</v>
      </c>
    </row>
    <row r="2744" spans="7:7" x14ac:dyDescent="0.3">
      <c r="G2744" s="23">
        <v>2743</v>
      </c>
    </row>
    <row r="2745" spans="7:7" x14ac:dyDescent="0.3">
      <c r="G2745" s="23">
        <v>2744</v>
      </c>
    </row>
    <row r="2746" spans="7:7" x14ac:dyDescent="0.3">
      <c r="G2746" s="23">
        <v>2745</v>
      </c>
    </row>
    <row r="2747" spans="7:7" x14ac:dyDescent="0.3">
      <c r="G2747" s="23">
        <v>2746</v>
      </c>
    </row>
    <row r="2748" spans="7:7" x14ac:dyDescent="0.3">
      <c r="G2748" s="23">
        <v>2747</v>
      </c>
    </row>
    <row r="2749" spans="7:7" x14ac:dyDescent="0.3">
      <c r="G2749" s="23">
        <v>2748</v>
      </c>
    </row>
    <row r="2750" spans="7:7" x14ac:dyDescent="0.3">
      <c r="G2750" s="23">
        <v>2749</v>
      </c>
    </row>
    <row r="2751" spans="7:7" x14ac:dyDescent="0.3">
      <c r="G2751" s="23">
        <v>2750</v>
      </c>
    </row>
    <row r="2752" spans="7:7" x14ac:dyDescent="0.3">
      <c r="G2752" s="23">
        <v>2751</v>
      </c>
    </row>
    <row r="2753" spans="7:7" x14ac:dyDescent="0.3">
      <c r="G2753" s="23">
        <v>2752</v>
      </c>
    </row>
    <row r="2754" spans="7:7" x14ac:dyDescent="0.3">
      <c r="G2754" s="23">
        <v>2753</v>
      </c>
    </row>
    <row r="2755" spans="7:7" x14ac:dyDescent="0.3">
      <c r="G2755" s="23">
        <v>2754</v>
      </c>
    </row>
    <row r="2756" spans="7:7" x14ac:dyDescent="0.3">
      <c r="G2756" s="23">
        <v>2755</v>
      </c>
    </row>
    <row r="2757" spans="7:7" x14ac:dyDescent="0.3">
      <c r="G2757" s="23">
        <v>2756</v>
      </c>
    </row>
    <row r="2758" spans="7:7" x14ac:dyDescent="0.3">
      <c r="G2758" s="23">
        <v>2757</v>
      </c>
    </row>
    <row r="2759" spans="7:7" x14ac:dyDescent="0.3">
      <c r="G2759" s="23">
        <v>2758</v>
      </c>
    </row>
    <row r="2760" spans="7:7" x14ac:dyDescent="0.3">
      <c r="G2760" s="23">
        <v>2759</v>
      </c>
    </row>
    <row r="2761" spans="7:7" x14ac:dyDescent="0.3">
      <c r="G2761" s="23">
        <v>2760</v>
      </c>
    </row>
    <row r="2762" spans="7:7" x14ac:dyDescent="0.3">
      <c r="G2762" s="23">
        <v>2761</v>
      </c>
    </row>
    <row r="2763" spans="7:7" x14ac:dyDescent="0.3">
      <c r="G2763" s="23">
        <v>2762</v>
      </c>
    </row>
    <row r="2764" spans="7:7" x14ac:dyDescent="0.3">
      <c r="G2764" s="23">
        <v>2763</v>
      </c>
    </row>
    <row r="2765" spans="7:7" x14ac:dyDescent="0.3">
      <c r="G2765" s="23">
        <v>2764</v>
      </c>
    </row>
    <row r="2766" spans="7:7" x14ac:dyDescent="0.3">
      <c r="G2766" s="23">
        <v>2765</v>
      </c>
    </row>
    <row r="2767" spans="7:7" x14ac:dyDescent="0.3">
      <c r="G2767" s="23">
        <v>2766</v>
      </c>
    </row>
    <row r="2768" spans="7:7" x14ac:dyDescent="0.3">
      <c r="G2768" s="23">
        <v>2767</v>
      </c>
    </row>
    <row r="2769" spans="7:7" x14ac:dyDescent="0.3">
      <c r="G2769" s="23">
        <v>2768</v>
      </c>
    </row>
    <row r="2770" spans="7:7" x14ac:dyDescent="0.3">
      <c r="G2770" s="23">
        <v>2769</v>
      </c>
    </row>
    <row r="2771" spans="7:7" x14ac:dyDescent="0.3">
      <c r="G2771" s="23">
        <v>2770</v>
      </c>
    </row>
    <row r="2772" spans="7:7" x14ac:dyDescent="0.3">
      <c r="G2772" s="23">
        <v>2771</v>
      </c>
    </row>
    <row r="2773" spans="7:7" x14ac:dyDescent="0.3">
      <c r="G2773" s="23">
        <v>2772</v>
      </c>
    </row>
    <row r="2774" spans="7:7" x14ac:dyDescent="0.3">
      <c r="G2774" s="23">
        <v>2773</v>
      </c>
    </row>
    <row r="2775" spans="7:7" x14ac:dyDescent="0.3">
      <c r="G2775" s="23">
        <v>2774</v>
      </c>
    </row>
    <row r="2776" spans="7:7" x14ac:dyDescent="0.3">
      <c r="G2776" s="23">
        <v>2775</v>
      </c>
    </row>
    <row r="2777" spans="7:7" x14ac:dyDescent="0.3">
      <c r="G2777" s="23">
        <v>2776</v>
      </c>
    </row>
    <row r="2778" spans="7:7" x14ac:dyDescent="0.3">
      <c r="G2778" s="23">
        <v>2777</v>
      </c>
    </row>
    <row r="2779" spans="7:7" x14ac:dyDescent="0.3">
      <c r="G2779" s="23">
        <v>2778</v>
      </c>
    </row>
    <row r="2780" spans="7:7" x14ac:dyDescent="0.3">
      <c r="G2780" s="23">
        <v>2779</v>
      </c>
    </row>
    <row r="2781" spans="7:7" x14ac:dyDescent="0.3">
      <c r="G2781" s="23">
        <v>2780</v>
      </c>
    </row>
    <row r="2782" spans="7:7" x14ac:dyDescent="0.3">
      <c r="G2782" s="23">
        <v>2781</v>
      </c>
    </row>
    <row r="2783" spans="7:7" x14ac:dyDescent="0.3">
      <c r="G2783" s="23">
        <v>2782</v>
      </c>
    </row>
    <row r="2784" spans="7:7" x14ac:dyDescent="0.3">
      <c r="G2784" s="23">
        <v>2783</v>
      </c>
    </row>
    <row r="2785" spans="7:7" x14ac:dyDescent="0.3">
      <c r="G2785" s="23">
        <v>2784</v>
      </c>
    </row>
    <row r="2786" spans="7:7" x14ac:dyDescent="0.3">
      <c r="G2786" s="23">
        <v>2785</v>
      </c>
    </row>
    <row r="2787" spans="7:7" x14ac:dyDescent="0.3">
      <c r="G2787" s="23">
        <v>2786</v>
      </c>
    </row>
    <row r="2788" spans="7:7" x14ac:dyDescent="0.3">
      <c r="G2788" s="23">
        <v>2787</v>
      </c>
    </row>
    <row r="2789" spans="7:7" x14ac:dyDescent="0.3">
      <c r="G2789" s="23">
        <v>2788</v>
      </c>
    </row>
    <row r="2790" spans="7:7" x14ac:dyDescent="0.3">
      <c r="G2790" s="23">
        <v>2789</v>
      </c>
    </row>
    <row r="2791" spans="7:7" x14ac:dyDescent="0.3">
      <c r="G2791" s="23">
        <v>2790</v>
      </c>
    </row>
    <row r="2792" spans="7:7" x14ac:dyDescent="0.3">
      <c r="G2792" s="23">
        <v>2791</v>
      </c>
    </row>
    <row r="2793" spans="7:7" x14ac:dyDescent="0.3">
      <c r="G2793" s="23">
        <v>2792</v>
      </c>
    </row>
    <row r="2794" spans="7:7" x14ac:dyDescent="0.3">
      <c r="G2794" s="23">
        <v>2793</v>
      </c>
    </row>
    <row r="2795" spans="7:7" x14ac:dyDescent="0.3">
      <c r="G2795" s="23">
        <v>2794</v>
      </c>
    </row>
    <row r="2796" spans="7:7" x14ac:dyDescent="0.3">
      <c r="G2796" s="23">
        <v>2795</v>
      </c>
    </row>
    <row r="2797" spans="7:7" x14ac:dyDescent="0.3">
      <c r="G2797" s="23">
        <v>2796</v>
      </c>
    </row>
    <row r="2798" spans="7:7" x14ac:dyDescent="0.3">
      <c r="G2798" s="23">
        <v>2797</v>
      </c>
    </row>
    <row r="2799" spans="7:7" x14ac:dyDescent="0.3">
      <c r="G2799" s="23">
        <v>2798</v>
      </c>
    </row>
    <row r="2800" spans="7:7" x14ac:dyDescent="0.3">
      <c r="G2800" s="23">
        <v>2799</v>
      </c>
    </row>
    <row r="2801" spans="7:7" x14ac:dyDescent="0.3">
      <c r="G2801" s="23">
        <v>2800</v>
      </c>
    </row>
    <row r="2802" spans="7:7" x14ac:dyDescent="0.3">
      <c r="G2802" s="23">
        <v>2801</v>
      </c>
    </row>
    <row r="2803" spans="7:7" x14ac:dyDescent="0.3">
      <c r="G2803" s="23">
        <v>2802</v>
      </c>
    </row>
    <row r="2804" spans="7:7" x14ac:dyDescent="0.3">
      <c r="G2804" s="23">
        <v>2803</v>
      </c>
    </row>
    <row r="2805" spans="7:7" x14ac:dyDescent="0.3">
      <c r="G2805" s="23">
        <v>2804</v>
      </c>
    </row>
    <row r="2806" spans="7:7" x14ac:dyDescent="0.3">
      <c r="G2806" s="23">
        <v>2805</v>
      </c>
    </row>
    <row r="2807" spans="7:7" x14ac:dyDescent="0.3">
      <c r="G2807" s="23">
        <v>2806</v>
      </c>
    </row>
    <row r="2808" spans="7:7" x14ac:dyDescent="0.3">
      <c r="G2808" s="23">
        <v>2807</v>
      </c>
    </row>
    <row r="2809" spans="7:7" x14ac:dyDescent="0.3">
      <c r="G2809" s="23">
        <v>2808</v>
      </c>
    </row>
    <row r="2810" spans="7:7" x14ac:dyDescent="0.3">
      <c r="G2810" s="23">
        <v>2809</v>
      </c>
    </row>
    <row r="2811" spans="7:7" x14ac:dyDescent="0.3">
      <c r="G2811" s="23">
        <v>2810</v>
      </c>
    </row>
    <row r="2812" spans="7:7" x14ac:dyDescent="0.3">
      <c r="G2812" s="23">
        <v>2811</v>
      </c>
    </row>
    <row r="2813" spans="7:7" x14ac:dyDescent="0.3">
      <c r="G2813" s="23">
        <v>2812</v>
      </c>
    </row>
    <row r="2814" spans="7:7" x14ac:dyDescent="0.3">
      <c r="G2814" s="23">
        <v>2813</v>
      </c>
    </row>
    <row r="2815" spans="7:7" x14ac:dyDescent="0.3">
      <c r="G2815" s="23">
        <v>2814</v>
      </c>
    </row>
    <row r="2816" spans="7:7" x14ac:dyDescent="0.3">
      <c r="G2816" s="23">
        <v>2815</v>
      </c>
    </row>
    <row r="2817" spans="7:7" x14ac:dyDescent="0.3">
      <c r="G2817" s="23">
        <v>2816</v>
      </c>
    </row>
    <row r="2818" spans="7:7" x14ac:dyDescent="0.3">
      <c r="G2818" s="23">
        <v>2817</v>
      </c>
    </row>
    <row r="2819" spans="7:7" x14ac:dyDescent="0.3">
      <c r="G2819" s="23">
        <v>2818</v>
      </c>
    </row>
    <row r="2820" spans="7:7" x14ac:dyDescent="0.3">
      <c r="G2820" s="23">
        <v>2819</v>
      </c>
    </row>
    <row r="2821" spans="7:7" x14ac:dyDescent="0.3">
      <c r="G2821" s="23">
        <v>2820</v>
      </c>
    </row>
    <row r="2822" spans="7:7" x14ac:dyDescent="0.3">
      <c r="G2822" s="23">
        <v>2821</v>
      </c>
    </row>
    <row r="2823" spans="7:7" x14ac:dyDescent="0.3">
      <c r="G2823" s="23">
        <v>2822</v>
      </c>
    </row>
    <row r="2824" spans="7:7" x14ac:dyDescent="0.3">
      <c r="G2824" s="23">
        <v>2823</v>
      </c>
    </row>
    <row r="2825" spans="7:7" x14ac:dyDescent="0.3">
      <c r="G2825" s="23">
        <v>2824</v>
      </c>
    </row>
    <row r="2826" spans="7:7" x14ac:dyDescent="0.3">
      <c r="G2826" s="23">
        <v>2825</v>
      </c>
    </row>
    <row r="2827" spans="7:7" x14ac:dyDescent="0.3">
      <c r="G2827" s="23">
        <v>2826</v>
      </c>
    </row>
    <row r="2828" spans="7:7" x14ac:dyDescent="0.3">
      <c r="G2828" s="23">
        <v>2827</v>
      </c>
    </row>
    <row r="2829" spans="7:7" x14ac:dyDescent="0.3">
      <c r="G2829" s="23">
        <v>2828</v>
      </c>
    </row>
    <row r="2830" spans="7:7" x14ac:dyDescent="0.3">
      <c r="G2830" s="23">
        <v>2829</v>
      </c>
    </row>
    <row r="2831" spans="7:7" x14ac:dyDescent="0.3">
      <c r="G2831" s="23">
        <v>2830</v>
      </c>
    </row>
    <row r="2832" spans="7:7" x14ac:dyDescent="0.3">
      <c r="G2832" s="23">
        <v>2831</v>
      </c>
    </row>
    <row r="2833" spans="7:7" x14ac:dyDescent="0.3">
      <c r="G2833" s="23">
        <v>2832</v>
      </c>
    </row>
    <row r="2834" spans="7:7" x14ac:dyDescent="0.3">
      <c r="G2834" s="23">
        <v>2833</v>
      </c>
    </row>
    <row r="2835" spans="7:7" x14ac:dyDescent="0.3">
      <c r="G2835" s="23">
        <v>2834</v>
      </c>
    </row>
    <row r="2836" spans="7:7" x14ac:dyDescent="0.3">
      <c r="G2836" s="23">
        <v>2835</v>
      </c>
    </row>
    <row r="2837" spans="7:7" x14ac:dyDescent="0.3">
      <c r="G2837" s="23">
        <v>2836</v>
      </c>
    </row>
    <row r="2838" spans="7:7" x14ac:dyDescent="0.3">
      <c r="G2838" s="23">
        <v>2837</v>
      </c>
    </row>
    <row r="2839" spans="7:7" x14ac:dyDescent="0.3">
      <c r="G2839" s="23">
        <v>2838</v>
      </c>
    </row>
    <row r="2840" spans="7:7" x14ac:dyDescent="0.3">
      <c r="G2840" s="23">
        <v>2839</v>
      </c>
    </row>
    <row r="2841" spans="7:7" x14ac:dyDescent="0.3">
      <c r="G2841" s="23">
        <v>2840</v>
      </c>
    </row>
    <row r="2842" spans="7:7" x14ac:dyDescent="0.3">
      <c r="G2842" s="23">
        <v>2841</v>
      </c>
    </row>
    <row r="2843" spans="7:7" x14ac:dyDescent="0.3">
      <c r="G2843" s="23">
        <v>2842</v>
      </c>
    </row>
    <row r="2844" spans="7:7" x14ac:dyDescent="0.3">
      <c r="G2844" s="23">
        <v>2843</v>
      </c>
    </row>
    <row r="2845" spans="7:7" x14ac:dyDescent="0.3">
      <c r="G2845" s="23">
        <v>2844</v>
      </c>
    </row>
    <row r="2846" spans="7:7" x14ac:dyDescent="0.3">
      <c r="G2846" s="23">
        <v>2845</v>
      </c>
    </row>
    <row r="2847" spans="7:7" x14ac:dyDescent="0.3">
      <c r="G2847" s="23">
        <v>2846</v>
      </c>
    </row>
    <row r="2848" spans="7:7" x14ac:dyDescent="0.3">
      <c r="G2848" s="23">
        <v>2847</v>
      </c>
    </row>
    <row r="2849" spans="7:7" x14ac:dyDescent="0.3">
      <c r="G2849" s="23">
        <v>2848</v>
      </c>
    </row>
    <row r="2850" spans="7:7" x14ac:dyDescent="0.3">
      <c r="G2850" s="23">
        <v>2849</v>
      </c>
    </row>
    <row r="2851" spans="7:7" x14ac:dyDescent="0.3">
      <c r="G2851" s="23">
        <v>2850</v>
      </c>
    </row>
    <row r="2852" spans="7:7" x14ac:dyDescent="0.3">
      <c r="G2852" s="23">
        <v>2851</v>
      </c>
    </row>
    <row r="2853" spans="7:7" x14ac:dyDescent="0.3">
      <c r="G2853" s="23">
        <v>2852</v>
      </c>
    </row>
    <row r="2854" spans="7:7" x14ac:dyDescent="0.3">
      <c r="G2854" s="23">
        <v>2853</v>
      </c>
    </row>
    <row r="2855" spans="7:7" x14ac:dyDescent="0.3">
      <c r="G2855" s="23">
        <v>2854</v>
      </c>
    </row>
    <row r="2856" spans="7:7" x14ac:dyDescent="0.3">
      <c r="G2856" s="23">
        <v>2855</v>
      </c>
    </row>
    <row r="2857" spans="7:7" x14ac:dyDescent="0.3">
      <c r="G2857" s="23">
        <v>2856</v>
      </c>
    </row>
    <row r="2858" spans="7:7" x14ac:dyDescent="0.3">
      <c r="G2858" s="23">
        <v>2857</v>
      </c>
    </row>
    <row r="2859" spans="7:7" x14ac:dyDescent="0.3">
      <c r="G2859" s="23">
        <v>2858</v>
      </c>
    </row>
    <row r="2860" spans="7:7" x14ac:dyDescent="0.3">
      <c r="G2860" s="23">
        <v>2859</v>
      </c>
    </row>
    <row r="2861" spans="7:7" x14ac:dyDescent="0.3">
      <c r="G2861" s="23">
        <v>2860</v>
      </c>
    </row>
    <row r="2862" spans="7:7" x14ac:dyDescent="0.3">
      <c r="G2862" s="23">
        <v>2861</v>
      </c>
    </row>
    <row r="2863" spans="7:7" x14ac:dyDescent="0.3">
      <c r="G2863" s="23">
        <v>2862</v>
      </c>
    </row>
    <row r="2864" spans="7:7" x14ac:dyDescent="0.3">
      <c r="G2864" s="23">
        <v>2863</v>
      </c>
    </row>
    <row r="2865" spans="7:7" x14ac:dyDescent="0.3">
      <c r="G2865" s="23">
        <v>2864</v>
      </c>
    </row>
    <row r="2866" spans="7:7" x14ac:dyDescent="0.3">
      <c r="G2866" s="23">
        <v>2865</v>
      </c>
    </row>
    <row r="2867" spans="7:7" x14ac:dyDescent="0.3">
      <c r="G2867" s="23">
        <v>2866</v>
      </c>
    </row>
    <row r="2868" spans="7:7" x14ac:dyDescent="0.3">
      <c r="G2868" s="23">
        <v>2867</v>
      </c>
    </row>
    <row r="2869" spans="7:7" x14ac:dyDescent="0.3">
      <c r="G2869" s="23">
        <v>2868</v>
      </c>
    </row>
    <row r="2870" spans="7:7" x14ac:dyDescent="0.3">
      <c r="G2870" s="23">
        <v>2869</v>
      </c>
    </row>
    <row r="2871" spans="7:7" x14ac:dyDescent="0.3">
      <c r="G2871" s="23">
        <v>2870</v>
      </c>
    </row>
    <row r="2872" spans="7:7" x14ac:dyDescent="0.3">
      <c r="G2872" s="23">
        <v>2871</v>
      </c>
    </row>
    <row r="2873" spans="7:7" x14ac:dyDescent="0.3">
      <c r="G2873" s="23">
        <v>2872</v>
      </c>
    </row>
    <row r="2874" spans="7:7" x14ac:dyDescent="0.3">
      <c r="G2874" s="23">
        <v>2873</v>
      </c>
    </row>
    <row r="2875" spans="7:7" x14ac:dyDescent="0.3">
      <c r="G2875" s="23">
        <v>2874</v>
      </c>
    </row>
    <row r="2876" spans="7:7" x14ac:dyDescent="0.3">
      <c r="G2876" s="23">
        <v>2875</v>
      </c>
    </row>
    <row r="2877" spans="7:7" x14ac:dyDescent="0.3">
      <c r="G2877" s="23">
        <v>2876</v>
      </c>
    </row>
    <row r="2878" spans="7:7" x14ac:dyDescent="0.3">
      <c r="G2878" s="23">
        <v>2877</v>
      </c>
    </row>
    <row r="2879" spans="7:7" x14ac:dyDescent="0.3">
      <c r="G2879" s="23">
        <v>2878</v>
      </c>
    </row>
    <row r="2880" spans="7:7" x14ac:dyDescent="0.3">
      <c r="G2880" s="23">
        <v>2879</v>
      </c>
    </row>
    <row r="2881" spans="7:7" x14ac:dyDescent="0.3">
      <c r="G2881" s="23">
        <v>2880</v>
      </c>
    </row>
    <row r="2882" spans="7:7" x14ac:dyDescent="0.3">
      <c r="G2882" s="23">
        <v>2881</v>
      </c>
    </row>
    <row r="2883" spans="7:7" x14ac:dyDescent="0.3">
      <c r="G2883" s="23">
        <v>2882</v>
      </c>
    </row>
    <row r="2884" spans="7:7" x14ac:dyDescent="0.3">
      <c r="G2884" s="23">
        <v>2883</v>
      </c>
    </row>
    <row r="2885" spans="7:7" x14ac:dyDescent="0.3">
      <c r="G2885" s="23">
        <v>2884</v>
      </c>
    </row>
    <row r="2886" spans="7:7" x14ac:dyDescent="0.3">
      <c r="G2886" s="23">
        <v>2885</v>
      </c>
    </row>
    <row r="2887" spans="7:7" x14ac:dyDescent="0.3">
      <c r="G2887" s="23">
        <v>2886</v>
      </c>
    </row>
    <row r="2888" spans="7:7" x14ac:dyDescent="0.3">
      <c r="G2888" s="23">
        <v>2887</v>
      </c>
    </row>
    <row r="2889" spans="7:7" x14ac:dyDescent="0.3">
      <c r="G2889" s="23">
        <v>2888</v>
      </c>
    </row>
    <row r="2890" spans="7:7" x14ac:dyDescent="0.3">
      <c r="G2890" s="23">
        <v>2889</v>
      </c>
    </row>
    <row r="2891" spans="7:7" x14ac:dyDescent="0.3">
      <c r="G2891" s="23">
        <v>2890</v>
      </c>
    </row>
    <row r="2892" spans="7:7" x14ac:dyDescent="0.3">
      <c r="G2892" s="23">
        <v>2891</v>
      </c>
    </row>
    <row r="2893" spans="7:7" x14ac:dyDescent="0.3">
      <c r="G2893" s="23">
        <v>2892</v>
      </c>
    </row>
    <row r="2894" spans="7:7" x14ac:dyDescent="0.3">
      <c r="G2894" s="23">
        <v>2893</v>
      </c>
    </row>
    <row r="2895" spans="7:7" x14ac:dyDescent="0.3">
      <c r="G2895" s="23">
        <v>2894</v>
      </c>
    </row>
    <row r="2896" spans="7:7" x14ac:dyDescent="0.3">
      <c r="G2896" s="23">
        <v>2895</v>
      </c>
    </row>
    <row r="2897" spans="7:7" x14ac:dyDescent="0.3">
      <c r="G2897" s="23">
        <v>2896</v>
      </c>
    </row>
    <row r="2898" spans="7:7" x14ac:dyDescent="0.3">
      <c r="G2898" s="23">
        <v>2897</v>
      </c>
    </row>
    <row r="2899" spans="7:7" x14ac:dyDescent="0.3">
      <c r="G2899" s="23">
        <v>2898</v>
      </c>
    </row>
    <row r="2900" spans="7:7" x14ac:dyDescent="0.3">
      <c r="G2900" s="23">
        <v>2899</v>
      </c>
    </row>
    <row r="2901" spans="7:7" x14ac:dyDescent="0.3">
      <c r="G2901" s="23">
        <v>2900</v>
      </c>
    </row>
    <row r="2902" spans="7:7" x14ac:dyDescent="0.3">
      <c r="G2902" s="23">
        <v>2901</v>
      </c>
    </row>
    <row r="2903" spans="7:7" x14ac:dyDescent="0.3">
      <c r="G2903" s="23">
        <v>2902</v>
      </c>
    </row>
    <row r="2904" spans="7:7" x14ac:dyDescent="0.3">
      <c r="G2904" s="23">
        <v>2903</v>
      </c>
    </row>
    <row r="2905" spans="7:7" x14ac:dyDescent="0.3">
      <c r="G2905" s="23">
        <v>2904</v>
      </c>
    </row>
    <row r="2906" spans="7:7" x14ac:dyDescent="0.3">
      <c r="G2906" s="23">
        <v>2905</v>
      </c>
    </row>
    <row r="2907" spans="7:7" x14ac:dyDescent="0.3">
      <c r="G2907" s="23">
        <v>2906</v>
      </c>
    </row>
    <row r="2908" spans="7:7" x14ac:dyDescent="0.3">
      <c r="G2908" s="23">
        <v>2907</v>
      </c>
    </row>
    <row r="2909" spans="7:7" x14ac:dyDescent="0.3">
      <c r="G2909" s="23">
        <v>2908</v>
      </c>
    </row>
    <row r="2910" spans="7:7" x14ac:dyDescent="0.3">
      <c r="G2910" s="23">
        <v>2909</v>
      </c>
    </row>
    <row r="2911" spans="7:7" x14ac:dyDescent="0.3">
      <c r="G2911" s="23">
        <v>2910</v>
      </c>
    </row>
    <row r="2912" spans="7:7" x14ac:dyDescent="0.3">
      <c r="G2912" s="23">
        <v>2911</v>
      </c>
    </row>
    <row r="2913" spans="7:7" x14ac:dyDescent="0.3">
      <c r="G2913" s="23">
        <v>2912</v>
      </c>
    </row>
    <row r="2914" spans="7:7" x14ac:dyDescent="0.3">
      <c r="G2914" s="23">
        <v>2913</v>
      </c>
    </row>
    <row r="2915" spans="7:7" x14ac:dyDescent="0.3">
      <c r="G2915" s="23">
        <v>2914</v>
      </c>
    </row>
    <row r="2916" spans="7:7" x14ac:dyDescent="0.3">
      <c r="G2916" s="23">
        <v>2915</v>
      </c>
    </row>
    <row r="2917" spans="7:7" x14ac:dyDescent="0.3">
      <c r="G2917" s="23">
        <v>2916</v>
      </c>
    </row>
    <row r="2918" spans="7:7" x14ac:dyDescent="0.3">
      <c r="G2918" s="23">
        <v>2917</v>
      </c>
    </row>
    <row r="2919" spans="7:7" x14ac:dyDescent="0.3">
      <c r="G2919" s="23">
        <v>2918</v>
      </c>
    </row>
    <row r="2920" spans="7:7" x14ac:dyDescent="0.3">
      <c r="G2920" s="23">
        <v>2919</v>
      </c>
    </row>
    <row r="2921" spans="7:7" x14ac:dyDescent="0.3">
      <c r="G2921" s="23">
        <v>2920</v>
      </c>
    </row>
    <row r="2922" spans="7:7" x14ac:dyDescent="0.3">
      <c r="G2922" s="23">
        <v>2921</v>
      </c>
    </row>
    <row r="2923" spans="7:7" x14ac:dyDescent="0.3">
      <c r="G2923" s="23">
        <v>2922</v>
      </c>
    </row>
    <row r="2924" spans="7:7" x14ac:dyDescent="0.3">
      <c r="G2924" s="23">
        <v>2923</v>
      </c>
    </row>
    <row r="2925" spans="7:7" x14ac:dyDescent="0.3">
      <c r="G2925" s="23">
        <v>2924</v>
      </c>
    </row>
    <row r="2926" spans="7:7" x14ac:dyDescent="0.3">
      <c r="G2926" s="23">
        <v>2925</v>
      </c>
    </row>
    <row r="2927" spans="7:7" x14ac:dyDescent="0.3">
      <c r="G2927" s="23">
        <v>2926</v>
      </c>
    </row>
    <row r="2928" spans="7:7" x14ac:dyDescent="0.3">
      <c r="G2928" s="23">
        <v>2927</v>
      </c>
    </row>
    <row r="2929" spans="7:7" x14ac:dyDescent="0.3">
      <c r="G2929" s="23">
        <v>2928</v>
      </c>
    </row>
    <row r="2930" spans="7:7" x14ac:dyDescent="0.3">
      <c r="G2930" s="23">
        <v>2929</v>
      </c>
    </row>
    <row r="2931" spans="7:7" x14ac:dyDescent="0.3">
      <c r="G2931" s="23">
        <v>2930</v>
      </c>
    </row>
    <row r="2932" spans="7:7" x14ac:dyDescent="0.3">
      <c r="G2932" s="23">
        <v>2931</v>
      </c>
    </row>
    <row r="2933" spans="7:7" x14ac:dyDescent="0.3">
      <c r="G2933" s="23">
        <v>2932</v>
      </c>
    </row>
    <row r="2934" spans="7:7" x14ac:dyDescent="0.3">
      <c r="G2934" s="23">
        <v>2933</v>
      </c>
    </row>
    <row r="2935" spans="7:7" x14ac:dyDescent="0.3">
      <c r="G2935" s="23">
        <v>2934</v>
      </c>
    </row>
    <row r="2936" spans="7:7" x14ac:dyDescent="0.3">
      <c r="G2936" s="23">
        <v>2935</v>
      </c>
    </row>
    <row r="2937" spans="7:7" x14ac:dyDescent="0.3">
      <c r="G2937" s="23">
        <v>2936</v>
      </c>
    </row>
    <row r="2938" spans="7:7" x14ac:dyDescent="0.3">
      <c r="G2938" s="23">
        <v>2937</v>
      </c>
    </row>
    <row r="2939" spans="7:7" x14ac:dyDescent="0.3">
      <c r="G2939" s="23">
        <v>2938</v>
      </c>
    </row>
    <row r="2940" spans="7:7" x14ac:dyDescent="0.3">
      <c r="G2940" s="23">
        <v>2939</v>
      </c>
    </row>
    <row r="2941" spans="7:7" x14ac:dyDescent="0.3">
      <c r="G2941" s="23">
        <v>2940</v>
      </c>
    </row>
    <row r="2942" spans="7:7" x14ac:dyDescent="0.3">
      <c r="G2942" s="23">
        <v>2941</v>
      </c>
    </row>
    <row r="2943" spans="7:7" x14ac:dyDescent="0.3">
      <c r="G2943" s="23">
        <v>2942</v>
      </c>
    </row>
    <row r="2944" spans="7:7" x14ac:dyDescent="0.3">
      <c r="G2944" s="23">
        <v>2943</v>
      </c>
    </row>
    <row r="2945" spans="7:7" x14ac:dyDescent="0.3">
      <c r="G2945" s="23">
        <v>2944</v>
      </c>
    </row>
    <row r="2946" spans="7:7" x14ac:dyDescent="0.3">
      <c r="G2946" s="23">
        <v>2945</v>
      </c>
    </row>
    <row r="2947" spans="7:7" x14ac:dyDescent="0.3">
      <c r="G2947" s="23">
        <v>2946</v>
      </c>
    </row>
    <row r="2948" spans="7:7" x14ac:dyDescent="0.3">
      <c r="G2948" s="23">
        <v>2947</v>
      </c>
    </row>
    <row r="2949" spans="7:7" x14ac:dyDescent="0.3">
      <c r="G2949" s="23">
        <v>2948</v>
      </c>
    </row>
    <row r="2950" spans="7:7" x14ac:dyDescent="0.3">
      <c r="G2950" s="23">
        <v>2949</v>
      </c>
    </row>
    <row r="2951" spans="7:7" x14ac:dyDescent="0.3">
      <c r="G2951" s="23">
        <v>2950</v>
      </c>
    </row>
    <row r="2952" spans="7:7" x14ac:dyDescent="0.3">
      <c r="G2952" s="23">
        <v>2951</v>
      </c>
    </row>
    <row r="2953" spans="7:7" x14ac:dyDescent="0.3">
      <c r="G2953" s="23">
        <v>2952</v>
      </c>
    </row>
    <row r="2954" spans="7:7" x14ac:dyDescent="0.3">
      <c r="G2954" s="23">
        <v>2953</v>
      </c>
    </row>
    <row r="2955" spans="7:7" x14ac:dyDescent="0.3">
      <c r="G2955" s="23">
        <v>2954</v>
      </c>
    </row>
    <row r="2956" spans="7:7" x14ac:dyDescent="0.3">
      <c r="G2956" s="23">
        <v>2955</v>
      </c>
    </row>
    <row r="2957" spans="7:7" x14ac:dyDescent="0.3">
      <c r="G2957" s="23">
        <v>2956</v>
      </c>
    </row>
    <row r="2958" spans="7:7" x14ac:dyDescent="0.3">
      <c r="G2958" s="23">
        <v>2957</v>
      </c>
    </row>
    <row r="2959" spans="7:7" x14ac:dyDescent="0.3">
      <c r="G2959" s="23">
        <v>2958</v>
      </c>
    </row>
    <row r="2960" spans="7:7" x14ac:dyDescent="0.3">
      <c r="G2960" s="23">
        <v>2959</v>
      </c>
    </row>
    <row r="2961" spans="7:7" x14ac:dyDescent="0.3">
      <c r="G2961" s="23">
        <v>2960</v>
      </c>
    </row>
    <row r="2962" spans="7:7" x14ac:dyDescent="0.3">
      <c r="G2962" s="23">
        <v>2961</v>
      </c>
    </row>
    <row r="2963" spans="7:7" x14ac:dyDescent="0.3">
      <c r="G2963" s="23">
        <v>2962</v>
      </c>
    </row>
    <row r="2964" spans="7:7" x14ac:dyDescent="0.3">
      <c r="G2964" s="23">
        <v>2963</v>
      </c>
    </row>
    <row r="2965" spans="7:7" x14ac:dyDescent="0.3">
      <c r="G2965" s="23">
        <v>2964</v>
      </c>
    </row>
    <row r="2966" spans="7:7" x14ac:dyDescent="0.3">
      <c r="G2966" s="23">
        <v>2965</v>
      </c>
    </row>
    <row r="2967" spans="7:7" x14ac:dyDescent="0.3">
      <c r="G2967" s="23">
        <v>2966</v>
      </c>
    </row>
    <row r="2968" spans="7:7" x14ac:dyDescent="0.3">
      <c r="G2968" s="23">
        <v>2967</v>
      </c>
    </row>
    <row r="2969" spans="7:7" x14ac:dyDescent="0.3">
      <c r="G2969" s="23">
        <v>2968</v>
      </c>
    </row>
    <row r="2970" spans="7:7" x14ac:dyDescent="0.3">
      <c r="G2970" s="23">
        <v>2969</v>
      </c>
    </row>
    <row r="2971" spans="7:7" x14ac:dyDescent="0.3">
      <c r="G2971" s="23">
        <v>2970</v>
      </c>
    </row>
    <row r="2972" spans="7:7" x14ac:dyDescent="0.3">
      <c r="G2972" s="23">
        <v>2971</v>
      </c>
    </row>
    <row r="2973" spans="7:7" x14ac:dyDescent="0.3">
      <c r="G2973" s="23">
        <v>2972</v>
      </c>
    </row>
    <row r="2974" spans="7:7" x14ac:dyDescent="0.3">
      <c r="G2974" s="23">
        <v>2973</v>
      </c>
    </row>
    <row r="2975" spans="7:7" x14ac:dyDescent="0.3">
      <c r="G2975" s="23">
        <v>2974</v>
      </c>
    </row>
    <row r="2976" spans="7:7" x14ac:dyDescent="0.3">
      <c r="G2976" s="23">
        <v>2975</v>
      </c>
    </row>
    <row r="2977" spans="7:7" x14ac:dyDescent="0.3">
      <c r="G2977" s="23">
        <v>2976</v>
      </c>
    </row>
    <row r="2978" spans="7:7" x14ac:dyDescent="0.3">
      <c r="G2978" s="23">
        <v>2977</v>
      </c>
    </row>
    <row r="2979" spans="7:7" x14ac:dyDescent="0.3">
      <c r="G2979" s="23">
        <v>2978</v>
      </c>
    </row>
    <row r="2980" spans="7:7" x14ac:dyDescent="0.3">
      <c r="G2980" s="23">
        <v>2979</v>
      </c>
    </row>
    <row r="2981" spans="7:7" x14ac:dyDescent="0.3">
      <c r="G2981" s="23">
        <v>2980</v>
      </c>
    </row>
    <row r="2982" spans="7:7" x14ac:dyDescent="0.3">
      <c r="G2982" s="23">
        <v>2981</v>
      </c>
    </row>
    <row r="2983" spans="7:7" x14ac:dyDescent="0.3">
      <c r="G2983" s="23">
        <v>2982</v>
      </c>
    </row>
    <row r="2984" spans="7:7" x14ac:dyDescent="0.3">
      <c r="G2984" s="23">
        <v>2983</v>
      </c>
    </row>
    <row r="2985" spans="7:7" x14ac:dyDescent="0.3">
      <c r="G2985" s="23">
        <v>2984</v>
      </c>
    </row>
    <row r="2986" spans="7:7" x14ac:dyDescent="0.3">
      <c r="G2986" s="23">
        <v>2985</v>
      </c>
    </row>
    <row r="2987" spans="7:7" x14ac:dyDescent="0.3">
      <c r="G2987" s="23">
        <v>2986</v>
      </c>
    </row>
    <row r="2988" spans="7:7" x14ac:dyDescent="0.3">
      <c r="G2988" s="23">
        <v>2987</v>
      </c>
    </row>
    <row r="2989" spans="7:7" x14ac:dyDescent="0.3">
      <c r="G2989" s="23">
        <v>2988</v>
      </c>
    </row>
    <row r="2990" spans="7:7" x14ac:dyDescent="0.3">
      <c r="G2990" s="23">
        <v>2989</v>
      </c>
    </row>
    <row r="2991" spans="7:7" x14ac:dyDescent="0.3">
      <c r="G2991" s="23">
        <v>2990</v>
      </c>
    </row>
    <row r="2992" spans="7:7" x14ac:dyDescent="0.3">
      <c r="G2992" s="23">
        <v>2991</v>
      </c>
    </row>
    <row r="2993" spans="7:7" x14ac:dyDescent="0.3">
      <c r="G2993" s="23">
        <v>2992</v>
      </c>
    </row>
    <row r="2994" spans="7:7" x14ac:dyDescent="0.3">
      <c r="G2994" s="23">
        <v>2993</v>
      </c>
    </row>
    <row r="2995" spans="7:7" x14ac:dyDescent="0.3">
      <c r="G2995" s="23">
        <v>2994</v>
      </c>
    </row>
    <row r="2996" spans="7:7" x14ac:dyDescent="0.3">
      <c r="G2996" s="23">
        <v>2995</v>
      </c>
    </row>
    <row r="2997" spans="7:7" x14ac:dyDescent="0.3">
      <c r="G2997" s="23">
        <v>2996</v>
      </c>
    </row>
    <row r="2998" spans="7:7" x14ac:dyDescent="0.3">
      <c r="G2998" s="23">
        <v>2997</v>
      </c>
    </row>
    <row r="2999" spans="7:7" x14ac:dyDescent="0.3">
      <c r="G2999" s="23">
        <v>2998</v>
      </c>
    </row>
    <row r="3000" spans="7:7" x14ac:dyDescent="0.3">
      <c r="G3000" s="23">
        <v>2999</v>
      </c>
    </row>
    <row r="3001" spans="7:7" x14ac:dyDescent="0.3">
      <c r="G3001" s="23">
        <v>3000</v>
      </c>
    </row>
    <row r="3002" spans="7:7" x14ac:dyDescent="0.3">
      <c r="G3002" s="23">
        <v>3001</v>
      </c>
    </row>
    <row r="3003" spans="7:7" x14ac:dyDescent="0.3">
      <c r="G3003" s="23">
        <v>3002</v>
      </c>
    </row>
    <row r="3004" spans="7:7" x14ac:dyDescent="0.3">
      <c r="G3004" s="23">
        <v>3003</v>
      </c>
    </row>
    <row r="3005" spans="7:7" x14ac:dyDescent="0.3">
      <c r="G3005" s="23">
        <v>3004</v>
      </c>
    </row>
    <row r="3006" spans="7:7" x14ac:dyDescent="0.3">
      <c r="G3006" s="23">
        <v>3005</v>
      </c>
    </row>
    <row r="3007" spans="7:7" x14ac:dyDescent="0.3">
      <c r="G3007" s="23">
        <v>3006</v>
      </c>
    </row>
    <row r="3008" spans="7:7" x14ac:dyDescent="0.3">
      <c r="G3008" s="23">
        <v>3007</v>
      </c>
    </row>
    <row r="3009" spans="7:7" x14ac:dyDescent="0.3">
      <c r="G3009" s="23">
        <v>3008</v>
      </c>
    </row>
    <row r="3010" spans="7:7" x14ac:dyDescent="0.3">
      <c r="G3010" s="23">
        <v>3009</v>
      </c>
    </row>
    <row r="3011" spans="7:7" x14ac:dyDescent="0.3">
      <c r="G3011" s="23">
        <v>3010</v>
      </c>
    </row>
    <row r="3012" spans="7:7" x14ac:dyDescent="0.3">
      <c r="G3012" s="23">
        <v>3011</v>
      </c>
    </row>
    <row r="3013" spans="7:7" x14ac:dyDescent="0.3">
      <c r="G3013" s="23">
        <v>3012</v>
      </c>
    </row>
    <row r="3014" spans="7:7" x14ac:dyDescent="0.3">
      <c r="G3014" s="23">
        <v>3013</v>
      </c>
    </row>
    <row r="3015" spans="7:7" x14ac:dyDescent="0.3">
      <c r="G3015" s="23">
        <v>3014</v>
      </c>
    </row>
    <row r="3016" spans="7:7" x14ac:dyDescent="0.3">
      <c r="G3016" s="23">
        <v>3015</v>
      </c>
    </row>
    <row r="3017" spans="7:7" x14ac:dyDescent="0.3">
      <c r="G3017" s="23">
        <v>3016</v>
      </c>
    </row>
    <row r="3018" spans="7:7" x14ac:dyDescent="0.3">
      <c r="G3018" s="23">
        <v>3017</v>
      </c>
    </row>
    <row r="3019" spans="7:7" x14ac:dyDescent="0.3">
      <c r="G3019" s="23">
        <v>3018</v>
      </c>
    </row>
    <row r="3020" spans="7:7" x14ac:dyDescent="0.3">
      <c r="G3020" s="23">
        <v>3019</v>
      </c>
    </row>
    <row r="3021" spans="7:7" x14ac:dyDescent="0.3">
      <c r="G3021" s="23">
        <v>3020</v>
      </c>
    </row>
    <row r="3022" spans="7:7" x14ac:dyDescent="0.3">
      <c r="G3022" s="23">
        <v>3021</v>
      </c>
    </row>
    <row r="3023" spans="7:7" x14ac:dyDescent="0.3">
      <c r="G3023" s="23">
        <v>3022</v>
      </c>
    </row>
    <row r="3024" spans="7:7" x14ac:dyDescent="0.3">
      <c r="G3024" s="23">
        <v>3023</v>
      </c>
    </row>
    <row r="3025" spans="7:7" x14ac:dyDescent="0.3">
      <c r="G3025" s="23">
        <v>3024</v>
      </c>
    </row>
    <row r="3026" spans="7:7" x14ac:dyDescent="0.3">
      <c r="G3026" s="23">
        <v>3025</v>
      </c>
    </row>
    <row r="3027" spans="7:7" x14ac:dyDescent="0.3">
      <c r="G3027" s="23">
        <v>3026</v>
      </c>
    </row>
    <row r="3028" spans="7:7" x14ac:dyDescent="0.3">
      <c r="G3028" s="23">
        <v>3027</v>
      </c>
    </row>
    <row r="3029" spans="7:7" x14ac:dyDescent="0.3">
      <c r="G3029" s="23">
        <v>3028</v>
      </c>
    </row>
    <row r="3030" spans="7:7" x14ac:dyDescent="0.3">
      <c r="G3030" s="23">
        <v>3029</v>
      </c>
    </row>
    <row r="3031" spans="7:7" x14ac:dyDescent="0.3">
      <c r="G3031" s="23">
        <v>3030</v>
      </c>
    </row>
    <row r="3032" spans="7:7" x14ac:dyDescent="0.3">
      <c r="G3032" s="23">
        <v>3031</v>
      </c>
    </row>
    <row r="3033" spans="7:7" x14ac:dyDescent="0.3">
      <c r="G3033" s="23">
        <v>3032</v>
      </c>
    </row>
    <row r="3034" spans="7:7" x14ac:dyDescent="0.3">
      <c r="G3034" s="23">
        <v>3033</v>
      </c>
    </row>
    <row r="3035" spans="7:7" x14ac:dyDescent="0.3">
      <c r="G3035" s="23">
        <v>3034</v>
      </c>
    </row>
    <row r="3036" spans="7:7" x14ac:dyDescent="0.3">
      <c r="G3036" s="23">
        <v>3035</v>
      </c>
    </row>
    <row r="3037" spans="7:7" x14ac:dyDescent="0.3">
      <c r="G3037" s="23">
        <v>3036</v>
      </c>
    </row>
    <row r="3038" spans="7:7" x14ac:dyDescent="0.3">
      <c r="G3038" s="23">
        <v>3037</v>
      </c>
    </row>
    <row r="3039" spans="7:7" x14ac:dyDescent="0.3">
      <c r="G3039" s="23">
        <v>3038</v>
      </c>
    </row>
    <row r="3040" spans="7:7" x14ac:dyDescent="0.3">
      <c r="G3040" s="23">
        <v>3039</v>
      </c>
    </row>
    <row r="3041" spans="7:7" x14ac:dyDescent="0.3">
      <c r="G3041" s="23">
        <v>3040</v>
      </c>
    </row>
    <row r="3042" spans="7:7" x14ac:dyDescent="0.3">
      <c r="G3042" s="23">
        <v>3041</v>
      </c>
    </row>
    <row r="3043" spans="7:7" x14ac:dyDescent="0.3">
      <c r="G3043" s="23">
        <v>3042</v>
      </c>
    </row>
    <row r="3044" spans="7:7" x14ac:dyDescent="0.3">
      <c r="G3044" s="23">
        <v>3043</v>
      </c>
    </row>
    <row r="3045" spans="7:7" x14ac:dyDescent="0.3">
      <c r="G3045" s="23">
        <v>3044</v>
      </c>
    </row>
    <row r="3046" spans="7:7" x14ac:dyDescent="0.3">
      <c r="G3046" s="23">
        <v>3045</v>
      </c>
    </row>
    <row r="3047" spans="7:7" x14ac:dyDescent="0.3">
      <c r="G3047" s="23">
        <v>3046</v>
      </c>
    </row>
    <row r="3048" spans="7:7" x14ac:dyDescent="0.3">
      <c r="G3048" s="23">
        <v>3047</v>
      </c>
    </row>
    <row r="3049" spans="7:7" x14ac:dyDescent="0.3">
      <c r="G3049" s="23">
        <v>3048</v>
      </c>
    </row>
    <row r="3050" spans="7:7" x14ac:dyDescent="0.3">
      <c r="G3050" s="23">
        <v>3049</v>
      </c>
    </row>
    <row r="3051" spans="7:7" x14ac:dyDescent="0.3">
      <c r="G3051" s="23">
        <v>3050</v>
      </c>
    </row>
    <row r="3052" spans="7:7" x14ac:dyDescent="0.3">
      <c r="G3052" s="23">
        <v>3051</v>
      </c>
    </row>
    <row r="3053" spans="7:7" x14ac:dyDescent="0.3">
      <c r="G3053" s="23">
        <v>3052</v>
      </c>
    </row>
    <row r="3054" spans="7:7" x14ac:dyDescent="0.3">
      <c r="G3054" s="23">
        <v>3053</v>
      </c>
    </row>
    <row r="3055" spans="7:7" x14ac:dyDescent="0.3">
      <c r="G3055" s="23">
        <v>3054</v>
      </c>
    </row>
    <row r="3056" spans="7:7" x14ac:dyDescent="0.3">
      <c r="G3056" s="23">
        <v>3055</v>
      </c>
    </row>
    <row r="3057" spans="7:7" x14ac:dyDescent="0.3">
      <c r="G3057" s="23">
        <v>3056</v>
      </c>
    </row>
    <row r="3058" spans="7:7" x14ac:dyDescent="0.3">
      <c r="G3058" s="23">
        <v>3057</v>
      </c>
    </row>
    <row r="3059" spans="7:7" x14ac:dyDescent="0.3">
      <c r="G3059" s="23">
        <v>3058</v>
      </c>
    </row>
    <row r="3060" spans="7:7" x14ac:dyDescent="0.3">
      <c r="G3060" s="23">
        <v>3059</v>
      </c>
    </row>
    <row r="3061" spans="7:7" x14ac:dyDescent="0.3">
      <c r="G3061" s="23">
        <v>3060</v>
      </c>
    </row>
    <row r="3062" spans="7:7" x14ac:dyDescent="0.3">
      <c r="G3062" s="23">
        <v>3061</v>
      </c>
    </row>
    <row r="3063" spans="7:7" x14ac:dyDescent="0.3">
      <c r="G3063" s="23">
        <v>3062</v>
      </c>
    </row>
    <row r="3064" spans="7:7" x14ac:dyDescent="0.3">
      <c r="G3064" s="23">
        <v>3063</v>
      </c>
    </row>
    <row r="3065" spans="7:7" x14ac:dyDescent="0.3">
      <c r="G3065" s="23">
        <v>3064</v>
      </c>
    </row>
    <row r="3066" spans="7:7" x14ac:dyDescent="0.3">
      <c r="G3066" s="23">
        <v>3065</v>
      </c>
    </row>
    <row r="3067" spans="7:7" x14ac:dyDescent="0.3">
      <c r="G3067" s="23">
        <v>3066</v>
      </c>
    </row>
    <row r="3068" spans="7:7" x14ac:dyDescent="0.3">
      <c r="G3068" s="23">
        <v>3067</v>
      </c>
    </row>
    <row r="3069" spans="7:7" x14ac:dyDescent="0.3">
      <c r="G3069" s="23">
        <v>3068</v>
      </c>
    </row>
    <row r="3070" spans="7:7" x14ac:dyDescent="0.3">
      <c r="G3070" s="23">
        <v>3069</v>
      </c>
    </row>
    <row r="3071" spans="7:7" x14ac:dyDescent="0.3">
      <c r="G3071" s="23">
        <v>3070</v>
      </c>
    </row>
    <row r="3072" spans="7:7" x14ac:dyDescent="0.3">
      <c r="G3072" s="23">
        <v>3071</v>
      </c>
    </row>
    <row r="3073" spans="7:7" x14ac:dyDescent="0.3">
      <c r="G3073" s="23">
        <v>3072</v>
      </c>
    </row>
    <row r="3074" spans="7:7" x14ac:dyDescent="0.3">
      <c r="G3074" s="23">
        <v>3073</v>
      </c>
    </row>
    <row r="3075" spans="7:7" x14ac:dyDescent="0.3">
      <c r="G3075" s="23">
        <v>3074</v>
      </c>
    </row>
    <row r="3076" spans="7:7" x14ac:dyDescent="0.3">
      <c r="G3076" s="23">
        <v>3075</v>
      </c>
    </row>
    <row r="3077" spans="7:7" x14ac:dyDescent="0.3">
      <c r="G3077" s="23">
        <v>3076</v>
      </c>
    </row>
    <row r="3078" spans="7:7" x14ac:dyDescent="0.3">
      <c r="G3078" s="23">
        <v>3077</v>
      </c>
    </row>
    <row r="3079" spans="7:7" x14ac:dyDescent="0.3">
      <c r="G3079" s="23">
        <v>3078</v>
      </c>
    </row>
    <row r="3080" spans="7:7" x14ac:dyDescent="0.3">
      <c r="G3080" s="23">
        <v>3079</v>
      </c>
    </row>
    <row r="3081" spans="7:7" x14ac:dyDescent="0.3">
      <c r="G3081" s="23">
        <v>3080</v>
      </c>
    </row>
    <row r="3082" spans="7:7" x14ac:dyDescent="0.3">
      <c r="G3082" s="23">
        <v>3081</v>
      </c>
    </row>
    <row r="3083" spans="7:7" x14ac:dyDescent="0.3">
      <c r="G3083" s="23">
        <v>3082</v>
      </c>
    </row>
    <row r="3084" spans="7:7" x14ac:dyDescent="0.3">
      <c r="G3084" s="23">
        <v>3083</v>
      </c>
    </row>
    <row r="3085" spans="7:7" x14ac:dyDescent="0.3">
      <c r="G3085" s="23">
        <v>3084</v>
      </c>
    </row>
    <row r="3086" spans="7:7" x14ac:dyDescent="0.3">
      <c r="G3086" s="23">
        <v>3085</v>
      </c>
    </row>
    <row r="3087" spans="7:7" x14ac:dyDescent="0.3">
      <c r="G3087" s="23">
        <v>3086</v>
      </c>
    </row>
    <row r="3088" spans="7:7" x14ac:dyDescent="0.3">
      <c r="G3088" s="23">
        <v>3087</v>
      </c>
    </row>
    <row r="3089" spans="7:7" x14ac:dyDescent="0.3">
      <c r="G3089" s="23">
        <v>3088</v>
      </c>
    </row>
    <row r="3090" spans="7:7" x14ac:dyDescent="0.3">
      <c r="G3090" s="23">
        <v>3089</v>
      </c>
    </row>
    <row r="3091" spans="7:7" x14ac:dyDescent="0.3">
      <c r="G3091" s="23">
        <v>3090</v>
      </c>
    </row>
    <row r="3092" spans="7:7" x14ac:dyDescent="0.3">
      <c r="G3092" s="23">
        <v>3091</v>
      </c>
    </row>
    <row r="3093" spans="7:7" x14ac:dyDescent="0.3">
      <c r="G3093" s="23">
        <v>3092</v>
      </c>
    </row>
    <row r="3094" spans="7:7" x14ac:dyDescent="0.3">
      <c r="G3094" s="23">
        <v>3093</v>
      </c>
    </row>
    <row r="3095" spans="7:7" x14ac:dyDescent="0.3">
      <c r="G3095" s="23">
        <v>3094</v>
      </c>
    </row>
    <row r="3096" spans="7:7" x14ac:dyDescent="0.3">
      <c r="G3096" s="23">
        <v>3095</v>
      </c>
    </row>
    <row r="3097" spans="7:7" x14ac:dyDescent="0.3">
      <c r="G3097" s="23">
        <v>3096</v>
      </c>
    </row>
    <row r="3098" spans="7:7" x14ac:dyDescent="0.3">
      <c r="G3098" s="23">
        <v>3097</v>
      </c>
    </row>
    <row r="3099" spans="7:7" x14ac:dyDescent="0.3">
      <c r="G3099" s="23">
        <v>3098</v>
      </c>
    </row>
    <row r="3100" spans="7:7" x14ac:dyDescent="0.3">
      <c r="G3100" s="23">
        <v>3099</v>
      </c>
    </row>
    <row r="3101" spans="7:7" x14ac:dyDescent="0.3">
      <c r="G3101" s="23">
        <v>3100</v>
      </c>
    </row>
    <row r="3102" spans="7:7" x14ac:dyDescent="0.3">
      <c r="G3102" s="23">
        <v>3101</v>
      </c>
    </row>
    <row r="3103" spans="7:7" x14ac:dyDescent="0.3">
      <c r="G3103" s="23">
        <v>3102</v>
      </c>
    </row>
    <row r="3104" spans="7:7" x14ac:dyDescent="0.3">
      <c r="G3104" s="23">
        <v>3103</v>
      </c>
    </row>
    <row r="3105" spans="7:7" x14ac:dyDescent="0.3">
      <c r="G3105" s="23">
        <v>3104</v>
      </c>
    </row>
    <row r="3106" spans="7:7" x14ac:dyDescent="0.3">
      <c r="G3106" s="23">
        <v>3105</v>
      </c>
    </row>
    <row r="3107" spans="7:7" x14ac:dyDescent="0.3">
      <c r="G3107" s="23">
        <v>3106</v>
      </c>
    </row>
    <row r="3108" spans="7:7" x14ac:dyDescent="0.3">
      <c r="G3108" s="23">
        <v>3107</v>
      </c>
    </row>
    <row r="3109" spans="7:7" x14ac:dyDescent="0.3">
      <c r="G3109" s="23">
        <v>3108</v>
      </c>
    </row>
    <row r="3110" spans="7:7" x14ac:dyDescent="0.3">
      <c r="G3110" s="23">
        <v>3109</v>
      </c>
    </row>
    <row r="3111" spans="7:7" x14ac:dyDescent="0.3">
      <c r="G3111" s="23">
        <v>3110</v>
      </c>
    </row>
    <row r="3112" spans="7:7" x14ac:dyDescent="0.3">
      <c r="G3112" s="23">
        <v>3111</v>
      </c>
    </row>
    <row r="3113" spans="7:7" x14ac:dyDescent="0.3">
      <c r="G3113" s="23">
        <v>3112</v>
      </c>
    </row>
    <row r="3114" spans="7:7" x14ac:dyDescent="0.3">
      <c r="G3114" s="23">
        <v>3113</v>
      </c>
    </row>
    <row r="3115" spans="7:7" x14ac:dyDescent="0.3">
      <c r="G3115" s="23">
        <v>3114</v>
      </c>
    </row>
    <row r="3116" spans="7:7" x14ac:dyDescent="0.3">
      <c r="G3116" s="23">
        <v>3115</v>
      </c>
    </row>
    <row r="3117" spans="7:7" x14ac:dyDescent="0.3">
      <c r="G3117" s="23">
        <v>3116</v>
      </c>
    </row>
    <row r="3118" spans="7:7" x14ac:dyDescent="0.3">
      <c r="G3118" s="23">
        <v>3117</v>
      </c>
    </row>
    <row r="3119" spans="7:7" x14ac:dyDescent="0.3">
      <c r="G3119" s="23">
        <v>3118</v>
      </c>
    </row>
    <row r="3120" spans="7:7" x14ac:dyDescent="0.3">
      <c r="G3120" s="23">
        <v>3119</v>
      </c>
    </row>
    <row r="3121" spans="7:7" x14ac:dyDescent="0.3">
      <c r="G3121" s="23">
        <v>3120</v>
      </c>
    </row>
    <row r="3122" spans="7:7" x14ac:dyDescent="0.3">
      <c r="G3122" s="23">
        <v>3121</v>
      </c>
    </row>
    <row r="3123" spans="7:7" x14ac:dyDescent="0.3">
      <c r="G3123" s="23">
        <v>3122</v>
      </c>
    </row>
    <row r="3124" spans="7:7" x14ac:dyDescent="0.3">
      <c r="G3124" s="23">
        <v>3123</v>
      </c>
    </row>
    <row r="3125" spans="7:7" x14ac:dyDescent="0.3">
      <c r="G3125" s="23">
        <v>3124</v>
      </c>
    </row>
    <row r="3126" spans="7:7" x14ac:dyDescent="0.3">
      <c r="G3126" s="23">
        <v>3125</v>
      </c>
    </row>
    <row r="3127" spans="7:7" x14ac:dyDescent="0.3">
      <c r="G3127" s="23">
        <v>3126</v>
      </c>
    </row>
    <row r="3128" spans="7:7" x14ac:dyDescent="0.3">
      <c r="G3128" s="23">
        <v>3127</v>
      </c>
    </row>
    <row r="3129" spans="7:7" x14ac:dyDescent="0.3">
      <c r="G3129" s="23">
        <v>3128</v>
      </c>
    </row>
    <row r="3130" spans="7:7" x14ac:dyDescent="0.3">
      <c r="G3130" s="23">
        <v>3129</v>
      </c>
    </row>
    <row r="3131" spans="7:7" x14ac:dyDescent="0.3">
      <c r="G3131" s="23">
        <v>3130</v>
      </c>
    </row>
    <row r="3132" spans="7:7" x14ac:dyDescent="0.3">
      <c r="G3132" s="23">
        <v>3131</v>
      </c>
    </row>
    <row r="3133" spans="7:7" x14ac:dyDescent="0.3">
      <c r="G3133" s="23">
        <v>3132</v>
      </c>
    </row>
    <row r="3134" spans="7:7" x14ac:dyDescent="0.3">
      <c r="G3134" s="23">
        <v>3133</v>
      </c>
    </row>
    <row r="3135" spans="7:7" x14ac:dyDescent="0.3">
      <c r="G3135" s="23">
        <v>3134</v>
      </c>
    </row>
    <row r="3136" spans="7:7" x14ac:dyDescent="0.3">
      <c r="G3136" s="23">
        <v>3135</v>
      </c>
    </row>
    <row r="3137" spans="7:7" x14ac:dyDescent="0.3">
      <c r="G3137" s="23">
        <v>3136</v>
      </c>
    </row>
    <row r="3138" spans="7:7" x14ac:dyDescent="0.3">
      <c r="G3138" s="23">
        <v>3137</v>
      </c>
    </row>
    <row r="3139" spans="7:7" x14ac:dyDescent="0.3">
      <c r="G3139" s="23">
        <v>3138</v>
      </c>
    </row>
    <row r="3140" spans="7:7" x14ac:dyDescent="0.3">
      <c r="G3140" s="23">
        <v>3139</v>
      </c>
    </row>
    <row r="3141" spans="7:7" x14ac:dyDescent="0.3">
      <c r="G3141" s="23">
        <v>3140</v>
      </c>
    </row>
    <row r="3142" spans="7:7" x14ac:dyDescent="0.3">
      <c r="G3142" s="23">
        <v>3141</v>
      </c>
    </row>
    <row r="3143" spans="7:7" x14ac:dyDescent="0.3">
      <c r="G3143" s="23">
        <v>3142</v>
      </c>
    </row>
    <row r="3144" spans="7:7" x14ac:dyDescent="0.3">
      <c r="G3144" s="23">
        <v>3143</v>
      </c>
    </row>
    <row r="3145" spans="7:7" x14ac:dyDescent="0.3">
      <c r="G3145" s="23">
        <v>3144</v>
      </c>
    </row>
    <row r="3146" spans="7:7" x14ac:dyDescent="0.3">
      <c r="G3146" s="23">
        <v>3145</v>
      </c>
    </row>
    <row r="3147" spans="7:7" x14ac:dyDescent="0.3">
      <c r="G3147" s="23">
        <v>3146</v>
      </c>
    </row>
    <row r="3148" spans="7:7" x14ac:dyDescent="0.3">
      <c r="G3148" s="23">
        <v>3147</v>
      </c>
    </row>
    <row r="3149" spans="7:7" x14ac:dyDescent="0.3">
      <c r="G3149" s="23">
        <v>3148</v>
      </c>
    </row>
    <row r="3150" spans="7:7" x14ac:dyDescent="0.3">
      <c r="G3150" s="23">
        <v>3149</v>
      </c>
    </row>
    <row r="3151" spans="7:7" x14ac:dyDescent="0.3">
      <c r="G3151" s="23">
        <v>3150</v>
      </c>
    </row>
    <row r="3152" spans="7:7" x14ac:dyDescent="0.3">
      <c r="G3152" s="23">
        <v>3151</v>
      </c>
    </row>
    <row r="3153" spans="7:7" x14ac:dyDescent="0.3">
      <c r="G3153" s="23">
        <v>3152</v>
      </c>
    </row>
    <row r="3154" spans="7:7" x14ac:dyDescent="0.3">
      <c r="G3154" s="23">
        <v>3153</v>
      </c>
    </row>
    <row r="3155" spans="7:7" x14ac:dyDescent="0.3">
      <c r="G3155" s="23">
        <v>3154</v>
      </c>
    </row>
    <row r="3156" spans="7:7" x14ac:dyDescent="0.3">
      <c r="G3156" s="23">
        <v>3155</v>
      </c>
    </row>
    <row r="3157" spans="7:7" x14ac:dyDescent="0.3">
      <c r="G3157" s="23">
        <v>3156</v>
      </c>
    </row>
    <row r="3158" spans="7:7" x14ac:dyDescent="0.3">
      <c r="G3158" s="23">
        <v>3157</v>
      </c>
    </row>
    <row r="3159" spans="7:7" x14ac:dyDescent="0.3">
      <c r="G3159" s="23">
        <v>3158</v>
      </c>
    </row>
    <row r="3160" spans="7:7" x14ac:dyDescent="0.3">
      <c r="G3160" s="23">
        <v>3159</v>
      </c>
    </row>
    <row r="3161" spans="7:7" x14ac:dyDescent="0.3">
      <c r="G3161" s="23">
        <v>3160</v>
      </c>
    </row>
    <row r="3162" spans="7:7" x14ac:dyDescent="0.3">
      <c r="G3162" s="23">
        <v>3161</v>
      </c>
    </row>
    <row r="3163" spans="7:7" x14ac:dyDescent="0.3">
      <c r="G3163" s="23">
        <v>3162</v>
      </c>
    </row>
    <row r="3164" spans="7:7" x14ac:dyDescent="0.3">
      <c r="G3164" s="23">
        <v>3163</v>
      </c>
    </row>
    <row r="3165" spans="7:7" x14ac:dyDescent="0.3">
      <c r="G3165" s="23">
        <v>3164</v>
      </c>
    </row>
    <row r="3166" spans="7:7" x14ac:dyDescent="0.3">
      <c r="G3166" s="23">
        <v>3165</v>
      </c>
    </row>
    <row r="3167" spans="7:7" x14ac:dyDescent="0.3">
      <c r="G3167" s="23">
        <v>3166</v>
      </c>
    </row>
    <row r="3168" spans="7:7" x14ac:dyDescent="0.3">
      <c r="G3168" s="23">
        <v>3167</v>
      </c>
    </row>
    <row r="3169" spans="7:7" x14ac:dyDescent="0.3">
      <c r="G3169" s="23">
        <v>3168</v>
      </c>
    </row>
    <row r="3170" spans="7:7" x14ac:dyDescent="0.3">
      <c r="G3170" s="23">
        <v>3169</v>
      </c>
    </row>
    <row r="3171" spans="7:7" x14ac:dyDescent="0.3">
      <c r="G3171" s="23">
        <v>3170</v>
      </c>
    </row>
    <row r="3172" spans="7:7" x14ac:dyDescent="0.3">
      <c r="G3172" s="23">
        <v>3171</v>
      </c>
    </row>
    <row r="3173" spans="7:7" x14ac:dyDescent="0.3">
      <c r="G3173" s="23">
        <v>3172</v>
      </c>
    </row>
    <row r="3174" spans="7:7" x14ac:dyDescent="0.3">
      <c r="G3174" s="23">
        <v>3173</v>
      </c>
    </row>
    <row r="3175" spans="7:7" x14ac:dyDescent="0.3">
      <c r="G3175" s="23">
        <v>3174</v>
      </c>
    </row>
    <row r="3176" spans="7:7" x14ac:dyDescent="0.3">
      <c r="G3176" s="23">
        <v>3175</v>
      </c>
    </row>
    <row r="3177" spans="7:7" x14ac:dyDescent="0.3">
      <c r="G3177" s="23">
        <v>3176</v>
      </c>
    </row>
    <row r="3178" spans="7:7" x14ac:dyDescent="0.3">
      <c r="G3178" s="23">
        <v>3177</v>
      </c>
    </row>
    <row r="3179" spans="7:7" x14ac:dyDescent="0.3">
      <c r="G3179" s="23">
        <v>3178</v>
      </c>
    </row>
    <row r="3180" spans="7:7" x14ac:dyDescent="0.3">
      <c r="G3180" s="23">
        <v>3179</v>
      </c>
    </row>
    <row r="3181" spans="7:7" x14ac:dyDescent="0.3">
      <c r="G3181" s="23">
        <v>3180</v>
      </c>
    </row>
    <row r="3182" spans="7:7" x14ac:dyDescent="0.3">
      <c r="G3182" s="23">
        <v>3181</v>
      </c>
    </row>
    <row r="3183" spans="7:7" x14ac:dyDescent="0.3">
      <c r="G3183" s="23">
        <v>3182</v>
      </c>
    </row>
    <row r="3184" spans="7:7" x14ac:dyDescent="0.3">
      <c r="G3184" s="23">
        <v>3183</v>
      </c>
    </row>
    <row r="3185" spans="7:7" x14ac:dyDescent="0.3">
      <c r="G3185" s="23">
        <v>3184</v>
      </c>
    </row>
    <row r="3186" spans="7:7" x14ac:dyDescent="0.3">
      <c r="G3186" s="23">
        <v>3185</v>
      </c>
    </row>
    <row r="3187" spans="7:7" x14ac:dyDescent="0.3">
      <c r="G3187" s="23">
        <v>3186</v>
      </c>
    </row>
    <row r="3188" spans="7:7" x14ac:dyDescent="0.3">
      <c r="G3188" s="23">
        <v>3187</v>
      </c>
    </row>
    <row r="3189" spans="7:7" x14ac:dyDescent="0.3">
      <c r="G3189" s="23">
        <v>3188</v>
      </c>
    </row>
    <row r="3190" spans="7:7" x14ac:dyDescent="0.3">
      <c r="G3190" s="23">
        <v>3189</v>
      </c>
    </row>
    <row r="3191" spans="7:7" x14ac:dyDescent="0.3">
      <c r="G3191" s="23">
        <v>3190</v>
      </c>
    </row>
    <row r="3192" spans="7:7" x14ac:dyDescent="0.3">
      <c r="G3192" s="23">
        <v>3191</v>
      </c>
    </row>
    <row r="3193" spans="7:7" x14ac:dyDescent="0.3">
      <c r="G3193" s="23">
        <v>3192</v>
      </c>
    </row>
    <row r="3194" spans="7:7" x14ac:dyDescent="0.3">
      <c r="G3194" s="23">
        <v>3193</v>
      </c>
    </row>
    <row r="3195" spans="7:7" x14ac:dyDescent="0.3">
      <c r="G3195" s="23">
        <v>3194</v>
      </c>
    </row>
    <row r="3196" spans="7:7" x14ac:dyDescent="0.3">
      <c r="G3196" s="23">
        <v>3195</v>
      </c>
    </row>
    <row r="3197" spans="7:7" x14ac:dyDescent="0.3">
      <c r="G3197" s="23">
        <v>3196</v>
      </c>
    </row>
    <row r="3198" spans="7:7" x14ac:dyDescent="0.3">
      <c r="G3198" s="23">
        <v>3197</v>
      </c>
    </row>
    <row r="3199" spans="7:7" x14ac:dyDescent="0.3">
      <c r="G3199" s="23">
        <v>3198</v>
      </c>
    </row>
    <row r="3200" spans="7:7" x14ac:dyDescent="0.3">
      <c r="G3200" s="23">
        <v>3199</v>
      </c>
    </row>
    <row r="3201" spans="7:7" x14ac:dyDescent="0.3">
      <c r="G3201" s="23">
        <v>3200</v>
      </c>
    </row>
    <row r="3202" spans="7:7" x14ac:dyDescent="0.3">
      <c r="G3202" s="23">
        <v>3201</v>
      </c>
    </row>
    <row r="3203" spans="7:7" x14ac:dyDescent="0.3">
      <c r="G3203" s="23">
        <v>3202</v>
      </c>
    </row>
    <row r="3204" spans="7:7" x14ac:dyDescent="0.3">
      <c r="G3204" s="23">
        <v>3203</v>
      </c>
    </row>
    <row r="3205" spans="7:7" x14ac:dyDescent="0.3">
      <c r="G3205" s="23">
        <v>3204</v>
      </c>
    </row>
    <row r="3206" spans="7:7" x14ac:dyDescent="0.3">
      <c r="G3206" s="23">
        <v>3205</v>
      </c>
    </row>
    <row r="3207" spans="7:7" x14ac:dyDescent="0.3">
      <c r="G3207" s="23">
        <v>3206</v>
      </c>
    </row>
    <row r="3208" spans="7:7" x14ac:dyDescent="0.3">
      <c r="G3208" s="23">
        <v>3207</v>
      </c>
    </row>
    <row r="3209" spans="7:7" x14ac:dyDescent="0.3">
      <c r="G3209" s="23">
        <v>3208</v>
      </c>
    </row>
    <row r="3210" spans="7:7" x14ac:dyDescent="0.3">
      <c r="G3210" s="23">
        <v>3209</v>
      </c>
    </row>
    <row r="3211" spans="7:7" x14ac:dyDescent="0.3">
      <c r="G3211" s="23">
        <v>3210</v>
      </c>
    </row>
    <row r="3212" spans="7:7" x14ac:dyDescent="0.3">
      <c r="G3212" s="23">
        <v>3211</v>
      </c>
    </row>
    <row r="3213" spans="7:7" x14ac:dyDescent="0.3">
      <c r="G3213" s="23">
        <v>3212</v>
      </c>
    </row>
    <row r="3214" spans="7:7" x14ac:dyDescent="0.3">
      <c r="G3214" s="23">
        <v>3213</v>
      </c>
    </row>
    <row r="3215" spans="7:7" x14ac:dyDescent="0.3">
      <c r="G3215" s="23">
        <v>3214</v>
      </c>
    </row>
    <row r="3216" spans="7:7" x14ac:dyDescent="0.3">
      <c r="G3216" s="23">
        <v>3215</v>
      </c>
    </row>
    <row r="3217" spans="7:7" x14ac:dyDescent="0.3">
      <c r="G3217" s="23">
        <v>3216</v>
      </c>
    </row>
    <row r="3218" spans="7:7" x14ac:dyDescent="0.3">
      <c r="G3218" s="23">
        <v>3217</v>
      </c>
    </row>
    <row r="3219" spans="7:7" x14ac:dyDescent="0.3">
      <c r="G3219" s="23">
        <v>3218</v>
      </c>
    </row>
    <row r="3220" spans="7:7" x14ac:dyDescent="0.3">
      <c r="G3220" s="23">
        <v>3219</v>
      </c>
    </row>
    <row r="3221" spans="7:7" x14ac:dyDescent="0.3">
      <c r="G3221" s="23">
        <v>3220</v>
      </c>
    </row>
    <row r="3222" spans="7:7" x14ac:dyDescent="0.3">
      <c r="G3222" s="23">
        <v>3221</v>
      </c>
    </row>
    <row r="3223" spans="7:7" x14ac:dyDescent="0.3">
      <c r="G3223" s="23">
        <v>3222</v>
      </c>
    </row>
    <row r="3224" spans="7:7" x14ac:dyDescent="0.3">
      <c r="G3224" s="23">
        <v>3223</v>
      </c>
    </row>
    <row r="3225" spans="7:7" x14ac:dyDescent="0.3">
      <c r="G3225" s="23">
        <v>3224</v>
      </c>
    </row>
    <row r="3226" spans="7:7" x14ac:dyDescent="0.3">
      <c r="G3226" s="23">
        <v>3225</v>
      </c>
    </row>
    <row r="3227" spans="7:7" x14ac:dyDescent="0.3">
      <c r="G3227" s="23">
        <v>3226</v>
      </c>
    </row>
    <row r="3228" spans="7:7" x14ac:dyDescent="0.3">
      <c r="G3228" s="23">
        <v>3227</v>
      </c>
    </row>
    <row r="3229" spans="7:7" x14ac:dyDescent="0.3">
      <c r="G3229" s="23">
        <v>3228</v>
      </c>
    </row>
    <row r="3230" spans="7:7" x14ac:dyDescent="0.3">
      <c r="G3230" s="23">
        <v>3229</v>
      </c>
    </row>
    <row r="3231" spans="7:7" x14ac:dyDescent="0.3">
      <c r="G3231" s="23">
        <v>3230</v>
      </c>
    </row>
    <row r="3232" spans="7:7" x14ac:dyDescent="0.3">
      <c r="G3232" s="23">
        <v>3231</v>
      </c>
    </row>
    <row r="3233" spans="7:7" x14ac:dyDescent="0.3">
      <c r="G3233" s="23">
        <v>3232</v>
      </c>
    </row>
    <row r="3234" spans="7:7" x14ac:dyDescent="0.3">
      <c r="G3234" s="23">
        <v>3233</v>
      </c>
    </row>
    <row r="3235" spans="7:7" x14ac:dyDescent="0.3">
      <c r="G3235" s="23">
        <v>3234</v>
      </c>
    </row>
    <row r="3236" spans="7:7" x14ac:dyDescent="0.3">
      <c r="G3236" s="23">
        <v>3235</v>
      </c>
    </row>
    <row r="3237" spans="7:7" x14ac:dyDescent="0.3">
      <c r="G3237" s="23">
        <v>3236</v>
      </c>
    </row>
    <row r="3238" spans="7:7" x14ac:dyDescent="0.3">
      <c r="G3238" s="23">
        <v>3237</v>
      </c>
    </row>
    <row r="3239" spans="7:7" x14ac:dyDescent="0.3">
      <c r="G3239" s="23">
        <v>3238</v>
      </c>
    </row>
    <row r="3240" spans="7:7" x14ac:dyDescent="0.3">
      <c r="G3240" s="23">
        <v>3239</v>
      </c>
    </row>
    <row r="3241" spans="7:7" x14ac:dyDescent="0.3">
      <c r="G3241" s="23">
        <v>3240</v>
      </c>
    </row>
    <row r="3242" spans="7:7" x14ac:dyDescent="0.3">
      <c r="G3242" s="23">
        <v>3241</v>
      </c>
    </row>
    <row r="3243" spans="7:7" x14ac:dyDescent="0.3">
      <c r="G3243" s="23">
        <v>3242</v>
      </c>
    </row>
    <row r="3244" spans="7:7" x14ac:dyDescent="0.3">
      <c r="G3244" s="23">
        <v>3243</v>
      </c>
    </row>
    <row r="3245" spans="7:7" x14ac:dyDescent="0.3">
      <c r="G3245" s="23">
        <v>3244</v>
      </c>
    </row>
    <row r="3246" spans="7:7" x14ac:dyDescent="0.3">
      <c r="G3246" s="23">
        <v>3245</v>
      </c>
    </row>
    <row r="3247" spans="7:7" x14ac:dyDescent="0.3">
      <c r="G3247" s="23">
        <v>3246</v>
      </c>
    </row>
    <row r="3248" spans="7:7" x14ac:dyDescent="0.3">
      <c r="G3248" s="23">
        <v>3247</v>
      </c>
    </row>
    <row r="3249" spans="7:7" x14ac:dyDescent="0.3">
      <c r="G3249" s="23">
        <v>3248</v>
      </c>
    </row>
    <row r="3250" spans="7:7" x14ac:dyDescent="0.3">
      <c r="G3250" s="23">
        <v>3249</v>
      </c>
    </row>
    <row r="3251" spans="7:7" x14ac:dyDescent="0.3">
      <c r="G3251" s="23">
        <v>3250</v>
      </c>
    </row>
    <row r="3252" spans="7:7" x14ac:dyDescent="0.3">
      <c r="G3252" s="23">
        <v>3251</v>
      </c>
    </row>
    <row r="3253" spans="7:7" x14ac:dyDescent="0.3">
      <c r="G3253" s="23">
        <v>3252</v>
      </c>
    </row>
    <row r="3254" spans="7:7" x14ac:dyDescent="0.3">
      <c r="G3254" s="23">
        <v>3253</v>
      </c>
    </row>
    <row r="3255" spans="7:7" x14ac:dyDescent="0.3">
      <c r="G3255" s="23">
        <v>3254</v>
      </c>
    </row>
    <row r="3256" spans="7:7" x14ac:dyDescent="0.3">
      <c r="G3256" s="23">
        <v>3255</v>
      </c>
    </row>
    <row r="3257" spans="7:7" x14ac:dyDescent="0.3">
      <c r="G3257" s="23">
        <v>3256</v>
      </c>
    </row>
    <row r="3258" spans="7:7" x14ac:dyDescent="0.3">
      <c r="G3258" s="23">
        <v>3257</v>
      </c>
    </row>
    <row r="3259" spans="7:7" x14ac:dyDescent="0.3">
      <c r="G3259" s="23">
        <v>3258</v>
      </c>
    </row>
    <row r="3260" spans="7:7" x14ac:dyDescent="0.3">
      <c r="G3260" s="23">
        <v>3259</v>
      </c>
    </row>
    <row r="3261" spans="7:7" x14ac:dyDescent="0.3">
      <c r="G3261" s="23">
        <v>3260</v>
      </c>
    </row>
    <row r="3262" spans="7:7" x14ac:dyDescent="0.3">
      <c r="G3262" s="23">
        <v>3261</v>
      </c>
    </row>
    <row r="3263" spans="7:7" x14ac:dyDescent="0.3">
      <c r="G3263" s="23">
        <v>3262</v>
      </c>
    </row>
    <row r="3264" spans="7:7" x14ac:dyDescent="0.3">
      <c r="G3264" s="23">
        <v>3263</v>
      </c>
    </row>
    <row r="3265" spans="7:7" x14ac:dyDescent="0.3">
      <c r="G3265" s="23">
        <v>3264</v>
      </c>
    </row>
    <row r="3266" spans="7:7" x14ac:dyDescent="0.3">
      <c r="G3266" s="23">
        <v>3265</v>
      </c>
    </row>
    <row r="3267" spans="7:7" x14ac:dyDescent="0.3">
      <c r="G3267" s="23">
        <v>3266</v>
      </c>
    </row>
    <row r="3268" spans="7:7" x14ac:dyDescent="0.3">
      <c r="G3268" s="23">
        <v>3267</v>
      </c>
    </row>
    <row r="3269" spans="7:7" x14ac:dyDescent="0.3">
      <c r="G3269" s="23">
        <v>3268</v>
      </c>
    </row>
    <row r="3270" spans="7:7" x14ac:dyDescent="0.3">
      <c r="G3270" s="23">
        <v>3269</v>
      </c>
    </row>
    <row r="3271" spans="7:7" x14ac:dyDescent="0.3">
      <c r="G3271" s="23">
        <v>3270</v>
      </c>
    </row>
    <row r="3272" spans="7:7" x14ac:dyDescent="0.3">
      <c r="G3272" s="23">
        <v>3271</v>
      </c>
    </row>
    <row r="3273" spans="7:7" x14ac:dyDescent="0.3">
      <c r="G3273" s="23">
        <v>3272</v>
      </c>
    </row>
    <row r="3274" spans="7:7" x14ac:dyDescent="0.3">
      <c r="G3274" s="23">
        <v>3273</v>
      </c>
    </row>
    <row r="3275" spans="7:7" x14ac:dyDescent="0.3">
      <c r="G3275" s="23">
        <v>3274</v>
      </c>
    </row>
    <row r="3276" spans="7:7" x14ac:dyDescent="0.3">
      <c r="G3276" s="23">
        <v>3275</v>
      </c>
    </row>
    <row r="3277" spans="7:7" x14ac:dyDescent="0.3">
      <c r="G3277" s="23">
        <v>3276</v>
      </c>
    </row>
    <row r="3278" spans="7:7" x14ac:dyDescent="0.3">
      <c r="G3278" s="23">
        <v>3277</v>
      </c>
    </row>
    <row r="3279" spans="7:7" x14ac:dyDescent="0.3">
      <c r="G3279" s="23">
        <v>3278</v>
      </c>
    </row>
    <row r="3280" spans="7:7" x14ac:dyDescent="0.3">
      <c r="G3280" s="23">
        <v>3279</v>
      </c>
    </row>
    <row r="3281" spans="7:7" x14ac:dyDescent="0.3">
      <c r="G3281" s="23">
        <v>3280</v>
      </c>
    </row>
    <row r="3282" spans="7:7" x14ac:dyDescent="0.3">
      <c r="G3282" s="23">
        <v>3281</v>
      </c>
    </row>
    <row r="3283" spans="7:7" x14ac:dyDescent="0.3">
      <c r="G3283" s="23">
        <v>3282</v>
      </c>
    </row>
    <row r="3284" spans="7:7" x14ac:dyDescent="0.3">
      <c r="G3284" s="23">
        <v>3283</v>
      </c>
    </row>
    <row r="3285" spans="7:7" x14ac:dyDescent="0.3">
      <c r="G3285" s="23">
        <v>3284</v>
      </c>
    </row>
    <row r="3286" spans="7:7" x14ac:dyDescent="0.3">
      <c r="G3286" s="23">
        <v>3285</v>
      </c>
    </row>
    <row r="3287" spans="7:7" x14ac:dyDescent="0.3">
      <c r="G3287" s="23">
        <v>3286</v>
      </c>
    </row>
    <row r="3288" spans="7:7" x14ac:dyDescent="0.3">
      <c r="G3288" s="23">
        <v>3287</v>
      </c>
    </row>
    <row r="3289" spans="7:7" x14ac:dyDescent="0.3">
      <c r="G3289" s="23">
        <v>3288</v>
      </c>
    </row>
    <row r="3290" spans="7:7" x14ac:dyDescent="0.3">
      <c r="G3290" s="23">
        <v>3289</v>
      </c>
    </row>
    <row r="3291" spans="7:7" x14ac:dyDescent="0.3">
      <c r="G3291" s="23">
        <v>3290</v>
      </c>
    </row>
    <row r="3292" spans="7:7" x14ac:dyDescent="0.3">
      <c r="G3292" s="23">
        <v>3291</v>
      </c>
    </row>
    <row r="3293" spans="7:7" x14ac:dyDescent="0.3">
      <c r="G3293" s="23">
        <v>3292</v>
      </c>
    </row>
    <row r="3294" spans="7:7" x14ac:dyDescent="0.3">
      <c r="G3294" s="23">
        <v>3293</v>
      </c>
    </row>
    <row r="3295" spans="7:7" x14ac:dyDescent="0.3">
      <c r="G3295" s="23">
        <v>3294</v>
      </c>
    </row>
    <row r="3296" spans="7:7" x14ac:dyDescent="0.3">
      <c r="G3296" s="23">
        <v>3295</v>
      </c>
    </row>
    <row r="3297" spans="7:7" x14ac:dyDescent="0.3">
      <c r="G3297" s="23">
        <v>3296</v>
      </c>
    </row>
    <row r="3298" spans="7:7" x14ac:dyDescent="0.3">
      <c r="G3298" s="23">
        <v>3297</v>
      </c>
    </row>
    <row r="3299" spans="7:7" x14ac:dyDescent="0.3">
      <c r="G3299" s="23">
        <v>3298</v>
      </c>
    </row>
    <row r="3300" spans="7:7" x14ac:dyDescent="0.3">
      <c r="G3300" s="23">
        <v>3299</v>
      </c>
    </row>
    <row r="3301" spans="7:7" x14ac:dyDescent="0.3">
      <c r="G3301" s="23">
        <v>3300</v>
      </c>
    </row>
    <row r="3302" spans="7:7" x14ac:dyDescent="0.3">
      <c r="G3302" s="23">
        <v>3301</v>
      </c>
    </row>
    <row r="3303" spans="7:7" x14ac:dyDescent="0.3">
      <c r="G3303" s="23">
        <v>3302</v>
      </c>
    </row>
    <row r="3304" spans="7:7" x14ac:dyDescent="0.3">
      <c r="G3304" s="23">
        <v>3303</v>
      </c>
    </row>
    <row r="3305" spans="7:7" x14ac:dyDescent="0.3">
      <c r="G3305" s="23">
        <v>3304</v>
      </c>
    </row>
    <row r="3306" spans="7:7" x14ac:dyDescent="0.3">
      <c r="G3306" s="23">
        <v>3305</v>
      </c>
    </row>
    <row r="3307" spans="7:7" x14ac:dyDescent="0.3">
      <c r="G3307" s="23">
        <v>3306</v>
      </c>
    </row>
    <row r="3308" spans="7:7" x14ac:dyDescent="0.3">
      <c r="G3308" s="23">
        <v>3307</v>
      </c>
    </row>
    <row r="3309" spans="7:7" x14ac:dyDescent="0.3">
      <c r="G3309" s="23">
        <v>3308</v>
      </c>
    </row>
    <row r="3310" spans="7:7" x14ac:dyDescent="0.3">
      <c r="G3310" s="23">
        <v>3309</v>
      </c>
    </row>
    <row r="3311" spans="7:7" x14ac:dyDescent="0.3">
      <c r="G3311" s="23">
        <v>3310</v>
      </c>
    </row>
    <row r="3312" spans="7:7" x14ac:dyDescent="0.3">
      <c r="G3312" s="23">
        <v>3311</v>
      </c>
    </row>
    <row r="3313" spans="7:7" x14ac:dyDescent="0.3">
      <c r="G3313" s="23">
        <v>3312</v>
      </c>
    </row>
    <row r="3314" spans="7:7" x14ac:dyDescent="0.3">
      <c r="G3314" s="23">
        <v>3313</v>
      </c>
    </row>
    <row r="3315" spans="7:7" x14ac:dyDescent="0.3">
      <c r="G3315" s="23">
        <v>3314</v>
      </c>
    </row>
    <row r="3316" spans="7:7" x14ac:dyDescent="0.3">
      <c r="G3316" s="23">
        <v>3315</v>
      </c>
    </row>
    <row r="3317" spans="7:7" x14ac:dyDescent="0.3">
      <c r="G3317" s="23">
        <v>3316</v>
      </c>
    </row>
    <row r="3318" spans="7:7" x14ac:dyDescent="0.3">
      <c r="G3318" s="23">
        <v>3317</v>
      </c>
    </row>
    <row r="3319" spans="7:7" x14ac:dyDescent="0.3">
      <c r="G3319" s="23">
        <v>3318</v>
      </c>
    </row>
    <row r="3320" spans="7:7" x14ac:dyDescent="0.3">
      <c r="G3320" s="23">
        <v>3319</v>
      </c>
    </row>
    <row r="3321" spans="7:7" x14ac:dyDescent="0.3">
      <c r="G3321" s="23">
        <v>3320</v>
      </c>
    </row>
    <row r="3322" spans="7:7" x14ac:dyDescent="0.3">
      <c r="G3322" s="23">
        <v>3321</v>
      </c>
    </row>
    <row r="3323" spans="7:7" x14ac:dyDescent="0.3">
      <c r="G3323" s="23">
        <v>3322</v>
      </c>
    </row>
    <row r="3324" spans="7:7" x14ac:dyDescent="0.3">
      <c r="G3324" s="23">
        <v>3323</v>
      </c>
    </row>
    <row r="3325" spans="7:7" x14ac:dyDescent="0.3">
      <c r="G3325" s="23">
        <v>3324</v>
      </c>
    </row>
    <row r="3326" spans="7:7" x14ac:dyDescent="0.3">
      <c r="G3326" s="23">
        <v>3325</v>
      </c>
    </row>
    <row r="3327" spans="7:7" x14ac:dyDescent="0.3">
      <c r="G3327" s="23">
        <v>3326</v>
      </c>
    </row>
    <row r="3328" spans="7:7" x14ac:dyDescent="0.3">
      <c r="G3328" s="23">
        <v>3327</v>
      </c>
    </row>
    <row r="3329" spans="7:7" x14ac:dyDescent="0.3">
      <c r="G3329" s="23">
        <v>3328</v>
      </c>
    </row>
    <row r="3330" spans="7:7" x14ac:dyDescent="0.3">
      <c r="G3330" s="23">
        <v>3329</v>
      </c>
    </row>
    <row r="3331" spans="7:7" x14ac:dyDescent="0.3">
      <c r="G3331" s="23">
        <v>3330</v>
      </c>
    </row>
    <row r="3332" spans="7:7" x14ac:dyDescent="0.3">
      <c r="G3332" s="23">
        <v>3331</v>
      </c>
    </row>
    <row r="3333" spans="7:7" x14ac:dyDescent="0.3">
      <c r="G3333" s="23">
        <v>3332</v>
      </c>
    </row>
    <row r="3334" spans="7:7" x14ac:dyDescent="0.3">
      <c r="G3334" s="23">
        <v>3333</v>
      </c>
    </row>
    <row r="3335" spans="7:7" x14ac:dyDescent="0.3">
      <c r="G3335" s="23">
        <v>3334</v>
      </c>
    </row>
    <row r="3336" spans="7:7" x14ac:dyDescent="0.3">
      <c r="G3336" s="23">
        <v>3335</v>
      </c>
    </row>
    <row r="3337" spans="7:7" x14ac:dyDescent="0.3">
      <c r="G3337" s="23">
        <v>3336</v>
      </c>
    </row>
    <row r="3338" spans="7:7" x14ac:dyDescent="0.3">
      <c r="G3338" s="23">
        <v>3337</v>
      </c>
    </row>
    <row r="3339" spans="7:7" x14ac:dyDescent="0.3">
      <c r="G3339" s="23">
        <v>3338</v>
      </c>
    </row>
    <row r="3340" spans="7:7" x14ac:dyDescent="0.3">
      <c r="G3340" s="23">
        <v>3339</v>
      </c>
    </row>
    <row r="3341" spans="7:7" x14ac:dyDescent="0.3">
      <c r="G3341" s="23">
        <v>3340</v>
      </c>
    </row>
    <row r="3342" spans="7:7" x14ac:dyDescent="0.3">
      <c r="G3342" s="23">
        <v>3341</v>
      </c>
    </row>
    <row r="3343" spans="7:7" x14ac:dyDescent="0.3">
      <c r="G3343" s="23">
        <v>3342</v>
      </c>
    </row>
    <row r="3344" spans="7:7" x14ac:dyDescent="0.3">
      <c r="G3344" s="23">
        <v>3343</v>
      </c>
    </row>
    <row r="3345" spans="7:7" x14ac:dyDescent="0.3">
      <c r="G3345" s="23">
        <v>3344</v>
      </c>
    </row>
    <row r="3346" spans="7:7" x14ac:dyDescent="0.3">
      <c r="G3346" s="23">
        <v>3345</v>
      </c>
    </row>
    <row r="3347" spans="7:7" x14ac:dyDescent="0.3">
      <c r="G3347" s="23">
        <v>3346</v>
      </c>
    </row>
    <row r="3348" spans="7:7" x14ac:dyDescent="0.3">
      <c r="G3348" s="23">
        <v>3347</v>
      </c>
    </row>
    <row r="3349" spans="7:7" x14ac:dyDescent="0.3">
      <c r="G3349" s="23">
        <v>3348</v>
      </c>
    </row>
    <row r="3350" spans="7:7" x14ac:dyDescent="0.3">
      <c r="G3350" s="23">
        <v>3349</v>
      </c>
    </row>
    <row r="3351" spans="7:7" x14ac:dyDescent="0.3">
      <c r="G3351" s="23">
        <v>3350</v>
      </c>
    </row>
    <row r="3352" spans="7:7" x14ac:dyDescent="0.3">
      <c r="G3352" s="23">
        <v>3351</v>
      </c>
    </row>
    <row r="3353" spans="7:7" x14ac:dyDescent="0.3">
      <c r="G3353" s="23">
        <v>3352</v>
      </c>
    </row>
    <row r="3354" spans="7:7" x14ac:dyDescent="0.3">
      <c r="G3354" s="23">
        <v>3353</v>
      </c>
    </row>
    <row r="3355" spans="7:7" x14ac:dyDescent="0.3">
      <c r="G3355" s="23">
        <v>3354</v>
      </c>
    </row>
    <row r="3356" spans="7:7" x14ac:dyDescent="0.3">
      <c r="G3356" s="23">
        <v>3355</v>
      </c>
    </row>
    <row r="3357" spans="7:7" x14ac:dyDescent="0.3">
      <c r="G3357" s="23">
        <v>3356</v>
      </c>
    </row>
    <row r="3358" spans="7:7" x14ac:dyDescent="0.3">
      <c r="G3358" s="23">
        <v>3357</v>
      </c>
    </row>
    <row r="3359" spans="7:7" x14ac:dyDescent="0.3">
      <c r="G3359" s="23">
        <v>3358</v>
      </c>
    </row>
    <row r="3360" spans="7:7" x14ac:dyDescent="0.3">
      <c r="G3360" s="23">
        <v>3359</v>
      </c>
    </row>
    <row r="3361" spans="7:7" x14ac:dyDescent="0.3">
      <c r="G3361" s="23">
        <v>3360</v>
      </c>
    </row>
    <row r="3362" spans="7:7" x14ac:dyDescent="0.3">
      <c r="G3362" s="23">
        <v>3361</v>
      </c>
    </row>
    <row r="3363" spans="7:7" x14ac:dyDescent="0.3">
      <c r="G3363" s="23">
        <v>3362</v>
      </c>
    </row>
    <row r="3364" spans="7:7" x14ac:dyDescent="0.3">
      <c r="G3364" s="23">
        <v>3363</v>
      </c>
    </row>
    <row r="3365" spans="7:7" x14ac:dyDescent="0.3">
      <c r="G3365" s="23">
        <v>3364</v>
      </c>
    </row>
    <row r="3366" spans="7:7" x14ac:dyDescent="0.3">
      <c r="G3366" s="23">
        <v>3365</v>
      </c>
    </row>
    <row r="3367" spans="7:7" x14ac:dyDescent="0.3">
      <c r="G3367" s="23">
        <v>3366</v>
      </c>
    </row>
    <row r="3368" spans="7:7" x14ac:dyDescent="0.3">
      <c r="G3368" s="23">
        <v>3367</v>
      </c>
    </row>
    <row r="3369" spans="7:7" x14ac:dyDescent="0.3">
      <c r="G3369" s="23">
        <v>3368</v>
      </c>
    </row>
    <row r="3370" spans="7:7" x14ac:dyDescent="0.3">
      <c r="G3370" s="23">
        <v>3369</v>
      </c>
    </row>
    <row r="3371" spans="7:7" x14ac:dyDescent="0.3">
      <c r="G3371" s="23">
        <v>3370</v>
      </c>
    </row>
    <row r="3372" spans="7:7" x14ac:dyDescent="0.3">
      <c r="G3372" s="23">
        <v>3371</v>
      </c>
    </row>
    <row r="3373" spans="7:7" x14ac:dyDescent="0.3">
      <c r="G3373" s="23">
        <v>3372</v>
      </c>
    </row>
    <row r="3374" spans="7:7" x14ac:dyDescent="0.3">
      <c r="G3374" s="23">
        <v>3373</v>
      </c>
    </row>
    <row r="3375" spans="7:7" x14ac:dyDescent="0.3">
      <c r="G3375" s="23">
        <v>3374</v>
      </c>
    </row>
    <row r="3376" spans="7:7" x14ac:dyDescent="0.3">
      <c r="G3376" s="23">
        <v>3375</v>
      </c>
    </row>
    <row r="3377" spans="7:7" x14ac:dyDescent="0.3">
      <c r="G3377" s="23">
        <v>3376</v>
      </c>
    </row>
    <row r="3378" spans="7:7" x14ac:dyDescent="0.3">
      <c r="G3378" s="23">
        <v>3377</v>
      </c>
    </row>
    <row r="3379" spans="7:7" x14ac:dyDescent="0.3">
      <c r="G3379" s="23">
        <v>3378</v>
      </c>
    </row>
    <row r="3380" spans="7:7" x14ac:dyDescent="0.3">
      <c r="G3380" s="23">
        <v>3379</v>
      </c>
    </row>
    <row r="3381" spans="7:7" x14ac:dyDescent="0.3">
      <c r="G3381" s="23">
        <v>3380</v>
      </c>
    </row>
    <row r="3382" spans="7:7" x14ac:dyDescent="0.3">
      <c r="G3382" s="23">
        <v>3381</v>
      </c>
    </row>
    <row r="3383" spans="7:7" x14ac:dyDescent="0.3">
      <c r="G3383" s="23">
        <v>3382</v>
      </c>
    </row>
    <row r="3384" spans="7:7" x14ac:dyDescent="0.3">
      <c r="G3384" s="23">
        <v>3383</v>
      </c>
    </row>
    <row r="3385" spans="7:7" x14ac:dyDescent="0.3">
      <c r="G3385" s="23">
        <v>3384</v>
      </c>
    </row>
    <row r="3386" spans="7:7" x14ac:dyDescent="0.3">
      <c r="G3386" s="23">
        <v>3385</v>
      </c>
    </row>
    <row r="3387" spans="7:7" x14ac:dyDescent="0.3">
      <c r="G3387" s="23">
        <v>3386</v>
      </c>
    </row>
    <row r="3388" spans="7:7" x14ac:dyDescent="0.3">
      <c r="G3388" s="23">
        <v>3387</v>
      </c>
    </row>
    <row r="3389" spans="7:7" x14ac:dyDescent="0.3">
      <c r="G3389" s="23">
        <v>3388</v>
      </c>
    </row>
    <row r="3390" spans="7:7" x14ac:dyDescent="0.3">
      <c r="G3390" s="23">
        <v>3389</v>
      </c>
    </row>
    <row r="3391" spans="7:7" x14ac:dyDescent="0.3">
      <c r="G3391" s="23">
        <v>3390</v>
      </c>
    </row>
    <row r="3392" spans="7:7" x14ac:dyDescent="0.3">
      <c r="G3392" s="23">
        <v>3391</v>
      </c>
    </row>
    <row r="3393" spans="7:7" x14ac:dyDescent="0.3">
      <c r="G3393" s="23">
        <v>3392</v>
      </c>
    </row>
    <row r="3394" spans="7:7" x14ac:dyDescent="0.3">
      <c r="G3394" s="23">
        <v>3393</v>
      </c>
    </row>
    <row r="3395" spans="7:7" x14ac:dyDescent="0.3">
      <c r="G3395" s="23">
        <v>3394</v>
      </c>
    </row>
    <row r="3396" spans="7:7" x14ac:dyDescent="0.3">
      <c r="G3396" s="23">
        <v>3395</v>
      </c>
    </row>
    <row r="3397" spans="7:7" x14ac:dyDescent="0.3">
      <c r="G3397" s="23">
        <v>3396</v>
      </c>
    </row>
    <row r="3398" spans="7:7" x14ac:dyDescent="0.3">
      <c r="G3398" s="23">
        <v>3397</v>
      </c>
    </row>
    <row r="3399" spans="7:7" x14ac:dyDescent="0.3">
      <c r="G3399" s="23">
        <v>3398</v>
      </c>
    </row>
    <row r="3400" spans="7:7" x14ac:dyDescent="0.3">
      <c r="G3400" s="23">
        <v>3399</v>
      </c>
    </row>
    <row r="3401" spans="7:7" x14ac:dyDescent="0.3">
      <c r="G3401" s="23">
        <v>3400</v>
      </c>
    </row>
    <row r="3402" spans="7:7" x14ac:dyDescent="0.3">
      <c r="G3402" s="23">
        <v>3401</v>
      </c>
    </row>
    <row r="3403" spans="7:7" x14ac:dyDescent="0.3">
      <c r="G3403" s="23">
        <v>3402</v>
      </c>
    </row>
    <row r="3404" spans="7:7" x14ac:dyDescent="0.3">
      <c r="G3404" s="23">
        <v>3403</v>
      </c>
    </row>
    <row r="3405" spans="7:7" x14ac:dyDescent="0.3">
      <c r="G3405" s="23">
        <v>3404</v>
      </c>
    </row>
    <row r="3406" spans="7:7" x14ac:dyDescent="0.3">
      <c r="G3406" s="23">
        <v>3405</v>
      </c>
    </row>
    <row r="3407" spans="7:7" x14ac:dyDescent="0.3">
      <c r="G3407" s="23">
        <v>3406</v>
      </c>
    </row>
    <row r="3408" spans="7:7" x14ac:dyDescent="0.3">
      <c r="G3408" s="23">
        <v>3407</v>
      </c>
    </row>
    <row r="3409" spans="7:7" x14ac:dyDescent="0.3">
      <c r="G3409" s="23">
        <v>3408</v>
      </c>
    </row>
    <row r="3410" spans="7:7" x14ac:dyDescent="0.3">
      <c r="G3410" s="23">
        <v>3409</v>
      </c>
    </row>
    <row r="3411" spans="7:7" x14ac:dyDescent="0.3">
      <c r="G3411" s="23">
        <v>3410</v>
      </c>
    </row>
    <row r="3412" spans="7:7" x14ac:dyDescent="0.3">
      <c r="G3412" s="23">
        <v>3411</v>
      </c>
    </row>
    <row r="3413" spans="7:7" x14ac:dyDescent="0.3">
      <c r="G3413" s="23">
        <v>3412</v>
      </c>
    </row>
    <row r="3414" spans="7:7" x14ac:dyDescent="0.3">
      <c r="G3414" s="23">
        <v>3413</v>
      </c>
    </row>
    <row r="3415" spans="7:7" x14ac:dyDescent="0.3">
      <c r="G3415" s="23">
        <v>3414</v>
      </c>
    </row>
    <row r="3416" spans="7:7" x14ac:dyDescent="0.3">
      <c r="G3416" s="23">
        <v>3415</v>
      </c>
    </row>
    <row r="3417" spans="7:7" x14ac:dyDescent="0.3">
      <c r="G3417" s="23">
        <v>3416</v>
      </c>
    </row>
    <row r="3418" spans="7:7" x14ac:dyDescent="0.3">
      <c r="G3418" s="23">
        <v>3417</v>
      </c>
    </row>
    <row r="3419" spans="7:7" x14ac:dyDescent="0.3">
      <c r="G3419" s="23">
        <v>3418</v>
      </c>
    </row>
    <row r="3420" spans="7:7" x14ac:dyDescent="0.3">
      <c r="G3420" s="23">
        <v>3419</v>
      </c>
    </row>
    <row r="3421" spans="7:7" x14ac:dyDescent="0.3">
      <c r="G3421" s="23">
        <v>3420</v>
      </c>
    </row>
    <row r="3422" spans="7:7" x14ac:dyDescent="0.3">
      <c r="G3422" s="23">
        <v>3421</v>
      </c>
    </row>
    <row r="3423" spans="7:7" x14ac:dyDescent="0.3">
      <c r="G3423" s="23">
        <v>3422</v>
      </c>
    </row>
    <row r="3424" spans="7:7" x14ac:dyDescent="0.3">
      <c r="G3424" s="23">
        <v>3423</v>
      </c>
    </row>
    <row r="3425" spans="7:7" x14ac:dyDescent="0.3">
      <c r="G3425" s="23">
        <v>3424</v>
      </c>
    </row>
    <row r="3426" spans="7:7" x14ac:dyDescent="0.3">
      <c r="G3426" s="23">
        <v>3425</v>
      </c>
    </row>
    <row r="3427" spans="7:7" x14ac:dyDescent="0.3">
      <c r="G3427" s="23">
        <v>3426</v>
      </c>
    </row>
    <row r="3428" spans="7:7" x14ac:dyDescent="0.3">
      <c r="G3428" s="23">
        <v>3427</v>
      </c>
    </row>
    <row r="3429" spans="7:7" x14ac:dyDescent="0.3">
      <c r="G3429" s="23">
        <v>3428</v>
      </c>
    </row>
    <row r="3430" spans="7:7" x14ac:dyDescent="0.3">
      <c r="G3430" s="23">
        <v>3429</v>
      </c>
    </row>
    <row r="3431" spans="7:7" x14ac:dyDescent="0.3">
      <c r="G3431" s="23">
        <v>3430</v>
      </c>
    </row>
    <row r="3432" spans="7:7" x14ac:dyDescent="0.3">
      <c r="G3432" s="23">
        <v>3431</v>
      </c>
    </row>
    <row r="3433" spans="7:7" x14ac:dyDescent="0.3">
      <c r="G3433" s="23">
        <v>3432</v>
      </c>
    </row>
    <row r="3434" spans="7:7" x14ac:dyDescent="0.3">
      <c r="G3434" s="23">
        <v>3433</v>
      </c>
    </row>
    <row r="3435" spans="7:7" x14ac:dyDescent="0.3">
      <c r="G3435" s="23">
        <v>3434</v>
      </c>
    </row>
    <row r="3436" spans="7:7" x14ac:dyDescent="0.3">
      <c r="G3436" s="23">
        <v>3435</v>
      </c>
    </row>
    <row r="3437" spans="7:7" x14ac:dyDescent="0.3">
      <c r="G3437" s="23">
        <v>3436</v>
      </c>
    </row>
    <row r="3438" spans="7:7" x14ac:dyDescent="0.3">
      <c r="G3438" s="23">
        <v>3437</v>
      </c>
    </row>
    <row r="3439" spans="7:7" x14ac:dyDescent="0.3">
      <c r="G3439" s="23">
        <v>3438</v>
      </c>
    </row>
    <row r="3440" spans="7:7" x14ac:dyDescent="0.3">
      <c r="G3440" s="23">
        <v>3439</v>
      </c>
    </row>
    <row r="3441" spans="7:7" x14ac:dyDescent="0.3">
      <c r="G3441" s="23">
        <v>3440</v>
      </c>
    </row>
    <row r="3442" spans="7:7" x14ac:dyDescent="0.3">
      <c r="G3442" s="23">
        <v>3441</v>
      </c>
    </row>
    <row r="3443" spans="7:7" x14ac:dyDescent="0.3">
      <c r="G3443" s="23">
        <v>3442</v>
      </c>
    </row>
    <row r="3444" spans="7:7" x14ac:dyDescent="0.3">
      <c r="G3444" s="23">
        <v>3443</v>
      </c>
    </row>
    <row r="3445" spans="7:7" x14ac:dyDescent="0.3">
      <c r="G3445" s="23">
        <v>3444</v>
      </c>
    </row>
    <row r="3446" spans="7:7" x14ac:dyDescent="0.3">
      <c r="G3446" s="23">
        <v>3445</v>
      </c>
    </row>
    <row r="3447" spans="7:7" x14ac:dyDescent="0.3">
      <c r="G3447" s="23">
        <v>3446</v>
      </c>
    </row>
    <row r="3448" spans="7:7" x14ac:dyDescent="0.3">
      <c r="G3448" s="23">
        <v>3447</v>
      </c>
    </row>
    <row r="3449" spans="7:7" x14ac:dyDescent="0.3">
      <c r="G3449" s="23">
        <v>3448</v>
      </c>
    </row>
    <row r="3450" spans="7:7" x14ac:dyDescent="0.3">
      <c r="G3450" s="23">
        <v>3449</v>
      </c>
    </row>
    <row r="3451" spans="7:7" x14ac:dyDescent="0.3">
      <c r="G3451" s="23">
        <v>3450</v>
      </c>
    </row>
    <row r="3452" spans="7:7" x14ac:dyDescent="0.3">
      <c r="G3452" s="23">
        <v>3451</v>
      </c>
    </row>
    <row r="3453" spans="7:7" x14ac:dyDescent="0.3">
      <c r="G3453" s="23">
        <v>3452</v>
      </c>
    </row>
    <row r="3454" spans="7:7" x14ac:dyDescent="0.3">
      <c r="G3454" s="23">
        <v>3453</v>
      </c>
    </row>
    <row r="3455" spans="7:7" x14ac:dyDescent="0.3">
      <c r="G3455" s="23">
        <v>3454</v>
      </c>
    </row>
    <row r="3456" spans="7:7" x14ac:dyDescent="0.3">
      <c r="G3456" s="23">
        <v>3455</v>
      </c>
    </row>
    <row r="3457" spans="7:7" x14ac:dyDescent="0.3">
      <c r="G3457" s="23">
        <v>3456</v>
      </c>
    </row>
    <row r="3458" spans="7:7" x14ac:dyDescent="0.3">
      <c r="G3458" s="23">
        <v>3457</v>
      </c>
    </row>
    <row r="3459" spans="7:7" x14ac:dyDescent="0.3">
      <c r="G3459" s="23">
        <v>3458</v>
      </c>
    </row>
    <row r="3460" spans="7:7" x14ac:dyDescent="0.3">
      <c r="G3460" s="23">
        <v>3459</v>
      </c>
    </row>
    <row r="3461" spans="7:7" x14ac:dyDescent="0.3">
      <c r="G3461" s="23">
        <v>3460</v>
      </c>
    </row>
    <row r="3462" spans="7:7" x14ac:dyDescent="0.3">
      <c r="G3462" s="23">
        <v>3461</v>
      </c>
    </row>
    <row r="3463" spans="7:7" x14ac:dyDescent="0.3">
      <c r="G3463" s="23">
        <v>3462</v>
      </c>
    </row>
    <row r="3464" spans="7:7" x14ac:dyDescent="0.3">
      <c r="G3464" s="23">
        <v>3463</v>
      </c>
    </row>
    <row r="3465" spans="7:7" x14ac:dyDescent="0.3">
      <c r="G3465" s="23">
        <v>3464</v>
      </c>
    </row>
    <row r="3466" spans="7:7" x14ac:dyDescent="0.3">
      <c r="G3466" s="23">
        <v>3465</v>
      </c>
    </row>
    <row r="3467" spans="7:7" x14ac:dyDescent="0.3">
      <c r="G3467" s="23">
        <v>3466</v>
      </c>
    </row>
    <row r="3468" spans="7:7" x14ac:dyDescent="0.3">
      <c r="G3468" s="23">
        <v>3467</v>
      </c>
    </row>
    <row r="3469" spans="7:7" x14ac:dyDescent="0.3">
      <c r="G3469" s="23">
        <v>3468</v>
      </c>
    </row>
    <row r="3470" spans="7:7" x14ac:dyDescent="0.3">
      <c r="G3470" s="23">
        <v>3469</v>
      </c>
    </row>
    <row r="3471" spans="7:7" x14ac:dyDescent="0.3">
      <c r="G3471" s="23">
        <v>3470</v>
      </c>
    </row>
    <row r="3472" spans="7:7" x14ac:dyDescent="0.3">
      <c r="G3472" s="23">
        <v>3471</v>
      </c>
    </row>
    <row r="3473" spans="7:7" x14ac:dyDescent="0.3">
      <c r="G3473" s="23">
        <v>3472</v>
      </c>
    </row>
    <row r="3474" spans="7:7" x14ac:dyDescent="0.3">
      <c r="G3474" s="23">
        <v>3473</v>
      </c>
    </row>
    <row r="3475" spans="7:7" x14ac:dyDescent="0.3">
      <c r="G3475" s="23">
        <v>3474</v>
      </c>
    </row>
    <row r="3476" spans="7:7" x14ac:dyDescent="0.3">
      <c r="G3476" s="23">
        <v>3475</v>
      </c>
    </row>
    <row r="3477" spans="7:7" x14ac:dyDescent="0.3">
      <c r="G3477" s="23">
        <v>3476</v>
      </c>
    </row>
    <row r="3478" spans="7:7" x14ac:dyDescent="0.3">
      <c r="G3478" s="23">
        <v>3477</v>
      </c>
    </row>
    <row r="3479" spans="7:7" x14ac:dyDescent="0.3">
      <c r="G3479" s="23">
        <v>3478</v>
      </c>
    </row>
    <row r="3480" spans="7:7" x14ac:dyDescent="0.3">
      <c r="G3480" s="23">
        <v>3479</v>
      </c>
    </row>
    <row r="3481" spans="7:7" x14ac:dyDescent="0.3">
      <c r="G3481" s="23">
        <v>3480</v>
      </c>
    </row>
    <row r="3482" spans="7:7" x14ac:dyDescent="0.3">
      <c r="G3482" s="23">
        <v>3481</v>
      </c>
    </row>
    <row r="3483" spans="7:7" x14ac:dyDescent="0.3">
      <c r="G3483" s="23">
        <v>3482</v>
      </c>
    </row>
    <row r="3484" spans="7:7" x14ac:dyDescent="0.3">
      <c r="G3484" s="23">
        <v>3483</v>
      </c>
    </row>
    <row r="3485" spans="7:7" x14ac:dyDescent="0.3">
      <c r="G3485" s="23">
        <v>3484</v>
      </c>
    </row>
    <row r="3486" spans="7:7" x14ac:dyDescent="0.3">
      <c r="G3486" s="23">
        <v>3485</v>
      </c>
    </row>
    <row r="3487" spans="7:7" x14ac:dyDescent="0.3">
      <c r="G3487" s="23">
        <v>3486</v>
      </c>
    </row>
    <row r="3488" spans="7:7" x14ac:dyDescent="0.3">
      <c r="G3488" s="23">
        <v>3487</v>
      </c>
    </row>
    <row r="3489" spans="7:7" x14ac:dyDescent="0.3">
      <c r="G3489" s="23">
        <v>3488</v>
      </c>
    </row>
    <row r="3490" spans="7:7" x14ac:dyDescent="0.3">
      <c r="G3490" s="23">
        <v>3489</v>
      </c>
    </row>
    <row r="3491" spans="7:7" x14ac:dyDescent="0.3">
      <c r="G3491" s="23">
        <v>3490</v>
      </c>
    </row>
    <row r="3492" spans="7:7" x14ac:dyDescent="0.3">
      <c r="G3492" s="23">
        <v>3491</v>
      </c>
    </row>
    <row r="3493" spans="7:7" x14ac:dyDescent="0.3">
      <c r="G3493" s="23">
        <v>3492</v>
      </c>
    </row>
    <row r="3494" spans="7:7" x14ac:dyDescent="0.3">
      <c r="G3494" s="23">
        <v>3493</v>
      </c>
    </row>
    <row r="3495" spans="7:7" x14ac:dyDescent="0.3">
      <c r="G3495" s="23">
        <v>3494</v>
      </c>
    </row>
    <row r="3496" spans="7:7" x14ac:dyDescent="0.3">
      <c r="G3496" s="23">
        <v>3495</v>
      </c>
    </row>
    <row r="3497" spans="7:7" x14ac:dyDescent="0.3">
      <c r="G3497" s="23">
        <v>3496</v>
      </c>
    </row>
    <row r="3498" spans="7:7" x14ac:dyDescent="0.3">
      <c r="G3498" s="23">
        <v>3497</v>
      </c>
    </row>
    <row r="3499" spans="7:7" x14ac:dyDescent="0.3">
      <c r="G3499" s="23">
        <v>3498</v>
      </c>
    </row>
    <row r="3500" spans="7:7" x14ac:dyDescent="0.3">
      <c r="G3500" s="23">
        <v>3499</v>
      </c>
    </row>
    <row r="3501" spans="7:7" x14ac:dyDescent="0.3">
      <c r="G3501" s="23">
        <v>3500</v>
      </c>
    </row>
    <row r="3502" spans="7:7" x14ac:dyDescent="0.3">
      <c r="G3502" s="23">
        <v>3501</v>
      </c>
    </row>
    <row r="3503" spans="7:7" x14ac:dyDescent="0.3">
      <c r="G3503" s="23">
        <v>3502</v>
      </c>
    </row>
    <row r="3504" spans="7:7" x14ac:dyDescent="0.3">
      <c r="G3504" s="23">
        <v>3503</v>
      </c>
    </row>
    <row r="3505" spans="7:7" x14ac:dyDescent="0.3">
      <c r="G3505" s="23">
        <v>3504</v>
      </c>
    </row>
    <row r="3506" spans="7:7" x14ac:dyDescent="0.3">
      <c r="G3506" s="23">
        <v>3505</v>
      </c>
    </row>
    <row r="3507" spans="7:7" x14ac:dyDescent="0.3">
      <c r="G3507" s="23">
        <v>3506</v>
      </c>
    </row>
    <row r="3508" spans="7:7" x14ac:dyDescent="0.3">
      <c r="G3508" s="23">
        <v>3507</v>
      </c>
    </row>
    <row r="3509" spans="7:7" x14ac:dyDescent="0.3">
      <c r="G3509" s="23">
        <v>3508</v>
      </c>
    </row>
    <row r="3510" spans="7:7" x14ac:dyDescent="0.3">
      <c r="G3510" s="23">
        <v>3509</v>
      </c>
    </row>
    <row r="3511" spans="7:7" x14ac:dyDescent="0.3">
      <c r="G3511" s="23">
        <v>3510</v>
      </c>
    </row>
    <row r="3512" spans="7:7" x14ac:dyDescent="0.3">
      <c r="G3512" s="23">
        <v>3511</v>
      </c>
    </row>
    <row r="3513" spans="7:7" x14ac:dyDescent="0.3">
      <c r="G3513" s="23">
        <v>3512</v>
      </c>
    </row>
    <row r="3514" spans="7:7" x14ac:dyDescent="0.3">
      <c r="G3514" s="23">
        <v>3513</v>
      </c>
    </row>
    <row r="3515" spans="7:7" x14ac:dyDescent="0.3">
      <c r="G3515" s="23">
        <v>3514</v>
      </c>
    </row>
    <row r="3516" spans="7:7" x14ac:dyDescent="0.3">
      <c r="G3516" s="23">
        <v>3515</v>
      </c>
    </row>
    <row r="3517" spans="7:7" x14ac:dyDescent="0.3">
      <c r="G3517" s="23">
        <v>3516</v>
      </c>
    </row>
    <row r="3518" spans="7:7" x14ac:dyDescent="0.3">
      <c r="G3518" s="23">
        <v>3517</v>
      </c>
    </row>
    <row r="3519" spans="7:7" x14ac:dyDescent="0.3">
      <c r="G3519" s="23">
        <v>3518</v>
      </c>
    </row>
    <row r="3520" spans="7:7" x14ac:dyDescent="0.3">
      <c r="G3520" s="23">
        <v>3519</v>
      </c>
    </row>
    <row r="3521" spans="7:7" x14ac:dyDescent="0.3">
      <c r="G3521" s="23">
        <v>3520</v>
      </c>
    </row>
    <row r="3522" spans="7:7" x14ac:dyDescent="0.3">
      <c r="G3522" s="23">
        <v>3521</v>
      </c>
    </row>
    <row r="3523" spans="7:7" x14ac:dyDescent="0.3">
      <c r="G3523" s="23">
        <v>3522</v>
      </c>
    </row>
    <row r="3524" spans="7:7" x14ac:dyDescent="0.3">
      <c r="G3524" s="23">
        <v>3523</v>
      </c>
    </row>
    <row r="3525" spans="7:7" x14ac:dyDescent="0.3">
      <c r="G3525" s="23">
        <v>3524</v>
      </c>
    </row>
    <row r="3526" spans="7:7" x14ac:dyDescent="0.3">
      <c r="G3526" s="23">
        <v>3525</v>
      </c>
    </row>
    <row r="3527" spans="7:7" x14ac:dyDescent="0.3">
      <c r="G3527" s="23">
        <v>3526</v>
      </c>
    </row>
    <row r="3528" spans="7:7" x14ac:dyDescent="0.3">
      <c r="G3528" s="23">
        <v>3527</v>
      </c>
    </row>
    <row r="3529" spans="7:7" x14ac:dyDescent="0.3">
      <c r="G3529" s="23">
        <v>3528</v>
      </c>
    </row>
    <row r="3530" spans="7:7" x14ac:dyDescent="0.3">
      <c r="G3530" s="23">
        <v>3529</v>
      </c>
    </row>
    <row r="3531" spans="7:7" x14ac:dyDescent="0.3">
      <c r="G3531" s="23">
        <v>3530</v>
      </c>
    </row>
    <row r="3532" spans="7:7" x14ac:dyDescent="0.3">
      <c r="G3532" s="23">
        <v>3531</v>
      </c>
    </row>
    <row r="3533" spans="7:7" x14ac:dyDescent="0.3">
      <c r="G3533" s="23">
        <v>3532</v>
      </c>
    </row>
    <row r="3534" spans="7:7" x14ac:dyDescent="0.3">
      <c r="G3534" s="23">
        <v>3533</v>
      </c>
    </row>
    <row r="3535" spans="7:7" x14ac:dyDescent="0.3">
      <c r="G3535" s="23">
        <v>3534</v>
      </c>
    </row>
    <row r="3536" spans="7:7" x14ac:dyDescent="0.3">
      <c r="G3536" s="23">
        <v>3535</v>
      </c>
    </row>
    <row r="3537" spans="7:7" x14ac:dyDescent="0.3">
      <c r="G3537" s="23">
        <v>3536</v>
      </c>
    </row>
    <row r="3538" spans="7:7" x14ac:dyDescent="0.3">
      <c r="G3538" s="23">
        <v>3537</v>
      </c>
    </row>
    <row r="3539" spans="7:7" x14ac:dyDescent="0.3">
      <c r="G3539" s="23">
        <v>3538</v>
      </c>
    </row>
    <row r="3540" spans="7:7" x14ac:dyDescent="0.3">
      <c r="G3540" s="23">
        <v>3539</v>
      </c>
    </row>
    <row r="3541" spans="7:7" x14ac:dyDescent="0.3">
      <c r="G3541" s="23">
        <v>3540</v>
      </c>
    </row>
    <row r="3542" spans="7:7" x14ac:dyDescent="0.3">
      <c r="G3542" s="23">
        <v>3541</v>
      </c>
    </row>
    <row r="3543" spans="7:7" x14ac:dyDescent="0.3">
      <c r="G3543" s="23">
        <v>3542</v>
      </c>
    </row>
    <row r="3544" spans="7:7" x14ac:dyDescent="0.3">
      <c r="G3544" s="23">
        <v>3543</v>
      </c>
    </row>
    <row r="3545" spans="7:7" x14ac:dyDescent="0.3">
      <c r="G3545" s="23">
        <v>3544</v>
      </c>
    </row>
    <row r="3546" spans="7:7" x14ac:dyDescent="0.3">
      <c r="G3546" s="23">
        <v>3545</v>
      </c>
    </row>
    <row r="3547" spans="7:7" x14ac:dyDescent="0.3">
      <c r="G3547" s="23">
        <v>3546</v>
      </c>
    </row>
    <row r="3548" spans="7:7" x14ac:dyDescent="0.3">
      <c r="G3548" s="23">
        <v>3547</v>
      </c>
    </row>
    <row r="3549" spans="7:7" x14ac:dyDescent="0.3">
      <c r="G3549" s="23">
        <v>3548</v>
      </c>
    </row>
    <row r="3550" spans="7:7" x14ac:dyDescent="0.3">
      <c r="G3550" s="23">
        <v>3549</v>
      </c>
    </row>
    <row r="3551" spans="7:7" x14ac:dyDescent="0.3">
      <c r="G3551" s="23">
        <v>3550</v>
      </c>
    </row>
    <row r="3552" spans="7:7" x14ac:dyDescent="0.3">
      <c r="G3552" s="23">
        <v>3551</v>
      </c>
    </row>
    <row r="3553" spans="7:7" x14ac:dyDescent="0.3">
      <c r="G3553" s="23">
        <v>3552</v>
      </c>
    </row>
    <row r="3554" spans="7:7" x14ac:dyDescent="0.3">
      <c r="G3554" s="23">
        <v>3553</v>
      </c>
    </row>
    <row r="3555" spans="7:7" x14ac:dyDescent="0.3">
      <c r="G3555" s="23">
        <v>3554</v>
      </c>
    </row>
    <row r="3556" spans="7:7" x14ac:dyDescent="0.3">
      <c r="G3556" s="23">
        <v>3555</v>
      </c>
    </row>
    <row r="3557" spans="7:7" x14ac:dyDescent="0.3">
      <c r="G3557" s="23">
        <v>3556</v>
      </c>
    </row>
    <row r="3558" spans="7:7" x14ac:dyDescent="0.3">
      <c r="G3558" s="23">
        <v>3557</v>
      </c>
    </row>
    <row r="3559" spans="7:7" x14ac:dyDescent="0.3">
      <c r="G3559" s="23">
        <v>3558</v>
      </c>
    </row>
    <row r="3560" spans="7:7" x14ac:dyDescent="0.3">
      <c r="G3560" s="23">
        <v>3559</v>
      </c>
    </row>
    <row r="3561" spans="7:7" x14ac:dyDescent="0.3">
      <c r="G3561" s="23">
        <v>3560</v>
      </c>
    </row>
    <row r="3562" spans="7:7" x14ac:dyDescent="0.3">
      <c r="G3562" s="23">
        <v>3561</v>
      </c>
    </row>
    <row r="3563" spans="7:7" x14ac:dyDescent="0.3">
      <c r="G3563" s="23">
        <v>3562</v>
      </c>
    </row>
    <row r="3564" spans="7:7" x14ac:dyDescent="0.3">
      <c r="G3564" s="23">
        <v>3563</v>
      </c>
    </row>
    <row r="3565" spans="7:7" x14ac:dyDescent="0.3">
      <c r="G3565" s="23">
        <v>3564</v>
      </c>
    </row>
    <row r="3566" spans="7:7" x14ac:dyDescent="0.3">
      <c r="G3566" s="23">
        <v>3565</v>
      </c>
    </row>
    <row r="3567" spans="7:7" x14ac:dyDescent="0.3">
      <c r="G3567" s="23">
        <v>3566</v>
      </c>
    </row>
    <row r="3568" spans="7:7" x14ac:dyDescent="0.3">
      <c r="G3568" s="23">
        <v>3567</v>
      </c>
    </row>
    <row r="3569" spans="7:7" x14ac:dyDescent="0.3">
      <c r="G3569" s="23">
        <v>3568</v>
      </c>
    </row>
    <row r="3570" spans="7:7" x14ac:dyDescent="0.3">
      <c r="G3570" s="23">
        <v>3569</v>
      </c>
    </row>
    <row r="3571" spans="7:7" x14ac:dyDescent="0.3">
      <c r="G3571" s="23">
        <v>3570</v>
      </c>
    </row>
    <row r="3572" spans="7:7" x14ac:dyDescent="0.3">
      <c r="G3572" s="23">
        <v>3571</v>
      </c>
    </row>
    <row r="3573" spans="7:7" x14ac:dyDescent="0.3">
      <c r="G3573" s="23">
        <v>3572</v>
      </c>
    </row>
    <row r="3574" spans="7:7" x14ac:dyDescent="0.3">
      <c r="G3574" s="23">
        <v>3573</v>
      </c>
    </row>
    <row r="3575" spans="7:7" x14ac:dyDescent="0.3">
      <c r="G3575" s="23">
        <v>3574</v>
      </c>
    </row>
    <row r="3576" spans="7:7" x14ac:dyDescent="0.3">
      <c r="G3576" s="23">
        <v>3575</v>
      </c>
    </row>
    <row r="3577" spans="7:7" x14ac:dyDescent="0.3">
      <c r="G3577" s="23">
        <v>3576</v>
      </c>
    </row>
    <row r="3578" spans="7:7" x14ac:dyDescent="0.3">
      <c r="G3578" s="23">
        <v>3577</v>
      </c>
    </row>
    <row r="3579" spans="7:7" x14ac:dyDescent="0.3">
      <c r="G3579" s="23">
        <v>3578</v>
      </c>
    </row>
    <row r="3580" spans="7:7" x14ac:dyDescent="0.3">
      <c r="G3580" s="23">
        <v>3579</v>
      </c>
    </row>
    <row r="3581" spans="7:7" x14ac:dyDescent="0.3">
      <c r="G3581" s="23">
        <v>3580</v>
      </c>
    </row>
    <row r="3582" spans="7:7" x14ac:dyDescent="0.3">
      <c r="G3582" s="23">
        <v>3581</v>
      </c>
    </row>
    <row r="3583" spans="7:7" x14ac:dyDescent="0.3">
      <c r="G3583" s="23">
        <v>3582</v>
      </c>
    </row>
    <row r="3584" spans="7:7" x14ac:dyDescent="0.3">
      <c r="G3584" s="23">
        <v>3583</v>
      </c>
    </row>
    <row r="3585" spans="7:7" x14ac:dyDescent="0.3">
      <c r="G3585" s="23">
        <v>3584</v>
      </c>
    </row>
    <row r="3586" spans="7:7" x14ac:dyDescent="0.3">
      <c r="G3586" s="23">
        <v>3585</v>
      </c>
    </row>
    <row r="3587" spans="7:7" x14ac:dyDescent="0.3">
      <c r="G3587" s="23">
        <v>3586</v>
      </c>
    </row>
    <row r="3588" spans="7:7" x14ac:dyDescent="0.3">
      <c r="G3588" s="23">
        <v>3587</v>
      </c>
    </row>
    <row r="3589" spans="7:7" x14ac:dyDescent="0.3">
      <c r="G3589" s="23">
        <v>3588</v>
      </c>
    </row>
    <row r="3590" spans="7:7" x14ac:dyDescent="0.3">
      <c r="G3590" s="23">
        <v>3589</v>
      </c>
    </row>
    <row r="3591" spans="7:7" x14ac:dyDescent="0.3">
      <c r="G3591" s="23">
        <v>3590</v>
      </c>
    </row>
    <row r="3592" spans="7:7" x14ac:dyDescent="0.3">
      <c r="G3592" s="23">
        <v>3591</v>
      </c>
    </row>
    <row r="3593" spans="7:7" x14ac:dyDescent="0.3">
      <c r="G3593" s="23">
        <v>3592</v>
      </c>
    </row>
    <row r="3594" spans="7:7" x14ac:dyDescent="0.3">
      <c r="G3594" s="23">
        <v>3593</v>
      </c>
    </row>
    <row r="3595" spans="7:7" x14ac:dyDescent="0.3">
      <c r="G3595" s="23">
        <v>3594</v>
      </c>
    </row>
    <row r="3596" spans="7:7" x14ac:dyDescent="0.3">
      <c r="G3596" s="23">
        <v>3595</v>
      </c>
    </row>
    <row r="3597" spans="7:7" x14ac:dyDescent="0.3">
      <c r="G3597" s="23">
        <v>3596</v>
      </c>
    </row>
    <row r="3598" spans="7:7" x14ac:dyDescent="0.3">
      <c r="G3598" s="23">
        <v>3597</v>
      </c>
    </row>
    <row r="3599" spans="7:7" x14ac:dyDescent="0.3">
      <c r="G3599" s="23">
        <v>3598</v>
      </c>
    </row>
    <row r="3600" spans="7:7" x14ac:dyDescent="0.3">
      <c r="G3600" s="23">
        <v>3599</v>
      </c>
    </row>
    <row r="3601" spans="7:7" x14ac:dyDescent="0.3">
      <c r="G3601" s="23">
        <v>3600</v>
      </c>
    </row>
    <row r="3602" spans="7:7" x14ac:dyDescent="0.3">
      <c r="G3602" s="23">
        <v>3601</v>
      </c>
    </row>
    <row r="3603" spans="7:7" x14ac:dyDescent="0.3">
      <c r="G3603" s="23">
        <v>3602</v>
      </c>
    </row>
    <row r="3604" spans="7:7" x14ac:dyDescent="0.3">
      <c r="G3604" s="23">
        <v>3603</v>
      </c>
    </row>
    <row r="3605" spans="7:7" x14ac:dyDescent="0.3">
      <c r="G3605" s="23">
        <v>3604</v>
      </c>
    </row>
    <row r="3606" spans="7:7" x14ac:dyDescent="0.3">
      <c r="G3606" s="23">
        <v>3605</v>
      </c>
    </row>
    <row r="3607" spans="7:7" x14ac:dyDescent="0.3">
      <c r="G3607" s="23">
        <v>3606</v>
      </c>
    </row>
    <row r="3608" spans="7:7" x14ac:dyDescent="0.3">
      <c r="G3608" s="23">
        <v>3607</v>
      </c>
    </row>
    <row r="3609" spans="7:7" x14ac:dyDescent="0.3">
      <c r="G3609" s="23">
        <v>3608</v>
      </c>
    </row>
    <row r="3610" spans="7:7" x14ac:dyDescent="0.3">
      <c r="G3610" s="23">
        <v>3609</v>
      </c>
    </row>
    <row r="3611" spans="7:7" x14ac:dyDescent="0.3">
      <c r="G3611" s="23">
        <v>3610</v>
      </c>
    </row>
    <row r="3612" spans="7:7" x14ac:dyDescent="0.3">
      <c r="G3612" s="23">
        <v>3611</v>
      </c>
    </row>
    <row r="3613" spans="7:7" x14ac:dyDescent="0.3">
      <c r="G3613" s="23">
        <v>3612</v>
      </c>
    </row>
    <row r="3614" spans="7:7" x14ac:dyDescent="0.3">
      <c r="G3614" s="23">
        <v>3613</v>
      </c>
    </row>
    <row r="3615" spans="7:7" x14ac:dyDescent="0.3">
      <c r="G3615" s="23">
        <v>3614</v>
      </c>
    </row>
    <row r="3616" spans="7:7" x14ac:dyDescent="0.3">
      <c r="G3616" s="23">
        <v>3615</v>
      </c>
    </row>
    <row r="3617" spans="7:7" x14ac:dyDescent="0.3">
      <c r="G3617" s="23">
        <v>3616</v>
      </c>
    </row>
    <row r="3618" spans="7:7" x14ac:dyDescent="0.3">
      <c r="G3618" s="23">
        <v>3617</v>
      </c>
    </row>
    <row r="3619" spans="7:7" x14ac:dyDescent="0.3">
      <c r="G3619" s="23">
        <v>3618</v>
      </c>
    </row>
    <row r="3620" spans="7:7" x14ac:dyDescent="0.3">
      <c r="G3620" s="23">
        <v>3619</v>
      </c>
    </row>
    <row r="3621" spans="7:7" x14ac:dyDescent="0.3">
      <c r="G3621" s="23">
        <v>3620</v>
      </c>
    </row>
    <row r="3622" spans="7:7" x14ac:dyDescent="0.3">
      <c r="G3622" s="23">
        <v>3621</v>
      </c>
    </row>
    <row r="3623" spans="7:7" x14ac:dyDescent="0.3">
      <c r="G3623" s="23">
        <v>3622</v>
      </c>
    </row>
    <row r="3624" spans="7:7" x14ac:dyDescent="0.3">
      <c r="G3624" s="23">
        <v>3623</v>
      </c>
    </row>
    <row r="3625" spans="7:7" x14ac:dyDescent="0.3">
      <c r="G3625" s="23">
        <v>3624</v>
      </c>
    </row>
    <row r="3626" spans="7:7" x14ac:dyDescent="0.3">
      <c r="G3626" s="23">
        <v>3625</v>
      </c>
    </row>
    <row r="3627" spans="7:7" x14ac:dyDescent="0.3">
      <c r="G3627" s="23">
        <v>3626</v>
      </c>
    </row>
    <row r="3628" spans="7:7" x14ac:dyDescent="0.3">
      <c r="G3628" s="23">
        <v>3627</v>
      </c>
    </row>
    <row r="3629" spans="7:7" x14ac:dyDescent="0.3">
      <c r="G3629" s="23">
        <v>3628</v>
      </c>
    </row>
    <row r="3630" spans="7:7" x14ac:dyDescent="0.3">
      <c r="G3630" s="23">
        <v>3629</v>
      </c>
    </row>
    <row r="3631" spans="7:7" x14ac:dyDescent="0.3">
      <c r="G3631" s="23">
        <v>3630</v>
      </c>
    </row>
    <row r="3632" spans="7:7" x14ac:dyDescent="0.3">
      <c r="G3632" s="23">
        <v>3631</v>
      </c>
    </row>
    <row r="3633" spans="7:7" x14ac:dyDescent="0.3">
      <c r="G3633" s="23">
        <v>3632</v>
      </c>
    </row>
    <row r="3634" spans="7:7" x14ac:dyDescent="0.3">
      <c r="G3634" s="23">
        <v>3633</v>
      </c>
    </row>
    <row r="3635" spans="7:7" x14ac:dyDescent="0.3">
      <c r="G3635" s="23">
        <v>3634</v>
      </c>
    </row>
    <row r="3636" spans="7:7" x14ac:dyDescent="0.3">
      <c r="G3636" s="23">
        <v>3635</v>
      </c>
    </row>
    <row r="3637" spans="7:7" x14ac:dyDescent="0.3">
      <c r="G3637" s="23">
        <v>3636</v>
      </c>
    </row>
    <row r="3638" spans="7:7" x14ac:dyDescent="0.3">
      <c r="G3638" s="23">
        <v>3637</v>
      </c>
    </row>
    <row r="3639" spans="7:7" x14ac:dyDescent="0.3">
      <c r="G3639" s="23">
        <v>3638</v>
      </c>
    </row>
    <row r="3640" spans="7:7" x14ac:dyDescent="0.3">
      <c r="G3640" s="23">
        <v>3639</v>
      </c>
    </row>
    <row r="3641" spans="7:7" x14ac:dyDescent="0.3">
      <c r="G3641" s="23">
        <v>3640</v>
      </c>
    </row>
    <row r="3642" spans="7:7" x14ac:dyDescent="0.3">
      <c r="G3642" s="23">
        <v>3641</v>
      </c>
    </row>
    <row r="3643" spans="7:7" x14ac:dyDescent="0.3">
      <c r="G3643" s="23">
        <v>3642</v>
      </c>
    </row>
    <row r="3644" spans="7:7" x14ac:dyDescent="0.3">
      <c r="G3644" s="23">
        <v>3643</v>
      </c>
    </row>
    <row r="3645" spans="7:7" x14ac:dyDescent="0.3">
      <c r="G3645" s="23">
        <v>3644</v>
      </c>
    </row>
    <row r="3646" spans="7:7" x14ac:dyDescent="0.3">
      <c r="G3646" s="23">
        <v>3645</v>
      </c>
    </row>
    <row r="3647" spans="7:7" x14ac:dyDescent="0.3">
      <c r="G3647" s="23">
        <v>3646</v>
      </c>
    </row>
    <row r="3648" spans="7:7" x14ac:dyDescent="0.3">
      <c r="G3648" s="23">
        <v>3647</v>
      </c>
    </row>
    <row r="3649" spans="7:7" x14ac:dyDescent="0.3">
      <c r="G3649" s="23">
        <v>3648</v>
      </c>
    </row>
    <row r="3650" spans="7:7" x14ac:dyDescent="0.3">
      <c r="G3650" s="23">
        <v>3649</v>
      </c>
    </row>
    <row r="3651" spans="7:7" x14ac:dyDescent="0.3">
      <c r="G3651" s="23">
        <v>3650</v>
      </c>
    </row>
    <row r="3652" spans="7:7" x14ac:dyDescent="0.3">
      <c r="G3652" s="23">
        <v>3651</v>
      </c>
    </row>
    <row r="3653" spans="7:7" x14ac:dyDescent="0.3">
      <c r="G3653" s="23">
        <v>3652</v>
      </c>
    </row>
    <row r="3654" spans="7:7" x14ac:dyDescent="0.3">
      <c r="G3654" s="23">
        <v>3653</v>
      </c>
    </row>
    <row r="3655" spans="7:7" x14ac:dyDescent="0.3">
      <c r="G3655" s="23">
        <v>3654</v>
      </c>
    </row>
    <row r="3656" spans="7:7" x14ac:dyDescent="0.3">
      <c r="G3656" s="23">
        <v>3655</v>
      </c>
    </row>
    <row r="3657" spans="7:7" x14ac:dyDescent="0.3">
      <c r="G3657" s="23">
        <v>3656</v>
      </c>
    </row>
    <row r="3658" spans="7:7" x14ac:dyDescent="0.3">
      <c r="G3658" s="23">
        <v>3657</v>
      </c>
    </row>
    <row r="3659" spans="7:7" x14ac:dyDescent="0.3">
      <c r="G3659" s="23">
        <v>3658</v>
      </c>
    </row>
    <row r="3660" spans="7:7" x14ac:dyDescent="0.3">
      <c r="G3660" s="23">
        <v>3659</v>
      </c>
    </row>
    <row r="3661" spans="7:7" x14ac:dyDescent="0.3">
      <c r="G3661" s="23">
        <v>3660</v>
      </c>
    </row>
    <row r="3662" spans="7:7" x14ac:dyDescent="0.3">
      <c r="G3662" s="23">
        <v>3661</v>
      </c>
    </row>
    <row r="3663" spans="7:7" x14ac:dyDescent="0.3">
      <c r="G3663" s="23">
        <v>3662</v>
      </c>
    </row>
    <row r="3664" spans="7:7" x14ac:dyDescent="0.3">
      <c r="G3664" s="23">
        <v>3663</v>
      </c>
    </row>
    <row r="3665" spans="7:7" x14ac:dyDescent="0.3">
      <c r="G3665" s="23">
        <v>3664</v>
      </c>
    </row>
    <row r="3666" spans="7:7" x14ac:dyDescent="0.3">
      <c r="G3666" s="23">
        <v>3665</v>
      </c>
    </row>
    <row r="3667" spans="7:7" x14ac:dyDescent="0.3">
      <c r="G3667" s="23">
        <v>3666</v>
      </c>
    </row>
    <row r="3668" spans="7:7" x14ac:dyDescent="0.3">
      <c r="G3668" s="23">
        <v>3667</v>
      </c>
    </row>
    <row r="3669" spans="7:7" x14ac:dyDescent="0.3">
      <c r="G3669" s="23">
        <v>3668</v>
      </c>
    </row>
    <row r="3670" spans="7:7" x14ac:dyDescent="0.3">
      <c r="G3670" s="23">
        <v>3669</v>
      </c>
    </row>
    <row r="3671" spans="7:7" x14ac:dyDescent="0.3">
      <c r="G3671" s="23">
        <v>3670</v>
      </c>
    </row>
    <row r="3672" spans="7:7" x14ac:dyDescent="0.3">
      <c r="G3672" s="23">
        <v>3671</v>
      </c>
    </row>
    <row r="3673" spans="7:7" x14ac:dyDescent="0.3">
      <c r="G3673" s="23">
        <v>3672</v>
      </c>
    </row>
    <row r="3674" spans="7:7" x14ac:dyDescent="0.3">
      <c r="G3674" s="23">
        <v>3673</v>
      </c>
    </row>
    <row r="3675" spans="7:7" x14ac:dyDescent="0.3">
      <c r="G3675" s="23">
        <v>3674</v>
      </c>
    </row>
    <row r="3676" spans="7:7" x14ac:dyDescent="0.3">
      <c r="G3676" s="23">
        <v>3675</v>
      </c>
    </row>
    <row r="3677" spans="7:7" x14ac:dyDescent="0.3">
      <c r="G3677" s="23">
        <v>3676</v>
      </c>
    </row>
    <row r="3678" spans="7:7" x14ac:dyDescent="0.3">
      <c r="G3678" s="23">
        <v>3677</v>
      </c>
    </row>
    <row r="3679" spans="7:7" x14ac:dyDescent="0.3">
      <c r="G3679" s="23">
        <v>3678</v>
      </c>
    </row>
    <row r="3680" spans="7:7" x14ac:dyDescent="0.3">
      <c r="G3680" s="23">
        <v>3679</v>
      </c>
    </row>
    <row r="3681" spans="7:7" x14ac:dyDescent="0.3">
      <c r="G3681" s="23">
        <v>3680</v>
      </c>
    </row>
    <row r="3682" spans="7:7" x14ac:dyDescent="0.3">
      <c r="G3682" s="23">
        <v>3681</v>
      </c>
    </row>
    <row r="3683" spans="7:7" x14ac:dyDescent="0.3">
      <c r="G3683" s="23">
        <v>3682</v>
      </c>
    </row>
    <row r="3684" spans="7:7" x14ac:dyDescent="0.3">
      <c r="G3684" s="23">
        <v>3683</v>
      </c>
    </row>
    <row r="3685" spans="7:7" x14ac:dyDescent="0.3">
      <c r="G3685" s="23">
        <v>3684</v>
      </c>
    </row>
    <row r="3686" spans="7:7" x14ac:dyDescent="0.3">
      <c r="G3686" s="23">
        <v>3685</v>
      </c>
    </row>
    <row r="3687" spans="7:7" x14ac:dyDescent="0.3">
      <c r="G3687" s="23">
        <v>3686</v>
      </c>
    </row>
    <row r="3688" spans="7:7" x14ac:dyDescent="0.3">
      <c r="G3688" s="23">
        <v>3687</v>
      </c>
    </row>
    <row r="3689" spans="7:7" x14ac:dyDescent="0.3">
      <c r="G3689" s="23">
        <v>3688</v>
      </c>
    </row>
    <row r="3690" spans="7:7" x14ac:dyDescent="0.3">
      <c r="G3690" s="23">
        <v>3689</v>
      </c>
    </row>
    <row r="3691" spans="7:7" x14ac:dyDescent="0.3">
      <c r="G3691" s="23">
        <v>3690</v>
      </c>
    </row>
    <row r="3692" spans="7:7" x14ac:dyDescent="0.3">
      <c r="G3692" s="23">
        <v>3691</v>
      </c>
    </row>
    <row r="3693" spans="7:7" x14ac:dyDescent="0.3">
      <c r="G3693" s="23">
        <v>3692</v>
      </c>
    </row>
    <row r="3694" spans="7:7" x14ac:dyDescent="0.3">
      <c r="G3694" s="23">
        <v>3693</v>
      </c>
    </row>
    <row r="3695" spans="7:7" x14ac:dyDescent="0.3">
      <c r="G3695" s="23">
        <v>3694</v>
      </c>
    </row>
    <row r="3696" spans="7:7" x14ac:dyDescent="0.3">
      <c r="G3696" s="23">
        <v>3695</v>
      </c>
    </row>
    <row r="3697" spans="7:7" x14ac:dyDescent="0.3">
      <c r="G3697" s="23">
        <v>3696</v>
      </c>
    </row>
    <row r="3698" spans="7:7" x14ac:dyDescent="0.3">
      <c r="G3698" s="23">
        <v>3697</v>
      </c>
    </row>
    <row r="3699" spans="7:7" x14ac:dyDescent="0.3">
      <c r="G3699" s="23">
        <v>3698</v>
      </c>
    </row>
    <row r="3700" spans="7:7" x14ac:dyDescent="0.3">
      <c r="G3700" s="23">
        <v>3699</v>
      </c>
    </row>
    <row r="3701" spans="7:7" x14ac:dyDescent="0.3">
      <c r="G3701" s="23">
        <v>3700</v>
      </c>
    </row>
    <row r="3702" spans="7:7" x14ac:dyDescent="0.3">
      <c r="G3702" s="23">
        <v>3701</v>
      </c>
    </row>
    <row r="3703" spans="7:7" x14ac:dyDescent="0.3">
      <c r="G3703" s="23">
        <v>3702</v>
      </c>
    </row>
    <row r="3704" spans="7:7" x14ac:dyDescent="0.3">
      <c r="G3704" s="23">
        <v>3703</v>
      </c>
    </row>
    <row r="3705" spans="7:7" x14ac:dyDescent="0.3">
      <c r="G3705" s="23">
        <v>3704</v>
      </c>
    </row>
    <row r="3706" spans="7:7" x14ac:dyDescent="0.3">
      <c r="G3706" s="23">
        <v>3705</v>
      </c>
    </row>
    <row r="3707" spans="7:7" x14ac:dyDescent="0.3">
      <c r="G3707" s="23">
        <v>3706</v>
      </c>
    </row>
    <row r="3708" spans="7:7" x14ac:dyDescent="0.3">
      <c r="G3708" s="23">
        <v>3707</v>
      </c>
    </row>
    <row r="3709" spans="7:7" x14ac:dyDescent="0.3">
      <c r="G3709" s="23">
        <v>3708</v>
      </c>
    </row>
    <row r="3710" spans="7:7" x14ac:dyDescent="0.3">
      <c r="G3710" s="23">
        <v>3709</v>
      </c>
    </row>
    <row r="3711" spans="7:7" x14ac:dyDescent="0.3">
      <c r="G3711" s="23">
        <v>3710</v>
      </c>
    </row>
    <row r="3712" spans="7:7" x14ac:dyDescent="0.3">
      <c r="G3712" s="23">
        <v>3711</v>
      </c>
    </row>
    <row r="3713" spans="7:7" x14ac:dyDescent="0.3">
      <c r="G3713" s="23">
        <v>3712</v>
      </c>
    </row>
    <row r="3714" spans="7:7" x14ac:dyDescent="0.3">
      <c r="G3714" s="23">
        <v>3713</v>
      </c>
    </row>
    <row r="3715" spans="7:7" x14ac:dyDescent="0.3">
      <c r="G3715" s="23">
        <v>3714</v>
      </c>
    </row>
    <row r="3716" spans="7:7" x14ac:dyDescent="0.3">
      <c r="G3716" s="23">
        <v>3715</v>
      </c>
    </row>
    <row r="3717" spans="7:7" x14ac:dyDescent="0.3">
      <c r="G3717" s="23">
        <v>3716</v>
      </c>
    </row>
    <row r="3718" spans="7:7" x14ac:dyDescent="0.3">
      <c r="G3718" s="23">
        <v>3717</v>
      </c>
    </row>
    <row r="3719" spans="7:7" x14ac:dyDescent="0.3">
      <c r="G3719" s="23">
        <v>3718</v>
      </c>
    </row>
    <row r="3720" spans="7:7" x14ac:dyDescent="0.3">
      <c r="G3720" s="23">
        <v>3719</v>
      </c>
    </row>
    <row r="3721" spans="7:7" x14ac:dyDescent="0.3">
      <c r="G3721" s="23">
        <v>3720</v>
      </c>
    </row>
    <row r="3722" spans="7:7" x14ac:dyDescent="0.3">
      <c r="G3722" s="23">
        <v>3721</v>
      </c>
    </row>
    <row r="3723" spans="7:7" x14ac:dyDescent="0.3">
      <c r="G3723" s="23">
        <v>3722</v>
      </c>
    </row>
    <row r="3724" spans="7:7" x14ac:dyDescent="0.3">
      <c r="G3724" s="23">
        <v>3723</v>
      </c>
    </row>
    <row r="3725" spans="7:7" x14ac:dyDescent="0.3">
      <c r="G3725" s="23">
        <v>3724</v>
      </c>
    </row>
    <row r="3726" spans="7:7" x14ac:dyDescent="0.3">
      <c r="G3726" s="23">
        <v>3725</v>
      </c>
    </row>
    <row r="3727" spans="7:7" x14ac:dyDescent="0.3">
      <c r="G3727" s="23">
        <v>3726</v>
      </c>
    </row>
    <row r="3728" spans="7:7" x14ac:dyDescent="0.3">
      <c r="G3728" s="23">
        <v>3727</v>
      </c>
    </row>
    <row r="3729" spans="7:7" x14ac:dyDescent="0.3">
      <c r="G3729" s="23">
        <v>3728</v>
      </c>
    </row>
    <row r="3730" spans="7:7" x14ac:dyDescent="0.3">
      <c r="G3730" s="23">
        <v>3729</v>
      </c>
    </row>
    <row r="3731" spans="7:7" x14ac:dyDescent="0.3">
      <c r="G3731" s="23">
        <v>3730</v>
      </c>
    </row>
    <row r="3732" spans="7:7" x14ac:dyDescent="0.3">
      <c r="G3732" s="23">
        <v>3731</v>
      </c>
    </row>
    <row r="3733" spans="7:7" x14ac:dyDescent="0.3">
      <c r="G3733" s="23">
        <v>3732</v>
      </c>
    </row>
    <row r="3734" spans="7:7" x14ac:dyDescent="0.3">
      <c r="G3734" s="23">
        <v>3733</v>
      </c>
    </row>
    <row r="3735" spans="7:7" x14ac:dyDescent="0.3">
      <c r="G3735" s="23">
        <v>3734</v>
      </c>
    </row>
    <row r="3736" spans="7:7" x14ac:dyDescent="0.3">
      <c r="G3736" s="23">
        <v>3735</v>
      </c>
    </row>
    <row r="3737" spans="7:7" x14ac:dyDescent="0.3">
      <c r="G3737" s="23">
        <v>3736</v>
      </c>
    </row>
    <row r="3738" spans="7:7" x14ac:dyDescent="0.3">
      <c r="G3738" s="23">
        <v>3737</v>
      </c>
    </row>
    <row r="3739" spans="7:7" x14ac:dyDescent="0.3">
      <c r="G3739" s="23">
        <v>3738</v>
      </c>
    </row>
    <row r="3740" spans="7:7" x14ac:dyDescent="0.3">
      <c r="G3740" s="23">
        <v>3739</v>
      </c>
    </row>
    <row r="3741" spans="7:7" x14ac:dyDescent="0.3">
      <c r="G3741" s="23">
        <v>3740</v>
      </c>
    </row>
    <row r="3742" spans="7:7" x14ac:dyDescent="0.3">
      <c r="G3742" s="23">
        <v>3741</v>
      </c>
    </row>
    <row r="3743" spans="7:7" x14ac:dyDescent="0.3">
      <c r="G3743" s="23">
        <v>3742</v>
      </c>
    </row>
    <row r="3744" spans="7:7" x14ac:dyDescent="0.3">
      <c r="G3744" s="23">
        <v>3743</v>
      </c>
    </row>
    <row r="3745" spans="7:7" x14ac:dyDescent="0.3">
      <c r="G3745" s="23">
        <v>3744</v>
      </c>
    </row>
    <row r="3746" spans="7:7" x14ac:dyDescent="0.3">
      <c r="G3746" s="23">
        <v>3745</v>
      </c>
    </row>
    <row r="3747" spans="7:7" x14ac:dyDescent="0.3">
      <c r="G3747" s="23">
        <v>3746</v>
      </c>
    </row>
    <row r="3748" spans="7:7" x14ac:dyDescent="0.3">
      <c r="G3748" s="23">
        <v>3747</v>
      </c>
    </row>
    <row r="3749" spans="7:7" x14ac:dyDescent="0.3">
      <c r="G3749" s="23">
        <v>3748</v>
      </c>
    </row>
    <row r="3750" spans="7:7" x14ac:dyDescent="0.3">
      <c r="G3750" s="23">
        <v>3749</v>
      </c>
    </row>
    <row r="3751" spans="7:7" x14ac:dyDescent="0.3">
      <c r="G3751" s="23">
        <v>3750</v>
      </c>
    </row>
    <row r="3752" spans="7:7" x14ac:dyDescent="0.3">
      <c r="G3752" s="23">
        <v>3751</v>
      </c>
    </row>
    <row r="3753" spans="7:7" x14ac:dyDescent="0.3">
      <c r="G3753" s="23">
        <v>3752</v>
      </c>
    </row>
    <row r="3754" spans="7:7" x14ac:dyDescent="0.3">
      <c r="G3754" s="23">
        <v>3753</v>
      </c>
    </row>
    <row r="3755" spans="7:7" x14ac:dyDescent="0.3">
      <c r="G3755" s="23">
        <v>3754</v>
      </c>
    </row>
    <row r="3756" spans="7:7" x14ac:dyDescent="0.3">
      <c r="G3756" s="23">
        <v>3755</v>
      </c>
    </row>
    <row r="3757" spans="7:7" x14ac:dyDescent="0.3">
      <c r="G3757" s="23">
        <v>3756</v>
      </c>
    </row>
    <row r="3758" spans="7:7" x14ac:dyDescent="0.3">
      <c r="G3758" s="23">
        <v>3757</v>
      </c>
    </row>
    <row r="3759" spans="7:7" x14ac:dyDescent="0.3">
      <c r="G3759" s="23">
        <v>3758</v>
      </c>
    </row>
    <row r="3760" spans="7:7" x14ac:dyDescent="0.3">
      <c r="G3760" s="23">
        <v>3759</v>
      </c>
    </row>
    <row r="3761" spans="7:7" x14ac:dyDescent="0.3">
      <c r="G3761" s="23">
        <v>3760</v>
      </c>
    </row>
    <row r="3762" spans="7:7" x14ac:dyDescent="0.3">
      <c r="G3762" s="23">
        <v>3761</v>
      </c>
    </row>
    <row r="3763" spans="7:7" x14ac:dyDescent="0.3">
      <c r="G3763" s="23">
        <v>3762</v>
      </c>
    </row>
    <row r="3764" spans="7:7" x14ac:dyDescent="0.3">
      <c r="G3764" s="23">
        <v>3763</v>
      </c>
    </row>
    <row r="3765" spans="7:7" x14ac:dyDescent="0.3">
      <c r="G3765" s="23">
        <v>3764</v>
      </c>
    </row>
    <row r="3766" spans="7:7" x14ac:dyDescent="0.3">
      <c r="G3766" s="23">
        <v>3765</v>
      </c>
    </row>
    <row r="3767" spans="7:7" x14ac:dyDescent="0.3">
      <c r="G3767" s="23">
        <v>3766</v>
      </c>
    </row>
    <row r="3768" spans="7:7" x14ac:dyDescent="0.3">
      <c r="G3768" s="23">
        <v>3767</v>
      </c>
    </row>
    <row r="3769" spans="7:7" x14ac:dyDescent="0.3">
      <c r="G3769" s="23">
        <v>3768</v>
      </c>
    </row>
    <row r="3770" spans="7:7" x14ac:dyDescent="0.3">
      <c r="G3770" s="23">
        <v>3769</v>
      </c>
    </row>
    <row r="3771" spans="7:7" x14ac:dyDescent="0.3">
      <c r="G3771" s="23">
        <v>3770</v>
      </c>
    </row>
    <row r="3772" spans="7:7" x14ac:dyDescent="0.3">
      <c r="G3772" s="23">
        <v>3771</v>
      </c>
    </row>
    <row r="3773" spans="7:7" x14ac:dyDescent="0.3">
      <c r="G3773" s="23">
        <v>3772</v>
      </c>
    </row>
    <row r="3774" spans="7:7" x14ac:dyDescent="0.3">
      <c r="G3774" s="23">
        <v>3773</v>
      </c>
    </row>
    <row r="3775" spans="7:7" x14ac:dyDescent="0.3">
      <c r="G3775" s="23">
        <v>3774</v>
      </c>
    </row>
    <row r="3776" spans="7:7" x14ac:dyDescent="0.3">
      <c r="G3776" s="23">
        <v>3775</v>
      </c>
    </row>
    <row r="3777" spans="7:7" x14ac:dyDescent="0.3">
      <c r="G3777" s="23">
        <v>3776</v>
      </c>
    </row>
    <row r="3778" spans="7:7" x14ac:dyDescent="0.3">
      <c r="G3778" s="23">
        <v>3777</v>
      </c>
    </row>
    <row r="3779" spans="7:7" x14ac:dyDescent="0.3">
      <c r="G3779" s="23">
        <v>3778</v>
      </c>
    </row>
    <row r="3780" spans="7:7" x14ac:dyDescent="0.3">
      <c r="G3780" s="23">
        <v>3779</v>
      </c>
    </row>
    <row r="3781" spans="7:7" x14ac:dyDescent="0.3">
      <c r="G3781" s="23">
        <v>3780</v>
      </c>
    </row>
    <row r="3782" spans="7:7" x14ac:dyDescent="0.3">
      <c r="G3782" s="23">
        <v>3781</v>
      </c>
    </row>
    <row r="3783" spans="7:7" x14ac:dyDescent="0.3">
      <c r="G3783" s="23">
        <v>3782</v>
      </c>
    </row>
    <row r="3784" spans="7:7" x14ac:dyDescent="0.3">
      <c r="G3784" s="23">
        <v>3783</v>
      </c>
    </row>
    <row r="3785" spans="7:7" x14ac:dyDescent="0.3">
      <c r="G3785" s="23">
        <v>3784</v>
      </c>
    </row>
    <row r="3786" spans="7:7" x14ac:dyDescent="0.3">
      <c r="G3786" s="23">
        <v>3785</v>
      </c>
    </row>
    <row r="3787" spans="7:7" x14ac:dyDescent="0.3">
      <c r="G3787" s="23">
        <v>3786</v>
      </c>
    </row>
    <row r="3788" spans="7:7" x14ac:dyDescent="0.3">
      <c r="G3788" s="23">
        <v>3787</v>
      </c>
    </row>
    <row r="3789" spans="7:7" x14ac:dyDescent="0.3">
      <c r="G3789" s="23">
        <v>3788</v>
      </c>
    </row>
    <row r="3790" spans="7:7" x14ac:dyDescent="0.3">
      <c r="G3790" s="23">
        <v>3789</v>
      </c>
    </row>
    <row r="3791" spans="7:7" x14ac:dyDescent="0.3">
      <c r="G3791" s="23">
        <v>3790</v>
      </c>
    </row>
    <row r="3792" spans="7:7" x14ac:dyDescent="0.3">
      <c r="G3792" s="23">
        <v>3791</v>
      </c>
    </row>
    <row r="3793" spans="7:7" x14ac:dyDescent="0.3">
      <c r="G3793" s="23">
        <v>3792</v>
      </c>
    </row>
    <row r="3794" spans="7:7" x14ac:dyDescent="0.3">
      <c r="G3794" s="23">
        <v>3793</v>
      </c>
    </row>
    <row r="3795" spans="7:7" x14ac:dyDescent="0.3">
      <c r="G3795" s="23">
        <v>3794</v>
      </c>
    </row>
    <row r="3796" spans="7:7" x14ac:dyDescent="0.3">
      <c r="G3796" s="23">
        <v>3795</v>
      </c>
    </row>
    <row r="3797" spans="7:7" x14ac:dyDescent="0.3">
      <c r="G3797" s="23">
        <v>3796</v>
      </c>
    </row>
    <row r="3798" spans="7:7" x14ac:dyDescent="0.3">
      <c r="G3798" s="23">
        <v>3797</v>
      </c>
    </row>
    <row r="3799" spans="7:7" x14ac:dyDescent="0.3">
      <c r="G3799" s="23">
        <v>3798</v>
      </c>
    </row>
    <row r="3800" spans="7:7" x14ac:dyDescent="0.3">
      <c r="G3800" s="23">
        <v>3799</v>
      </c>
    </row>
    <row r="3801" spans="7:7" x14ac:dyDescent="0.3">
      <c r="G3801" s="23">
        <v>3800</v>
      </c>
    </row>
    <row r="3802" spans="7:7" x14ac:dyDescent="0.3">
      <c r="G3802" s="23">
        <v>3801</v>
      </c>
    </row>
    <row r="3803" spans="7:7" x14ac:dyDescent="0.3">
      <c r="G3803" s="23">
        <v>3802</v>
      </c>
    </row>
    <row r="3804" spans="7:7" x14ac:dyDescent="0.3">
      <c r="G3804" s="23">
        <v>3803</v>
      </c>
    </row>
    <row r="3805" spans="7:7" x14ac:dyDescent="0.3">
      <c r="G3805" s="23">
        <v>3804</v>
      </c>
    </row>
    <row r="3806" spans="7:7" x14ac:dyDescent="0.3">
      <c r="G3806" s="23">
        <v>3805</v>
      </c>
    </row>
    <row r="3807" spans="7:7" x14ac:dyDescent="0.3">
      <c r="G3807" s="23">
        <v>3806</v>
      </c>
    </row>
    <row r="3808" spans="7:7" x14ac:dyDescent="0.3">
      <c r="G3808" s="23">
        <v>3807</v>
      </c>
    </row>
    <row r="3809" spans="7:7" x14ac:dyDescent="0.3">
      <c r="G3809" s="23">
        <v>3808</v>
      </c>
    </row>
    <row r="3810" spans="7:7" x14ac:dyDescent="0.3">
      <c r="G3810" s="23">
        <v>3809</v>
      </c>
    </row>
    <row r="3811" spans="7:7" x14ac:dyDescent="0.3">
      <c r="G3811" s="23">
        <v>3810</v>
      </c>
    </row>
    <row r="3812" spans="7:7" x14ac:dyDescent="0.3">
      <c r="G3812" s="23">
        <v>3811</v>
      </c>
    </row>
    <row r="3813" spans="7:7" x14ac:dyDescent="0.3">
      <c r="G3813" s="23">
        <v>3812</v>
      </c>
    </row>
    <row r="3814" spans="7:7" x14ac:dyDescent="0.3">
      <c r="G3814" s="23">
        <v>3813</v>
      </c>
    </row>
    <row r="3815" spans="7:7" x14ac:dyDescent="0.3">
      <c r="G3815" s="23">
        <v>3814</v>
      </c>
    </row>
    <row r="3816" spans="7:7" x14ac:dyDescent="0.3">
      <c r="G3816" s="23">
        <v>3815</v>
      </c>
    </row>
    <row r="3817" spans="7:7" x14ac:dyDescent="0.3">
      <c r="G3817" s="23">
        <v>3816</v>
      </c>
    </row>
    <row r="3818" spans="7:7" x14ac:dyDescent="0.3">
      <c r="G3818" s="23">
        <v>3817</v>
      </c>
    </row>
    <row r="3819" spans="7:7" x14ac:dyDescent="0.3">
      <c r="G3819" s="23">
        <v>3818</v>
      </c>
    </row>
    <row r="3820" spans="7:7" x14ac:dyDescent="0.3">
      <c r="G3820" s="23">
        <v>3819</v>
      </c>
    </row>
    <row r="3821" spans="7:7" x14ac:dyDescent="0.3">
      <c r="G3821" s="23">
        <v>3820</v>
      </c>
    </row>
    <row r="3822" spans="7:7" x14ac:dyDescent="0.3">
      <c r="G3822" s="23">
        <v>3821</v>
      </c>
    </row>
    <row r="3823" spans="7:7" x14ac:dyDescent="0.3">
      <c r="G3823" s="23">
        <v>3822</v>
      </c>
    </row>
    <row r="3824" spans="7:7" x14ac:dyDescent="0.3">
      <c r="G3824" s="23">
        <v>3823</v>
      </c>
    </row>
    <row r="3825" spans="7:7" x14ac:dyDescent="0.3">
      <c r="G3825" s="23">
        <v>3824</v>
      </c>
    </row>
    <row r="3826" spans="7:7" x14ac:dyDescent="0.3">
      <c r="G3826" s="23">
        <v>3825</v>
      </c>
    </row>
    <row r="3827" spans="7:7" x14ac:dyDescent="0.3">
      <c r="G3827" s="23">
        <v>3826</v>
      </c>
    </row>
    <row r="3828" spans="7:7" x14ac:dyDescent="0.3">
      <c r="G3828" s="23">
        <v>3827</v>
      </c>
    </row>
    <row r="3829" spans="7:7" x14ac:dyDescent="0.3">
      <c r="G3829" s="23">
        <v>3828</v>
      </c>
    </row>
    <row r="3830" spans="7:7" x14ac:dyDescent="0.3">
      <c r="G3830" s="23">
        <v>3829</v>
      </c>
    </row>
    <row r="3831" spans="7:7" x14ac:dyDescent="0.3">
      <c r="G3831" s="23">
        <v>3830</v>
      </c>
    </row>
    <row r="3832" spans="7:7" x14ac:dyDescent="0.3">
      <c r="G3832" s="23">
        <v>3831</v>
      </c>
    </row>
    <row r="3833" spans="7:7" x14ac:dyDescent="0.3">
      <c r="G3833" s="23">
        <v>3832</v>
      </c>
    </row>
    <row r="3834" spans="7:7" x14ac:dyDescent="0.3">
      <c r="G3834" s="23">
        <v>3833</v>
      </c>
    </row>
    <row r="3835" spans="7:7" x14ac:dyDescent="0.3">
      <c r="G3835" s="23">
        <v>3834</v>
      </c>
    </row>
    <row r="3836" spans="7:7" x14ac:dyDescent="0.3">
      <c r="G3836" s="23">
        <v>3835</v>
      </c>
    </row>
    <row r="3837" spans="7:7" x14ac:dyDescent="0.3">
      <c r="G3837" s="23">
        <v>3836</v>
      </c>
    </row>
    <row r="3838" spans="7:7" x14ac:dyDescent="0.3">
      <c r="G3838" s="23">
        <v>3837</v>
      </c>
    </row>
    <row r="3839" spans="7:7" x14ac:dyDescent="0.3">
      <c r="G3839" s="23">
        <v>3838</v>
      </c>
    </row>
    <row r="3840" spans="7:7" x14ac:dyDescent="0.3">
      <c r="G3840" s="23">
        <v>3839</v>
      </c>
    </row>
    <row r="3841" spans="7:7" x14ac:dyDescent="0.3">
      <c r="G3841" s="23">
        <v>3840</v>
      </c>
    </row>
    <row r="3842" spans="7:7" x14ac:dyDescent="0.3">
      <c r="G3842" s="23">
        <v>3841</v>
      </c>
    </row>
    <row r="3843" spans="7:7" x14ac:dyDescent="0.3">
      <c r="G3843" s="23">
        <v>3842</v>
      </c>
    </row>
    <row r="3844" spans="7:7" x14ac:dyDescent="0.3">
      <c r="G3844" s="23">
        <v>3843</v>
      </c>
    </row>
    <row r="3845" spans="7:7" x14ac:dyDescent="0.3">
      <c r="G3845" s="23">
        <v>3844</v>
      </c>
    </row>
    <row r="3846" spans="7:7" x14ac:dyDescent="0.3">
      <c r="G3846" s="23">
        <v>3845</v>
      </c>
    </row>
    <row r="3847" spans="7:7" x14ac:dyDescent="0.3">
      <c r="G3847" s="23">
        <v>3846</v>
      </c>
    </row>
    <row r="3848" spans="7:7" x14ac:dyDescent="0.3">
      <c r="G3848" s="23">
        <v>3847</v>
      </c>
    </row>
    <row r="3849" spans="7:7" x14ac:dyDescent="0.3">
      <c r="G3849" s="23">
        <v>3848</v>
      </c>
    </row>
    <row r="3850" spans="7:7" x14ac:dyDescent="0.3">
      <c r="G3850" s="23">
        <v>3849</v>
      </c>
    </row>
    <row r="3851" spans="7:7" x14ac:dyDescent="0.3">
      <c r="G3851" s="23">
        <v>3850</v>
      </c>
    </row>
    <row r="3852" spans="7:7" x14ac:dyDescent="0.3">
      <c r="G3852" s="23">
        <v>3851</v>
      </c>
    </row>
    <row r="3853" spans="7:7" x14ac:dyDescent="0.3">
      <c r="G3853" s="23">
        <v>3852</v>
      </c>
    </row>
    <row r="3854" spans="7:7" x14ac:dyDescent="0.3">
      <c r="G3854" s="23">
        <v>3853</v>
      </c>
    </row>
    <row r="3855" spans="7:7" x14ac:dyDescent="0.3">
      <c r="G3855" s="23">
        <v>3854</v>
      </c>
    </row>
    <row r="3856" spans="7:7" x14ac:dyDescent="0.3">
      <c r="G3856" s="23">
        <v>3855</v>
      </c>
    </row>
    <row r="3857" spans="7:7" x14ac:dyDescent="0.3">
      <c r="G3857" s="23">
        <v>3856</v>
      </c>
    </row>
    <row r="3858" spans="7:7" x14ac:dyDescent="0.3">
      <c r="G3858" s="23">
        <v>3857</v>
      </c>
    </row>
    <row r="3859" spans="7:7" x14ac:dyDescent="0.3">
      <c r="G3859" s="23">
        <v>3858</v>
      </c>
    </row>
    <row r="3860" spans="7:7" x14ac:dyDescent="0.3">
      <c r="G3860" s="23">
        <v>3859</v>
      </c>
    </row>
    <row r="3861" spans="7:7" x14ac:dyDescent="0.3">
      <c r="G3861" s="23">
        <v>3860</v>
      </c>
    </row>
    <row r="3862" spans="7:7" x14ac:dyDescent="0.3">
      <c r="G3862" s="23">
        <v>3861</v>
      </c>
    </row>
    <row r="3863" spans="7:7" x14ac:dyDescent="0.3">
      <c r="G3863" s="23">
        <v>3862</v>
      </c>
    </row>
    <row r="3864" spans="7:7" x14ac:dyDescent="0.3">
      <c r="G3864" s="23">
        <v>3863</v>
      </c>
    </row>
    <row r="3865" spans="7:7" x14ac:dyDescent="0.3">
      <c r="G3865" s="23">
        <v>3864</v>
      </c>
    </row>
    <row r="3866" spans="7:7" x14ac:dyDescent="0.3">
      <c r="G3866" s="23">
        <v>3865</v>
      </c>
    </row>
    <row r="3867" spans="7:7" x14ac:dyDescent="0.3">
      <c r="G3867" s="23">
        <v>3866</v>
      </c>
    </row>
    <row r="3868" spans="7:7" x14ac:dyDescent="0.3">
      <c r="G3868" s="23">
        <v>3867</v>
      </c>
    </row>
    <row r="3869" spans="7:7" x14ac:dyDescent="0.3">
      <c r="G3869" s="23">
        <v>3868</v>
      </c>
    </row>
    <row r="3870" spans="7:7" x14ac:dyDescent="0.3">
      <c r="G3870" s="23">
        <v>3869</v>
      </c>
    </row>
    <row r="3871" spans="7:7" x14ac:dyDescent="0.3">
      <c r="G3871" s="23">
        <v>3870</v>
      </c>
    </row>
    <row r="3872" spans="7:7" x14ac:dyDescent="0.3">
      <c r="G3872" s="23">
        <v>3871</v>
      </c>
    </row>
    <row r="3873" spans="7:7" x14ac:dyDescent="0.3">
      <c r="G3873" s="23">
        <v>3872</v>
      </c>
    </row>
    <row r="3874" spans="7:7" x14ac:dyDescent="0.3">
      <c r="G3874" s="23">
        <v>3873</v>
      </c>
    </row>
    <row r="3875" spans="7:7" x14ac:dyDescent="0.3">
      <c r="G3875" s="23">
        <v>3874</v>
      </c>
    </row>
    <row r="3876" spans="7:7" x14ac:dyDescent="0.3">
      <c r="G3876" s="23">
        <v>3875</v>
      </c>
    </row>
    <row r="3877" spans="7:7" x14ac:dyDescent="0.3">
      <c r="G3877" s="23">
        <v>3876</v>
      </c>
    </row>
    <row r="3878" spans="7:7" x14ac:dyDescent="0.3">
      <c r="G3878" s="23">
        <v>3877</v>
      </c>
    </row>
    <row r="3879" spans="7:7" x14ac:dyDescent="0.3">
      <c r="G3879" s="23">
        <v>3878</v>
      </c>
    </row>
    <row r="3880" spans="7:7" x14ac:dyDescent="0.3">
      <c r="G3880" s="23">
        <v>3879</v>
      </c>
    </row>
    <row r="3881" spans="7:7" x14ac:dyDescent="0.3">
      <c r="G3881" s="23">
        <v>3880</v>
      </c>
    </row>
    <row r="3882" spans="7:7" x14ac:dyDescent="0.3">
      <c r="G3882" s="23">
        <v>3881</v>
      </c>
    </row>
    <row r="3883" spans="7:7" x14ac:dyDescent="0.3">
      <c r="G3883" s="23">
        <v>3882</v>
      </c>
    </row>
    <row r="3884" spans="7:7" x14ac:dyDescent="0.3">
      <c r="G3884" s="23">
        <v>3883</v>
      </c>
    </row>
    <row r="3885" spans="7:7" x14ac:dyDescent="0.3">
      <c r="G3885" s="23">
        <v>3884</v>
      </c>
    </row>
    <row r="3886" spans="7:7" x14ac:dyDescent="0.3">
      <c r="G3886" s="23">
        <v>3885</v>
      </c>
    </row>
    <row r="3887" spans="7:7" x14ac:dyDescent="0.3">
      <c r="G3887" s="23">
        <v>3886</v>
      </c>
    </row>
    <row r="3888" spans="7:7" x14ac:dyDescent="0.3">
      <c r="G3888" s="23">
        <v>3887</v>
      </c>
    </row>
    <row r="3889" spans="7:7" x14ac:dyDescent="0.3">
      <c r="G3889" s="23">
        <v>3888</v>
      </c>
    </row>
    <row r="3890" spans="7:7" x14ac:dyDescent="0.3">
      <c r="G3890" s="23">
        <v>3889</v>
      </c>
    </row>
    <row r="3891" spans="7:7" x14ac:dyDescent="0.3">
      <c r="G3891" s="23">
        <v>3890</v>
      </c>
    </row>
    <row r="3892" spans="7:7" x14ac:dyDescent="0.3">
      <c r="G3892" s="23">
        <v>3891</v>
      </c>
    </row>
    <row r="3893" spans="7:7" x14ac:dyDescent="0.3">
      <c r="G3893" s="23">
        <v>3892</v>
      </c>
    </row>
    <row r="3894" spans="7:7" x14ac:dyDescent="0.3">
      <c r="G3894" s="23">
        <v>3893</v>
      </c>
    </row>
    <row r="3895" spans="7:7" x14ac:dyDescent="0.3">
      <c r="G3895" s="23">
        <v>3894</v>
      </c>
    </row>
    <row r="3896" spans="7:7" x14ac:dyDescent="0.3">
      <c r="G3896" s="23">
        <v>3895</v>
      </c>
    </row>
    <row r="3897" spans="7:7" x14ac:dyDescent="0.3">
      <c r="G3897" s="23">
        <v>3896</v>
      </c>
    </row>
    <row r="3898" spans="7:7" x14ac:dyDescent="0.3">
      <c r="G3898" s="23">
        <v>3897</v>
      </c>
    </row>
    <row r="3899" spans="7:7" x14ac:dyDescent="0.3">
      <c r="G3899" s="23">
        <v>3898</v>
      </c>
    </row>
    <row r="3900" spans="7:7" x14ac:dyDescent="0.3">
      <c r="G3900" s="23">
        <v>3899</v>
      </c>
    </row>
    <row r="3901" spans="7:7" x14ac:dyDescent="0.3">
      <c r="G3901" s="23">
        <v>3900</v>
      </c>
    </row>
    <row r="3902" spans="7:7" x14ac:dyDescent="0.3">
      <c r="G3902" s="23">
        <v>3901</v>
      </c>
    </row>
    <row r="3903" spans="7:7" x14ac:dyDescent="0.3">
      <c r="G3903" s="23">
        <v>3902</v>
      </c>
    </row>
    <row r="3904" spans="7:7" x14ac:dyDescent="0.3">
      <c r="G3904" s="23">
        <v>3903</v>
      </c>
    </row>
    <row r="3905" spans="7:7" x14ac:dyDescent="0.3">
      <c r="G3905" s="23">
        <v>3904</v>
      </c>
    </row>
    <row r="3906" spans="7:7" x14ac:dyDescent="0.3">
      <c r="G3906" s="23">
        <v>3905</v>
      </c>
    </row>
    <row r="3907" spans="7:7" x14ac:dyDescent="0.3">
      <c r="G3907" s="23">
        <v>3906</v>
      </c>
    </row>
    <row r="3908" spans="7:7" x14ac:dyDescent="0.3">
      <c r="G3908" s="23">
        <v>3907</v>
      </c>
    </row>
    <row r="3909" spans="7:7" x14ac:dyDescent="0.3">
      <c r="G3909" s="23">
        <v>3908</v>
      </c>
    </row>
    <row r="3910" spans="7:7" x14ac:dyDescent="0.3">
      <c r="G3910" s="23">
        <v>3909</v>
      </c>
    </row>
    <row r="3911" spans="7:7" x14ac:dyDescent="0.3">
      <c r="G3911" s="23">
        <v>3910</v>
      </c>
    </row>
    <row r="3912" spans="7:7" x14ac:dyDescent="0.3">
      <c r="G3912" s="23">
        <v>3911</v>
      </c>
    </row>
    <row r="3913" spans="7:7" x14ac:dyDescent="0.3">
      <c r="G3913" s="23">
        <v>3912</v>
      </c>
    </row>
    <row r="3914" spans="7:7" x14ac:dyDescent="0.3">
      <c r="G3914" s="23">
        <v>3913</v>
      </c>
    </row>
    <row r="3915" spans="7:7" x14ac:dyDescent="0.3">
      <c r="G3915" s="23">
        <v>3914</v>
      </c>
    </row>
    <row r="3916" spans="7:7" x14ac:dyDescent="0.3">
      <c r="G3916" s="23">
        <v>3915</v>
      </c>
    </row>
    <row r="3917" spans="7:7" x14ac:dyDescent="0.3">
      <c r="G3917" s="23">
        <v>3916</v>
      </c>
    </row>
    <row r="3918" spans="7:7" x14ac:dyDescent="0.3">
      <c r="G3918" s="23">
        <v>3917</v>
      </c>
    </row>
    <row r="3919" spans="7:7" x14ac:dyDescent="0.3">
      <c r="G3919" s="23">
        <v>3918</v>
      </c>
    </row>
    <row r="3920" spans="7:7" x14ac:dyDescent="0.3">
      <c r="G3920" s="23">
        <v>3919</v>
      </c>
    </row>
    <row r="3921" spans="7:7" x14ac:dyDescent="0.3">
      <c r="G3921" s="23">
        <v>3920</v>
      </c>
    </row>
    <row r="3922" spans="7:7" x14ac:dyDescent="0.3">
      <c r="G3922" s="23">
        <v>3921</v>
      </c>
    </row>
    <row r="3923" spans="7:7" x14ac:dyDescent="0.3">
      <c r="G3923" s="23">
        <v>3922</v>
      </c>
    </row>
    <row r="3924" spans="7:7" x14ac:dyDescent="0.3">
      <c r="G3924" s="23">
        <v>3923</v>
      </c>
    </row>
    <row r="3925" spans="7:7" x14ac:dyDescent="0.3">
      <c r="G3925" s="23">
        <v>3924</v>
      </c>
    </row>
    <row r="3926" spans="7:7" x14ac:dyDescent="0.3">
      <c r="G3926" s="23">
        <v>3925</v>
      </c>
    </row>
    <row r="3927" spans="7:7" x14ac:dyDescent="0.3">
      <c r="G3927" s="23">
        <v>3926</v>
      </c>
    </row>
    <row r="3928" spans="7:7" x14ac:dyDescent="0.3">
      <c r="G3928" s="23">
        <v>3927</v>
      </c>
    </row>
    <row r="3929" spans="7:7" x14ac:dyDescent="0.3">
      <c r="G3929" s="23">
        <v>3928</v>
      </c>
    </row>
    <row r="3930" spans="7:7" x14ac:dyDescent="0.3">
      <c r="G3930" s="23">
        <v>3929</v>
      </c>
    </row>
    <row r="3931" spans="7:7" x14ac:dyDescent="0.3">
      <c r="G3931" s="23">
        <v>3930</v>
      </c>
    </row>
    <row r="3932" spans="7:7" x14ac:dyDescent="0.3">
      <c r="G3932" s="23">
        <v>3931</v>
      </c>
    </row>
    <row r="3933" spans="7:7" x14ac:dyDescent="0.3">
      <c r="G3933" s="23">
        <v>3932</v>
      </c>
    </row>
    <row r="3934" spans="7:7" x14ac:dyDescent="0.3">
      <c r="G3934" s="23">
        <v>3933</v>
      </c>
    </row>
    <row r="3935" spans="7:7" x14ac:dyDescent="0.3">
      <c r="G3935" s="23">
        <v>3934</v>
      </c>
    </row>
    <row r="3936" spans="7:7" x14ac:dyDescent="0.3">
      <c r="G3936" s="23">
        <v>3935</v>
      </c>
    </row>
    <row r="3937" spans="7:7" x14ac:dyDescent="0.3">
      <c r="G3937" s="23">
        <v>3936</v>
      </c>
    </row>
    <row r="3938" spans="7:7" x14ac:dyDescent="0.3">
      <c r="G3938" s="23">
        <v>3937</v>
      </c>
    </row>
    <row r="3939" spans="7:7" x14ac:dyDescent="0.3">
      <c r="G3939" s="23">
        <v>3938</v>
      </c>
    </row>
    <row r="3940" spans="7:7" x14ac:dyDescent="0.3">
      <c r="G3940" s="23">
        <v>3939</v>
      </c>
    </row>
    <row r="3941" spans="7:7" x14ac:dyDescent="0.3">
      <c r="G3941" s="23">
        <v>3940</v>
      </c>
    </row>
    <row r="3942" spans="7:7" x14ac:dyDescent="0.3">
      <c r="G3942" s="23">
        <v>3941</v>
      </c>
    </row>
    <row r="3943" spans="7:7" x14ac:dyDescent="0.3">
      <c r="G3943" s="23">
        <v>3942</v>
      </c>
    </row>
    <row r="3944" spans="7:7" x14ac:dyDescent="0.3">
      <c r="G3944" s="23">
        <v>3943</v>
      </c>
    </row>
    <row r="3945" spans="7:7" x14ac:dyDescent="0.3">
      <c r="G3945" s="23">
        <v>3944</v>
      </c>
    </row>
    <row r="3946" spans="7:7" x14ac:dyDescent="0.3">
      <c r="G3946" s="23">
        <v>3945</v>
      </c>
    </row>
    <row r="3947" spans="7:7" x14ac:dyDescent="0.3">
      <c r="G3947" s="23">
        <v>3946</v>
      </c>
    </row>
    <row r="3948" spans="7:7" x14ac:dyDescent="0.3">
      <c r="G3948" s="23">
        <v>3947</v>
      </c>
    </row>
    <row r="3949" spans="7:7" x14ac:dyDescent="0.3">
      <c r="G3949" s="23">
        <v>3948</v>
      </c>
    </row>
    <row r="3950" spans="7:7" x14ac:dyDescent="0.3">
      <c r="G3950" s="23">
        <v>3949</v>
      </c>
    </row>
    <row r="3951" spans="7:7" x14ac:dyDescent="0.3">
      <c r="G3951" s="23">
        <v>3950</v>
      </c>
    </row>
    <row r="3952" spans="7:7" x14ac:dyDescent="0.3">
      <c r="G3952" s="23">
        <v>3951</v>
      </c>
    </row>
    <row r="3953" spans="7:7" x14ac:dyDescent="0.3">
      <c r="G3953" s="23">
        <v>3952</v>
      </c>
    </row>
    <row r="3954" spans="7:7" x14ac:dyDescent="0.3">
      <c r="G3954" s="23">
        <v>3953</v>
      </c>
    </row>
    <row r="3955" spans="7:7" x14ac:dyDescent="0.3">
      <c r="G3955" s="23">
        <v>3954</v>
      </c>
    </row>
    <row r="3956" spans="7:7" x14ac:dyDescent="0.3">
      <c r="G3956" s="23">
        <v>3955</v>
      </c>
    </row>
    <row r="3957" spans="7:7" x14ac:dyDescent="0.3">
      <c r="G3957" s="23">
        <v>3956</v>
      </c>
    </row>
    <row r="3958" spans="7:7" x14ac:dyDescent="0.3">
      <c r="G3958" s="23">
        <v>3957</v>
      </c>
    </row>
    <row r="3959" spans="7:7" x14ac:dyDescent="0.3">
      <c r="G3959" s="23">
        <v>3958</v>
      </c>
    </row>
    <row r="3960" spans="7:7" x14ac:dyDescent="0.3">
      <c r="G3960" s="23">
        <v>3959</v>
      </c>
    </row>
    <row r="3961" spans="7:7" x14ac:dyDescent="0.3">
      <c r="G3961" s="23">
        <v>3960</v>
      </c>
    </row>
    <row r="3962" spans="7:7" x14ac:dyDescent="0.3">
      <c r="G3962" s="23">
        <v>3961</v>
      </c>
    </row>
    <row r="3963" spans="7:7" x14ac:dyDescent="0.3">
      <c r="G3963" s="23">
        <v>3962</v>
      </c>
    </row>
    <row r="3964" spans="7:7" x14ac:dyDescent="0.3">
      <c r="G3964" s="23">
        <v>3963</v>
      </c>
    </row>
    <row r="3965" spans="7:7" x14ac:dyDescent="0.3">
      <c r="G3965" s="23">
        <v>3964</v>
      </c>
    </row>
    <row r="3966" spans="7:7" x14ac:dyDescent="0.3">
      <c r="G3966" s="23">
        <v>3965</v>
      </c>
    </row>
    <row r="3967" spans="7:7" x14ac:dyDescent="0.3">
      <c r="G3967" s="23">
        <v>3966</v>
      </c>
    </row>
    <row r="3968" spans="7:7" x14ac:dyDescent="0.3">
      <c r="G3968" s="23">
        <v>3967</v>
      </c>
    </row>
    <row r="3969" spans="7:7" x14ac:dyDescent="0.3">
      <c r="G3969" s="23">
        <v>3968</v>
      </c>
    </row>
    <row r="3970" spans="7:7" x14ac:dyDescent="0.3">
      <c r="G3970" s="23">
        <v>3969</v>
      </c>
    </row>
    <row r="3971" spans="7:7" x14ac:dyDescent="0.3">
      <c r="G3971" s="23">
        <v>3970</v>
      </c>
    </row>
    <row r="3972" spans="7:7" x14ac:dyDescent="0.3">
      <c r="G3972" s="23">
        <v>3971</v>
      </c>
    </row>
    <row r="3973" spans="7:7" x14ac:dyDescent="0.3">
      <c r="G3973" s="23">
        <v>3972</v>
      </c>
    </row>
    <row r="3974" spans="7:7" x14ac:dyDescent="0.3">
      <c r="G3974" s="23">
        <v>3973</v>
      </c>
    </row>
    <row r="3975" spans="7:7" x14ac:dyDescent="0.3">
      <c r="G3975" s="23">
        <v>3974</v>
      </c>
    </row>
    <row r="3976" spans="7:7" x14ac:dyDescent="0.3">
      <c r="G3976" s="23">
        <v>3975</v>
      </c>
    </row>
    <row r="3977" spans="7:7" x14ac:dyDescent="0.3">
      <c r="G3977" s="23">
        <v>3976</v>
      </c>
    </row>
    <row r="3978" spans="7:7" x14ac:dyDescent="0.3">
      <c r="G3978" s="23">
        <v>3977</v>
      </c>
    </row>
    <row r="3979" spans="7:7" x14ac:dyDescent="0.3">
      <c r="G3979" s="23">
        <v>3978</v>
      </c>
    </row>
    <row r="3980" spans="7:7" x14ac:dyDescent="0.3">
      <c r="G3980" s="23">
        <v>3979</v>
      </c>
    </row>
    <row r="3981" spans="7:7" x14ac:dyDescent="0.3">
      <c r="G3981" s="23">
        <v>3980</v>
      </c>
    </row>
    <row r="3982" spans="7:7" x14ac:dyDescent="0.3">
      <c r="G3982" s="23">
        <v>3981</v>
      </c>
    </row>
    <row r="3983" spans="7:7" x14ac:dyDescent="0.3">
      <c r="G3983" s="23">
        <v>3982</v>
      </c>
    </row>
    <row r="3984" spans="7:7" x14ac:dyDescent="0.3">
      <c r="G3984" s="23">
        <v>3983</v>
      </c>
    </row>
    <row r="3985" spans="7:7" x14ac:dyDescent="0.3">
      <c r="G3985" s="23">
        <v>3984</v>
      </c>
    </row>
    <row r="3986" spans="7:7" x14ac:dyDescent="0.3">
      <c r="G3986" s="23">
        <v>3985</v>
      </c>
    </row>
    <row r="3987" spans="7:7" x14ac:dyDescent="0.3">
      <c r="G3987" s="23">
        <v>3986</v>
      </c>
    </row>
    <row r="3988" spans="7:7" x14ac:dyDescent="0.3">
      <c r="G3988" s="23">
        <v>3987</v>
      </c>
    </row>
    <row r="3989" spans="7:7" x14ac:dyDescent="0.3">
      <c r="G3989" s="23">
        <v>3988</v>
      </c>
    </row>
    <row r="3990" spans="7:7" x14ac:dyDescent="0.3">
      <c r="G3990" s="23">
        <v>3989</v>
      </c>
    </row>
    <row r="3991" spans="7:7" x14ac:dyDescent="0.3">
      <c r="G3991" s="23">
        <v>3990</v>
      </c>
    </row>
    <row r="3992" spans="7:7" x14ac:dyDescent="0.3">
      <c r="G3992" s="23">
        <v>3991</v>
      </c>
    </row>
    <row r="3993" spans="7:7" x14ac:dyDescent="0.3">
      <c r="G3993" s="23">
        <v>3992</v>
      </c>
    </row>
    <row r="3994" spans="7:7" x14ac:dyDescent="0.3">
      <c r="G3994" s="23">
        <v>3993</v>
      </c>
    </row>
    <row r="3995" spans="7:7" x14ac:dyDescent="0.3">
      <c r="G3995" s="23">
        <v>3994</v>
      </c>
    </row>
    <row r="3996" spans="7:7" x14ac:dyDescent="0.3">
      <c r="G3996" s="23">
        <v>3995</v>
      </c>
    </row>
    <row r="3997" spans="7:7" x14ac:dyDescent="0.3">
      <c r="G3997" s="23">
        <v>3996</v>
      </c>
    </row>
    <row r="3998" spans="7:7" x14ac:dyDescent="0.3">
      <c r="G3998" s="23">
        <v>3997</v>
      </c>
    </row>
    <row r="3999" spans="7:7" x14ac:dyDescent="0.3">
      <c r="G3999" s="23">
        <v>3998</v>
      </c>
    </row>
    <row r="4000" spans="7:7" x14ac:dyDescent="0.3">
      <c r="G4000" s="23">
        <v>3999</v>
      </c>
    </row>
    <row r="4001" spans="7:7" x14ac:dyDescent="0.3">
      <c r="G4001" s="23">
        <v>4000</v>
      </c>
    </row>
    <row r="4002" spans="7:7" x14ac:dyDescent="0.3">
      <c r="G4002" s="23">
        <v>4001</v>
      </c>
    </row>
    <row r="4003" spans="7:7" x14ac:dyDescent="0.3">
      <c r="G4003" s="23">
        <v>4002</v>
      </c>
    </row>
    <row r="4004" spans="7:7" x14ac:dyDescent="0.3">
      <c r="G4004" s="23">
        <v>4003</v>
      </c>
    </row>
    <row r="4005" spans="7:7" x14ac:dyDescent="0.3">
      <c r="G4005" s="23">
        <v>4004</v>
      </c>
    </row>
    <row r="4006" spans="7:7" x14ac:dyDescent="0.3">
      <c r="G4006" s="23">
        <v>4005</v>
      </c>
    </row>
    <row r="4007" spans="7:7" x14ac:dyDescent="0.3">
      <c r="G4007" s="23">
        <v>4006</v>
      </c>
    </row>
    <row r="4008" spans="7:7" x14ac:dyDescent="0.3">
      <c r="G4008" s="23">
        <v>4007</v>
      </c>
    </row>
    <row r="4009" spans="7:7" x14ac:dyDescent="0.3">
      <c r="G4009" s="23">
        <v>4008</v>
      </c>
    </row>
    <row r="4010" spans="7:7" x14ac:dyDescent="0.3">
      <c r="G4010" s="23">
        <v>4009</v>
      </c>
    </row>
    <row r="4011" spans="7:7" x14ac:dyDescent="0.3">
      <c r="G4011" s="23">
        <v>4010</v>
      </c>
    </row>
    <row r="4012" spans="7:7" x14ac:dyDescent="0.3">
      <c r="G4012" s="23">
        <v>4011</v>
      </c>
    </row>
    <row r="4013" spans="7:7" x14ac:dyDescent="0.3">
      <c r="G4013" s="23">
        <v>4012</v>
      </c>
    </row>
    <row r="4014" spans="7:7" x14ac:dyDescent="0.3">
      <c r="G4014" s="23">
        <v>4013</v>
      </c>
    </row>
    <row r="4015" spans="7:7" x14ac:dyDescent="0.3">
      <c r="G4015" s="23">
        <v>4014</v>
      </c>
    </row>
    <row r="4016" spans="7:7" x14ac:dyDescent="0.3">
      <c r="G4016" s="23">
        <v>4015</v>
      </c>
    </row>
    <row r="4017" spans="7:7" x14ac:dyDescent="0.3">
      <c r="G4017" s="23">
        <v>4016</v>
      </c>
    </row>
    <row r="4018" spans="7:7" x14ac:dyDescent="0.3">
      <c r="G4018" s="23">
        <v>4017</v>
      </c>
    </row>
    <row r="4019" spans="7:7" x14ac:dyDescent="0.3">
      <c r="G4019" s="23">
        <v>4018</v>
      </c>
    </row>
    <row r="4020" spans="7:7" x14ac:dyDescent="0.3">
      <c r="G4020" s="23">
        <v>4019</v>
      </c>
    </row>
    <row r="4021" spans="7:7" x14ac:dyDescent="0.3">
      <c r="G4021" s="23">
        <v>4020</v>
      </c>
    </row>
    <row r="4022" spans="7:7" x14ac:dyDescent="0.3">
      <c r="G4022" s="23">
        <v>4021</v>
      </c>
    </row>
    <row r="4023" spans="7:7" x14ac:dyDescent="0.3">
      <c r="G4023" s="23">
        <v>4022</v>
      </c>
    </row>
    <row r="4024" spans="7:7" x14ac:dyDescent="0.3">
      <c r="G4024" s="23">
        <v>4023</v>
      </c>
    </row>
    <row r="4025" spans="7:7" x14ac:dyDescent="0.3">
      <c r="G4025" s="23">
        <v>4024</v>
      </c>
    </row>
    <row r="4026" spans="7:7" x14ac:dyDescent="0.3">
      <c r="G4026" s="23">
        <v>4025</v>
      </c>
    </row>
    <row r="4027" spans="7:7" x14ac:dyDescent="0.3">
      <c r="G4027" s="23">
        <v>4026</v>
      </c>
    </row>
    <row r="4028" spans="7:7" x14ac:dyDescent="0.3">
      <c r="G4028" s="23">
        <v>4027</v>
      </c>
    </row>
    <row r="4029" spans="7:7" x14ac:dyDescent="0.3">
      <c r="G4029" s="23">
        <v>4028</v>
      </c>
    </row>
    <row r="4030" spans="7:7" x14ac:dyDescent="0.3">
      <c r="G4030" s="23">
        <v>4029</v>
      </c>
    </row>
    <row r="4031" spans="7:7" x14ac:dyDescent="0.3">
      <c r="G4031" s="23">
        <v>4030</v>
      </c>
    </row>
    <row r="4032" spans="7:7" x14ac:dyDescent="0.3">
      <c r="G4032" s="23">
        <v>4031</v>
      </c>
    </row>
    <row r="4033" spans="7:7" x14ac:dyDescent="0.3">
      <c r="G4033" s="23">
        <v>4032</v>
      </c>
    </row>
    <row r="4034" spans="7:7" x14ac:dyDescent="0.3">
      <c r="G4034" s="23">
        <v>4033</v>
      </c>
    </row>
    <row r="4035" spans="7:7" x14ac:dyDescent="0.3">
      <c r="G4035" s="23">
        <v>4034</v>
      </c>
    </row>
    <row r="4036" spans="7:7" x14ac:dyDescent="0.3">
      <c r="G4036" s="23">
        <v>4035</v>
      </c>
    </row>
    <row r="4037" spans="7:7" x14ac:dyDescent="0.3">
      <c r="G4037" s="23">
        <v>4036</v>
      </c>
    </row>
    <row r="4038" spans="7:7" x14ac:dyDescent="0.3">
      <c r="G4038" s="23">
        <v>4037</v>
      </c>
    </row>
    <row r="4039" spans="7:7" x14ac:dyDescent="0.3">
      <c r="G4039" s="23">
        <v>4038</v>
      </c>
    </row>
    <row r="4040" spans="7:7" x14ac:dyDescent="0.3">
      <c r="G4040" s="23">
        <v>4039</v>
      </c>
    </row>
    <row r="4041" spans="7:7" x14ac:dyDescent="0.3">
      <c r="G4041" s="23">
        <v>4040</v>
      </c>
    </row>
    <row r="4042" spans="7:7" x14ac:dyDescent="0.3">
      <c r="G4042" s="23">
        <v>4041</v>
      </c>
    </row>
    <row r="4043" spans="7:7" x14ac:dyDescent="0.3">
      <c r="G4043" s="23">
        <v>4042</v>
      </c>
    </row>
    <row r="4044" spans="7:7" x14ac:dyDescent="0.3">
      <c r="G4044" s="23">
        <v>4043</v>
      </c>
    </row>
    <row r="4045" spans="7:7" x14ac:dyDescent="0.3">
      <c r="G4045" s="23">
        <v>4044</v>
      </c>
    </row>
    <row r="4046" spans="7:7" x14ac:dyDescent="0.3">
      <c r="G4046" s="23">
        <v>4045</v>
      </c>
    </row>
    <row r="4047" spans="7:7" x14ac:dyDescent="0.3">
      <c r="G4047" s="23">
        <v>4046</v>
      </c>
    </row>
    <row r="4048" spans="7:7" x14ac:dyDescent="0.3">
      <c r="G4048" s="23">
        <v>4047</v>
      </c>
    </row>
    <row r="4049" spans="7:7" x14ac:dyDescent="0.3">
      <c r="G4049" s="23">
        <v>4048</v>
      </c>
    </row>
    <row r="4050" spans="7:7" x14ac:dyDescent="0.3">
      <c r="G4050" s="23">
        <v>4049</v>
      </c>
    </row>
    <row r="4051" spans="7:7" x14ac:dyDescent="0.3">
      <c r="G4051" s="23">
        <v>4050</v>
      </c>
    </row>
    <row r="4052" spans="7:7" x14ac:dyDescent="0.3">
      <c r="G4052" s="23">
        <v>4051</v>
      </c>
    </row>
    <row r="4053" spans="7:7" x14ac:dyDescent="0.3">
      <c r="G4053" s="23">
        <v>4052</v>
      </c>
    </row>
    <row r="4054" spans="7:7" x14ac:dyDescent="0.3">
      <c r="G4054" s="23">
        <v>4053</v>
      </c>
    </row>
    <row r="4055" spans="7:7" x14ac:dyDescent="0.3">
      <c r="G4055" s="23">
        <v>4054</v>
      </c>
    </row>
    <row r="4056" spans="7:7" x14ac:dyDescent="0.3">
      <c r="G4056" s="23">
        <v>4055</v>
      </c>
    </row>
    <row r="4057" spans="7:7" x14ac:dyDescent="0.3">
      <c r="G4057" s="23">
        <v>4056</v>
      </c>
    </row>
    <row r="4058" spans="7:7" x14ac:dyDescent="0.3">
      <c r="G4058" s="23">
        <v>4057</v>
      </c>
    </row>
    <row r="4059" spans="7:7" x14ac:dyDescent="0.3">
      <c r="G4059" s="23">
        <v>4058</v>
      </c>
    </row>
    <row r="4060" spans="7:7" x14ac:dyDescent="0.3">
      <c r="G4060" s="23">
        <v>4059</v>
      </c>
    </row>
    <row r="4061" spans="7:7" x14ac:dyDescent="0.3">
      <c r="G4061" s="23">
        <v>4060</v>
      </c>
    </row>
    <row r="4062" spans="7:7" x14ac:dyDescent="0.3">
      <c r="G4062" s="23">
        <v>4061</v>
      </c>
    </row>
    <row r="4063" spans="7:7" x14ac:dyDescent="0.3">
      <c r="G4063" s="23">
        <v>4062</v>
      </c>
    </row>
    <row r="4064" spans="7:7" x14ac:dyDescent="0.3">
      <c r="G4064" s="23">
        <v>4063</v>
      </c>
    </row>
    <row r="4065" spans="7:7" x14ac:dyDescent="0.3">
      <c r="G4065" s="23">
        <v>4064</v>
      </c>
    </row>
    <row r="4066" spans="7:7" x14ac:dyDescent="0.3">
      <c r="G4066" s="23">
        <v>4065</v>
      </c>
    </row>
    <row r="4067" spans="7:7" x14ac:dyDescent="0.3">
      <c r="G4067" s="23">
        <v>4066</v>
      </c>
    </row>
    <row r="4068" spans="7:7" x14ac:dyDescent="0.3">
      <c r="G4068" s="23">
        <v>4067</v>
      </c>
    </row>
    <row r="4069" spans="7:7" x14ac:dyDescent="0.3">
      <c r="G4069" s="23">
        <v>4068</v>
      </c>
    </row>
    <row r="4070" spans="7:7" x14ac:dyDescent="0.3">
      <c r="G4070" s="23">
        <v>4069</v>
      </c>
    </row>
    <row r="4071" spans="7:7" x14ac:dyDescent="0.3">
      <c r="G4071" s="23">
        <v>4070</v>
      </c>
    </row>
    <row r="4072" spans="7:7" x14ac:dyDescent="0.3">
      <c r="G4072" s="23">
        <v>4071</v>
      </c>
    </row>
    <row r="4073" spans="7:7" x14ac:dyDescent="0.3">
      <c r="G4073" s="23">
        <v>4072</v>
      </c>
    </row>
    <row r="4074" spans="7:7" x14ac:dyDescent="0.3">
      <c r="G4074" s="23">
        <v>4073</v>
      </c>
    </row>
    <row r="4075" spans="7:7" x14ac:dyDescent="0.3">
      <c r="G4075" s="23">
        <v>4074</v>
      </c>
    </row>
    <row r="4076" spans="7:7" x14ac:dyDescent="0.3">
      <c r="G4076" s="23">
        <v>4075</v>
      </c>
    </row>
    <row r="4077" spans="7:7" x14ac:dyDescent="0.3">
      <c r="G4077" s="23">
        <v>4076</v>
      </c>
    </row>
    <row r="4078" spans="7:7" x14ac:dyDescent="0.3">
      <c r="G4078" s="23">
        <v>4077</v>
      </c>
    </row>
    <row r="4079" spans="7:7" x14ac:dyDescent="0.3">
      <c r="G4079" s="23">
        <v>4078</v>
      </c>
    </row>
    <row r="4080" spans="7:7" x14ac:dyDescent="0.3">
      <c r="G4080" s="23">
        <v>4079</v>
      </c>
    </row>
    <row r="4081" spans="7:7" x14ac:dyDescent="0.3">
      <c r="G4081" s="23">
        <v>4080</v>
      </c>
    </row>
    <row r="4082" spans="7:7" x14ac:dyDescent="0.3">
      <c r="G4082" s="23">
        <v>4081</v>
      </c>
    </row>
    <row r="4083" spans="7:7" x14ac:dyDescent="0.3">
      <c r="G4083" s="23">
        <v>4082</v>
      </c>
    </row>
    <row r="4084" spans="7:7" x14ac:dyDescent="0.3">
      <c r="G4084" s="23">
        <v>4083</v>
      </c>
    </row>
    <row r="4085" spans="7:7" x14ac:dyDescent="0.3">
      <c r="G4085" s="23">
        <v>4084</v>
      </c>
    </row>
    <row r="4086" spans="7:7" x14ac:dyDescent="0.3">
      <c r="G4086" s="23">
        <v>4085</v>
      </c>
    </row>
    <row r="4087" spans="7:7" x14ac:dyDescent="0.3">
      <c r="G4087" s="23">
        <v>4086</v>
      </c>
    </row>
    <row r="4088" spans="7:7" x14ac:dyDescent="0.3">
      <c r="G4088" s="23">
        <v>4087</v>
      </c>
    </row>
    <row r="4089" spans="7:7" x14ac:dyDescent="0.3">
      <c r="G4089" s="23">
        <v>4088</v>
      </c>
    </row>
    <row r="4090" spans="7:7" x14ac:dyDescent="0.3">
      <c r="G4090" s="23">
        <v>4089</v>
      </c>
    </row>
    <row r="4091" spans="7:7" x14ac:dyDescent="0.3">
      <c r="G4091" s="23">
        <v>4090</v>
      </c>
    </row>
    <row r="4092" spans="7:7" x14ac:dyDescent="0.3">
      <c r="G4092" s="23">
        <v>4091</v>
      </c>
    </row>
    <row r="4093" spans="7:7" x14ac:dyDescent="0.3">
      <c r="G4093" s="23">
        <v>4092</v>
      </c>
    </row>
    <row r="4094" spans="7:7" x14ac:dyDescent="0.3">
      <c r="G4094" s="23">
        <v>4093</v>
      </c>
    </row>
    <row r="4095" spans="7:7" x14ac:dyDescent="0.3">
      <c r="G4095" s="23">
        <v>4094</v>
      </c>
    </row>
    <row r="4096" spans="7:7" x14ac:dyDescent="0.3">
      <c r="G4096" s="23">
        <v>4095</v>
      </c>
    </row>
    <row r="4097" spans="7:7" x14ac:dyDescent="0.3">
      <c r="G4097" s="23">
        <v>4096</v>
      </c>
    </row>
    <row r="4098" spans="7:7" x14ac:dyDescent="0.3">
      <c r="G4098" s="23">
        <v>4097</v>
      </c>
    </row>
    <row r="4099" spans="7:7" x14ac:dyDescent="0.3">
      <c r="G4099" s="23">
        <v>4098</v>
      </c>
    </row>
    <row r="4100" spans="7:7" x14ac:dyDescent="0.3">
      <c r="G4100" s="23">
        <v>4099</v>
      </c>
    </row>
    <row r="4101" spans="7:7" x14ac:dyDescent="0.3">
      <c r="G4101" s="23">
        <v>4100</v>
      </c>
    </row>
    <row r="4102" spans="7:7" x14ac:dyDescent="0.3">
      <c r="G4102" s="23">
        <v>4101</v>
      </c>
    </row>
    <row r="4103" spans="7:7" x14ac:dyDescent="0.3">
      <c r="G4103" s="23">
        <v>4102</v>
      </c>
    </row>
    <row r="4104" spans="7:7" x14ac:dyDescent="0.3">
      <c r="G4104" s="23">
        <v>4103</v>
      </c>
    </row>
    <row r="4105" spans="7:7" x14ac:dyDescent="0.3">
      <c r="G4105" s="23">
        <v>4104</v>
      </c>
    </row>
    <row r="4106" spans="7:7" x14ac:dyDescent="0.3">
      <c r="G4106" s="23">
        <v>4105</v>
      </c>
    </row>
    <row r="4107" spans="7:7" x14ac:dyDescent="0.3">
      <c r="G4107" s="23">
        <v>4106</v>
      </c>
    </row>
    <row r="4108" spans="7:7" x14ac:dyDescent="0.3">
      <c r="G4108" s="23">
        <v>4107</v>
      </c>
    </row>
    <row r="4109" spans="7:7" x14ac:dyDescent="0.3">
      <c r="G4109" s="23">
        <v>4108</v>
      </c>
    </row>
    <row r="4110" spans="7:7" x14ac:dyDescent="0.3">
      <c r="G4110" s="23">
        <v>4109</v>
      </c>
    </row>
    <row r="4111" spans="7:7" x14ac:dyDescent="0.3">
      <c r="G4111" s="23">
        <v>4110</v>
      </c>
    </row>
    <row r="4112" spans="7:7" x14ac:dyDescent="0.3">
      <c r="G4112" s="23">
        <v>4111</v>
      </c>
    </row>
    <row r="4113" spans="7:7" x14ac:dyDescent="0.3">
      <c r="G4113" s="23">
        <v>4112</v>
      </c>
    </row>
    <row r="4114" spans="7:7" x14ac:dyDescent="0.3">
      <c r="G4114" s="23">
        <v>4113</v>
      </c>
    </row>
    <row r="4115" spans="7:7" x14ac:dyDescent="0.3">
      <c r="G4115" s="23">
        <v>4114</v>
      </c>
    </row>
    <row r="4116" spans="7:7" x14ac:dyDescent="0.3">
      <c r="G4116" s="23">
        <v>4115</v>
      </c>
    </row>
    <row r="4117" spans="7:7" x14ac:dyDescent="0.3">
      <c r="G4117" s="23">
        <v>4116</v>
      </c>
    </row>
    <row r="4118" spans="7:7" x14ac:dyDescent="0.3">
      <c r="G4118" s="23">
        <v>4117</v>
      </c>
    </row>
    <row r="4119" spans="7:7" x14ac:dyDescent="0.3">
      <c r="G4119" s="23">
        <v>4118</v>
      </c>
    </row>
    <row r="4120" spans="7:7" x14ac:dyDescent="0.3">
      <c r="G4120" s="23">
        <v>4119</v>
      </c>
    </row>
    <row r="4121" spans="7:7" x14ac:dyDescent="0.3">
      <c r="G4121" s="23">
        <v>4120</v>
      </c>
    </row>
    <row r="4122" spans="7:7" x14ac:dyDescent="0.3">
      <c r="G4122" s="23">
        <v>4121</v>
      </c>
    </row>
    <row r="4123" spans="7:7" x14ac:dyDescent="0.3">
      <c r="G4123" s="23">
        <v>4122</v>
      </c>
    </row>
    <row r="4124" spans="7:7" x14ac:dyDescent="0.3">
      <c r="G4124" s="23">
        <v>4123</v>
      </c>
    </row>
    <row r="4125" spans="7:7" x14ac:dyDescent="0.3">
      <c r="G4125" s="23">
        <v>4124</v>
      </c>
    </row>
    <row r="4126" spans="7:7" x14ac:dyDescent="0.3">
      <c r="G4126" s="23">
        <v>4125</v>
      </c>
    </row>
    <row r="4127" spans="7:7" x14ac:dyDescent="0.3">
      <c r="G4127" s="23">
        <v>4126</v>
      </c>
    </row>
    <row r="4128" spans="7:7" x14ac:dyDescent="0.3">
      <c r="G4128" s="23">
        <v>4127</v>
      </c>
    </row>
    <row r="4129" spans="7:7" x14ac:dyDescent="0.3">
      <c r="G4129" s="23">
        <v>4128</v>
      </c>
    </row>
    <row r="4130" spans="7:7" x14ac:dyDescent="0.3">
      <c r="G4130" s="23">
        <v>4129</v>
      </c>
    </row>
    <row r="4131" spans="7:7" x14ac:dyDescent="0.3">
      <c r="G4131" s="23">
        <v>4130</v>
      </c>
    </row>
    <row r="4132" spans="7:7" x14ac:dyDescent="0.3">
      <c r="G4132" s="23">
        <v>4131</v>
      </c>
    </row>
    <row r="4133" spans="7:7" x14ac:dyDescent="0.3">
      <c r="G4133" s="23">
        <v>4132</v>
      </c>
    </row>
    <row r="4134" spans="7:7" x14ac:dyDescent="0.3">
      <c r="G4134" s="23">
        <v>4133</v>
      </c>
    </row>
    <row r="4135" spans="7:7" x14ac:dyDescent="0.3">
      <c r="G4135" s="23">
        <v>4134</v>
      </c>
    </row>
    <row r="4136" spans="7:7" x14ac:dyDescent="0.3">
      <c r="G4136" s="23">
        <v>4135</v>
      </c>
    </row>
    <row r="4137" spans="7:7" x14ac:dyDescent="0.3">
      <c r="G4137" s="23">
        <v>4136</v>
      </c>
    </row>
    <row r="4138" spans="7:7" x14ac:dyDescent="0.3">
      <c r="G4138" s="23">
        <v>4137</v>
      </c>
    </row>
    <row r="4139" spans="7:7" x14ac:dyDescent="0.3">
      <c r="G4139" s="23">
        <v>4138</v>
      </c>
    </row>
    <row r="4140" spans="7:7" x14ac:dyDescent="0.3">
      <c r="G4140" s="23">
        <v>4139</v>
      </c>
    </row>
    <row r="4141" spans="7:7" x14ac:dyDescent="0.3">
      <c r="G4141" s="23">
        <v>4140</v>
      </c>
    </row>
    <row r="4142" spans="7:7" x14ac:dyDescent="0.3">
      <c r="G4142" s="23">
        <v>4141</v>
      </c>
    </row>
    <row r="4143" spans="7:7" x14ac:dyDescent="0.3">
      <c r="G4143" s="23">
        <v>4142</v>
      </c>
    </row>
    <row r="4144" spans="7:7" x14ac:dyDescent="0.3">
      <c r="G4144" s="23">
        <v>4143</v>
      </c>
    </row>
    <row r="4145" spans="7:7" x14ac:dyDescent="0.3">
      <c r="G4145" s="23">
        <v>4144</v>
      </c>
    </row>
    <row r="4146" spans="7:7" x14ac:dyDescent="0.3">
      <c r="G4146" s="23">
        <v>4145</v>
      </c>
    </row>
    <row r="4147" spans="7:7" x14ac:dyDescent="0.3">
      <c r="G4147" s="23">
        <v>4146</v>
      </c>
    </row>
    <row r="4148" spans="7:7" x14ac:dyDescent="0.3">
      <c r="G4148" s="23">
        <v>4147</v>
      </c>
    </row>
    <row r="4149" spans="7:7" x14ac:dyDescent="0.3">
      <c r="G4149" s="23">
        <v>4148</v>
      </c>
    </row>
    <row r="4150" spans="7:7" x14ac:dyDescent="0.3">
      <c r="G4150" s="23">
        <v>4149</v>
      </c>
    </row>
    <row r="4151" spans="7:7" x14ac:dyDescent="0.3">
      <c r="G4151" s="23">
        <v>4150</v>
      </c>
    </row>
    <row r="4152" spans="7:7" x14ac:dyDescent="0.3">
      <c r="G4152" s="23">
        <v>4151</v>
      </c>
    </row>
    <row r="4153" spans="7:7" x14ac:dyDescent="0.3">
      <c r="G4153" s="23">
        <v>4152</v>
      </c>
    </row>
    <row r="4154" spans="7:7" x14ac:dyDescent="0.3">
      <c r="G4154" s="23">
        <v>4153</v>
      </c>
    </row>
    <row r="4155" spans="7:7" x14ac:dyDescent="0.3">
      <c r="G4155" s="23">
        <v>4154</v>
      </c>
    </row>
    <row r="4156" spans="7:7" x14ac:dyDescent="0.3">
      <c r="G4156" s="23">
        <v>4155</v>
      </c>
    </row>
    <row r="4157" spans="7:7" x14ac:dyDescent="0.3">
      <c r="G4157" s="23">
        <v>4156</v>
      </c>
    </row>
    <row r="4158" spans="7:7" x14ac:dyDescent="0.3">
      <c r="G4158" s="23">
        <v>4157</v>
      </c>
    </row>
    <row r="4159" spans="7:7" x14ac:dyDescent="0.3">
      <c r="G4159" s="23">
        <v>4158</v>
      </c>
    </row>
    <row r="4160" spans="7:7" x14ac:dyDescent="0.3">
      <c r="G4160" s="23">
        <v>4159</v>
      </c>
    </row>
    <row r="4161" spans="7:7" x14ac:dyDescent="0.3">
      <c r="G4161" s="23">
        <v>4160</v>
      </c>
    </row>
    <row r="4162" spans="7:7" x14ac:dyDescent="0.3">
      <c r="G4162" s="23">
        <v>4161</v>
      </c>
    </row>
    <row r="4163" spans="7:7" x14ac:dyDescent="0.3">
      <c r="G4163" s="23">
        <v>4162</v>
      </c>
    </row>
    <row r="4164" spans="7:7" x14ac:dyDescent="0.3">
      <c r="G4164" s="23">
        <v>4163</v>
      </c>
    </row>
    <row r="4165" spans="7:7" x14ac:dyDescent="0.3">
      <c r="G4165" s="23">
        <v>4164</v>
      </c>
    </row>
    <row r="4166" spans="7:7" x14ac:dyDescent="0.3">
      <c r="G4166" s="23">
        <v>4165</v>
      </c>
    </row>
    <row r="4167" spans="7:7" x14ac:dyDescent="0.3">
      <c r="G4167" s="23">
        <v>4166</v>
      </c>
    </row>
    <row r="4168" spans="7:7" x14ac:dyDescent="0.3">
      <c r="G4168" s="23">
        <v>4167</v>
      </c>
    </row>
    <row r="4169" spans="7:7" x14ac:dyDescent="0.3">
      <c r="G4169" s="23">
        <v>4168</v>
      </c>
    </row>
    <row r="4170" spans="7:7" x14ac:dyDescent="0.3">
      <c r="G4170" s="23">
        <v>4169</v>
      </c>
    </row>
    <row r="4171" spans="7:7" x14ac:dyDescent="0.3">
      <c r="G4171" s="23">
        <v>4170</v>
      </c>
    </row>
    <row r="4172" spans="7:7" x14ac:dyDescent="0.3">
      <c r="G4172" s="23">
        <v>4171</v>
      </c>
    </row>
    <row r="4173" spans="7:7" x14ac:dyDescent="0.3">
      <c r="G4173" s="23">
        <v>4172</v>
      </c>
    </row>
    <row r="4174" spans="7:7" x14ac:dyDescent="0.3">
      <c r="G4174" s="23">
        <v>4173</v>
      </c>
    </row>
    <row r="4175" spans="7:7" x14ac:dyDescent="0.3">
      <c r="G4175" s="23">
        <v>4174</v>
      </c>
    </row>
    <row r="4176" spans="7:7" x14ac:dyDescent="0.3">
      <c r="G4176" s="23">
        <v>4175</v>
      </c>
    </row>
    <row r="4177" spans="7:7" x14ac:dyDescent="0.3">
      <c r="G4177" s="23">
        <v>4176</v>
      </c>
    </row>
    <row r="4178" spans="7:7" x14ac:dyDescent="0.3">
      <c r="G4178" s="23">
        <v>4177</v>
      </c>
    </row>
    <row r="4179" spans="7:7" x14ac:dyDescent="0.3">
      <c r="G4179" s="23">
        <v>4178</v>
      </c>
    </row>
    <row r="4180" spans="7:7" x14ac:dyDescent="0.3">
      <c r="G4180" s="23">
        <v>4179</v>
      </c>
    </row>
    <row r="4181" spans="7:7" x14ac:dyDescent="0.3">
      <c r="G4181" s="23">
        <v>4180</v>
      </c>
    </row>
    <row r="4182" spans="7:7" x14ac:dyDescent="0.3">
      <c r="G4182" s="23">
        <v>4181</v>
      </c>
    </row>
    <row r="4183" spans="7:7" x14ac:dyDescent="0.3">
      <c r="G4183" s="23">
        <v>4182</v>
      </c>
    </row>
    <row r="4184" spans="7:7" x14ac:dyDescent="0.3">
      <c r="G4184" s="23">
        <v>4183</v>
      </c>
    </row>
    <row r="4185" spans="7:7" x14ac:dyDescent="0.3">
      <c r="G4185" s="23">
        <v>4184</v>
      </c>
    </row>
    <row r="4186" spans="7:7" x14ac:dyDescent="0.3">
      <c r="G4186" s="23">
        <v>4185</v>
      </c>
    </row>
    <row r="4187" spans="7:7" x14ac:dyDescent="0.3">
      <c r="G4187" s="23">
        <v>4186</v>
      </c>
    </row>
    <row r="4188" spans="7:7" x14ac:dyDescent="0.3">
      <c r="G4188" s="23">
        <v>4187</v>
      </c>
    </row>
    <row r="4189" spans="7:7" x14ac:dyDescent="0.3">
      <c r="G4189" s="23">
        <v>4188</v>
      </c>
    </row>
    <row r="4190" spans="7:7" x14ac:dyDescent="0.3">
      <c r="G4190" s="23">
        <v>4189</v>
      </c>
    </row>
    <row r="4191" spans="7:7" x14ac:dyDescent="0.3">
      <c r="G4191" s="23">
        <v>4190</v>
      </c>
    </row>
    <row r="4192" spans="7:7" x14ac:dyDescent="0.3">
      <c r="G4192" s="23">
        <v>4191</v>
      </c>
    </row>
    <row r="4193" spans="7:7" x14ac:dyDescent="0.3">
      <c r="G4193" s="23">
        <v>4192</v>
      </c>
    </row>
    <row r="4194" spans="7:7" x14ac:dyDescent="0.3">
      <c r="G4194" s="23">
        <v>4193</v>
      </c>
    </row>
    <row r="4195" spans="7:7" x14ac:dyDescent="0.3">
      <c r="G4195" s="23">
        <v>4194</v>
      </c>
    </row>
    <row r="4196" spans="7:7" x14ac:dyDescent="0.3">
      <c r="G4196" s="23">
        <v>4195</v>
      </c>
    </row>
    <row r="4197" spans="7:7" x14ac:dyDescent="0.3">
      <c r="G4197" s="23">
        <v>4196</v>
      </c>
    </row>
    <row r="4198" spans="7:7" x14ac:dyDescent="0.3">
      <c r="G4198" s="23">
        <v>4197</v>
      </c>
    </row>
    <row r="4199" spans="7:7" x14ac:dyDescent="0.3">
      <c r="G4199" s="23">
        <v>4198</v>
      </c>
    </row>
    <row r="4200" spans="7:7" x14ac:dyDescent="0.3">
      <c r="G4200" s="23">
        <v>4199</v>
      </c>
    </row>
    <row r="4201" spans="7:7" x14ac:dyDescent="0.3">
      <c r="G4201" s="23">
        <v>4200</v>
      </c>
    </row>
    <row r="4202" spans="7:7" x14ac:dyDescent="0.3">
      <c r="G4202" s="23">
        <v>4201</v>
      </c>
    </row>
    <row r="4203" spans="7:7" x14ac:dyDescent="0.3">
      <c r="G4203" s="23">
        <v>4202</v>
      </c>
    </row>
    <row r="4204" spans="7:7" x14ac:dyDescent="0.3">
      <c r="G4204" s="23">
        <v>4203</v>
      </c>
    </row>
    <row r="4205" spans="7:7" x14ac:dyDescent="0.3">
      <c r="G4205" s="23">
        <v>4204</v>
      </c>
    </row>
    <row r="4206" spans="7:7" x14ac:dyDescent="0.3">
      <c r="G4206" s="23">
        <v>4205</v>
      </c>
    </row>
    <row r="4207" spans="7:7" x14ac:dyDescent="0.3">
      <c r="G4207" s="23">
        <v>4206</v>
      </c>
    </row>
    <row r="4208" spans="7:7" x14ac:dyDescent="0.3">
      <c r="G4208" s="23">
        <v>4207</v>
      </c>
    </row>
    <row r="4209" spans="7:7" x14ac:dyDescent="0.3">
      <c r="G4209" s="23">
        <v>4208</v>
      </c>
    </row>
    <row r="4210" spans="7:7" x14ac:dyDescent="0.3">
      <c r="G4210" s="23">
        <v>4209</v>
      </c>
    </row>
    <row r="4211" spans="7:7" x14ac:dyDescent="0.3">
      <c r="G4211" s="23">
        <v>4210</v>
      </c>
    </row>
    <row r="4212" spans="7:7" x14ac:dyDescent="0.3">
      <c r="G4212" s="23">
        <v>4211</v>
      </c>
    </row>
    <row r="4213" spans="7:7" x14ac:dyDescent="0.3">
      <c r="G4213" s="23">
        <v>4212</v>
      </c>
    </row>
    <row r="4214" spans="7:7" x14ac:dyDescent="0.3">
      <c r="G4214" s="23">
        <v>4213</v>
      </c>
    </row>
    <row r="4215" spans="7:7" x14ac:dyDescent="0.3">
      <c r="G4215" s="23">
        <v>4214</v>
      </c>
    </row>
    <row r="4216" spans="7:7" x14ac:dyDescent="0.3">
      <c r="G4216" s="23">
        <v>4215</v>
      </c>
    </row>
    <row r="4217" spans="7:7" x14ac:dyDescent="0.3">
      <c r="G4217" s="23">
        <v>4216</v>
      </c>
    </row>
    <row r="4218" spans="7:7" x14ac:dyDescent="0.3">
      <c r="G4218" s="23">
        <v>4217</v>
      </c>
    </row>
    <row r="4219" spans="7:7" x14ac:dyDescent="0.3">
      <c r="G4219" s="23">
        <v>4218</v>
      </c>
    </row>
    <row r="4220" spans="7:7" x14ac:dyDescent="0.3">
      <c r="G4220" s="23">
        <v>4219</v>
      </c>
    </row>
    <row r="4221" spans="7:7" x14ac:dyDescent="0.3">
      <c r="G4221" s="23">
        <v>4220</v>
      </c>
    </row>
    <row r="4222" spans="7:7" x14ac:dyDescent="0.3">
      <c r="G4222" s="23">
        <v>4221</v>
      </c>
    </row>
    <row r="4223" spans="7:7" x14ac:dyDescent="0.3">
      <c r="G4223" s="23">
        <v>4222</v>
      </c>
    </row>
    <row r="4224" spans="7:7" x14ac:dyDescent="0.3">
      <c r="G4224" s="23">
        <v>4223</v>
      </c>
    </row>
    <row r="4225" spans="7:7" x14ac:dyDescent="0.3">
      <c r="G4225" s="23">
        <v>4224</v>
      </c>
    </row>
    <row r="4226" spans="7:7" x14ac:dyDescent="0.3">
      <c r="G4226" s="23">
        <v>4225</v>
      </c>
    </row>
    <row r="4227" spans="7:7" x14ac:dyDescent="0.3">
      <c r="G4227" s="23">
        <v>4226</v>
      </c>
    </row>
    <row r="4228" spans="7:7" x14ac:dyDescent="0.3">
      <c r="G4228" s="23">
        <v>4227</v>
      </c>
    </row>
    <row r="4229" spans="7:7" x14ac:dyDescent="0.3">
      <c r="G4229" s="23">
        <v>4228</v>
      </c>
    </row>
    <row r="4230" spans="7:7" x14ac:dyDescent="0.3">
      <c r="G4230" s="23">
        <v>4229</v>
      </c>
    </row>
    <row r="4231" spans="7:7" x14ac:dyDescent="0.3">
      <c r="G4231" s="23">
        <v>4230</v>
      </c>
    </row>
    <row r="4232" spans="7:7" x14ac:dyDescent="0.3">
      <c r="G4232" s="23">
        <v>4231</v>
      </c>
    </row>
    <row r="4233" spans="7:7" x14ac:dyDescent="0.3">
      <c r="G4233" s="23">
        <v>4232</v>
      </c>
    </row>
    <row r="4234" spans="7:7" x14ac:dyDescent="0.3">
      <c r="G4234" s="23">
        <v>4233</v>
      </c>
    </row>
    <row r="4235" spans="7:7" x14ac:dyDescent="0.3">
      <c r="G4235" s="23">
        <v>4234</v>
      </c>
    </row>
    <row r="4236" spans="7:7" x14ac:dyDescent="0.3">
      <c r="G4236" s="23">
        <v>4235</v>
      </c>
    </row>
    <row r="4237" spans="7:7" x14ac:dyDescent="0.3">
      <c r="G4237" s="23">
        <v>4236</v>
      </c>
    </row>
    <row r="4238" spans="7:7" x14ac:dyDescent="0.3">
      <c r="G4238" s="23">
        <v>4237</v>
      </c>
    </row>
    <row r="4239" spans="7:7" x14ac:dyDescent="0.3">
      <c r="G4239" s="23">
        <v>4238</v>
      </c>
    </row>
    <row r="4240" spans="7:7" x14ac:dyDescent="0.3">
      <c r="G4240" s="23">
        <v>4239</v>
      </c>
    </row>
    <row r="4241" spans="7:7" x14ac:dyDescent="0.3">
      <c r="G4241" s="23">
        <v>4240</v>
      </c>
    </row>
    <row r="4242" spans="7:7" x14ac:dyDescent="0.3">
      <c r="G4242" s="23">
        <v>4241</v>
      </c>
    </row>
    <row r="4243" spans="7:7" x14ac:dyDescent="0.3">
      <c r="G4243" s="23">
        <v>4242</v>
      </c>
    </row>
    <row r="4244" spans="7:7" x14ac:dyDescent="0.3">
      <c r="G4244" s="23">
        <v>4243</v>
      </c>
    </row>
    <row r="4245" spans="7:7" x14ac:dyDescent="0.3">
      <c r="G4245" s="23">
        <v>4244</v>
      </c>
    </row>
    <row r="4246" spans="7:7" x14ac:dyDescent="0.3">
      <c r="G4246" s="23">
        <v>4245</v>
      </c>
    </row>
    <row r="4247" spans="7:7" x14ac:dyDescent="0.3">
      <c r="G4247" s="23">
        <v>4246</v>
      </c>
    </row>
    <row r="4248" spans="7:7" x14ac:dyDescent="0.3">
      <c r="G4248" s="23">
        <v>4247</v>
      </c>
    </row>
    <row r="4249" spans="7:7" x14ac:dyDescent="0.3">
      <c r="G4249" s="23">
        <v>4248</v>
      </c>
    </row>
    <row r="4250" spans="7:7" x14ac:dyDescent="0.3">
      <c r="G4250" s="23">
        <v>4249</v>
      </c>
    </row>
    <row r="4251" spans="7:7" x14ac:dyDescent="0.3">
      <c r="G4251" s="23">
        <v>4250</v>
      </c>
    </row>
    <row r="4252" spans="7:7" x14ac:dyDescent="0.3">
      <c r="G4252" s="23">
        <v>4251</v>
      </c>
    </row>
    <row r="4253" spans="7:7" x14ac:dyDescent="0.3">
      <c r="G4253" s="23">
        <v>4252</v>
      </c>
    </row>
    <row r="4254" spans="7:7" x14ac:dyDescent="0.3">
      <c r="G4254" s="23">
        <v>4253</v>
      </c>
    </row>
    <row r="4255" spans="7:7" x14ac:dyDescent="0.3">
      <c r="G4255" s="23">
        <v>4254</v>
      </c>
    </row>
    <row r="4256" spans="7:7" x14ac:dyDescent="0.3">
      <c r="G4256" s="23">
        <v>4255</v>
      </c>
    </row>
    <row r="4257" spans="7:7" x14ac:dyDescent="0.3">
      <c r="G4257" s="23">
        <v>4256</v>
      </c>
    </row>
    <row r="4258" spans="7:7" x14ac:dyDescent="0.3">
      <c r="G4258" s="23">
        <v>4257</v>
      </c>
    </row>
    <row r="4259" spans="7:7" x14ac:dyDescent="0.3">
      <c r="G4259" s="23">
        <v>4258</v>
      </c>
    </row>
    <row r="4260" spans="7:7" x14ac:dyDescent="0.3">
      <c r="G4260" s="23">
        <v>4259</v>
      </c>
    </row>
    <row r="4261" spans="7:7" x14ac:dyDescent="0.3">
      <c r="G4261" s="23">
        <v>4260</v>
      </c>
    </row>
    <row r="4262" spans="7:7" x14ac:dyDescent="0.3">
      <c r="G4262" s="23">
        <v>4261</v>
      </c>
    </row>
    <row r="4263" spans="7:7" x14ac:dyDescent="0.3">
      <c r="G4263" s="23">
        <v>4262</v>
      </c>
    </row>
    <row r="4264" spans="7:7" x14ac:dyDescent="0.3">
      <c r="G4264" s="23">
        <v>4263</v>
      </c>
    </row>
    <row r="4265" spans="7:7" x14ac:dyDescent="0.3">
      <c r="G4265" s="23">
        <v>4264</v>
      </c>
    </row>
    <row r="4266" spans="7:7" x14ac:dyDescent="0.3">
      <c r="G4266" s="23">
        <v>4265</v>
      </c>
    </row>
    <row r="4267" spans="7:7" x14ac:dyDescent="0.3">
      <c r="G4267" s="23">
        <v>4266</v>
      </c>
    </row>
    <row r="4268" spans="7:7" x14ac:dyDescent="0.3">
      <c r="G4268" s="23">
        <v>4267</v>
      </c>
    </row>
    <row r="4269" spans="7:7" x14ac:dyDescent="0.3">
      <c r="G4269" s="23">
        <v>4268</v>
      </c>
    </row>
    <row r="4270" spans="7:7" x14ac:dyDescent="0.3">
      <c r="G4270" s="23">
        <v>4269</v>
      </c>
    </row>
    <row r="4271" spans="7:7" x14ac:dyDescent="0.3">
      <c r="G4271" s="23">
        <v>4270</v>
      </c>
    </row>
    <row r="4272" spans="7:7" x14ac:dyDescent="0.3">
      <c r="G4272" s="23">
        <v>4271</v>
      </c>
    </row>
    <row r="4273" spans="7:7" x14ac:dyDescent="0.3">
      <c r="G4273" s="23">
        <v>4272</v>
      </c>
    </row>
    <row r="4274" spans="7:7" x14ac:dyDescent="0.3">
      <c r="G4274" s="23">
        <v>4273</v>
      </c>
    </row>
    <row r="4275" spans="7:7" x14ac:dyDescent="0.3">
      <c r="G4275" s="23">
        <v>4274</v>
      </c>
    </row>
    <row r="4276" spans="7:7" x14ac:dyDescent="0.3">
      <c r="G4276" s="23">
        <v>4275</v>
      </c>
    </row>
    <row r="4277" spans="7:7" x14ac:dyDescent="0.3">
      <c r="G4277" s="23">
        <v>4276</v>
      </c>
    </row>
    <row r="4278" spans="7:7" x14ac:dyDescent="0.3">
      <c r="G4278" s="23">
        <v>4277</v>
      </c>
    </row>
    <row r="4279" spans="7:7" x14ac:dyDescent="0.3">
      <c r="G4279" s="23">
        <v>4278</v>
      </c>
    </row>
    <row r="4280" spans="7:7" x14ac:dyDescent="0.3">
      <c r="G4280" s="23">
        <v>4279</v>
      </c>
    </row>
    <row r="4281" spans="7:7" x14ac:dyDescent="0.3">
      <c r="G4281" s="23">
        <v>4280</v>
      </c>
    </row>
    <row r="4282" spans="7:7" x14ac:dyDescent="0.3">
      <c r="G4282" s="23">
        <v>4281</v>
      </c>
    </row>
    <row r="4283" spans="7:7" x14ac:dyDescent="0.3">
      <c r="G4283" s="23">
        <v>4282</v>
      </c>
    </row>
    <row r="4284" spans="7:7" x14ac:dyDescent="0.3">
      <c r="G4284" s="23">
        <v>4283</v>
      </c>
    </row>
    <row r="4285" spans="7:7" x14ac:dyDescent="0.3">
      <c r="G4285" s="23">
        <v>4284</v>
      </c>
    </row>
    <row r="4286" spans="7:7" x14ac:dyDescent="0.3">
      <c r="G4286" s="23">
        <v>4285</v>
      </c>
    </row>
    <row r="4287" spans="7:7" x14ac:dyDescent="0.3">
      <c r="G4287" s="23">
        <v>4286</v>
      </c>
    </row>
    <row r="4288" spans="7:7" x14ac:dyDescent="0.3">
      <c r="G4288" s="23">
        <v>4287</v>
      </c>
    </row>
    <row r="4289" spans="7:7" x14ac:dyDescent="0.3">
      <c r="G4289" s="23">
        <v>4288</v>
      </c>
    </row>
    <row r="4290" spans="7:7" x14ac:dyDescent="0.3">
      <c r="G4290" s="23">
        <v>4289</v>
      </c>
    </row>
    <row r="4291" spans="7:7" x14ac:dyDescent="0.3">
      <c r="G4291" s="23">
        <v>4290</v>
      </c>
    </row>
    <row r="4292" spans="7:7" x14ac:dyDescent="0.3">
      <c r="G4292" s="23">
        <v>4291</v>
      </c>
    </row>
    <row r="4293" spans="7:7" x14ac:dyDescent="0.3">
      <c r="G4293" s="23">
        <v>4292</v>
      </c>
    </row>
    <row r="4294" spans="7:7" x14ac:dyDescent="0.3">
      <c r="G4294" s="23">
        <v>4293</v>
      </c>
    </row>
    <row r="4295" spans="7:7" x14ac:dyDescent="0.3">
      <c r="G4295" s="23">
        <v>4294</v>
      </c>
    </row>
    <row r="4296" spans="7:7" x14ac:dyDescent="0.3">
      <c r="G4296" s="23">
        <v>4295</v>
      </c>
    </row>
    <row r="4297" spans="7:7" x14ac:dyDescent="0.3">
      <c r="G4297" s="23">
        <v>4296</v>
      </c>
    </row>
    <row r="4298" spans="7:7" x14ac:dyDescent="0.3">
      <c r="G4298" s="23">
        <v>4297</v>
      </c>
    </row>
    <row r="4299" spans="7:7" x14ac:dyDescent="0.3">
      <c r="G4299" s="23">
        <v>4298</v>
      </c>
    </row>
    <row r="4300" spans="7:7" x14ac:dyDescent="0.3">
      <c r="G4300" s="23">
        <v>4299</v>
      </c>
    </row>
    <row r="4301" spans="7:7" x14ac:dyDescent="0.3">
      <c r="G4301" s="23">
        <v>4300</v>
      </c>
    </row>
    <row r="4302" spans="7:7" x14ac:dyDescent="0.3">
      <c r="G4302" s="23">
        <v>4301</v>
      </c>
    </row>
    <row r="4303" spans="7:7" x14ac:dyDescent="0.3">
      <c r="G4303" s="23">
        <v>4302</v>
      </c>
    </row>
    <row r="4304" spans="7:7" x14ac:dyDescent="0.3">
      <c r="G4304" s="23">
        <v>4303</v>
      </c>
    </row>
    <row r="4305" spans="7:7" x14ac:dyDescent="0.3">
      <c r="G4305" s="23">
        <v>4304</v>
      </c>
    </row>
    <row r="4306" spans="7:7" x14ac:dyDescent="0.3">
      <c r="G4306" s="23">
        <v>4305</v>
      </c>
    </row>
    <row r="4307" spans="7:7" x14ac:dyDescent="0.3">
      <c r="G4307" s="23">
        <v>4306</v>
      </c>
    </row>
    <row r="4308" spans="7:7" x14ac:dyDescent="0.3">
      <c r="G4308" s="23">
        <v>4307</v>
      </c>
    </row>
    <row r="4309" spans="7:7" x14ac:dyDescent="0.3">
      <c r="G4309" s="23">
        <v>4308</v>
      </c>
    </row>
    <row r="4310" spans="7:7" x14ac:dyDescent="0.3">
      <c r="G4310" s="23">
        <v>4309</v>
      </c>
    </row>
    <row r="4311" spans="7:7" x14ac:dyDescent="0.3">
      <c r="G4311" s="23">
        <v>4310</v>
      </c>
    </row>
    <row r="4312" spans="7:7" x14ac:dyDescent="0.3">
      <c r="G4312" s="23">
        <v>4311</v>
      </c>
    </row>
    <row r="4313" spans="7:7" x14ac:dyDescent="0.3">
      <c r="G4313" s="23">
        <v>4312</v>
      </c>
    </row>
    <row r="4314" spans="7:7" x14ac:dyDescent="0.3">
      <c r="G4314" s="23">
        <v>4313</v>
      </c>
    </row>
    <row r="4315" spans="7:7" x14ac:dyDescent="0.3">
      <c r="G4315" s="23">
        <v>4314</v>
      </c>
    </row>
    <row r="4316" spans="7:7" x14ac:dyDescent="0.3">
      <c r="G4316" s="23">
        <v>4315</v>
      </c>
    </row>
    <row r="4317" spans="7:7" x14ac:dyDescent="0.3">
      <c r="G4317" s="23">
        <v>4316</v>
      </c>
    </row>
    <row r="4318" spans="7:7" x14ac:dyDescent="0.3">
      <c r="G4318" s="23">
        <v>4317</v>
      </c>
    </row>
    <row r="4319" spans="7:7" x14ac:dyDescent="0.3">
      <c r="G4319" s="23">
        <v>4318</v>
      </c>
    </row>
    <row r="4320" spans="7:7" x14ac:dyDescent="0.3">
      <c r="G4320" s="23">
        <v>4319</v>
      </c>
    </row>
    <row r="4321" spans="7:7" x14ac:dyDescent="0.3">
      <c r="G4321" s="23">
        <v>4320</v>
      </c>
    </row>
    <row r="4322" spans="7:7" x14ac:dyDescent="0.3">
      <c r="G4322" s="23">
        <v>4321</v>
      </c>
    </row>
    <row r="4323" spans="7:7" x14ac:dyDescent="0.3">
      <c r="G4323" s="23">
        <v>4322</v>
      </c>
    </row>
    <row r="4324" spans="7:7" x14ac:dyDescent="0.3">
      <c r="G4324" s="23">
        <v>4323</v>
      </c>
    </row>
    <row r="4325" spans="7:7" x14ac:dyDescent="0.3">
      <c r="G4325" s="23">
        <v>4324</v>
      </c>
    </row>
    <row r="4326" spans="7:7" x14ac:dyDescent="0.3">
      <c r="G4326" s="23">
        <v>4325</v>
      </c>
    </row>
    <row r="4327" spans="7:7" x14ac:dyDescent="0.3">
      <c r="G4327" s="23">
        <v>4326</v>
      </c>
    </row>
    <row r="4328" spans="7:7" x14ac:dyDescent="0.3">
      <c r="G4328" s="23">
        <v>4327</v>
      </c>
    </row>
    <row r="4329" spans="7:7" x14ac:dyDescent="0.3">
      <c r="G4329" s="23">
        <v>4328</v>
      </c>
    </row>
    <row r="4330" spans="7:7" x14ac:dyDescent="0.3">
      <c r="G4330" s="23">
        <v>4329</v>
      </c>
    </row>
    <row r="4331" spans="7:7" x14ac:dyDescent="0.3">
      <c r="G4331" s="23">
        <v>4330</v>
      </c>
    </row>
    <row r="4332" spans="7:7" x14ac:dyDescent="0.3">
      <c r="G4332" s="23">
        <v>4331</v>
      </c>
    </row>
    <row r="4333" spans="7:7" x14ac:dyDescent="0.3">
      <c r="G4333" s="23">
        <v>4332</v>
      </c>
    </row>
    <row r="4334" spans="7:7" x14ac:dyDescent="0.3">
      <c r="G4334" s="23">
        <v>4333</v>
      </c>
    </row>
    <row r="4335" spans="7:7" x14ac:dyDescent="0.3">
      <c r="G4335" s="23">
        <v>4334</v>
      </c>
    </row>
    <row r="4336" spans="7:7" x14ac:dyDescent="0.3">
      <c r="G4336" s="23">
        <v>4335</v>
      </c>
    </row>
    <row r="4337" spans="7:7" x14ac:dyDescent="0.3">
      <c r="G4337" s="23">
        <v>4336</v>
      </c>
    </row>
    <row r="4338" spans="7:7" x14ac:dyDescent="0.3">
      <c r="G4338" s="23">
        <v>4337</v>
      </c>
    </row>
    <row r="4339" spans="7:7" x14ac:dyDescent="0.3">
      <c r="G4339" s="23">
        <v>4338</v>
      </c>
    </row>
    <row r="4340" spans="7:7" x14ac:dyDescent="0.3">
      <c r="G4340" s="23">
        <v>4339</v>
      </c>
    </row>
    <row r="4341" spans="7:7" x14ac:dyDescent="0.3">
      <c r="G4341" s="23">
        <v>4340</v>
      </c>
    </row>
    <row r="4342" spans="7:7" x14ac:dyDescent="0.3">
      <c r="G4342" s="23">
        <v>4341</v>
      </c>
    </row>
    <row r="4343" spans="7:7" x14ac:dyDescent="0.3">
      <c r="G4343" s="23">
        <v>4342</v>
      </c>
    </row>
    <row r="4344" spans="7:7" x14ac:dyDescent="0.3">
      <c r="G4344" s="23">
        <v>4343</v>
      </c>
    </row>
    <row r="4345" spans="7:7" x14ac:dyDescent="0.3">
      <c r="G4345" s="23">
        <v>4344</v>
      </c>
    </row>
    <row r="4346" spans="7:7" x14ac:dyDescent="0.3">
      <c r="G4346" s="23">
        <v>4345</v>
      </c>
    </row>
    <row r="4347" spans="7:7" x14ac:dyDescent="0.3">
      <c r="G4347" s="23">
        <v>4346</v>
      </c>
    </row>
    <row r="4348" spans="7:7" x14ac:dyDescent="0.3">
      <c r="G4348" s="23">
        <v>4347</v>
      </c>
    </row>
    <row r="4349" spans="7:7" x14ac:dyDescent="0.3">
      <c r="G4349" s="23">
        <v>4348</v>
      </c>
    </row>
    <row r="4350" spans="7:7" x14ac:dyDescent="0.3">
      <c r="G4350" s="23">
        <v>4349</v>
      </c>
    </row>
    <row r="4351" spans="7:7" x14ac:dyDescent="0.3">
      <c r="G4351" s="23">
        <v>4350</v>
      </c>
    </row>
    <row r="4352" spans="7:7" x14ac:dyDescent="0.3">
      <c r="G4352" s="23">
        <v>4351</v>
      </c>
    </row>
    <row r="4353" spans="7:7" x14ac:dyDescent="0.3">
      <c r="G4353" s="23">
        <v>4352</v>
      </c>
    </row>
    <row r="4354" spans="7:7" x14ac:dyDescent="0.3">
      <c r="G4354" s="23">
        <v>4353</v>
      </c>
    </row>
    <row r="4355" spans="7:7" x14ac:dyDescent="0.3">
      <c r="G4355" s="23">
        <v>4354</v>
      </c>
    </row>
    <row r="4356" spans="7:7" x14ac:dyDescent="0.3">
      <c r="G4356" s="23">
        <v>4355</v>
      </c>
    </row>
    <row r="4357" spans="7:7" x14ac:dyDescent="0.3">
      <c r="G4357" s="23">
        <v>4356</v>
      </c>
    </row>
    <row r="4358" spans="7:7" x14ac:dyDescent="0.3">
      <c r="G4358" s="23">
        <v>4357</v>
      </c>
    </row>
    <row r="4359" spans="7:7" x14ac:dyDescent="0.3">
      <c r="G4359" s="23">
        <v>4358</v>
      </c>
    </row>
    <row r="4360" spans="7:7" x14ac:dyDescent="0.3">
      <c r="G4360" s="23">
        <v>4359</v>
      </c>
    </row>
    <row r="4361" spans="7:7" x14ac:dyDescent="0.3">
      <c r="G4361" s="23">
        <v>4360</v>
      </c>
    </row>
    <row r="4362" spans="7:7" x14ac:dyDescent="0.3">
      <c r="G4362" s="23">
        <v>4361</v>
      </c>
    </row>
    <row r="4363" spans="7:7" x14ac:dyDescent="0.3">
      <c r="G4363" s="23">
        <v>4362</v>
      </c>
    </row>
    <row r="4364" spans="7:7" x14ac:dyDescent="0.3">
      <c r="G4364" s="23">
        <v>4363</v>
      </c>
    </row>
    <row r="4365" spans="7:7" x14ac:dyDescent="0.3">
      <c r="G4365" s="23">
        <v>4364</v>
      </c>
    </row>
    <row r="4366" spans="7:7" x14ac:dyDescent="0.3">
      <c r="G4366" s="23">
        <v>4365</v>
      </c>
    </row>
    <row r="4367" spans="7:7" x14ac:dyDescent="0.3">
      <c r="G4367" s="23">
        <v>4366</v>
      </c>
    </row>
    <row r="4368" spans="7:7" x14ac:dyDescent="0.3">
      <c r="G4368" s="23">
        <v>4367</v>
      </c>
    </row>
    <row r="4369" spans="7:7" x14ac:dyDescent="0.3">
      <c r="G4369" s="23">
        <v>4368</v>
      </c>
    </row>
    <row r="4370" spans="7:7" x14ac:dyDescent="0.3">
      <c r="G4370" s="23">
        <v>4369</v>
      </c>
    </row>
    <row r="4371" spans="7:7" x14ac:dyDescent="0.3">
      <c r="G4371" s="23">
        <v>4370</v>
      </c>
    </row>
    <row r="4372" spans="7:7" x14ac:dyDescent="0.3">
      <c r="G4372" s="23">
        <v>4371</v>
      </c>
    </row>
    <row r="4373" spans="7:7" x14ac:dyDescent="0.3">
      <c r="G4373" s="23">
        <v>4372</v>
      </c>
    </row>
    <row r="4374" spans="7:7" x14ac:dyDescent="0.3">
      <c r="G4374" s="23">
        <v>4373</v>
      </c>
    </row>
    <row r="4375" spans="7:7" x14ac:dyDescent="0.3">
      <c r="G4375" s="23">
        <v>4374</v>
      </c>
    </row>
    <row r="4376" spans="7:7" x14ac:dyDescent="0.3">
      <c r="G4376" s="23">
        <v>4375</v>
      </c>
    </row>
    <row r="4377" spans="7:7" x14ac:dyDescent="0.3">
      <c r="G4377" s="23">
        <v>4376</v>
      </c>
    </row>
    <row r="4378" spans="7:7" x14ac:dyDescent="0.3">
      <c r="G4378" s="23">
        <v>4377</v>
      </c>
    </row>
    <row r="4379" spans="7:7" x14ac:dyDescent="0.3">
      <c r="G4379" s="23">
        <v>4378</v>
      </c>
    </row>
    <row r="4380" spans="7:7" x14ac:dyDescent="0.3">
      <c r="G4380" s="23">
        <v>4379</v>
      </c>
    </row>
    <row r="4381" spans="7:7" x14ac:dyDescent="0.3">
      <c r="G4381" s="23">
        <v>4380</v>
      </c>
    </row>
    <row r="4382" spans="7:7" x14ac:dyDescent="0.3">
      <c r="G4382" s="23">
        <v>4381</v>
      </c>
    </row>
    <row r="4383" spans="7:7" x14ac:dyDescent="0.3">
      <c r="G4383" s="23">
        <v>4382</v>
      </c>
    </row>
    <row r="4384" spans="7:7" x14ac:dyDescent="0.3">
      <c r="G4384" s="23">
        <v>4383</v>
      </c>
    </row>
    <row r="4385" spans="7:7" x14ac:dyDescent="0.3">
      <c r="G4385" s="23">
        <v>4384</v>
      </c>
    </row>
    <row r="4386" spans="7:7" x14ac:dyDescent="0.3">
      <c r="G4386" s="23">
        <v>4385</v>
      </c>
    </row>
    <row r="4387" spans="7:7" x14ac:dyDescent="0.3">
      <c r="G4387" s="23">
        <v>4386</v>
      </c>
    </row>
    <row r="4388" spans="7:7" x14ac:dyDescent="0.3">
      <c r="G4388" s="23">
        <v>4387</v>
      </c>
    </row>
    <row r="4389" spans="7:7" x14ac:dyDescent="0.3">
      <c r="G4389" s="23">
        <v>4388</v>
      </c>
    </row>
    <row r="4390" spans="7:7" x14ac:dyDescent="0.3">
      <c r="G4390" s="23">
        <v>4389</v>
      </c>
    </row>
    <row r="4391" spans="7:7" x14ac:dyDescent="0.3">
      <c r="G4391" s="23">
        <v>4390</v>
      </c>
    </row>
    <row r="4392" spans="7:7" x14ac:dyDescent="0.3">
      <c r="G4392" s="23">
        <v>4391</v>
      </c>
    </row>
    <row r="4393" spans="7:7" x14ac:dyDescent="0.3">
      <c r="G4393" s="23">
        <v>4392</v>
      </c>
    </row>
    <row r="4394" spans="7:7" x14ac:dyDescent="0.3">
      <c r="G4394" s="23">
        <v>4393</v>
      </c>
    </row>
    <row r="4395" spans="7:7" x14ac:dyDescent="0.3">
      <c r="G4395" s="23">
        <v>4394</v>
      </c>
    </row>
    <row r="4396" spans="7:7" x14ac:dyDescent="0.3">
      <c r="G4396" s="23">
        <v>4395</v>
      </c>
    </row>
    <row r="4397" spans="7:7" x14ac:dyDescent="0.3">
      <c r="G4397" s="23">
        <v>4396</v>
      </c>
    </row>
    <row r="4398" spans="7:7" x14ac:dyDescent="0.3">
      <c r="G4398" s="23">
        <v>4397</v>
      </c>
    </row>
    <row r="4399" spans="7:7" x14ac:dyDescent="0.3">
      <c r="G4399" s="23">
        <v>4398</v>
      </c>
    </row>
    <row r="4400" spans="7:7" x14ac:dyDescent="0.3">
      <c r="G4400" s="23">
        <v>4399</v>
      </c>
    </row>
    <row r="4401" spans="7:7" x14ac:dyDescent="0.3">
      <c r="G4401" s="23">
        <v>4400</v>
      </c>
    </row>
    <row r="4402" spans="7:7" x14ac:dyDescent="0.3">
      <c r="G4402" s="23">
        <v>4401</v>
      </c>
    </row>
    <row r="4403" spans="7:7" x14ac:dyDescent="0.3">
      <c r="G4403" s="23">
        <v>4402</v>
      </c>
    </row>
    <row r="4404" spans="7:7" x14ac:dyDescent="0.3">
      <c r="G4404" s="23">
        <v>4403</v>
      </c>
    </row>
    <row r="4405" spans="7:7" x14ac:dyDescent="0.3">
      <c r="G4405" s="23">
        <v>4404</v>
      </c>
    </row>
    <row r="4406" spans="7:7" x14ac:dyDescent="0.3">
      <c r="G4406" s="23">
        <v>4405</v>
      </c>
    </row>
    <row r="4407" spans="7:7" x14ac:dyDescent="0.3">
      <c r="G4407" s="23">
        <v>4406</v>
      </c>
    </row>
    <row r="4408" spans="7:7" x14ac:dyDescent="0.3">
      <c r="G4408" s="23">
        <v>4407</v>
      </c>
    </row>
    <row r="4409" spans="7:7" x14ac:dyDescent="0.3">
      <c r="G4409" s="23">
        <v>4408</v>
      </c>
    </row>
    <row r="4410" spans="7:7" x14ac:dyDescent="0.3">
      <c r="G4410" s="23">
        <v>4409</v>
      </c>
    </row>
    <row r="4411" spans="7:7" x14ac:dyDescent="0.3">
      <c r="G4411" s="23">
        <v>4410</v>
      </c>
    </row>
    <row r="4412" spans="7:7" x14ac:dyDescent="0.3">
      <c r="G4412" s="23">
        <v>4411</v>
      </c>
    </row>
    <row r="4413" spans="7:7" x14ac:dyDescent="0.3">
      <c r="G4413" s="23">
        <v>4412</v>
      </c>
    </row>
    <row r="4414" spans="7:7" x14ac:dyDescent="0.3">
      <c r="G4414" s="23">
        <v>4413</v>
      </c>
    </row>
    <row r="4415" spans="7:7" x14ac:dyDescent="0.3">
      <c r="G4415" s="23">
        <v>4414</v>
      </c>
    </row>
    <row r="4416" spans="7:7" x14ac:dyDescent="0.3">
      <c r="G4416" s="23">
        <v>4415</v>
      </c>
    </row>
    <row r="4417" spans="7:7" x14ac:dyDescent="0.3">
      <c r="G4417" s="23">
        <v>4416</v>
      </c>
    </row>
    <row r="4418" spans="7:7" x14ac:dyDescent="0.3">
      <c r="G4418" s="23">
        <v>4417</v>
      </c>
    </row>
    <row r="4419" spans="7:7" x14ac:dyDescent="0.3">
      <c r="G4419" s="23">
        <v>4418</v>
      </c>
    </row>
    <row r="4420" spans="7:7" x14ac:dyDescent="0.3">
      <c r="G4420" s="23">
        <v>4419</v>
      </c>
    </row>
    <row r="4421" spans="7:7" x14ac:dyDescent="0.3">
      <c r="G4421" s="23">
        <v>4420</v>
      </c>
    </row>
    <row r="4422" spans="7:7" x14ac:dyDescent="0.3">
      <c r="G4422" s="23">
        <v>4421</v>
      </c>
    </row>
    <row r="4423" spans="7:7" x14ac:dyDescent="0.3">
      <c r="G4423" s="23">
        <v>4422</v>
      </c>
    </row>
    <row r="4424" spans="7:7" x14ac:dyDescent="0.3">
      <c r="G4424" s="23">
        <v>4423</v>
      </c>
    </row>
    <row r="4425" spans="7:7" x14ac:dyDescent="0.3">
      <c r="G4425" s="23">
        <v>4424</v>
      </c>
    </row>
    <row r="4426" spans="7:7" x14ac:dyDescent="0.3">
      <c r="G4426" s="23">
        <v>4425</v>
      </c>
    </row>
    <row r="4427" spans="7:7" x14ac:dyDescent="0.3">
      <c r="G4427" s="23">
        <v>4426</v>
      </c>
    </row>
    <row r="4428" spans="7:7" x14ac:dyDescent="0.3">
      <c r="G4428" s="23">
        <v>4427</v>
      </c>
    </row>
    <row r="4429" spans="7:7" x14ac:dyDescent="0.3">
      <c r="G4429" s="23">
        <v>4428</v>
      </c>
    </row>
    <row r="4430" spans="7:7" x14ac:dyDescent="0.3">
      <c r="G4430" s="23">
        <v>4429</v>
      </c>
    </row>
    <row r="4431" spans="7:7" x14ac:dyDescent="0.3">
      <c r="G4431" s="23">
        <v>4430</v>
      </c>
    </row>
    <row r="4432" spans="7:7" x14ac:dyDescent="0.3">
      <c r="G4432" s="23">
        <v>4431</v>
      </c>
    </row>
    <row r="4433" spans="7:7" x14ac:dyDescent="0.3">
      <c r="G4433" s="23">
        <v>4432</v>
      </c>
    </row>
    <row r="4434" spans="7:7" x14ac:dyDescent="0.3">
      <c r="G4434" s="23">
        <v>4433</v>
      </c>
    </row>
    <row r="4435" spans="7:7" x14ac:dyDescent="0.3">
      <c r="G4435" s="23">
        <v>4434</v>
      </c>
    </row>
    <row r="4436" spans="7:7" x14ac:dyDescent="0.3">
      <c r="G4436" s="23">
        <v>4435</v>
      </c>
    </row>
    <row r="4437" spans="7:7" x14ac:dyDescent="0.3">
      <c r="G4437" s="23">
        <v>4436</v>
      </c>
    </row>
    <row r="4438" spans="7:7" x14ac:dyDescent="0.3">
      <c r="G4438" s="23">
        <v>4437</v>
      </c>
    </row>
    <row r="4439" spans="7:7" x14ac:dyDescent="0.3">
      <c r="G4439" s="23">
        <v>4438</v>
      </c>
    </row>
    <row r="4440" spans="7:7" x14ac:dyDescent="0.3">
      <c r="G4440" s="23">
        <v>4439</v>
      </c>
    </row>
    <row r="4441" spans="7:7" x14ac:dyDescent="0.3">
      <c r="G4441" s="23">
        <v>4440</v>
      </c>
    </row>
    <row r="4442" spans="7:7" x14ac:dyDescent="0.3">
      <c r="G4442" s="23">
        <v>4441</v>
      </c>
    </row>
    <row r="4443" spans="7:7" x14ac:dyDescent="0.3">
      <c r="G4443" s="23">
        <v>4442</v>
      </c>
    </row>
    <row r="4444" spans="7:7" x14ac:dyDescent="0.3">
      <c r="G4444" s="23">
        <v>4443</v>
      </c>
    </row>
    <row r="4445" spans="7:7" x14ac:dyDescent="0.3">
      <c r="G4445" s="23">
        <v>4444</v>
      </c>
    </row>
    <row r="4446" spans="7:7" x14ac:dyDescent="0.3">
      <c r="G4446" s="23">
        <v>4445</v>
      </c>
    </row>
    <row r="4447" spans="7:7" x14ac:dyDescent="0.3">
      <c r="G4447" s="23">
        <v>4446</v>
      </c>
    </row>
    <row r="4448" spans="7:7" x14ac:dyDescent="0.3">
      <c r="G4448" s="23">
        <v>4447</v>
      </c>
    </row>
    <row r="4449" spans="7:7" x14ac:dyDescent="0.3">
      <c r="G4449" s="23">
        <v>4448</v>
      </c>
    </row>
    <row r="4450" spans="7:7" x14ac:dyDescent="0.3">
      <c r="G4450" s="23">
        <v>4449</v>
      </c>
    </row>
    <row r="4451" spans="7:7" x14ac:dyDescent="0.3">
      <c r="G4451" s="23">
        <v>4450</v>
      </c>
    </row>
    <row r="4452" spans="7:7" x14ac:dyDescent="0.3">
      <c r="G4452" s="23">
        <v>4451</v>
      </c>
    </row>
    <row r="4453" spans="7:7" x14ac:dyDescent="0.3">
      <c r="G4453" s="23">
        <v>4452</v>
      </c>
    </row>
    <row r="4454" spans="7:7" x14ac:dyDescent="0.3">
      <c r="G4454" s="23">
        <v>4453</v>
      </c>
    </row>
    <row r="4455" spans="7:7" x14ac:dyDescent="0.3">
      <c r="G4455" s="23">
        <v>4454</v>
      </c>
    </row>
    <row r="4456" spans="7:7" x14ac:dyDescent="0.3">
      <c r="G4456" s="23">
        <v>4455</v>
      </c>
    </row>
    <row r="4457" spans="7:7" x14ac:dyDescent="0.3">
      <c r="G4457" s="23">
        <v>4456</v>
      </c>
    </row>
    <row r="4458" spans="7:7" x14ac:dyDescent="0.3">
      <c r="G4458" s="23">
        <v>4457</v>
      </c>
    </row>
    <row r="4459" spans="7:7" x14ac:dyDescent="0.3">
      <c r="G4459" s="23">
        <v>4458</v>
      </c>
    </row>
    <row r="4460" spans="7:7" x14ac:dyDescent="0.3">
      <c r="G4460" s="23">
        <v>4459</v>
      </c>
    </row>
    <row r="4461" spans="7:7" x14ac:dyDescent="0.3">
      <c r="G4461" s="23">
        <v>4460</v>
      </c>
    </row>
    <row r="4462" spans="7:7" x14ac:dyDescent="0.3">
      <c r="G4462" s="23">
        <v>4461</v>
      </c>
    </row>
    <row r="4463" spans="7:7" x14ac:dyDescent="0.3">
      <c r="G4463" s="23">
        <v>4462</v>
      </c>
    </row>
    <row r="4464" spans="7:7" x14ac:dyDescent="0.3">
      <c r="G4464" s="23">
        <v>4463</v>
      </c>
    </row>
    <row r="4465" spans="7:7" x14ac:dyDescent="0.3">
      <c r="G4465" s="23">
        <v>4464</v>
      </c>
    </row>
    <row r="4466" spans="7:7" x14ac:dyDescent="0.3">
      <c r="G4466" s="23">
        <v>4465</v>
      </c>
    </row>
    <row r="4467" spans="7:7" x14ac:dyDescent="0.3">
      <c r="G4467" s="23">
        <v>4466</v>
      </c>
    </row>
    <row r="4468" spans="7:7" x14ac:dyDescent="0.3">
      <c r="G4468" s="23">
        <v>4467</v>
      </c>
    </row>
    <row r="4469" spans="7:7" x14ac:dyDescent="0.3">
      <c r="G4469" s="23">
        <v>4468</v>
      </c>
    </row>
    <row r="4470" spans="7:7" x14ac:dyDescent="0.3">
      <c r="G4470" s="23">
        <v>4469</v>
      </c>
    </row>
    <row r="4471" spans="7:7" x14ac:dyDescent="0.3">
      <c r="G4471" s="23">
        <v>4470</v>
      </c>
    </row>
    <row r="4472" spans="7:7" x14ac:dyDescent="0.3">
      <c r="G4472" s="23">
        <v>4471</v>
      </c>
    </row>
    <row r="4473" spans="7:7" x14ac:dyDescent="0.3">
      <c r="G4473" s="23">
        <v>4472</v>
      </c>
    </row>
    <row r="4474" spans="7:7" x14ac:dyDescent="0.3">
      <c r="G4474" s="23">
        <v>4473</v>
      </c>
    </row>
    <row r="4475" spans="7:7" x14ac:dyDescent="0.3">
      <c r="G4475" s="23">
        <v>4474</v>
      </c>
    </row>
    <row r="4476" spans="7:7" x14ac:dyDescent="0.3">
      <c r="G4476" s="23">
        <v>4475</v>
      </c>
    </row>
    <row r="4477" spans="7:7" x14ac:dyDescent="0.3">
      <c r="G4477" s="23">
        <v>4476</v>
      </c>
    </row>
    <row r="4478" spans="7:7" x14ac:dyDescent="0.3">
      <c r="G4478" s="23">
        <v>4477</v>
      </c>
    </row>
    <row r="4479" spans="7:7" x14ac:dyDescent="0.3">
      <c r="G4479" s="23">
        <v>4478</v>
      </c>
    </row>
    <row r="4480" spans="7:7" x14ac:dyDescent="0.3">
      <c r="G4480" s="23">
        <v>4479</v>
      </c>
    </row>
    <row r="4481" spans="7:7" x14ac:dyDescent="0.3">
      <c r="G4481" s="23">
        <v>4480</v>
      </c>
    </row>
    <row r="4482" spans="7:7" x14ac:dyDescent="0.3">
      <c r="G4482" s="23">
        <v>4481</v>
      </c>
    </row>
    <row r="4483" spans="7:7" x14ac:dyDescent="0.3">
      <c r="G4483" s="23">
        <v>4482</v>
      </c>
    </row>
    <row r="4484" spans="7:7" x14ac:dyDescent="0.3">
      <c r="G4484" s="23">
        <v>4483</v>
      </c>
    </row>
    <row r="4485" spans="7:7" x14ac:dyDescent="0.3">
      <c r="G4485" s="23">
        <v>4484</v>
      </c>
    </row>
    <row r="4486" spans="7:7" x14ac:dyDescent="0.3">
      <c r="G4486" s="23">
        <v>4485</v>
      </c>
    </row>
    <row r="4487" spans="7:7" x14ac:dyDescent="0.3">
      <c r="G4487" s="23">
        <v>4486</v>
      </c>
    </row>
    <row r="4488" spans="7:7" x14ac:dyDescent="0.3">
      <c r="G4488" s="23">
        <v>4487</v>
      </c>
    </row>
    <row r="4489" spans="7:7" x14ac:dyDescent="0.3">
      <c r="G4489" s="23">
        <v>4488</v>
      </c>
    </row>
    <row r="4490" spans="7:7" x14ac:dyDescent="0.3">
      <c r="G4490" s="23">
        <v>4489</v>
      </c>
    </row>
    <row r="4491" spans="7:7" x14ac:dyDescent="0.3">
      <c r="G4491" s="23">
        <v>4490</v>
      </c>
    </row>
    <row r="4492" spans="7:7" x14ac:dyDescent="0.3">
      <c r="G4492" s="23">
        <v>4491</v>
      </c>
    </row>
    <row r="4493" spans="7:7" x14ac:dyDescent="0.3">
      <c r="G4493" s="23">
        <v>4492</v>
      </c>
    </row>
    <row r="4494" spans="7:7" x14ac:dyDescent="0.3">
      <c r="G4494" s="23">
        <v>4493</v>
      </c>
    </row>
    <row r="4495" spans="7:7" x14ac:dyDescent="0.3">
      <c r="G4495" s="23">
        <v>4494</v>
      </c>
    </row>
    <row r="4496" spans="7:7" x14ac:dyDescent="0.3">
      <c r="G4496" s="23">
        <v>4495</v>
      </c>
    </row>
    <row r="4497" spans="7:7" x14ac:dyDescent="0.3">
      <c r="G4497" s="23">
        <v>4496</v>
      </c>
    </row>
    <row r="4498" spans="7:7" x14ac:dyDescent="0.3">
      <c r="G4498" s="23">
        <v>4497</v>
      </c>
    </row>
    <row r="4499" spans="7:7" x14ac:dyDescent="0.3">
      <c r="G4499" s="23">
        <v>4498</v>
      </c>
    </row>
    <row r="4500" spans="7:7" x14ac:dyDescent="0.3">
      <c r="G4500" s="23">
        <v>4499</v>
      </c>
    </row>
    <row r="4501" spans="7:7" x14ac:dyDescent="0.3">
      <c r="G4501" s="23">
        <v>4500</v>
      </c>
    </row>
    <row r="4502" spans="7:7" x14ac:dyDescent="0.3">
      <c r="G4502" s="23">
        <v>4501</v>
      </c>
    </row>
    <row r="4503" spans="7:7" x14ac:dyDescent="0.3">
      <c r="G4503" s="23">
        <v>4502</v>
      </c>
    </row>
    <row r="4504" spans="7:7" x14ac:dyDescent="0.3">
      <c r="G4504" s="23">
        <v>4503</v>
      </c>
    </row>
    <row r="4505" spans="7:7" x14ac:dyDescent="0.3">
      <c r="G4505" s="23">
        <v>4504</v>
      </c>
    </row>
    <row r="4506" spans="7:7" x14ac:dyDescent="0.3">
      <c r="G4506" s="23">
        <v>4505</v>
      </c>
    </row>
    <row r="4507" spans="7:7" x14ac:dyDescent="0.3">
      <c r="G4507" s="23">
        <v>4506</v>
      </c>
    </row>
    <row r="4508" spans="7:7" x14ac:dyDescent="0.3">
      <c r="G4508" s="23">
        <v>4507</v>
      </c>
    </row>
    <row r="4509" spans="7:7" x14ac:dyDescent="0.3">
      <c r="G4509" s="23">
        <v>4508</v>
      </c>
    </row>
    <row r="4510" spans="7:7" x14ac:dyDescent="0.3">
      <c r="G4510" s="23">
        <v>4509</v>
      </c>
    </row>
    <row r="4511" spans="7:7" x14ac:dyDescent="0.3">
      <c r="G4511" s="23">
        <v>4510</v>
      </c>
    </row>
    <row r="4512" spans="7:7" x14ac:dyDescent="0.3">
      <c r="G4512" s="23">
        <v>4511</v>
      </c>
    </row>
    <row r="4513" spans="7:7" x14ac:dyDescent="0.3">
      <c r="G4513" s="23">
        <v>4512</v>
      </c>
    </row>
    <row r="4514" spans="7:7" x14ac:dyDescent="0.3">
      <c r="G4514" s="23">
        <v>4513</v>
      </c>
    </row>
    <row r="4515" spans="7:7" x14ac:dyDescent="0.3">
      <c r="G4515" s="23">
        <v>4514</v>
      </c>
    </row>
    <row r="4516" spans="7:7" x14ac:dyDescent="0.3">
      <c r="G4516" s="23">
        <v>4515</v>
      </c>
    </row>
    <row r="4517" spans="7:7" x14ac:dyDescent="0.3">
      <c r="G4517" s="23">
        <v>4516</v>
      </c>
    </row>
    <row r="4518" spans="7:7" x14ac:dyDescent="0.3">
      <c r="G4518" s="23">
        <v>4517</v>
      </c>
    </row>
    <row r="4519" spans="7:7" x14ac:dyDescent="0.3">
      <c r="G4519" s="23">
        <v>4518</v>
      </c>
    </row>
    <row r="4520" spans="7:7" x14ac:dyDescent="0.3">
      <c r="G4520" s="23">
        <v>4519</v>
      </c>
    </row>
    <row r="4521" spans="7:7" x14ac:dyDescent="0.3">
      <c r="G4521" s="23">
        <v>4520</v>
      </c>
    </row>
    <row r="4522" spans="7:7" x14ac:dyDescent="0.3">
      <c r="G4522" s="23">
        <v>4521</v>
      </c>
    </row>
    <row r="4523" spans="7:7" x14ac:dyDescent="0.3">
      <c r="G4523" s="23">
        <v>4522</v>
      </c>
    </row>
    <row r="4524" spans="7:7" x14ac:dyDescent="0.3">
      <c r="G4524" s="23">
        <v>4523</v>
      </c>
    </row>
    <row r="4525" spans="7:7" x14ac:dyDescent="0.3">
      <c r="G4525" s="23">
        <v>4524</v>
      </c>
    </row>
    <row r="4526" spans="7:7" x14ac:dyDescent="0.3">
      <c r="G4526" s="23">
        <v>4525</v>
      </c>
    </row>
    <row r="4527" spans="7:7" x14ac:dyDescent="0.3">
      <c r="G4527" s="23">
        <v>4526</v>
      </c>
    </row>
    <row r="4528" spans="7:7" x14ac:dyDescent="0.3">
      <c r="G4528" s="23">
        <v>4527</v>
      </c>
    </row>
    <row r="4529" spans="7:7" x14ac:dyDescent="0.3">
      <c r="G4529" s="23">
        <v>4528</v>
      </c>
    </row>
    <row r="4530" spans="7:7" x14ac:dyDescent="0.3">
      <c r="G4530" s="23">
        <v>4529</v>
      </c>
    </row>
    <row r="4531" spans="7:7" x14ac:dyDescent="0.3">
      <c r="G4531" s="23">
        <v>4530</v>
      </c>
    </row>
    <row r="4532" spans="7:7" x14ac:dyDescent="0.3">
      <c r="G4532" s="23">
        <v>4531</v>
      </c>
    </row>
    <row r="4533" spans="7:7" x14ac:dyDescent="0.3">
      <c r="G4533" s="23">
        <v>4532</v>
      </c>
    </row>
    <row r="4534" spans="7:7" x14ac:dyDescent="0.3">
      <c r="G4534" s="23">
        <v>4533</v>
      </c>
    </row>
    <row r="4535" spans="7:7" x14ac:dyDescent="0.3">
      <c r="G4535" s="23">
        <v>4534</v>
      </c>
    </row>
    <row r="4536" spans="7:7" x14ac:dyDescent="0.3">
      <c r="G4536" s="23">
        <v>4535</v>
      </c>
    </row>
    <row r="4537" spans="7:7" x14ac:dyDescent="0.3">
      <c r="G4537" s="23">
        <v>4536</v>
      </c>
    </row>
    <row r="4538" spans="7:7" x14ac:dyDescent="0.3">
      <c r="G4538" s="23">
        <v>4537</v>
      </c>
    </row>
    <row r="4539" spans="7:7" x14ac:dyDescent="0.3">
      <c r="G4539" s="23">
        <v>4538</v>
      </c>
    </row>
    <row r="4540" spans="7:7" x14ac:dyDescent="0.3">
      <c r="G4540" s="23">
        <v>4539</v>
      </c>
    </row>
    <row r="4541" spans="7:7" x14ac:dyDescent="0.3">
      <c r="G4541" s="23">
        <v>4540</v>
      </c>
    </row>
    <row r="4542" spans="7:7" x14ac:dyDescent="0.3">
      <c r="G4542" s="23">
        <v>4541</v>
      </c>
    </row>
    <row r="4543" spans="7:7" x14ac:dyDescent="0.3">
      <c r="G4543" s="23">
        <v>4542</v>
      </c>
    </row>
    <row r="4544" spans="7:7" x14ac:dyDescent="0.3">
      <c r="G4544" s="23">
        <v>4543</v>
      </c>
    </row>
    <row r="4545" spans="7:7" x14ac:dyDescent="0.3">
      <c r="G4545" s="23">
        <v>4544</v>
      </c>
    </row>
    <row r="4546" spans="7:7" x14ac:dyDescent="0.3">
      <c r="G4546" s="23">
        <v>4545</v>
      </c>
    </row>
    <row r="4547" spans="7:7" x14ac:dyDescent="0.3">
      <c r="G4547" s="23">
        <v>4546</v>
      </c>
    </row>
    <row r="4548" spans="7:7" x14ac:dyDescent="0.3">
      <c r="G4548" s="23">
        <v>4547</v>
      </c>
    </row>
    <row r="4549" spans="7:7" x14ac:dyDescent="0.3">
      <c r="G4549" s="23">
        <v>4548</v>
      </c>
    </row>
    <row r="4550" spans="7:7" x14ac:dyDescent="0.3">
      <c r="G4550" s="23">
        <v>4549</v>
      </c>
    </row>
    <row r="4551" spans="7:7" x14ac:dyDescent="0.3">
      <c r="G4551" s="23">
        <v>4550</v>
      </c>
    </row>
    <row r="4552" spans="7:7" x14ac:dyDescent="0.3">
      <c r="G4552" s="23">
        <v>4551</v>
      </c>
    </row>
    <row r="4553" spans="7:7" x14ac:dyDescent="0.3">
      <c r="G4553" s="23">
        <v>4552</v>
      </c>
    </row>
    <row r="4554" spans="7:7" x14ac:dyDescent="0.3">
      <c r="G4554" s="23">
        <v>4553</v>
      </c>
    </row>
    <row r="4555" spans="7:7" x14ac:dyDescent="0.3">
      <c r="G4555" s="23">
        <v>4554</v>
      </c>
    </row>
    <row r="4556" spans="7:7" x14ac:dyDescent="0.3">
      <c r="G4556" s="23">
        <v>4555</v>
      </c>
    </row>
    <row r="4557" spans="7:7" x14ac:dyDescent="0.3">
      <c r="G4557" s="23">
        <v>4556</v>
      </c>
    </row>
    <row r="4558" spans="7:7" x14ac:dyDescent="0.3">
      <c r="G4558" s="23">
        <v>4557</v>
      </c>
    </row>
    <row r="4559" spans="7:7" x14ac:dyDescent="0.3">
      <c r="G4559" s="23">
        <v>4558</v>
      </c>
    </row>
    <row r="4560" spans="7:7" x14ac:dyDescent="0.3">
      <c r="G4560" s="23">
        <v>4559</v>
      </c>
    </row>
    <row r="4561" spans="7:7" x14ac:dyDescent="0.3">
      <c r="G4561" s="23">
        <v>4560</v>
      </c>
    </row>
    <row r="4562" spans="7:7" x14ac:dyDescent="0.3">
      <c r="G4562" s="23">
        <v>4561</v>
      </c>
    </row>
    <row r="4563" spans="7:7" x14ac:dyDescent="0.3">
      <c r="G4563" s="23">
        <v>4562</v>
      </c>
    </row>
    <row r="4564" spans="7:7" x14ac:dyDescent="0.3">
      <c r="G4564" s="23">
        <v>4563</v>
      </c>
    </row>
    <row r="4565" spans="7:7" x14ac:dyDescent="0.3">
      <c r="G4565" s="23">
        <v>4564</v>
      </c>
    </row>
    <row r="4566" spans="7:7" x14ac:dyDescent="0.3">
      <c r="G4566" s="23">
        <v>4565</v>
      </c>
    </row>
    <row r="4567" spans="7:7" x14ac:dyDescent="0.3">
      <c r="G4567" s="23">
        <v>4566</v>
      </c>
    </row>
    <row r="4568" spans="7:7" x14ac:dyDescent="0.3">
      <c r="G4568" s="23">
        <v>4567</v>
      </c>
    </row>
    <row r="4569" spans="7:7" x14ac:dyDescent="0.3">
      <c r="G4569" s="23">
        <v>4568</v>
      </c>
    </row>
    <row r="4570" spans="7:7" x14ac:dyDescent="0.3">
      <c r="G4570" s="23">
        <v>4569</v>
      </c>
    </row>
    <row r="4571" spans="7:7" x14ac:dyDescent="0.3">
      <c r="G4571" s="23">
        <v>4570</v>
      </c>
    </row>
    <row r="4572" spans="7:7" x14ac:dyDescent="0.3">
      <c r="G4572" s="23">
        <v>4571</v>
      </c>
    </row>
    <row r="4573" spans="7:7" x14ac:dyDescent="0.3">
      <c r="G4573" s="23">
        <v>4572</v>
      </c>
    </row>
    <row r="4574" spans="7:7" x14ac:dyDescent="0.3">
      <c r="G4574" s="23">
        <v>4573</v>
      </c>
    </row>
    <row r="4575" spans="7:7" x14ac:dyDescent="0.3">
      <c r="G4575" s="23">
        <v>4574</v>
      </c>
    </row>
    <row r="4576" spans="7:7" x14ac:dyDescent="0.3">
      <c r="G4576" s="23">
        <v>4575</v>
      </c>
    </row>
    <row r="4577" spans="7:7" x14ac:dyDescent="0.3">
      <c r="G4577" s="23">
        <v>4576</v>
      </c>
    </row>
    <row r="4578" spans="7:7" x14ac:dyDescent="0.3">
      <c r="G4578" s="23">
        <v>4577</v>
      </c>
    </row>
    <row r="4579" spans="7:7" x14ac:dyDescent="0.3">
      <c r="G4579" s="23">
        <v>4578</v>
      </c>
    </row>
    <row r="4580" spans="7:7" x14ac:dyDescent="0.3">
      <c r="G4580" s="23">
        <v>4579</v>
      </c>
    </row>
    <row r="4581" spans="7:7" x14ac:dyDescent="0.3">
      <c r="G4581" s="23">
        <v>4580</v>
      </c>
    </row>
    <row r="4582" spans="7:7" x14ac:dyDescent="0.3">
      <c r="G4582" s="23">
        <v>4581</v>
      </c>
    </row>
    <row r="4583" spans="7:7" x14ac:dyDescent="0.3">
      <c r="G4583" s="23">
        <v>4582</v>
      </c>
    </row>
    <row r="4584" spans="7:7" x14ac:dyDescent="0.3">
      <c r="G4584" s="23">
        <v>4583</v>
      </c>
    </row>
    <row r="4585" spans="7:7" x14ac:dyDescent="0.3">
      <c r="G4585" s="23">
        <v>4584</v>
      </c>
    </row>
    <row r="4586" spans="7:7" x14ac:dyDescent="0.3">
      <c r="G4586" s="23">
        <v>4585</v>
      </c>
    </row>
    <row r="4587" spans="7:7" x14ac:dyDescent="0.3">
      <c r="G4587" s="23">
        <v>4586</v>
      </c>
    </row>
    <row r="4588" spans="7:7" x14ac:dyDescent="0.3">
      <c r="G4588" s="23">
        <v>4587</v>
      </c>
    </row>
    <row r="4589" spans="7:7" x14ac:dyDescent="0.3">
      <c r="G4589" s="23">
        <v>4588</v>
      </c>
    </row>
    <row r="4590" spans="7:7" x14ac:dyDescent="0.3">
      <c r="G4590" s="23">
        <v>4589</v>
      </c>
    </row>
    <row r="4591" spans="7:7" x14ac:dyDescent="0.3">
      <c r="G4591" s="23">
        <v>4590</v>
      </c>
    </row>
    <row r="4592" spans="7:7" x14ac:dyDescent="0.3">
      <c r="G4592" s="23">
        <v>4591</v>
      </c>
    </row>
    <row r="4593" spans="7:7" x14ac:dyDescent="0.3">
      <c r="G4593" s="23">
        <v>4592</v>
      </c>
    </row>
    <row r="4594" spans="7:7" x14ac:dyDescent="0.3">
      <c r="G4594" s="23">
        <v>4593</v>
      </c>
    </row>
    <row r="4595" spans="7:7" x14ac:dyDescent="0.3">
      <c r="G4595" s="23">
        <v>4594</v>
      </c>
    </row>
    <row r="4596" spans="7:7" x14ac:dyDescent="0.3">
      <c r="G4596" s="23">
        <v>4595</v>
      </c>
    </row>
    <row r="4597" spans="7:7" x14ac:dyDescent="0.3">
      <c r="G4597" s="23">
        <v>4596</v>
      </c>
    </row>
    <row r="4598" spans="7:7" x14ac:dyDescent="0.3">
      <c r="G4598" s="23">
        <v>4597</v>
      </c>
    </row>
    <row r="4599" spans="7:7" x14ac:dyDescent="0.3">
      <c r="G4599" s="23">
        <v>4598</v>
      </c>
    </row>
    <row r="4600" spans="7:7" x14ac:dyDescent="0.3">
      <c r="G4600" s="23">
        <v>4599</v>
      </c>
    </row>
    <row r="4601" spans="7:7" x14ac:dyDescent="0.3">
      <c r="G4601" s="23">
        <v>4600</v>
      </c>
    </row>
    <row r="4602" spans="7:7" x14ac:dyDescent="0.3">
      <c r="G4602" s="23">
        <v>4601</v>
      </c>
    </row>
    <row r="4603" spans="7:7" x14ac:dyDescent="0.3">
      <c r="G4603" s="23">
        <v>4602</v>
      </c>
    </row>
    <row r="4604" spans="7:7" x14ac:dyDescent="0.3">
      <c r="G4604" s="23">
        <v>4603</v>
      </c>
    </row>
    <row r="4605" spans="7:7" x14ac:dyDescent="0.3">
      <c r="G4605" s="23">
        <v>4604</v>
      </c>
    </row>
    <row r="4606" spans="7:7" x14ac:dyDescent="0.3">
      <c r="G4606" s="23">
        <v>4605</v>
      </c>
    </row>
    <row r="4607" spans="7:7" x14ac:dyDescent="0.3">
      <c r="G4607" s="23">
        <v>4606</v>
      </c>
    </row>
    <row r="4608" spans="7:7" x14ac:dyDescent="0.3">
      <c r="G4608" s="23">
        <v>4607</v>
      </c>
    </row>
    <row r="4609" spans="7:7" x14ac:dyDescent="0.3">
      <c r="G4609" s="23">
        <v>4608</v>
      </c>
    </row>
    <row r="4610" spans="7:7" x14ac:dyDescent="0.3">
      <c r="G4610" s="23">
        <v>4609</v>
      </c>
    </row>
    <row r="4611" spans="7:7" x14ac:dyDescent="0.3">
      <c r="G4611" s="23">
        <v>4610</v>
      </c>
    </row>
    <row r="4612" spans="7:7" x14ac:dyDescent="0.3">
      <c r="G4612" s="23">
        <v>4611</v>
      </c>
    </row>
    <row r="4613" spans="7:7" x14ac:dyDescent="0.3">
      <c r="G4613" s="23">
        <v>4612</v>
      </c>
    </row>
    <row r="4614" spans="7:7" x14ac:dyDescent="0.3">
      <c r="G4614" s="23">
        <v>4613</v>
      </c>
    </row>
    <row r="4615" spans="7:7" x14ac:dyDescent="0.3">
      <c r="G4615" s="23">
        <v>4614</v>
      </c>
    </row>
    <row r="4616" spans="7:7" x14ac:dyDescent="0.3">
      <c r="G4616" s="23">
        <v>4615</v>
      </c>
    </row>
    <row r="4617" spans="7:7" x14ac:dyDescent="0.3">
      <c r="G4617" s="23">
        <v>4616</v>
      </c>
    </row>
    <row r="4618" spans="7:7" x14ac:dyDescent="0.3">
      <c r="G4618" s="23">
        <v>4617</v>
      </c>
    </row>
    <row r="4619" spans="7:7" x14ac:dyDescent="0.3">
      <c r="G4619" s="23">
        <v>4618</v>
      </c>
    </row>
    <row r="4620" spans="7:7" x14ac:dyDescent="0.3">
      <c r="G4620" s="23">
        <v>4619</v>
      </c>
    </row>
    <row r="4621" spans="7:7" x14ac:dyDescent="0.3">
      <c r="G4621" s="23">
        <v>4620</v>
      </c>
    </row>
    <row r="4622" spans="7:7" x14ac:dyDescent="0.3">
      <c r="G4622" s="23">
        <v>4621</v>
      </c>
    </row>
    <row r="4623" spans="7:7" x14ac:dyDescent="0.3">
      <c r="G4623" s="23">
        <v>4622</v>
      </c>
    </row>
    <row r="4624" spans="7:7" x14ac:dyDescent="0.3">
      <c r="G4624" s="23">
        <v>4623</v>
      </c>
    </row>
    <row r="4625" spans="7:7" x14ac:dyDescent="0.3">
      <c r="G4625" s="23">
        <v>4624</v>
      </c>
    </row>
    <row r="4626" spans="7:7" x14ac:dyDescent="0.3">
      <c r="G4626" s="23">
        <v>4625</v>
      </c>
    </row>
    <row r="4627" spans="7:7" x14ac:dyDescent="0.3">
      <c r="G4627" s="23">
        <v>4626</v>
      </c>
    </row>
    <row r="4628" spans="7:7" x14ac:dyDescent="0.3">
      <c r="G4628" s="23">
        <v>4627</v>
      </c>
    </row>
    <row r="4629" spans="7:7" x14ac:dyDescent="0.3">
      <c r="G4629" s="23">
        <v>4628</v>
      </c>
    </row>
    <row r="4630" spans="7:7" x14ac:dyDescent="0.3">
      <c r="G4630" s="23">
        <v>4629</v>
      </c>
    </row>
    <row r="4631" spans="7:7" x14ac:dyDescent="0.3">
      <c r="G4631" s="23">
        <v>4630</v>
      </c>
    </row>
    <row r="4632" spans="7:7" x14ac:dyDescent="0.3">
      <c r="G4632" s="23">
        <v>4631</v>
      </c>
    </row>
    <row r="4633" spans="7:7" x14ac:dyDescent="0.3">
      <c r="G4633" s="23">
        <v>4632</v>
      </c>
    </row>
    <row r="4634" spans="7:7" x14ac:dyDescent="0.3">
      <c r="G4634" s="23">
        <v>4633</v>
      </c>
    </row>
    <row r="4635" spans="7:7" x14ac:dyDescent="0.3">
      <c r="G4635" s="23">
        <v>4634</v>
      </c>
    </row>
    <row r="4636" spans="7:7" x14ac:dyDescent="0.3">
      <c r="G4636" s="23">
        <v>4635</v>
      </c>
    </row>
    <row r="4637" spans="7:7" x14ac:dyDescent="0.3">
      <c r="G4637" s="23">
        <v>4636</v>
      </c>
    </row>
    <row r="4638" spans="7:7" x14ac:dyDescent="0.3">
      <c r="G4638" s="23">
        <v>4637</v>
      </c>
    </row>
    <row r="4639" spans="7:7" x14ac:dyDescent="0.3">
      <c r="G4639" s="23">
        <v>4638</v>
      </c>
    </row>
    <row r="4640" spans="7:7" x14ac:dyDescent="0.3">
      <c r="G4640" s="23">
        <v>4639</v>
      </c>
    </row>
    <row r="4641" spans="7:7" x14ac:dyDescent="0.3">
      <c r="G4641" s="23">
        <v>4640</v>
      </c>
    </row>
    <row r="4642" spans="7:7" x14ac:dyDescent="0.3">
      <c r="G4642" s="23">
        <v>4641</v>
      </c>
    </row>
    <row r="4643" spans="7:7" x14ac:dyDescent="0.3">
      <c r="G4643" s="23">
        <v>4642</v>
      </c>
    </row>
    <row r="4644" spans="7:7" x14ac:dyDescent="0.3">
      <c r="G4644" s="23">
        <v>4643</v>
      </c>
    </row>
    <row r="4645" spans="7:7" x14ac:dyDescent="0.3">
      <c r="G4645" s="23">
        <v>4644</v>
      </c>
    </row>
    <row r="4646" spans="7:7" x14ac:dyDescent="0.3">
      <c r="G4646" s="23">
        <v>4645</v>
      </c>
    </row>
    <row r="4647" spans="7:7" x14ac:dyDescent="0.3">
      <c r="G4647" s="23">
        <v>4646</v>
      </c>
    </row>
    <row r="4648" spans="7:7" x14ac:dyDescent="0.3">
      <c r="G4648" s="23">
        <v>4647</v>
      </c>
    </row>
    <row r="4649" spans="7:7" x14ac:dyDescent="0.3">
      <c r="G4649" s="23">
        <v>4648</v>
      </c>
    </row>
    <row r="4650" spans="7:7" x14ac:dyDescent="0.3">
      <c r="G4650" s="23">
        <v>4649</v>
      </c>
    </row>
    <row r="4651" spans="7:7" x14ac:dyDescent="0.3">
      <c r="G4651" s="23">
        <v>4650</v>
      </c>
    </row>
    <row r="4652" spans="7:7" x14ac:dyDescent="0.3">
      <c r="G4652" s="23">
        <v>4651</v>
      </c>
    </row>
    <row r="4653" spans="7:7" x14ac:dyDescent="0.3">
      <c r="G4653" s="23">
        <v>4652</v>
      </c>
    </row>
    <row r="4654" spans="7:7" x14ac:dyDescent="0.3">
      <c r="G4654" s="23">
        <v>4653</v>
      </c>
    </row>
    <row r="4655" spans="7:7" x14ac:dyDescent="0.3">
      <c r="G4655" s="23">
        <v>4654</v>
      </c>
    </row>
    <row r="4656" spans="7:7" x14ac:dyDescent="0.3">
      <c r="G4656" s="23">
        <v>4655</v>
      </c>
    </row>
    <row r="4657" spans="7:7" x14ac:dyDescent="0.3">
      <c r="G4657" s="23">
        <v>4656</v>
      </c>
    </row>
    <row r="4658" spans="7:7" x14ac:dyDescent="0.3">
      <c r="G4658" s="23">
        <v>4657</v>
      </c>
    </row>
    <row r="4659" spans="7:7" x14ac:dyDescent="0.3">
      <c r="G4659" s="23">
        <v>4658</v>
      </c>
    </row>
    <row r="4660" spans="7:7" x14ac:dyDescent="0.3">
      <c r="G4660" s="23">
        <v>4659</v>
      </c>
    </row>
    <row r="4661" spans="7:7" x14ac:dyDescent="0.3">
      <c r="G4661" s="23">
        <v>4660</v>
      </c>
    </row>
    <row r="4662" spans="7:7" x14ac:dyDescent="0.3">
      <c r="G4662" s="23">
        <v>4661</v>
      </c>
    </row>
    <row r="4663" spans="7:7" x14ac:dyDescent="0.3">
      <c r="G4663" s="23">
        <v>4662</v>
      </c>
    </row>
    <row r="4664" spans="7:7" x14ac:dyDescent="0.3">
      <c r="G4664" s="23">
        <v>4663</v>
      </c>
    </row>
    <row r="4665" spans="7:7" x14ac:dyDescent="0.3">
      <c r="G4665" s="23">
        <v>4664</v>
      </c>
    </row>
    <row r="4666" spans="7:7" x14ac:dyDescent="0.3">
      <c r="G4666" s="23">
        <v>4665</v>
      </c>
    </row>
    <row r="4667" spans="7:7" x14ac:dyDescent="0.3">
      <c r="G4667" s="23">
        <v>4666</v>
      </c>
    </row>
    <row r="4668" spans="7:7" x14ac:dyDescent="0.3">
      <c r="G4668" s="23">
        <v>4667</v>
      </c>
    </row>
    <row r="4669" spans="7:7" x14ac:dyDescent="0.3">
      <c r="G4669" s="23">
        <v>4668</v>
      </c>
    </row>
    <row r="4670" spans="7:7" x14ac:dyDescent="0.3">
      <c r="G4670" s="23">
        <v>4669</v>
      </c>
    </row>
    <row r="4671" spans="7:7" x14ac:dyDescent="0.3">
      <c r="G4671" s="23">
        <v>4670</v>
      </c>
    </row>
    <row r="4672" spans="7:7" x14ac:dyDescent="0.3">
      <c r="G4672" s="23">
        <v>4671</v>
      </c>
    </row>
    <row r="4673" spans="7:7" x14ac:dyDescent="0.3">
      <c r="G4673" s="23">
        <v>4672</v>
      </c>
    </row>
    <row r="4674" spans="7:7" x14ac:dyDescent="0.3">
      <c r="G4674" s="23">
        <v>4673</v>
      </c>
    </row>
    <row r="4675" spans="7:7" x14ac:dyDescent="0.3">
      <c r="G4675" s="23">
        <v>4674</v>
      </c>
    </row>
    <row r="4676" spans="7:7" x14ac:dyDescent="0.3">
      <c r="G4676" s="23">
        <v>4675</v>
      </c>
    </row>
    <row r="4677" spans="7:7" x14ac:dyDescent="0.3">
      <c r="G4677" s="23">
        <v>4676</v>
      </c>
    </row>
    <row r="4678" spans="7:7" x14ac:dyDescent="0.3">
      <c r="G4678" s="23">
        <v>4677</v>
      </c>
    </row>
    <row r="4679" spans="7:7" x14ac:dyDescent="0.3">
      <c r="G4679" s="23">
        <v>4678</v>
      </c>
    </row>
    <row r="4680" spans="7:7" x14ac:dyDescent="0.3">
      <c r="G4680" s="23">
        <v>4679</v>
      </c>
    </row>
    <row r="4681" spans="7:7" x14ac:dyDescent="0.3">
      <c r="G4681" s="23">
        <v>4680</v>
      </c>
    </row>
    <row r="4682" spans="7:7" x14ac:dyDescent="0.3">
      <c r="G4682" s="23">
        <v>4681</v>
      </c>
    </row>
    <row r="4683" spans="7:7" x14ac:dyDescent="0.3">
      <c r="G4683" s="23">
        <v>4682</v>
      </c>
    </row>
    <row r="4684" spans="7:7" x14ac:dyDescent="0.3">
      <c r="G4684" s="23">
        <v>4683</v>
      </c>
    </row>
    <row r="4685" spans="7:7" x14ac:dyDescent="0.3">
      <c r="G4685" s="23">
        <v>4684</v>
      </c>
    </row>
    <row r="4686" spans="7:7" x14ac:dyDescent="0.3">
      <c r="G4686" s="23">
        <v>4685</v>
      </c>
    </row>
    <row r="4687" spans="7:7" x14ac:dyDescent="0.3">
      <c r="G4687" s="23">
        <v>4686</v>
      </c>
    </row>
    <row r="4688" spans="7:7" x14ac:dyDescent="0.3">
      <c r="G4688" s="23">
        <v>4687</v>
      </c>
    </row>
    <row r="4689" spans="7:7" x14ac:dyDescent="0.3">
      <c r="G4689" s="23">
        <v>4688</v>
      </c>
    </row>
    <row r="4690" spans="7:7" x14ac:dyDescent="0.3">
      <c r="G4690" s="23">
        <v>4689</v>
      </c>
    </row>
    <row r="4691" spans="7:7" x14ac:dyDescent="0.3">
      <c r="G4691" s="23">
        <v>4690</v>
      </c>
    </row>
    <row r="4692" spans="7:7" x14ac:dyDescent="0.3">
      <c r="G4692" s="23">
        <v>4691</v>
      </c>
    </row>
    <row r="4693" spans="7:7" x14ac:dyDescent="0.3">
      <c r="G4693" s="23">
        <v>4692</v>
      </c>
    </row>
    <row r="4694" spans="7:7" x14ac:dyDescent="0.3">
      <c r="G4694" s="23">
        <v>4693</v>
      </c>
    </row>
    <row r="4695" spans="7:7" x14ac:dyDescent="0.3">
      <c r="G4695" s="23">
        <v>4694</v>
      </c>
    </row>
    <row r="4696" spans="7:7" x14ac:dyDescent="0.3">
      <c r="G4696" s="23">
        <v>4695</v>
      </c>
    </row>
    <row r="4697" spans="7:7" x14ac:dyDescent="0.3">
      <c r="G4697" s="23">
        <v>4696</v>
      </c>
    </row>
    <row r="4698" spans="7:7" x14ac:dyDescent="0.3">
      <c r="G4698" s="23">
        <v>4697</v>
      </c>
    </row>
    <row r="4699" spans="7:7" x14ac:dyDescent="0.3">
      <c r="G4699" s="23">
        <v>4698</v>
      </c>
    </row>
    <row r="4700" spans="7:7" x14ac:dyDescent="0.3">
      <c r="G4700" s="23">
        <v>4699</v>
      </c>
    </row>
    <row r="4701" spans="7:7" x14ac:dyDescent="0.3">
      <c r="G4701" s="23">
        <v>4700</v>
      </c>
    </row>
    <row r="4702" spans="7:7" x14ac:dyDescent="0.3">
      <c r="G4702" s="23">
        <v>4701</v>
      </c>
    </row>
    <row r="4703" spans="7:7" x14ac:dyDescent="0.3">
      <c r="G4703" s="23">
        <v>4702</v>
      </c>
    </row>
    <row r="4704" spans="7:7" x14ac:dyDescent="0.3">
      <c r="G4704" s="23">
        <v>4703</v>
      </c>
    </row>
    <row r="4705" spans="7:7" x14ac:dyDescent="0.3">
      <c r="G4705" s="23">
        <v>4704</v>
      </c>
    </row>
    <row r="4706" spans="7:7" x14ac:dyDescent="0.3">
      <c r="G4706" s="23">
        <v>4705</v>
      </c>
    </row>
    <row r="4707" spans="7:7" x14ac:dyDescent="0.3">
      <c r="G4707" s="23">
        <v>4706</v>
      </c>
    </row>
    <row r="4708" spans="7:7" x14ac:dyDescent="0.3">
      <c r="G4708" s="23">
        <v>4707</v>
      </c>
    </row>
    <row r="4709" spans="7:7" x14ac:dyDescent="0.3">
      <c r="G4709" s="23">
        <v>4708</v>
      </c>
    </row>
    <row r="4710" spans="7:7" x14ac:dyDescent="0.3">
      <c r="G4710" s="23">
        <v>4709</v>
      </c>
    </row>
    <row r="4711" spans="7:7" x14ac:dyDescent="0.3">
      <c r="G4711" s="23">
        <v>4710</v>
      </c>
    </row>
    <row r="4712" spans="7:7" x14ac:dyDescent="0.3">
      <c r="G4712" s="23">
        <v>4711</v>
      </c>
    </row>
    <row r="4713" spans="7:7" x14ac:dyDescent="0.3">
      <c r="G4713" s="23">
        <v>4712</v>
      </c>
    </row>
    <row r="4714" spans="7:7" x14ac:dyDescent="0.3">
      <c r="G4714" s="23">
        <v>4713</v>
      </c>
    </row>
    <row r="4715" spans="7:7" x14ac:dyDescent="0.3">
      <c r="G4715" s="23">
        <v>4714</v>
      </c>
    </row>
    <row r="4716" spans="7:7" x14ac:dyDescent="0.3">
      <c r="G4716" s="23">
        <v>4715</v>
      </c>
    </row>
    <row r="4717" spans="7:7" x14ac:dyDescent="0.3">
      <c r="G4717" s="23">
        <v>4716</v>
      </c>
    </row>
    <row r="4718" spans="7:7" x14ac:dyDescent="0.3">
      <c r="G4718" s="23">
        <v>4717</v>
      </c>
    </row>
    <row r="4719" spans="7:7" x14ac:dyDescent="0.3">
      <c r="G4719" s="23">
        <v>4718</v>
      </c>
    </row>
    <row r="4720" spans="7:7" x14ac:dyDescent="0.3">
      <c r="G4720" s="23">
        <v>4719</v>
      </c>
    </row>
    <row r="4721" spans="7:7" x14ac:dyDescent="0.3">
      <c r="G4721" s="23">
        <v>4720</v>
      </c>
    </row>
    <row r="4722" spans="7:7" x14ac:dyDescent="0.3">
      <c r="G4722" s="23">
        <v>4721</v>
      </c>
    </row>
    <row r="4723" spans="7:7" x14ac:dyDescent="0.3">
      <c r="G4723" s="23">
        <v>4722</v>
      </c>
    </row>
    <row r="4724" spans="7:7" x14ac:dyDescent="0.3">
      <c r="G4724" s="23">
        <v>4723</v>
      </c>
    </row>
    <row r="4725" spans="7:7" x14ac:dyDescent="0.3">
      <c r="G4725" s="23">
        <v>4724</v>
      </c>
    </row>
    <row r="4726" spans="7:7" x14ac:dyDescent="0.3">
      <c r="G4726" s="23">
        <v>4725</v>
      </c>
    </row>
    <row r="4727" spans="7:7" x14ac:dyDescent="0.3">
      <c r="G4727" s="23">
        <v>4726</v>
      </c>
    </row>
    <row r="4728" spans="7:7" x14ac:dyDescent="0.3">
      <c r="G4728" s="23">
        <v>4727</v>
      </c>
    </row>
    <row r="4729" spans="7:7" x14ac:dyDescent="0.3">
      <c r="G4729" s="23">
        <v>4728</v>
      </c>
    </row>
    <row r="4730" spans="7:7" x14ac:dyDescent="0.3">
      <c r="G4730" s="23">
        <v>4729</v>
      </c>
    </row>
    <row r="4731" spans="7:7" x14ac:dyDescent="0.3">
      <c r="G4731" s="23">
        <v>4730</v>
      </c>
    </row>
    <row r="4732" spans="7:7" x14ac:dyDescent="0.3">
      <c r="G4732" s="23">
        <v>4731</v>
      </c>
    </row>
    <row r="4733" spans="7:7" x14ac:dyDescent="0.3">
      <c r="G4733" s="23">
        <v>4732</v>
      </c>
    </row>
    <row r="4734" spans="7:7" x14ac:dyDescent="0.3">
      <c r="G4734" s="23">
        <v>4733</v>
      </c>
    </row>
    <row r="4735" spans="7:7" x14ac:dyDescent="0.3">
      <c r="G4735" s="23">
        <v>4734</v>
      </c>
    </row>
    <row r="4736" spans="7:7" x14ac:dyDescent="0.3">
      <c r="G4736" s="23">
        <v>4735</v>
      </c>
    </row>
    <row r="4737" spans="7:7" x14ac:dyDescent="0.3">
      <c r="G4737" s="23">
        <v>4736</v>
      </c>
    </row>
    <row r="4738" spans="7:7" x14ac:dyDescent="0.3">
      <c r="G4738" s="23">
        <v>4737</v>
      </c>
    </row>
    <row r="4739" spans="7:7" x14ac:dyDescent="0.3">
      <c r="G4739" s="23">
        <v>4738</v>
      </c>
    </row>
    <row r="4740" spans="7:7" x14ac:dyDescent="0.3">
      <c r="G4740" s="23">
        <v>4739</v>
      </c>
    </row>
    <row r="4741" spans="7:7" x14ac:dyDescent="0.3">
      <c r="G4741" s="23">
        <v>4740</v>
      </c>
    </row>
    <row r="4742" spans="7:7" x14ac:dyDescent="0.3">
      <c r="G4742" s="23">
        <v>4741</v>
      </c>
    </row>
    <row r="4743" spans="7:7" x14ac:dyDescent="0.3">
      <c r="G4743" s="23">
        <v>4742</v>
      </c>
    </row>
    <row r="4744" spans="7:7" x14ac:dyDescent="0.3">
      <c r="G4744" s="23">
        <v>4743</v>
      </c>
    </row>
    <row r="4745" spans="7:7" x14ac:dyDescent="0.3">
      <c r="G4745" s="23">
        <v>4744</v>
      </c>
    </row>
    <row r="4746" spans="7:7" x14ac:dyDescent="0.3">
      <c r="G4746" s="23">
        <v>4745</v>
      </c>
    </row>
    <row r="4747" spans="7:7" x14ac:dyDescent="0.3">
      <c r="G4747" s="23">
        <v>4746</v>
      </c>
    </row>
    <row r="4748" spans="7:7" x14ac:dyDescent="0.3">
      <c r="G4748" s="23">
        <v>4747</v>
      </c>
    </row>
    <row r="4749" spans="7:7" x14ac:dyDescent="0.3">
      <c r="G4749" s="23">
        <v>4748</v>
      </c>
    </row>
    <row r="4750" spans="7:7" x14ac:dyDescent="0.3">
      <c r="G4750" s="23">
        <v>4749</v>
      </c>
    </row>
    <row r="4751" spans="7:7" x14ac:dyDescent="0.3">
      <c r="G4751" s="23">
        <v>4750</v>
      </c>
    </row>
    <row r="4752" spans="7:7" x14ac:dyDescent="0.3">
      <c r="G4752" s="23">
        <v>4751</v>
      </c>
    </row>
    <row r="4753" spans="7:7" x14ac:dyDescent="0.3">
      <c r="G4753" s="23">
        <v>4752</v>
      </c>
    </row>
    <row r="4754" spans="7:7" x14ac:dyDescent="0.3">
      <c r="G4754" s="23">
        <v>4753</v>
      </c>
    </row>
    <row r="4755" spans="7:7" x14ac:dyDescent="0.3">
      <c r="G4755" s="23">
        <v>4754</v>
      </c>
    </row>
    <row r="4756" spans="7:7" x14ac:dyDescent="0.3">
      <c r="G4756" s="23">
        <v>4755</v>
      </c>
    </row>
    <row r="4757" spans="7:7" x14ac:dyDescent="0.3">
      <c r="G4757" s="23">
        <v>4756</v>
      </c>
    </row>
    <row r="4758" spans="7:7" x14ac:dyDescent="0.3">
      <c r="G4758" s="23">
        <v>4757</v>
      </c>
    </row>
    <row r="4759" spans="7:7" x14ac:dyDescent="0.3">
      <c r="G4759" s="23">
        <v>4758</v>
      </c>
    </row>
    <row r="4760" spans="7:7" x14ac:dyDescent="0.3">
      <c r="G4760" s="23">
        <v>4759</v>
      </c>
    </row>
    <row r="4761" spans="7:7" x14ac:dyDescent="0.3">
      <c r="G4761" s="23">
        <v>4760</v>
      </c>
    </row>
    <row r="4762" spans="7:7" x14ac:dyDescent="0.3">
      <c r="G4762" s="23">
        <v>4761</v>
      </c>
    </row>
    <row r="4763" spans="7:7" x14ac:dyDescent="0.3">
      <c r="G4763" s="23">
        <v>4762</v>
      </c>
    </row>
    <row r="4764" spans="7:7" x14ac:dyDescent="0.3">
      <c r="G4764" s="23">
        <v>4763</v>
      </c>
    </row>
    <row r="4765" spans="7:7" x14ac:dyDescent="0.3">
      <c r="G4765" s="23">
        <v>4764</v>
      </c>
    </row>
    <row r="4766" spans="7:7" x14ac:dyDescent="0.3">
      <c r="G4766" s="23">
        <v>4765</v>
      </c>
    </row>
    <row r="4767" spans="7:7" x14ac:dyDescent="0.3">
      <c r="G4767" s="23">
        <v>4766</v>
      </c>
    </row>
    <row r="4768" spans="7:7" x14ac:dyDescent="0.3">
      <c r="G4768" s="23">
        <v>4767</v>
      </c>
    </row>
    <row r="4769" spans="7:7" x14ac:dyDescent="0.3">
      <c r="G4769" s="23">
        <v>4768</v>
      </c>
    </row>
    <row r="4770" spans="7:7" x14ac:dyDescent="0.3">
      <c r="G4770" s="23">
        <v>4769</v>
      </c>
    </row>
    <row r="4771" spans="7:7" x14ac:dyDescent="0.3">
      <c r="G4771" s="23">
        <v>4770</v>
      </c>
    </row>
    <row r="4772" spans="7:7" x14ac:dyDescent="0.3">
      <c r="G4772" s="23">
        <v>4771</v>
      </c>
    </row>
    <row r="4773" spans="7:7" x14ac:dyDescent="0.3">
      <c r="G4773" s="23">
        <v>4772</v>
      </c>
    </row>
    <row r="4774" spans="7:7" x14ac:dyDescent="0.3">
      <c r="G4774" s="23">
        <v>4773</v>
      </c>
    </row>
    <row r="4775" spans="7:7" x14ac:dyDescent="0.3">
      <c r="G4775" s="23">
        <v>4774</v>
      </c>
    </row>
    <row r="4776" spans="7:7" x14ac:dyDescent="0.3">
      <c r="G4776" s="23">
        <v>4775</v>
      </c>
    </row>
    <row r="4777" spans="7:7" x14ac:dyDescent="0.3">
      <c r="G4777" s="23">
        <v>4776</v>
      </c>
    </row>
    <row r="4778" spans="7:7" x14ac:dyDescent="0.3">
      <c r="G4778" s="23">
        <v>4777</v>
      </c>
    </row>
    <row r="4779" spans="7:7" x14ac:dyDescent="0.3">
      <c r="G4779" s="23">
        <v>4778</v>
      </c>
    </row>
    <row r="4780" spans="7:7" x14ac:dyDescent="0.3">
      <c r="G4780" s="23">
        <v>4779</v>
      </c>
    </row>
    <row r="4781" spans="7:7" x14ac:dyDescent="0.3">
      <c r="G4781" s="23">
        <v>4780</v>
      </c>
    </row>
    <row r="4782" spans="7:7" x14ac:dyDescent="0.3">
      <c r="G4782" s="23">
        <v>4781</v>
      </c>
    </row>
    <row r="4783" spans="7:7" x14ac:dyDescent="0.3">
      <c r="G4783" s="23">
        <v>4782</v>
      </c>
    </row>
    <row r="4784" spans="7:7" x14ac:dyDescent="0.3">
      <c r="G4784" s="23">
        <v>4783</v>
      </c>
    </row>
    <row r="4785" spans="7:7" x14ac:dyDescent="0.3">
      <c r="G4785" s="23">
        <v>4784</v>
      </c>
    </row>
    <row r="4786" spans="7:7" x14ac:dyDescent="0.3">
      <c r="G4786" s="23">
        <v>4785</v>
      </c>
    </row>
    <row r="4787" spans="7:7" x14ac:dyDescent="0.3">
      <c r="G4787" s="23">
        <v>4786</v>
      </c>
    </row>
    <row r="4788" spans="7:7" x14ac:dyDescent="0.3">
      <c r="G4788" s="23">
        <v>4787</v>
      </c>
    </row>
    <row r="4789" spans="7:7" x14ac:dyDescent="0.3">
      <c r="G4789" s="23">
        <v>4788</v>
      </c>
    </row>
    <row r="4790" spans="7:7" x14ac:dyDescent="0.3">
      <c r="G4790" s="23">
        <v>4789</v>
      </c>
    </row>
    <row r="4791" spans="7:7" x14ac:dyDescent="0.3">
      <c r="G4791" s="23">
        <v>4790</v>
      </c>
    </row>
    <row r="4792" spans="7:7" x14ac:dyDescent="0.3">
      <c r="G4792" s="23">
        <v>4791</v>
      </c>
    </row>
    <row r="4793" spans="7:7" x14ac:dyDescent="0.3">
      <c r="G4793" s="23">
        <v>4792</v>
      </c>
    </row>
    <row r="4794" spans="7:7" x14ac:dyDescent="0.3">
      <c r="G4794" s="23">
        <v>4793</v>
      </c>
    </row>
    <row r="4795" spans="7:7" x14ac:dyDescent="0.3">
      <c r="G4795" s="23">
        <v>4794</v>
      </c>
    </row>
    <row r="4796" spans="7:7" x14ac:dyDescent="0.3">
      <c r="G4796" s="23">
        <v>4795</v>
      </c>
    </row>
    <row r="4797" spans="7:7" x14ac:dyDescent="0.3">
      <c r="G4797" s="23">
        <v>4796</v>
      </c>
    </row>
    <row r="4798" spans="7:7" x14ac:dyDescent="0.3">
      <c r="G4798" s="23">
        <v>4797</v>
      </c>
    </row>
    <row r="4799" spans="7:7" x14ac:dyDescent="0.3">
      <c r="G4799" s="23">
        <v>4798</v>
      </c>
    </row>
    <row r="4800" spans="7:7" x14ac:dyDescent="0.3">
      <c r="G4800" s="23">
        <v>4799</v>
      </c>
    </row>
    <row r="4801" spans="7:7" x14ac:dyDescent="0.3">
      <c r="G4801" s="23">
        <v>4800</v>
      </c>
    </row>
    <row r="4802" spans="7:7" x14ac:dyDescent="0.3">
      <c r="G4802" s="23">
        <v>4801</v>
      </c>
    </row>
    <row r="4803" spans="7:7" x14ac:dyDescent="0.3">
      <c r="G4803" s="23">
        <v>4802</v>
      </c>
    </row>
    <row r="4804" spans="7:7" x14ac:dyDescent="0.3">
      <c r="G4804" s="23">
        <v>4803</v>
      </c>
    </row>
    <row r="4805" spans="7:7" x14ac:dyDescent="0.3">
      <c r="G4805" s="23">
        <v>4804</v>
      </c>
    </row>
    <row r="4806" spans="7:7" x14ac:dyDescent="0.3">
      <c r="G4806" s="23">
        <v>4805</v>
      </c>
    </row>
    <row r="4807" spans="7:7" x14ac:dyDescent="0.3">
      <c r="G4807" s="23">
        <v>4806</v>
      </c>
    </row>
    <row r="4808" spans="7:7" x14ac:dyDescent="0.3">
      <c r="G4808" s="23">
        <v>4807</v>
      </c>
    </row>
    <row r="4809" spans="7:7" x14ac:dyDescent="0.3">
      <c r="G4809" s="23">
        <v>4808</v>
      </c>
    </row>
    <row r="4810" spans="7:7" x14ac:dyDescent="0.3">
      <c r="G4810" s="23">
        <v>4809</v>
      </c>
    </row>
    <row r="4811" spans="7:7" x14ac:dyDescent="0.3">
      <c r="G4811" s="23">
        <v>4810</v>
      </c>
    </row>
    <row r="4812" spans="7:7" x14ac:dyDescent="0.3">
      <c r="G4812" s="23">
        <v>4811</v>
      </c>
    </row>
    <row r="4813" spans="7:7" x14ac:dyDescent="0.3">
      <c r="G4813" s="23">
        <v>4812</v>
      </c>
    </row>
    <row r="4814" spans="7:7" x14ac:dyDescent="0.3">
      <c r="G4814" s="23">
        <v>4813</v>
      </c>
    </row>
    <row r="4815" spans="7:7" x14ac:dyDescent="0.3">
      <c r="G4815" s="23">
        <v>4814</v>
      </c>
    </row>
    <row r="4816" spans="7:7" x14ac:dyDescent="0.3">
      <c r="G4816" s="23">
        <v>4815</v>
      </c>
    </row>
    <row r="4817" spans="7:7" x14ac:dyDescent="0.3">
      <c r="G4817" s="23">
        <v>4816</v>
      </c>
    </row>
    <row r="4818" spans="7:7" x14ac:dyDescent="0.3">
      <c r="G4818" s="23">
        <v>4817</v>
      </c>
    </row>
    <row r="4819" spans="7:7" x14ac:dyDescent="0.3">
      <c r="G4819" s="23">
        <v>4818</v>
      </c>
    </row>
    <row r="4820" spans="7:7" x14ac:dyDescent="0.3">
      <c r="G4820" s="23">
        <v>4819</v>
      </c>
    </row>
    <row r="4821" spans="7:7" x14ac:dyDescent="0.3">
      <c r="G4821" s="23">
        <v>4820</v>
      </c>
    </row>
    <row r="4822" spans="7:7" x14ac:dyDescent="0.3">
      <c r="G4822" s="23">
        <v>4821</v>
      </c>
    </row>
    <row r="4823" spans="7:7" x14ac:dyDescent="0.3">
      <c r="G4823" s="23">
        <v>4822</v>
      </c>
    </row>
    <row r="4824" spans="7:7" x14ac:dyDescent="0.3">
      <c r="G4824" s="23">
        <v>4823</v>
      </c>
    </row>
    <row r="4825" spans="7:7" x14ac:dyDescent="0.3">
      <c r="G4825" s="23">
        <v>4824</v>
      </c>
    </row>
    <row r="4826" spans="7:7" x14ac:dyDescent="0.3">
      <c r="G4826" s="23">
        <v>4825</v>
      </c>
    </row>
    <row r="4827" spans="7:7" x14ac:dyDescent="0.3">
      <c r="G4827" s="23">
        <v>4826</v>
      </c>
    </row>
    <row r="4828" spans="7:7" x14ac:dyDescent="0.3">
      <c r="G4828" s="23">
        <v>4827</v>
      </c>
    </row>
    <row r="4829" spans="7:7" x14ac:dyDescent="0.3">
      <c r="G4829" s="23">
        <v>4828</v>
      </c>
    </row>
    <row r="4830" spans="7:7" x14ac:dyDescent="0.3">
      <c r="G4830" s="23">
        <v>4829</v>
      </c>
    </row>
    <row r="4831" spans="7:7" x14ac:dyDescent="0.3">
      <c r="G4831" s="23">
        <v>4830</v>
      </c>
    </row>
    <row r="4832" spans="7:7" x14ac:dyDescent="0.3">
      <c r="G4832" s="23">
        <v>4831</v>
      </c>
    </row>
    <row r="4833" spans="7:7" x14ac:dyDescent="0.3">
      <c r="G4833" s="23">
        <v>4832</v>
      </c>
    </row>
    <row r="4834" spans="7:7" x14ac:dyDescent="0.3">
      <c r="G4834" s="23">
        <v>4833</v>
      </c>
    </row>
    <row r="4835" spans="7:7" x14ac:dyDescent="0.3">
      <c r="G4835" s="23">
        <v>4834</v>
      </c>
    </row>
    <row r="4836" spans="7:7" x14ac:dyDescent="0.3">
      <c r="G4836" s="23">
        <v>4835</v>
      </c>
    </row>
    <row r="4837" spans="7:7" x14ac:dyDescent="0.3">
      <c r="G4837" s="23">
        <v>4836</v>
      </c>
    </row>
    <row r="4838" spans="7:7" x14ac:dyDescent="0.3">
      <c r="G4838" s="23">
        <v>4837</v>
      </c>
    </row>
    <row r="4839" spans="7:7" x14ac:dyDescent="0.3">
      <c r="G4839" s="23">
        <v>4838</v>
      </c>
    </row>
    <row r="4840" spans="7:7" x14ac:dyDescent="0.3">
      <c r="G4840" s="23">
        <v>4839</v>
      </c>
    </row>
    <row r="4841" spans="7:7" x14ac:dyDescent="0.3">
      <c r="G4841" s="23">
        <v>4840</v>
      </c>
    </row>
    <row r="4842" spans="7:7" x14ac:dyDescent="0.3">
      <c r="G4842" s="23">
        <v>4841</v>
      </c>
    </row>
    <row r="4843" spans="7:7" x14ac:dyDescent="0.3">
      <c r="G4843" s="23">
        <v>4842</v>
      </c>
    </row>
    <row r="4844" spans="7:7" x14ac:dyDescent="0.3">
      <c r="G4844" s="23">
        <v>4843</v>
      </c>
    </row>
    <row r="4845" spans="7:7" x14ac:dyDescent="0.3">
      <c r="G4845" s="23">
        <v>4844</v>
      </c>
    </row>
    <row r="4846" spans="7:7" x14ac:dyDescent="0.3">
      <c r="G4846" s="23">
        <v>4845</v>
      </c>
    </row>
    <row r="4847" spans="7:7" x14ac:dyDescent="0.3">
      <c r="G4847" s="23">
        <v>4846</v>
      </c>
    </row>
    <row r="4848" spans="7:7" x14ac:dyDescent="0.3">
      <c r="G4848" s="23">
        <v>4847</v>
      </c>
    </row>
    <row r="4849" spans="7:7" x14ac:dyDescent="0.3">
      <c r="G4849" s="23">
        <v>4848</v>
      </c>
    </row>
    <row r="4850" spans="7:7" x14ac:dyDescent="0.3">
      <c r="G4850" s="23">
        <v>4849</v>
      </c>
    </row>
    <row r="4851" spans="7:7" x14ac:dyDescent="0.3">
      <c r="G4851" s="23">
        <v>4850</v>
      </c>
    </row>
    <row r="4852" spans="7:7" x14ac:dyDescent="0.3">
      <c r="G4852" s="23">
        <v>4851</v>
      </c>
    </row>
    <row r="4853" spans="7:7" x14ac:dyDescent="0.3">
      <c r="G4853" s="23">
        <v>4852</v>
      </c>
    </row>
    <row r="4854" spans="7:7" x14ac:dyDescent="0.3">
      <c r="G4854" s="23">
        <v>4853</v>
      </c>
    </row>
    <row r="4855" spans="7:7" x14ac:dyDescent="0.3">
      <c r="G4855" s="23">
        <v>4854</v>
      </c>
    </row>
    <row r="4856" spans="7:7" x14ac:dyDescent="0.3">
      <c r="G4856" s="23">
        <v>4855</v>
      </c>
    </row>
    <row r="4857" spans="7:7" x14ac:dyDescent="0.3">
      <c r="G4857" s="23">
        <v>4856</v>
      </c>
    </row>
    <row r="4858" spans="7:7" x14ac:dyDescent="0.3">
      <c r="G4858" s="23">
        <v>4857</v>
      </c>
    </row>
    <row r="4859" spans="7:7" x14ac:dyDescent="0.3">
      <c r="G4859" s="23">
        <v>4858</v>
      </c>
    </row>
    <row r="4860" spans="7:7" x14ac:dyDescent="0.3">
      <c r="G4860" s="23">
        <v>4859</v>
      </c>
    </row>
    <row r="4861" spans="7:7" x14ac:dyDescent="0.3">
      <c r="G4861" s="23">
        <v>4860</v>
      </c>
    </row>
    <row r="4862" spans="7:7" x14ac:dyDescent="0.3">
      <c r="G4862" s="23">
        <v>4861</v>
      </c>
    </row>
    <row r="4863" spans="7:7" x14ac:dyDescent="0.3">
      <c r="G4863" s="23">
        <v>4862</v>
      </c>
    </row>
    <row r="4864" spans="7:7" x14ac:dyDescent="0.3">
      <c r="G4864" s="23">
        <v>4863</v>
      </c>
    </row>
    <row r="4865" spans="7:7" x14ac:dyDescent="0.3">
      <c r="G4865" s="23">
        <v>4864</v>
      </c>
    </row>
    <row r="4866" spans="7:7" x14ac:dyDescent="0.3">
      <c r="G4866" s="23">
        <v>4865</v>
      </c>
    </row>
    <row r="4867" spans="7:7" x14ac:dyDescent="0.3">
      <c r="G4867" s="23">
        <v>4866</v>
      </c>
    </row>
    <row r="4868" spans="7:7" x14ac:dyDescent="0.3">
      <c r="G4868" s="23">
        <v>4867</v>
      </c>
    </row>
    <row r="4869" spans="7:7" x14ac:dyDescent="0.3">
      <c r="G4869" s="23">
        <v>4868</v>
      </c>
    </row>
    <row r="4870" spans="7:7" x14ac:dyDescent="0.3">
      <c r="G4870" s="23">
        <v>4869</v>
      </c>
    </row>
    <row r="4871" spans="7:7" x14ac:dyDescent="0.3">
      <c r="G4871" s="23">
        <v>4870</v>
      </c>
    </row>
    <row r="4872" spans="7:7" x14ac:dyDescent="0.3">
      <c r="G4872" s="23">
        <v>4871</v>
      </c>
    </row>
    <row r="4873" spans="7:7" x14ac:dyDescent="0.3">
      <c r="G4873" s="23">
        <v>4872</v>
      </c>
    </row>
    <row r="4874" spans="7:7" x14ac:dyDescent="0.3">
      <c r="G4874" s="23">
        <v>4873</v>
      </c>
    </row>
    <row r="4875" spans="7:7" x14ac:dyDescent="0.3">
      <c r="G4875" s="23">
        <v>4874</v>
      </c>
    </row>
    <row r="4876" spans="7:7" x14ac:dyDescent="0.3">
      <c r="G4876" s="23">
        <v>4875</v>
      </c>
    </row>
    <row r="4877" spans="7:7" x14ac:dyDescent="0.3">
      <c r="G4877" s="23">
        <v>4876</v>
      </c>
    </row>
    <row r="4878" spans="7:7" x14ac:dyDescent="0.3">
      <c r="G4878" s="23">
        <v>4877</v>
      </c>
    </row>
    <row r="4879" spans="7:7" x14ac:dyDescent="0.3">
      <c r="G4879" s="23">
        <v>4878</v>
      </c>
    </row>
    <row r="4880" spans="7:7" x14ac:dyDescent="0.3">
      <c r="G4880" s="23">
        <v>4879</v>
      </c>
    </row>
    <row r="4881" spans="7:7" x14ac:dyDescent="0.3">
      <c r="G4881" s="23">
        <v>4880</v>
      </c>
    </row>
    <row r="4882" spans="7:7" x14ac:dyDescent="0.3">
      <c r="G4882" s="23">
        <v>4881</v>
      </c>
    </row>
    <row r="4883" spans="7:7" x14ac:dyDescent="0.3">
      <c r="G4883" s="23">
        <v>4882</v>
      </c>
    </row>
    <row r="4884" spans="7:7" x14ac:dyDescent="0.3">
      <c r="G4884" s="23">
        <v>4883</v>
      </c>
    </row>
    <row r="4885" spans="7:7" x14ac:dyDescent="0.3">
      <c r="G4885" s="23">
        <v>4884</v>
      </c>
    </row>
    <row r="4886" spans="7:7" x14ac:dyDescent="0.3">
      <c r="G4886" s="23">
        <v>4885</v>
      </c>
    </row>
    <row r="4887" spans="7:7" x14ac:dyDescent="0.3">
      <c r="G4887" s="23">
        <v>4886</v>
      </c>
    </row>
    <row r="4888" spans="7:7" x14ac:dyDescent="0.3">
      <c r="G4888" s="23">
        <v>4887</v>
      </c>
    </row>
    <row r="4889" spans="7:7" x14ac:dyDescent="0.3">
      <c r="G4889" s="23">
        <v>4888</v>
      </c>
    </row>
    <row r="4890" spans="7:7" x14ac:dyDescent="0.3">
      <c r="G4890" s="23">
        <v>4889</v>
      </c>
    </row>
    <row r="4891" spans="7:7" x14ac:dyDescent="0.3">
      <c r="G4891" s="23">
        <v>4890</v>
      </c>
    </row>
    <row r="4892" spans="7:7" x14ac:dyDescent="0.3">
      <c r="G4892" s="23">
        <v>4891</v>
      </c>
    </row>
    <row r="4893" spans="7:7" x14ac:dyDescent="0.3">
      <c r="G4893" s="23">
        <v>4892</v>
      </c>
    </row>
    <row r="4894" spans="7:7" x14ac:dyDescent="0.3">
      <c r="G4894" s="23">
        <v>4893</v>
      </c>
    </row>
    <row r="4895" spans="7:7" x14ac:dyDescent="0.3">
      <c r="G4895" s="23">
        <v>4894</v>
      </c>
    </row>
    <row r="4896" spans="7:7" x14ac:dyDescent="0.3">
      <c r="G4896" s="23">
        <v>4895</v>
      </c>
    </row>
    <row r="4897" spans="7:7" x14ac:dyDescent="0.3">
      <c r="G4897" s="23">
        <v>4896</v>
      </c>
    </row>
    <row r="4898" spans="7:7" x14ac:dyDescent="0.3">
      <c r="G4898" s="23">
        <v>4897</v>
      </c>
    </row>
    <row r="4899" spans="7:7" x14ac:dyDescent="0.3">
      <c r="G4899" s="23">
        <v>4898</v>
      </c>
    </row>
    <row r="4900" spans="7:7" x14ac:dyDescent="0.3">
      <c r="G4900" s="23">
        <v>4899</v>
      </c>
    </row>
    <row r="4901" spans="7:7" x14ac:dyDescent="0.3">
      <c r="G4901" s="23">
        <v>4900</v>
      </c>
    </row>
    <row r="4902" spans="7:7" x14ac:dyDescent="0.3">
      <c r="G4902" s="23">
        <v>4901</v>
      </c>
    </row>
    <row r="4903" spans="7:7" x14ac:dyDescent="0.3">
      <c r="G4903" s="23">
        <v>4902</v>
      </c>
    </row>
    <row r="4904" spans="7:7" x14ac:dyDescent="0.3">
      <c r="G4904" s="23">
        <v>4903</v>
      </c>
    </row>
    <row r="4905" spans="7:7" x14ac:dyDescent="0.3">
      <c r="G4905" s="23">
        <v>4904</v>
      </c>
    </row>
    <row r="4906" spans="7:7" x14ac:dyDescent="0.3">
      <c r="G4906" s="23">
        <v>4905</v>
      </c>
    </row>
    <row r="4907" spans="7:7" x14ac:dyDescent="0.3">
      <c r="G4907" s="23">
        <v>4906</v>
      </c>
    </row>
    <row r="4908" spans="7:7" x14ac:dyDescent="0.3">
      <c r="G4908" s="23">
        <v>4907</v>
      </c>
    </row>
    <row r="4909" spans="7:7" x14ac:dyDescent="0.3">
      <c r="G4909" s="23">
        <v>4908</v>
      </c>
    </row>
    <row r="4910" spans="7:7" x14ac:dyDescent="0.3">
      <c r="G4910" s="23">
        <v>4909</v>
      </c>
    </row>
    <row r="4911" spans="7:7" x14ac:dyDescent="0.3">
      <c r="G4911" s="23">
        <v>4910</v>
      </c>
    </row>
    <row r="4912" spans="7:7" x14ac:dyDescent="0.3">
      <c r="G4912" s="23">
        <v>4911</v>
      </c>
    </row>
    <row r="4913" spans="7:7" x14ac:dyDescent="0.3">
      <c r="G4913" s="23">
        <v>4912</v>
      </c>
    </row>
    <row r="4914" spans="7:7" x14ac:dyDescent="0.3">
      <c r="G4914" s="23">
        <v>4913</v>
      </c>
    </row>
    <row r="4915" spans="7:7" x14ac:dyDescent="0.3">
      <c r="G4915" s="23">
        <v>4914</v>
      </c>
    </row>
    <row r="4916" spans="7:7" x14ac:dyDescent="0.3">
      <c r="G4916" s="23">
        <v>4915</v>
      </c>
    </row>
    <row r="4917" spans="7:7" x14ac:dyDescent="0.3">
      <c r="G4917" s="23">
        <v>4916</v>
      </c>
    </row>
    <row r="4918" spans="7:7" x14ac:dyDescent="0.3">
      <c r="G4918" s="23">
        <v>4917</v>
      </c>
    </row>
    <row r="4919" spans="7:7" x14ac:dyDescent="0.3">
      <c r="G4919" s="23">
        <v>4918</v>
      </c>
    </row>
    <row r="4920" spans="7:7" x14ac:dyDescent="0.3">
      <c r="G4920" s="23">
        <v>4919</v>
      </c>
    </row>
    <row r="4921" spans="7:7" x14ac:dyDescent="0.3">
      <c r="G4921" s="23">
        <v>4920</v>
      </c>
    </row>
    <row r="4922" spans="7:7" x14ac:dyDescent="0.3">
      <c r="G4922" s="23">
        <v>4921</v>
      </c>
    </row>
    <row r="4923" spans="7:7" x14ac:dyDescent="0.3">
      <c r="G4923" s="23">
        <v>4922</v>
      </c>
    </row>
    <row r="4924" spans="7:7" x14ac:dyDescent="0.3">
      <c r="G4924" s="23">
        <v>4923</v>
      </c>
    </row>
    <row r="4925" spans="7:7" x14ac:dyDescent="0.3">
      <c r="G4925" s="23">
        <v>4924</v>
      </c>
    </row>
    <row r="4926" spans="7:7" x14ac:dyDescent="0.3">
      <c r="G4926" s="23">
        <v>4925</v>
      </c>
    </row>
    <row r="4927" spans="7:7" x14ac:dyDescent="0.3">
      <c r="G4927" s="23">
        <v>4926</v>
      </c>
    </row>
    <row r="4928" spans="7:7" x14ac:dyDescent="0.3">
      <c r="G4928" s="23">
        <v>4927</v>
      </c>
    </row>
    <row r="4929" spans="7:7" x14ac:dyDescent="0.3">
      <c r="G4929" s="23">
        <v>4928</v>
      </c>
    </row>
    <row r="4930" spans="7:7" x14ac:dyDescent="0.3">
      <c r="G4930" s="23">
        <v>4929</v>
      </c>
    </row>
    <row r="4931" spans="7:7" x14ac:dyDescent="0.3">
      <c r="G4931" s="23">
        <v>4930</v>
      </c>
    </row>
    <row r="4932" spans="7:7" x14ac:dyDescent="0.3">
      <c r="G4932" s="23">
        <v>4931</v>
      </c>
    </row>
    <row r="4933" spans="7:7" x14ac:dyDescent="0.3">
      <c r="G4933" s="23">
        <v>4932</v>
      </c>
    </row>
    <row r="4934" spans="7:7" x14ac:dyDescent="0.3">
      <c r="G4934" s="23">
        <v>4933</v>
      </c>
    </row>
    <row r="4935" spans="7:7" x14ac:dyDescent="0.3">
      <c r="G4935" s="23">
        <v>4934</v>
      </c>
    </row>
    <row r="4936" spans="7:7" x14ac:dyDescent="0.3">
      <c r="G4936" s="23">
        <v>4935</v>
      </c>
    </row>
    <row r="4937" spans="7:7" x14ac:dyDescent="0.3">
      <c r="G4937" s="23">
        <v>4936</v>
      </c>
    </row>
    <row r="4938" spans="7:7" x14ac:dyDescent="0.3">
      <c r="G4938" s="23">
        <v>4937</v>
      </c>
    </row>
    <row r="4939" spans="7:7" x14ac:dyDescent="0.3">
      <c r="G4939" s="23">
        <v>4938</v>
      </c>
    </row>
    <row r="4940" spans="7:7" x14ac:dyDescent="0.3">
      <c r="G4940" s="23">
        <v>4939</v>
      </c>
    </row>
    <row r="4941" spans="7:7" x14ac:dyDescent="0.3">
      <c r="G4941" s="23">
        <v>4940</v>
      </c>
    </row>
    <row r="4942" spans="7:7" x14ac:dyDescent="0.3">
      <c r="G4942" s="23">
        <v>4941</v>
      </c>
    </row>
    <row r="4943" spans="7:7" x14ac:dyDescent="0.3">
      <c r="G4943" s="23">
        <v>4942</v>
      </c>
    </row>
    <row r="4944" spans="7:7" x14ac:dyDescent="0.3">
      <c r="G4944" s="23">
        <v>4943</v>
      </c>
    </row>
    <row r="4945" spans="7:7" x14ac:dyDescent="0.3">
      <c r="G4945" s="23">
        <v>4944</v>
      </c>
    </row>
    <row r="4946" spans="7:7" x14ac:dyDescent="0.3">
      <c r="G4946" s="23">
        <v>4945</v>
      </c>
    </row>
    <row r="4947" spans="7:7" x14ac:dyDescent="0.3">
      <c r="G4947" s="23">
        <v>4946</v>
      </c>
    </row>
    <row r="4948" spans="7:7" x14ac:dyDescent="0.3">
      <c r="G4948" s="23">
        <v>4947</v>
      </c>
    </row>
    <row r="4949" spans="7:7" x14ac:dyDescent="0.3">
      <c r="G4949" s="23">
        <v>4948</v>
      </c>
    </row>
    <row r="4950" spans="7:7" x14ac:dyDescent="0.3">
      <c r="G4950" s="23">
        <v>4949</v>
      </c>
    </row>
    <row r="4951" spans="7:7" x14ac:dyDescent="0.3">
      <c r="G4951" s="23">
        <v>4950</v>
      </c>
    </row>
    <row r="4952" spans="7:7" x14ac:dyDescent="0.3">
      <c r="G4952" s="23">
        <v>4951</v>
      </c>
    </row>
    <row r="4953" spans="7:7" x14ac:dyDescent="0.3">
      <c r="G4953" s="23">
        <v>4952</v>
      </c>
    </row>
    <row r="4954" spans="7:7" x14ac:dyDescent="0.3">
      <c r="G4954" s="23">
        <v>4953</v>
      </c>
    </row>
    <row r="4955" spans="7:7" x14ac:dyDescent="0.3">
      <c r="G4955" s="23">
        <v>4954</v>
      </c>
    </row>
    <row r="4956" spans="7:7" x14ac:dyDescent="0.3">
      <c r="G4956" s="23">
        <v>4955</v>
      </c>
    </row>
    <row r="4957" spans="7:7" x14ac:dyDescent="0.3">
      <c r="G4957" s="23">
        <v>4956</v>
      </c>
    </row>
    <row r="4958" spans="7:7" x14ac:dyDescent="0.3">
      <c r="G4958" s="23">
        <v>4957</v>
      </c>
    </row>
    <row r="4959" spans="7:7" x14ac:dyDescent="0.3">
      <c r="G4959" s="23">
        <v>4958</v>
      </c>
    </row>
    <row r="4960" spans="7:7" x14ac:dyDescent="0.3">
      <c r="G4960" s="23">
        <v>4959</v>
      </c>
    </row>
    <row r="4961" spans="7:7" x14ac:dyDescent="0.3">
      <c r="G4961" s="23">
        <v>4960</v>
      </c>
    </row>
    <row r="4962" spans="7:7" x14ac:dyDescent="0.3">
      <c r="G4962" s="23">
        <v>4961</v>
      </c>
    </row>
    <row r="4963" spans="7:7" x14ac:dyDescent="0.3">
      <c r="G4963" s="23">
        <v>4962</v>
      </c>
    </row>
    <row r="4964" spans="7:7" x14ac:dyDescent="0.3">
      <c r="G4964" s="23">
        <v>4963</v>
      </c>
    </row>
    <row r="4965" spans="7:7" x14ac:dyDescent="0.3">
      <c r="G4965" s="23">
        <v>4964</v>
      </c>
    </row>
    <row r="4966" spans="7:7" x14ac:dyDescent="0.3">
      <c r="G4966" s="23">
        <v>4965</v>
      </c>
    </row>
    <row r="4967" spans="7:7" x14ac:dyDescent="0.3">
      <c r="G4967" s="23">
        <v>4966</v>
      </c>
    </row>
    <row r="4968" spans="7:7" x14ac:dyDescent="0.3">
      <c r="G4968" s="23">
        <v>4967</v>
      </c>
    </row>
    <row r="4969" spans="7:7" x14ac:dyDescent="0.3">
      <c r="G4969" s="23">
        <v>4968</v>
      </c>
    </row>
    <row r="4970" spans="7:7" x14ac:dyDescent="0.3">
      <c r="G4970" s="23">
        <v>4969</v>
      </c>
    </row>
    <row r="4971" spans="7:7" x14ac:dyDescent="0.3">
      <c r="G4971" s="23">
        <v>4970</v>
      </c>
    </row>
    <row r="4972" spans="7:7" x14ac:dyDescent="0.3">
      <c r="G4972" s="23">
        <v>4971</v>
      </c>
    </row>
    <row r="4973" spans="7:7" x14ac:dyDescent="0.3">
      <c r="G4973" s="23">
        <v>4972</v>
      </c>
    </row>
    <row r="4974" spans="7:7" x14ac:dyDescent="0.3">
      <c r="G4974" s="23">
        <v>4973</v>
      </c>
    </row>
    <row r="4975" spans="7:7" x14ac:dyDescent="0.3">
      <c r="G4975" s="23">
        <v>4974</v>
      </c>
    </row>
    <row r="4976" spans="7:7" x14ac:dyDescent="0.3">
      <c r="G4976" s="23">
        <v>4975</v>
      </c>
    </row>
    <row r="4977" spans="7:7" x14ac:dyDescent="0.3">
      <c r="G4977" s="23">
        <v>4976</v>
      </c>
    </row>
    <row r="4978" spans="7:7" x14ac:dyDescent="0.3">
      <c r="G4978" s="23">
        <v>4977</v>
      </c>
    </row>
    <row r="4979" spans="7:7" x14ac:dyDescent="0.3">
      <c r="G4979" s="23">
        <v>4978</v>
      </c>
    </row>
    <row r="4980" spans="7:7" x14ac:dyDescent="0.3">
      <c r="G4980" s="23">
        <v>4979</v>
      </c>
    </row>
    <row r="4981" spans="7:7" x14ac:dyDescent="0.3">
      <c r="G4981" s="23">
        <v>4980</v>
      </c>
    </row>
    <row r="4982" spans="7:7" x14ac:dyDescent="0.3">
      <c r="G4982" s="23">
        <v>4981</v>
      </c>
    </row>
    <row r="4983" spans="7:7" x14ac:dyDescent="0.3">
      <c r="G4983" s="23">
        <v>4982</v>
      </c>
    </row>
    <row r="4984" spans="7:7" x14ac:dyDescent="0.3">
      <c r="G4984" s="23">
        <v>4983</v>
      </c>
    </row>
    <row r="4985" spans="7:7" x14ac:dyDescent="0.3">
      <c r="G4985" s="23">
        <v>4984</v>
      </c>
    </row>
    <row r="4986" spans="7:7" x14ac:dyDescent="0.3">
      <c r="G4986" s="23">
        <v>4985</v>
      </c>
    </row>
    <row r="4987" spans="7:7" x14ac:dyDescent="0.3">
      <c r="G4987" s="23">
        <v>4986</v>
      </c>
    </row>
    <row r="4988" spans="7:7" x14ac:dyDescent="0.3">
      <c r="G4988" s="23">
        <v>4987</v>
      </c>
    </row>
    <row r="4989" spans="7:7" x14ac:dyDescent="0.3">
      <c r="G4989" s="23">
        <v>4988</v>
      </c>
    </row>
    <row r="4990" spans="7:7" x14ac:dyDescent="0.3">
      <c r="G4990" s="23">
        <v>4989</v>
      </c>
    </row>
    <row r="4991" spans="7:7" x14ac:dyDescent="0.3">
      <c r="G4991" s="23">
        <v>4990</v>
      </c>
    </row>
    <row r="4992" spans="7:7" x14ac:dyDescent="0.3">
      <c r="G4992" s="23">
        <v>4991</v>
      </c>
    </row>
    <row r="4993" spans="7:7" x14ac:dyDescent="0.3">
      <c r="G4993" s="23">
        <v>4992</v>
      </c>
    </row>
    <row r="4994" spans="7:7" x14ac:dyDescent="0.3">
      <c r="G4994" s="23">
        <v>4993</v>
      </c>
    </row>
    <row r="4995" spans="7:7" x14ac:dyDescent="0.3">
      <c r="G4995" s="23">
        <v>4994</v>
      </c>
    </row>
    <row r="4996" spans="7:7" x14ac:dyDescent="0.3">
      <c r="G4996" s="23">
        <v>4995</v>
      </c>
    </row>
    <row r="4997" spans="7:7" x14ac:dyDescent="0.3">
      <c r="G4997" s="23">
        <v>4996</v>
      </c>
    </row>
    <row r="4998" spans="7:7" x14ac:dyDescent="0.3">
      <c r="G4998" s="23">
        <v>4997</v>
      </c>
    </row>
    <row r="4999" spans="7:7" x14ac:dyDescent="0.3">
      <c r="G4999" s="23">
        <v>4998</v>
      </c>
    </row>
    <row r="5000" spans="7:7" x14ac:dyDescent="0.3">
      <c r="G5000" s="23">
        <v>4999</v>
      </c>
    </row>
    <row r="5001" spans="7:7" x14ac:dyDescent="0.3">
      <c r="G5001" s="23">
        <v>5000</v>
      </c>
    </row>
    <row r="5002" spans="7:7" x14ac:dyDescent="0.3">
      <c r="G5002" s="23">
        <v>5001</v>
      </c>
    </row>
    <row r="5003" spans="7:7" x14ac:dyDescent="0.3">
      <c r="G5003" s="23">
        <v>5002</v>
      </c>
    </row>
    <row r="5004" spans="7:7" x14ac:dyDescent="0.3">
      <c r="G5004" s="23">
        <v>5003</v>
      </c>
    </row>
    <row r="5005" spans="7:7" x14ac:dyDescent="0.3">
      <c r="G5005" s="23">
        <v>5004</v>
      </c>
    </row>
    <row r="5006" spans="7:7" x14ac:dyDescent="0.3">
      <c r="G5006" s="23">
        <v>5005</v>
      </c>
    </row>
    <row r="5007" spans="7:7" x14ac:dyDescent="0.3">
      <c r="G5007" s="23">
        <v>5006</v>
      </c>
    </row>
    <row r="5008" spans="7:7" x14ac:dyDescent="0.3">
      <c r="G5008" s="23">
        <v>5007</v>
      </c>
    </row>
    <row r="5009" spans="7:7" x14ac:dyDescent="0.3">
      <c r="G5009" s="23">
        <v>5008</v>
      </c>
    </row>
    <row r="5010" spans="7:7" x14ac:dyDescent="0.3">
      <c r="G5010" s="23">
        <v>5009</v>
      </c>
    </row>
    <row r="5011" spans="7:7" x14ac:dyDescent="0.3">
      <c r="G5011" s="23">
        <v>5010</v>
      </c>
    </row>
    <row r="5012" spans="7:7" x14ac:dyDescent="0.3">
      <c r="G5012" s="23">
        <v>5011</v>
      </c>
    </row>
    <row r="5013" spans="7:7" x14ac:dyDescent="0.3">
      <c r="G5013" s="23">
        <v>5012</v>
      </c>
    </row>
    <row r="5014" spans="7:7" x14ac:dyDescent="0.3">
      <c r="G5014" s="23">
        <v>5013</v>
      </c>
    </row>
    <row r="5015" spans="7:7" x14ac:dyDescent="0.3">
      <c r="G5015" s="23">
        <v>5014</v>
      </c>
    </row>
    <row r="5016" spans="7:7" x14ac:dyDescent="0.3">
      <c r="G5016" s="23">
        <v>5015</v>
      </c>
    </row>
    <row r="5017" spans="7:7" x14ac:dyDescent="0.3">
      <c r="G5017" s="23">
        <v>5016</v>
      </c>
    </row>
    <row r="5018" spans="7:7" x14ac:dyDescent="0.3">
      <c r="G5018" s="23">
        <v>5017</v>
      </c>
    </row>
    <row r="5019" spans="7:7" x14ac:dyDescent="0.3">
      <c r="G5019" s="23">
        <v>5018</v>
      </c>
    </row>
    <row r="5020" spans="7:7" x14ac:dyDescent="0.3">
      <c r="G5020" s="23">
        <v>5019</v>
      </c>
    </row>
    <row r="5021" spans="7:7" x14ac:dyDescent="0.3">
      <c r="G5021" s="23">
        <v>5020</v>
      </c>
    </row>
    <row r="5022" spans="7:7" x14ac:dyDescent="0.3">
      <c r="G5022" s="23">
        <v>5021</v>
      </c>
    </row>
    <row r="5023" spans="7:7" x14ac:dyDescent="0.3">
      <c r="G5023" s="23">
        <v>5022</v>
      </c>
    </row>
    <row r="5024" spans="7:7" x14ac:dyDescent="0.3">
      <c r="G5024" s="23">
        <v>5023</v>
      </c>
    </row>
    <row r="5025" spans="7:7" x14ac:dyDescent="0.3">
      <c r="G5025" s="23">
        <v>5024</v>
      </c>
    </row>
    <row r="5026" spans="7:7" x14ac:dyDescent="0.3">
      <c r="G5026" s="23">
        <v>5025</v>
      </c>
    </row>
    <row r="5027" spans="7:7" x14ac:dyDescent="0.3">
      <c r="G5027" s="23">
        <v>5026</v>
      </c>
    </row>
    <row r="5028" spans="7:7" x14ac:dyDescent="0.3">
      <c r="G5028" s="23">
        <v>5027</v>
      </c>
    </row>
    <row r="5029" spans="7:7" x14ac:dyDescent="0.3">
      <c r="G5029" s="23">
        <v>5028</v>
      </c>
    </row>
    <row r="5030" spans="7:7" x14ac:dyDescent="0.3">
      <c r="G5030" s="23">
        <v>5029</v>
      </c>
    </row>
    <row r="5031" spans="7:7" x14ac:dyDescent="0.3">
      <c r="G5031" s="23">
        <v>5030</v>
      </c>
    </row>
    <row r="5032" spans="7:7" x14ac:dyDescent="0.3">
      <c r="G5032" s="23">
        <v>5031</v>
      </c>
    </row>
    <row r="5033" spans="7:7" x14ac:dyDescent="0.3">
      <c r="G5033" s="23">
        <v>5032</v>
      </c>
    </row>
    <row r="5034" spans="7:7" x14ac:dyDescent="0.3">
      <c r="G5034" s="23">
        <v>5033</v>
      </c>
    </row>
    <row r="5035" spans="7:7" x14ac:dyDescent="0.3">
      <c r="G5035" s="23">
        <v>5034</v>
      </c>
    </row>
    <row r="5036" spans="7:7" x14ac:dyDescent="0.3">
      <c r="G5036" s="23">
        <v>5035</v>
      </c>
    </row>
    <row r="5037" spans="7:7" x14ac:dyDescent="0.3">
      <c r="G5037" s="23">
        <v>5036</v>
      </c>
    </row>
    <row r="5038" spans="7:7" x14ac:dyDescent="0.3">
      <c r="G5038" s="23">
        <v>5037</v>
      </c>
    </row>
    <row r="5039" spans="7:7" x14ac:dyDescent="0.3">
      <c r="G5039" s="23">
        <v>5038</v>
      </c>
    </row>
    <row r="5040" spans="7:7" x14ac:dyDescent="0.3">
      <c r="G5040" s="23">
        <v>5039</v>
      </c>
    </row>
    <row r="5041" spans="7:7" x14ac:dyDescent="0.3">
      <c r="G5041" s="23">
        <v>5040</v>
      </c>
    </row>
    <row r="5042" spans="7:7" x14ac:dyDescent="0.3">
      <c r="G5042" s="23">
        <v>5041</v>
      </c>
    </row>
    <row r="5043" spans="7:7" x14ac:dyDescent="0.3">
      <c r="G5043" s="23">
        <v>5042</v>
      </c>
    </row>
    <row r="5044" spans="7:7" x14ac:dyDescent="0.3">
      <c r="G5044" s="23">
        <v>5043</v>
      </c>
    </row>
    <row r="5045" spans="7:7" x14ac:dyDescent="0.3">
      <c r="G5045" s="23">
        <v>5044</v>
      </c>
    </row>
    <row r="5046" spans="7:7" x14ac:dyDescent="0.3">
      <c r="G5046" s="23">
        <v>5045</v>
      </c>
    </row>
    <row r="5047" spans="7:7" x14ac:dyDescent="0.3">
      <c r="G5047" s="23">
        <v>5046</v>
      </c>
    </row>
    <row r="5048" spans="7:7" x14ac:dyDescent="0.3">
      <c r="G5048" s="23">
        <v>5047</v>
      </c>
    </row>
    <row r="5049" spans="7:7" x14ac:dyDescent="0.3">
      <c r="G5049" s="23">
        <v>5048</v>
      </c>
    </row>
    <row r="5050" spans="7:7" x14ac:dyDescent="0.3">
      <c r="G5050" s="23">
        <v>5049</v>
      </c>
    </row>
    <row r="5051" spans="7:7" x14ac:dyDescent="0.3">
      <c r="G5051" s="23">
        <v>5050</v>
      </c>
    </row>
    <row r="5052" spans="7:7" x14ac:dyDescent="0.3">
      <c r="G5052" s="23">
        <v>5051</v>
      </c>
    </row>
    <row r="5053" spans="7:7" x14ac:dyDescent="0.3">
      <c r="G5053" s="23">
        <v>5052</v>
      </c>
    </row>
    <row r="5054" spans="7:7" x14ac:dyDescent="0.3">
      <c r="G5054" s="23">
        <v>5053</v>
      </c>
    </row>
    <row r="5055" spans="7:7" x14ac:dyDescent="0.3">
      <c r="G5055" s="23">
        <v>5054</v>
      </c>
    </row>
    <row r="5056" spans="7:7" x14ac:dyDescent="0.3">
      <c r="G5056" s="23">
        <v>5055</v>
      </c>
    </row>
    <row r="5057" spans="7:7" x14ac:dyDescent="0.3">
      <c r="G5057" s="23">
        <v>5056</v>
      </c>
    </row>
    <row r="5058" spans="7:7" x14ac:dyDescent="0.3">
      <c r="G5058" s="23">
        <v>5057</v>
      </c>
    </row>
    <row r="5059" spans="7:7" x14ac:dyDescent="0.3">
      <c r="G5059" s="23">
        <v>5058</v>
      </c>
    </row>
    <row r="5060" spans="7:7" x14ac:dyDescent="0.3">
      <c r="G5060" s="23">
        <v>5059</v>
      </c>
    </row>
    <row r="5061" spans="7:7" x14ac:dyDescent="0.3">
      <c r="G5061" s="23">
        <v>5060</v>
      </c>
    </row>
    <row r="5062" spans="7:7" x14ac:dyDescent="0.3">
      <c r="G5062" s="23">
        <v>5061</v>
      </c>
    </row>
    <row r="5063" spans="7:7" x14ac:dyDescent="0.3">
      <c r="G5063" s="23">
        <v>5062</v>
      </c>
    </row>
    <row r="5064" spans="7:7" x14ac:dyDescent="0.3">
      <c r="G5064" s="23">
        <v>5063</v>
      </c>
    </row>
    <row r="5065" spans="7:7" x14ac:dyDescent="0.3">
      <c r="G5065" s="23">
        <v>5064</v>
      </c>
    </row>
    <row r="5066" spans="7:7" x14ac:dyDescent="0.3">
      <c r="G5066" s="23">
        <v>5065</v>
      </c>
    </row>
    <row r="5067" spans="7:7" x14ac:dyDescent="0.3">
      <c r="G5067" s="23">
        <v>5066</v>
      </c>
    </row>
    <row r="5068" spans="7:7" x14ac:dyDescent="0.3">
      <c r="G5068" s="23">
        <v>5067</v>
      </c>
    </row>
    <row r="5069" spans="7:7" x14ac:dyDescent="0.3">
      <c r="G5069" s="23">
        <v>5068</v>
      </c>
    </row>
    <row r="5070" spans="7:7" x14ac:dyDescent="0.3">
      <c r="G5070" s="23">
        <v>5069</v>
      </c>
    </row>
    <row r="5071" spans="7:7" x14ac:dyDescent="0.3">
      <c r="G5071" s="23">
        <v>5070</v>
      </c>
    </row>
    <row r="5072" spans="7:7" x14ac:dyDescent="0.3">
      <c r="G5072" s="23">
        <v>5071</v>
      </c>
    </row>
    <row r="5073" spans="7:7" x14ac:dyDescent="0.3">
      <c r="G5073" s="23">
        <v>5072</v>
      </c>
    </row>
    <row r="5074" spans="7:7" x14ac:dyDescent="0.3">
      <c r="G5074" s="23">
        <v>5073</v>
      </c>
    </row>
    <row r="5075" spans="7:7" x14ac:dyDescent="0.3">
      <c r="G5075" s="23">
        <v>5074</v>
      </c>
    </row>
    <row r="5076" spans="7:7" x14ac:dyDescent="0.3">
      <c r="G5076" s="23">
        <v>5075</v>
      </c>
    </row>
    <row r="5077" spans="7:7" x14ac:dyDescent="0.3">
      <c r="G5077" s="23">
        <v>5076</v>
      </c>
    </row>
    <row r="5078" spans="7:7" x14ac:dyDescent="0.3">
      <c r="G5078" s="23">
        <v>5077</v>
      </c>
    </row>
    <row r="5079" spans="7:7" x14ac:dyDescent="0.3">
      <c r="G5079" s="23">
        <v>5078</v>
      </c>
    </row>
    <row r="5080" spans="7:7" x14ac:dyDescent="0.3">
      <c r="G5080" s="23">
        <v>5079</v>
      </c>
    </row>
    <row r="5081" spans="7:7" x14ac:dyDescent="0.3">
      <c r="G5081" s="23">
        <v>5080</v>
      </c>
    </row>
    <row r="5082" spans="7:7" x14ac:dyDescent="0.3">
      <c r="G5082" s="23">
        <v>5081</v>
      </c>
    </row>
    <row r="5083" spans="7:7" x14ac:dyDescent="0.3">
      <c r="G5083" s="23">
        <v>5082</v>
      </c>
    </row>
    <row r="5084" spans="7:7" x14ac:dyDescent="0.3">
      <c r="G5084" s="23">
        <v>5083</v>
      </c>
    </row>
    <row r="5085" spans="7:7" x14ac:dyDescent="0.3">
      <c r="G5085" s="23">
        <v>5084</v>
      </c>
    </row>
    <row r="5086" spans="7:7" x14ac:dyDescent="0.3">
      <c r="G5086" s="23">
        <v>5085</v>
      </c>
    </row>
    <row r="5087" spans="7:7" x14ac:dyDescent="0.3">
      <c r="G5087" s="23">
        <v>5086</v>
      </c>
    </row>
    <row r="5088" spans="7:7" x14ac:dyDescent="0.3">
      <c r="G5088" s="23">
        <v>5087</v>
      </c>
    </row>
    <row r="5089" spans="7:7" x14ac:dyDescent="0.3">
      <c r="G5089" s="23">
        <v>5088</v>
      </c>
    </row>
    <row r="5090" spans="7:7" x14ac:dyDescent="0.3">
      <c r="G5090" s="23">
        <v>5089</v>
      </c>
    </row>
    <row r="5091" spans="7:7" x14ac:dyDescent="0.3">
      <c r="G5091" s="23">
        <v>5090</v>
      </c>
    </row>
    <row r="5092" spans="7:7" x14ac:dyDescent="0.3">
      <c r="G5092" s="23">
        <v>5091</v>
      </c>
    </row>
    <row r="5093" spans="7:7" x14ac:dyDescent="0.3">
      <c r="G5093" s="23">
        <v>5092</v>
      </c>
    </row>
    <row r="5094" spans="7:7" x14ac:dyDescent="0.3">
      <c r="G5094" s="23">
        <v>5093</v>
      </c>
    </row>
    <row r="5095" spans="7:7" x14ac:dyDescent="0.3">
      <c r="G5095" s="23">
        <v>5094</v>
      </c>
    </row>
    <row r="5096" spans="7:7" x14ac:dyDescent="0.3">
      <c r="G5096" s="23">
        <v>5095</v>
      </c>
    </row>
    <row r="5097" spans="7:7" x14ac:dyDescent="0.3">
      <c r="G5097" s="23">
        <v>5096</v>
      </c>
    </row>
    <row r="5098" spans="7:7" x14ac:dyDescent="0.3">
      <c r="G5098" s="23">
        <v>5097</v>
      </c>
    </row>
    <row r="5099" spans="7:7" x14ac:dyDescent="0.3">
      <c r="G5099" s="23">
        <v>5098</v>
      </c>
    </row>
    <row r="5100" spans="7:7" x14ac:dyDescent="0.3">
      <c r="G5100" s="23">
        <v>5099</v>
      </c>
    </row>
    <row r="5101" spans="7:7" x14ac:dyDescent="0.3">
      <c r="G5101" s="23">
        <v>5100</v>
      </c>
    </row>
    <row r="5102" spans="7:7" x14ac:dyDescent="0.3">
      <c r="G5102" s="23">
        <v>5101</v>
      </c>
    </row>
    <row r="5103" spans="7:7" x14ac:dyDescent="0.3">
      <c r="G5103" s="23">
        <v>5102</v>
      </c>
    </row>
    <row r="5104" spans="7:7" x14ac:dyDescent="0.3">
      <c r="G5104" s="23">
        <v>5103</v>
      </c>
    </row>
    <row r="5105" spans="7:7" x14ac:dyDescent="0.3">
      <c r="G5105" s="23">
        <v>5104</v>
      </c>
    </row>
    <row r="5106" spans="7:7" x14ac:dyDescent="0.3">
      <c r="G5106" s="23">
        <v>5105</v>
      </c>
    </row>
    <row r="5107" spans="7:7" x14ac:dyDescent="0.3">
      <c r="G5107" s="23">
        <v>5106</v>
      </c>
    </row>
    <row r="5108" spans="7:7" x14ac:dyDescent="0.3">
      <c r="G5108" s="23">
        <v>5107</v>
      </c>
    </row>
    <row r="5109" spans="7:7" x14ac:dyDescent="0.3">
      <c r="G5109" s="23">
        <v>5108</v>
      </c>
    </row>
    <row r="5110" spans="7:7" x14ac:dyDescent="0.3">
      <c r="G5110" s="23">
        <v>5109</v>
      </c>
    </row>
    <row r="5111" spans="7:7" x14ac:dyDescent="0.3">
      <c r="G5111" s="23">
        <v>5110</v>
      </c>
    </row>
    <row r="5112" spans="7:7" x14ac:dyDescent="0.3">
      <c r="G5112" s="23">
        <v>5111</v>
      </c>
    </row>
    <row r="5113" spans="7:7" x14ac:dyDescent="0.3">
      <c r="G5113" s="23">
        <v>5112</v>
      </c>
    </row>
    <row r="5114" spans="7:7" x14ac:dyDescent="0.3">
      <c r="G5114" s="23">
        <v>5113</v>
      </c>
    </row>
    <row r="5115" spans="7:7" x14ac:dyDescent="0.3">
      <c r="G5115" s="23">
        <v>5114</v>
      </c>
    </row>
    <row r="5116" spans="7:7" x14ac:dyDescent="0.3">
      <c r="G5116" s="23">
        <v>5115</v>
      </c>
    </row>
    <row r="5117" spans="7:7" x14ac:dyDescent="0.3">
      <c r="G5117" s="23">
        <v>5116</v>
      </c>
    </row>
    <row r="5118" spans="7:7" x14ac:dyDescent="0.3">
      <c r="G5118" s="23">
        <v>5117</v>
      </c>
    </row>
    <row r="5119" spans="7:7" x14ac:dyDescent="0.3">
      <c r="G5119" s="23">
        <v>5118</v>
      </c>
    </row>
    <row r="5120" spans="7:7" x14ac:dyDescent="0.3">
      <c r="G5120" s="23">
        <v>5119</v>
      </c>
    </row>
    <row r="5121" spans="7:7" x14ac:dyDescent="0.3">
      <c r="G5121" s="23">
        <v>5120</v>
      </c>
    </row>
    <row r="5122" spans="7:7" x14ac:dyDescent="0.3">
      <c r="G5122" s="23">
        <v>5121</v>
      </c>
    </row>
    <row r="5123" spans="7:7" x14ac:dyDescent="0.3">
      <c r="G5123" s="23">
        <v>5122</v>
      </c>
    </row>
    <row r="5124" spans="7:7" x14ac:dyDescent="0.3">
      <c r="G5124" s="23">
        <v>5123</v>
      </c>
    </row>
    <row r="5125" spans="7:7" x14ac:dyDescent="0.3">
      <c r="G5125" s="23">
        <v>5124</v>
      </c>
    </row>
    <row r="5126" spans="7:7" x14ac:dyDescent="0.3">
      <c r="G5126" s="23">
        <v>5125</v>
      </c>
    </row>
    <row r="5127" spans="7:7" x14ac:dyDescent="0.3">
      <c r="G5127" s="23">
        <v>5126</v>
      </c>
    </row>
    <row r="5128" spans="7:7" x14ac:dyDescent="0.3">
      <c r="G5128" s="23">
        <v>5127</v>
      </c>
    </row>
    <row r="5129" spans="7:7" x14ac:dyDescent="0.3">
      <c r="G5129" s="23">
        <v>5128</v>
      </c>
    </row>
    <row r="5130" spans="7:7" x14ac:dyDescent="0.3">
      <c r="G5130" s="23">
        <v>5129</v>
      </c>
    </row>
    <row r="5131" spans="7:7" x14ac:dyDescent="0.3">
      <c r="G5131" s="23">
        <v>5130</v>
      </c>
    </row>
    <row r="5132" spans="7:7" x14ac:dyDescent="0.3">
      <c r="G5132" s="23">
        <v>5131</v>
      </c>
    </row>
    <row r="5133" spans="7:7" x14ac:dyDescent="0.3">
      <c r="G5133" s="23">
        <v>5132</v>
      </c>
    </row>
    <row r="5134" spans="7:7" x14ac:dyDescent="0.3">
      <c r="G5134" s="23">
        <v>5133</v>
      </c>
    </row>
    <row r="5135" spans="7:7" x14ac:dyDescent="0.3">
      <c r="G5135" s="23">
        <v>5134</v>
      </c>
    </row>
    <row r="5136" spans="7:7" x14ac:dyDescent="0.3">
      <c r="G5136" s="23">
        <v>5135</v>
      </c>
    </row>
    <row r="5137" spans="7:7" x14ac:dyDescent="0.3">
      <c r="G5137" s="23">
        <v>5136</v>
      </c>
    </row>
    <row r="5138" spans="7:7" x14ac:dyDescent="0.3">
      <c r="G5138" s="23">
        <v>5137</v>
      </c>
    </row>
    <row r="5139" spans="7:7" x14ac:dyDescent="0.3">
      <c r="G5139" s="23">
        <v>5138</v>
      </c>
    </row>
    <row r="5140" spans="7:7" x14ac:dyDescent="0.3">
      <c r="G5140" s="23">
        <v>5139</v>
      </c>
    </row>
    <row r="5141" spans="7:7" x14ac:dyDescent="0.3">
      <c r="G5141" s="23">
        <v>5140</v>
      </c>
    </row>
    <row r="5142" spans="7:7" x14ac:dyDescent="0.3">
      <c r="G5142" s="23">
        <v>5141</v>
      </c>
    </row>
    <row r="5143" spans="7:7" x14ac:dyDescent="0.3">
      <c r="G5143" s="23">
        <v>5142</v>
      </c>
    </row>
    <row r="5144" spans="7:7" x14ac:dyDescent="0.3">
      <c r="G5144" s="23">
        <v>5143</v>
      </c>
    </row>
    <row r="5145" spans="7:7" x14ac:dyDescent="0.3">
      <c r="G5145" s="23">
        <v>5144</v>
      </c>
    </row>
    <row r="5146" spans="7:7" x14ac:dyDescent="0.3">
      <c r="G5146" s="23">
        <v>5145</v>
      </c>
    </row>
    <row r="5147" spans="7:7" x14ac:dyDescent="0.3">
      <c r="G5147" s="23">
        <v>5146</v>
      </c>
    </row>
    <row r="5148" spans="7:7" x14ac:dyDescent="0.3">
      <c r="G5148" s="23">
        <v>5147</v>
      </c>
    </row>
    <row r="5149" spans="7:7" x14ac:dyDescent="0.3">
      <c r="G5149" s="23">
        <v>5148</v>
      </c>
    </row>
    <row r="5150" spans="7:7" x14ac:dyDescent="0.3">
      <c r="G5150" s="23">
        <v>5149</v>
      </c>
    </row>
    <row r="5151" spans="7:7" x14ac:dyDescent="0.3">
      <c r="G5151" s="23">
        <v>5150</v>
      </c>
    </row>
    <row r="5152" spans="7:7" x14ac:dyDescent="0.3">
      <c r="G5152" s="23">
        <v>5151</v>
      </c>
    </row>
    <row r="5153" spans="7:7" x14ac:dyDescent="0.3">
      <c r="G5153" s="23">
        <v>5152</v>
      </c>
    </row>
    <row r="5154" spans="7:7" x14ac:dyDescent="0.3">
      <c r="G5154" s="23">
        <v>5153</v>
      </c>
    </row>
    <row r="5155" spans="7:7" x14ac:dyDescent="0.3">
      <c r="G5155" s="23">
        <v>5154</v>
      </c>
    </row>
    <row r="5156" spans="7:7" x14ac:dyDescent="0.3">
      <c r="G5156" s="23">
        <v>5155</v>
      </c>
    </row>
    <row r="5157" spans="7:7" x14ac:dyDescent="0.3">
      <c r="G5157" s="23">
        <v>5156</v>
      </c>
    </row>
    <row r="5158" spans="7:7" x14ac:dyDescent="0.3">
      <c r="G5158" s="23">
        <v>5157</v>
      </c>
    </row>
    <row r="5159" spans="7:7" x14ac:dyDescent="0.3">
      <c r="G5159" s="23">
        <v>5158</v>
      </c>
    </row>
    <row r="5160" spans="7:7" x14ac:dyDescent="0.3">
      <c r="G5160" s="23">
        <v>5159</v>
      </c>
    </row>
    <row r="5161" spans="7:7" x14ac:dyDescent="0.3">
      <c r="G5161" s="23">
        <v>5160</v>
      </c>
    </row>
    <row r="5162" spans="7:7" x14ac:dyDescent="0.3">
      <c r="G5162" s="23">
        <v>5161</v>
      </c>
    </row>
    <row r="5163" spans="7:7" x14ac:dyDescent="0.3">
      <c r="G5163" s="23">
        <v>5162</v>
      </c>
    </row>
    <row r="5164" spans="7:7" x14ac:dyDescent="0.3">
      <c r="G5164" s="23">
        <v>5163</v>
      </c>
    </row>
    <row r="5165" spans="7:7" x14ac:dyDescent="0.3">
      <c r="G5165" s="23">
        <v>5164</v>
      </c>
    </row>
    <row r="5166" spans="7:7" x14ac:dyDescent="0.3">
      <c r="G5166" s="23">
        <v>5165</v>
      </c>
    </row>
    <row r="5167" spans="7:7" x14ac:dyDescent="0.3">
      <c r="G5167" s="23">
        <v>5166</v>
      </c>
    </row>
    <row r="5168" spans="7:7" x14ac:dyDescent="0.3">
      <c r="G5168" s="23">
        <v>5167</v>
      </c>
    </row>
    <row r="5169" spans="7:7" x14ac:dyDescent="0.3">
      <c r="G5169" s="23">
        <v>5168</v>
      </c>
    </row>
    <row r="5170" spans="7:7" x14ac:dyDescent="0.3">
      <c r="G5170" s="23">
        <v>5169</v>
      </c>
    </row>
    <row r="5171" spans="7:7" x14ac:dyDescent="0.3">
      <c r="G5171" s="23">
        <v>5170</v>
      </c>
    </row>
    <row r="5172" spans="7:7" x14ac:dyDescent="0.3">
      <c r="G5172" s="23">
        <v>5171</v>
      </c>
    </row>
    <row r="5173" spans="7:7" x14ac:dyDescent="0.3">
      <c r="G5173" s="23">
        <v>5172</v>
      </c>
    </row>
    <row r="5174" spans="7:7" x14ac:dyDescent="0.3">
      <c r="G5174" s="23">
        <v>5173</v>
      </c>
    </row>
    <row r="5175" spans="7:7" x14ac:dyDescent="0.3">
      <c r="G5175" s="23">
        <v>5174</v>
      </c>
    </row>
    <row r="5176" spans="7:7" x14ac:dyDescent="0.3">
      <c r="G5176" s="23">
        <v>5175</v>
      </c>
    </row>
    <row r="5177" spans="7:7" x14ac:dyDescent="0.3">
      <c r="G5177" s="23">
        <v>5176</v>
      </c>
    </row>
    <row r="5178" spans="7:7" x14ac:dyDescent="0.3">
      <c r="G5178" s="23">
        <v>5177</v>
      </c>
    </row>
    <row r="5179" spans="7:7" x14ac:dyDescent="0.3">
      <c r="G5179" s="23">
        <v>5178</v>
      </c>
    </row>
    <row r="5180" spans="7:7" x14ac:dyDescent="0.3">
      <c r="G5180" s="23">
        <v>5179</v>
      </c>
    </row>
    <row r="5181" spans="7:7" x14ac:dyDescent="0.3">
      <c r="G5181" s="23">
        <v>5180</v>
      </c>
    </row>
    <row r="5182" spans="7:7" x14ac:dyDescent="0.3">
      <c r="G5182" s="23">
        <v>5181</v>
      </c>
    </row>
    <row r="5183" spans="7:7" x14ac:dyDescent="0.3">
      <c r="G5183" s="23">
        <v>5182</v>
      </c>
    </row>
    <row r="5184" spans="7:7" x14ac:dyDescent="0.3">
      <c r="G5184" s="23">
        <v>5183</v>
      </c>
    </row>
    <row r="5185" spans="7:7" x14ac:dyDescent="0.3">
      <c r="G5185" s="23">
        <v>5184</v>
      </c>
    </row>
    <row r="5186" spans="7:7" x14ac:dyDescent="0.3">
      <c r="G5186" s="23">
        <v>5185</v>
      </c>
    </row>
    <row r="5187" spans="7:7" x14ac:dyDescent="0.3">
      <c r="G5187" s="23">
        <v>5186</v>
      </c>
    </row>
    <row r="5188" spans="7:7" x14ac:dyDescent="0.3">
      <c r="G5188" s="23">
        <v>5187</v>
      </c>
    </row>
    <row r="5189" spans="7:7" x14ac:dyDescent="0.3">
      <c r="G5189" s="23">
        <v>5188</v>
      </c>
    </row>
    <row r="5190" spans="7:7" x14ac:dyDescent="0.3">
      <c r="G5190" s="23">
        <v>5189</v>
      </c>
    </row>
    <row r="5191" spans="7:7" x14ac:dyDescent="0.3">
      <c r="G5191" s="23">
        <v>5190</v>
      </c>
    </row>
    <row r="5192" spans="7:7" x14ac:dyDescent="0.3">
      <c r="G5192" s="23">
        <v>5191</v>
      </c>
    </row>
    <row r="5193" spans="7:7" x14ac:dyDescent="0.3">
      <c r="G5193" s="23">
        <v>5192</v>
      </c>
    </row>
    <row r="5194" spans="7:7" x14ac:dyDescent="0.3">
      <c r="G5194" s="23">
        <v>5193</v>
      </c>
    </row>
    <row r="5195" spans="7:7" x14ac:dyDescent="0.3">
      <c r="G5195" s="23">
        <v>5194</v>
      </c>
    </row>
    <row r="5196" spans="7:7" x14ac:dyDescent="0.3">
      <c r="G5196" s="23">
        <v>5195</v>
      </c>
    </row>
    <row r="5197" spans="7:7" x14ac:dyDescent="0.3">
      <c r="G5197" s="23">
        <v>5196</v>
      </c>
    </row>
    <row r="5198" spans="7:7" x14ac:dyDescent="0.3">
      <c r="G5198" s="23">
        <v>5197</v>
      </c>
    </row>
    <row r="5199" spans="7:7" x14ac:dyDescent="0.3">
      <c r="G5199" s="23">
        <v>5198</v>
      </c>
    </row>
    <row r="5200" spans="7:7" x14ac:dyDescent="0.3">
      <c r="G5200" s="23">
        <v>5199</v>
      </c>
    </row>
    <row r="5201" spans="7:7" x14ac:dyDescent="0.3">
      <c r="G5201" s="23">
        <v>5200</v>
      </c>
    </row>
    <row r="5202" spans="7:7" x14ac:dyDescent="0.3">
      <c r="G5202" s="23">
        <v>5201</v>
      </c>
    </row>
    <row r="5203" spans="7:7" x14ac:dyDescent="0.3">
      <c r="G5203" s="23">
        <v>5202</v>
      </c>
    </row>
    <row r="5204" spans="7:7" x14ac:dyDescent="0.3">
      <c r="G5204" s="23">
        <v>5203</v>
      </c>
    </row>
    <row r="5205" spans="7:7" x14ac:dyDescent="0.3">
      <c r="G5205" s="23">
        <v>5204</v>
      </c>
    </row>
    <row r="5206" spans="7:7" x14ac:dyDescent="0.3">
      <c r="G5206" s="23">
        <v>5205</v>
      </c>
    </row>
    <row r="5207" spans="7:7" x14ac:dyDescent="0.3">
      <c r="G5207" s="23">
        <v>5206</v>
      </c>
    </row>
    <row r="5208" spans="7:7" x14ac:dyDescent="0.3">
      <c r="G5208" s="23">
        <v>5207</v>
      </c>
    </row>
    <row r="5209" spans="7:7" x14ac:dyDescent="0.3">
      <c r="G5209" s="23">
        <v>5208</v>
      </c>
    </row>
    <row r="5210" spans="7:7" x14ac:dyDescent="0.3">
      <c r="G5210" s="23">
        <v>5209</v>
      </c>
    </row>
    <row r="5211" spans="7:7" x14ac:dyDescent="0.3">
      <c r="G5211" s="23">
        <v>5210</v>
      </c>
    </row>
    <row r="5212" spans="7:7" x14ac:dyDescent="0.3">
      <c r="G5212" s="23">
        <v>5211</v>
      </c>
    </row>
    <row r="5213" spans="7:7" x14ac:dyDescent="0.3">
      <c r="G5213" s="23">
        <v>5212</v>
      </c>
    </row>
    <row r="5214" spans="7:7" x14ac:dyDescent="0.3">
      <c r="G5214" s="23">
        <v>5213</v>
      </c>
    </row>
    <row r="5215" spans="7:7" x14ac:dyDescent="0.3">
      <c r="G5215" s="23">
        <v>5214</v>
      </c>
    </row>
    <row r="5216" spans="7:7" x14ac:dyDescent="0.3">
      <c r="G5216" s="23">
        <v>5215</v>
      </c>
    </row>
    <row r="5217" spans="7:7" x14ac:dyDescent="0.3">
      <c r="G5217" s="23">
        <v>5216</v>
      </c>
    </row>
    <row r="5218" spans="7:7" x14ac:dyDescent="0.3">
      <c r="G5218" s="23">
        <v>5217</v>
      </c>
    </row>
    <row r="5219" spans="7:7" x14ac:dyDescent="0.3">
      <c r="G5219" s="23">
        <v>5218</v>
      </c>
    </row>
    <row r="5220" spans="7:7" x14ac:dyDescent="0.3">
      <c r="G5220" s="23">
        <v>5219</v>
      </c>
    </row>
    <row r="5221" spans="7:7" x14ac:dyDescent="0.3">
      <c r="G5221" s="23">
        <v>5220</v>
      </c>
    </row>
    <row r="5222" spans="7:7" x14ac:dyDescent="0.3">
      <c r="G5222" s="23">
        <v>5221</v>
      </c>
    </row>
    <row r="5223" spans="7:7" x14ac:dyDescent="0.3">
      <c r="G5223" s="23">
        <v>5222</v>
      </c>
    </row>
    <row r="5224" spans="7:7" x14ac:dyDescent="0.3">
      <c r="G5224" s="23">
        <v>5223</v>
      </c>
    </row>
    <row r="5225" spans="7:7" x14ac:dyDescent="0.3">
      <c r="G5225" s="23">
        <v>5224</v>
      </c>
    </row>
    <row r="5226" spans="7:7" x14ac:dyDescent="0.3">
      <c r="G5226" s="23">
        <v>5225</v>
      </c>
    </row>
    <row r="5227" spans="7:7" x14ac:dyDescent="0.3">
      <c r="G5227" s="23">
        <v>5226</v>
      </c>
    </row>
    <row r="5228" spans="7:7" x14ac:dyDescent="0.3">
      <c r="G5228" s="23">
        <v>5227</v>
      </c>
    </row>
    <row r="5229" spans="7:7" x14ac:dyDescent="0.3">
      <c r="G5229" s="23">
        <v>5228</v>
      </c>
    </row>
    <row r="5230" spans="7:7" x14ac:dyDescent="0.3">
      <c r="G5230" s="23">
        <v>5229</v>
      </c>
    </row>
    <row r="5231" spans="7:7" x14ac:dyDescent="0.3">
      <c r="G5231" s="23">
        <v>5230</v>
      </c>
    </row>
    <row r="5232" spans="7:7" x14ac:dyDescent="0.3">
      <c r="G5232" s="23">
        <v>5231</v>
      </c>
    </row>
    <row r="5233" spans="7:7" x14ac:dyDescent="0.3">
      <c r="G5233" s="23">
        <v>5232</v>
      </c>
    </row>
    <row r="5234" spans="7:7" x14ac:dyDescent="0.3">
      <c r="G5234" s="23">
        <v>5233</v>
      </c>
    </row>
    <row r="5235" spans="7:7" x14ac:dyDescent="0.3">
      <c r="G5235" s="23">
        <v>5234</v>
      </c>
    </row>
    <row r="5236" spans="7:7" x14ac:dyDescent="0.3">
      <c r="G5236" s="23">
        <v>5235</v>
      </c>
    </row>
    <row r="5237" spans="7:7" x14ac:dyDescent="0.3">
      <c r="G5237" s="23">
        <v>5236</v>
      </c>
    </row>
    <row r="5238" spans="7:7" x14ac:dyDescent="0.3">
      <c r="G5238" s="23">
        <v>5237</v>
      </c>
    </row>
    <row r="5239" spans="7:7" x14ac:dyDescent="0.3">
      <c r="G5239" s="23">
        <v>5238</v>
      </c>
    </row>
    <row r="5240" spans="7:7" x14ac:dyDescent="0.3">
      <c r="G5240" s="23">
        <v>5239</v>
      </c>
    </row>
    <row r="5241" spans="7:7" x14ac:dyDescent="0.3">
      <c r="G5241" s="23">
        <v>5240</v>
      </c>
    </row>
    <row r="5242" spans="7:7" x14ac:dyDescent="0.3">
      <c r="G5242" s="23">
        <v>5241</v>
      </c>
    </row>
    <row r="5243" spans="7:7" x14ac:dyDescent="0.3">
      <c r="G5243" s="23">
        <v>5242</v>
      </c>
    </row>
    <row r="5244" spans="7:7" x14ac:dyDescent="0.3">
      <c r="G5244" s="23">
        <v>5243</v>
      </c>
    </row>
    <row r="5245" spans="7:7" x14ac:dyDescent="0.3">
      <c r="G5245" s="23">
        <v>5244</v>
      </c>
    </row>
    <row r="5246" spans="7:7" x14ac:dyDescent="0.3">
      <c r="G5246" s="23">
        <v>5245</v>
      </c>
    </row>
    <row r="5247" spans="7:7" x14ac:dyDescent="0.3">
      <c r="G5247" s="23">
        <v>5246</v>
      </c>
    </row>
    <row r="5248" spans="7:7" x14ac:dyDescent="0.3">
      <c r="G5248" s="23">
        <v>5247</v>
      </c>
    </row>
    <row r="5249" spans="7:7" x14ac:dyDescent="0.3">
      <c r="G5249" s="23">
        <v>5248</v>
      </c>
    </row>
    <row r="5250" spans="7:7" x14ac:dyDescent="0.3">
      <c r="G5250" s="23">
        <v>5249</v>
      </c>
    </row>
    <row r="5251" spans="7:7" x14ac:dyDescent="0.3">
      <c r="G5251" s="23">
        <v>5250</v>
      </c>
    </row>
    <row r="5252" spans="7:7" x14ac:dyDescent="0.3">
      <c r="G5252" s="23">
        <v>5251</v>
      </c>
    </row>
    <row r="5253" spans="7:7" x14ac:dyDescent="0.3">
      <c r="G5253" s="23">
        <v>5252</v>
      </c>
    </row>
    <row r="5254" spans="7:7" x14ac:dyDescent="0.3">
      <c r="G5254" s="23">
        <v>5253</v>
      </c>
    </row>
    <row r="5255" spans="7:7" x14ac:dyDescent="0.3">
      <c r="G5255" s="23">
        <v>5254</v>
      </c>
    </row>
    <row r="5256" spans="7:7" x14ac:dyDescent="0.3">
      <c r="G5256" s="23">
        <v>5255</v>
      </c>
    </row>
    <row r="5257" spans="7:7" x14ac:dyDescent="0.3">
      <c r="G5257" s="23">
        <v>5256</v>
      </c>
    </row>
    <row r="5258" spans="7:7" x14ac:dyDescent="0.3">
      <c r="G5258" s="23">
        <v>5257</v>
      </c>
    </row>
    <row r="5259" spans="7:7" x14ac:dyDescent="0.3">
      <c r="G5259" s="23">
        <v>5258</v>
      </c>
    </row>
    <row r="5260" spans="7:7" x14ac:dyDescent="0.3">
      <c r="G5260" s="23">
        <v>5259</v>
      </c>
    </row>
    <row r="5261" spans="7:7" x14ac:dyDescent="0.3">
      <c r="G5261" s="23">
        <v>5260</v>
      </c>
    </row>
    <row r="5262" spans="7:7" x14ac:dyDescent="0.3">
      <c r="G5262" s="23">
        <v>5261</v>
      </c>
    </row>
    <row r="5263" spans="7:7" x14ac:dyDescent="0.3">
      <c r="G5263" s="23">
        <v>5262</v>
      </c>
    </row>
    <row r="5264" spans="7:7" x14ac:dyDescent="0.3">
      <c r="G5264" s="23">
        <v>5263</v>
      </c>
    </row>
    <row r="5265" spans="7:7" x14ac:dyDescent="0.3">
      <c r="G5265" s="23">
        <v>5264</v>
      </c>
    </row>
    <row r="5266" spans="7:7" x14ac:dyDescent="0.3">
      <c r="G5266" s="23">
        <v>5265</v>
      </c>
    </row>
    <row r="5267" spans="7:7" x14ac:dyDescent="0.3">
      <c r="G5267" s="23">
        <v>5266</v>
      </c>
    </row>
    <row r="5268" spans="7:7" x14ac:dyDescent="0.3">
      <c r="G5268" s="23">
        <v>5267</v>
      </c>
    </row>
    <row r="5269" spans="7:7" x14ac:dyDescent="0.3">
      <c r="G5269" s="23">
        <v>5268</v>
      </c>
    </row>
    <row r="5270" spans="7:7" x14ac:dyDescent="0.3">
      <c r="G5270" s="23">
        <v>5269</v>
      </c>
    </row>
    <row r="5271" spans="7:7" x14ac:dyDescent="0.3">
      <c r="G5271" s="23">
        <v>5270</v>
      </c>
    </row>
    <row r="5272" spans="7:7" x14ac:dyDescent="0.3">
      <c r="G5272" s="23">
        <v>5271</v>
      </c>
    </row>
    <row r="5273" spans="7:7" x14ac:dyDescent="0.3">
      <c r="G5273" s="23">
        <v>5272</v>
      </c>
    </row>
    <row r="5274" spans="7:7" x14ac:dyDescent="0.3">
      <c r="G5274" s="23">
        <v>5273</v>
      </c>
    </row>
    <row r="5275" spans="7:7" x14ac:dyDescent="0.3">
      <c r="G5275" s="23">
        <v>5274</v>
      </c>
    </row>
    <row r="5276" spans="7:7" x14ac:dyDescent="0.3">
      <c r="G5276" s="23">
        <v>5275</v>
      </c>
    </row>
    <row r="5277" spans="7:7" x14ac:dyDescent="0.3">
      <c r="G5277" s="23">
        <v>5276</v>
      </c>
    </row>
    <row r="5278" spans="7:7" x14ac:dyDescent="0.3">
      <c r="G5278" s="23">
        <v>5277</v>
      </c>
    </row>
    <row r="5279" spans="7:7" x14ac:dyDescent="0.3">
      <c r="G5279" s="23">
        <v>5278</v>
      </c>
    </row>
    <row r="5280" spans="7:7" x14ac:dyDescent="0.3">
      <c r="G5280" s="23">
        <v>5279</v>
      </c>
    </row>
    <row r="5281" spans="7:7" x14ac:dyDescent="0.3">
      <c r="G5281" s="23">
        <v>5280</v>
      </c>
    </row>
    <row r="5282" spans="7:7" x14ac:dyDescent="0.3">
      <c r="G5282" s="23">
        <v>5281</v>
      </c>
    </row>
    <row r="5283" spans="7:7" x14ac:dyDescent="0.3">
      <c r="G5283" s="23">
        <v>5282</v>
      </c>
    </row>
    <row r="5284" spans="7:7" x14ac:dyDescent="0.3">
      <c r="G5284" s="23">
        <v>5283</v>
      </c>
    </row>
    <row r="5285" spans="7:7" x14ac:dyDescent="0.3">
      <c r="G5285" s="23">
        <v>5284</v>
      </c>
    </row>
    <row r="5286" spans="7:7" x14ac:dyDescent="0.3">
      <c r="G5286" s="23">
        <v>5285</v>
      </c>
    </row>
    <row r="5287" spans="7:7" x14ac:dyDescent="0.3">
      <c r="G5287" s="23">
        <v>5286</v>
      </c>
    </row>
    <row r="5288" spans="7:7" x14ac:dyDescent="0.3">
      <c r="G5288" s="23">
        <v>5287</v>
      </c>
    </row>
    <row r="5289" spans="7:7" x14ac:dyDescent="0.3">
      <c r="G5289" s="23">
        <v>5288</v>
      </c>
    </row>
    <row r="5290" spans="7:7" x14ac:dyDescent="0.3">
      <c r="G5290" s="23">
        <v>5289</v>
      </c>
    </row>
    <row r="5291" spans="7:7" x14ac:dyDescent="0.3">
      <c r="G5291" s="23">
        <v>5290</v>
      </c>
    </row>
    <row r="5292" spans="7:7" x14ac:dyDescent="0.3">
      <c r="G5292" s="23">
        <v>5291</v>
      </c>
    </row>
    <row r="5293" spans="7:7" x14ac:dyDescent="0.3">
      <c r="G5293" s="23">
        <v>5292</v>
      </c>
    </row>
    <row r="5294" spans="7:7" x14ac:dyDescent="0.3">
      <c r="G5294" s="23">
        <v>5293</v>
      </c>
    </row>
    <row r="5295" spans="7:7" x14ac:dyDescent="0.3">
      <c r="G5295" s="23">
        <v>5294</v>
      </c>
    </row>
    <row r="5296" spans="7:7" x14ac:dyDescent="0.3">
      <c r="G5296" s="23">
        <v>5295</v>
      </c>
    </row>
    <row r="5297" spans="7:7" x14ac:dyDescent="0.3">
      <c r="G5297" s="23">
        <v>5296</v>
      </c>
    </row>
    <row r="5298" spans="7:7" x14ac:dyDescent="0.3">
      <c r="G5298" s="23">
        <v>5297</v>
      </c>
    </row>
    <row r="5299" spans="7:7" x14ac:dyDescent="0.3">
      <c r="G5299" s="23">
        <v>5298</v>
      </c>
    </row>
    <row r="5300" spans="7:7" x14ac:dyDescent="0.3">
      <c r="G5300" s="23">
        <v>5299</v>
      </c>
    </row>
    <row r="5301" spans="7:7" x14ac:dyDescent="0.3">
      <c r="G5301" s="23">
        <v>5300</v>
      </c>
    </row>
    <row r="5302" spans="7:7" x14ac:dyDescent="0.3">
      <c r="G5302" s="23">
        <v>5301</v>
      </c>
    </row>
    <row r="5303" spans="7:7" x14ac:dyDescent="0.3">
      <c r="G5303" s="23">
        <v>5302</v>
      </c>
    </row>
    <row r="5304" spans="7:7" x14ac:dyDescent="0.3">
      <c r="G5304" s="23">
        <v>5303</v>
      </c>
    </row>
    <row r="5305" spans="7:7" x14ac:dyDescent="0.3">
      <c r="G5305" s="23">
        <v>5304</v>
      </c>
    </row>
    <row r="5306" spans="7:7" x14ac:dyDescent="0.3">
      <c r="G5306" s="23">
        <v>5305</v>
      </c>
    </row>
    <row r="5307" spans="7:7" x14ac:dyDescent="0.3">
      <c r="G5307" s="23">
        <v>5306</v>
      </c>
    </row>
    <row r="5308" spans="7:7" x14ac:dyDescent="0.3">
      <c r="G5308" s="23">
        <v>5307</v>
      </c>
    </row>
    <row r="5309" spans="7:7" x14ac:dyDescent="0.3">
      <c r="G5309" s="23">
        <v>5308</v>
      </c>
    </row>
    <row r="5310" spans="7:7" x14ac:dyDescent="0.3">
      <c r="G5310" s="23">
        <v>5309</v>
      </c>
    </row>
    <row r="5311" spans="7:7" x14ac:dyDescent="0.3">
      <c r="G5311" s="23">
        <v>5310</v>
      </c>
    </row>
    <row r="5312" spans="7:7" x14ac:dyDescent="0.3">
      <c r="G5312" s="23">
        <v>5311</v>
      </c>
    </row>
    <row r="5313" spans="7:7" x14ac:dyDescent="0.3">
      <c r="G5313" s="23">
        <v>5312</v>
      </c>
    </row>
    <row r="5314" spans="7:7" x14ac:dyDescent="0.3">
      <c r="G5314" s="23">
        <v>5313</v>
      </c>
    </row>
    <row r="5315" spans="7:7" x14ac:dyDescent="0.3">
      <c r="G5315" s="23">
        <v>5314</v>
      </c>
    </row>
    <row r="5316" spans="7:7" x14ac:dyDescent="0.3">
      <c r="G5316" s="23">
        <v>5315</v>
      </c>
    </row>
    <row r="5317" spans="7:7" x14ac:dyDescent="0.3">
      <c r="G5317" s="23">
        <v>5316</v>
      </c>
    </row>
    <row r="5318" spans="7:7" x14ac:dyDescent="0.3">
      <c r="G5318" s="23">
        <v>5317</v>
      </c>
    </row>
    <row r="5319" spans="7:7" x14ac:dyDescent="0.3">
      <c r="G5319" s="23">
        <v>5318</v>
      </c>
    </row>
    <row r="5320" spans="7:7" x14ac:dyDescent="0.3">
      <c r="G5320" s="23">
        <v>5319</v>
      </c>
    </row>
    <row r="5321" spans="7:7" x14ac:dyDescent="0.3">
      <c r="G5321" s="23">
        <v>5320</v>
      </c>
    </row>
    <row r="5322" spans="7:7" x14ac:dyDescent="0.3">
      <c r="G5322" s="23">
        <v>5321</v>
      </c>
    </row>
    <row r="5323" spans="7:7" x14ac:dyDescent="0.3">
      <c r="G5323" s="23">
        <v>5322</v>
      </c>
    </row>
    <row r="5324" spans="7:7" x14ac:dyDescent="0.3">
      <c r="G5324" s="23">
        <v>5323</v>
      </c>
    </row>
    <row r="5325" spans="7:7" x14ac:dyDescent="0.3">
      <c r="G5325" s="23">
        <v>5324</v>
      </c>
    </row>
    <row r="5326" spans="7:7" x14ac:dyDescent="0.3">
      <c r="G5326" s="23">
        <v>5325</v>
      </c>
    </row>
    <row r="5327" spans="7:7" x14ac:dyDescent="0.3">
      <c r="G5327" s="23">
        <v>5326</v>
      </c>
    </row>
    <row r="5328" spans="7:7" x14ac:dyDescent="0.3">
      <c r="G5328" s="23">
        <v>5327</v>
      </c>
    </row>
    <row r="5329" spans="7:7" x14ac:dyDescent="0.3">
      <c r="G5329" s="23">
        <v>5328</v>
      </c>
    </row>
    <row r="5330" spans="7:7" x14ac:dyDescent="0.3">
      <c r="G5330" s="23">
        <v>5329</v>
      </c>
    </row>
    <row r="5331" spans="7:7" x14ac:dyDescent="0.3">
      <c r="G5331" s="23">
        <v>5330</v>
      </c>
    </row>
    <row r="5332" spans="7:7" x14ac:dyDescent="0.3">
      <c r="G5332" s="23">
        <v>5331</v>
      </c>
    </row>
    <row r="5333" spans="7:7" x14ac:dyDescent="0.3">
      <c r="G5333" s="23">
        <v>5332</v>
      </c>
    </row>
    <row r="5334" spans="7:7" x14ac:dyDescent="0.3">
      <c r="G5334" s="23">
        <v>5333</v>
      </c>
    </row>
    <row r="5335" spans="7:7" x14ac:dyDescent="0.3">
      <c r="G5335" s="23">
        <v>5334</v>
      </c>
    </row>
    <row r="5336" spans="7:7" x14ac:dyDescent="0.3">
      <c r="G5336" s="23">
        <v>5335</v>
      </c>
    </row>
    <row r="5337" spans="7:7" x14ac:dyDescent="0.3">
      <c r="G5337" s="23">
        <v>5336</v>
      </c>
    </row>
    <row r="5338" spans="7:7" x14ac:dyDescent="0.3">
      <c r="G5338" s="23">
        <v>5337</v>
      </c>
    </row>
    <row r="5339" spans="7:7" x14ac:dyDescent="0.3">
      <c r="G5339" s="23">
        <v>5338</v>
      </c>
    </row>
    <row r="5340" spans="7:7" x14ac:dyDescent="0.3">
      <c r="G5340" s="23">
        <v>5339</v>
      </c>
    </row>
    <row r="5341" spans="7:7" x14ac:dyDescent="0.3">
      <c r="G5341" s="23">
        <v>5340</v>
      </c>
    </row>
    <row r="5342" spans="7:7" x14ac:dyDescent="0.3">
      <c r="G5342" s="23">
        <v>5341</v>
      </c>
    </row>
    <row r="5343" spans="7:7" x14ac:dyDescent="0.3">
      <c r="G5343" s="23">
        <v>5342</v>
      </c>
    </row>
    <row r="5344" spans="7:7" x14ac:dyDescent="0.3">
      <c r="G5344" s="23">
        <v>5343</v>
      </c>
    </row>
    <row r="5345" spans="7:7" x14ac:dyDescent="0.3">
      <c r="G5345" s="23">
        <v>5344</v>
      </c>
    </row>
    <row r="5346" spans="7:7" x14ac:dyDescent="0.3">
      <c r="G5346" s="23">
        <v>5345</v>
      </c>
    </row>
    <row r="5347" spans="7:7" x14ac:dyDescent="0.3">
      <c r="G5347" s="23">
        <v>5346</v>
      </c>
    </row>
    <row r="5348" spans="7:7" x14ac:dyDescent="0.3">
      <c r="G5348" s="23">
        <v>5347</v>
      </c>
    </row>
    <row r="5349" spans="7:7" x14ac:dyDescent="0.3">
      <c r="G5349" s="23">
        <v>5348</v>
      </c>
    </row>
    <row r="5350" spans="7:7" x14ac:dyDescent="0.3">
      <c r="G5350" s="23">
        <v>5349</v>
      </c>
    </row>
    <row r="5351" spans="7:7" x14ac:dyDescent="0.3">
      <c r="G5351" s="23">
        <v>5350</v>
      </c>
    </row>
    <row r="5352" spans="7:7" x14ac:dyDescent="0.3">
      <c r="G5352" s="23">
        <v>5351</v>
      </c>
    </row>
    <row r="5353" spans="7:7" x14ac:dyDescent="0.3">
      <c r="G5353" s="23">
        <v>5352</v>
      </c>
    </row>
    <row r="5354" spans="7:7" x14ac:dyDescent="0.3">
      <c r="G5354" s="23">
        <v>5353</v>
      </c>
    </row>
    <row r="5355" spans="7:7" x14ac:dyDescent="0.3">
      <c r="G5355" s="23">
        <v>5354</v>
      </c>
    </row>
    <row r="5356" spans="7:7" x14ac:dyDescent="0.3">
      <c r="G5356" s="23">
        <v>5355</v>
      </c>
    </row>
    <row r="5357" spans="7:7" x14ac:dyDescent="0.3">
      <c r="G5357" s="23">
        <v>5356</v>
      </c>
    </row>
    <row r="5358" spans="7:7" x14ac:dyDescent="0.3">
      <c r="G5358" s="23">
        <v>5357</v>
      </c>
    </row>
    <row r="5359" spans="7:7" x14ac:dyDescent="0.3">
      <c r="G5359" s="23">
        <v>5358</v>
      </c>
    </row>
    <row r="5360" spans="7:7" x14ac:dyDescent="0.3">
      <c r="G5360" s="23">
        <v>5359</v>
      </c>
    </row>
    <row r="5361" spans="7:7" x14ac:dyDescent="0.3">
      <c r="G5361" s="23">
        <v>5360</v>
      </c>
    </row>
    <row r="5362" spans="7:7" x14ac:dyDescent="0.3">
      <c r="G5362" s="23">
        <v>5361</v>
      </c>
    </row>
    <row r="5363" spans="7:7" x14ac:dyDescent="0.3">
      <c r="G5363" s="23">
        <v>5362</v>
      </c>
    </row>
    <row r="5364" spans="7:7" x14ac:dyDescent="0.3">
      <c r="G5364" s="23">
        <v>5363</v>
      </c>
    </row>
    <row r="5365" spans="7:7" x14ac:dyDescent="0.3">
      <c r="G5365" s="23">
        <v>5364</v>
      </c>
    </row>
    <row r="5366" spans="7:7" x14ac:dyDescent="0.3">
      <c r="G5366" s="23">
        <v>5365</v>
      </c>
    </row>
    <row r="5367" spans="7:7" x14ac:dyDescent="0.3">
      <c r="G5367" s="23">
        <v>5366</v>
      </c>
    </row>
    <row r="5368" spans="7:7" x14ac:dyDescent="0.3">
      <c r="G5368" s="23">
        <v>5367</v>
      </c>
    </row>
    <row r="5369" spans="7:7" x14ac:dyDescent="0.3">
      <c r="G5369" s="23">
        <v>5368</v>
      </c>
    </row>
    <row r="5370" spans="7:7" x14ac:dyDescent="0.3">
      <c r="G5370" s="23">
        <v>5369</v>
      </c>
    </row>
    <row r="5371" spans="7:7" x14ac:dyDescent="0.3">
      <c r="G5371" s="23">
        <v>5370</v>
      </c>
    </row>
    <row r="5372" spans="7:7" x14ac:dyDescent="0.3">
      <c r="G5372" s="23">
        <v>5371</v>
      </c>
    </row>
    <row r="5373" spans="7:7" x14ac:dyDescent="0.3">
      <c r="G5373" s="23">
        <v>5372</v>
      </c>
    </row>
    <row r="5374" spans="7:7" x14ac:dyDescent="0.3">
      <c r="G5374" s="23">
        <v>5373</v>
      </c>
    </row>
    <row r="5375" spans="7:7" x14ac:dyDescent="0.3">
      <c r="G5375" s="23">
        <v>5374</v>
      </c>
    </row>
    <row r="5376" spans="7:7" x14ac:dyDescent="0.3">
      <c r="G5376" s="23">
        <v>5375</v>
      </c>
    </row>
    <row r="5377" spans="7:7" x14ac:dyDescent="0.3">
      <c r="G5377" s="23">
        <v>5376</v>
      </c>
    </row>
    <row r="5378" spans="7:7" x14ac:dyDescent="0.3">
      <c r="G5378" s="23">
        <v>5377</v>
      </c>
    </row>
    <row r="5379" spans="7:7" x14ac:dyDescent="0.3">
      <c r="G5379" s="23">
        <v>5378</v>
      </c>
    </row>
    <row r="5380" spans="7:7" x14ac:dyDescent="0.3">
      <c r="G5380" s="23">
        <v>5379</v>
      </c>
    </row>
    <row r="5381" spans="7:7" x14ac:dyDescent="0.3">
      <c r="G5381" s="23">
        <v>5380</v>
      </c>
    </row>
    <row r="5382" spans="7:7" x14ac:dyDescent="0.3">
      <c r="G5382" s="23">
        <v>5381</v>
      </c>
    </row>
    <row r="5383" spans="7:7" x14ac:dyDescent="0.3">
      <c r="G5383" s="23">
        <v>5382</v>
      </c>
    </row>
    <row r="5384" spans="7:7" x14ac:dyDescent="0.3">
      <c r="G5384" s="23">
        <v>5383</v>
      </c>
    </row>
    <row r="5385" spans="7:7" x14ac:dyDescent="0.3">
      <c r="G5385" s="23">
        <v>5384</v>
      </c>
    </row>
    <row r="5386" spans="7:7" x14ac:dyDescent="0.3">
      <c r="G5386" s="23">
        <v>5385</v>
      </c>
    </row>
    <row r="5387" spans="7:7" x14ac:dyDescent="0.3">
      <c r="G5387" s="23">
        <v>5386</v>
      </c>
    </row>
    <row r="5388" spans="7:7" x14ac:dyDescent="0.3">
      <c r="G5388" s="23">
        <v>5387</v>
      </c>
    </row>
    <row r="5389" spans="7:7" x14ac:dyDescent="0.3">
      <c r="G5389" s="23">
        <v>5388</v>
      </c>
    </row>
    <row r="5390" spans="7:7" x14ac:dyDescent="0.3">
      <c r="G5390" s="23">
        <v>5389</v>
      </c>
    </row>
    <row r="5391" spans="7:7" x14ac:dyDescent="0.3">
      <c r="G5391" s="23">
        <v>5390</v>
      </c>
    </row>
    <row r="5392" spans="7:7" x14ac:dyDescent="0.3">
      <c r="G5392" s="23">
        <v>5391</v>
      </c>
    </row>
    <row r="5393" spans="7:7" x14ac:dyDescent="0.3">
      <c r="G5393" s="23">
        <v>5392</v>
      </c>
    </row>
    <row r="5394" spans="7:7" x14ac:dyDescent="0.3">
      <c r="G5394" s="23">
        <v>5393</v>
      </c>
    </row>
    <row r="5395" spans="7:7" x14ac:dyDescent="0.3">
      <c r="G5395" s="23">
        <v>5394</v>
      </c>
    </row>
    <row r="5396" spans="7:7" x14ac:dyDescent="0.3">
      <c r="G5396" s="23">
        <v>5395</v>
      </c>
    </row>
    <row r="5397" spans="7:7" x14ac:dyDescent="0.3">
      <c r="G5397" s="23">
        <v>5396</v>
      </c>
    </row>
    <row r="5398" spans="7:7" x14ac:dyDescent="0.3">
      <c r="G5398" s="23">
        <v>5397</v>
      </c>
    </row>
    <row r="5399" spans="7:7" x14ac:dyDescent="0.3">
      <c r="G5399" s="23">
        <v>5398</v>
      </c>
    </row>
    <row r="5400" spans="7:7" x14ac:dyDescent="0.3">
      <c r="G5400" s="23">
        <v>5399</v>
      </c>
    </row>
    <row r="5401" spans="7:7" x14ac:dyDescent="0.3">
      <c r="G5401" s="23">
        <v>5400</v>
      </c>
    </row>
    <row r="5402" spans="7:7" x14ac:dyDescent="0.3">
      <c r="G5402" s="23">
        <v>5401</v>
      </c>
    </row>
    <row r="5403" spans="7:7" x14ac:dyDescent="0.3">
      <c r="G5403" s="23">
        <v>5402</v>
      </c>
    </row>
    <row r="5404" spans="7:7" x14ac:dyDescent="0.3">
      <c r="G5404" s="23">
        <v>5403</v>
      </c>
    </row>
    <row r="5405" spans="7:7" x14ac:dyDescent="0.3">
      <c r="G5405" s="23">
        <v>5404</v>
      </c>
    </row>
    <row r="5406" spans="7:7" x14ac:dyDescent="0.3">
      <c r="G5406" s="23">
        <v>5405</v>
      </c>
    </row>
    <row r="5407" spans="7:7" x14ac:dyDescent="0.3">
      <c r="G5407" s="23">
        <v>5406</v>
      </c>
    </row>
    <row r="5408" spans="7:7" x14ac:dyDescent="0.3">
      <c r="G5408" s="23">
        <v>5407</v>
      </c>
    </row>
    <row r="5409" spans="7:7" x14ac:dyDescent="0.3">
      <c r="G5409" s="23">
        <v>5408</v>
      </c>
    </row>
    <row r="5410" spans="7:7" x14ac:dyDescent="0.3">
      <c r="G5410" s="23">
        <v>5409</v>
      </c>
    </row>
    <row r="5411" spans="7:7" x14ac:dyDescent="0.3">
      <c r="G5411" s="23">
        <v>5410</v>
      </c>
    </row>
    <row r="5412" spans="7:7" x14ac:dyDescent="0.3">
      <c r="G5412" s="23">
        <v>5411</v>
      </c>
    </row>
    <row r="5413" spans="7:7" x14ac:dyDescent="0.3">
      <c r="G5413" s="23">
        <v>5412</v>
      </c>
    </row>
    <row r="5414" spans="7:7" x14ac:dyDescent="0.3">
      <c r="G5414" s="23">
        <v>5413</v>
      </c>
    </row>
    <row r="5415" spans="7:7" x14ac:dyDescent="0.3">
      <c r="G5415" s="23">
        <v>5414</v>
      </c>
    </row>
    <row r="5416" spans="7:7" x14ac:dyDescent="0.3">
      <c r="G5416" s="23">
        <v>5415</v>
      </c>
    </row>
    <row r="5417" spans="7:7" x14ac:dyDescent="0.3">
      <c r="G5417" s="23">
        <v>5416</v>
      </c>
    </row>
    <row r="5418" spans="7:7" x14ac:dyDescent="0.3">
      <c r="G5418" s="23">
        <v>5417</v>
      </c>
    </row>
    <row r="5419" spans="7:7" x14ac:dyDescent="0.3">
      <c r="G5419" s="23">
        <v>5418</v>
      </c>
    </row>
    <row r="5420" spans="7:7" x14ac:dyDescent="0.3">
      <c r="G5420" s="23">
        <v>5419</v>
      </c>
    </row>
    <row r="5421" spans="7:7" x14ac:dyDescent="0.3">
      <c r="G5421" s="23">
        <v>5420</v>
      </c>
    </row>
    <row r="5422" spans="7:7" x14ac:dyDescent="0.3">
      <c r="G5422" s="23">
        <v>5421</v>
      </c>
    </row>
    <row r="5423" spans="7:7" x14ac:dyDescent="0.3">
      <c r="G5423" s="23">
        <v>5422</v>
      </c>
    </row>
    <row r="5424" spans="7:7" x14ac:dyDescent="0.3">
      <c r="G5424" s="23">
        <v>5423</v>
      </c>
    </row>
    <row r="5425" spans="7:7" x14ac:dyDescent="0.3">
      <c r="G5425" s="23">
        <v>5424</v>
      </c>
    </row>
    <row r="5426" spans="7:7" x14ac:dyDescent="0.3">
      <c r="G5426" s="23">
        <v>5425</v>
      </c>
    </row>
    <row r="5427" spans="7:7" x14ac:dyDescent="0.3">
      <c r="G5427" s="23">
        <v>5426</v>
      </c>
    </row>
    <row r="5428" spans="7:7" x14ac:dyDescent="0.3">
      <c r="G5428" s="23">
        <v>5427</v>
      </c>
    </row>
    <row r="5429" spans="7:7" x14ac:dyDescent="0.3">
      <c r="G5429" s="23">
        <v>5428</v>
      </c>
    </row>
    <row r="5430" spans="7:7" x14ac:dyDescent="0.3">
      <c r="G5430" s="23">
        <v>5429</v>
      </c>
    </row>
    <row r="5431" spans="7:7" x14ac:dyDescent="0.3">
      <c r="G5431" s="23">
        <v>5430</v>
      </c>
    </row>
    <row r="5432" spans="7:7" x14ac:dyDescent="0.3">
      <c r="G5432" s="23">
        <v>5431</v>
      </c>
    </row>
    <row r="5433" spans="7:7" x14ac:dyDescent="0.3">
      <c r="G5433" s="23">
        <v>5432</v>
      </c>
    </row>
    <row r="5434" spans="7:7" x14ac:dyDescent="0.3">
      <c r="G5434" s="23">
        <v>5433</v>
      </c>
    </row>
    <row r="5435" spans="7:7" x14ac:dyDescent="0.3">
      <c r="G5435" s="23">
        <v>5434</v>
      </c>
    </row>
    <row r="5436" spans="7:7" x14ac:dyDescent="0.3">
      <c r="G5436" s="23">
        <v>5435</v>
      </c>
    </row>
    <row r="5437" spans="7:7" x14ac:dyDescent="0.3">
      <c r="G5437" s="23">
        <v>5436</v>
      </c>
    </row>
    <row r="5438" spans="7:7" x14ac:dyDescent="0.3">
      <c r="G5438" s="23">
        <v>5437</v>
      </c>
    </row>
    <row r="5439" spans="7:7" x14ac:dyDescent="0.3">
      <c r="G5439" s="23">
        <v>5438</v>
      </c>
    </row>
    <row r="5440" spans="7:7" x14ac:dyDescent="0.3">
      <c r="G5440" s="23">
        <v>5439</v>
      </c>
    </row>
    <row r="5441" spans="7:7" x14ac:dyDescent="0.3">
      <c r="G5441" s="23">
        <v>5440</v>
      </c>
    </row>
    <row r="5442" spans="7:7" x14ac:dyDescent="0.3">
      <c r="G5442" s="23">
        <v>5441</v>
      </c>
    </row>
    <row r="5443" spans="7:7" x14ac:dyDescent="0.3">
      <c r="G5443" s="23">
        <v>5442</v>
      </c>
    </row>
    <row r="5444" spans="7:7" x14ac:dyDescent="0.3">
      <c r="G5444" s="23">
        <v>5443</v>
      </c>
    </row>
    <row r="5445" spans="7:7" x14ac:dyDescent="0.3">
      <c r="G5445" s="23">
        <v>5444</v>
      </c>
    </row>
    <row r="5446" spans="7:7" x14ac:dyDescent="0.3">
      <c r="G5446" s="23">
        <v>5445</v>
      </c>
    </row>
    <row r="5447" spans="7:7" x14ac:dyDescent="0.3">
      <c r="G5447" s="23">
        <v>5446</v>
      </c>
    </row>
    <row r="5448" spans="7:7" x14ac:dyDescent="0.3">
      <c r="G5448" s="23">
        <v>5447</v>
      </c>
    </row>
    <row r="5449" spans="7:7" x14ac:dyDescent="0.3">
      <c r="G5449" s="23">
        <v>5448</v>
      </c>
    </row>
    <row r="5450" spans="7:7" x14ac:dyDescent="0.3">
      <c r="G5450" s="23">
        <v>5449</v>
      </c>
    </row>
    <row r="5451" spans="7:7" x14ac:dyDescent="0.3">
      <c r="G5451" s="23">
        <v>5450</v>
      </c>
    </row>
    <row r="5452" spans="7:7" x14ac:dyDescent="0.3">
      <c r="G5452" s="23">
        <v>5451</v>
      </c>
    </row>
    <row r="5453" spans="7:7" x14ac:dyDescent="0.3">
      <c r="G5453" s="23">
        <v>5452</v>
      </c>
    </row>
    <row r="5454" spans="7:7" x14ac:dyDescent="0.3">
      <c r="G5454" s="23">
        <v>5453</v>
      </c>
    </row>
    <row r="5455" spans="7:7" x14ac:dyDescent="0.3">
      <c r="G5455" s="23">
        <v>5454</v>
      </c>
    </row>
    <row r="5456" spans="7:7" x14ac:dyDescent="0.3">
      <c r="G5456" s="23">
        <v>5455</v>
      </c>
    </row>
    <row r="5457" spans="7:7" x14ac:dyDescent="0.3">
      <c r="G5457" s="23">
        <v>5456</v>
      </c>
    </row>
    <row r="5458" spans="7:7" x14ac:dyDescent="0.3">
      <c r="G5458" s="23">
        <v>5457</v>
      </c>
    </row>
    <row r="5459" spans="7:7" x14ac:dyDescent="0.3">
      <c r="G5459" s="23">
        <v>5458</v>
      </c>
    </row>
    <row r="5460" spans="7:7" x14ac:dyDescent="0.3">
      <c r="G5460" s="23">
        <v>5459</v>
      </c>
    </row>
    <row r="5461" spans="7:7" x14ac:dyDescent="0.3">
      <c r="G5461" s="23">
        <v>5460</v>
      </c>
    </row>
    <row r="5462" spans="7:7" x14ac:dyDescent="0.3">
      <c r="G5462" s="23">
        <v>5461</v>
      </c>
    </row>
    <row r="5463" spans="7:7" x14ac:dyDescent="0.3">
      <c r="G5463" s="23">
        <v>5462</v>
      </c>
    </row>
    <row r="5464" spans="7:7" x14ac:dyDescent="0.3">
      <c r="G5464" s="23">
        <v>5463</v>
      </c>
    </row>
    <row r="5465" spans="7:7" x14ac:dyDescent="0.3">
      <c r="G5465" s="23">
        <v>5464</v>
      </c>
    </row>
    <row r="5466" spans="7:7" x14ac:dyDescent="0.3">
      <c r="G5466" s="23">
        <v>5465</v>
      </c>
    </row>
    <row r="5467" spans="7:7" x14ac:dyDescent="0.3">
      <c r="G5467" s="23">
        <v>5466</v>
      </c>
    </row>
    <row r="5468" spans="7:7" x14ac:dyDescent="0.3">
      <c r="G5468" s="23">
        <v>5467</v>
      </c>
    </row>
    <row r="5469" spans="7:7" x14ac:dyDescent="0.3">
      <c r="G5469" s="23">
        <v>5468</v>
      </c>
    </row>
    <row r="5470" spans="7:7" x14ac:dyDescent="0.3">
      <c r="G5470" s="23">
        <v>5469</v>
      </c>
    </row>
    <row r="5471" spans="7:7" x14ac:dyDescent="0.3">
      <c r="G5471" s="23">
        <v>5470</v>
      </c>
    </row>
    <row r="5472" spans="7:7" x14ac:dyDescent="0.3">
      <c r="G5472" s="23">
        <v>5471</v>
      </c>
    </row>
    <row r="5473" spans="7:7" x14ac:dyDescent="0.3">
      <c r="G5473" s="23">
        <v>5472</v>
      </c>
    </row>
    <row r="5474" spans="7:7" x14ac:dyDescent="0.3">
      <c r="G5474" s="23">
        <v>5473</v>
      </c>
    </row>
    <row r="5475" spans="7:7" x14ac:dyDescent="0.3">
      <c r="G5475" s="23">
        <v>5474</v>
      </c>
    </row>
    <row r="5476" spans="7:7" x14ac:dyDescent="0.3">
      <c r="G5476" s="23">
        <v>5475</v>
      </c>
    </row>
    <row r="5477" spans="7:7" x14ac:dyDescent="0.3">
      <c r="G5477" s="23">
        <v>5476</v>
      </c>
    </row>
    <row r="5478" spans="7:7" x14ac:dyDescent="0.3">
      <c r="G5478" s="23">
        <v>5477</v>
      </c>
    </row>
    <row r="5479" spans="7:7" x14ac:dyDescent="0.3">
      <c r="G5479" s="23">
        <v>5478</v>
      </c>
    </row>
    <row r="5480" spans="7:7" x14ac:dyDescent="0.3">
      <c r="G5480" s="23">
        <v>5479</v>
      </c>
    </row>
    <row r="5481" spans="7:7" x14ac:dyDescent="0.3">
      <c r="G5481" s="23">
        <v>5480</v>
      </c>
    </row>
    <row r="5482" spans="7:7" x14ac:dyDescent="0.3">
      <c r="G5482" s="23">
        <v>5481</v>
      </c>
    </row>
    <row r="5483" spans="7:7" x14ac:dyDescent="0.3">
      <c r="G5483" s="23">
        <v>5482</v>
      </c>
    </row>
    <row r="5484" spans="7:7" x14ac:dyDescent="0.3">
      <c r="G5484" s="23">
        <v>5483</v>
      </c>
    </row>
    <row r="5485" spans="7:7" x14ac:dyDescent="0.3">
      <c r="G5485" s="23">
        <v>5484</v>
      </c>
    </row>
    <row r="5486" spans="7:7" x14ac:dyDescent="0.3">
      <c r="G5486" s="23">
        <v>5485</v>
      </c>
    </row>
    <row r="5487" spans="7:7" x14ac:dyDescent="0.3">
      <c r="G5487" s="23">
        <v>5486</v>
      </c>
    </row>
    <row r="5488" spans="7:7" x14ac:dyDescent="0.3">
      <c r="G5488" s="23">
        <v>5487</v>
      </c>
    </row>
    <row r="5489" spans="7:7" x14ac:dyDescent="0.3">
      <c r="G5489" s="23">
        <v>5488</v>
      </c>
    </row>
    <row r="5490" spans="7:7" x14ac:dyDescent="0.3">
      <c r="G5490" s="23">
        <v>5489</v>
      </c>
    </row>
    <row r="5491" spans="7:7" x14ac:dyDescent="0.3">
      <c r="G5491" s="23">
        <v>5490</v>
      </c>
    </row>
    <row r="5492" spans="7:7" x14ac:dyDescent="0.3">
      <c r="G5492" s="23">
        <v>5491</v>
      </c>
    </row>
    <row r="5493" spans="7:7" x14ac:dyDescent="0.3">
      <c r="G5493" s="23">
        <v>5492</v>
      </c>
    </row>
    <row r="5494" spans="7:7" x14ac:dyDescent="0.3">
      <c r="G5494" s="23">
        <v>5493</v>
      </c>
    </row>
    <row r="5495" spans="7:7" x14ac:dyDescent="0.3">
      <c r="G5495" s="23">
        <v>5494</v>
      </c>
    </row>
    <row r="5496" spans="7:7" x14ac:dyDescent="0.3">
      <c r="G5496" s="23">
        <v>5495</v>
      </c>
    </row>
    <row r="5497" spans="7:7" x14ac:dyDescent="0.3">
      <c r="G5497" s="23">
        <v>5496</v>
      </c>
    </row>
    <row r="5498" spans="7:7" x14ac:dyDescent="0.3">
      <c r="G5498" s="23">
        <v>5497</v>
      </c>
    </row>
    <row r="5499" spans="7:7" x14ac:dyDescent="0.3">
      <c r="G5499" s="23">
        <v>5498</v>
      </c>
    </row>
    <row r="5500" spans="7:7" x14ac:dyDescent="0.3">
      <c r="G5500" s="23">
        <v>5499</v>
      </c>
    </row>
    <row r="5501" spans="7:7" x14ac:dyDescent="0.3">
      <c r="G5501" s="23">
        <v>5500</v>
      </c>
    </row>
    <row r="5502" spans="7:7" x14ac:dyDescent="0.3">
      <c r="G5502" s="23">
        <v>5501</v>
      </c>
    </row>
    <row r="5503" spans="7:7" x14ac:dyDescent="0.3">
      <c r="G5503" s="23">
        <v>5502</v>
      </c>
    </row>
    <row r="5504" spans="7:7" x14ac:dyDescent="0.3">
      <c r="G5504" s="23">
        <v>5503</v>
      </c>
    </row>
    <row r="5505" spans="7:7" x14ac:dyDescent="0.3">
      <c r="G5505" s="23">
        <v>5504</v>
      </c>
    </row>
    <row r="5506" spans="7:7" x14ac:dyDescent="0.3">
      <c r="G5506" s="23">
        <v>5505</v>
      </c>
    </row>
    <row r="5507" spans="7:7" x14ac:dyDescent="0.3">
      <c r="G5507" s="23">
        <v>5506</v>
      </c>
    </row>
    <row r="5508" spans="7:7" x14ac:dyDescent="0.3">
      <c r="G5508" s="23">
        <v>5507</v>
      </c>
    </row>
    <row r="5509" spans="7:7" x14ac:dyDescent="0.3">
      <c r="G5509" s="23">
        <v>5508</v>
      </c>
    </row>
    <row r="5510" spans="7:7" x14ac:dyDescent="0.3">
      <c r="G5510" s="23">
        <v>5509</v>
      </c>
    </row>
    <row r="5511" spans="7:7" x14ac:dyDescent="0.3">
      <c r="G5511" s="23">
        <v>5510</v>
      </c>
    </row>
    <row r="5512" spans="7:7" x14ac:dyDescent="0.3">
      <c r="G5512" s="23">
        <v>5511</v>
      </c>
    </row>
    <row r="5513" spans="7:7" x14ac:dyDescent="0.3">
      <c r="G5513" s="23">
        <v>5512</v>
      </c>
    </row>
    <row r="5514" spans="7:7" x14ac:dyDescent="0.3">
      <c r="G5514" s="23">
        <v>5513</v>
      </c>
    </row>
    <row r="5515" spans="7:7" x14ac:dyDescent="0.3">
      <c r="G5515" s="23">
        <v>5514</v>
      </c>
    </row>
    <row r="5516" spans="7:7" x14ac:dyDescent="0.3">
      <c r="G5516" s="23">
        <v>5515</v>
      </c>
    </row>
    <row r="5517" spans="7:7" x14ac:dyDescent="0.3">
      <c r="G5517" s="23">
        <v>5516</v>
      </c>
    </row>
    <row r="5518" spans="7:7" x14ac:dyDescent="0.3">
      <c r="G5518" s="23">
        <v>5517</v>
      </c>
    </row>
    <row r="5519" spans="7:7" x14ac:dyDescent="0.3">
      <c r="G5519" s="23">
        <v>5518</v>
      </c>
    </row>
    <row r="5520" spans="7:7" x14ac:dyDescent="0.3">
      <c r="G5520" s="23">
        <v>5519</v>
      </c>
    </row>
    <row r="5521" spans="7:7" x14ac:dyDescent="0.3">
      <c r="G5521" s="23">
        <v>5520</v>
      </c>
    </row>
    <row r="5522" spans="7:7" x14ac:dyDescent="0.3">
      <c r="G5522" s="23">
        <v>5521</v>
      </c>
    </row>
    <row r="5523" spans="7:7" x14ac:dyDescent="0.3">
      <c r="G5523" s="23">
        <v>5522</v>
      </c>
    </row>
    <row r="5524" spans="7:7" x14ac:dyDescent="0.3">
      <c r="G5524" s="23">
        <v>5523</v>
      </c>
    </row>
    <row r="5525" spans="7:7" x14ac:dyDescent="0.3">
      <c r="G5525" s="23">
        <v>5524</v>
      </c>
    </row>
    <row r="5526" spans="7:7" x14ac:dyDescent="0.3">
      <c r="G5526" s="23">
        <v>5525</v>
      </c>
    </row>
    <row r="5527" spans="7:7" x14ac:dyDescent="0.3">
      <c r="G5527" s="23">
        <v>5526</v>
      </c>
    </row>
    <row r="5528" spans="7:7" x14ac:dyDescent="0.3">
      <c r="G5528" s="23">
        <v>5527</v>
      </c>
    </row>
    <row r="5529" spans="7:7" x14ac:dyDescent="0.3">
      <c r="G5529" s="23">
        <v>5528</v>
      </c>
    </row>
    <row r="5530" spans="7:7" x14ac:dyDescent="0.3">
      <c r="G5530" s="23">
        <v>5529</v>
      </c>
    </row>
    <row r="5531" spans="7:7" x14ac:dyDescent="0.3">
      <c r="G5531" s="23">
        <v>5530</v>
      </c>
    </row>
    <row r="5532" spans="7:7" x14ac:dyDescent="0.3">
      <c r="G5532" s="23">
        <v>5531</v>
      </c>
    </row>
    <row r="5533" spans="7:7" x14ac:dyDescent="0.3">
      <c r="G5533" s="23">
        <v>5532</v>
      </c>
    </row>
    <row r="5534" spans="7:7" x14ac:dyDescent="0.3">
      <c r="G5534" s="23">
        <v>5533</v>
      </c>
    </row>
    <row r="5535" spans="7:7" x14ac:dyDescent="0.3">
      <c r="G5535" s="23">
        <v>5534</v>
      </c>
    </row>
    <row r="5536" spans="7:7" x14ac:dyDescent="0.3">
      <c r="G5536" s="23">
        <v>5535</v>
      </c>
    </row>
    <row r="5537" spans="7:7" x14ac:dyDescent="0.3">
      <c r="G5537" s="23">
        <v>5536</v>
      </c>
    </row>
    <row r="5538" spans="7:7" x14ac:dyDescent="0.3">
      <c r="G5538" s="23">
        <v>5537</v>
      </c>
    </row>
    <row r="5539" spans="7:7" x14ac:dyDescent="0.3">
      <c r="G5539" s="23">
        <v>5538</v>
      </c>
    </row>
    <row r="5540" spans="7:7" x14ac:dyDescent="0.3">
      <c r="G5540" s="23">
        <v>5539</v>
      </c>
    </row>
    <row r="5541" spans="7:7" x14ac:dyDescent="0.3">
      <c r="G5541" s="23">
        <v>5540</v>
      </c>
    </row>
    <row r="5542" spans="7:7" x14ac:dyDescent="0.3">
      <c r="G5542" s="23">
        <v>5541</v>
      </c>
    </row>
    <row r="5543" spans="7:7" x14ac:dyDescent="0.3">
      <c r="G5543" s="23">
        <v>5542</v>
      </c>
    </row>
    <row r="5544" spans="7:7" x14ac:dyDescent="0.3">
      <c r="G5544" s="23">
        <v>5543</v>
      </c>
    </row>
    <row r="5545" spans="7:7" x14ac:dyDescent="0.3">
      <c r="G5545" s="23">
        <v>5544</v>
      </c>
    </row>
    <row r="5546" spans="7:7" x14ac:dyDescent="0.3">
      <c r="G5546" s="23">
        <v>5545</v>
      </c>
    </row>
    <row r="5547" spans="7:7" x14ac:dyDescent="0.3">
      <c r="G5547" s="23">
        <v>5546</v>
      </c>
    </row>
    <row r="5548" spans="7:7" x14ac:dyDescent="0.3">
      <c r="G5548" s="23">
        <v>5547</v>
      </c>
    </row>
    <row r="5549" spans="7:7" x14ac:dyDescent="0.3">
      <c r="G5549" s="23">
        <v>5548</v>
      </c>
    </row>
    <row r="5550" spans="7:7" x14ac:dyDescent="0.3">
      <c r="G5550" s="23">
        <v>5549</v>
      </c>
    </row>
    <row r="5551" spans="7:7" x14ac:dyDescent="0.3">
      <c r="G5551" s="23">
        <v>5550</v>
      </c>
    </row>
    <row r="5552" spans="7:7" x14ac:dyDescent="0.3">
      <c r="G5552" s="23">
        <v>5551</v>
      </c>
    </row>
    <row r="5553" spans="7:7" x14ac:dyDescent="0.3">
      <c r="G5553" s="23">
        <v>5552</v>
      </c>
    </row>
    <row r="5554" spans="7:7" x14ac:dyDescent="0.3">
      <c r="G5554" s="23">
        <v>5553</v>
      </c>
    </row>
    <row r="5555" spans="7:7" x14ac:dyDescent="0.3">
      <c r="G5555" s="23">
        <v>5554</v>
      </c>
    </row>
    <row r="5556" spans="7:7" x14ac:dyDescent="0.3">
      <c r="G5556" s="23">
        <v>5555</v>
      </c>
    </row>
    <row r="5557" spans="7:7" x14ac:dyDescent="0.3">
      <c r="G5557" s="23">
        <v>5556</v>
      </c>
    </row>
    <row r="5558" spans="7:7" x14ac:dyDescent="0.3">
      <c r="G5558" s="23">
        <v>5557</v>
      </c>
    </row>
    <row r="5559" spans="7:7" x14ac:dyDescent="0.3">
      <c r="G5559" s="23">
        <v>5558</v>
      </c>
    </row>
    <row r="5560" spans="7:7" x14ac:dyDescent="0.3">
      <c r="G5560" s="23">
        <v>5559</v>
      </c>
    </row>
    <row r="5561" spans="7:7" x14ac:dyDescent="0.3">
      <c r="G5561" s="23">
        <v>5560</v>
      </c>
    </row>
    <row r="5562" spans="7:7" x14ac:dyDescent="0.3">
      <c r="G5562" s="23">
        <v>5561</v>
      </c>
    </row>
    <row r="5563" spans="7:7" x14ac:dyDescent="0.3">
      <c r="G5563" s="23">
        <v>5562</v>
      </c>
    </row>
    <row r="5564" spans="7:7" x14ac:dyDescent="0.3">
      <c r="G5564" s="23">
        <v>5563</v>
      </c>
    </row>
    <row r="5565" spans="7:7" x14ac:dyDescent="0.3">
      <c r="G5565" s="23">
        <v>5564</v>
      </c>
    </row>
    <row r="5566" spans="7:7" x14ac:dyDescent="0.3">
      <c r="G5566" s="23">
        <v>5565</v>
      </c>
    </row>
    <row r="5567" spans="7:7" x14ac:dyDescent="0.3">
      <c r="G5567" s="23">
        <v>5566</v>
      </c>
    </row>
    <row r="5568" spans="7:7" x14ac:dyDescent="0.3">
      <c r="G5568" s="23">
        <v>5567</v>
      </c>
    </row>
    <row r="5569" spans="7:7" x14ac:dyDescent="0.3">
      <c r="G5569" s="23">
        <v>5568</v>
      </c>
    </row>
    <row r="5570" spans="7:7" x14ac:dyDescent="0.3">
      <c r="G5570" s="23">
        <v>5569</v>
      </c>
    </row>
    <row r="5571" spans="7:7" x14ac:dyDescent="0.3">
      <c r="G5571" s="23">
        <v>5570</v>
      </c>
    </row>
    <row r="5572" spans="7:7" x14ac:dyDescent="0.3">
      <c r="G5572" s="23">
        <v>5571</v>
      </c>
    </row>
    <row r="5573" spans="7:7" x14ac:dyDescent="0.3">
      <c r="G5573" s="23">
        <v>5572</v>
      </c>
    </row>
    <row r="5574" spans="7:7" x14ac:dyDescent="0.3">
      <c r="G5574" s="23">
        <v>5573</v>
      </c>
    </row>
    <row r="5575" spans="7:7" x14ac:dyDescent="0.3">
      <c r="G5575" s="23">
        <v>5574</v>
      </c>
    </row>
    <row r="5576" spans="7:7" x14ac:dyDescent="0.3">
      <c r="G5576" s="23">
        <v>5575</v>
      </c>
    </row>
    <row r="5577" spans="7:7" x14ac:dyDescent="0.3">
      <c r="G5577" s="23">
        <v>5576</v>
      </c>
    </row>
    <row r="5578" spans="7:7" x14ac:dyDescent="0.3">
      <c r="G5578" s="23">
        <v>5577</v>
      </c>
    </row>
    <row r="5579" spans="7:7" x14ac:dyDescent="0.3">
      <c r="G5579" s="23">
        <v>5578</v>
      </c>
    </row>
    <row r="5580" spans="7:7" x14ac:dyDescent="0.3">
      <c r="G5580" s="23">
        <v>5579</v>
      </c>
    </row>
    <row r="5581" spans="7:7" x14ac:dyDescent="0.3">
      <c r="G5581" s="23">
        <v>5580</v>
      </c>
    </row>
    <row r="5582" spans="7:7" x14ac:dyDescent="0.3">
      <c r="G5582" s="23">
        <v>5581</v>
      </c>
    </row>
    <row r="5583" spans="7:7" x14ac:dyDescent="0.3">
      <c r="G5583" s="23">
        <v>5582</v>
      </c>
    </row>
    <row r="5584" spans="7:7" x14ac:dyDescent="0.3">
      <c r="G5584" s="23">
        <v>5583</v>
      </c>
    </row>
    <row r="5585" spans="7:7" x14ac:dyDescent="0.3">
      <c r="G5585" s="23">
        <v>5584</v>
      </c>
    </row>
    <row r="5586" spans="7:7" x14ac:dyDescent="0.3">
      <c r="G5586" s="23">
        <v>5585</v>
      </c>
    </row>
    <row r="5587" spans="7:7" x14ac:dyDescent="0.3">
      <c r="G5587" s="23">
        <v>5586</v>
      </c>
    </row>
    <row r="5588" spans="7:7" x14ac:dyDescent="0.3">
      <c r="G5588" s="23">
        <v>5587</v>
      </c>
    </row>
    <row r="5589" spans="7:7" x14ac:dyDescent="0.3">
      <c r="G5589" s="23">
        <v>5588</v>
      </c>
    </row>
    <row r="5590" spans="7:7" x14ac:dyDescent="0.3">
      <c r="G5590" s="23">
        <v>5589</v>
      </c>
    </row>
    <row r="5591" spans="7:7" x14ac:dyDescent="0.3">
      <c r="G5591" s="23">
        <v>5590</v>
      </c>
    </row>
    <row r="5592" spans="7:7" x14ac:dyDescent="0.3">
      <c r="G5592" s="23">
        <v>5591</v>
      </c>
    </row>
    <row r="5593" spans="7:7" x14ac:dyDescent="0.3">
      <c r="G5593" s="23">
        <v>5592</v>
      </c>
    </row>
    <row r="5594" spans="7:7" x14ac:dyDescent="0.3">
      <c r="G5594" s="23">
        <v>5593</v>
      </c>
    </row>
    <row r="5595" spans="7:7" x14ac:dyDescent="0.3">
      <c r="G5595" s="23">
        <v>5594</v>
      </c>
    </row>
    <row r="5596" spans="7:7" x14ac:dyDescent="0.3">
      <c r="G5596" s="23">
        <v>5595</v>
      </c>
    </row>
    <row r="5597" spans="7:7" x14ac:dyDescent="0.3">
      <c r="G5597" s="23">
        <v>5596</v>
      </c>
    </row>
    <row r="5598" spans="7:7" x14ac:dyDescent="0.3">
      <c r="G5598" s="23">
        <v>5597</v>
      </c>
    </row>
    <row r="5599" spans="7:7" x14ac:dyDescent="0.3">
      <c r="G5599" s="23">
        <v>5598</v>
      </c>
    </row>
    <row r="5600" spans="7:7" x14ac:dyDescent="0.3">
      <c r="G5600" s="23">
        <v>5599</v>
      </c>
    </row>
    <row r="5601" spans="7:7" x14ac:dyDescent="0.3">
      <c r="G5601" s="23">
        <v>5600</v>
      </c>
    </row>
    <row r="5602" spans="7:7" x14ac:dyDescent="0.3">
      <c r="G5602" s="23">
        <v>5601</v>
      </c>
    </row>
    <row r="5603" spans="7:7" x14ac:dyDescent="0.3">
      <c r="G5603" s="23">
        <v>5602</v>
      </c>
    </row>
    <row r="5604" spans="7:7" x14ac:dyDescent="0.3">
      <c r="G5604" s="23">
        <v>5603</v>
      </c>
    </row>
    <row r="5605" spans="7:7" x14ac:dyDescent="0.3">
      <c r="G5605" s="23">
        <v>5604</v>
      </c>
    </row>
    <row r="5606" spans="7:7" x14ac:dyDescent="0.3">
      <c r="G5606" s="23">
        <v>5605</v>
      </c>
    </row>
    <row r="5607" spans="7:7" x14ac:dyDescent="0.3">
      <c r="G5607" s="23">
        <v>5606</v>
      </c>
    </row>
    <row r="5608" spans="7:7" x14ac:dyDescent="0.3">
      <c r="G5608" s="23">
        <v>5607</v>
      </c>
    </row>
    <row r="5609" spans="7:7" x14ac:dyDescent="0.3">
      <c r="G5609" s="23">
        <v>5608</v>
      </c>
    </row>
    <row r="5610" spans="7:7" x14ac:dyDescent="0.3">
      <c r="G5610" s="23">
        <v>5609</v>
      </c>
    </row>
    <row r="5611" spans="7:7" x14ac:dyDescent="0.3">
      <c r="G5611" s="23">
        <v>5610</v>
      </c>
    </row>
    <row r="5612" spans="7:7" x14ac:dyDescent="0.3">
      <c r="G5612" s="23">
        <v>5611</v>
      </c>
    </row>
    <row r="5613" spans="7:7" x14ac:dyDescent="0.3">
      <c r="G5613" s="23">
        <v>5612</v>
      </c>
    </row>
    <row r="5614" spans="7:7" x14ac:dyDescent="0.3">
      <c r="G5614" s="23">
        <v>5613</v>
      </c>
    </row>
    <row r="5615" spans="7:7" x14ac:dyDescent="0.3">
      <c r="G5615" s="23">
        <v>5614</v>
      </c>
    </row>
    <row r="5616" spans="7:7" x14ac:dyDescent="0.3">
      <c r="G5616" s="23">
        <v>5615</v>
      </c>
    </row>
    <row r="5617" spans="7:7" x14ac:dyDescent="0.3">
      <c r="G5617" s="23">
        <v>5616</v>
      </c>
    </row>
    <row r="5618" spans="7:7" x14ac:dyDescent="0.3">
      <c r="G5618" s="23">
        <v>5617</v>
      </c>
    </row>
    <row r="5619" spans="7:7" x14ac:dyDescent="0.3">
      <c r="G5619" s="23">
        <v>5618</v>
      </c>
    </row>
    <row r="5620" spans="7:7" x14ac:dyDescent="0.3">
      <c r="G5620" s="23">
        <v>5619</v>
      </c>
    </row>
    <row r="5621" spans="7:7" x14ac:dyDescent="0.3">
      <c r="G5621" s="23">
        <v>5620</v>
      </c>
    </row>
    <row r="5622" spans="7:7" x14ac:dyDescent="0.3">
      <c r="G5622" s="23">
        <v>5621</v>
      </c>
    </row>
    <row r="5623" spans="7:7" x14ac:dyDescent="0.3">
      <c r="G5623" s="23">
        <v>5622</v>
      </c>
    </row>
    <row r="5624" spans="7:7" x14ac:dyDescent="0.3">
      <c r="G5624" s="23">
        <v>5623</v>
      </c>
    </row>
    <row r="5625" spans="7:7" x14ac:dyDescent="0.3">
      <c r="G5625" s="23">
        <v>5624</v>
      </c>
    </row>
    <row r="5626" spans="7:7" x14ac:dyDescent="0.3">
      <c r="G5626" s="23">
        <v>5625</v>
      </c>
    </row>
    <row r="5627" spans="7:7" x14ac:dyDescent="0.3">
      <c r="G5627" s="23">
        <v>5626</v>
      </c>
    </row>
    <row r="5628" spans="7:7" x14ac:dyDescent="0.3">
      <c r="G5628" s="23">
        <v>5627</v>
      </c>
    </row>
    <row r="5629" spans="7:7" x14ac:dyDescent="0.3">
      <c r="G5629" s="23">
        <v>5628</v>
      </c>
    </row>
    <row r="5630" spans="7:7" x14ac:dyDescent="0.3">
      <c r="G5630" s="23">
        <v>5629</v>
      </c>
    </row>
    <row r="5631" spans="7:7" x14ac:dyDescent="0.3">
      <c r="G5631" s="23">
        <v>5630</v>
      </c>
    </row>
    <row r="5632" spans="7:7" x14ac:dyDescent="0.3">
      <c r="G5632" s="23">
        <v>5631</v>
      </c>
    </row>
    <row r="5633" spans="7:7" x14ac:dyDescent="0.3">
      <c r="G5633" s="23">
        <v>5632</v>
      </c>
    </row>
    <row r="5634" spans="7:7" x14ac:dyDescent="0.3">
      <c r="G5634" s="23">
        <v>5633</v>
      </c>
    </row>
    <row r="5635" spans="7:7" x14ac:dyDescent="0.3">
      <c r="G5635" s="23">
        <v>5634</v>
      </c>
    </row>
    <row r="5636" spans="7:7" x14ac:dyDescent="0.3">
      <c r="G5636" s="23">
        <v>5635</v>
      </c>
    </row>
    <row r="5637" spans="7:7" x14ac:dyDescent="0.3">
      <c r="G5637" s="23">
        <v>5636</v>
      </c>
    </row>
    <row r="5638" spans="7:7" x14ac:dyDescent="0.3">
      <c r="G5638" s="23">
        <v>5637</v>
      </c>
    </row>
    <row r="5639" spans="7:7" x14ac:dyDescent="0.3">
      <c r="G5639" s="23">
        <v>5638</v>
      </c>
    </row>
    <row r="5640" spans="7:7" x14ac:dyDescent="0.3">
      <c r="G5640" s="23">
        <v>5639</v>
      </c>
    </row>
    <row r="5641" spans="7:7" x14ac:dyDescent="0.3">
      <c r="G5641" s="23">
        <v>5640</v>
      </c>
    </row>
    <row r="5642" spans="7:7" x14ac:dyDescent="0.3">
      <c r="G5642" s="23">
        <v>5641</v>
      </c>
    </row>
    <row r="5643" spans="7:7" x14ac:dyDescent="0.3">
      <c r="G5643" s="23">
        <v>5642</v>
      </c>
    </row>
    <row r="5644" spans="7:7" x14ac:dyDescent="0.3">
      <c r="G5644" s="23">
        <v>5643</v>
      </c>
    </row>
    <row r="5645" spans="7:7" x14ac:dyDescent="0.3">
      <c r="G5645" s="23">
        <v>5644</v>
      </c>
    </row>
    <row r="5646" spans="7:7" x14ac:dyDescent="0.3">
      <c r="G5646" s="23">
        <v>5645</v>
      </c>
    </row>
    <row r="5647" spans="7:7" x14ac:dyDescent="0.3">
      <c r="G5647" s="23">
        <v>5646</v>
      </c>
    </row>
    <row r="5648" spans="7:7" x14ac:dyDescent="0.3">
      <c r="G5648" s="23">
        <v>5647</v>
      </c>
    </row>
    <row r="5649" spans="7:7" x14ac:dyDescent="0.3">
      <c r="G5649" s="23">
        <v>5648</v>
      </c>
    </row>
    <row r="5650" spans="7:7" x14ac:dyDescent="0.3">
      <c r="G5650" s="23">
        <v>5649</v>
      </c>
    </row>
    <row r="5651" spans="7:7" x14ac:dyDescent="0.3">
      <c r="G5651" s="23">
        <v>5650</v>
      </c>
    </row>
    <row r="5652" spans="7:7" x14ac:dyDescent="0.3">
      <c r="G5652" s="23">
        <v>5651</v>
      </c>
    </row>
    <row r="5653" spans="7:7" x14ac:dyDescent="0.3">
      <c r="G5653" s="23">
        <v>5652</v>
      </c>
    </row>
    <row r="5654" spans="7:7" x14ac:dyDescent="0.3">
      <c r="G5654" s="23">
        <v>5653</v>
      </c>
    </row>
    <row r="5655" spans="7:7" x14ac:dyDescent="0.3">
      <c r="G5655" s="23">
        <v>5654</v>
      </c>
    </row>
    <row r="5656" spans="7:7" x14ac:dyDescent="0.3">
      <c r="G5656" s="23">
        <v>5655</v>
      </c>
    </row>
    <row r="5657" spans="7:7" x14ac:dyDescent="0.3">
      <c r="G5657" s="23">
        <v>5656</v>
      </c>
    </row>
    <row r="5658" spans="7:7" x14ac:dyDescent="0.3">
      <c r="G5658" s="23">
        <v>5657</v>
      </c>
    </row>
    <row r="5659" spans="7:7" x14ac:dyDescent="0.3">
      <c r="G5659" s="23">
        <v>5658</v>
      </c>
    </row>
    <row r="5660" spans="7:7" x14ac:dyDescent="0.3">
      <c r="G5660" s="23">
        <v>5659</v>
      </c>
    </row>
    <row r="5661" spans="7:7" x14ac:dyDescent="0.3">
      <c r="G5661" s="23">
        <v>5660</v>
      </c>
    </row>
    <row r="5662" spans="7:7" x14ac:dyDescent="0.3">
      <c r="G5662" s="23">
        <v>5661</v>
      </c>
    </row>
    <row r="5663" spans="7:7" x14ac:dyDescent="0.3">
      <c r="G5663" s="23">
        <v>5662</v>
      </c>
    </row>
    <row r="5664" spans="7:7" x14ac:dyDescent="0.3">
      <c r="G5664" s="23">
        <v>5663</v>
      </c>
    </row>
    <row r="5665" spans="7:7" x14ac:dyDescent="0.3">
      <c r="G5665" s="23">
        <v>5664</v>
      </c>
    </row>
    <row r="5666" spans="7:7" x14ac:dyDescent="0.3">
      <c r="G5666" s="23">
        <v>5665</v>
      </c>
    </row>
    <row r="5667" spans="7:7" x14ac:dyDescent="0.3">
      <c r="G5667" s="23">
        <v>5666</v>
      </c>
    </row>
    <row r="5668" spans="7:7" x14ac:dyDescent="0.3">
      <c r="G5668" s="23">
        <v>5667</v>
      </c>
    </row>
    <row r="5669" spans="7:7" x14ac:dyDescent="0.3">
      <c r="G5669" s="23">
        <v>5668</v>
      </c>
    </row>
    <row r="5670" spans="7:7" x14ac:dyDescent="0.3">
      <c r="G5670" s="23">
        <v>5669</v>
      </c>
    </row>
    <row r="5671" spans="7:7" x14ac:dyDescent="0.3">
      <c r="G5671" s="23">
        <v>5670</v>
      </c>
    </row>
    <row r="5672" spans="7:7" x14ac:dyDescent="0.3">
      <c r="G5672" s="23">
        <v>5671</v>
      </c>
    </row>
    <row r="5673" spans="7:7" x14ac:dyDescent="0.3">
      <c r="G5673" s="23">
        <v>5672</v>
      </c>
    </row>
    <row r="5674" spans="7:7" x14ac:dyDescent="0.3">
      <c r="G5674" s="23">
        <v>5673</v>
      </c>
    </row>
    <row r="5675" spans="7:7" x14ac:dyDescent="0.3">
      <c r="G5675" s="23">
        <v>5674</v>
      </c>
    </row>
    <row r="5676" spans="7:7" x14ac:dyDescent="0.3">
      <c r="G5676" s="23">
        <v>5675</v>
      </c>
    </row>
    <row r="5677" spans="7:7" x14ac:dyDescent="0.3">
      <c r="G5677" s="23">
        <v>5676</v>
      </c>
    </row>
    <row r="5678" spans="7:7" x14ac:dyDescent="0.3">
      <c r="G5678" s="23">
        <v>5677</v>
      </c>
    </row>
    <row r="5679" spans="7:7" x14ac:dyDescent="0.3">
      <c r="G5679" s="23">
        <v>5678</v>
      </c>
    </row>
    <row r="5680" spans="7:7" x14ac:dyDescent="0.3">
      <c r="G5680" s="23">
        <v>5679</v>
      </c>
    </row>
    <row r="5681" spans="7:7" x14ac:dyDescent="0.3">
      <c r="G5681" s="23">
        <v>5680</v>
      </c>
    </row>
    <row r="5682" spans="7:7" x14ac:dyDescent="0.3">
      <c r="G5682" s="23">
        <v>5681</v>
      </c>
    </row>
    <row r="5683" spans="7:7" x14ac:dyDescent="0.3">
      <c r="G5683" s="23">
        <v>5682</v>
      </c>
    </row>
    <row r="5684" spans="7:7" x14ac:dyDescent="0.3">
      <c r="G5684" s="23">
        <v>5683</v>
      </c>
    </row>
    <row r="5685" spans="7:7" x14ac:dyDescent="0.3">
      <c r="G5685" s="23">
        <v>5684</v>
      </c>
    </row>
    <row r="5686" spans="7:7" x14ac:dyDescent="0.3">
      <c r="G5686" s="23">
        <v>5685</v>
      </c>
    </row>
    <row r="5687" spans="7:7" x14ac:dyDescent="0.3">
      <c r="G5687" s="23">
        <v>5686</v>
      </c>
    </row>
    <row r="5688" spans="7:7" x14ac:dyDescent="0.3">
      <c r="G5688" s="23">
        <v>5687</v>
      </c>
    </row>
    <row r="5689" spans="7:7" x14ac:dyDescent="0.3">
      <c r="G5689" s="23">
        <v>5688</v>
      </c>
    </row>
    <row r="5690" spans="7:7" x14ac:dyDescent="0.3">
      <c r="G5690" s="23">
        <v>5689</v>
      </c>
    </row>
    <row r="5691" spans="7:7" x14ac:dyDescent="0.3">
      <c r="G5691" s="23">
        <v>5690</v>
      </c>
    </row>
    <row r="5692" spans="7:7" x14ac:dyDescent="0.3">
      <c r="G5692" s="23">
        <v>5691</v>
      </c>
    </row>
    <row r="5693" spans="7:7" x14ac:dyDescent="0.3">
      <c r="G5693" s="23">
        <v>5692</v>
      </c>
    </row>
    <row r="5694" spans="7:7" x14ac:dyDescent="0.3">
      <c r="G5694" s="23">
        <v>5693</v>
      </c>
    </row>
    <row r="5695" spans="7:7" x14ac:dyDescent="0.3">
      <c r="G5695" s="23">
        <v>5694</v>
      </c>
    </row>
    <row r="5696" spans="7:7" x14ac:dyDescent="0.3">
      <c r="G5696" s="23">
        <v>5695</v>
      </c>
    </row>
    <row r="5697" spans="7:7" x14ac:dyDescent="0.3">
      <c r="G5697" s="23">
        <v>5696</v>
      </c>
    </row>
    <row r="5698" spans="7:7" x14ac:dyDescent="0.3">
      <c r="G5698" s="23">
        <v>5697</v>
      </c>
    </row>
    <row r="5699" spans="7:7" x14ac:dyDescent="0.3">
      <c r="G5699" s="23">
        <v>5698</v>
      </c>
    </row>
    <row r="5700" spans="7:7" x14ac:dyDescent="0.3">
      <c r="G5700" s="23">
        <v>5699</v>
      </c>
    </row>
    <row r="5701" spans="7:7" x14ac:dyDescent="0.3">
      <c r="G5701" s="23">
        <v>5700</v>
      </c>
    </row>
    <row r="5702" spans="7:7" x14ac:dyDescent="0.3">
      <c r="G5702" s="23">
        <v>5701</v>
      </c>
    </row>
    <row r="5703" spans="7:7" x14ac:dyDescent="0.3">
      <c r="G5703" s="23">
        <v>5702</v>
      </c>
    </row>
    <row r="5704" spans="7:7" x14ac:dyDescent="0.3">
      <c r="G5704" s="23">
        <v>5703</v>
      </c>
    </row>
    <row r="5705" spans="7:7" x14ac:dyDescent="0.3">
      <c r="G5705" s="23">
        <v>5704</v>
      </c>
    </row>
    <row r="5706" spans="7:7" x14ac:dyDescent="0.3">
      <c r="G5706" s="23">
        <v>5705</v>
      </c>
    </row>
    <row r="5707" spans="7:7" x14ac:dyDescent="0.3">
      <c r="G5707" s="23">
        <v>5706</v>
      </c>
    </row>
    <row r="5708" spans="7:7" x14ac:dyDescent="0.3">
      <c r="G5708" s="23">
        <v>5707</v>
      </c>
    </row>
    <row r="5709" spans="7:7" x14ac:dyDescent="0.3">
      <c r="G5709" s="23">
        <v>5708</v>
      </c>
    </row>
    <row r="5710" spans="7:7" x14ac:dyDescent="0.3">
      <c r="G5710" s="23">
        <v>5709</v>
      </c>
    </row>
    <row r="5711" spans="7:7" x14ac:dyDescent="0.3">
      <c r="G5711" s="23">
        <v>5710</v>
      </c>
    </row>
    <row r="5712" spans="7:7" x14ac:dyDescent="0.3">
      <c r="G5712" s="23">
        <v>5711</v>
      </c>
    </row>
    <row r="5713" spans="7:7" x14ac:dyDescent="0.3">
      <c r="G5713" s="23">
        <v>5712</v>
      </c>
    </row>
    <row r="5714" spans="7:7" x14ac:dyDescent="0.3">
      <c r="G5714" s="23">
        <v>5713</v>
      </c>
    </row>
    <row r="5715" spans="7:7" x14ac:dyDescent="0.3">
      <c r="G5715" s="23">
        <v>5714</v>
      </c>
    </row>
    <row r="5716" spans="7:7" x14ac:dyDescent="0.3">
      <c r="G5716" s="23">
        <v>5715</v>
      </c>
    </row>
    <row r="5717" spans="7:7" x14ac:dyDescent="0.3">
      <c r="G5717" s="23">
        <v>5716</v>
      </c>
    </row>
    <row r="5718" spans="7:7" x14ac:dyDescent="0.3">
      <c r="G5718" s="23">
        <v>5717</v>
      </c>
    </row>
    <row r="5719" spans="7:7" x14ac:dyDescent="0.3">
      <c r="G5719" s="23">
        <v>5718</v>
      </c>
    </row>
    <row r="5720" spans="7:7" x14ac:dyDescent="0.3">
      <c r="G5720" s="23">
        <v>5719</v>
      </c>
    </row>
    <row r="5721" spans="7:7" x14ac:dyDescent="0.3">
      <c r="G5721" s="23">
        <v>5720</v>
      </c>
    </row>
    <row r="5722" spans="7:7" x14ac:dyDescent="0.3">
      <c r="G5722" s="23">
        <v>5721</v>
      </c>
    </row>
    <row r="5723" spans="7:7" x14ac:dyDescent="0.3">
      <c r="G5723" s="23">
        <v>5722</v>
      </c>
    </row>
    <row r="5724" spans="7:7" x14ac:dyDescent="0.3">
      <c r="G5724" s="23">
        <v>5723</v>
      </c>
    </row>
    <row r="5725" spans="7:7" x14ac:dyDescent="0.3">
      <c r="G5725" s="23">
        <v>5724</v>
      </c>
    </row>
    <row r="5726" spans="7:7" x14ac:dyDescent="0.3">
      <c r="G5726" s="23">
        <v>5725</v>
      </c>
    </row>
    <row r="5727" spans="7:7" x14ac:dyDescent="0.3">
      <c r="G5727" s="23">
        <v>5726</v>
      </c>
    </row>
    <row r="5728" spans="7:7" x14ac:dyDescent="0.3">
      <c r="G5728" s="23">
        <v>5727</v>
      </c>
    </row>
    <row r="5729" spans="7:7" x14ac:dyDescent="0.3">
      <c r="G5729" s="23">
        <v>5728</v>
      </c>
    </row>
    <row r="5730" spans="7:7" x14ac:dyDescent="0.3">
      <c r="G5730" s="23">
        <v>5729</v>
      </c>
    </row>
    <row r="5731" spans="7:7" x14ac:dyDescent="0.3">
      <c r="G5731" s="23">
        <v>5730</v>
      </c>
    </row>
    <row r="5732" spans="7:7" x14ac:dyDescent="0.3">
      <c r="G5732" s="23">
        <v>5731</v>
      </c>
    </row>
    <row r="5733" spans="7:7" x14ac:dyDescent="0.3">
      <c r="G5733" s="23">
        <v>5732</v>
      </c>
    </row>
    <row r="5734" spans="7:7" x14ac:dyDescent="0.3">
      <c r="G5734" s="23">
        <v>5733</v>
      </c>
    </row>
    <row r="5735" spans="7:7" x14ac:dyDescent="0.3">
      <c r="G5735" s="23">
        <v>5734</v>
      </c>
    </row>
    <row r="5736" spans="7:7" x14ac:dyDescent="0.3">
      <c r="G5736" s="23">
        <v>5735</v>
      </c>
    </row>
    <row r="5737" spans="7:7" x14ac:dyDescent="0.3">
      <c r="G5737" s="23">
        <v>5736</v>
      </c>
    </row>
    <row r="5738" spans="7:7" x14ac:dyDescent="0.3">
      <c r="G5738" s="23">
        <v>5737</v>
      </c>
    </row>
    <row r="5739" spans="7:7" x14ac:dyDescent="0.3">
      <c r="G5739" s="23">
        <v>5738</v>
      </c>
    </row>
    <row r="5740" spans="7:7" x14ac:dyDescent="0.3">
      <c r="G5740" s="23">
        <v>5739</v>
      </c>
    </row>
    <row r="5741" spans="7:7" x14ac:dyDescent="0.3">
      <c r="G5741" s="23">
        <v>5740</v>
      </c>
    </row>
    <row r="5742" spans="7:7" x14ac:dyDescent="0.3">
      <c r="G5742" s="23">
        <v>5741</v>
      </c>
    </row>
    <row r="5743" spans="7:7" x14ac:dyDescent="0.3">
      <c r="G5743" s="23">
        <v>5742</v>
      </c>
    </row>
    <row r="5744" spans="7:7" x14ac:dyDescent="0.3">
      <c r="G5744" s="23">
        <v>5743</v>
      </c>
    </row>
    <row r="5745" spans="7:7" x14ac:dyDescent="0.3">
      <c r="G5745" s="23">
        <v>5744</v>
      </c>
    </row>
    <row r="5746" spans="7:7" x14ac:dyDescent="0.3">
      <c r="G5746" s="23">
        <v>5745</v>
      </c>
    </row>
    <row r="5747" spans="7:7" x14ac:dyDescent="0.3">
      <c r="G5747" s="23">
        <v>5746</v>
      </c>
    </row>
    <row r="5748" spans="7:7" x14ac:dyDescent="0.3">
      <c r="G5748" s="23">
        <v>5747</v>
      </c>
    </row>
    <row r="5749" spans="7:7" x14ac:dyDescent="0.3">
      <c r="G5749" s="23">
        <v>5748</v>
      </c>
    </row>
    <row r="5750" spans="7:7" x14ac:dyDescent="0.3">
      <c r="G5750" s="23">
        <v>5749</v>
      </c>
    </row>
    <row r="5751" spans="7:7" x14ac:dyDescent="0.3">
      <c r="G5751" s="23">
        <v>5750</v>
      </c>
    </row>
    <row r="5752" spans="7:7" x14ac:dyDescent="0.3">
      <c r="G5752" s="23">
        <v>5751</v>
      </c>
    </row>
    <row r="5753" spans="7:7" x14ac:dyDescent="0.3">
      <c r="G5753" s="23">
        <v>5752</v>
      </c>
    </row>
    <row r="5754" spans="7:7" x14ac:dyDescent="0.3">
      <c r="G5754" s="23">
        <v>5753</v>
      </c>
    </row>
    <row r="5755" spans="7:7" x14ac:dyDescent="0.3">
      <c r="G5755" s="23">
        <v>5754</v>
      </c>
    </row>
    <row r="5756" spans="7:7" x14ac:dyDescent="0.3">
      <c r="G5756" s="23">
        <v>5755</v>
      </c>
    </row>
    <row r="5757" spans="7:7" x14ac:dyDescent="0.3">
      <c r="G5757" s="23">
        <v>5756</v>
      </c>
    </row>
    <row r="5758" spans="7:7" x14ac:dyDescent="0.3">
      <c r="G5758" s="23">
        <v>5757</v>
      </c>
    </row>
    <row r="5759" spans="7:7" x14ac:dyDescent="0.3">
      <c r="G5759" s="23">
        <v>5758</v>
      </c>
    </row>
    <row r="5760" spans="7:7" x14ac:dyDescent="0.3">
      <c r="G5760" s="23">
        <v>5759</v>
      </c>
    </row>
    <row r="5761" spans="7:7" x14ac:dyDescent="0.3">
      <c r="G5761" s="23">
        <v>5760</v>
      </c>
    </row>
    <row r="5762" spans="7:7" x14ac:dyDescent="0.3">
      <c r="G5762" s="23">
        <v>5761</v>
      </c>
    </row>
    <row r="5763" spans="7:7" x14ac:dyDescent="0.3">
      <c r="G5763" s="23">
        <v>5762</v>
      </c>
    </row>
    <row r="5764" spans="7:7" x14ac:dyDescent="0.3">
      <c r="G5764" s="23">
        <v>5763</v>
      </c>
    </row>
    <row r="5765" spans="7:7" x14ac:dyDescent="0.3">
      <c r="G5765" s="23">
        <v>5764</v>
      </c>
    </row>
    <row r="5766" spans="7:7" x14ac:dyDescent="0.3">
      <c r="G5766" s="23">
        <v>5765</v>
      </c>
    </row>
    <row r="5767" spans="7:7" x14ac:dyDescent="0.3">
      <c r="G5767" s="23">
        <v>5766</v>
      </c>
    </row>
    <row r="5768" spans="7:7" x14ac:dyDescent="0.3">
      <c r="G5768" s="23">
        <v>5767</v>
      </c>
    </row>
    <row r="5769" spans="7:7" x14ac:dyDescent="0.3">
      <c r="G5769" s="23">
        <v>5768</v>
      </c>
    </row>
    <row r="5770" spans="7:7" x14ac:dyDescent="0.3">
      <c r="G5770" s="23">
        <v>5769</v>
      </c>
    </row>
    <row r="5771" spans="7:7" x14ac:dyDescent="0.3">
      <c r="G5771" s="23">
        <v>5770</v>
      </c>
    </row>
    <row r="5772" spans="7:7" x14ac:dyDescent="0.3">
      <c r="G5772" s="23">
        <v>5771</v>
      </c>
    </row>
    <row r="5773" spans="7:7" x14ac:dyDescent="0.3">
      <c r="G5773" s="23">
        <v>5772</v>
      </c>
    </row>
    <row r="5774" spans="7:7" x14ac:dyDescent="0.3">
      <c r="G5774" s="23">
        <v>5773</v>
      </c>
    </row>
    <row r="5775" spans="7:7" x14ac:dyDescent="0.3">
      <c r="G5775" s="23">
        <v>5774</v>
      </c>
    </row>
    <row r="5776" spans="7:7" x14ac:dyDescent="0.3">
      <c r="G5776" s="23">
        <v>5775</v>
      </c>
    </row>
    <row r="5777" spans="7:7" x14ac:dyDescent="0.3">
      <c r="G5777" s="23">
        <v>5776</v>
      </c>
    </row>
    <row r="5778" spans="7:7" x14ac:dyDescent="0.3">
      <c r="G5778" s="23">
        <v>5777</v>
      </c>
    </row>
    <row r="5779" spans="7:7" x14ac:dyDescent="0.3">
      <c r="G5779" s="23">
        <v>5778</v>
      </c>
    </row>
    <row r="5780" spans="7:7" x14ac:dyDescent="0.3">
      <c r="G5780" s="23">
        <v>5779</v>
      </c>
    </row>
    <row r="5781" spans="7:7" x14ac:dyDescent="0.3">
      <c r="G5781" s="23">
        <v>5780</v>
      </c>
    </row>
    <row r="5782" spans="7:7" x14ac:dyDescent="0.3">
      <c r="G5782" s="23">
        <v>5781</v>
      </c>
    </row>
    <row r="5783" spans="7:7" x14ac:dyDescent="0.3">
      <c r="G5783" s="23">
        <v>5782</v>
      </c>
    </row>
    <row r="5784" spans="7:7" x14ac:dyDescent="0.3">
      <c r="G5784" s="23">
        <v>5783</v>
      </c>
    </row>
    <row r="5785" spans="7:7" x14ac:dyDescent="0.3">
      <c r="G5785" s="23">
        <v>5784</v>
      </c>
    </row>
    <row r="5786" spans="7:7" x14ac:dyDescent="0.3">
      <c r="G5786" s="23">
        <v>5785</v>
      </c>
    </row>
    <row r="5787" spans="7:7" x14ac:dyDescent="0.3">
      <c r="G5787" s="23">
        <v>5786</v>
      </c>
    </row>
    <row r="5788" spans="7:7" x14ac:dyDescent="0.3">
      <c r="G5788" s="23">
        <v>5787</v>
      </c>
    </row>
    <row r="5789" spans="7:7" x14ac:dyDescent="0.3">
      <c r="G5789" s="23">
        <v>5788</v>
      </c>
    </row>
    <row r="5790" spans="7:7" x14ac:dyDescent="0.3">
      <c r="G5790" s="23">
        <v>5789</v>
      </c>
    </row>
    <row r="5791" spans="7:7" x14ac:dyDescent="0.3">
      <c r="G5791" s="23">
        <v>5790</v>
      </c>
    </row>
    <row r="5792" spans="7:7" x14ac:dyDescent="0.3">
      <c r="G5792" s="23">
        <v>5791</v>
      </c>
    </row>
    <row r="5793" spans="7:7" x14ac:dyDescent="0.3">
      <c r="G5793" s="23">
        <v>5792</v>
      </c>
    </row>
    <row r="5794" spans="7:7" x14ac:dyDescent="0.3">
      <c r="G5794" s="23">
        <v>5793</v>
      </c>
    </row>
    <row r="5795" spans="7:7" x14ac:dyDescent="0.3">
      <c r="G5795" s="23">
        <v>5794</v>
      </c>
    </row>
    <row r="5796" spans="7:7" x14ac:dyDescent="0.3">
      <c r="G5796" s="23">
        <v>5795</v>
      </c>
    </row>
    <row r="5797" spans="7:7" x14ac:dyDescent="0.3">
      <c r="G5797" s="23">
        <v>5796</v>
      </c>
    </row>
    <row r="5798" spans="7:7" x14ac:dyDescent="0.3">
      <c r="G5798" s="23">
        <v>5797</v>
      </c>
    </row>
    <row r="5799" spans="7:7" x14ac:dyDescent="0.3">
      <c r="G5799" s="23">
        <v>5798</v>
      </c>
    </row>
    <row r="5800" spans="7:7" x14ac:dyDescent="0.3">
      <c r="G5800" s="23">
        <v>5799</v>
      </c>
    </row>
    <row r="5801" spans="7:7" x14ac:dyDescent="0.3">
      <c r="G5801" s="23">
        <v>5800</v>
      </c>
    </row>
    <row r="5802" spans="7:7" x14ac:dyDescent="0.3">
      <c r="G5802" s="23">
        <v>5801</v>
      </c>
    </row>
    <row r="5803" spans="7:7" x14ac:dyDescent="0.3">
      <c r="G5803" s="23">
        <v>5802</v>
      </c>
    </row>
    <row r="5804" spans="7:7" x14ac:dyDescent="0.3">
      <c r="G5804" s="23">
        <v>5803</v>
      </c>
    </row>
    <row r="5805" spans="7:7" x14ac:dyDescent="0.3">
      <c r="G5805" s="23">
        <v>5804</v>
      </c>
    </row>
    <row r="5806" spans="7:7" x14ac:dyDescent="0.3">
      <c r="G5806" s="23">
        <v>5805</v>
      </c>
    </row>
    <row r="5807" spans="7:7" x14ac:dyDescent="0.3">
      <c r="G5807" s="23">
        <v>5806</v>
      </c>
    </row>
    <row r="5808" spans="7:7" x14ac:dyDescent="0.3">
      <c r="G5808" s="23">
        <v>5807</v>
      </c>
    </row>
    <row r="5809" spans="7:7" x14ac:dyDescent="0.3">
      <c r="G5809" s="23">
        <v>5808</v>
      </c>
    </row>
    <row r="5810" spans="7:7" x14ac:dyDescent="0.3">
      <c r="G5810" s="23">
        <v>5809</v>
      </c>
    </row>
    <row r="5811" spans="7:7" x14ac:dyDescent="0.3">
      <c r="G5811" s="23">
        <v>5810</v>
      </c>
    </row>
    <row r="5812" spans="7:7" x14ac:dyDescent="0.3">
      <c r="G5812" s="23">
        <v>5811</v>
      </c>
    </row>
    <row r="5813" spans="7:7" x14ac:dyDescent="0.3">
      <c r="G5813" s="23">
        <v>5812</v>
      </c>
    </row>
    <row r="5814" spans="7:7" x14ac:dyDescent="0.3">
      <c r="G5814" s="23">
        <v>5813</v>
      </c>
    </row>
    <row r="5815" spans="7:7" x14ac:dyDescent="0.3">
      <c r="G5815" s="23">
        <v>5814</v>
      </c>
    </row>
    <row r="5816" spans="7:7" x14ac:dyDescent="0.3">
      <c r="G5816" s="23">
        <v>5815</v>
      </c>
    </row>
    <row r="5817" spans="7:7" x14ac:dyDescent="0.3">
      <c r="G5817" s="23">
        <v>5816</v>
      </c>
    </row>
    <row r="5818" spans="7:7" x14ac:dyDescent="0.3">
      <c r="G5818" s="23">
        <v>5817</v>
      </c>
    </row>
    <row r="5819" spans="7:7" x14ac:dyDescent="0.3">
      <c r="G5819" s="23">
        <v>5818</v>
      </c>
    </row>
    <row r="5820" spans="7:7" x14ac:dyDescent="0.3">
      <c r="G5820" s="23">
        <v>5819</v>
      </c>
    </row>
    <row r="5821" spans="7:7" x14ac:dyDescent="0.3">
      <c r="G5821" s="23">
        <v>5820</v>
      </c>
    </row>
    <row r="5822" spans="7:7" x14ac:dyDescent="0.3">
      <c r="G5822" s="23">
        <v>5821</v>
      </c>
    </row>
    <row r="5823" spans="7:7" x14ac:dyDescent="0.3">
      <c r="G5823" s="23">
        <v>5822</v>
      </c>
    </row>
    <row r="5824" spans="7:7" x14ac:dyDescent="0.3">
      <c r="G5824" s="23">
        <v>5823</v>
      </c>
    </row>
    <row r="5825" spans="7:7" x14ac:dyDescent="0.3">
      <c r="G5825" s="23">
        <v>5824</v>
      </c>
    </row>
    <row r="5826" spans="7:7" x14ac:dyDescent="0.3">
      <c r="G5826" s="23">
        <v>5825</v>
      </c>
    </row>
    <row r="5827" spans="7:7" x14ac:dyDescent="0.3">
      <c r="G5827" s="23">
        <v>5826</v>
      </c>
    </row>
    <row r="5828" spans="7:7" x14ac:dyDescent="0.3">
      <c r="G5828" s="23">
        <v>5827</v>
      </c>
    </row>
    <row r="5829" spans="7:7" x14ac:dyDescent="0.3">
      <c r="G5829" s="23">
        <v>5828</v>
      </c>
    </row>
    <row r="5830" spans="7:7" x14ac:dyDescent="0.3">
      <c r="G5830" s="23">
        <v>5829</v>
      </c>
    </row>
    <row r="5831" spans="7:7" x14ac:dyDescent="0.3">
      <c r="G5831" s="23">
        <v>5830</v>
      </c>
    </row>
    <row r="5832" spans="7:7" x14ac:dyDescent="0.3">
      <c r="G5832" s="23">
        <v>5831</v>
      </c>
    </row>
    <row r="5833" spans="7:7" x14ac:dyDescent="0.3">
      <c r="G5833" s="23">
        <v>5832</v>
      </c>
    </row>
    <row r="5834" spans="7:7" x14ac:dyDescent="0.3">
      <c r="G5834" s="23">
        <v>5833</v>
      </c>
    </row>
    <row r="5835" spans="7:7" x14ac:dyDescent="0.3">
      <c r="G5835" s="23">
        <v>5834</v>
      </c>
    </row>
    <row r="5836" spans="7:7" x14ac:dyDescent="0.3">
      <c r="G5836" s="23">
        <v>5835</v>
      </c>
    </row>
    <row r="5837" spans="7:7" x14ac:dyDescent="0.3">
      <c r="G5837" s="23">
        <v>5836</v>
      </c>
    </row>
    <row r="5838" spans="7:7" x14ac:dyDescent="0.3">
      <c r="G5838" s="23">
        <v>5837</v>
      </c>
    </row>
    <row r="5839" spans="7:7" x14ac:dyDescent="0.3">
      <c r="G5839" s="23">
        <v>5838</v>
      </c>
    </row>
    <row r="5840" spans="7:7" x14ac:dyDescent="0.3">
      <c r="G5840" s="23">
        <v>5839</v>
      </c>
    </row>
    <row r="5841" spans="7:7" x14ac:dyDescent="0.3">
      <c r="G5841" s="23">
        <v>5840</v>
      </c>
    </row>
    <row r="5842" spans="7:7" x14ac:dyDescent="0.3">
      <c r="G5842" s="23">
        <v>5841</v>
      </c>
    </row>
    <row r="5843" spans="7:7" x14ac:dyDescent="0.3">
      <c r="G5843" s="23">
        <v>5842</v>
      </c>
    </row>
    <row r="5844" spans="7:7" x14ac:dyDescent="0.3">
      <c r="G5844" s="23">
        <v>5843</v>
      </c>
    </row>
    <row r="5845" spans="7:7" x14ac:dyDescent="0.3">
      <c r="G5845" s="23">
        <v>5844</v>
      </c>
    </row>
    <row r="5846" spans="7:7" x14ac:dyDescent="0.3">
      <c r="G5846" s="23">
        <v>5845</v>
      </c>
    </row>
    <row r="5847" spans="7:7" x14ac:dyDescent="0.3">
      <c r="G5847" s="23">
        <v>5846</v>
      </c>
    </row>
    <row r="5848" spans="7:7" x14ac:dyDescent="0.3">
      <c r="G5848" s="23">
        <v>5847</v>
      </c>
    </row>
    <row r="5849" spans="7:7" x14ac:dyDescent="0.3">
      <c r="G5849" s="23">
        <v>5848</v>
      </c>
    </row>
    <row r="5850" spans="7:7" x14ac:dyDescent="0.3">
      <c r="G5850" s="23">
        <v>5849</v>
      </c>
    </row>
    <row r="5851" spans="7:7" x14ac:dyDescent="0.3">
      <c r="G5851" s="23">
        <v>5850</v>
      </c>
    </row>
    <row r="5852" spans="7:7" x14ac:dyDescent="0.3">
      <c r="G5852" s="23">
        <v>5851</v>
      </c>
    </row>
    <row r="5853" spans="7:7" x14ac:dyDescent="0.3">
      <c r="G5853" s="23">
        <v>5852</v>
      </c>
    </row>
    <row r="5854" spans="7:7" x14ac:dyDescent="0.3">
      <c r="G5854" s="23">
        <v>5853</v>
      </c>
    </row>
    <row r="5855" spans="7:7" x14ac:dyDescent="0.3">
      <c r="G5855" s="23">
        <v>5854</v>
      </c>
    </row>
    <row r="5856" spans="7:7" x14ac:dyDescent="0.3">
      <c r="G5856" s="23">
        <v>5855</v>
      </c>
    </row>
    <row r="5857" spans="7:7" x14ac:dyDescent="0.3">
      <c r="G5857" s="23">
        <v>5856</v>
      </c>
    </row>
    <row r="5858" spans="7:7" x14ac:dyDescent="0.3">
      <c r="G5858" s="23">
        <v>5857</v>
      </c>
    </row>
    <row r="5859" spans="7:7" x14ac:dyDescent="0.3">
      <c r="G5859" s="23">
        <v>5858</v>
      </c>
    </row>
    <row r="5860" spans="7:7" x14ac:dyDescent="0.3">
      <c r="G5860" s="23">
        <v>5859</v>
      </c>
    </row>
    <row r="5861" spans="7:7" x14ac:dyDescent="0.3">
      <c r="G5861" s="23">
        <v>5860</v>
      </c>
    </row>
    <row r="5862" spans="7:7" x14ac:dyDescent="0.3">
      <c r="G5862" s="23">
        <v>5861</v>
      </c>
    </row>
    <row r="5863" spans="7:7" x14ac:dyDescent="0.3">
      <c r="G5863" s="23">
        <v>5862</v>
      </c>
    </row>
    <row r="5864" spans="7:7" x14ac:dyDescent="0.3">
      <c r="G5864" s="23">
        <v>5863</v>
      </c>
    </row>
    <row r="5865" spans="7:7" x14ac:dyDescent="0.3">
      <c r="G5865" s="23">
        <v>5864</v>
      </c>
    </row>
    <row r="5866" spans="7:7" x14ac:dyDescent="0.3">
      <c r="G5866" s="23">
        <v>5865</v>
      </c>
    </row>
    <row r="5867" spans="7:7" x14ac:dyDescent="0.3">
      <c r="G5867" s="23">
        <v>5866</v>
      </c>
    </row>
    <row r="5868" spans="7:7" x14ac:dyDescent="0.3">
      <c r="G5868" s="23">
        <v>5867</v>
      </c>
    </row>
    <row r="5869" spans="7:7" x14ac:dyDescent="0.3">
      <c r="G5869" s="23">
        <v>5868</v>
      </c>
    </row>
    <row r="5870" spans="7:7" x14ac:dyDescent="0.3">
      <c r="G5870" s="23">
        <v>5869</v>
      </c>
    </row>
    <row r="5871" spans="7:7" x14ac:dyDescent="0.3">
      <c r="G5871" s="23">
        <v>5870</v>
      </c>
    </row>
    <row r="5872" spans="7:7" x14ac:dyDescent="0.3">
      <c r="G5872" s="23">
        <v>5871</v>
      </c>
    </row>
    <row r="5873" spans="7:7" x14ac:dyDescent="0.3">
      <c r="G5873" s="23">
        <v>5872</v>
      </c>
    </row>
    <row r="5874" spans="7:7" x14ac:dyDescent="0.3">
      <c r="G5874" s="23">
        <v>5873</v>
      </c>
    </row>
    <row r="5875" spans="7:7" x14ac:dyDescent="0.3">
      <c r="G5875" s="23">
        <v>5874</v>
      </c>
    </row>
    <row r="5876" spans="7:7" x14ac:dyDescent="0.3">
      <c r="G5876" s="23">
        <v>5875</v>
      </c>
    </row>
    <row r="5877" spans="7:7" x14ac:dyDescent="0.3">
      <c r="G5877" s="23">
        <v>5876</v>
      </c>
    </row>
    <row r="5878" spans="7:7" x14ac:dyDescent="0.3">
      <c r="G5878" s="23">
        <v>5877</v>
      </c>
    </row>
    <row r="5879" spans="7:7" x14ac:dyDescent="0.3">
      <c r="G5879" s="23">
        <v>5878</v>
      </c>
    </row>
    <row r="5880" spans="7:7" x14ac:dyDescent="0.3">
      <c r="G5880" s="23">
        <v>5879</v>
      </c>
    </row>
    <row r="5881" spans="7:7" x14ac:dyDescent="0.3">
      <c r="G5881" s="23">
        <v>5880</v>
      </c>
    </row>
    <row r="5882" spans="7:7" x14ac:dyDescent="0.3">
      <c r="G5882" s="23">
        <v>5881</v>
      </c>
    </row>
    <row r="5883" spans="7:7" x14ac:dyDescent="0.3">
      <c r="G5883" s="23">
        <v>5882</v>
      </c>
    </row>
    <row r="5884" spans="7:7" x14ac:dyDescent="0.3">
      <c r="G5884" s="23">
        <v>5883</v>
      </c>
    </row>
    <row r="5885" spans="7:7" x14ac:dyDescent="0.3">
      <c r="G5885" s="23">
        <v>5884</v>
      </c>
    </row>
    <row r="5886" spans="7:7" x14ac:dyDescent="0.3">
      <c r="G5886" s="23">
        <v>5885</v>
      </c>
    </row>
    <row r="5887" spans="7:7" x14ac:dyDescent="0.3">
      <c r="G5887" s="23">
        <v>5886</v>
      </c>
    </row>
    <row r="5888" spans="7:7" x14ac:dyDescent="0.3">
      <c r="G5888" s="23">
        <v>5887</v>
      </c>
    </row>
    <row r="5889" spans="7:7" x14ac:dyDescent="0.3">
      <c r="G5889" s="23">
        <v>5888</v>
      </c>
    </row>
    <row r="5890" spans="7:7" x14ac:dyDescent="0.3">
      <c r="G5890" s="23">
        <v>5889</v>
      </c>
    </row>
    <row r="5891" spans="7:7" x14ac:dyDescent="0.3">
      <c r="G5891" s="23">
        <v>5890</v>
      </c>
    </row>
    <row r="5892" spans="7:7" x14ac:dyDescent="0.3">
      <c r="G5892" s="23">
        <v>5891</v>
      </c>
    </row>
    <row r="5893" spans="7:7" x14ac:dyDescent="0.3">
      <c r="G5893" s="23">
        <v>5892</v>
      </c>
    </row>
    <row r="5894" spans="7:7" x14ac:dyDescent="0.3">
      <c r="G5894" s="23">
        <v>5893</v>
      </c>
    </row>
    <row r="5895" spans="7:7" x14ac:dyDescent="0.3">
      <c r="G5895" s="23">
        <v>5894</v>
      </c>
    </row>
    <row r="5896" spans="7:7" x14ac:dyDescent="0.3">
      <c r="G5896" s="23">
        <v>5895</v>
      </c>
    </row>
    <row r="5897" spans="7:7" x14ac:dyDescent="0.3">
      <c r="G5897" s="23">
        <v>5896</v>
      </c>
    </row>
    <row r="5898" spans="7:7" x14ac:dyDescent="0.3">
      <c r="G5898" s="23">
        <v>5897</v>
      </c>
    </row>
    <row r="5899" spans="7:7" x14ac:dyDescent="0.3">
      <c r="G5899" s="23">
        <v>5898</v>
      </c>
    </row>
    <row r="5900" spans="7:7" x14ac:dyDescent="0.3">
      <c r="G5900" s="23">
        <v>5899</v>
      </c>
    </row>
    <row r="5901" spans="7:7" x14ac:dyDescent="0.3">
      <c r="G5901" s="23">
        <v>5900</v>
      </c>
    </row>
    <row r="5902" spans="7:7" x14ac:dyDescent="0.3">
      <c r="G5902" s="23">
        <v>5901</v>
      </c>
    </row>
    <row r="5903" spans="7:7" x14ac:dyDescent="0.3">
      <c r="G5903" s="23">
        <v>5902</v>
      </c>
    </row>
    <row r="5904" spans="7:7" x14ac:dyDescent="0.3">
      <c r="G5904" s="23">
        <v>5903</v>
      </c>
    </row>
    <row r="5905" spans="7:7" x14ac:dyDescent="0.3">
      <c r="G5905" s="23">
        <v>5904</v>
      </c>
    </row>
    <row r="5906" spans="7:7" x14ac:dyDescent="0.3">
      <c r="G5906" s="23">
        <v>5905</v>
      </c>
    </row>
    <row r="5907" spans="7:7" x14ac:dyDescent="0.3">
      <c r="G5907" s="23">
        <v>5906</v>
      </c>
    </row>
    <row r="5908" spans="7:7" x14ac:dyDescent="0.3">
      <c r="G5908" s="23">
        <v>5907</v>
      </c>
    </row>
    <row r="5909" spans="7:7" x14ac:dyDescent="0.3">
      <c r="G5909" s="23">
        <v>5908</v>
      </c>
    </row>
    <row r="5910" spans="7:7" x14ac:dyDescent="0.3">
      <c r="G5910" s="23">
        <v>5909</v>
      </c>
    </row>
    <row r="5911" spans="7:7" x14ac:dyDescent="0.3">
      <c r="G5911" s="23">
        <v>5910</v>
      </c>
    </row>
    <row r="5912" spans="7:7" x14ac:dyDescent="0.3">
      <c r="G5912" s="23">
        <v>5911</v>
      </c>
    </row>
    <row r="5913" spans="7:7" x14ac:dyDescent="0.3">
      <c r="G5913" s="23">
        <v>5912</v>
      </c>
    </row>
    <row r="5914" spans="7:7" x14ac:dyDescent="0.3">
      <c r="G5914" s="23">
        <v>5913</v>
      </c>
    </row>
    <row r="5915" spans="7:7" x14ac:dyDescent="0.3">
      <c r="G5915" s="23">
        <v>5914</v>
      </c>
    </row>
    <row r="5916" spans="7:7" x14ac:dyDescent="0.3">
      <c r="G5916" s="23">
        <v>5915</v>
      </c>
    </row>
    <row r="5917" spans="7:7" x14ac:dyDescent="0.3">
      <c r="G5917" s="23">
        <v>5916</v>
      </c>
    </row>
    <row r="5918" spans="7:7" x14ac:dyDescent="0.3">
      <c r="G5918" s="23">
        <v>5917</v>
      </c>
    </row>
    <row r="5919" spans="7:7" x14ac:dyDescent="0.3">
      <c r="G5919" s="23">
        <v>5918</v>
      </c>
    </row>
    <row r="5920" spans="7:7" x14ac:dyDescent="0.3">
      <c r="G5920" s="23">
        <v>5919</v>
      </c>
    </row>
    <row r="5921" spans="7:7" x14ac:dyDescent="0.3">
      <c r="G5921" s="23">
        <v>5920</v>
      </c>
    </row>
    <row r="5922" spans="7:7" x14ac:dyDescent="0.3">
      <c r="G5922" s="23">
        <v>5921</v>
      </c>
    </row>
    <row r="5923" spans="7:7" x14ac:dyDescent="0.3">
      <c r="G5923" s="23">
        <v>5922</v>
      </c>
    </row>
    <row r="5924" spans="7:7" x14ac:dyDescent="0.3">
      <c r="G5924" s="23">
        <v>5923</v>
      </c>
    </row>
    <row r="5925" spans="7:7" x14ac:dyDescent="0.3">
      <c r="G5925" s="23">
        <v>5924</v>
      </c>
    </row>
    <row r="5926" spans="7:7" x14ac:dyDescent="0.3">
      <c r="G5926" s="23">
        <v>5925</v>
      </c>
    </row>
    <row r="5927" spans="7:7" x14ac:dyDescent="0.3">
      <c r="G5927" s="23">
        <v>5926</v>
      </c>
    </row>
    <row r="5928" spans="7:7" x14ac:dyDescent="0.3">
      <c r="G5928" s="23">
        <v>5927</v>
      </c>
    </row>
    <row r="5929" spans="7:7" x14ac:dyDescent="0.3">
      <c r="G5929" s="23">
        <v>5928</v>
      </c>
    </row>
    <row r="5930" spans="7:7" x14ac:dyDescent="0.3">
      <c r="G5930" s="23">
        <v>5929</v>
      </c>
    </row>
    <row r="5931" spans="7:7" x14ac:dyDescent="0.3">
      <c r="G5931" s="23">
        <v>5930</v>
      </c>
    </row>
    <row r="5932" spans="7:7" x14ac:dyDescent="0.3">
      <c r="G5932" s="23">
        <v>5931</v>
      </c>
    </row>
    <row r="5933" spans="7:7" x14ac:dyDescent="0.3">
      <c r="G5933" s="23">
        <v>5932</v>
      </c>
    </row>
    <row r="5934" spans="7:7" x14ac:dyDescent="0.3">
      <c r="G5934" s="23">
        <v>5933</v>
      </c>
    </row>
    <row r="5935" spans="7:7" x14ac:dyDescent="0.3">
      <c r="G5935" s="23">
        <v>5934</v>
      </c>
    </row>
    <row r="5936" spans="7:7" x14ac:dyDescent="0.3">
      <c r="G5936" s="23">
        <v>5935</v>
      </c>
    </row>
    <row r="5937" spans="7:7" x14ac:dyDescent="0.3">
      <c r="G5937" s="23">
        <v>5936</v>
      </c>
    </row>
    <row r="5938" spans="7:7" x14ac:dyDescent="0.3">
      <c r="G5938" s="23">
        <v>5937</v>
      </c>
    </row>
    <row r="5939" spans="7:7" x14ac:dyDescent="0.3">
      <c r="G5939" s="23">
        <v>5938</v>
      </c>
    </row>
    <row r="5940" spans="7:7" x14ac:dyDescent="0.3">
      <c r="G5940" s="23">
        <v>5939</v>
      </c>
    </row>
    <row r="5941" spans="7:7" x14ac:dyDescent="0.3">
      <c r="G5941" s="23">
        <v>5940</v>
      </c>
    </row>
    <row r="5942" spans="7:7" x14ac:dyDescent="0.3">
      <c r="G5942" s="23">
        <v>5941</v>
      </c>
    </row>
    <row r="5943" spans="7:7" x14ac:dyDescent="0.3">
      <c r="G5943" s="23">
        <v>5942</v>
      </c>
    </row>
    <row r="5944" spans="7:7" x14ac:dyDescent="0.3">
      <c r="G5944" s="23">
        <v>5943</v>
      </c>
    </row>
    <row r="5945" spans="7:7" x14ac:dyDescent="0.3">
      <c r="G5945" s="23">
        <v>5944</v>
      </c>
    </row>
    <row r="5946" spans="7:7" x14ac:dyDescent="0.3">
      <c r="G5946" s="23">
        <v>5945</v>
      </c>
    </row>
    <row r="5947" spans="7:7" x14ac:dyDescent="0.3">
      <c r="G5947" s="23">
        <v>5946</v>
      </c>
    </row>
    <row r="5948" spans="7:7" x14ac:dyDescent="0.3">
      <c r="G5948" s="23">
        <v>5947</v>
      </c>
    </row>
    <row r="5949" spans="7:7" x14ac:dyDescent="0.3">
      <c r="G5949" s="23">
        <v>5948</v>
      </c>
    </row>
    <row r="5950" spans="7:7" x14ac:dyDescent="0.3">
      <c r="G5950" s="23">
        <v>5949</v>
      </c>
    </row>
    <row r="5951" spans="7:7" x14ac:dyDescent="0.3">
      <c r="G5951" s="23">
        <v>5950</v>
      </c>
    </row>
    <row r="5952" spans="7:7" x14ac:dyDescent="0.3">
      <c r="G5952" s="23">
        <v>5951</v>
      </c>
    </row>
    <row r="5953" spans="7:7" x14ac:dyDescent="0.3">
      <c r="G5953" s="23">
        <v>5952</v>
      </c>
    </row>
    <row r="5954" spans="7:7" x14ac:dyDescent="0.3">
      <c r="G5954" s="23">
        <v>5953</v>
      </c>
    </row>
    <row r="5955" spans="7:7" x14ac:dyDescent="0.3">
      <c r="G5955" s="23">
        <v>5954</v>
      </c>
    </row>
    <row r="5956" spans="7:7" x14ac:dyDescent="0.3">
      <c r="G5956" s="23">
        <v>5955</v>
      </c>
    </row>
    <row r="5957" spans="7:7" x14ac:dyDescent="0.3">
      <c r="G5957" s="23">
        <v>5956</v>
      </c>
    </row>
    <row r="5958" spans="7:7" x14ac:dyDescent="0.3">
      <c r="G5958" s="23">
        <v>5957</v>
      </c>
    </row>
    <row r="5959" spans="7:7" x14ac:dyDescent="0.3">
      <c r="G5959" s="23">
        <v>5958</v>
      </c>
    </row>
    <row r="5960" spans="7:7" x14ac:dyDescent="0.3">
      <c r="G5960" s="23">
        <v>5959</v>
      </c>
    </row>
    <row r="5961" spans="7:7" x14ac:dyDescent="0.3">
      <c r="G5961" s="23">
        <v>5960</v>
      </c>
    </row>
    <row r="5962" spans="7:7" x14ac:dyDescent="0.3">
      <c r="G5962" s="23">
        <v>5961</v>
      </c>
    </row>
    <row r="5963" spans="7:7" x14ac:dyDescent="0.3">
      <c r="G5963" s="23">
        <v>5962</v>
      </c>
    </row>
    <row r="5964" spans="7:7" x14ac:dyDescent="0.3">
      <c r="G5964" s="23">
        <v>5963</v>
      </c>
    </row>
    <row r="5965" spans="7:7" x14ac:dyDescent="0.3">
      <c r="G5965" s="23">
        <v>5964</v>
      </c>
    </row>
    <row r="5966" spans="7:7" x14ac:dyDescent="0.3">
      <c r="G5966" s="23">
        <v>5965</v>
      </c>
    </row>
    <row r="5967" spans="7:7" x14ac:dyDescent="0.3">
      <c r="G5967" s="23">
        <v>5966</v>
      </c>
    </row>
    <row r="5968" spans="7:7" x14ac:dyDescent="0.3">
      <c r="G5968" s="23">
        <v>5967</v>
      </c>
    </row>
    <row r="5969" spans="7:7" x14ac:dyDescent="0.3">
      <c r="G5969" s="23">
        <v>5968</v>
      </c>
    </row>
    <row r="5970" spans="7:7" x14ac:dyDescent="0.3">
      <c r="G5970" s="23">
        <v>5969</v>
      </c>
    </row>
    <row r="5971" spans="7:7" x14ac:dyDescent="0.3">
      <c r="G5971" s="23">
        <v>5970</v>
      </c>
    </row>
    <row r="5972" spans="7:7" x14ac:dyDescent="0.3">
      <c r="G5972" s="23">
        <v>5971</v>
      </c>
    </row>
    <row r="5973" spans="7:7" x14ac:dyDescent="0.3">
      <c r="G5973" s="23">
        <v>5972</v>
      </c>
    </row>
    <row r="5974" spans="7:7" x14ac:dyDescent="0.3">
      <c r="G5974" s="23">
        <v>5973</v>
      </c>
    </row>
    <row r="5975" spans="7:7" x14ac:dyDescent="0.3">
      <c r="G5975" s="23">
        <v>5974</v>
      </c>
    </row>
    <row r="5976" spans="7:7" x14ac:dyDescent="0.3">
      <c r="G5976" s="23">
        <v>5975</v>
      </c>
    </row>
    <row r="5977" spans="7:7" x14ac:dyDescent="0.3">
      <c r="G5977" s="23">
        <v>5976</v>
      </c>
    </row>
    <row r="5978" spans="7:7" x14ac:dyDescent="0.3">
      <c r="G5978" s="23">
        <v>5977</v>
      </c>
    </row>
    <row r="5979" spans="7:7" x14ac:dyDescent="0.3">
      <c r="G5979" s="23">
        <v>5978</v>
      </c>
    </row>
    <row r="5980" spans="7:7" x14ac:dyDescent="0.3">
      <c r="G5980" s="23">
        <v>5979</v>
      </c>
    </row>
    <row r="5981" spans="7:7" x14ac:dyDescent="0.3">
      <c r="G5981" s="23">
        <v>5980</v>
      </c>
    </row>
    <row r="5982" spans="7:7" x14ac:dyDescent="0.3">
      <c r="G5982" s="23">
        <v>5981</v>
      </c>
    </row>
    <row r="5983" spans="7:7" x14ac:dyDescent="0.3">
      <c r="G5983" s="23">
        <v>5982</v>
      </c>
    </row>
    <row r="5984" spans="7:7" x14ac:dyDescent="0.3">
      <c r="G5984" s="23">
        <v>5983</v>
      </c>
    </row>
    <row r="5985" spans="7:7" x14ac:dyDescent="0.3">
      <c r="G5985" s="23">
        <v>5984</v>
      </c>
    </row>
    <row r="5986" spans="7:7" x14ac:dyDescent="0.3">
      <c r="G5986" s="23">
        <v>5985</v>
      </c>
    </row>
    <row r="5987" spans="7:7" x14ac:dyDescent="0.3">
      <c r="G5987" s="23">
        <v>5986</v>
      </c>
    </row>
    <row r="5988" spans="7:7" x14ac:dyDescent="0.3">
      <c r="G5988" s="23">
        <v>5987</v>
      </c>
    </row>
    <row r="5989" spans="7:7" x14ac:dyDescent="0.3">
      <c r="G5989" s="23">
        <v>5988</v>
      </c>
    </row>
    <row r="5990" spans="7:7" x14ac:dyDescent="0.3">
      <c r="G5990" s="23">
        <v>5989</v>
      </c>
    </row>
    <row r="5991" spans="7:7" x14ac:dyDescent="0.3">
      <c r="G5991" s="23">
        <v>5990</v>
      </c>
    </row>
    <row r="5992" spans="7:7" x14ac:dyDescent="0.3">
      <c r="G5992" s="23">
        <v>5991</v>
      </c>
    </row>
    <row r="5993" spans="7:7" x14ac:dyDescent="0.3">
      <c r="G5993" s="23">
        <v>5992</v>
      </c>
    </row>
    <row r="5994" spans="7:7" x14ac:dyDescent="0.3">
      <c r="G5994" s="23">
        <v>5993</v>
      </c>
    </row>
    <row r="5995" spans="7:7" x14ac:dyDescent="0.3">
      <c r="G5995" s="23">
        <v>5994</v>
      </c>
    </row>
    <row r="5996" spans="7:7" x14ac:dyDescent="0.3">
      <c r="G5996" s="23">
        <v>5995</v>
      </c>
    </row>
    <row r="5997" spans="7:7" x14ac:dyDescent="0.3">
      <c r="G5997" s="23">
        <v>5996</v>
      </c>
    </row>
    <row r="5998" spans="7:7" x14ac:dyDescent="0.3">
      <c r="G5998" s="23">
        <v>5997</v>
      </c>
    </row>
    <row r="5999" spans="7:7" x14ac:dyDescent="0.3">
      <c r="G5999" s="23">
        <v>5998</v>
      </c>
    </row>
    <row r="6000" spans="7:7" x14ac:dyDescent="0.3">
      <c r="G6000" s="23">
        <v>5999</v>
      </c>
    </row>
    <row r="6001" spans="7:7" x14ac:dyDescent="0.3">
      <c r="G6001" s="23">
        <v>6000</v>
      </c>
    </row>
    <row r="6002" spans="7:7" x14ac:dyDescent="0.3">
      <c r="G6002" s="23">
        <v>6001</v>
      </c>
    </row>
    <row r="6003" spans="7:7" x14ac:dyDescent="0.3">
      <c r="G6003" s="23">
        <v>6002</v>
      </c>
    </row>
    <row r="6004" spans="7:7" x14ac:dyDescent="0.3">
      <c r="G6004" s="23">
        <v>6003</v>
      </c>
    </row>
    <row r="6005" spans="7:7" x14ac:dyDescent="0.3">
      <c r="G6005" s="23">
        <v>6004</v>
      </c>
    </row>
    <row r="6006" spans="7:7" x14ac:dyDescent="0.3">
      <c r="G6006" s="23">
        <v>6005</v>
      </c>
    </row>
    <row r="6007" spans="7:7" x14ac:dyDescent="0.3">
      <c r="G6007" s="23">
        <v>6006</v>
      </c>
    </row>
    <row r="6008" spans="7:7" x14ac:dyDescent="0.3">
      <c r="G6008" s="23">
        <v>6007</v>
      </c>
    </row>
    <row r="6009" spans="7:7" x14ac:dyDescent="0.3">
      <c r="G6009" s="23">
        <v>6008</v>
      </c>
    </row>
    <row r="6010" spans="7:7" x14ac:dyDescent="0.3">
      <c r="G6010" s="23">
        <v>6009</v>
      </c>
    </row>
    <row r="6011" spans="7:7" x14ac:dyDescent="0.3">
      <c r="G6011" s="23">
        <v>6010</v>
      </c>
    </row>
    <row r="6012" spans="7:7" x14ac:dyDescent="0.3">
      <c r="G6012" s="23">
        <v>6011</v>
      </c>
    </row>
    <row r="6013" spans="7:7" x14ac:dyDescent="0.3">
      <c r="G6013" s="23">
        <v>6012</v>
      </c>
    </row>
    <row r="6014" spans="7:7" x14ac:dyDescent="0.3">
      <c r="G6014" s="23">
        <v>6013</v>
      </c>
    </row>
    <row r="6015" spans="7:7" x14ac:dyDescent="0.3">
      <c r="G6015" s="23">
        <v>6014</v>
      </c>
    </row>
    <row r="6016" spans="7:7" x14ac:dyDescent="0.3">
      <c r="G6016" s="23">
        <v>6015</v>
      </c>
    </row>
    <row r="6017" spans="7:7" x14ac:dyDescent="0.3">
      <c r="G6017" s="23">
        <v>6016</v>
      </c>
    </row>
    <row r="6018" spans="7:7" x14ac:dyDescent="0.3">
      <c r="G6018" s="23">
        <v>6017</v>
      </c>
    </row>
    <row r="6019" spans="7:7" x14ac:dyDescent="0.3">
      <c r="G6019" s="23">
        <v>6018</v>
      </c>
    </row>
    <row r="6020" spans="7:7" x14ac:dyDescent="0.3">
      <c r="G6020" s="23">
        <v>6019</v>
      </c>
    </row>
    <row r="6021" spans="7:7" x14ac:dyDescent="0.3">
      <c r="G6021" s="23">
        <v>6020</v>
      </c>
    </row>
    <row r="6022" spans="7:7" x14ac:dyDescent="0.3">
      <c r="G6022" s="23">
        <v>6021</v>
      </c>
    </row>
    <row r="6023" spans="7:7" x14ac:dyDescent="0.3">
      <c r="G6023" s="23">
        <v>6022</v>
      </c>
    </row>
    <row r="6024" spans="7:7" x14ac:dyDescent="0.3">
      <c r="G6024" s="23">
        <v>6023</v>
      </c>
    </row>
    <row r="6025" spans="7:7" x14ac:dyDescent="0.3">
      <c r="G6025" s="23">
        <v>6024</v>
      </c>
    </row>
    <row r="6026" spans="7:7" x14ac:dyDescent="0.3">
      <c r="G6026" s="23">
        <v>6025</v>
      </c>
    </row>
    <row r="6027" spans="7:7" x14ac:dyDescent="0.3">
      <c r="G6027" s="23">
        <v>6026</v>
      </c>
    </row>
    <row r="6028" spans="7:7" x14ac:dyDescent="0.3">
      <c r="G6028" s="23">
        <v>6027</v>
      </c>
    </row>
    <row r="6029" spans="7:7" x14ac:dyDescent="0.3">
      <c r="G6029" s="23">
        <v>6028</v>
      </c>
    </row>
    <row r="6030" spans="7:7" x14ac:dyDescent="0.3">
      <c r="G6030" s="23">
        <v>6029</v>
      </c>
    </row>
    <row r="6031" spans="7:7" x14ac:dyDescent="0.3">
      <c r="G6031" s="23">
        <v>6030</v>
      </c>
    </row>
    <row r="6032" spans="7:7" x14ac:dyDescent="0.3">
      <c r="G6032" s="23">
        <v>6031</v>
      </c>
    </row>
    <row r="6033" spans="7:7" x14ac:dyDescent="0.3">
      <c r="G6033" s="23">
        <v>6032</v>
      </c>
    </row>
    <row r="6034" spans="7:7" x14ac:dyDescent="0.3">
      <c r="G6034" s="23">
        <v>6033</v>
      </c>
    </row>
    <row r="6035" spans="7:7" x14ac:dyDescent="0.3">
      <c r="G6035" s="23">
        <v>6034</v>
      </c>
    </row>
    <row r="6036" spans="7:7" x14ac:dyDescent="0.3">
      <c r="G6036" s="23">
        <v>6035</v>
      </c>
    </row>
    <row r="6037" spans="7:7" x14ac:dyDescent="0.3">
      <c r="G6037" s="23">
        <v>6036</v>
      </c>
    </row>
    <row r="6038" spans="7:7" x14ac:dyDescent="0.3">
      <c r="G6038" s="23">
        <v>6037</v>
      </c>
    </row>
    <row r="6039" spans="7:7" x14ac:dyDescent="0.3">
      <c r="G6039" s="23">
        <v>6038</v>
      </c>
    </row>
    <row r="6040" spans="7:7" x14ac:dyDescent="0.3">
      <c r="G6040" s="23">
        <v>6039</v>
      </c>
    </row>
    <row r="6041" spans="7:7" x14ac:dyDescent="0.3">
      <c r="G6041" s="23">
        <v>6040</v>
      </c>
    </row>
    <row r="6042" spans="7:7" x14ac:dyDescent="0.3">
      <c r="G6042" s="23">
        <v>6041</v>
      </c>
    </row>
    <row r="6043" spans="7:7" x14ac:dyDescent="0.3">
      <c r="G6043" s="23">
        <v>6042</v>
      </c>
    </row>
    <row r="6044" spans="7:7" x14ac:dyDescent="0.3">
      <c r="G6044" s="23">
        <v>6043</v>
      </c>
    </row>
    <row r="6045" spans="7:7" x14ac:dyDescent="0.3">
      <c r="G6045" s="23">
        <v>6044</v>
      </c>
    </row>
    <row r="6046" spans="7:7" x14ac:dyDescent="0.3">
      <c r="G6046" s="23">
        <v>6045</v>
      </c>
    </row>
    <row r="6047" spans="7:7" x14ac:dyDescent="0.3">
      <c r="G6047" s="23">
        <v>6046</v>
      </c>
    </row>
    <row r="6048" spans="7:7" x14ac:dyDescent="0.3">
      <c r="G6048" s="23">
        <v>6047</v>
      </c>
    </row>
    <row r="6049" spans="7:7" x14ac:dyDescent="0.3">
      <c r="G6049" s="23">
        <v>6048</v>
      </c>
    </row>
    <row r="6050" spans="7:7" x14ac:dyDescent="0.3">
      <c r="G6050" s="23">
        <v>6049</v>
      </c>
    </row>
    <row r="6051" spans="7:7" x14ac:dyDescent="0.3">
      <c r="G6051" s="23">
        <v>6050</v>
      </c>
    </row>
    <row r="6052" spans="7:7" x14ac:dyDescent="0.3">
      <c r="G6052" s="23">
        <v>6051</v>
      </c>
    </row>
    <row r="6053" spans="7:7" x14ac:dyDescent="0.3">
      <c r="G6053" s="23">
        <v>6052</v>
      </c>
    </row>
    <row r="6054" spans="7:7" x14ac:dyDescent="0.3">
      <c r="G6054" s="23">
        <v>6053</v>
      </c>
    </row>
    <row r="6055" spans="7:7" x14ac:dyDescent="0.3">
      <c r="G6055" s="23">
        <v>6054</v>
      </c>
    </row>
    <row r="6056" spans="7:7" x14ac:dyDescent="0.3">
      <c r="G6056" s="23">
        <v>6055</v>
      </c>
    </row>
    <row r="6057" spans="7:7" x14ac:dyDescent="0.3">
      <c r="G6057" s="23">
        <v>6056</v>
      </c>
    </row>
    <row r="6058" spans="7:7" x14ac:dyDescent="0.3">
      <c r="G6058" s="23">
        <v>6057</v>
      </c>
    </row>
    <row r="6059" spans="7:7" x14ac:dyDescent="0.3">
      <c r="G6059" s="23">
        <v>6058</v>
      </c>
    </row>
    <row r="6060" spans="7:7" x14ac:dyDescent="0.3">
      <c r="G6060" s="23">
        <v>6059</v>
      </c>
    </row>
    <row r="6061" spans="7:7" x14ac:dyDescent="0.3">
      <c r="G6061" s="23">
        <v>6060</v>
      </c>
    </row>
    <row r="6062" spans="7:7" x14ac:dyDescent="0.3">
      <c r="G6062" s="23">
        <v>6061</v>
      </c>
    </row>
    <row r="6063" spans="7:7" x14ac:dyDescent="0.3">
      <c r="G6063" s="23">
        <v>6062</v>
      </c>
    </row>
    <row r="6064" spans="7:7" x14ac:dyDescent="0.3">
      <c r="G6064" s="23">
        <v>6063</v>
      </c>
    </row>
    <row r="6065" spans="7:7" x14ac:dyDescent="0.3">
      <c r="G6065" s="23">
        <v>6064</v>
      </c>
    </row>
    <row r="6066" spans="7:7" x14ac:dyDescent="0.3">
      <c r="G6066" s="23">
        <v>6065</v>
      </c>
    </row>
    <row r="6067" spans="7:7" x14ac:dyDescent="0.3">
      <c r="G6067" s="23">
        <v>6066</v>
      </c>
    </row>
    <row r="6068" spans="7:7" x14ac:dyDescent="0.3">
      <c r="G6068" s="23">
        <v>6067</v>
      </c>
    </row>
    <row r="6069" spans="7:7" x14ac:dyDescent="0.3">
      <c r="G6069" s="23">
        <v>6068</v>
      </c>
    </row>
    <row r="6070" spans="7:7" x14ac:dyDescent="0.3">
      <c r="G6070" s="23">
        <v>6069</v>
      </c>
    </row>
    <row r="6071" spans="7:7" x14ac:dyDescent="0.3">
      <c r="G6071" s="23">
        <v>6070</v>
      </c>
    </row>
    <row r="6072" spans="7:7" x14ac:dyDescent="0.3">
      <c r="G6072" s="23">
        <v>6071</v>
      </c>
    </row>
    <row r="6073" spans="7:7" x14ac:dyDescent="0.3">
      <c r="G6073" s="23">
        <v>6072</v>
      </c>
    </row>
    <row r="6074" spans="7:7" x14ac:dyDescent="0.3">
      <c r="G6074" s="23">
        <v>6073</v>
      </c>
    </row>
    <row r="6075" spans="7:7" x14ac:dyDescent="0.3">
      <c r="G6075" s="23">
        <v>6074</v>
      </c>
    </row>
    <row r="6076" spans="7:7" x14ac:dyDescent="0.3">
      <c r="G6076" s="23">
        <v>6075</v>
      </c>
    </row>
    <row r="6077" spans="7:7" x14ac:dyDescent="0.3">
      <c r="G6077" s="23">
        <v>6076</v>
      </c>
    </row>
    <row r="6078" spans="7:7" x14ac:dyDescent="0.3">
      <c r="G6078" s="23">
        <v>6077</v>
      </c>
    </row>
    <row r="6079" spans="7:7" x14ac:dyDescent="0.3">
      <c r="G6079" s="23">
        <v>6078</v>
      </c>
    </row>
    <row r="6080" spans="7:7" x14ac:dyDescent="0.3">
      <c r="G6080" s="23">
        <v>6079</v>
      </c>
    </row>
    <row r="6081" spans="7:7" x14ac:dyDescent="0.3">
      <c r="G6081" s="23">
        <v>6080</v>
      </c>
    </row>
    <row r="6082" spans="7:7" x14ac:dyDescent="0.3">
      <c r="G6082" s="23">
        <v>6081</v>
      </c>
    </row>
    <row r="6083" spans="7:7" x14ac:dyDescent="0.3">
      <c r="G6083" s="23">
        <v>6082</v>
      </c>
    </row>
    <row r="6084" spans="7:7" x14ac:dyDescent="0.3">
      <c r="G6084" s="23">
        <v>6083</v>
      </c>
    </row>
    <row r="6085" spans="7:7" x14ac:dyDescent="0.3">
      <c r="G6085" s="23">
        <v>6084</v>
      </c>
    </row>
    <row r="6086" spans="7:7" x14ac:dyDescent="0.3">
      <c r="G6086" s="23">
        <v>6085</v>
      </c>
    </row>
    <row r="6087" spans="7:7" x14ac:dyDescent="0.3">
      <c r="G6087" s="23">
        <v>6086</v>
      </c>
    </row>
    <row r="6088" spans="7:7" x14ac:dyDescent="0.3">
      <c r="G6088" s="23">
        <v>6087</v>
      </c>
    </row>
    <row r="6089" spans="7:7" x14ac:dyDescent="0.3">
      <c r="G6089" s="23">
        <v>6088</v>
      </c>
    </row>
    <row r="6090" spans="7:7" x14ac:dyDescent="0.3">
      <c r="G6090" s="23">
        <v>6089</v>
      </c>
    </row>
    <row r="6091" spans="7:7" x14ac:dyDescent="0.3">
      <c r="G6091" s="23">
        <v>6090</v>
      </c>
    </row>
    <row r="6092" spans="7:7" x14ac:dyDescent="0.3">
      <c r="G6092" s="23">
        <v>6091</v>
      </c>
    </row>
    <row r="6093" spans="7:7" x14ac:dyDescent="0.3">
      <c r="G6093" s="23">
        <v>6092</v>
      </c>
    </row>
    <row r="6094" spans="7:7" x14ac:dyDescent="0.3">
      <c r="G6094" s="23">
        <v>6093</v>
      </c>
    </row>
    <row r="6095" spans="7:7" x14ac:dyDescent="0.3">
      <c r="G6095" s="23">
        <v>6094</v>
      </c>
    </row>
    <row r="6096" spans="7:7" x14ac:dyDescent="0.3">
      <c r="G6096" s="23">
        <v>6095</v>
      </c>
    </row>
    <row r="6097" spans="7:7" x14ac:dyDescent="0.3">
      <c r="G6097" s="23">
        <v>6096</v>
      </c>
    </row>
    <row r="6098" spans="7:7" x14ac:dyDescent="0.3">
      <c r="G6098" s="23">
        <v>6097</v>
      </c>
    </row>
    <row r="6099" spans="7:7" x14ac:dyDescent="0.3">
      <c r="G6099" s="23">
        <v>6098</v>
      </c>
    </row>
    <row r="6100" spans="7:7" x14ac:dyDescent="0.3">
      <c r="G6100" s="23">
        <v>6099</v>
      </c>
    </row>
    <row r="6101" spans="7:7" x14ac:dyDescent="0.3">
      <c r="G6101" s="23">
        <v>6100</v>
      </c>
    </row>
    <row r="6102" spans="7:7" x14ac:dyDescent="0.3">
      <c r="G6102" s="23">
        <v>6101</v>
      </c>
    </row>
    <row r="6103" spans="7:7" x14ac:dyDescent="0.3">
      <c r="G6103" s="23">
        <v>6102</v>
      </c>
    </row>
    <row r="6104" spans="7:7" x14ac:dyDescent="0.3">
      <c r="G6104" s="23">
        <v>6103</v>
      </c>
    </row>
    <row r="6105" spans="7:7" x14ac:dyDescent="0.3">
      <c r="G6105" s="23">
        <v>6104</v>
      </c>
    </row>
    <row r="6106" spans="7:7" x14ac:dyDescent="0.3">
      <c r="G6106" s="23">
        <v>6105</v>
      </c>
    </row>
    <row r="6107" spans="7:7" x14ac:dyDescent="0.3">
      <c r="G6107" s="23">
        <v>6106</v>
      </c>
    </row>
    <row r="6108" spans="7:7" x14ac:dyDescent="0.3">
      <c r="G6108" s="23">
        <v>6107</v>
      </c>
    </row>
    <row r="6109" spans="7:7" x14ac:dyDescent="0.3">
      <c r="G6109" s="23">
        <v>6108</v>
      </c>
    </row>
    <row r="6110" spans="7:7" x14ac:dyDescent="0.3">
      <c r="G6110" s="23">
        <v>6109</v>
      </c>
    </row>
    <row r="6111" spans="7:7" x14ac:dyDescent="0.3">
      <c r="G6111" s="23">
        <v>6110</v>
      </c>
    </row>
    <row r="6112" spans="7:7" x14ac:dyDescent="0.3">
      <c r="G6112" s="23">
        <v>6111</v>
      </c>
    </row>
    <row r="6113" spans="7:7" x14ac:dyDescent="0.3">
      <c r="G6113" s="23">
        <v>6112</v>
      </c>
    </row>
    <row r="6114" spans="7:7" x14ac:dyDescent="0.3">
      <c r="G6114" s="23">
        <v>6113</v>
      </c>
    </row>
    <row r="6115" spans="7:7" x14ac:dyDescent="0.3">
      <c r="G6115" s="23">
        <v>6114</v>
      </c>
    </row>
    <row r="6116" spans="7:7" x14ac:dyDescent="0.3">
      <c r="G6116" s="23">
        <v>6115</v>
      </c>
    </row>
    <row r="6117" spans="7:7" x14ac:dyDescent="0.3">
      <c r="G6117" s="23">
        <v>6116</v>
      </c>
    </row>
    <row r="6118" spans="7:7" x14ac:dyDescent="0.3">
      <c r="G6118" s="23">
        <v>6117</v>
      </c>
    </row>
    <row r="6119" spans="7:7" x14ac:dyDescent="0.3">
      <c r="G6119" s="23">
        <v>6118</v>
      </c>
    </row>
    <row r="6120" spans="7:7" x14ac:dyDescent="0.3">
      <c r="G6120" s="23">
        <v>6119</v>
      </c>
    </row>
    <row r="6121" spans="7:7" x14ac:dyDescent="0.3">
      <c r="G6121" s="23">
        <v>6120</v>
      </c>
    </row>
    <row r="6122" spans="7:7" x14ac:dyDescent="0.3">
      <c r="G6122" s="23">
        <v>6121</v>
      </c>
    </row>
    <row r="6123" spans="7:7" x14ac:dyDescent="0.3">
      <c r="G6123" s="23">
        <v>6122</v>
      </c>
    </row>
    <row r="6124" spans="7:7" x14ac:dyDescent="0.3">
      <c r="G6124" s="23">
        <v>6123</v>
      </c>
    </row>
    <row r="6125" spans="7:7" x14ac:dyDescent="0.3">
      <c r="G6125" s="23">
        <v>6124</v>
      </c>
    </row>
    <row r="6126" spans="7:7" x14ac:dyDescent="0.3">
      <c r="G6126" s="23">
        <v>6125</v>
      </c>
    </row>
    <row r="6127" spans="7:7" x14ac:dyDescent="0.3">
      <c r="G6127" s="23">
        <v>6126</v>
      </c>
    </row>
    <row r="6128" spans="7:7" x14ac:dyDescent="0.3">
      <c r="G6128" s="23">
        <v>6127</v>
      </c>
    </row>
    <row r="6129" spans="7:7" x14ac:dyDescent="0.3">
      <c r="G6129" s="23">
        <v>6128</v>
      </c>
    </row>
    <row r="6130" spans="7:7" x14ac:dyDescent="0.3">
      <c r="G6130" s="23">
        <v>6129</v>
      </c>
    </row>
    <row r="6131" spans="7:7" x14ac:dyDescent="0.3">
      <c r="G6131" s="23">
        <v>6130</v>
      </c>
    </row>
    <row r="6132" spans="7:7" x14ac:dyDescent="0.3">
      <c r="G6132" s="23">
        <v>6131</v>
      </c>
    </row>
    <row r="6133" spans="7:7" x14ac:dyDescent="0.3">
      <c r="G6133" s="23">
        <v>6132</v>
      </c>
    </row>
    <row r="6134" spans="7:7" x14ac:dyDescent="0.3">
      <c r="G6134" s="23">
        <v>6133</v>
      </c>
    </row>
    <row r="6135" spans="7:7" x14ac:dyDescent="0.3">
      <c r="G6135" s="23">
        <v>6134</v>
      </c>
    </row>
    <row r="6136" spans="7:7" x14ac:dyDescent="0.3">
      <c r="G6136" s="23">
        <v>6135</v>
      </c>
    </row>
    <row r="6137" spans="7:7" x14ac:dyDescent="0.3">
      <c r="G6137" s="23">
        <v>6136</v>
      </c>
    </row>
    <row r="6138" spans="7:7" x14ac:dyDescent="0.3">
      <c r="G6138" s="23">
        <v>6137</v>
      </c>
    </row>
    <row r="6139" spans="7:7" x14ac:dyDescent="0.3">
      <c r="G6139" s="23">
        <v>6138</v>
      </c>
    </row>
    <row r="6140" spans="7:7" x14ac:dyDescent="0.3">
      <c r="G6140" s="23">
        <v>6139</v>
      </c>
    </row>
    <row r="6141" spans="7:7" x14ac:dyDescent="0.3">
      <c r="G6141" s="23">
        <v>6140</v>
      </c>
    </row>
    <row r="6142" spans="7:7" x14ac:dyDescent="0.3">
      <c r="G6142" s="23">
        <v>6141</v>
      </c>
    </row>
    <row r="6143" spans="7:7" x14ac:dyDescent="0.3">
      <c r="G6143" s="23">
        <v>6142</v>
      </c>
    </row>
    <row r="6144" spans="7:7" x14ac:dyDescent="0.3">
      <c r="G6144" s="23">
        <v>6143</v>
      </c>
    </row>
    <row r="6145" spans="7:7" x14ac:dyDescent="0.3">
      <c r="G6145" s="23">
        <v>6144</v>
      </c>
    </row>
    <row r="6146" spans="7:7" x14ac:dyDescent="0.3">
      <c r="G6146" s="23">
        <v>6145</v>
      </c>
    </row>
    <row r="6147" spans="7:7" x14ac:dyDescent="0.3">
      <c r="G6147" s="23">
        <v>6146</v>
      </c>
    </row>
    <row r="6148" spans="7:7" x14ac:dyDescent="0.3">
      <c r="G6148" s="23">
        <v>6147</v>
      </c>
    </row>
    <row r="6149" spans="7:7" x14ac:dyDescent="0.3">
      <c r="G6149" s="23">
        <v>6148</v>
      </c>
    </row>
    <row r="6150" spans="7:7" x14ac:dyDescent="0.3">
      <c r="G6150" s="23">
        <v>6149</v>
      </c>
    </row>
    <row r="6151" spans="7:7" x14ac:dyDescent="0.3">
      <c r="G6151" s="23">
        <v>6150</v>
      </c>
    </row>
    <row r="6152" spans="7:7" x14ac:dyDescent="0.3">
      <c r="G6152" s="23">
        <v>6151</v>
      </c>
    </row>
    <row r="6153" spans="7:7" x14ac:dyDescent="0.3">
      <c r="G6153" s="23">
        <v>6152</v>
      </c>
    </row>
    <row r="6154" spans="7:7" x14ac:dyDescent="0.3">
      <c r="G6154" s="23">
        <v>6153</v>
      </c>
    </row>
    <row r="6155" spans="7:7" x14ac:dyDescent="0.3">
      <c r="G6155" s="23">
        <v>6154</v>
      </c>
    </row>
    <row r="6156" spans="7:7" x14ac:dyDescent="0.3">
      <c r="G6156" s="23">
        <v>6155</v>
      </c>
    </row>
    <row r="6157" spans="7:7" x14ac:dyDescent="0.3">
      <c r="G6157" s="23">
        <v>6156</v>
      </c>
    </row>
    <row r="6158" spans="7:7" x14ac:dyDescent="0.3">
      <c r="G6158" s="23">
        <v>6157</v>
      </c>
    </row>
    <row r="6159" spans="7:7" x14ac:dyDescent="0.3">
      <c r="G6159" s="23">
        <v>6158</v>
      </c>
    </row>
    <row r="6160" spans="7:7" x14ac:dyDescent="0.3">
      <c r="G6160" s="23">
        <v>6159</v>
      </c>
    </row>
    <row r="6161" spans="7:7" x14ac:dyDescent="0.3">
      <c r="G6161" s="23">
        <v>6160</v>
      </c>
    </row>
    <row r="6162" spans="7:7" x14ac:dyDescent="0.3">
      <c r="G6162" s="23">
        <v>6161</v>
      </c>
    </row>
    <row r="6163" spans="7:7" x14ac:dyDescent="0.3">
      <c r="G6163" s="23">
        <v>6162</v>
      </c>
    </row>
    <row r="6164" spans="7:7" x14ac:dyDescent="0.3">
      <c r="G6164" s="23">
        <v>6163</v>
      </c>
    </row>
    <row r="6165" spans="7:7" x14ac:dyDescent="0.3">
      <c r="G6165" s="23">
        <v>6164</v>
      </c>
    </row>
    <row r="6166" spans="7:7" x14ac:dyDescent="0.3">
      <c r="G6166" s="23">
        <v>6165</v>
      </c>
    </row>
    <row r="6167" spans="7:7" x14ac:dyDescent="0.3">
      <c r="G6167" s="23">
        <v>6166</v>
      </c>
    </row>
    <row r="6168" spans="7:7" x14ac:dyDescent="0.3">
      <c r="G6168" s="23">
        <v>6167</v>
      </c>
    </row>
    <row r="6169" spans="7:7" x14ac:dyDescent="0.3">
      <c r="G6169" s="23">
        <v>6168</v>
      </c>
    </row>
    <row r="6170" spans="7:7" x14ac:dyDescent="0.3">
      <c r="G6170" s="23">
        <v>6169</v>
      </c>
    </row>
    <row r="6171" spans="7:7" x14ac:dyDescent="0.3">
      <c r="G6171" s="23">
        <v>6170</v>
      </c>
    </row>
    <row r="6172" spans="7:7" x14ac:dyDescent="0.3">
      <c r="G6172" s="23">
        <v>6171</v>
      </c>
    </row>
    <row r="6173" spans="7:7" x14ac:dyDescent="0.3">
      <c r="G6173" s="23">
        <v>6172</v>
      </c>
    </row>
    <row r="6174" spans="7:7" x14ac:dyDescent="0.3">
      <c r="G6174" s="23">
        <v>6173</v>
      </c>
    </row>
    <row r="6175" spans="7:7" x14ac:dyDescent="0.3">
      <c r="G6175" s="23">
        <v>6174</v>
      </c>
    </row>
    <row r="6176" spans="7:7" x14ac:dyDescent="0.3">
      <c r="G6176" s="23">
        <v>6175</v>
      </c>
    </row>
    <row r="6177" spans="7:7" x14ac:dyDescent="0.3">
      <c r="G6177" s="23">
        <v>6176</v>
      </c>
    </row>
    <row r="6178" spans="7:7" x14ac:dyDescent="0.3">
      <c r="G6178" s="23">
        <v>6177</v>
      </c>
    </row>
    <row r="6179" spans="7:7" x14ac:dyDescent="0.3">
      <c r="G6179" s="23">
        <v>6178</v>
      </c>
    </row>
    <row r="6180" spans="7:7" x14ac:dyDescent="0.3">
      <c r="G6180" s="23">
        <v>6179</v>
      </c>
    </row>
    <row r="6181" spans="7:7" x14ac:dyDescent="0.3">
      <c r="G6181" s="23">
        <v>6180</v>
      </c>
    </row>
    <row r="6182" spans="7:7" x14ac:dyDescent="0.3">
      <c r="G6182" s="23">
        <v>6181</v>
      </c>
    </row>
    <row r="6183" spans="7:7" x14ac:dyDescent="0.3">
      <c r="G6183" s="23">
        <v>6182</v>
      </c>
    </row>
    <row r="6184" spans="7:7" x14ac:dyDescent="0.3">
      <c r="G6184" s="23">
        <v>6183</v>
      </c>
    </row>
    <row r="6185" spans="7:7" x14ac:dyDescent="0.3">
      <c r="G6185" s="23">
        <v>6184</v>
      </c>
    </row>
    <row r="6186" spans="7:7" x14ac:dyDescent="0.3">
      <c r="G6186" s="23">
        <v>6185</v>
      </c>
    </row>
    <row r="6187" spans="7:7" x14ac:dyDescent="0.3">
      <c r="G6187" s="23">
        <v>6186</v>
      </c>
    </row>
    <row r="6188" spans="7:7" x14ac:dyDescent="0.3">
      <c r="G6188" s="23">
        <v>6187</v>
      </c>
    </row>
    <row r="6189" spans="7:7" x14ac:dyDescent="0.3">
      <c r="G6189" s="23">
        <v>6188</v>
      </c>
    </row>
    <row r="6190" spans="7:7" x14ac:dyDescent="0.3">
      <c r="G6190" s="23">
        <v>6189</v>
      </c>
    </row>
    <row r="6191" spans="7:7" x14ac:dyDescent="0.3">
      <c r="G6191" s="23">
        <v>6190</v>
      </c>
    </row>
    <row r="6192" spans="7:7" x14ac:dyDescent="0.3">
      <c r="G6192" s="23">
        <v>6191</v>
      </c>
    </row>
    <row r="6193" spans="7:7" x14ac:dyDescent="0.3">
      <c r="G6193" s="23">
        <v>6192</v>
      </c>
    </row>
    <row r="6194" spans="7:7" x14ac:dyDescent="0.3">
      <c r="G6194" s="23">
        <v>6193</v>
      </c>
    </row>
    <row r="6195" spans="7:7" x14ac:dyDescent="0.3">
      <c r="G6195" s="23">
        <v>6194</v>
      </c>
    </row>
    <row r="6196" spans="7:7" x14ac:dyDescent="0.3">
      <c r="G6196" s="23">
        <v>6195</v>
      </c>
    </row>
    <row r="6197" spans="7:7" x14ac:dyDescent="0.3">
      <c r="G6197" s="23">
        <v>6196</v>
      </c>
    </row>
    <row r="6198" spans="7:7" x14ac:dyDescent="0.3">
      <c r="G6198" s="23">
        <v>6197</v>
      </c>
    </row>
    <row r="6199" spans="7:7" x14ac:dyDescent="0.3">
      <c r="G6199" s="23">
        <v>6198</v>
      </c>
    </row>
    <row r="6200" spans="7:7" x14ac:dyDescent="0.3">
      <c r="G6200" s="23">
        <v>6199</v>
      </c>
    </row>
    <row r="6201" spans="7:7" x14ac:dyDescent="0.3">
      <c r="G6201" s="23">
        <v>6200</v>
      </c>
    </row>
    <row r="6202" spans="7:7" x14ac:dyDescent="0.3">
      <c r="G6202" s="23">
        <v>6201</v>
      </c>
    </row>
    <row r="6203" spans="7:7" x14ac:dyDescent="0.3">
      <c r="G6203" s="23">
        <v>6202</v>
      </c>
    </row>
    <row r="6204" spans="7:7" x14ac:dyDescent="0.3">
      <c r="G6204" s="23">
        <v>6203</v>
      </c>
    </row>
    <row r="6205" spans="7:7" x14ac:dyDescent="0.3">
      <c r="G6205" s="23">
        <v>6204</v>
      </c>
    </row>
    <row r="6206" spans="7:7" x14ac:dyDescent="0.3">
      <c r="G6206" s="23">
        <v>6205</v>
      </c>
    </row>
    <row r="6207" spans="7:7" x14ac:dyDescent="0.3">
      <c r="G6207" s="23">
        <v>6206</v>
      </c>
    </row>
    <row r="6208" spans="7:7" x14ac:dyDescent="0.3">
      <c r="G6208" s="23">
        <v>6207</v>
      </c>
    </row>
    <row r="6209" spans="7:7" x14ac:dyDescent="0.3">
      <c r="G6209" s="23">
        <v>6208</v>
      </c>
    </row>
    <row r="6210" spans="7:7" x14ac:dyDescent="0.3">
      <c r="G6210" s="23">
        <v>6209</v>
      </c>
    </row>
    <row r="6211" spans="7:7" x14ac:dyDescent="0.3">
      <c r="G6211" s="23">
        <v>6210</v>
      </c>
    </row>
    <row r="6212" spans="7:7" x14ac:dyDescent="0.3">
      <c r="G6212" s="23">
        <v>6211</v>
      </c>
    </row>
    <row r="6213" spans="7:7" x14ac:dyDescent="0.3">
      <c r="G6213" s="23">
        <v>6212</v>
      </c>
    </row>
    <row r="6214" spans="7:7" x14ac:dyDescent="0.3">
      <c r="G6214" s="23">
        <v>6213</v>
      </c>
    </row>
    <row r="6215" spans="7:7" x14ac:dyDescent="0.3">
      <c r="G6215" s="23">
        <v>6214</v>
      </c>
    </row>
    <row r="6216" spans="7:7" x14ac:dyDescent="0.3">
      <c r="G6216" s="23">
        <v>6215</v>
      </c>
    </row>
    <row r="6217" spans="7:7" x14ac:dyDescent="0.3">
      <c r="G6217" s="23">
        <v>6216</v>
      </c>
    </row>
    <row r="6218" spans="7:7" x14ac:dyDescent="0.3">
      <c r="G6218" s="23">
        <v>6217</v>
      </c>
    </row>
    <row r="6219" spans="7:7" x14ac:dyDescent="0.3">
      <c r="G6219" s="23">
        <v>6218</v>
      </c>
    </row>
    <row r="6220" spans="7:7" x14ac:dyDescent="0.3">
      <c r="G6220" s="23">
        <v>6219</v>
      </c>
    </row>
    <row r="6221" spans="7:7" x14ac:dyDescent="0.3">
      <c r="G6221" s="23">
        <v>6220</v>
      </c>
    </row>
    <row r="6222" spans="7:7" x14ac:dyDescent="0.3">
      <c r="G6222" s="23">
        <v>6221</v>
      </c>
    </row>
    <row r="6223" spans="7:7" x14ac:dyDescent="0.3">
      <c r="G6223" s="23">
        <v>6222</v>
      </c>
    </row>
    <row r="6224" spans="7:7" x14ac:dyDescent="0.3">
      <c r="G6224" s="23">
        <v>6223</v>
      </c>
    </row>
    <row r="6225" spans="7:7" x14ac:dyDescent="0.3">
      <c r="G6225" s="23">
        <v>6224</v>
      </c>
    </row>
    <row r="6226" spans="7:7" x14ac:dyDescent="0.3">
      <c r="G6226" s="23">
        <v>6225</v>
      </c>
    </row>
    <row r="6227" spans="7:7" x14ac:dyDescent="0.3">
      <c r="G6227" s="23">
        <v>6226</v>
      </c>
    </row>
    <row r="6228" spans="7:7" x14ac:dyDescent="0.3">
      <c r="G6228" s="23">
        <v>6227</v>
      </c>
    </row>
    <row r="6229" spans="7:7" x14ac:dyDescent="0.3">
      <c r="G6229" s="23">
        <v>6228</v>
      </c>
    </row>
    <row r="6230" spans="7:7" x14ac:dyDescent="0.3">
      <c r="G6230" s="23">
        <v>6229</v>
      </c>
    </row>
    <row r="6231" spans="7:7" x14ac:dyDescent="0.3">
      <c r="G6231" s="23">
        <v>6230</v>
      </c>
    </row>
    <row r="6232" spans="7:7" x14ac:dyDescent="0.3">
      <c r="G6232" s="23">
        <v>6231</v>
      </c>
    </row>
    <row r="6233" spans="7:7" x14ac:dyDescent="0.3">
      <c r="G6233" s="23">
        <v>6232</v>
      </c>
    </row>
    <row r="6234" spans="7:7" x14ac:dyDescent="0.3">
      <c r="G6234" s="23">
        <v>6233</v>
      </c>
    </row>
    <row r="6235" spans="7:7" x14ac:dyDescent="0.3">
      <c r="G6235" s="23">
        <v>6234</v>
      </c>
    </row>
    <row r="6236" spans="7:7" x14ac:dyDescent="0.3">
      <c r="G6236" s="23">
        <v>6235</v>
      </c>
    </row>
    <row r="6237" spans="7:7" x14ac:dyDescent="0.3">
      <c r="G6237" s="23">
        <v>6236</v>
      </c>
    </row>
    <row r="6238" spans="7:7" x14ac:dyDescent="0.3">
      <c r="G6238" s="23">
        <v>6237</v>
      </c>
    </row>
    <row r="6239" spans="7:7" x14ac:dyDescent="0.3">
      <c r="G6239" s="23">
        <v>6238</v>
      </c>
    </row>
    <row r="6240" spans="7:7" x14ac:dyDescent="0.3">
      <c r="G6240" s="23">
        <v>6239</v>
      </c>
    </row>
    <row r="6241" spans="7:7" x14ac:dyDescent="0.3">
      <c r="G6241" s="23">
        <v>6240</v>
      </c>
    </row>
    <row r="6242" spans="7:7" x14ac:dyDescent="0.3">
      <c r="G6242" s="23">
        <v>6241</v>
      </c>
    </row>
    <row r="6243" spans="7:7" x14ac:dyDescent="0.3">
      <c r="G6243" s="23">
        <v>6242</v>
      </c>
    </row>
    <row r="6244" spans="7:7" x14ac:dyDescent="0.3">
      <c r="G6244" s="23">
        <v>6243</v>
      </c>
    </row>
    <row r="6245" spans="7:7" x14ac:dyDescent="0.3">
      <c r="G6245" s="23">
        <v>6244</v>
      </c>
    </row>
    <row r="6246" spans="7:7" x14ac:dyDescent="0.3">
      <c r="G6246" s="23">
        <v>6245</v>
      </c>
    </row>
    <row r="6247" spans="7:7" x14ac:dyDescent="0.3">
      <c r="G6247" s="23">
        <v>6246</v>
      </c>
    </row>
    <row r="6248" spans="7:7" x14ac:dyDescent="0.3">
      <c r="G6248" s="23">
        <v>6247</v>
      </c>
    </row>
    <row r="6249" spans="7:7" x14ac:dyDescent="0.3">
      <c r="G6249" s="23">
        <v>6248</v>
      </c>
    </row>
    <row r="6250" spans="7:7" x14ac:dyDescent="0.3">
      <c r="G6250" s="23">
        <v>6249</v>
      </c>
    </row>
    <row r="6251" spans="7:7" x14ac:dyDescent="0.3">
      <c r="G6251" s="23">
        <v>6250</v>
      </c>
    </row>
    <row r="6252" spans="7:7" x14ac:dyDescent="0.3">
      <c r="G6252" s="23">
        <v>6251</v>
      </c>
    </row>
    <row r="6253" spans="7:7" x14ac:dyDescent="0.3">
      <c r="G6253" s="23">
        <v>6252</v>
      </c>
    </row>
    <row r="6254" spans="7:7" x14ac:dyDescent="0.3">
      <c r="G6254" s="23">
        <v>6253</v>
      </c>
    </row>
    <row r="6255" spans="7:7" x14ac:dyDescent="0.3">
      <c r="G6255" s="23">
        <v>6254</v>
      </c>
    </row>
    <row r="6256" spans="7:7" x14ac:dyDescent="0.3">
      <c r="G6256" s="23">
        <v>6255</v>
      </c>
    </row>
    <row r="6257" spans="7:7" x14ac:dyDescent="0.3">
      <c r="G6257" s="23">
        <v>6256</v>
      </c>
    </row>
    <row r="6258" spans="7:7" x14ac:dyDescent="0.3">
      <c r="G6258" s="23">
        <v>6257</v>
      </c>
    </row>
    <row r="6259" spans="7:7" x14ac:dyDescent="0.3">
      <c r="G6259" s="23">
        <v>6258</v>
      </c>
    </row>
    <row r="6260" spans="7:7" x14ac:dyDescent="0.3">
      <c r="G6260" s="23">
        <v>6259</v>
      </c>
    </row>
    <row r="6261" spans="7:7" x14ac:dyDescent="0.3">
      <c r="G6261" s="23">
        <v>6260</v>
      </c>
    </row>
    <row r="6262" spans="7:7" x14ac:dyDescent="0.3">
      <c r="G6262" s="23">
        <v>6261</v>
      </c>
    </row>
    <row r="6263" spans="7:7" x14ac:dyDescent="0.3">
      <c r="G6263" s="23">
        <v>6262</v>
      </c>
    </row>
    <row r="6264" spans="7:7" x14ac:dyDescent="0.3">
      <c r="G6264" s="23">
        <v>6263</v>
      </c>
    </row>
    <row r="6265" spans="7:7" x14ac:dyDescent="0.3">
      <c r="G6265" s="23">
        <v>6264</v>
      </c>
    </row>
    <row r="6266" spans="7:7" x14ac:dyDescent="0.3">
      <c r="G6266" s="23">
        <v>6265</v>
      </c>
    </row>
    <row r="6267" spans="7:7" x14ac:dyDescent="0.3">
      <c r="G6267" s="23">
        <v>6266</v>
      </c>
    </row>
    <row r="6268" spans="7:7" x14ac:dyDescent="0.3">
      <c r="G6268" s="23">
        <v>6267</v>
      </c>
    </row>
    <row r="6269" spans="7:7" x14ac:dyDescent="0.3">
      <c r="G6269" s="23">
        <v>6268</v>
      </c>
    </row>
    <row r="6270" spans="7:7" x14ac:dyDescent="0.3">
      <c r="G6270" s="23">
        <v>6269</v>
      </c>
    </row>
    <row r="6271" spans="7:7" x14ac:dyDescent="0.3">
      <c r="G6271" s="23">
        <v>6270</v>
      </c>
    </row>
    <row r="6272" spans="7:7" x14ac:dyDescent="0.3">
      <c r="G6272" s="23">
        <v>6271</v>
      </c>
    </row>
    <row r="6273" spans="7:7" x14ac:dyDescent="0.3">
      <c r="G6273" s="23">
        <v>6272</v>
      </c>
    </row>
    <row r="6274" spans="7:7" x14ac:dyDescent="0.3">
      <c r="G6274" s="23">
        <v>6273</v>
      </c>
    </row>
    <row r="6275" spans="7:7" x14ac:dyDescent="0.3">
      <c r="G6275" s="23">
        <v>6274</v>
      </c>
    </row>
    <row r="6276" spans="7:7" x14ac:dyDescent="0.3">
      <c r="G6276" s="23">
        <v>6275</v>
      </c>
    </row>
    <row r="6277" spans="7:7" x14ac:dyDescent="0.3">
      <c r="G6277" s="23">
        <v>6276</v>
      </c>
    </row>
    <row r="6278" spans="7:7" x14ac:dyDescent="0.3">
      <c r="G6278" s="23">
        <v>6277</v>
      </c>
    </row>
    <row r="6279" spans="7:7" x14ac:dyDescent="0.3">
      <c r="G6279" s="23">
        <v>6278</v>
      </c>
    </row>
    <row r="6280" spans="7:7" x14ac:dyDescent="0.3">
      <c r="G6280" s="23">
        <v>6279</v>
      </c>
    </row>
    <row r="6281" spans="7:7" x14ac:dyDescent="0.3">
      <c r="G6281" s="23">
        <v>6280</v>
      </c>
    </row>
    <row r="6282" spans="7:7" x14ac:dyDescent="0.3">
      <c r="G6282" s="23">
        <v>6281</v>
      </c>
    </row>
    <row r="6283" spans="7:7" x14ac:dyDescent="0.3">
      <c r="G6283" s="23">
        <v>6282</v>
      </c>
    </row>
    <row r="6284" spans="7:7" x14ac:dyDescent="0.3">
      <c r="G6284" s="23">
        <v>6283</v>
      </c>
    </row>
    <row r="6285" spans="7:7" x14ac:dyDescent="0.3">
      <c r="G6285" s="23">
        <v>6284</v>
      </c>
    </row>
    <row r="6286" spans="7:7" x14ac:dyDescent="0.3">
      <c r="G6286" s="23">
        <v>6285</v>
      </c>
    </row>
    <row r="6287" spans="7:7" x14ac:dyDescent="0.3">
      <c r="G6287" s="23">
        <v>6286</v>
      </c>
    </row>
    <row r="6288" spans="7:7" x14ac:dyDescent="0.3">
      <c r="G6288" s="23">
        <v>6287</v>
      </c>
    </row>
    <row r="6289" spans="7:7" x14ac:dyDescent="0.3">
      <c r="G6289" s="23">
        <v>6288</v>
      </c>
    </row>
    <row r="6290" spans="7:7" x14ac:dyDescent="0.3">
      <c r="G6290" s="23">
        <v>6289</v>
      </c>
    </row>
    <row r="6291" spans="7:7" x14ac:dyDescent="0.3">
      <c r="G6291" s="23">
        <v>6290</v>
      </c>
    </row>
    <row r="6292" spans="7:7" x14ac:dyDescent="0.3">
      <c r="G6292" s="23">
        <v>6291</v>
      </c>
    </row>
    <row r="6293" spans="7:7" x14ac:dyDescent="0.3">
      <c r="G6293" s="23">
        <v>6292</v>
      </c>
    </row>
    <row r="6294" spans="7:7" x14ac:dyDescent="0.3">
      <c r="G6294" s="23">
        <v>6293</v>
      </c>
    </row>
    <row r="6295" spans="7:7" x14ac:dyDescent="0.3">
      <c r="G6295" s="23">
        <v>6294</v>
      </c>
    </row>
    <row r="6296" spans="7:7" x14ac:dyDescent="0.3">
      <c r="G6296" s="23">
        <v>6295</v>
      </c>
    </row>
    <row r="6297" spans="7:7" x14ac:dyDescent="0.3">
      <c r="G6297" s="23">
        <v>6296</v>
      </c>
    </row>
    <row r="6298" spans="7:7" x14ac:dyDescent="0.3">
      <c r="G6298" s="23">
        <v>6297</v>
      </c>
    </row>
    <row r="6299" spans="7:7" x14ac:dyDescent="0.3">
      <c r="G6299" s="23">
        <v>6298</v>
      </c>
    </row>
    <row r="6300" spans="7:7" x14ac:dyDescent="0.3">
      <c r="G6300" s="23">
        <v>6299</v>
      </c>
    </row>
    <row r="6301" spans="7:7" x14ac:dyDescent="0.3">
      <c r="G6301" s="23">
        <v>6300</v>
      </c>
    </row>
    <row r="6302" spans="7:7" x14ac:dyDescent="0.3">
      <c r="G6302" s="23">
        <v>6301</v>
      </c>
    </row>
    <row r="6303" spans="7:7" x14ac:dyDescent="0.3">
      <c r="G6303" s="23">
        <v>6302</v>
      </c>
    </row>
    <row r="6304" spans="7:7" x14ac:dyDescent="0.3">
      <c r="G6304" s="23">
        <v>6303</v>
      </c>
    </row>
    <row r="6305" spans="7:7" x14ac:dyDescent="0.3">
      <c r="G6305" s="23">
        <v>6304</v>
      </c>
    </row>
    <row r="6306" spans="7:7" x14ac:dyDescent="0.3">
      <c r="G6306" s="23">
        <v>6305</v>
      </c>
    </row>
    <row r="6307" spans="7:7" x14ac:dyDescent="0.3">
      <c r="G6307" s="23">
        <v>6306</v>
      </c>
    </row>
    <row r="6308" spans="7:7" x14ac:dyDescent="0.3">
      <c r="G6308" s="23">
        <v>6307</v>
      </c>
    </row>
    <row r="6309" spans="7:7" x14ac:dyDescent="0.3">
      <c r="G6309" s="23">
        <v>6308</v>
      </c>
    </row>
    <row r="6310" spans="7:7" x14ac:dyDescent="0.3">
      <c r="G6310" s="23">
        <v>6309</v>
      </c>
    </row>
    <row r="6311" spans="7:7" x14ac:dyDescent="0.3">
      <c r="G6311" s="23">
        <v>6310</v>
      </c>
    </row>
    <row r="6312" spans="7:7" x14ac:dyDescent="0.3">
      <c r="G6312" s="23">
        <v>6311</v>
      </c>
    </row>
    <row r="6313" spans="7:7" x14ac:dyDescent="0.3">
      <c r="G6313" s="23">
        <v>6312</v>
      </c>
    </row>
    <row r="6314" spans="7:7" x14ac:dyDescent="0.3">
      <c r="G6314" s="23">
        <v>6313</v>
      </c>
    </row>
    <row r="6315" spans="7:7" x14ac:dyDescent="0.3">
      <c r="G6315" s="23">
        <v>6314</v>
      </c>
    </row>
    <row r="6316" spans="7:7" x14ac:dyDescent="0.3">
      <c r="G6316" s="23">
        <v>6315</v>
      </c>
    </row>
    <row r="6317" spans="7:7" x14ac:dyDescent="0.3">
      <c r="G6317" s="23">
        <v>6316</v>
      </c>
    </row>
    <row r="6318" spans="7:7" x14ac:dyDescent="0.3">
      <c r="G6318" s="23">
        <v>6317</v>
      </c>
    </row>
    <row r="6319" spans="7:7" x14ac:dyDescent="0.3">
      <c r="G6319" s="23">
        <v>6318</v>
      </c>
    </row>
    <row r="6320" spans="7:7" x14ac:dyDescent="0.3">
      <c r="G6320" s="23">
        <v>6319</v>
      </c>
    </row>
    <row r="6321" spans="7:7" x14ac:dyDescent="0.3">
      <c r="G6321" s="23">
        <v>6320</v>
      </c>
    </row>
    <row r="6322" spans="7:7" x14ac:dyDescent="0.3">
      <c r="G6322" s="23">
        <v>6321</v>
      </c>
    </row>
    <row r="6323" spans="7:7" x14ac:dyDescent="0.3">
      <c r="G6323" s="23">
        <v>6322</v>
      </c>
    </row>
    <row r="6324" spans="7:7" x14ac:dyDescent="0.3">
      <c r="G6324" s="23">
        <v>6323</v>
      </c>
    </row>
    <row r="6325" spans="7:7" x14ac:dyDescent="0.3">
      <c r="G6325" s="23">
        <v>6324</v>
      </c>
    </row>
    <row r="6326" spans="7:7" x14ac:dyDescent="0.3">
      <c r="G6326" s="23">
        <v>6325</v>
      </c>
    </row>
    <row r="6327" spans="7:7" x14ac:dyDescent="0.3">
      <c r="G6327" s="23">
        <v>6326</v>
      </c>
    </row>
    <row r="6328" spans="7:7" x14ac:dyDescent="0.3">
      <c r="G6328" s="23">
        <v>6327</v>
      </c>
    </row>
    <row r="6329" spans="7:7" x14ac:dyDescent="0.3">
      <c r="G6329" s="23">
        <v>6328</v>
      </c>
    </row>
    <row r="6330" spans="7:7" x14ac:dyDescent="0.3">
      <c r="G6330" s="23">
        <v>6329</v>
      </c>
    </row>
    <row r="6331" spans="7:7" x14ac:dyDescent="0.3">
      <c r="G6331" s="23">
        <v>6330</v>
      </c>
    </row>
    <row r="6332" spans="7:7" x14ac:dyDescent="0.3">
      <c r="G6332" s="23">
        <v>6331</v>
      </c>
    </row>
    <row r="6333" spans="7:7" x14ac:dyDescent="0.3">
      <c r="G6333" s="23">
        <v>6332</v>
      </c>
    </row>
    <row r="6334" spans="7:7" x14ac:dyDescent="0.3">
      <c r="G6334" s="23">
        <v>6333</v>
      </c>
    </row>
    <row r="6335" spans="7:7" x14ac:dyDescent="0.3">
      <c r="G6335" s="23">
        <v>6334</v>
      </c>
    </row>
    <row r="6336" spans="7:7" x14ac:dyDescent="0.3">
      <c r="G6336" s="23">
        <v>6335</v>
      </c>
    </row>
    <row r="6337" spans="7:7" x14ac:dyDescent="0.3">
      <c r="G6337" s="23">
        <v>6336</v>
      </c>
    </row>
    <row r="6338" spans="7:7" x14ac:dyDescent="0.3">
      <c r="G6338" s="23">
        <v>6337</v>
      </c>
    </row>
    <row r="6339" spans="7:7" x14ac:dyDescent="0.3">
      <c r="G6339" s="23">
        <v>6338</v>
      </c>
    </row>
    <row r="6340" spans="7:7" x14ac:dyDescent="0.3">
      <c r="G6340" s="23">
        <v>6339</v>
      </c>
    </row>
    <row r="6341" spans="7:7" x14ac:dyDescent="0.3">
      <c r="G6341" s="23">
        <v>6340</v>
      </c>
    </row>
    <row r="6342" spans="7:7" x14ac:dyDescent="0.3">
      <c r="G6342" s="23">
        <v>6341</v>
      </c>
    </row>
    <row r="6343" spans="7:7" x14ac:dyDescent="0.3">
      <c r="G6343" s="23">
        <v>6342</v>
      </c>
    </row>
    <row r="6344" spans="7:7" x14ac:dyDescent="0.3">
      <c r="G6344" s="23">
        <v>6343</v>
      </c>
    </row>
    <row r="6345" spans="7:7" x14ac:dyDescent="0.3">
      <c r="G6345" s="23">
        <v>6344</v>
      </c>
    </row>
    <row r="6346" spans="7:7" x14ac:dyDescent="0.3">
      <c r="G6346" s="23">
        <v>6345</v>
      </c>
    </row>
    <row r="6347" spans="7:7" x14ac:dyDescent="0.3">
      <c r="G6347" s="23">
        <v>6346</v>
      </c>
    </row>
    <row r="6348" spans="7:7" x14ac:dyDescent="0.3">
      <c r="G6348" s="23">
        <v>6347</v>
      </c>
    </row>
    <row r="6349" spans="7:7" x14ac:dyDescent="0.3">
      <c r="G6349" s="23">
        <v>6348</v>
      </c>
    </row>
    <row r="6350" spans="7:7" x14ac:dyDescent="0.3">
      <c r="G6350" s="23">
        <v>6349</v>
      </c>
    </row>
    <row r="6351" spans="7:7" x14ac:dyDescent="0.3">
      <c r="G6351" s="23">
        <v>6350</v>
      </c>
    </row>
    <row r="6352" spans="7:7" x14ac:dyDescent="0.3">
      <c r="G6352" s="23">
        <v>6351</v>
      </c>
    </row>
    <row r="6353" spans="7:7" x14ac:dyDescent="0.3">
      <c r="G6353" s="23">
        <v>6352</v>
      </c>
    </row>
    <row r="6354" spans="7:7" x14ac:dyDescent="0.3">
      <c r="G6354" s="23">
        <v>6353</v>
      </c>
    </row>
    <row r="6355" spans="7:7" x14ac:dyDescent="0.3">
      <c r="G6355" s="23">
        <v>6354</v>
      </c>
    </row>
    <row r="6356" spans="7:7" x14ac:dyDescent="0.3">
      <c r="G6356" s="23">
        <v>6355</v>
      </c>
    </row>
    <row r="6357" spans="7:7" x14ac:dyDescent="0.3">
      <c r="G6357" s="23">
        <v>6356</v>
      </c>
    </row>
    <row r="6358" spans="7:7" x14ac:dyDescent="0.3">
      <c r="G6358" s="23">
        <v>6357</v>
      </c>
    </row>
    <row r="6359" spans="7:7" x14ac:dyDescent="0.3">
      <c r="G6359" s="23">
        <v>6358</v>
      </c>
    </row>
    <row r="6360" spans="7:7" x14ac:dyDescent="0.3">
      <c r="G6360" s="23">
        <v>6359</v>
      </c>
    </row>
    <row r="6361" spans="7:7" x14ac:dyDescent="0.3">
      <c r="G6361" s="23">
        <v>6360</v>
      </c>
    </row>
    <row r="6362" spans="7:7" x14ac:dyDescent="0.3">
      <c r="G6362" s="23">
        <v>6361</v>
      </c>
    </row>
    <row r="6363" spans="7:7" x14ac:dyDescent="0.3">
      <c r="G6363" s="23">
        <v>6362</v>
      </c>
    </row>
    <row r="6364" spans="7:7" x14ac:dyDescent="0.3">
      <c r="G6364" s="23">
        <v>6363</v>
      </c>
    </row>
    <row r="6365" spans="7:7" x14ac:dyDescent="0.3">
      <c r="G6365" s="23">
        <v>6364</v>
      </c>
    </row>
    <row r="6366" spans="7:7" x14ac:dyDescent="0.3">
      <c r="G6366" s="23">
        <v>6365</v>
      </c>
    </row>
    <row r="6367" spans="7:7" x14ac:dyDescent="0.3">
      <c r="G6367" s="23">
        <v>6366</v>
      </c>
    </row>
    <row r="6368" spans="7:7" x14ac:dyDescent="0.3">
      <c r="G6368" s="23">
        <v>6367</v>
      </c>
    </row>
    <row r="6369" spans="7:7" x14ac:dyDescent="0.3">
      <c r="G6369" s="23">
        <v>6368</v>
      </c>
    </row>
    <row r="6370" spans="7:7" x14ac:dyDescent="0.3">
      <c r="G6370" s="23">
        <v>6369</v>
      </c>
    </row>
    <row r="6371" spans="7:7" x14ac:dyDescent="0.3">
      <c r="G6371" s="23">
        <v>6370</v>
      </c>
    </row>
    <row r="6372" spans="7:7" x14ac:dyDescent="0.3">
      <c r="G6372" s="23">
        <v>6371</v>
      </c>
    </row>
    <row r="6373" spans="7:7" x14ac:dyDescent="0.3">
      <c r="G6373" s="23">
        <v>6372</v>
      </c>
    </row>
    <row r="6374" spans="7:7" x14ac:dyDescent="0.3">
      <c r="G6374" s="23">
        <v>6373</v>
      </c>
    </row>
    <row r="6375" spans="7:7" x14ac:dyDescent="0.3">
      <c r="G6375" s="23">
        <v>6374</v>
      </c>
    </row>
    <row r="6376" spans="7:7" x14ac:dyDescent="0.3">
      <c r="G6376" s="23">
        <v>6375</v>
      </c>
    </row>
    <row r="6377" spans="7:7" x14ac:dyDescent="0.3">
      <c r="G6377" s="23">
        <v>6376</v>
      </c>
    </row>
    <row r="6378" spans="7:7" x14ac:dyDescent="0.3">
      <c r="G6378" s="23">
        <v>6377</v>
      </c>
    </row>
    <row r="6379" spans="7:7" x14ac:dyDescent="0.3">
      <c r="G6379" s="23">
        <v>6378</v>
      </c>
    </row>
    <row r="6380" spans="7:7" x14ac:dyDescent="0.3">
      <c r="G6380" s="23">
        <v>6379</v>
      </c>
    </row>
    <row r="6381" spans="7:7" x14ac:dyDescent="0.3">
      <c r="G6381" s="23">
        <v>6380</v>
      </c>
    </row>
    <row r="6382" spans="7:7" x14ac:dyDescent="0.3">
      <c r="G6382" s="23">
        <v>6381</v>
      </c>
    </row>
    <row r="6383" spans="7:7" x14ac:dyDescent="0.3">
      <c r="G6383" s="23">
        <v>6382</v>
      </c>
    </row>
    <row r="6384" spans="7:7" x14ac:dyDescent="0.3">
      <c r="G6384" s="23">
        <v>6383</v>
      </c>
    </row>
    <row r="6385" spans="7:7" x14ac:dyDescent="0.3">
      <c r="G6385" s="23">
        <v>6384</v>
      </c>
    </row>
    <row r="6386" spans="7:7" x14ac:dyDescent="0.3">
      <c r="G6386" s="23">
        <v>6385</v>
      </c>
    </row>
    <row r="6387" spans="7:7" x14ac:dyDescent="0.3">
      <c r="G6387" s="23">
        <v>6386</v>
      </c>
    </row>
    <row r="6388" spans="7:7" x14ac:dyDescent="0.3">
      <c r="G6388" s="23">
        <v>6387</v>
      </c>
    </row>
    <row r="6389" spans="7:7" x14ac:dyDescent="0.3">
      <c r="G6389" s="23">
        <v>6388</v>
      </c>
    </row>
    <row r="6390" spans="7:7" x14ac:dyDescent="0.3">
      <c r="G6390" s="23">
        <v>6389</v>
      </c>
    </row>
    <row r="6391" spans="7:7" x14ac:dyDescent="0.3">
      <c r="G6391" s="23">
        <v>6390</v>
      </c>
    </row>
    <row r="6392" spans="7:7" x14ac:dyDescent="0.3">
      <c r="G6392" s="23">
        <v>6391</v>
      </c>
    </row>
    <row r="6393" spans="7:7" x14ac:dyDescent="0.3">
      <c r="G6393" s="23">
        <v>6392</v>
      </c>
    </row>
    <row r="6394" spans="7:7" x14ac:dyDescent="0.3">
      <c r="G6394" s="23">
        <v>6393</v>
      </c>
    </row>
    <row r="6395" spans="7:7" x14ac:dyDescent="0.3">
      <c r="G6395" s="23">
        <v>6394</v>
      </c>
    </row>
    <row r="6396" spans="7:7" x14ac:dyDescent="0.3">
      <c r="G6396" s="23">
        <v>6395</v>
      </c>
    </row>
    <row r="6397" spans="7:7" x14ac:dyDescent="0.3">
      <c r="G6397" s="23">
        <v>6396</v>
      </c>
    </row>
    <row r="6398" spans="7:7" x14ac:dyDescent="0.3">
      <c r="G6398" s="23">
        <v>6397</v>
      </c>
    </row>
    <row r="6399" spans="7:7" x14ac:dyDescent="0.3">
      <c r="G6399" s="23">
        <v>6398</v>
      </c>
    </row>
    <row r="6400" spans="7:7" x14ac:dyDescent="0.3">
      <c r="G6400" s="23">
        <v>6399</v>
      </c>
    </row>
    <row r="6401" spans="7:7" x14ac:dyDescent="0.3">
      <c r="G6401" s="23">
        <v>6400</v>
      </c>
    </row>
    <row r="6402" spans="7:7" x14ac:dyDescent="0.3">
      <c r="G6402" s="23">
        <v>6401</v>
      </c>
    </row>
    <row r="6403" spans="7:7" x14ac:dyDescent="0.3">
      <c r="G6403" s="23">
        <v>6402</v>
      </c>
    </row>
    <row r="6404" spans="7:7" x14ac:dyDescent="0.3">
      <c r="G6404" s="23">
        <v>6403</v>
      </c>
    </row>
    <row r="6405" spans="7:7" x14ac:dyDescent="0.3">
      <c r="G6405" s="23">
        <v>6404</v>
      </c>
    </row>
    <row r="6406" spans="7:7" x14ac:dyDescent="0.3">
      <c r="G6406" s="23">
        <v>6405</v>
      </c>
    </row>
    <row r="6407" spans="7:7" x14ac:dyDescent="0.3">
      <c r="G6407" s="23">
        <v>6406</v>
      </c>
    </row>
    <row r="6408" spans="7:7" x14ac:dyDescent="0.3">
      <c r="G6408" s="23">
        <v>6407</v>
      </c>
    </row>
    <row r="6409" spans="7:7" x14ac:dyDescent="0.3">
      <c r="G6409" s="23">
        <v>6408</v>
      </c>
    </row>
    <row r="6410" spans="7:7" x14ac:dyDescent="0.3">
      <c r="G6410" s="23">
        <v>6409</v>
      </c>
    </row>
    <row r="6411" spans="7:7" x14ac:dyDescent="0.3">
      <c r="G6411" s="23">
        <v>6410</v>
      </c>
    </row>
    <row r="6412" spans="7:7" x14ac:dyDescent="0.3">
      <c r="G6412" s="23">
        <v>6411</v>
      </c>
    </row>
    <row r="6413" spans="7:7" x14ac:dyDescent="0.3">
      <c r="G6413" s="23">
        <v>6412</v>
      </c>
    </row>
    <row r="6414" spans="7:7" x14ac:dyDescent="0.3">
      <c r="G6414" s="23">
        <v>6413</v>
      </c>
    </row>
    <row r="6415" spans="7:7" x14ac:dyDescent="0.3">
      <c r="G6415" s="23">
        <v>6414</v>
      </c>
    </row>
    <row r="6416" spans="7:7" x14ac:dyDescent="0.3">
      <c r="G6416" s="23">
        <v>6415</v>
      </c>
    </row>
    <row r="6417" spans="7:7" x14ac:dyDescent="0.3">
      <c r="G6417" s="23">
        <v>6416</v>
      </c>
    </row>
    <row r="6418" spans="7:7" x14ac:dyDescent="0.3">
      <c r="G6418" s="23">
        <v>6417</v>
      </c>
    </row>
    <row r="6419" spans="7:7" x14ac:dyDescent="0.3">
      <c r="G6419" s="23">
        <v>6418</v>
      </c>
    </row>
    <row r="6420" spans="7:7" x14ac:dyDescent="0.3">
      <c r="G6420" s="23">
        <v>6419</v>
      </c>
    </row>
    <row r="6421" spans="7:7" x14ac:dyDescent="0.3">
      <c r="G6421" s="23">
        <v>6420</v>
      </c>
    </row>
    <row r="6422" spans="7:7" x14ac:dyDescent="0.3">
      <c r="G6422" s="23">
        <v>6421</v>
      </c>
    </row>
    <row r="6423" spans="7:7" x14ac:dyDescent="0.3">
      <c r="G6423" s="23">
        <v>6422</v>
      </c>
    </row>
    <row r="6424" spans="7:7" x14ac:dyDescent="0.3">
      <c r="G6424" s="23">
        <v>6423</v>
      </c>
    </row>
    <row r="6425" spans="7:7" x14ac:dyDescent="0.3">
      <c r="G6425" s="23">
        <v>6424</v>
      </c>
    </row>
    <row r="6426" spans="7:7" x14ac:dyDescent="0.3">
      <c r="G6426" s="23">
        <v>6425</v>
      </c>
    </row>
    <row r="6427" spans="7:7" x14ac:dyDescent="0.3">
      <c r="G6427" s="23">
        <v>6426</v>
      </c>
    </row>
    <row r="6428" spans="7:7" x14ac:dyDescent="0.3">
      <c r="G6428" s="23">
        <v>6427</v>
      </c>
    </row>
    <row r="6429" spans="7:7" x14ac:dyDescent="0.3">
      <c r="G6429" s="23">
        <v>6428</v>
      </c>
    </row>
    <row r="6430" spans="7:7" x14ac:dyDescent="0.3">
      <c r="G6430" s="23">
        <v>6429</v>
      </c>
    </row>
    <row r="6431" spans="7:7" x14ac:dyDescent="0.3">
      <c r="G6431" s="23">
        <v>6430</v>
      </c>
    </row>
    <row r="6432" spans="7:7" x14ac:dyDescent="0.3">
      <c r="G6432" s="23">
        <v>6431</v>
      </c>
    </row>
    <row r="6433" spans="7:7" x14ac:dyDescent="0.3">
      <c r="G6433" s="23">
        <v>6432</v>
      </c>
    </row>
    <row r="6434" spans="7:7" x14ac:dyDescent="0.3">
      <c r="G6434" s="23">
        <v>6433</v>
      </c>
    </row>
    <row r="6435" spans="7:7" x14ac:dyDescent="0.3">
      <c r="G6435" s="23">
        <v>6434</v>
      </c>
    </row>
    <row r="6436" spans="7:7" x14ac:dyDescent="0.3">
      <c r="G6436" s="23">
        <v>6435</v>
      </c>
    </row>
    <row r="6437" spans="7:7" x14ac:dyDescent="0.3">
      <c r="G6437" s="23">
        <v>6436</v>
      </c>
    </row>
    <row r="6438" spans="7:7" x14ac:dyDescent="0.3">
      <c r="G6438" s="23">
        <v>6437</v>
      </c>
    </row>
    <row r="6439" spans="7:7" x14ac:dyDescent="0.3">
      <c r="G6439" s="23">
        <v>6438</v>
      </c>
    </row>
    <row r="6440" spans="7:7" x14ac:dyDescent="0.3">
      <c r="G6440" s="23">
        <v>6439</v>
      </c>
    </row>
    <row r="6441" spans="7:7" x14ac:dyDescent="0.3">
      <c r="G6441" s="23">
        <v>6440</v>
      </c>
    </row>
    <row r="6442" spans="7:7" x14ac:dyDescent="0.3">
      <c r="G6442" s="23">
        <v>6441</v>
      </c>
    </row>
    <row r="6443" spans="7:7" x14ac:dyDescent="0.3">
      <c r="G6443" s="23">
        <v>6442</v>
      </c>
    </row>
    <row r="6444" spans="7:7" x14ac:dyDescent="0.3">
      <c r="G6444" s="23">
        <v>6443</v>
      </c>
    </row>
    <row r="6445" spans="7:7" x14ac:dyDescent="0.3">
      <c r="G6445" s="23">
        <v>6444</v>
      </c>
    </row>
    <row r="6446" spans="7:7" x14ac:dyDescent="0.3">
      <c r="G6446" s="23">
        <v>6445</v>
      </c>
    </row>
    <row r="6447" spans="7:7" x14ac:dyDescent="0.3">
      <c r="G6447" s="23">
        <v>6446</v>
      </c>
    </row>
    <row r="6448" spans="7:7" x14ac:dyDescent="0.3">
      <c r="G6448" s="23">
        <v>6447</v>
      </c>
    </row>
    <row r="6449" spans="7:7" x14ac:dyDescent="0.3">
      <c r="G6449" s="23">
        <v>6448</v>
      </c>
    </row>
    <row r="6450" spans="7:7" x14ac:dyDescent="0.3">
      <c r="G6450" s="23">
        <v>6449</v>
      </c>
    </row>
    <row r="6451" spans="7:7" x14ac:dyDescent="0.3">
      <c r="G6451" s="23">
        <v>6450</v>
      </c>
    </row>
    <row r="6452" spans="7:7" x14ac:dyDescent="0.3">
      <c r="G6452" s="23">
        <v>6451</v>
      </c>
    </row>
    <row r="6453" spans="7:7" x14ac:dyDescent="0.3">
      <c r="G6453" s="23">
        <v>6452</v>
      </c>
    </row>
    <row r="6454" spans="7:7" x14ac:dyDescent="0.3">
      <c r="G6454" s="23">
        <v>6453</v>
      </c>
    </row>
    <row r="6455" spans="7:7" x14ac:dyDescent="0.3">
      <c r="G6455" s="23">
        <v>6454</v>
      </c>
    </row>
    <row r="6456" spans="7:7" x14ac:dyDescent="0.3">
      <c r="G6456" s="23">
        <v>6455</v>
      </c>
    </row>
    <row r="6457" spans="7:7" x14ac:dyDescent="0.3">
      <c r="G6457" s="23">
        <v>6456</v>
      </c>
    </row>
    <row r="6458" spans="7:7" x14ac:dyDescent="0.3">
      <c r="G6458" s="23">
        <v>6457</v>
      </c>
    </row>
    <row r="6459" spans="7:7" x14ac:dyDescent="0.3">
      <c r="G6459" s="23">
        <v>6458</v>
      </c>
    </row>
    <row r="6460" spans="7:7" x14ac:dyDescent="0.3">
      <c r="G6460" s="23">
        <v>6459</v>
      </c>
    </row>
    <row r="6461" spans="7:7" x14ac:dyDescent="0.3">
      <c r="G6461" s="23">
        <v>6460</v>
      </c>
    </row>
    <row r="6462" spans="7:7" x14ac:dyDescent="0.3">
      <c r="G6462" s="23">
        <v>6461</v>
      </c>
    </row>
    <row r="6463" spans="7:7" x14ac:dyDescent="0.3">
      <c r="G6463" s="23">
        <v>6462</v>
      </c>
    </row>
    <row r="6464" spans="7:7" x14ac:dyDescent="0.3">
      <c r="G6464" s="23">
        <v>6463</v>
      </c>
    </row>
    <row r="6465" spans="7:7" x14ac:dyDescent="0.3">
      <c r="G6465" s="23">
        <v>6464</v>
      </c>
    </row>
    <row r="6466" spans="7:7" x14ac:dyDescent="0.3">
      <c r="G6466" s="23">
        <v>6465</v>
      </c>
    </row>
    <row r="6467" spans="7:7" x14ac:dyDescent="0.3">
      <c r="G6467" s="23">
        <v>6466</v>
      </c>
    </row>
    <row r="6468" spans="7:7" x14ac:dyDescent="0.3">
      <c r="G6468" s="23">
        <v>6467</v>
      </c>
    </row>
    <row r="6469" spans="7:7" x14ac:dyDescent="0.3">
      <c r="G6469" s="23">
        <v>6468</v>
      </c>
    </row>
    <row r="6470" spans="7:7" x14ac:dyDescent="0.3">
      <c r="G6470" s="23">
        <v>6469</v>
      </c>
    </row>
    <row r="6471" spans="7:7" x14ac:dyDescent="0.3">
      <c r="G6471" s="23">
        <v>6470</v>
      </c>
    </row>
    <row r="6472" spans="7:7" x14ac:dyDescent="0.3">
      <c r="G6472" s="23">
        <v>6471</v>
      </c>
    </row>
    <row r="6473" spans="7:7" x14ac:dyDescent="0.3">
      <c r="G6473" s="23">
        <v>6472</v>
      </c>
    </row>
    <row r="6474" spans="7:7" x14ac:dyDescent="0.3">
      <c r="G6474" s="23">
        <v>6473</v>
      </c>
    </row>
    <row r="6475" spans="7:7" x14ac:dyDescent="0.3">
      <c r="G6475" s="23">
        <v>6474</v>
      </c>
    </row>
    <row r="6476" spans="7:7" x14ac:dyDescent="0.3">
      <c r="G6476" s="23">
        <v>6475</v>
      </c>
    </row>
    <row r="6477" spans="7:7" x14ac:dyDescent="0.3">
      <c r="G6477" s="23">
        <v>6476</v>
      </c>
    </row>
    <row r="6478" spans="7:7" x14ac:dyDescent="0.3">
      <c r="G6478" s="23">
        <v>6477</v>
      </c>
    </row>
    <row r="6479" spans="7:7" x14ac:dyDescent="0.3">
      <c r="G6479" s="23">
        <v>6478</v>
      </c>
    </row>
    <row r="6480" spans="7:7" x14ac:dyDescent="0.3">
      <c r="G6480" s="23">
        <v>6479</v>
      </c>
    </row>
    <row r="6481" spans="7:7" x14ac:dyDescent="0.3">
      <c r="G6481" s="23">
        <v>6480</v>
      </c>
    </row>
    <row r="6482" spans="7:7" x14ac:dyDescent="0.3">
      <c r="G6482" s="23">
        <v>6481</v>
      </c>
    </row>
    <row r="6483" spans="7:7" x14ac:dyDescent="0.3">
      <c r="G6483" s="23">
        <v>6482</v>
      </c>
    </row>
    <row r="6484" spans="7:7" x14ac:dyDescent="0.3">
      <c r="G6484" s="23">
        <v>6483</v>
      </c>
    </row>
    <row r="6485" spans="7:7" x14ac:dyDescent="0.3">
      <c r="G6485" s="23">
        <v>6484</v>
      </c>
    </row>
    <row r="6486" spans="7:7" x14ac:dyDescent="0.3">
      <c r="G6486" s="23">
        <v>6485</v>
      </c>
    </row>
    <row r="6487" spans="7:7" x14ac:dyDescent="0.3">
      <c r="G6487" s="23">
        <v>6486</v>
      </c>
    </row>
    <row r="6488" spans="7:7" x14ac:dyDescent="0.3">
      <c r="G6488" s="23">
        <v>6487</v>
      </c>
    </row>
    <row r="6489" spans="7:7" x14ac:dyDescent="0.3">
      <c r="G6489" s="23">
        <v>6488</v>
      </c>
    </row>
    <row r="6490" spans="7:7" x14ac:dyDescent="0.3">
      <c r="G6490" s="23">
        <v>6489</v>
      </c>
    </row>
    <row r="6491" spans="7:7" x14ac:dyDescent="0.3">
      <c r="G6491" s="23">
        <v>6490</v>
      </c>
    </row>
    <row r="6492" spans="7:7" x14ac:dyDescent="0.3">
      <c r="G6492" s="23">
        <v>6491</v>
      </c>
    </row>
    <row r="6493" spans="7:7" x14ac:dyDescent="0.3">
      <c r="G6493" s="23">
        <v>6492</v>
      </c>
    </row>
    <row r="6494" spans="7:7" x14ac:dyDescent="0.3">
      <c r="G6494" s="23">
        <v>6493</v>
      </c>
    </row>
    <row r="6495" spans="7:7" x14ac:dyDescent="0.3">
      <c r="G6495" s="23">
        <v>6494</v>
      </c>
    </row>
    <row r="6496" spans="7:7" x14ac:dyDescent="0.3">
      <c r="G6496" s="23">
        <v>6495</v>
      </c>
    </row>
    <row r="6497" spans="7:7" x14ac:dyDescent="0.3">
      <c r="G6497" s="23">
        <v>6496</v>
      </c>
    </row>
    <row r="6498" spans="7:7" x14ac:dyDescent="0.3">
      <c r="G6498" s="23">
        <v>6497</v>
      </c>
    </row>
    <row r="6499" spans="7:7" x14ac:dyDescent="0.3">
      <c r="G6499" s="23">
        <v>6498</v>
      </c>
    </row>
    <row r="6500" spans="7:7" x14ac:dyDescent="0.3">
      <c r="G6500" s="23">
        <v>6499</v>
      </c>
    </row>
    <row r="6501" spans="7:7" x14ac:dyDescent="0.3">
      <c r="G6501" s="23">
        <v>6500</v>
      </c>
    </row>
    <row r="6502" spans="7:7" x14ac:dyDescent="0.3">
      <c r="G6502" s="23">
        <v>6501</v>
      </c>
    </row>
    <row r="6503" spans="7:7" x14ac:dyDescent="0.3">
      <c r="G6503" s="23">
        <v>6502</v>
      </c>
    </row>
    <row r="6504" spans="7:7" x14ac:dyDescent="0.3">
      <c r="G6504" s="23">
        <v>6503</v>
      </c>
    </row>
    <row r="6505" spans="7:7" x14ac:dyDescent="0.3">
      <c r="G6505" s="23">
        <v>6504</v>
      </c>
    </row>
    <row r="6506" spans="7:7" x14ac:dyDescent="0.3">
      <c r="G6506" s="23">
        <v>6505</v>
      </c>
    </row>
    <row r="6507" spans="7:7" x14ac:dyDescent="0.3">
      <c r="G6507" s="23">
        <v>6506</v>
      </c>
    </row>
    <row r="6508" spans="7:7" x14ac:dyDescent="0.3">
      <c r="G6508" s="23">
        <v>6507</v>
      </c>
    </row>
    <row r="6509" spans="7:7" x14ac:dyDescent="0.3">
      <c r="G6509" s="23">
        <v>6508</v>
      </c>
    </row>
    <row r="6510" spans="7:7" x14ac:dyDescent="0.3">
      <c r="G6510" s="23">
        <v>6509</v>
      </c>
    </row>
    <row r="6511" spans="7:7" x14ac:dyDescent="0.3">
      <c r="G6511" s="23">
        <v>6510</v>
      </c>
    </row>
    <row r="6512" spans="7:7" x14ac:dyDescent="0.3">
      <c r="G6512" s="23">
        <v>6511</v>
      </c>
    </row>
    <row r="6513" spans="7:7" x14ac:dyDescent="0.3">
      <c r="G6513" s="23">
        <v>6512</v>
      </c>
    </row>
    <row r="6514" spans="7:7" x14ac:dyDescent="0.3">
      <c r="G6514" s="23">
        <v>6513</v>
      </c>
    </row>
    <row r="6515" spans="7:7" x14ac:dyDescent="0.3">
      <c r="G6515" s="23">
        <v>6514</v>
      </c>
    </row>
    <row r="6516" spans="7:7" x14ac:dyDescent="0.3">
      <c r="G6516" s="23">
        <v>6515</v>
      </c>
    </row>
    <row r="6517" spans="7:7" x14ac:dyDescent="0.3">
      <c r="G6517" s="23">
        <v>6516</v>
      </c>
    </row>
    <row r="6518" spans="7:7" x14ac:dyDescent="0.3">
      <c r="G6518" s="23">
        <v>6517</v>
      </c>
    </row>
    <row r="6519" spans="7:7" x14ac:dyDescent="0.3">
      <c r="G6519" s="23">
        <v>6518</v>
      </c>
    </row>
    <row r="6520" spans="7:7" x14ac:dyDescent="0.3">
      <c r="G6520" s="23">
        <v>6519</v>
      </c>
    </row>
    <row r="6521" spans="7:7" x14ac:dyDescent="0.3">
      <c r="G6521" s="23">
        <v>6520</v>
      </c>
    </row>
    <row r="6522" spans="7:7" x14ac:dyDescent="0.3">
      <c r="G6522" s="23">
        <v>6521</v>
      </c>
    </row>
    <row r="6523" spans="7:7" x14ac:dyDescent="0.3">
      <c r="G6523" s="23">
        <v>6522</v>
      </c>
    </row>
    <row r="6524" spans="7:7" x14ac:dyDescent="0.3">
      <c r="G6524" s="23">
        <v>6523</v>
      </c>
    </row>
    <row r="6525" spans="7:7" x14ac:dyDescent="0.3">
      <c r="G6525" s="23">
        <v>6524</v>
      </c>
    </row>
    <row r="6526" spans="7:7" x14ac:dyDescent="0.3">
      <c r="G6526" s="23">
        <v>6525</v>
      </c>
    </row>
    <row r="6527" spans="7:7" x14ac:dyDescent="0.3">
      <c r="G6527" s="23">
        <v>6526</v>
      </c>
    </row>
    <row r="6528" spans="7:7" x14ac:dyDescent="0.3">
      <c r="G6528" s="23">
        <v>6527</v>
      </c>
    </row>
    <row r="6529" spans="7:7" x14ac:dyDescent="0.3">
      <c r="G6529" s="23">
        <v>6528</v>
      </c>
    </row>
    <row r="6530" spans="7:7" x14ac:dyDescent="0.3">
      <c r="G6530" s="23">
        <v>6529</v>
      </c>
    </row>
    <row r="6531" spans="7:7" x14ac:dyDescent="0.3">
      <c r="G6531" s="23">
        <v>6530</v>
      </c>
    </row>
    <row r="6532" spans="7:7" x14ac:dyDescent="0.3">
      <c r="G6532" s="23">
        <v>6531</v>
      </c>
    </row>
    <row r="6533" spans="7:7" x14ac:dyDescent="0.3">
      <c r="G6533" s="23">
        <v>6532</v>
      </c>
    </row>
    <row r="6534" spans="7:7" x14ac:dyDescent="0.3">
      <c r="G6534" s="23">
        <v>6533</v>
      </c>
    </row>
    <row r="6535" spans="7:7" x14ac:dyDescent="0.3">
      <c r="G6535" s="23">
        <v>6534</v>
      </c>
    </row>
    <row r="6536" spans="7:7" x14ac:dyDescent="0.3">
      <c r="G6536" s="23">
        <v>6535</v>
      </c>
    </row>
    <row r="6537" spans="7:7" x14ac:dyDescent="0.3">
      <c r="G6537" s="23">
        <v>6536</v>
      </c>
    </row>
    <row r="6538" spans="7:7" x14ac:dyDescent="0.3">
      <c r="G6538" s="23">
        <v>6537</v>
      </c>
    </row>
    <row r="6539" spans="7:7" x14ac:dyDescent="0.3">
      <c r="G6539" s="23">
        <v>6538</v>
      </c>
    </row>
    <row r="6540" spans="7:7" x14ac:dyDescent="0.3">
      <c r="G6540" s="23">
        <v>6539</v>
      </c>
    </row>
    <row r="6541" spans="7:7" x14ac:dyDescent="0.3">
      <c r="G6541" s="23">
        <v>6540</v>
      </c>
    </row>
    <row r="6542" spans="7:7" x14ac:dyDescent="0.3">
      <c r="G6542" s="23">
        <v>6541</v>
      </c>
    </row>
    <row r="6543" spans="7:7" x14ac:dyDescent="0.3">
      <c r="G6543" s="23">
        <v>6542</v>
      </c>
    </row>
    <row r="6544" spans="7:7" x14ac:dyDescent="0.3">
      <c r="G6544" s="23">
        <v>6543</v>
      </c>
    </row>
    <row r="6545" spans="7:7" x14ac:dyDescent="0.3">
      <c r="G6545" s="23">
        <v>6544</v>
      </c>
    </row>
    <row r="6546" spans="7:7" x14ac:dyDescent="0.3">
      <c r="G6546" s="23">
        <v>6545</v>
      </c>
    </row>
    <row r="6547" spans="7:7" x14ac:dyDescent="0.3">
      <c r="G6547" s="23">
        <v>6546</v>
      </c>
    </row>
    <row r="6548" spans="7:7" x14ac:dyDescent="0.3">
      <c r="G6548" s="23">
        <v>6547</v>
      </c>
    </row>
    <row r="6549" spans="7:7" x14ac:dyDescent="0.3">
      <c r="G6549" s="23">
        <v>6548</v>
      </c>
    </row>
    <row r="6550" spans="7:7" x14ac:dyDescent="0.3">
      <c r="G6550" s="23">
        <v>6549</v>
      </c>
    </row>
    <row r="6551" spans="7:7" x14ac:dyDescent="0.3">
      <c r="G6551" s="23">
        <v>6550</v>
      </c>
    </row>
    <row r="6552" spans="7:7" x14ac:dyDescent="0.3">
      <c r="G6552" s="23">
        <v>6551</v>
      </c>
    </row>
    <row r="6553" spans="7:7" x14ac:dyDescent="0.3">
      <c r="G6553" s="23">
        <v>6552</v>
      </c>
    </row>
    <row r="6554" spans="7:7" x14ac:dyDescent="0.3">
      <c r="G6554" s="23">
        <v>6553</v>
      </c>
    </row>
    <row r="6555" spans="7:7" x14ac:dyDescent="0.3">
      <c r="G6555" s="23">
        <v>6554</v>
      </c>
    </row>
    <row r="6556" spans="7:7" x14ac:dyDescent="0.3">
      <c r="G6556" s="23">
        <v>6555</v>
      </c>
    </row>
    <row r="6557" spans="7:7" x14ac:dyDescent="0.3">
      <c r="G6557" s="23">
        <v>6556</v>
      </c>
    </row>
    <row r="6558" spans="7:7" x14ac:dyDescent="0.3">
      <c r="G6558" s="23">
        <v>6557</v>
      </c>
    </row>
    <row r="6559" spans="7:7" x14ac:dyDescent="0.3">
      <c r="G6559" s="23">
        <v>6558</v>
      </c>
    </row>
    <row r="6560" spans="7:7" x14ac:dyDescent="0.3">
      <c r="G6560" s="23">
        <v>6559</v>
      </c>
    </row>
    <row r="6561" spans="7:7" x14ac:dyDescent="0.3">
      <c r="G6561" s="23">
        <v>6560</v>
      </c>
    </row>
    <row r="6562" spans="7:7" x14ac:dyDescent="0.3">
      <c r="G6562" s="23">
        <v>6561</v>
      </c>
    </row>
    <row r="6563" spans="7:7" x14ac:dyDescent="0.3">
      <c r="G6563" s="23">
        <v>6562</v>
      </c>
    </row>
    <row r="6564" spans="7:7" x14ac:dyDescent="0.3">
      <c r="G6564" s="23">
        <v>6563</v>
      </c>
    </row>
    <row r="6565" spans="7:7" x14ac:dyDescent="0.3">
      <c r="G6565" s="23">
        <v>6564</v>
      </c>
    </row>
    <row r="6566" spans="7:7" x14ac:dyDescent="0.3">
      <c r="G6566" s="23">
        <v>6565</v>
      </c>
    </row>
    <row r="6567" spans="7:7" x14ac:dyDescent="0.3">
      <c r="G6567" s="23">
        <v>6566</v>
      </c>
    </row>
    <row r="6568" spans="7:7" x14ac:dyDescent="0.3">
      <c r="G6568" s="23">
        <v>6567</v>
      </c>
    </row>
    <row r="6569" spans="7:7" x14ac:dyDescent="0.3">
      <c r="G6569" s="23">
        <v>6568</v>
      </c>
    </row>
    <row r="6570" spans="7:7" x14ac:dyDescent="0.3">
      <c r="G6570" s="23">
        <v>6569</v>
      </c>
    </row>
    <row r="6571" spans="7:7" x14ac:dyDescent="0.3">
      <c r="G6571" s="23">
        <v>6570</v>
      </c>
    </row>
    <row r="6572" spans="7:7" x14ac:dyDescent="0.3">
      <c r="G6572" s="23">
        <v>6571</v>
      </c>
    </row>
    <row r="6573" spans="7:7" x14ac:dyDescent="0.3">
      <c r="G6573" s="23">
        <v>6572</v>
      </c>
    </row>
    <row r="6574" spans="7:7" x14ac:dyDescent="0.3">
      <c r="G6574" s="23">
        <v>6573</v>
      </c>
    </row>
    <row r="6575" spans="7:7" x14ac:dyDescent="0.3">
      <c r="G6575" s="23">
        <v>6574</v>
      </c>
    </row>
    <row r="6576" spans="7:7" x14ac:dyDescent="0.3">
      <c r="G6576" s="23">
        <v>6575</v>
      </c>
    </row>
    <row r="6577" spans="7:7" x14ac:dyDescent="0.3">
      <c r="G6577" s="23">
        <v>6576</v>
      </c>
    </row>
    <row r="6578" spans="7:7" x14ac:dyDescent="0.3">
      <c r="G6578" s="23">
        <v>6577</v>
      </c>
    </row>
    <row r="6579" spans="7:7" x14ac:dyDescent="0.3">
      <c r="G6579" s="23">
        <v>6578</v>
      </c>
    </row>
    <row r="6580" spans="7:7" x14ac:dyDescent="0.3">
      <c r="G6580" s="23">
        <v>6579</v>
      </c>
    </row>
    <row r="6581" spans="7:7" x14ac:dyDescent="0.3">
      <c r="G6581" s="23">
        <v>6580</v>
      </c>
    </row>
    <row r="6582" spans="7:7" x14ac:dyDescent="0.3">
      <c r="G6582" s="23">
        <v>6581</v>
      </c>
    </row>
    <row r="6583" spans="7:7" x14ac:dyDescent="0.3">
      <c r="G6583" s="23">
        <v>6582</v>
      </c>
    </row>
    <row r="6584" spans="7:7" x14ac:dyDescent="0.3">
      <c r="G6584" s="23">
        <v>6583</v>
      </c>
    </row>
    <row r="6585" spans="7:7" x14ac:dyDescent="0.3">
      <c r="G6585" s="23">
        <v>6584</v>
      </c>
    </row>
    <row r="6586" spans="7:7" x14ac:dyDescent="0.3">
      <c r="G6586" s="23">
        <v>6585</v>
      </c>
    </row>
    <row r="6587" spans="7:7" x14ac:dyDescent="0.3">
      <c r="G6587" s="23">
        <v>6586</v>
      </c>
    </row>
    <row r="6588" spans="7:7" x14ac:dyDescent="0.3">
      <c r="G6588" s="23">
        <v>6587</v>
      </c>
    </row>
    <row r="6589" spans="7:7" x14ac:dyDescent="0.3">
      <c r="G6589" s="23">
        <v>6588</v>
      </c>
    </row>
    <row r="6590" spans="7:7" x14ac:dyDescent="0.3">
      <c r="G6590" s="23">
        <v>6589</v>
      </c>
    </row>
    <row r="6591" spans="7:7" x14ac:dyDescent="0.3">
      <c r="G6591" s="23">
        <v>6590</v>
      </c>
    </row>
    <row r="6592" spans="7:7" x14ac:dyDescent="0.3">
      <c r="G6592" s="23">
        <v>6591</v>
      </c>
    </row>
    <row r="6593" spans="7:7" x14ac:dyDescent="0.3">
      <c r="G6593" s="23">
        <v>6592</v>
      </c>
    </row>
    <row r="6594" spans="7:7" x14ac:dyDescent="0.3">
      <c r="G6594" s="23">
        <v>6593</v>
      </c>
    </row>
    <row r="6595" spans="7:7" x14ac:dyDescent="0.3">
      <c r="G6595" s="23">
        <v>6594</v>
      </c>
    </row>
    <row r="6596" spans="7:7" x14ac:dyDescent="0.3">
      <c r="G6596" s="23">
        <v>6595</v>
      </c>
    </row>
    <row r="6597" spans="7:7" x14ac:dyDescent="0.3">
      <c r="G6597" s="23">
        <v>6596</v>
      </c>
    </row>
    <row r="6598" spans="7:7" x14ac:dyDescent="0.3">
      <c r="G6598" s="23">
        <v>6597</v>
      </c>
    </row>
    <row r="6599" spans="7:7" x14ac:dyDescent="0.3">
      <c r="G6599" s="23">
        <v>6598</v>
      </c>
    </row>
    <row r="6600" spans="7:7" x14ac:dyDescent="0.3">
      <c r="G6600" s="23">
        <v>6599</v>
      </c>
    </row>
    <row r="6601" spans="7:7" x14ac:dyDescent="0.3">
      <c r="G6601" s="23">
        <v>6600</v>
      </c>
    </row>
    <row r="6602" spans="7:7" x14ac:dyDescent="0.3">
      <c r="G6602" s="23">
        <v>6601</v>
      </c>
    </row>
    <row r="6603" spans="7:7" x14ac:dyDescent="0.3">
      <c r="G6603" s="23">
        <v>6602</v>
      </c>
    </row>
    <row r="6604" spans="7:7" x14ac:dyDescent="0.3">
      <c r="G6604" s="23">
        <v>6603</v>
      </c>
    </row>
    <row r="6605" spans="7:7" x14ac:dyDescent="0.3">
      <c r="G6605" s="23">
        <v>6604</v>
      </c>
    </row>
    <row r="6606" spans="7:7" x14ac:dyDescent="0.3">
      <c r="G6606" s="23">
        <v>6605</v>
      </c>
    </row>
    <row r="6607" spans="7:7" x14ac:dyDescent="0.3">
      <c r="G6607" s="23">
        <v>6606</v>
      </c>
    </row>
    <row r="6608" spans="7:7" x14ac:dyDescent="0.3">
      <c r="G6608" s="23">
        <v>6607</v>
      </c>
    </row>
    <row r="6609" spans="7:7" x14ac:dyDescent="0.3">
      <c r="G6609" s="23">
        <v>6608</v>
      </c>
    </row>
    <row r="6610" spans="7:7" x14ac:dyDescent="0.3">
      <c r="G6610" s="23">
        <v>6609</v>
      </c>
    </row>
    <row r="6611" spans="7:7" x14ac:dyDescent="0.3">
      <c r="G6611" s="23">
        <v>6610</v>
      </c>
    </row>
    <row r="6612" spans="7:7" x14ac:dyDescent="0.3">
      <c r="G6612" s="23">
        <v>6611</v>
      </c>
    </row>
    <row r="6613" spans="7:7" x14ac:dyDescent="0.3">
      <c r="G6613" s="23">
        <v>6612</v>
      </c>
    </row>
    <row r="6614" spans="7:7" x14ac:dyDescent="0.3">
      <c r="G6614" s="23">
        <v>6613</v>
      </c>
    </row>
    <row r="6615" spans="7:7" x14ac:dyDescent="0.3">
      <c r="G6615" s="23">
        <v>6614</v>
      </c>
    </row>
    <row r="6616" spans="7:7" x14ac:dyDescent="0.3">
      <c r="G6616" s="23">
        <v>6615</v>
      </c>
    </row>
    <row r="6617" spans="7:7" x14ac:dyDescent="0.3">
      <c r="G6617" s="23">
        <v>6616</v>
      </c>
    </row>
    <row r="6618" spans="7:7" x14ac:dyDescent="0.3">
      <c r="G6618" s="23">
        <v>6617</v>
      </c>
    </row>
    <row r="6619" spans="7:7" x14ac:dyDescent="0.3">
      <c r="G6619" s="23">
        <v>6618</v>
      </c>
    </row>
    <row r="6620" spans="7:7" x14ac:dyDescent="0.3">
      <c r="G6620" s="23">
        <v>6619</v>
      </c>
    </row>
    <row r="6621" spans="7:7" x14ac:dyDescent="0.3">
      <c r="G6621" s="23">
        <v>6620</v>
      </c>
    </row>
    <row r="6622" spans="7:7" x14ac:dyDescent="0.3">
      <c r="G6622" s="23">
        <v>6621</v>
      </c>
    </row>
    <row r="6623" spans="7:7" x14ac:dyDescent="0.3">
      <c r="G6623" s="23">
        <v>6622</v>
      </c>
    </row>
    <row r="6624" spans="7:7" x14ac:dyDescent="0.3">
      <c r="G6624" s="23">
        <v>6623</v>
      </c>
    </row>
    <row r="6625" spans="7:7" x14ac:dyDescent="0.3">
      <c r="G6625" s="23">
        <v>6624</v>
      </c>
    </row>
    <row r="6626" spans="7:7" x14ac:dyDescent="0.3">
      <c r="G6626" s="23">
        <v>6625</v>
      </c>
    </row>
    <row r="6627" spans="7:7" x14ac:dyDescent="0.3">
      <c r="G6627" s="23">
        <v>6626</v>
      </c>
    </row>
    <row r="6628" spans="7:7" x14ac:dyDescent="0.3">
      <c r="G6628" s="23">
        <v>6627</v>
      </c>
    </row>
    <row r="6629" spans="7:7" x14ac:dyDescent="0.3">
      <c r="G6629" s="23">
        <v>6628</v>
      </c>
    </row>
    <row r="6630" spans="7:7" x14ac:dyDescent="0.3">
      <c r="G6630" s="23">
        <v>6629</v>
      </c>
    </row>
    <row r="6631" spans="7:7" x14ac:dyDescent="0.3">
      <c r="G6631" s="23">
        <v>6630</v>
      </c>
    </row>
    <row r="6632" spans="7:7" x14ac:dyDescent="0.3">
      <c r="G6632" s="23">
        <v>6631</v>
      </c>
    </row>
    <row r="6633" spans="7:7" x14ac:dyDescent="0.3">
      <c r="G6633" s="23">
        <v>6632</v>
      </c>
    </row>
    <row r="6634" spans="7:7" x14ac:dyDescent="0.3">
      <c r="G6634" s="23">
        <v>6633</v>
      </c>
    </row>
    <row r="6635" spans="7:7" x14ac:dyDescent="0.3">
      <c r="G6635" s="23">
        <v>6634</v>
      </c>
    </row>
    <row r="6636" spans="7:7" x14ac:dyDescent="0.3">
      <c r="G6636" s="23">
        <v>6635</v>
      </c>
    </row>
    <row r="6637" spans="7:7" x14ac:dyDescent="0.3">
      <c r="G6637" s="23">
        <v>6636</v>
      </c>
    </row>
    <row r="6638" spans="7:7" x14ac:dyDescent="0.3">
      <c r="G6638" s="23">
        <v>6637</v>
      </c>
    </row>
    <row r="6639" spans="7:7" x14ac:dyDescent="0.3">
      <c r="G6639" s="23">
        <v>6638</v>
      </c>
    </row>
    <row r="6640" spans="7:7" x14ac:dyDescent="0.3">
      <c r="G6640" s="23">
        <v>6639</v>
      </c>
    </row>
    <row r="6641" spans="7:7" x14ac:dyDescent="0.3">
      <c r="G6641" s="23">
        <v>6640</v>
      </c>
    </row>
    <row r="6642" spans="7:7" x14ac:dyDescent="0.3">
      <c r="G6642" s="23">
        <v>6641</v>
      </c>
    </row>
    <row r="6643" spans="7:7" x14ac:dyDescent="0.3">
      <c r="G6643" s="23">
        <v>6642</v>
      </c>
    </row>
    <row r="6644" spans="7:7" x14ac:dyDescent="0.3">
      <c r="G6644" s="23">
        <v>6643</v>
      </c>
    </row>
    <row r="6645" spans="7:7" x14ac:dyDescent="0.3">
      <c r="G6645" s="23">
        <v>6644</v>
      </c>
    </row>
    <row r="6646" spans="7:7" x14ac:dyDescent="0.3">
      <c r="G6646" s="23">
        <v>6645</v>
      </c>
    </row>
    <row r="6647" spans="7:7" x14ac:dyDescent="0.3">
      <c r="G6647" s="23">
        <v>6646</v>
      </c>
    </row>
    <row r="6648" spans="7:7" x14ac:dyDescent="0.3">
      <c r="G6648" s="23">
        <v>6647</v>
      </c>
    </row>
    <row r="6649" spans="7:7" x14ac:dyDescent="0.3">
      <c r="G6649" s="23">
        <v>6648</v>
      </c>
    </row>
    <row r="6650" spans="7:7" x14ac:dyDescent="0.3">
      <c r="G6650" s="23">
        <v>6649</v>
      </c>
    </row>
    <row r="6651" spans="7:7" x14ac:dyDescent="0.3">
      <c r="G6651" s="23">
        <v>6650</v>
      </c>
    </row>
    <row r="6652" spans="7:7" x14ac:dyDescent="0.3">
      <c r="G6652" s="23">
        <v>6651</v>
      </c>
    </row>
    <row r="6653" spans="7:7" x14ac:dyDescent="0.3">
      <c r="G6653" s="23">
        <v>6652</v>
      </c>
    </row>
    <row r="6654" spans="7:7" x14ac:dyDescent="0.3">
      <c r="G6654" s="23">
        <v>6653</v>
      </c>
    </row>
    <row r="6655" spans="7:7" x14ac:dyDescent="0.3">
      <c r="G6655" s="23">
        <v>6654</v>
      </c>
    </row>
    <row r="6656" spans="7:7" x14ac:dyDescent="0.3">
      <c r="G6656" s="23">
        <v>6655</v>
      </c>
    </row>
    <row r="6657" spans="7:7" x14ac:dyDescent="0.3">
      <c r="G6657" s="23">
        <v>6656</v>
      </c>
    </row>
    <row r="6658" spans="7:7" x14ac:dyDescent="0.3">
      <c r="G6658" s="23">
        <v>6657</v>
      </c>
    </row>
    <row r="6659" spans="7:7" x14ac:dyDescent="0.3">
      <c r="G6659" s="23">
        <v>6658</v>
      </c>
    </row>
    <row r="6660" spans="7:7" x14ac:dyDescent="0.3">
      <c r="G6660" s="23">
        <v>6659</v>
      </c>
    </row>
    <row r="6661" spans="7:7" x14ac:dyDescent="0.3">
      <c r="G6661" s="23">
        <v>6660</v>
      </c>
    </row>
    <row r="6662" spans="7:7" x14ac:dyDescent="0.3">
      <c r="G6662" s="23">
        <v>6661</v>
      </c>
    </row>
    <row r="6663" spans="7:7" x14ac:dyDescent="0.3">
      <c r="G6663" s="23">
        <v>6662</v>
      </c>
    </row>
    <row r="6664" spans="7:7" x14ac:dyDescent="0.3">
      <c r="G6664" s="23">
        <v>6663</v>
      </c>
    </row>
    <row r="6665" spans="7:7" x14ac:dyDescent="0.3">
      <c r="G6665" s="23">
        <v>6664</v>
      </c>
    </row>
    <row r="6666" spans="7:7" x14ac:dyDescent="0.3">
      <c r="G6666" s="23">
        <v>6665</v>
      </c>
    </row>
    <row r="6667" spans="7:7" x14ac:dyDescent="0.3">
      <c r="G6667" s="23">
        <v>6666</v>
      </c>
    </row>
    <row r="6668" spans="7:7" x14ac:dyDescent="0.3">
      <c r="G6668" s="23">
        <v>6667</v>
      </c>
    </row>
    <row r="6669" spans="7:7" x14ac:dyDescent="0.3">
      <c r="G6669" s="23">
        <v>6668</v>
      </c>
    </row>
    <row r="6670" spans="7:7" x14ac:dyDescent="0.3">
      <c r="G6670" s="23">
        <v>6669</v>
      </c>
    </row>
    <row r="6671" spans="7:7" x14ac:dyDescent="0.3">
      <c r="G6671" s="23">
        <v>6670</v>
      </c>
    </row>
    <row r="6672" spans="7:7" x14ac:dyDescent="0.3">
      <c r="G6672" s="23">
        <v>6671</v>
      </c>
    </row>
    <row r="6673" spans="7:7" x14ac:dyDescent="0.3">
      <c r="G6673" s="23">
        <v>6672</v>
      </c>
    </row>
    <row r="6674" spans="7:7" x14ac:dyDescent="0.3">
      <c r="G6674" s="23">
        <v>6673</v>
      </c>
    </row>
    <row r="6675" spans="7:7" x14ac:dyDescent="0.3">
      <c r="G6675" s="23">
        <v>6674</v>
      </c>
    </row>
    <row r="6676" spans="7:7" x14ac:dyDescent="0.3">
      <c r="G6676" s="23">
        <v>6675</v>
      </c>
    </row>
    <row r="6677" spans="7:7" x14ac:dyDescent="0.3">
      <c r="G6677" s="23">
        <v>6676</v>
      </c>
    </row>
    <row r="6678" spans="7:7" x14ac:dyDescent="0.3">
      <c r="G6678" s="23">
        <v>6677</v>
      </c>
    </row>
    <row r="6679" spans="7:7" x14ac:dyDescent="0.3">
      <c r="G6679" s="23">
        <v>6678</v>
      </c>
    </row>
    <row r="6680" spans="7:7" x14ac:dyDescent="0.3">
      <c r="G6680" s="23">
        <v>6679</v>
      </c>
    </row>
    <row r="6681" spans="7:7" x14ac:dyDescent="0.3">
      <c r="G6681" s="23">
        <v>6680</v>
      </c>
    </row>
    <row r="6682" spans="7:7" x14ac:dyDescent="0.3">
      <c r="G6682" s="23">
        <v>6681</v>
      </c>
    </row>
    <row r="6683" spans="7:7" x14ac:dyDescent="0.3">
      <c r="G6683" s="23">
        <v>6682</v>
      </c>
    </row>
    <row r="6684" spans="7:7" x14ac:dyDescent="0.3">
      <c r="G6684" s="23">
        <v>6683</v>
      </c>
    </row>
    <row r="6685" spans="7:7" x14ac:dyDescent="0.3">
      <c r="G6685" s="23">
        <v>6684</v>
      </c>
    </row>
    <row r="6686" spans="7:7" x14ac:dyDescent="0.3">
      <c r="G6686" s="23">
        <v>6685</v>
      </c>
    </row>
    <row r="6687" spans="7:7" x14ac:dyDescent="0.3">
      <c r="G6687" s="23">
        <v>6686</v>
      </c>
    </row>
    <row r="6688" spans="7:7" x14ac:dyDescent="0.3">
      <c r="G6688" s="23">
        <v>6687</v>
      </c>
    </row>
    <row r="6689" spans="7:7" x14ac:dyDescent="0.3">
      <c r="G6689" s="23">
        <v>6688</v>
      </c>
    </row>
    <row r="6690" spans="7:7" x14ac:dyDescent="0.3">
      <c r="G6690" s="23">
        <v>6689</v>
      </c>
    </row>
    <row r="6691" spans="7:7" x14ac:dyDescent="0.3">
      <c r="G6691" s="23">
        <v>6690</v>
      </c>
    </row>
    <row r="6692" spans="7:7" x14ac:dyDescent="0.3">
      <c r="G6692" s="23">
        <v>6691</v>
      </c>
    </row>
    <row r="6693" spans="7:7" x14ac:dyDescent="0.3">
      <c r="G6693" s="23">
        <v>6692</v>
      </c>
    </row>
    <row r="6694" spans="7:7" x14ac:dyDescent="0.3">
      <c r="G6694" s="23">
        <v>6693</v>
      </c>
    </row>
    <row r="6695" spans="7:7" x14ac:dyDescent="0.3">
      <c r="G6695" s="23">
        <v>6694</v>
      </c>
    </row>
    <row r="6696" spans="7:7" x14ac:dyDescent="0.3">
      <c r="G6696" s="23">
        <v>6695</v>
      </c>
    </row>
    <row r="6697" spans="7:7" x14ac:dyDescent="0.3">
      <c r="G6697" s="23">
        <v>6696</v>
      </c>
    </row>
    <row r="6698" spans="7:7" x14ac:dyDescent="0.3">
      <c r="G6698" s="23">
        <v>6697</v>
      </c>
    </row>
    <row r="6699" spans="7:7" x14ac:dyDescent="0.3">
      <c r="G6699" s="23">
        <v>6698</v>
      </c>
    </row>
    <row r="6700" spans="7:7" x14ac:dyDescent="0.3">
      <c r="G6700" s="23">
        <v>6699</v>
      </c>
    </row>
    <row r="6701" spans="7:7" x14ac:dyDescent="0.3">
      <c r="G6701" s="23">
        <v>6700</v>
      </c>
    </row>
    <row r="6702" spans="7:7" x14ac:dyDescent="0.3">
      <c r="G6702" s="23">
        <v>6701</v>
      </c>
    </row>
    <row r="6703" spans="7:7" x14ac:dyDescent="0.3">
      <c r="G6703" s="23">
        <v>6702</v>
      </c>
    </row>
    <row r="6704" spans="7:7" x14ac:dyDescent="0.3">
      <c r="G6704" s="23">
        <v>6703</v>
      </c>
    </row>
    <row r="6705" spans="7:7" x14ac:dyDescent="0.3">
      <c r="G6705" s="23">
        <v>6704</v>
      </c>
    </row>
    <row r="6706" spans="7:7" x14ac:dyDescent="0.3">
      <c r="G6706" s="23">
        <v>6705</v>
      </c>
    </row>
    <row r="6707" spans="7:7" x14ac:dyDescent="0.3">
      <c r="G6707" s="23">
        <v>6706</v>
      </c>
    </row>
    <row r="6708" spans="7:7" x14ac:dyDescent="0.3">
      <c r="G6708" s="23">
        <v>6707</v>
      </c>
    </row>
    <row r="6709" spans="7:7" x14ac:dyDescent="0.3">
      <c r="G6709" s="23">
        <v>6708</v>
      </c>
    </row>
    <row r="6710" spans="7:7" x14ac:dyDescent="0.3">
      <c r="G6710" s="23">
        <v>6709</v>
      </c>
    </row>
    <row r="6711" spans="7:7" x14ac:dyDescent="0.3">
      <c r="G6711" s="23">
        <v>6710</v>
      </c>
    </row>
    <row r="6712" spans="7:7" x14ac:dyDescent="0.3">
      <c r="G6712" s="23">
        <v>6711</v>
      </c>
    </row>
    <row r="6713" spans="7:7" x14ac:dyDescent="0.3">
      <c r="G6713" s="23">
        <v>6712</v>
      </c>
    </row>
    <row r="6714" spans="7:7" x14ac:dyDescent="0.3">
      <c r="G6714" s="23">
        <v>6713</v>
      </c>
    </row>
    <row r="6715" spans="7:7" x14ac:dyDescent="0.3">
      <c r="G6715" s="23">
        <v>6714</v>
      </c>
    </row>
    <row r="6716" spans="7:7" x14ac:dyDescent="0.3">
      <c r="G6716" s="23">
        <v>6715</v>
      </c>
    </row>
    <row r="6717" spans="7:7" x14ac:dyDescent="0.3">
      <c r="G6717" s="23">
        <v>6716</v>
      </c>
    </row>
    <row r="6718" spans="7:7" x14ac:dyDescent="0.3">
      <c r="G6718" s="23">
        <v>6717</v>
      </c>
    </row>
    <row r="6719" spans="7:7" x14ac:dyDescent="0.3">
      <c r="G6719" s="23">
        <v>6718</v>
      </c>
    </row>
    <row r="6720" spans="7:7" x14ac:dyDescent="0.3">
      <c r="G6720" s="23">
        <v>6719</v>
      </c>
    </row>
    <row r="6721" spans="7:7" x14ac:dyDescent="0.3">
      <c r="G6721" s="23">
        <v>6720</v>
      </c>
    </row>
    <row r="6722" spans="7:7" x14ac:dyDescent="0.3">
      <c r="G6722" s="23">
        <v>6721</v>
      </c>
    </row>
    <row r="6723" spans="7:7" x14ac:dyDescent="0.3">
      <c r="G6723" s="23">
        <v>6722</v>
      </c>
    </row>
    <row r="6724" spans="7:7" x14ac:dyDescent="0.3">
      <c r="G6724" s="23">
        <v>6723</v>
      </c>
    </row>
    <row r="6725" spans="7:7" x14ac:dyDescent="0.3">
      <c r="G6725" s="23">
        <v>6724</v>
      </c>
    </row>
    <row r="6726" spans="7:7" x14ac:dyDescent="0.3">
      <c r="G6726" s="23">
        <v>6725</v>
      </c>
    </row>
    <row r="6727" spans="7:7" x14ac:dyDescent="0.3">
      <c r="G6727" s="23">
        <v>6726</v>
      </c>
    </row>
    <row r="6728" spans="7:7" x14ac:dyDescent="0.3">
      <c r="G6728" s="23">
        <v>6727</v>
      </c>
    </row>
    <row r="6729" spans="7:7" x14ac:dyDescent="0.3">
      <c r="G6729" s="23">
        <v>6728</v>
      </c>
    </row>
    <row r="6730" spans="7:7" x14ac:dyDescent="0.3">
      <c r="G6730" s="23">
        <v>6729</v>
      </c>
    </row>
    <row r="6731" spans="7:7" x14ac:dyDescent="0.3">
      <c r="G6731" s="23">
        <v>6730</v>
      </c>
    </row>
    <row r="6732" spans="7:7" x14ac:dyDescent="0.3">
      <c r="G6732" s="23">
        <v>6731</v>
      </c>
    </row>
    <row r="6733" spans="7:7" x14ac:dyDescent="0.3">
      <c r="G6733" s="23">
        <v>6732</v>
      </c>
    </row>
    <row r="6734" spans="7:7" x14ac:dyDescent="0.3">
      <c r="G6734" s="23">
        <v>6733</v>
      </c>
    </row>
    <row r="6735" spans="7:7" x14ac:dyDescent="0.3">
      <c r="G6735" s="23">
        <v>6734</v>
      </c>
    </row>
    <row r="6736" spans="7:7" x14ac:dyDescent="0.3">
      <c r="G6736" s="23">
        <v>6735</v>
      </c>
    </row>
    <row r="6737" spans="7:7" x14ac:dyDescent="0.3">
      <c r="G6737" s="23">
        <v>6736</v>
      </c>
    </row>
    <row r="6738" spans="7:7" x14ac:dyDescent="0.3">
      <c r="G6738" s="23">
        <v>6737</v>
      </c>
    </row>
    <row r="6739" spans="7:7" x14ac:dyDescent="0.3">
      <c r="G6739" s="23">
        <v>6738</v>
      </c>
    </row>
    <row r="6740" spans="7:7" x14ac:dyDescent="0.3">
      <c r="G6740" s="23">
        <v>6739</v>
      </c>
    </row>
    <row r="6741" spans="7:7" x14ac:dyDescent="0.3">
      <c r="G6741" s="23">
        <v>6740</v>
      </c>
    </row>
    <row r="6742" spans="7:7" x14ac:dyDescent="0.3">
      <c r="G6742" s="23">
        <v>6741</v>
      </c>
    </row>
    <row r="6743" spans="7:7" x14ac:dyDescent="0.3">
      <c r="G6743" s="23">
        <v>6742</v>
      </c>
    </row>
    <row r="6744" spans="7:7" x14ac:dyDescent="0.3">
      <c r="G6744" s="23">
        <v>6743</v>
      </c>
    </row>
    <row r="6745" spans="7:7" x14ac:dyDescent="0.3">
      <c r="G6745" s="23">
        <v>6744</v>
      </c>
    </row>
    <row r="6746" spans="7:7" x14ac:dyDescent="0.3">
      <c r="G6746" s="23">
        <v>6745</v>
      </c>
    </row>
    <row r="6747" spans="7:7" x14ac:dyDescent="0.3">
      <c r="G6747" s="23">
        <v>6746</v>
      </c>
    </row>
    <row r="6748" spans="7:7" x14ac:dyDescent="0.3">
      <c r="G6748" s="23">
        <v>6747</v>
      </c>
    </row>
    <row r="6749" spans="7:7" x14ac:dyDescent="0.3">
      <c r="G6749" s="23">
        <v>6748</v>
      </c>
    </row>
    <row r="6750" spans="7:7" x14ac:dyDescent="0.3">
      <c r="G6750" s="23">
        <v>6749</v>
      </c>
    </row>
    <row r="6751" spans="7:7" x14ac:dyDescent="0.3">
      <c r="G6751" s="23">
        <v>6750</v>
      </c>
    </row>
    <row r="6752" spans="7:7" x14ac:dyDescent="0.3">
      <c r="G6752" s="23">
        <v>6751</v>
      </c>
    </row>
    <row r="6753" spans="7:7" x14ac:dyDescent="0.3">
      <c r="G6753" s="23">
        <v>6752</v>
      </c>
    </row>
    <row r="6754" spans="7:7" x14ac:dyDescent="0.3">
      <c r="G6754" s="23">
        <v>6753</v>
      </c>
    </row>
    <row r="6755" spans="7:7" x14ac:dyDescent="0.3">
      <c r="G6755" s="23">
        <v>6754</v>
      </c>
    </row>
    <row r="6756" spans="7:7" x14ac:dyDescent="0.3">
      <c r="G6756" s="23">
        <v>6755</v>
      </c>
    </row>
    <row r="6757" spans="7:7" x14ac:dyDescent="0.3">
      <c r="G6757" s="23">
        <v>6756</v>
      </c>
    </row>
    <row r="6758" spans="7:7" x14ac:dyDescent="0.3">
      <c r="G6758" s="23">
        <v>6757</v>
      </c>
    </row>
    <row r="6759" spans="7:7" x14ac:dyDescent="0.3">
      <c r="G6759" s="23">
        <v>6758</v>
      </c>
    </row>
    <row r="6760" spans="7:7" x14ac:dyDescent="0.3">
      <c r="G6760" s="23">
        <v>6759</v>
      </c>
    </row>
    <row r="6761" spans="7:7" x14ac:dyDescent="0.3">
      <c r="G6761" s="23">
        <v>6760</v>
      </c>
    </row>
    <row r="6762" spans="7:7" x14ac:dyDescent="0.3">
      <c r="G6762" s="23">
        <v>6761</v>
      </c>
    </row>
    <row r="6763" spans="7:7" x14ac:dyDescent="0.3">
      <c r="G6763" s="23">
        <v>6762</v>
      </c>
    </row>
    <row r="6764" spans="7:7" x14ac:dyDescent="0.3">
      <c r="G6764" s="23">
        <v>6763</v>
      </c>
    </row>
    <row r="6765" spans="7:7" x14ac:dyDescent="0.3">
      <c r="G6765" s="23">
        <v>6764</v>
      </c>
    </row>
    <row r="6766" spans="7:7" x14ac:dyDescent="0.3">
      <c r="G6766" s="23">
        <v>6765</v>
      </c>
    </row>
    <row r="6767" spans="7:7" x14ac:dyDescent="0.3">
      <c r="G6767" s="23">
        <v>6766</v>
      </c>
    </row>
    <row r="6768" spans="7:7" x14ac:dyDescent="0.3">
      <c r="G6768" s="23">
        <v>6767</v>
      </c>
    </row>
    <row r="6769" spans="7:7" x14ac:dyDescent="0.3">
      <c r="G6769" s="23">
        <v>6768</v>
      </c>
    </row>
    <row r="6770" spans="7:7" x14ac:dyDescent="0.3">
      <c r="G6770" s="23">
        <v>6769</v>
      </c>
    </row>
    <row r="6771" spans="7:7" x14ac:dyDescent="0.3">
      <c r="G6771" s="23">
        <v>6770</v>
      </c>
    </row>
    <row r="6772" spans="7:7" x14ac:dyDescent="0.3">
      <c r="G6772" s="23">
        <v>6771</v>
      </c>
    </row>
    <row r="6773" spans="7:7" x14ac:dyDescent="0.3">
      <c r="G6773" s="23">
        <v>6772</v>
      </c>
    </row>
    <row r="6774" spans="7:7" x14ac:dyDescent="0.3">
      <c r="G6774" s="23">
        <v>6773</v>
      </c>
    </row>
    <row r="6775" spans="7:7" x14ac:dyDescent="0.3">
      <c r="G6775" s="23">
        <v>6774</v>
      </c>
    </row>
    <row r="6776" spans="7:7" x14ac:dyDescent="0.3">
      <c r="G6776" s="23">
        <v>6775</v>
      </c>
    </row>
    <row r="6777" spans="7:7" x14ac:dyDescent="0.3">
      <c r="G6777" s="23">
        <v>6776</v>
      </c>
    </row>
    <row r="6778" spans="7:7" x14ac:dyDescent="0.3">
      <c r="G6778" s="23">
        <v>6777</v>
      </c>
    </row>
    <row r="6779" spans="7:7" x14ac:dyDescent="0.3">
      <c r="G6779" s="23">
        <v>6778</v>
      </c>
    </row>
    <row r="6780" spans="7:7" x14ac:dyDescent="0.3">
      <c r="G6780" s="23">
        <v>6779</v>
      </c>
    </row>
    <row r="6781" spans="7:7" x14ac:dyDescent="0.3">
      <c r="G6781" s="23">
        <v>6780</v>
      </c>
    </row>
    <row r="6782" spans="7:7" x14ac:dyDescent="0.3">
      <c r="G6782" s="23">
        <v>6781</v>
      </c>
    </row>
    <row r="6783" spans="7:7" x14ac:dyDescent="0.3">
      <c r="G6783" s="23">
        <v>6782</v>
      </c>
    </row>
    <row r="6784" spans="7:7" x14ac:dyDescent="0.3">
      <c r="G6784" s="23">
        <v>6783</v>
      </c>
    </row>
    <row r="6785" spans="7:7" x14ac:dyDescent="0.3">
      <c r="G6785" s="23">
        <v>6784</v>
      </c>
    </row>
    <row r="6786" spans="7:7" x14ac:dyDescent="0.3">
      <c r="G6786" s="23">
        <v>6785</v>
      </c>
    </row>
    <row r="6787" spans="7:7" x14ac:dyDescent="0.3">
      <c r="G6787" s="23">
        <v>6786</v>
      </c>
    </row>
    <row r="6788" spans="7:7" x14ac:dyDescent="0.3">
      <c r="G6788" s="23">
        <v>6787</v>
      </c>
    </row>
    <row r="6789" spans="7:7" x14ac:dyDescent="0.3">
      <c r="G6789" s="23">
        <v>6788</v>
      </c>
    </row>
    <row r="6790" spans="7:7" x14ac:dyDescent="0.3">
      <c r="G6790" s="23">
        <v>6789</v>
      </c>
    </row>
    <row r="6791" spans="7:7" x14ac:dyDescent="0.3">
      <c r="G6791" s="23">
        <v>6790</v>
      </c>
    </row>
    <row r="6792" spans="7:7" x14ac:dyDescent="0.3">
      <c r="G6792" s="23">
        <v>6791</v>
      </c>
    </row>
    <row r="6793" spans="7:7" x14ac:dyDescent="0.3">
      <c r="G6793" s="23">
        <v>6792</v>
      </c>
    </row>
    <row r="6794" spans="7:7" x14ac:dyDescent="0.3">
      <c r="G6794" s="23">
        <v>6793</v>
      </c>
    </row>
    <row r="6795" spans="7:7" x14ac:dyDescent="0.3">
      <c r="G6795" s="23">
        <v>6794</v>
      </c>
    </row>
    <row r="6796" spans="7:7" x14ac:dyDescent="0.3">
      <c r="G6796" s="23">
        <v>6795</v>
      </c>
    </row>
    <row r="6797" spans="7:7" x14ac:dyDescent="0.3">
      <c r="G6797" s="23">
        <v>6796</v>
      </c>
    </row>
    <row r="6798" spans="7:7" x14ac:dyDescent="0.3">
      <c r="G6798" s="23">
        <v>6797</v>
      </c>
    </row>
    <row r="6799" spans="7:7" x14ac:dyDescent="0.3">
      <c r="G6799" s="23">
        <v>6798</v>
      </c>
    </row>
    <row r="6800" spans="7:7" x14ac:dyDescent="0.3">
      <c r="G6800" s="23">
        <v>6799</v>
      </c>
    </row>
    <row r="6801" spans="7:7" x14ac:dyDescent="0.3">
      <c r="G6801" s="23">
        <v>6800</v>
      </c>
    </row>
    <row r="6802" spans="7:7" x14ac:dyDescent="0.3">
      <c r="G6802" s="23">
        <v>6801</v>
      </c>
    </row>
    <row r="6803" spans="7:7" x14ac:dyDescent="0.3">
      <c r="G6803" s="23">
        <v>6802</v>
      </c>
    </row>
    <row r="6804" spans="7:7" x14ac:dyDescent="0.3">
      <c r="G6804" s="23">
        <v>6803</v>
      </c>
    </row>
    <row r="6805" spans="7:7" x14ac:dyDescent="0.3">
      <c r="G6805" s="23">
        <v>6804</v>
      </c>
    </row>
    <row r="6806" spans="7:7" x14ac:dyDescent="0.3">
      <c r="G6806" s="23">
        <v>6805</v>
      </c>
    </row>
    <row r="6807" spans="7:7" x14ac:dyDescent="0.3">
      <c r="G6807" s="23">
        <v>6806</v>
      </c>
    </row>
    <row r="6808" spans="7:7" x14ac:dyDescent="0.3">
      <c r="G6808" s="23">
        <v>6807</v>
      </c>
    </row>
    <row r="6809" spans="7:7" x14ac:dyDescent="0.3">
      <c r="G6809" s="23">
        <v>6808</v>
      </c>
    </row>
    <row r="6810" spans="7:7" x14ac:dyDescent="0.3">
      <c r="G6810" s="23">
        <v>6809</v>
      </c>
    </row>
    <row r="6811" spans="7:7" x14ac:dyDescent="0.3">
      <c r="G6811" s="23">
        <v>6810</v>
      </c>
    </row>
    <row r="6812" spans="7:7" x14ac:dyDescent="0.3">
      <c r="G6812" s="23">
        <v>6811</v>
      </c>
    </row>
    <row r="6813" spans="7:7" x14ac:dyDescent="0.3">
      <c r="G6813" s="23">
        <v>6812</v>
      </c>
    </row>
    <row r="6814" spans="7:7" x14ac:dyDescent="0.3">
      <c r="G6814" s="23">
        <v>6813</v>
      </c>
    </row>
    <row r="6815" spans="7:7" x14ac:dyDescent="0.3">
      <c r="G6815" s="23">
        <v>6814</v>
      </c>
    </row>
    <row r="6816" spans="7:7" x14ac:dyDescent="0.3">
      <c r="G6816" s="23">
        <v>6815</v>
      </c>
    </row>
    <row r="6817" spans="7:7" x14ac:dyDescent="0.3">
      <c r="G6817" s="23">
        <v>6816</v>
      </c>
    </row>
    <row r="6818" spans="7:7" x14ac:dyDescent="0.3">
      <c r="G6818" s="23">
        <v>6817</v>
      </c>
    </row>
    <row r="6819" spans="7:7" x14ac:dyDescent="0.3">
      <c r="G6819" s="23">
        <v>6818</v>
      </c>
    </row>
    <row r="6820" spans="7:7" x14ac:dyDescent="0.3">
      <c r="G6820" s="23">
        <v>6819</v>
      </c>
    </row>
    <row r="6821" spans="7:7" x14ac:dyDescent="0.3">
      <c r="G6821" s="23">
        <v>6820</v>
      </c>
    </row>
    <row r="6822" spans="7:7" x14ac:dyDescent="0.3">
      <c r="G6822" s="23">
        <v>6821</v>
      </c>
    </row>
    <row r="6823" spans="7:7" x14ac:dyDescent="0.3">
      <c r="G6823" s="23">
        <v>6822</v>
      </c>
    </row>
    <row r="6824" spans="7:7" x14ac:dyDescent="0.3">
      <c r="G6824" s="23">
        <v>6823</v>
      </c>
    </row>
    <row r="6825" spans="7:7" x14ac:dyDescent="0.3">
      <c r="G6825" s="23">
        <v>6824</v>
      </c>
    </row>
    <row r="6826" spans="7:7" x14ac:dyDescent="0.3">
      <c r="G6826" s="23">
        <v>6825</v>
      </c>
    </row>
    <row r="6827" spans="7:7" x14ac:dyDescent="0.3">
      <c r="G6827" s="23">
        <v>6826</v>
      </c>
    </row>
    <row r="6828" spans="7:7" x14ac:dyDescent="0.3">
      <c r="G6828" s="23">
        <v>6827</v>
      </c>
    </row>
    <row r="6829" spans="7:7" x14ac:dyDescent="0.3">
      <c r="G6829" s="23">
        <v>6828</v>
      </c>
    </row>
    <row r="6830" spans="7:7" x14ac:dyDescent="0.3">
      <c r="G6830" s="23">
        <v>6829</v>
      </c>
    </row>
    <row r="6831" spans="7:7" x14ac:dyDescent="0.3">
      <c r="G6831" s="23">
        <v>6830</v>
      </c>
    </row>
    <row r="6832" spans="7:7" x14ac:dyDescent="0.3">
      <c r="G6832" s="23">
        <v>6831</v>
      </c>
    </row>
    <row r="6833" spans="7:7" x14ac:dyDescent="0.3">
      <c r="G6833" s="23">
        <v>6832</v>
      </c>
    </row>
    <row r="6834" spans="7:7" x14ac:dyDescent="0.3">
      <c r="G6834" s="23">
        <v>6833</v>
      </c>
    </row>
    <row r="6835" spans="7:7" x14ac:dyDescent="0.3">
      <c r="G6835" s="23">
        <v>6834</v>
      </c>
    </row>
    <row r="6836" spans="7:7" x14ac:dyDescent="0.3">
      <c r="G6836" s="23">
        <v>6835</v>
      </c>
    </row>
    <row r="6837" spans="7:7" x14ac:dyDescent="0.3">
      <c r="G6837" s="23">
        <v>6836</v>
      </c>
    </row>
    <row r="6838" spans="7:7" x14ac:dyDescent="0.3">
      <c r="G6838" s="23">
        <v>6837</v>
      </c>
    </row>
    <row r="6839" spans="7:7" x14ac:dyDescent="0.3">
      <c r="G6839" s="23">
        <v>6838</v>
      </c>
    </row>
    <row r="6840" spans="7:7" x14ac:dyDescent="0.3">
      <c r="G6840" s="23">
        <v>6839</v>
      </c>
    </row>
    <row r="6841" spans="7:7" x14ac:dyDescent="0.3">
      <c r="G6841" s="23">
        <v>6840</v>
      </c>
    </row>
    <row r="6842" spans="7:7" x14ac:dyDescent="0.3">
      <c r="G6842" s="23">
        <v>6841</v>
      </c>
    </row>
    <row r="6843" spans="7:7" x14ac:dyDescent="0.3">
      <c r="G6843" s="23">
        <v>6842</v>
      </c>
    </row>
    <row r="6844" spans="7:7" x14ac:dyDescent="0.3">
      <c r="G6844" s="23">
        <v>6843</v>
      </c>
    </row>
    <row r="6845" spans="7:7" x14ac:dyDescent="0.3">
      <c r="G6845" s="23">
        <v>6844</v>
      </c>
    </row>
    <row r="6846" spans="7:7" x14ac:dyDescent="0.3">
      <c r="G6846" s="23">
        <v>6845</v>
      </c>
    </row>
    <row r="6847" spans="7:7" x14ac:dyDescent="0.3">
      <c r="G6847" s="23">
        <v>6846</v>
      </c>
    </row>
    <row r="6848" spans="7:7" x14ac:dyDescent="0.3">
      <c r="G6848" s="23">
        <v>6847</v>
      </c>
    </row>
    <row r="6849" spans="7:7" x14ac:dyDescent="0.3">
      <c r="G6849" s="23">
        <v>6848</v>
      </c>
    </row>
    <row r="6850" spans="7:7" x14ac:dyDescent="0.3">
      <c r="G6850" s="23">
        <v>6849</v>
      </c>
    </row>
    <row r="6851" spans="7:7" x14ac:dyDescent="0.3">
      <c r="G6851" s="23">
        <v>6850</v>
      </c>
    </row>
    <row r="6852" spans="7:7" x14ac:dyDescent="0.3">
      <c r="G6852" s="23">
        <v>6851</v>
      </c>
    </row>
    <row r="6853" spans="7:7" x14ac:dyDescent="0.3">
      <c r="G6853" s="23">
        <v>6852</v>
      </c>
    </row>
    <row r="6854" spans="7:7" x14ac:dyDescent="0.3">
      <c r="G6854" s="23">
        <v>6853</v>
      </c>
    </row>
    <row r="6855" spans="7:7" x14ac:dyDescent="0.3">
      <c r="G6855" s="23">
        <v>6854</v>
      </c>
    </row>
    <row r="6856" spans="7:7" x14ac:dyDescent="0.3">
      <c r="G6856" s="23">
        <v>6855</v>
      </c>
    </row>
    <row r="6857" spans="7:7" x14ac:dyDescent="0.3">
      <c r="G6857" s="23">
        <v>6856</v>
      </c>
    </row>
    <row r="6858" spans="7:7" x14ac:dyDescent="0.3">
      <c r="G6858" s="23">
        <v>6857</v>
      </c>
    </row>
    <row r="6859" spans="7:7" x14ac:dyDescent="0.3">
      <c r="G6859" s="23">
        <v>6858</v>
      </c>
    </row>
    <row r="6860" spans="7:7" x14ac:dyDescent="0.3">
      <c r="G6860" s="23">
        <v>6859</v>
      </c>
    </row>
    <row r="6861" spans="7:7" x14ac:dyDescent="0.3">
      <c r="G6861" s="23">
        <v>6860</v>
      </c>
    </row>
    <row r="6862" spans="7:7" x14ac:dyDescent="0.3">
      <c r="G6862" s="23">
        <v>6861</v>
      </c>
    </row>
    <row r="6863" spans="7:7" x14ac:dyDescent="0.3">
      <c r="G6863" s="23">
        <v>6862</v>
      </c>
    </row>
    <row r="6864" spans="7:7" x14ac:dyDescent="0.3">
      <c r="G6864" s="23">
        <v>6863</v>
      </c>
    </row>
    <row r="6865" spans="7:7" x14ac:dyDescent="0.3">
      <c r="G6865" s="23">
        <v>6864</v>
      </c>
    </row>
    <row r="6866" spans="7:7" x14ac:dyDescent="0.3">
      <c r="G6866" s="23">
        <v>6865</v>
      </c>
    </row>
    <row r="6867" spans="7:7" x14ac:dyDescent="0.3">
      <c r="G6867" s="23">
        <v>6866</v>
      </c>
    </row>
    <row r="6868" spans="7:7" x14ac:dyDescent="0.3">
      <c r="G6868" s="23">
        <v>6867</v>
      </c>
    </row>
    <row r="6869" spans="7:7" x14ac:dyDescent="0.3">
      <c r="G6869" s="23">
        <v>6868</v>
      </c>
    </row>
    <row r="6870" spans="7:7" x14ac:dyDescent="0.3">
      <c r="G6870" s="23">
        <v>6869</v>
      </c>
    </row>
    <row r="6871" spans="7:7" x14ac:dyDescent="0.3">
      <c r="G6871" s="23">
        <v>6870</v>
      </c>
    </row>
    <row r="6872" spans="7:7" x14ac:dyDescent="0.3">
      <c r="G6872" s="23">
        <v>6871</v>
      </c>
    </row>
    <row r="6873" spans="7:7" x14ac:dyDescent="0.3">
      <c r="G6873" s="23">
        <v>6872</v>
      </c>
    </row>
    <row r="6874" spans="7:7" x14ac:dyDescent="0.3">
      <c r="G6874" s="23">
        <v>6873</v>
      </c>
    </row>
    <row r="6875" spans="7:7" x14ac:dyDescent="0.3">
      <c r="G6875" s="23">
        <v>6874</v>
      </c>
    </row>
    <row r="6876" spans="7:7" x14ac:dyDescent="0.3">
      <c r="G6876" s="23">
        <v>6875</v>
      </c>
    </row>
    <row r="6877" spans="7:7" x14ac:dyDescent="0.3">
      <c r="G6877" s="23">
        <v>6876</v>
      </c>
    </row>
    <row r="6878" spans="7:7" x14ac:dyDescent="0.3">
      <c r="G6878" s="23">
        <v>6877</v>
      </c>
    </row>
    <row r="6879" spans="7:7" x14ac:dyDescent="0.3">
      <c r="G6879" s="23">
        <v>6878</v>
      </c>
    </row>
    <row r="6880" spans="7:7" x14ac:dyDescent="0.3">
      <c r="G6880" s="23">
        <v>6879</v>
      </c>
    </row>
    <row r="6881" spans="7:7" x14ac:dyDescent="0.3">
      <c r="G6881" s="23">
        <v>6880</v>
      </c>
    </row>
    <row r="6882" spans="7:7" x14ac:dyDescent="0.3">
      <c r="G6882" s="23">
        <v>6881</v>
      </c>
    </row>
    <row r="6883" spans="7:7" x14ac:dyDescent="0.3">
      <c r="G6883" s="23">
        <v>6882</v>
      </c>
    </row>
    <row r="6884" spans="7:7" x14ac:dyDescent="0.3">
      <c r="G6884" s="23">
        <v>6883</v>
      </c>
    </row>
    <row r="6885" spans="7:7" x14ac:dyDescent="0.3">
      <c r="G6885" s="23">
        <v>6884</v>
      </c>
    </row>
    <row r="6886" spans="7:7" x14ac:dyDescent="0.3">
      <c r="G6886" s="23">
        <v>6885</v>
      </c>
    </row>
    <row r="6887" spans="7:7" x14ac:dyDescent="0.3">
      <c r="G6887" s="23">
        <v>6886</v>
      </c>
    </row>
    <row r="6888" spans="7:7" x14ac:dyDescent="0.3">
      <c r="G6888" s="23">
        <v>6887</v>
      </c>
    </row>
    <row r="6889" spans="7:7" x14ac:dyDescent="0.3">
      <c r="G6889" s="23">
        <v>6888</v>
      </c>
    </row>
    <row r="6890" spans="7:7" x14ac:dyDescent="0.3">
      <c r="G6890" s="23">
        <v>6889</v>
      </c>
    </row>
    <row r="6891" spans="7:7" x14ac:dyDescent="0.3">
      <c r="G6891" s="23">
        <v>6890</v>
      </c>
    </row>
    <row r="6892" spans="7:7" x14ac:dyDescent="0.3">
      <c r="G6892" s="23">
        <v>6891</v>
      </c>
    </row>
    <row r="6893" spans="7:7" x14ac:dyDescent="0.3">
      <c r="G6893" s="23">
        <v>6892</v>
      </c>
    </row>
    <row r="6894" spans="7:7" x14ac:dyDescent="0.3">
      <c r="G6894" s="23">
        <v>6893</v>
      </c>
    </row>
    <row r="6895" spans="7:7" x14ac:dyDescent="0.3">
      <c r="G6895" s="23">
        <v>6894</v>
      </c>
    </row>
    <row r="6896" spans="7:7" x14ac:dyDescent="0.3">
      <c r="G6896" s="23">
        <v>6895</v>
      </c>
    </row>
    <row r="6897" spans="7:7" x14ac:dyDescent="0.3">
      <c r="G6897" s="23">
        <v>6896</v>
      </c>
    </row>
    <row r="6898" spans="7:7" x14ac:dyDescent="0.3">
      <c r="G6898" s="23">
        <v>6897</v>
      </c>
    </row>
    <row r="6899" spans="7:7" x14ac:dyDescent="0.3">
      <c r="G6899" s="23">
        <v>6898</v>
      </c>
    </row>
    <row r="6900" spans="7:7" x14ac:dyDescent="0.3">
      <c r="G6900" s="23">
        <v>6899</v>
      </c>
    </row>
    <row r="6901" spans="7:7" x14ac:dyDescent="0.3">
      <c r="G6901" s="23">
        <v>6900</v>
      </c>
    </row>
    <row r="6902" spans="7:7" x14ac:dyDescent="0.3">
      <c r="G6902" s="23">
        <v>6901</v>
      </c>
    </row>
    <row r="6903" spans="7:7" x14ac:dyDescent="0.3">
      <c r="G6903" s="23">
        <v>6902</v>
      </c>
    </row>
    <row r="6904" spans="7:7" x14ac:dyDescent="0.3">
      <c r="G6904" s="23">
        <v>6903</v>
      </c>
    </row>
    <row r="6905" spans="7:7" x14ac:dyDescent="0.3">
      <c r="G6905" s="23">
        <v>6904</v>
      </c>
    </row>
    <row r="6906" spans="7:7" x14ac:dyDescent="0.3">
      <c r="G6906" s="23">
        <v>6905</v>
      </c>
    </row>
    <row r="6907" spans="7:7" x14ac:dyDescent="0.3">
      <c r="G6907" s="23">
        <v>6906</v>
      </c>
    </row>
    <row r="6908" spans="7:7" x14ac:dyDescent="0.3">
      <c r="G6908" s="23">
        <v>6907</v>
      </c>
    </row>
    <row r="6909" spans="7:7" x14ac:dyDescent="0.3">
      <c r="G6909" s="23">
        <v>6908</v>
      </c>
    </row>
    <row r="6910" spans="7:7" x14ac:dyDescent="0.3">
      <c r="G6910" s="23">
        <v>6909</v>
      </c>
    </row>
    <row r="6911" spans="7:7" x14ac:dyDescent="0.3">
      <c r="G6911" s="23">
        <v>6910</v>
      </c>
    </row>
    <row r="6912" spans="7:7" x14ac:dyDescent="0.3">
      <c r="G6912" s="23">
        <v>6911</v>
      </c>
    </row>
    <row r="6913" spans="7:7" x14ac:dyDescent="0.3">
      <c r="G6913" s="23">
        <v>6912</v>
      </c>
    </row>
    <row r="6914" spans="7:7" x14ac:dyDescent="0.3">
      <c r="G6914" s="23">
        <v>6913</v>
      </c>
    </row>
    <row r="6915" spans="7:7" x14ac:dyDescent="0.3">
      <c r="G6915" s="23">
        <v>6914</v>
      </c>
    </row>
    <row r="6916" spans="7:7" x14ac:dyDescent="0.3">
      <c r="G6916" s="23">
        <v>6915</v>
      </c>
    </row>
    <row r="6917" spans="7:7" x14ac:dyDescent="0.3">
      <c r="G6917" s="23">
        <v>6916</v>
      </c>
    </row>
    <row r="6918" spans="7:7" x14ac:dyDescent="0.3">
      <c r="G6918" s="23">
        <v>6917</v>
      </c>
    </row>
    <row r="6919" spans="7:7" x14ac:dyDescent="0.3">
      <c r="G6919" s="23">
        <v>6918</v>
      </c>
    </row>
    <row r="6920" spans="7:7" x14ac:dyDescent="0.3">
      <c r="G6920" s="23">
        <v>6919</v>
      </c>
    </row>
    <row r="6921" spans="7:7" x14ac:dyDescent="0.3">
      <c r="G6921" s="23">
        <v>6920</v>
      </c>
    </row>
    <row r="6922" spans="7:7" x14ac:dyDescent="0.3">
      <c r="G6922" s="23">
        <v>6921</v>
      </c>
    </row>
    <row r="6923" spans="7:7" x14ac:dyDescent="0.3">
      <c r="G6923" s="23">
        <v>6922</v>
      </c>
    </row>
    <row r="6924" spans="7:7" x14ac:dyDescent="0.3">
      <c r="G6924" s="23">
        <v>6923</v>
      </c>
    </row>
    <row r="6925" spans="7:7" x14ac:dyDescent="0.3">
      <c r="G6925" s="23">
        <v>6924</v>
      </c>
    </row>
    <row r="6926" spans="7:7" x14ac:dyDescent="0.3">
      <c r="G6926" s="23">
        <v>6925</v>
      </c>
    </row>
    <row r="6927" spans="7:7" x14ac:dyDescent="0.3">
      <c r="G6927" s="23">
        <v>6926</v>
      </c>
    </row>
    <row r="6928" spans="7:7" x14ac:dyDescent="0.3">
      <c r="G6928" s="23">
        <v>6927</v>
      </c>
    </row>
    <row r="6929" spans="7:7" x14ac:dyDescent="0.3">
      <c r="G6929" s="23">
        <v>6928</v>
      </c>
    </row>
    <row r="6930" spans="7:7" x14ac:dyDescent="0.3">
      <c r="G6930" s="23">
        <v>6929</v>
      </c>
    </row>
    <row r="6931" spans="7:7" x14ac:dyDescent="0.3">
      <c r="G6931" s="23">
        <v>6930</v>
      </c>
    </row>
    <row r="6932" spans="7:7" x14ac:dyDescent="0.3">
      <c r="G6932" s="23">
        <v>6931</v>
      </c>
    </row>
    <row r="6933" spans="7:7" x14ac:dyDescent="0.3">
      <c r="G6933" s="23">
        <v>6932</v>
      </c>
    </row>
    <row r="6934" spans="7:7" x14ac:dyDescent="0.3">
      <c r="G6934" s="23">
        <v>6933</v>
      </c>
    </row>
    <row r="6935" spans="7:7" x14ac:dyDescent="0.3">
      <c r="G6935" s="23">
        <v>6934</v>
      </c>
    </row>
    <row r="6936" spans="7:7" x14ac:dyDescent="0.3">
      <c r="G6936" s="23">
        <v>6935</v>
      </c>
    </row>
    <row r="6937" spans="7:7" x14ac:dyDescent="0.3">
      <c r="G6937" s="23">
        <v>6936</v>
      </c>
    </row>
    <row r="6938" spans="7:7" x14ac:dyDescent="0.3">
      <c r="G6938" s="23">
        <v>6937</v>
      </c>
    </row>
    <row r="6939" spans="7:7" x14ac:dyDescent="0.3">
      <c r="G6939" s="23">
        <v>6938</v>
      </c>
    </row>
    <row r="6940" spans="7:7" x14ac:dyDescent="0.3">
      <c r="G6940" s="23">
        <v>6939</v>
      </c>
    </row>
    <row r="6941" spans="7:7" x14ac:dyDescent="0.3">
      <c r="G6941" s="23">
        <v>6940</v>
      </c>
    </row>
    <row r="6942" spans="7:7" x14ac:dyDescent="0.3">
      <c r="G6942" s="23">
        <v>6941</v>
      </c>
    </row>
    <row r="6943" spans="7:7" x14ac:dyDescent="0.3">
      <c r="G6943" s="23">
        <v>6942</v>
      </c>
    </row>
    <row r="6944" spans="7:7" x14ac:dyDescent="0.3">
      <c r="G6944" s="23">
        <v>6943</v>
      </c>
    </row>
    <row r="6945" spans="7:7" x14ac:dyDescent="0.3">
      <c r="G6945" s="23">
        <v>6944</v>
      </c>
    </row>
    <row r="6946" spans="7:7" x14ac:dyDescent="0.3">
      <c r="G6946" s="23">
        <v>6945</v>
      </c>
    </row>
    <row r="6947" spans="7:7" x14ac:dyDescent="0.3">
      <c r="G6947" s="23">
        <v>6946</v>
      </c>
    </row>
    <row r="6948" spans="7:7" x14ac:dyDescent="0.3">
      <c r="G6948" s="23">
        <v>6947</v>
      </c>
    </row>
    <row r="6949" spans="7:7" x14ac:dyDescent="0.3">
      <c r="G6949" s="23">
        <v>6948</v>
      </c>
    </row>
    <row r="6950" spans="7:7" x14ac:dyDescent="0.3">
      <c r="G6950" s="23">
        <v>6949</v>
      </c>
    </row>
    <row r="6951" spans="7:7" x14ac:dyDescent="0.3">
      <c r="G6951" s="23">
        <v>6950</v>
      </c>
    </row>
    <row r="6952" spans="7:7" x14ac:dyDescent="0.3">
      <c r="G6952" s="23">
        <v>6951</v>
      </c>
    </row>
    <row r="6953" spans="7:7" x14ac:dyDescent="0.3">
      <c r="G6953" s="23">
        <v>6952</v>
      </c>
    </row>
    <row r="6954" spans="7:7" x14ac:dyDescent="0.3">
      <c r="G6954" s="23">
        <v>6953</v>
      </c>
    </row>
    <row r="6955" spans="7:7" x14ac:dyDescent="0.3">
      <c r="G6955" s="23">
        <v>6954</v>
      </c>
    </row>
    <row r="6956" spans="7:7" x14ac:dyDescent="0.3">
      <c r="G6956" s="23">
        <v>6955</v>
      </c>
    </row>
    <row r="6957" spans="7:7" x14ac:dyDescent="0.3">
      <c r="G6957" s="23">
        <v>6956</v>
      </c>
    </row>
    <row r="6958" spans="7:7" x14ac:dyDescent="0.3">
      <c r="G6958" s="23">
        <v>6957</v>
      </c>
    </row>
    <row r="6959" spans="7:7" x14ac:dyDescent="0.3">
      <c r="G6959" s="23">
        <v>6958</v>
      </c>
    </row>
    <row r="6960" spans="7:7" x14ac:dyDescent="0.3">
      <c r="G6960" s="23">
        <v>6959</v>
      </c>
    </row>
    <row r="6961" spans="7:7" x14ac:dyDescent="0.3">
      <c r="G6961" s="23">
        <v>6960</v>
      </c>
    </row>
    <row r="6962" spans="7:7" x14ac:dyDescent="0.3">
      <c r="G6962" s="23">
        <v>6961</v>
      </c>
    </row>
    <row r="6963" spans="7:7" x14ac:dyDescent="0.3">
      <c r="G6963" s="23">
        <v>6962</v>
      </c>
    </row>
    <row r="6964" spans="7:7" x14ac:dyDescent="0.3">
      <c r="G6964" s="23">
        <v>6963</v>
      </c>
    </row>
    <row r="6965" spans="7:7" x14ac:dyDescent="0.3">
      <c r="G6965" s="23">
        <v>6964</v>
      </c>
    </row>
    <row r="6966" spans="7:7" x14ac:dyDescent="0.3">
      <c r="G6966" s="23">
        <v>6965</v>
      </c>
    </row>
    <row r="6967" spans="7:7" x14ac:dyDescent="0.3">
      <c r="G6967" s="23">
        <v>6966</v>
      </c>
    </row>
    <row r="6968" spans="7:7" x14ac:dyDescent="0.3">
      <c r="G6968" s="23">
        <v>6967</v>
      </c>
    </row>
    <row r="6969" spans="7:7" x14ac:dyDescent="0.3">
      <c r="G6969" s="23">
        <v>6968</v>
      </c>
    </row>
    <row r="6970" spans="7:7" x14ac:dyDescent="0.3">
      <c r="G6970" s="23">
        <v>6969</v>
      </c>
    </row>
    <row r="6971" spans="7:7" x14ac:dyDescent="0.3">
      <c r="G6971" s="23">
        <v>6970</v>
      </c>
    </row>
    <row r="6972" spans="7:7" x14ac:dyDescent="0.3">
      <c r="G6972" s="23">
        <v>6971</v>
      </c>
    </row>
    <row r="6973" spans="7:7" x14ac:dyDescent="0.3">
      <c r="G6973" s="23">
        <v>6972</v>
      </c>
    </row>
    <row r="6974" spans="7:7" x14ac:dyDescent="0.3">
      <c r="G6974" s="23">
        <v>6973</v>
      </c>
    </row>
    <row r="6975" spans="7:7" x14ac:dyDescent="0.3">
      <c r="G6975" s="23">
        <v>6974</v>
      </c>
    </row>
    <row r="6976" spans="7:7" x14ac:dyDescent="0.3">
      <c r="G6976" s="23">
        <v>6975</v>
      </c>
    </row>
    <row r="6977" spans="7:7" x14ac:dyDescent="0.3">
      <c r="G6977" s="23">
        <v>6976</v>
      </c>
    </row>
    <row r="6978" spans="7:7" x14ac:dyDescent="0.3">
      <c r="G6978" s="23">
        <v>6977</v>
      </c>
    </row>
    <row r="6979" spans="7:7" x14ac:dyDescent="0.3">
      <c r="G6979" s="23">
        <v>6978</v>
      </c>
    </row>
    <row r="6980" spans="7:7" x14ac:dyDescent="0.3">
      <c r="G6980" s="23">
        <v>6979</v>
      </c>
    </row>
    <row r="6981" spans="7:7" x14ac:dyDescent="0.3">
      <c r="G6981" s="23">
        <v>6980</v>
      </c>
    </row>
    <row r="6982" spans="7:7" x14ac:dyDescent="0.3">
      <c r="G6982" s="23">
        <v>6981</v>
      </c>
    </row>
    <row r="6983" spans="7:7" x14ac:dyDescent="0.3">
      <c r="G6983" s="23">
        <v>6982</v>
      </c>
    </row>
    <row r="6984" spans="7:7" x14ac:dyDescent="0.3">
      <c r="G6984" s="23">
        <v>6983</v>
      </c>
    </row>
    <row r="6985" spans="7:7" x14ac:dyDescent="0.3">
      <c r="G6985" s="23">
        <v>6984</v>
      </c>
    </row>
    <row r="6986" spans="7:7" x14ac:dyDescent="0.3">
      <c r="G6986" s="23">
        <v>6985</v>
      </c>
    </row>
    <row r="6987" spans="7:7" x14ac:dyDescent="0.3">
      <c r="G6987" s="23">
        <v>6986</v>
      </c>
    </row>
    <row r="6988" spans="7:7" x14ac:dyDescent="0.3">
      <c r="G6988" s="23">
        <v>6987</v>
      </c>
    </row>
    <row r="6989" spans="7:7" x14ac:dyDescent="0.3">
      <c r="G6989" s="23">
        <v>6988</v>
      </c>
    </row>
    <row r="6990" spans="7:7" x14ac:dyDescent="0.3">
      <c r="G6990" s="23">
        <v>6989</v>
      </c>
    </row>
    <row r="6991" spans="7:7" x14ac:dyDescent="0.3">
      <c r="G6991" s="23">
        <v>6990</v>
      </c>
    </row>
    <row r="6992" spans="7:7" x14ac:dyDescent="0.3">
      <c r="G6992" s="23">
        <v>6991</v>
      </c>
    </row>
    <row r="6993" spans="7:7" x14ac:dyDescent="0.3">
      <c r="G6993" s="23">
        <v>6992</v>
      </c>
    </row>
    <row r="6994" spans="7:7" x14ac:dyDescent="0.3">
      <c r="G6994" s="23">
        <v>6993</v>
      </c>
    </row>
    <row r="6995" spans="7:7" x14ac:dyDescent="0.3">
      <c r="G6995" s="23">
        <v>6994</v>
      </c>
    </row>
    <row r="6996" spans="7:7" x14ac:dyDescent="0.3">
      <c r="G6996" s="23">
        <v>6995</v>
      </c>
    </row>
    <row r="6997" spans="7:7" x14ac:dyDescent="0.3">
      <c r="G6997" s="23">
        <v>6996</v>
      </c>
    </row>
    <row r="6998" spans="7:7" x14ac:dyDescent="0.3">
      <c r="G6998" s="23">
        <v>6997</v>
      </c>
    </row>
    <row r="6999" spans="7:7" x14ac:dyDescent="0.3">
      <c r="G6999" s="23">
        <v>6998</v>
      </c>
    </row>
    <row r="7000" spans="7:7" x14ac:dyDescent="0.3">
      <c r="G7000" s="23">
        <v>6999</v>
      </c>
    </row>
    <row r="7001" spans="7:7" x14ac:dyDescent="0.3">
      <c r="G7001" s="23">
        <v>7000</v>
      </c>
    </row>
    <row r="7002" spans="7:7" x14ac:dyDescent="0.3">
      <c r="G7002" s="23">
        <v>7001</v>
      </c>
    </row>
    <row r="7003" spans="7:7" x14ac:dyDescent="0.3">
      <c r="G7003" s="23">
        <v>7002</v>
      </c>
    </row>
    <row r="7004" spans="7:7" x14ac:dyDescent="0.3">
      <c r="G7004" s="23">
        <v>7003</v>
      </c>
    </row>
    <row r="7005" spans="7:7" x14ac:dyDescent="0.3">
      <c r="G7005" s="23">
        <v>7004</v>
      </c>
    </row>
    <row r="7006" spans="7:7" x14ac:dyDescent="0.3">
      <c r="G7006" s="23">
        <v>7005</v>
      </c>
    </row>
    <row r="7007" spans="7:7" x14ac:dyDescent="0.3">
      <c r="G7007" s="23">
        <v>7006</v>
      </c>
    </row>
    <row r="7008" spans="7:7" x14ac:dyDescent="0.3">
      <c r="G7008" s="23">
        <v>7007</v>
      </c>
    </row>
    <row r="7009" spans="7:7" x14ac:dyDescent="0.3">
      <c r="G7009" s="23">
        <v>7008</v>
      </c>
    </row>
    <row r="7010" spans="7:7" x14ac:dyDescent="0.3">
      <c r="G7010" s="23">
        <v>7009</v>
      </c>
    </row>
    <row r="7011" spans="7:7" x14ac:dyDescent="0.3">
      <c r="G7011" s="23">
        <v>7010</v>
      </c>
    </row>
    <row r="7012" spans="7:7" x14ac:dyDescent="0.3">
      <c r="G7012" s="23">
        <v>7011</v>
      </c>
    </row>
    <row r="7013" spans="7:7" x14ac:dyDescent="0.3">
      <c r="G7013" s="23">
        <v>7012</v>
      </c>
    </row>
    <row r="7014" spans="7:7" x14ac:dyDescent="0.3">
      <c r="G7014" s="23">
        <v>7013</v>
      </c>
    </row>
    <row r="7015" spans="7:7" x14ac:dyDescent="0.3">
      <c r="G7015" s="23">
        <v>7014</v>
      </c>
    </row>
    <row r="7016" spans="7:7" x14ac:dyDescent="0.3">
      <c r="G7016" s="23">
        <v>7015</v>
      </c>
    </row>
    <row r="7017" spans="7:7" x14ac:dyDescent="0.3">
      <c r="G7017" s="23">
        <v>7016</v>
      </c>
    </row>
    <row r="7018" spans="7:7" x14ac:dyDescent="0.3">
      <c r="G7018" s="23">
        <v>7017</v>
      </c>
    </row>
    <row r="7019" spans="7:7" x14ac:dyDescent="0.3">
      <c r="G7019" s="23">
        <v>7018</v>
      </c>
    </row>
    <row r="7020" spans="7:7" x14ac:dyDescent="0.3">
      <c r="G7020" s="23">
        <v>7019</v>
      </c>
    </row>
    <row r="7021" spans="7:7" x14ac:dyDescent="0.3">
      <c r="G7021" s="23">
        <v>7020</v>
      </c>
    </row>
    <row r="7022" spans="7:7" x14ac:dyDescent="0.3">
      <c r="G7022" s="23">
        <v>7021</v>
      </c>
    </row>
    <row r="7023" spans="7:7" x14ac:dyDescent="0.3">
      <c r="G7023" s="23">
        <v>7022</v>
      </c>
    </row>
    <row r="7024" spans="7:7" x14ac:dyDescent="0.3">
      <c r="G7024" s="23">
        <v>7023</v>
      </c>
    </row>
    <row r="7025" spans="7:7" x14ac:dyDescent="0.3">
      <c r="G7025" s="23">
        <v>7024</v>
      </c>
    </row>
    <row r="7026" spans="7:7" x14ac:dyDescent="0.3">
      <c r="G7026" s="23">
        <v>7025</v>
      </c>
    </row>
    <row r="7027" spans="7:7" x14ac:dyDescent="0.3">
      <c r="G7027" s="23">
        <v>7026</v>
      </c>
    </row>
    <row r="7028" spans="7:7" x14ac:dyDescent="0.3">
      <c r="G7028" s="23">
        <v>7027</v>
      </c>
    </row>
    <row r="7029" spans="7:7" x14ac:dyDescent="0.3">
      <c r="G7029" s="23">
        <v>7028</v>
      </c>
    </row>
    <row r="7030" spans="7:7" x14ac:dyDescent="0.3">
      <c r="G7030" s="23">
        <v>7029</v>
      </c>
    </row>
    <row r="7031" spans="7:7" x14ac:dyDescent="0.3">
      <c r="G7031" s="23">
        <v>7030</v>
      </c>
    </row>
    <row r="7032" spans="7:7" x14ac:dyDescent="0.3">
      <c r="G7032" s="23">
        <v>7031</v>
      </c>
    </row>
    <row r="7033" spans="7:7" x14ac:dyDescent="0.3">
      <c r="G7033" s="23">
        <v>7032</v>
      </c>
    </row>
    <row r="7034" spans="7:7" x14ac:dyDescent="0.3">
      <c r="G7034" s="23">
        <v>7033</v>
      </c>
    </row>
    <row r="7035" spans="7:7" x14ac:dyDescent="0.3">
      <c r="G7035" s="23">
        <v>7034</v>
      </c>
    </row>
    <row r="7036" spans="7:7" x14ac:dyDescent="0.3">
      <c r="G7036" s="23">
        <v>7035</v>
      </c>
    </row>
    <row r="7037" spans="7:7" x14ac:dyDescent="0.3">
      <c r="G7037" s="23">
        <v>7036</v>
      </c>
    </row>
    <row r="7038" spans="7:7" x14ac:dyDescent="0.3">
      <c r="G7038" s="23">
        <v>7037</v>
      </c>
    </row>
    <row r="7039" spans="7:7" x14ac:dyDescent="0.3">
      <c r="G7039" s="23">
        <v>7038</v>
      </c>
    </row>
    <row r="7040" spans="7:7" x14ac:dyDescent="0.3">
      <c r="G7040" s="23">
        <v>7039</v>
      </c>
    </row>
    <row r="7041" spans="7:7" x14ac:dyDescent="0.3">
      <c r="G7041" s="23">
        <v>7040</v>
      </c>
    </row>
    <row r="7042" spans="7:7" x14ac:dyDescent="0.3">
      <c r="G7042" s="23">
        <v>7041</v>
      </c>
    </row>
    <row r="7043" spans="7:7" x14ac:dyDescent="0.3">
      <c r="G7043" s="23">
        <v>7042</v>
      </c>
    </row>
    <row r="7044" spans="7:7" x14ac:dyDescent="0.3">
      <c r="G7044" s="23">
        <v>7043</v>
      </c>
    </row>
    <row r="7045" spans="7:7" x14ac:dyDescent="0.3">
      <c r="G7045" s="23">
        <v>7044</v>
      </c>
    </row>
    <row r="7046" spans="7:7" x14ac:dyDescent="0.3">
      <c r="G7046" s="23">
        <v>7045</v>
      </c>
    </row>
    <row r="7047" spans="7:7" x14ac:dyDescent="0.3">
      <c r="G7047" s="23">
        <v>7046</v>
      </c>
    </row>
    <row r="7048" spans="7:7" x14ac:dyDescent="0.3">
      <c r="G7048" s="23">
        <v>7047</v>
      </c>
    </row>
    <row r="7049" spans="7:7" x14ac:dyDescent="0.3">
      <c r="G7049" s="23">
        <v>7048</v>
      </c>
    </row>
    <row r="7050" spans="7:7" x14ac:dyDescent="0.3">
      <c r="G7050" s="23">
        <v>7049</v>
      </c>
    </row>
    <row r="7051" spans="7:7" x14ac:dyDescent="0.3">
      <c r="G7051" s="23">
        <v>7050</v>
      </c>
    </row>
    <row r="7052" spans="7:7" x14ac:dyDescent="0.3">
      <c r="G7052" s="23">
        <v>7051</v>
      </c>
    </row>
    <row r="7053" spans="7:7" x14ac:dyDescent="0.3">
      <c r="G7053" s="23">
        <v>7052</v>
      </c>
    </row>
    <row r="7054" spans="7:7" x14ac:dyDescent="0.3">
      <c r="G7054" s="23">
        <v>7053</v>
      </c>
    </row>
    <row r="7055" spans="7:7" x14ac:dyDescent="0.3">
      <c r="G7055" s="23">
        <v>7054</v>
      </c>
    </row>
    <row r="7056" spans="7:7" x14ac:dyDescent="0.3">
      <c r="G7056" s="23">
        <v>7055</v>
      </c>
    </row>
    <row r="7057" spans="7:7" x14ac:dyDescent="0.3">
      <c r="G7057" s="23">
        <v>7056</v>
      </c>
    </row>
    <row r="7058" spans="7:7" x14ac:dyDescent="0.3">
      <c r="G7058" s="23">
        <v>7057</v>
      </c>
    </row>
    <row r="7059" spans="7:7" x14ac:dyDescent="0.3">
      <c r="G7059" s="23">
        <v>7058</v>
      </c>
    </row>
    <row r="7060" spans="7:7" x14ac:dyDescent="0.3">
      <c r="G7060" s="23">
        <v>7059</v>
      </c>
    </row>
    <row r="7061" spans="7:7" x14ac:dyDescent="0.3">
      <c r="G7061" s="23">
        <v>7060</v>
      </c>
    </row>
    <row r="7062" spans="7:7" x14ac:dyDescent="0.3">
      <c r="G7062" s="23">
        <v>7061</v>
      </c>
    </row>
    <row r="7063" spans="7:7" x14ac:dyDescent="0.3">
      <c r="G7063" s="23">
        <v>7062</v>
      </c>
    </row>
    <row r="7064" spans="7:7" x14ac:dyDescent="0.3">
      <c r="G7064" s="23">
        <v>7063</v>
      </c>
    </row>
    <row r="7065" spans="7:7" x14ac:dyDescent="0.3">
      <c r="G7065" s="23">
        <v>7064</v>
      </c>
    </row>
    <row r="7066" spans="7:7" x14ac:dyDescent="0.3">
      <c r="G7066" s="23">
        <v>7065</v>
      </c>
    </row>
    <row r="7067" spans="7:7" x14ac:dyDescent="0.3">
      <c r="G7067" s="23">
        <v>7066</v>
      </c>
    </row>
    <row r="7068" spans="7:7" x14ac:dyDescent="0.3">
      <c r="G7068" s="23">
        <v>7067</v>
      </c>
    </row>
    <row r="7069" spans="7:7" x14ac:dyDescent="0.3">
      <c r="G7069" s="23">
        <v>7068</v>
      </c>
    </row>
    <row r="7070" spans="7:7" x14ac:dyDescent="0.3">
      <c r="G7070" s="23">
        <v>7069</v>
      </c>
    </row>
    <row r="7071" spans="7:7" x14ac:dyDescent="0.3">
      <c r="G7071" s="23">
        <v>7070</v>
      </c>
    </row>
    <row r="7072" spans="7:7" x14ac:dyDescent="0.3">
      <c r="G7072" s="23">
        <v>7071</v>
      </c>
    </row>
    <row r="7073" spans="7:7" x14ac:dyDescent="0.3">
      <c r="G7073" s="23">
        <v>7072</v>
      </c>
    </row>
    <row r="7074" spans="7:7" x14ac:dyDescent="0.3">
      <c r="G7074" s="23">
        <v>7073</v>
      </c>
    </row>
    <row r="7075" spans="7:7" x14ac:dyDescent="0.3">
      <c r="G7075" s="23">
        <v>7074</v>
      </c>
    </row>
    <row r="7076" spans="7:7" x14ac:dyDescent="0.3">
      <c r="G7076" s="23">
        <v>7075</v>
      </c>
    </row>
    <row r="7077" spans="7:7" x14ac:dyDescent="0.3">
      <c r="G7077" s="23">
        <v>7076</v>
      </c>
    </row>
    <row r="7078" spans="7:7" x14ac:dyDescent="0.3">
      <c r="G7078" s="23">
        <v>7077</v>
      </c>
    </row>
    <row r="7079" spans="7:7" x14ac:dyDescent="0.3">
      <c r="G7079" s="23">
        <v>7078</v>
      </c>
    </row>
    <row r="7080" spans="7:7" x14ac:dyDescent="0.3">
      <c r="G7080" s="23">
        <v>7079</v>
      </c>
    </row>
    <row r="7081" spans="7:7" x14ac:dyDescent="0.3">
      <c r="G7081" s="23">
        <v>7080</v>
      </c>
    </row>
    <row r="7082" spans="7:7" x14ac:dyDescent="0.3">
      <c r="G7082" s="23">
        <v>7081</v>
      </c>
    </row>
    <row r="7083" spans="7:7" x14ac:dyDescent="0.3">
      <c r="G7083" s="23">
        <v>7082</v>
      </c>
    </row>
    <row r="7084" spans="7:7" x14ac:dyDescent="0.3">
      <c r="G7084" s="23">
        <v>7083</v>
      </c>
    </row>
    <row r="7085" spans="7:7" x14ac:dyDescent="0.3">
      <c r="G7085" s="23">
        <v>7084</v>
      </c>
    </row>
    <row r="7086" spans="7:7" x14ac:dyDescent="0.3">
      <c r="G7086" s="23">
        <v>7085</v>
      </c>
    </row>
    <row r="7087" spans="7:7" x14ac:dyDescent="0.3">
      <c r="G7087" s="23">
        <v>7086</v>
      </c>
    </row>
    <row r="7088" spans="7:7" x14ac:dyDescent="0.3">
      <c r="G7088" s="23">
        <v>7087</v>
      </c>
    </row>
    <row r="7089" spans="7:7" x14ac:dyDescent="0.3">
      <c r="G7089" s="23">
        <v>7088</v>
      </c>
    </row>
    <row r="7090" spans="7:7" x14ac:dyDescent="0.3">
      <c r="G7090" s="23">
        <v>7089</v>
      </c>
    </row>
    <row r="7091" spans="7:7" x14ac:dyDescent="0.3">
      <c r="G7091" s="23">
        <v>7090</v>
      </c>
    </row>
    <row r="7092" spans="7:7" x14ac:dyDescent="0.3">
      <c r="G7092" s="23">
        <v>7091</v>
      </c>
    </row>
    <row r="7093" spans="7:7" x14ac:dyDescent="0.3">
      <c r="G7093" s="23">
        <v>7092</v>
      </c>
    </row>
    <row r="7094" spans="7:7" x14ac:dyDescent="0.3">
      <c r="G7094" s="23">
        <v>7093</v>
      </c>
    </row>
    <row r="7095" spans="7:7" x14ac:dyDescent="0.3">
      <c r="G7095" s="23">
        <v>7094</v>
      </c>
    </row>
    <row r="7096" spans="7:7" x14ac:dyDescent="0.3">
      <c r="G7096" s="23">
        <v>7095</v>
      </c>
    </row>
    <row r="7097" spans="7:7" x14ac:dyDescent="0.3">
      <c r="G7097" s="23">
        <v>7096</v>
      </c>
    </row>
    <row r="7098" spans="7:7" x14ac:dyDescent="0.3">
      <c r="G7098" s="23">
        <v>7097</v>
      </c>
    </row>
    <row r="7099" spans="7:7" x14ac:dyDescent="0.3">
      <c r="G7099" s="23">
        <v>7098</v>
      </c>
    </row>
    <row r="7100" spans="7:7" x14ac:dyDescent="0.3">
      <c r="G7100" s="23">
        <v>7099</v>
      </c>
    </row>
    <row r="7101" spans="7:7" x14ac:dyDescent="0.3">
      <c r="G7101" s="23">
        <v>7100</v>
      </c>
    </row>
    <row r="7102" spans="7:7" x14ac:dyDescent="0.3">
      <c r="G7102" s="23">
        <v>7101</v>
      </c>
    </row>
    <row r="7103" spans="7:7" x14ac:dyDescent="0.3">
      <c r="G7103" s="23">
        <v>7102</v>
      </c>
    </row>
    <row r="7104" spans="7:7" x14ac:dyDescent="0.3">
      <c r="G7104" s="23">
        <v>7103</v>
      </c>
    </row>
    <row r="7105" spans="7:7" x14ac:dyDescent="0.3">
      <c r="G7105" s="23">
        <v>7104</v>
      </c>
    </row>
    <row r="7106" spans="7:7" x14ac:dyDescent="0.3">
      <c r="G7106" s="23">
        <v>7105</v>
      </c>
    </row>
    <row r="7107" spans="7:7" x14ac:dyDescent="0.3">
      <c r="G7107" s="23">
        <v>7106</v>
      </c>
    </row>
    <row r="7108" spans="7:7" x14ac:dyDescent="0.3">
      <c r="G7108" s="23">
        <v>7107</v>
      </c>
    </row>
    <row r="7109" spans="7:7" x14ac:dyDescent="0.3">
      <c r="G7109" s="23">
        <v>7108</v>
      </c>
    </row>
    <row r="7110" spans="7:7" x14ac:dyDescent="0.3">
      <c r="G7110" s="23">
        <v>7109</v>
      </c>
    </row>
    <row r="7111" spans="7:7" x14ac:dyDescent="0.3">
      <c r="G7111" s="23">
        <v>7110</v>
      </c>
    </row>
    <row r="7112" spans="7:7" x14ac:dyDescent="0.3">
      <c r="G7112" s="23">
        <v>7111</v>
      </c>
    </row>
    <row r="7113" spans="7:7" x14ac:dyDescent="0.3">
      <c r="G7113" s="23">
        <v>7112</v>
      </c>
    </row>
    <row r="7114" spans="7:7" x14ac:dyDescent="0.3">
      <c r="G7114" s="23">
        <v>7113</v>
      </c>
    </row>
    <row r="7115" spans="7:7" x14ac:dyDescent="0.3">
      <c r="G7115" s="23">
        <v>7114</v>
      </c>
    </row>
    <row r="7116" spans="7:7" x14ac:dyDescent="0.3">
      <c r="G7116" s="23">
        <v>7115</v>
      </c>
    </row>
    <row r="7117" spans="7:7" x14ac:dyDescent="0.3">
      <c r="G7117" s="23">
        <v>7116</v>
      </c>
    </row>
    <row r="7118" spans="7:7" x14ac:dyDescent="0.3">
      <c r="G7118" s="23">
        <v>7117</v>
      </c>
    </row>
    <row r="7119" spans="7:7" x14ac:dyDescent="0.3">
      <c r="G7119" s="23">
        <v>7118</v>
      </c>
    </row>
    <row r="7120" spans="7:7" x14ac:dyDescent="0.3">
      <c r="G7120" s="23">
        <v>7119</v>
      </c>
    </row>
    <row r="7121" spans="7:7" x14ac:dyDescent="0.3">
      <c r="G7121" s="23">
        <v>7120</v>
      </c>
    </row>
    <row r="7122" spans="7:7" x14ac:dyDescent="0.3">
      <c r="G7122" s="23">
        <v>7121</v>
      </c>
    </row>
    <row r="7123" spans="7:7" x14ac:dyDescent="0.3">
      <c r="G7123" s="23">
        <v>7122</v>
      </c>
    </row>
    <row r="7124" spans="7:7" x14ac:dyDescent="0.3">
      <c r="G7124" s="23">
        <v>7123</v>
      </c>
    </row>
    <row r="7125" spans="7:7" x14ac:dyDescent="0.3">
      <c r="G7125" s="23">
        <v>7124</v>
      </c>
    </row>
    <row r="7126" spans="7:7" x14ac:dyDescent="0.3">
      <c r="G7126" s="23">
        <v>7125</v>
      </c>
    </row>
    <row r="7127" spans="7:7" x14ac:dyDescent="0.3">
      <c r="G7127" s="23">
        <v>7126</v>
      </c>
    </row>
    <row r="7128" spans="7:7" x14ac:dyDescent="0.3">
      <c r="G7128" s="23">
        <v>7127</v>
      </c>
    </row>
    <row r="7129" spans="7:7" x14ac:dyDescent="0.3">
      <c r="G7129" s="23">
        <v>7128</v>
      </c>
    </row>
    <row r="7130" spans="7:7" x14ac:dyDescent="0.3">
      <c r="G7130" s="23">
        <v>7129</v>
      </c>
    </row>
    <row r="7131" spans="7:7" x14ac:dyDescent="0.3">
      <c r="G7131" s="23">
        <v>7130</v>
      </c>
    </row>
    <row r="7132" spans="7:7" x14ac:dyDescent="0.3">
      <c r="G7132" s="23">
        <v>7131</v>
      </c>
    </row>
    <row r="7133" spans="7:7" x14ac:dyDescent="0.3">
      <c r="G7133" s="23">
        <v>7132</v>
      </c>
    </row>
    <row r="7134" spans="7:7" x14ac:dyDescent="0.3">
      <c r="G7134" s="23">
        <v>7133</v>
      </c>
    </row>
    <row r="7135" spans="7:7" x14ac:dyDescent="0.3">
      <c r="G7135" s="23">
        <v>7134</v>
      </c>
    </row>
    <row r="7136" spans="7:7" x14ac:dyDescent="0.3">
      <c r="G7136" s="23">
        <v>7135</v>
      </c>
    </row>
    <row r="7137" spans="7:7" x14ac:dyDescent="0.3">
      <c r="G7137" s="23">
        <v>7136</v>
      </c>
    </row>
    <row r="7138" spans="7:7" x14ac:dyDescent="0.3">
      <c r="G7138" s="23">
        <v>7137</v>
      </c>
    </row>
    <row r="7139" spans="7:7" x14ac:dyDescent="0.3">
      <c r="G7139" s="23">
        <v>7138</v>
      </c>
    </row>
    <row r="7140" spans="7:7" x14ac:dyDescent="0.3">
      <c r="G7140" s="23">
        <v>7139</v>
      </c>
    </row>
    <row r="7141" spans="7:7" x14ac:dyDescent="0.3">
      <c r="G7141" s="23">
        <v>7140</v>
      </c>
    </row>
    <row r="7142" spans="7:7" x14ac:dyDescent="0.3">
      <c r="G7142" s="23">
        <v>7141</v>
      </c>
    </row>
    <row r="7143" spans="7:7" x14ac:dyDescent="0.3">
      <c r="G7143" s="23">
        <v>7142</v>
      </c>
    </row>
    <row r="7144" spans="7:7" x14ac:dyDescent="0.3">
      <c r="G7144" s="23">
        <v>7143</v>
      </c>
    </row>
    <row r="7145" spans="7:7" x14ac:dyDescent="0.3">
      <c r="G7145" s="23">
        <v>7144</v>
      </c>
    </row>
    <row r="7146" spans="7:7" x14ac:dyDescent="0.3">
      <c r="G7146" s="23">
        <v>7145</v>
      </c>
    </row>
    <row r="7147" spans="7:7" x14ac:dyDescent="0.3">
      <c r="G7147" s="23">
        <v>7146</v>
      </c>
    </row>
    <row r="7148" spans="7:7" x14ac:dyDescent="0.3">
      <c r="G7148" s="23">
        <v>7147</v>
      </c>
    </row>
    <row r="7149" spans="7:7" x14ac:dyDescent="0.3">
      <c r="G7149" s="23">
        <v>7148</v>
      </c>
    </row>
    <row r="7150" spans="7:7" x14ac:dyDescent="0.3">
      <c r="G7150" s="23">
        <v>7149</v>
      </c>
    </row>
    <row r="7151" spans="7:7" x14ac:dyDescent="0.3">
      <c r="G7151" s="23">
        <v>7150</v>
      </c>
    </row>
    <row r="7152" spans="7:7" x14ac:dyDescent="0.3">
      <c r="G7152" s="23">
        <v>7151</v>
      </c>
    </row>
    <row r="7153" spans="7:7" x14ac:dyDescent="0.3">
      <c r="G7153" s="23">
        <v>7152</v>
      </c>
    </row>
    <row r="7154" spans="7:7" x14ac:dyDescent="0.3">
      <c r="G7154" s="23">
        <v>7153</v>
      </c>
    </row>
    <row r="7155" spans="7:7" x14ac:dyDescent="0.3">
      <c r="G7155" s="23">
        <v>7154</v>
      </c>
    </row>
    <row r="7156" spans="7:7" x14ac:dyDescent="0.3">
      <c r="G7156" s="23">
        <v>7155</v>
      </c>
    </row>
    <row r="7157" spans="7:7" x14ac:dyDescent="0.3">
      <c r="G7157" s="23">
        <v>7156</v>
      </c>
    </row>
    <row r="7158" spans="7:7" x14ac:dyDescent="0.3">
      <c r="G7158" s="23">
        <v>7157</v>
      </c>
    </row>
    <row r="7159" spans="7:7" x14ac:dyDescent="0.3">
      <c r="G7159" s="23">
        <v>7158</v>
      </c>
    </row>
    <row r="7160" spans="7:7" x14ac:dyDescent="0.3">
      <c r="G7160" s="23">
        <v>7159</v>
      </c>
    </row>
    <row r="7161" spans="7:7" x14ac:dyDescent="0.3">
      <c r="G7161" s="23">
        <v>7160</v>
      </c>
    </row>
    <row r="7162" spans="7:7" x14ac:dyDescent="0.3">
      <c r="G7162" s="23">
        <v>7161</v>
      </c>
    </row>
    <row r="7163" spans="7:7" x14ac:dyDescent="0.3">
      <c r="G7163" s="23">
        <v>7162</v>
      </c>
    </row>
    <row r="7164" spans="7:7" x14ac:dyDescent="0.3">
      <c r="G7164" s="23">
        <v>7163</v>
      </c>
    </row>
    <row r="7165" spans="7:7" x14ac:dyDescent="0.3">
      <c r="G7165" s="23">
        <v>7164</v>
      </c>
    </row>
    <row r="7166" spans="7:7" x14ac:dyDescent="0.3">
      <c r="G7166" s="23">
        <v>7165</v>
      </c>
    </row>
    <row r="7167" spans="7:7" x14ac:dyDescent="0.3">
      <c r="G7167" s="23">
        <v>7166</v>
      </c>
    </row>
    <row r="7168" spans="7:7" x14ac:dyDescent="0.3">
      <c r="G7168" s="23">
        <v>7167</v>
      </c>
    </row>
    <row r="7169" spans="7:7" x14ac:dyDescent="0.3">
      <c r="G7169" s="23">
        <v>7168</v>
      </c>
    </row>
    <row r="7170" spans="7:7" x14ac:dyDescent="0.3">
      <c r="G7170" s="23">
        <v>7169</v>
      </c>
    </row>
    <row r="7171" spans="7:7" x14ac:dyDescent="0.3">
      <c r="G7171" s="23">
        <v>7170</v>
      </c>
    </row>
    <row r="7172" spans="7:7" x14ac:dyDescent="0.3">
      <c r="G7172" s="23">
        <v>7171</v>
      </c>
    </row>
    <row r="7173" spans="7:7" x14ac:dyDescent="0.3">
      <c r="G7173" s="23">
        <v>7172</v>
      </c>
    </row>
    <row r="7174" spans="7:7" x14ac:dyDescent="0.3">
      <c r="G7174" s="23">
        <v>7173</v>
      </c>
    </row>
    <row r="7175" spans="7:7" x14ac:dyDescent="0.3">
      <c r="G7175" s="23">
        <v>7174</v>
      </c>
    </row>
    <row r="7176" spans="7:7" x14ac:dyDescent="0.3">
      <c r="G7176" s="23">
        <v>7175</v>
      </c>
    </row>
    <row r="7177" spans="7:7" x14ac:dyDescent="0.3">
      <c r="G7177" s="23">
        <v>7176</v>
      </c>
    </row>
    <row r="7178" spans="7:7" x14ac:dyDescent="0.3">
      <c r="G7178" s="23">
        <v>7177</v>
      </c>
    </row>
    <row r="7179" spans="7:7" x14ac:dyDescent="0.3">
      <c r="G7179" s="23">
        <v>7178</v>
      </c>
    </row>
    <row r="7180" spans="7:7" x14ac:dyDescent="0.3">
      <c r="G7180" s="23">
        <v>7179</v>
      </c>
    </row>
    <row r="7181" spans="7:7" x14ac:dyDescent="0.3">
      <c r="G7181" s="23">
        <v>7180</v>
      </c>
    </row>
    <row r="7182" spans="7:7" x14ac:dyDescent="0.3">
      <c r="G7182" s="23">
        <v>7181</v>
      </c>
    </row>
    <row r="7183" spans="7:7" x14ac:dyDescent="0.3">
      <c r="G7183" s="23">
        <v>7182</v>
      </c>
    </row>
    <row r="7184" spans="7:7" x14ac:dyDescent="0.3">
      <c r="G7184" s="23">
        <v>7183</v>
      </c>
    </row>
    <row r="7185" spans="7:7" x14ac:dyDescent="0.3">
      <c r="G7185" s="23">
        <v>7184</v>
      </c>
    </row>
    <row r="7186" spans="7:7" x14ac:dyDescent="0.3">
      <c r="G7186" s="23">
        <v>7185</v>
      </c>
    </row>
    <row r="7187" spans="7:7" x14ac:dyDescent="0.3">
      <c r="G7187" s="23">
        <v>7186</v>
      </c>
    </row>
    <row r="7188" spans="7:7" x14ac:dyDescent="0.3">
      <c r="G7188" s="23">
        <v>7187</v>
      </c>
    </row>
    <row r="7189" spans="7:7" x14ac:dyDescent="0.3">
      <c r="G7189" s="23">
        <v>7188</v>
      </c>
    </row>
    <row r="7190" spans="7:7" x14ac:dyDescent="0.3">
      <c r="G7190" s="23">
        <v>7189</v>
      </c>
    </row>
    <row r="7191" spans="7:7" x14ac:dyDescent="0.3">
      <c r="G7191" s="23">
        <v>7190</v>
      </c>
    </row>
    <row r="7192" spans="7:7" x14ac:dyDescent="0.3">
      <c r="G7192" s="23">
        <v>7191</v>
      </c>
    </row>
    <row r="7193" spans="7:7" x14ac:dyDescent="0.3">
      <c r="G7193" s="23">
        <v>7192</v>
      </c>
    </row>
    <row r="7194" spans="7:7" x14ac:dyDescent="0.3">
      <c r="G7194" s="23">
        <v>7193</v>
      </c>
    </row>
    <row r="7195" spans="7:7" x14ac:dyDescent="0.3">
      <c r="G7195" s="23">
        <v>7194</v>
      </c>
    </row>
    <row r="7196" spans="7:7" x14ac:dyDescent="0.3">
      <c r="G7196" s="23">
        <v>7195</v>
      </c>
    </row>
    <row r="7197" spans="7:7" x14ac:dyDescent="0.3">
      <c r="G7197" s="23">
        <v>7196</v>
      </c>
    </row>
    <row r="7198" spans="7:7" x14ac:dyDescent="0.3">
      <c r="G7198" s="23">
        <v>7197</v>
      </c>
    </row>
    <row r="7199" spans="7:7" x14ac:dyDescent="0.3">
      <c r="G7199" s="23">
        <v>7198</v>
      </c>
    </row>
    <row r="7200" spans="7:7" x14ac:dyDescent="0.3">
      <c r="G7200" s="23">
        <v>7199</v>
      </c>
    </row>
    <row r="7201" spans="7:7" x14ac:dyDescent="0.3">
      <c r="G7201" s="23">
        <v>7200</v>
      </c>
    </row>
    <row r="7202" spans="7:7" x14ac:dyDescent="0.3">
      <c r="G7202" s="23">
        <v>7201</v>
      </c>
    </row>
    <row r="7203" spans="7:7" x14ac:dyDescent="0.3">
      <c r="G7203" s="23">
        <v>7202</v>
      </c>
    </row>
    <row r="7204" spans="7:7" x14ac:dyDescent="0.3">
      <c r="G7204" s="23">
        <v>7203</v>
      </c>
    </row>
    <row r="7205" spans="7:7" x14ac:dyDescent="0.3">
      <c r="G7205" s="23">
        <v>7204</v>
      </c>
    </row>
    <row r="7206" spans="7:7" x14ac:dyDescent="0.3">
      <c r="G7206" s="23">
        <v>7205</v>
      </c>
    </row>
    <row r="7207" spans="7:7" x14ac:dyDescent="0.3">
      <c r="G7207" s="23">
        <v>7206</v>
      </c>
    </row>
    <row r="7208" spans="7:7" x14ac:dyDescent="0.3">
      <c r="G7208" s="23">
        <v>7207</v>
      </c>
    </row>
    <row r="7209" spans="7:7" x14ac:dyDescent="0.3">
      <c r="G7209" s="23">
        <v>7208</v>
      </c>
    </row>
    <row r="7210" spans="7:7" x14ac:dyDescent="0.3">
      <c r="G7210" s="23">
        <v>7209</v>
      </c>
    </row>
    <row r="7211" spans="7:7" x14ac:dyDescent="0.3">
      <c r="G7211" s="23">
        <v>7210</v>
      </c>
    </row>
    <row r="7212" spans="7:7" x14ac:dyDescent="0.3">
      <c r="G7212" s="23">
        <v>7211</v>
      </c>
    </row>
    <row r="7213" spans="7:7" x14ac:dyDescent="0.3">
      <c r="G7213" s="23">
        <v>7212</v>
      </c>
    </row>
    <row r="7214" spans="7:7" x14ac:dyDescent="0.3">
      <c r="G7214" s="23">
        <v>7213</v>
      </c>
    </row>
    <row r="7215" spans="7:7" x14ac:dyDescent="0.3">
      <c r="G7215" s="23">
        <v>7214</v>
      </c>
    </row>
    <row r="7216" spans="7:7" x14ac:dyDescent="0.3">
      <c r="G7216" s="23">
        <v>7215</v>
      </c>
    </row>
    <row r="7217" spans="7:7" x14ac:dyDescent="0.3">
      <c r="G7217" s="23">
        <v>7216</v>
      </c>
    </row>
    <row r="7218" spans="7:7" x14ac:dyDescent="0.3">
      <c r="G7218" s="23">
        <v>7217</v>
      </c>
    </row>
    <row r="7219" spans="7:7" x14ac:dyDescent="0.3">
      <c r="G7219" s="23">
        <v>7218</v>
      </c>
    </row>
    <row r="7220" spans="7:7" x14ac:dyDescent="0.3">
      <c r="G7220" s="23">
        <v>7219</v>
      </c>
    </row>
    <row r="7221" spans="7:7" x14ac:dyDescent="0.3">
      <c r="G7221" s="23">
        <v>7220</v>
      </c>
    </row>
    <row r="7222" spans="7:7" x14ac:dyDescent="0.3">
      <c r="G7222" s="23">
        <v>7221</v>
      </c>
    </row>
    <row r="7223" spans="7:7" x14ac:dyDescent="0.3">
      <c r="G7223" s="23">
        <v>7222</v>
      </c>
    </row>
    <row r="7224" spans="7:7" x14ac:dyDescent="0.3">
      <c r="G7224" s="23">
        <v>7223</v>
      </c>
    </row>
    <row r="7225" spans="7:7" x14ac:dyDescent="0.3">
      <c r="G7225" s="23">
        <v>7224</v>
      </c>
    </row>
    <row r="7226" spans="7:7" x14ac:dyDescent="0.3">
      <c r="G7226" s="23">
        <v>7225</v>
      </c>
    </row>
    <row r="7227" spans="7:7" x14ac:dyDescent="0.3">
      <c r="G7227" s="23">
        <v>7226</v>
      </c>
    </row>
    <row r="7228" spans="7:7" x14ac:dyDescent="0.3">
      <c r="G7228" s="23">
        <v>7227</v>
      </c>
    </row>
    <row r="7229" spans="7:7" x14ac:dyDescent="0.3">
      <c r="G7229" s="23">
        <v>7228</v>
      </c>
    </row>
    <row r="7230" spans="7:7" x14ac:dyDescent="0.3">
      <c r="G7230" s="23">
        <v>7229</v>
      </c>
    </row>
    <row r="7231" spans="7:7" x14ac:dyDescent="0.3">
      <c r="G7231" s="23">
        <v>7230</v>
      </c>
    </row>
    <row r="7232" spans="7:7" x14ac:dyDescent="0.3">
      <c r="G7232" s="23">
        <v>7231</v>
      </c>
    </row>
    <row r="7233" spans="7:7" x14ac:dyDescent="0.3">
      <c r="G7233" s="23">
        <v>7232</v>
      </c>
    </row>
    <row r="7234" spans="7:7" x14ac:dyDescent="0.3">
      <c r="G7234" s="23">
        <v>7233</v>
      </c>
    </row>
    <row r="7235" spans="7:7" x14ac:dyDescent="0.3">
      <c r="G7235" s="23">
        <v>7234</v>
      </c>
    </row>
    <row r="7236" spans="7:7" x14ac:dyDescent="0.3">
      <c r="G7236" s="23">
        <v>7235</v>
      </c>
    </row>
    <row r="7237" spans="7:7" x14ac:dyDescent="0.3">
      <c r="G7237" s="23">
        <v>7236</v>
      </c>
    </row>
    <row r="7238" spans="7:7" x14ac:dyDescent="0.3">
      <c r="G7238" s="23">
        <v>7237</v>
      </c>
    </row>
    <row r="7239" spans="7:7" x14ac:dyDescent="0.3">
      <c r="G7239" s="23">
        <v>7238</v>
      </c>
    </row>
    <row r="7240" spans="7:7" x14ac:dyDescent="0.3">
      <c r="G7240" s="23">
        <v>7239</v>
      </c>
    </row>
    <row r="7241" spans="7:7" x14ac:dyDescent="0.3">
      <c r="G7241" s="23">
        <v>7240</v>
      </c>
    </row>
    <row r="7242" spans="7:7" x14ac:dyDescent="0.3">
      <c r="G7242" s="23">
        <v>7241</v>
      </c>
    </row>
    <row r="7243" spans="7:7" x14ac:dyDescent="0.3">
      <c r="G7243" s="23">
        <v>7242</v>
      </c>
    </row>
    <row r="7244" spans="7:7" x14ac:dyDescent="0.3">
      <c r="G7244" s="23">
        <v>7243</v>
      </c>
    </row>
    <row r="7245" spans="7:7" x14ac:dyDescent="0.3">
      <c r="G7245" s="23">
        <v>7244</v>
      </c>
    </row>
    <row r="7246" spans="7:7" x14ac:dyDescent="0.3">
      <c r="G7246" s="23">
        <v>7245</v>
      </c>
    </row>
    <row r="7247" spans="7:7" x14ac:dyDescent="0.3">
      <c r="G7247" s="23">
        <v>7246</v>
      </c>
    </row>
    <row r="7248" spans="7:7" x14ac:dyDescent="0.3">
      <c r="G7248" s="23">
        <v>7247</v>
      </c>
    </row>
    <row r="7249" spans="7:7" x14ac:dyDescent="0.3">
      <c r="G7249" s="23">
        <v>7248</v>
      </c>
    </row>
    <row r="7250" spans="7:7" x14ac:dyDescent="0.3">
      <c r="G7250" s="23">
        <v>7249</v>
      </c>
    </row>
    <row r="7251" spans="7:7" x14ac:dyDescent="0.3">
      <c r="G7251" s="23">
        <v>7250</v>
      </c>
    </row>
    <row r="7252" spans="7:7" x14ac:dyDescent="0.3">
      <c r="G7252" s="23">
        <v>7251</v>
      </c>
    </row>
    <row r="7253" spans="7:7" x14ac:dyDescent="0.3">
      <c r="G7253" s="23">
        <v>7252</v>
      </c>
    </row>
    <row r="7254" spans="7:7" x14ac:dyDescent="0.3">
      <c r="G7254" s="23">
        <v>7253</v>
      </c>
    </row>
    <row r="7255" spans="7:7" x14ac:dyDescent="0.3">
      <c r="G7255" s="23">
        <v>7254</v>
      </c>
    </row>
    <row r="7256" spans="7:7" x14ac:dyDescent="0.3">
      <c r="G7256" s="23">
        <v>7255</v>
      </c>
    </row>
    <row r="7257" spans="7:7" x14ac:dyDescent="0.3">
      <c r="G7257" s="23">
        <v>7256</v>
      </c>
    </row>
    <row r="7258" spans="7:7" x14ac:dyDescent="0.3">
      <c r="G7258" s="23">
        <v>7257</v>
      </c>
    </row>
    <row r="7259" spans="7:7" x14ac:dyDescent="0.3">
      <c r="G7259" s="23">
        <v>7258</v>
      </c>
    </row>
    <row r="7260" spans="7:7" x14ac:dyDescent="0.3">
      <c r="G7260" s="23">
        <v>7259</v>
      </c>
    </row>
    <row r="7261" spans="7:7" x14ac:dyDescent="0.3">
      <c r="G7261" s="23">
        <v>7260</v>
      </c>
    </row>
    <row r="7262" spans="7:7" x14ac:dyDescent="0.3">
      <c r="G7262" s="23">
        <v>7261</v>
      </c>
    </row>
    <row r="7263" spans="7:7" x14ac:dyDescent="0.3">
      <c r="G7263" s="23">
        <v>7262</v>
      </c>
    </row>
    <row r="7264" spans="7:7" x14ac:dyDescent="0.3">
      <c r="G7264" s="23">
        <v>7263</v>
      </c>
    </row>
    <row r="7265" spans="7:7" x14ac:dyDescent="0.3">
      <c r="G7265" s="23">
        <v>7264</v>
      </c>
    </row>
    <row r="7266" spans="7:7" x14ac:dyDescent="0.3">
      <c r="G7266" s="23">
        <v>7265</v>
      </c>
    </row>
    <row r="7267" spans="7:7" x14ac:dyDescent="0.3">
      <c r="G7267" s="23">
        <v>7266</v>
      </c>
    </row>
    <row r="7268" spans="7:7" x14ac:dyDescent="0.3">
      <c r="G7268" s="23">
        <v>7267</v>
      </c>
    </row>
    <row r="7269" spans="7:7" x14ac:dyDescent="0.3">
      <c r="G7269" s="23">
        <v>7268</v>
      </c>
    </row>
    <row r="7270" spans="7:7" x14ac:dyDescent="0.3">
      <c r="G7270" s="23">
        <v>7269</v>
      </c>
    </row>
    <row r="7271" spans="7:7" x14ac:dyDescent="0.3">
      <c r="G7271" s="23">
        <v>7270</v>
      </c>
    </row>
    <row r="7272" spans="7:7" x14ac:dyDescent="0.3">
      <c r="G7272" s="23">
        <v>7271</v>
      </c>
    </row>
    <row r="7273" spans="7:7" x14ac:dyDescent="0.3">
      <c r="G7273" s="23">
        <v>7272</v>
      </c>
    </row>
    <row r="7274" spans="7:7" x14ac:dyDescent="0.3">
      <c r="G7274" s="23">
        <v>7273</v>
      </c>
    </row>
    <row r="7275" spans="7:7" x14ac:dyDescent="0.3">
      <c r="G7275" s="23">
        <v>7274</v>
      </c>
    </row>
    <row r="7276" spans="7:7" x14ac:dyDescent="0.3">
      <c r="G7276" s="23">
        <v>7275</v>
      </c>
    </row>
    <row r="7277" spans="7:7" x14ac:dyDescent="0.3">
      <c r="G7277" s="23">
        <v>7276</v>
      </c>
    </row>
    <row r="7278" spans="7:7" x14ac:dyDescent="0.3">
      <c r="G7278" s="23">
        <v>7277</v>
      </c>
    </row>
    <row r="7279" spans="7:7" x14ac:dyDescent="0.3">
      <c r="G7279" s="23">
        <v>7278</v>
      </c>
    </row>
    <row r="7280" spans="7:7" x14ac:dyDescent="0.3">
      <c r="G7280" s="23">
        <v>7279</v>
      </c>
    </row>
    <row r="7281" spans="7:7" x14ac:dyDescent="0.3">
      <c r="G7281" s="23">
        <v>7280</v>
      </c>
    </row>
    <row r="7282" spans="7:7" x14ac:dyDescent="0.3">
      <c r="G7282" s="23">
        <v>7281</v>
      </c>
    </row>
    <row r="7283" spans="7:7" x14ac:dyDescent="0.3">
      <c r="G7283" s="23">
        <v>7282</v>
      </c>
    </row>
    <row r="7284" spans="7:7" x14ac:dyDescent="0.3">
      <c r="G7284" s="23">
        <v>7283</v>
      </c>
    </row>
    <row r="7285" spans="7:7" x14ac:dyDescent="0.3">
      <c r="G7285" s="23">
        <v>7284</v>
      </c>
    </row>
    <row r="7286" spans="7:7" x14ac:dyDescent="0.3">
      <c r="G7286" s="23">
        <v>7285</v>
      </c>
    </row>
    <row r="7287" spans="7:7" x14ac:dyDescent="0.3">
      <c r="G7287" s="23">
        <v>7286</v>
      </c>
    </row>
    <row r="7288" spans="7:7" x14ac:dyDescent="0.3">
      <c r="G7288" s="23">
        <v>7287</v>
      </c>
    </row>
    <row r="7289" spans="7:7" x14ac:dyDescent="0.3">
      <c r="G7289" s="23">
        <v>7288</v>
      </c>
    </row>
    <row r="7290" spans="7:7" x14ac:dyDescent="0.3">
      <c r="G7290" s="23">
        <v>7289</v>
      </c>
    </row>
    <row r="7291" spans="7:7" x14ac:dyDescent="0.3">
      <c r="G7291" s="23">
        <v>7290</v>
      </c>
    </row>
    <row r="7292" spans="7:7" x14ac:dyDescent="0.3">
      <c r="G7292" s="23">
        <v>7291</v>
      </c>
    </row>
    <row r="7293" spans="7:7" x14ac:dyDescent="0.3">
      <c r="G7293" s="23">
        <v>7292</v>
      </c>
    </row>
    <row r="7294" spans="7:7" x14ac:dyDescent="0.3">
      <c r="G7294" s="23">
        <v>7293</v>
      </c>
    </row>
    <row r="7295" spans="7:7" x14ac:dyDescent="0.3">
      <c r="G7295" s="23">
        <v>7294</v>
      </c>
    </row>
    <row r="7296" spans="7:7" x14ac:dyDescent="0.3">
      <c r="G7296" s="23">
        <v>7295</v>
      </c>
    </row>
    <row r="7297" spans="7:7" x14ac:dyDescent="0.3">
      <c r="G7297" s="23">
        <v>7296</v>
      </c>
    </row>
    <row r="7298" spans="7:7" x14ac:dyDescent="0.3">
      <c r="G7298" s="23">
        <v>7297</v>
      </c>
    </row>
    <row r="7299" spans="7:7" x14ac:dyDescent="0.3">
      <c r="G7299" s="23">
        <v>7298</v>
      </c>
    </row>
    <row r="7300" spans="7:7" x14ac:dyDescent="0.3">
      <c r="G7300" s="23">
        <v>7299</v>
      </c>
    </row>
    <row r="7301" spans="7:7" x14ac:dyDescent="0.3">
      <c r="G7301" s="23">
        <v>7300</v>
      </c>
    </row>
    <row r="7302" spans="7:7" x14ac:dyDescent="0.3">
      <c r="G7302" s="23">
        <v>7301</v>
      </c>
    </row>
    <row r="7303" spans="7:7" x14ac:dyDescent="0.3">
      <c r="G7303" s="23">
        <v>7302</v>
      </c>
    </row>
    <row r="7304" spans="7:7" x14ac:dyDescent="0.3">
      <c r="G7304" s="23">
        <v>7303</v>
      </c>
    </row>
    <row r="7305" spans="7:7" x14ac:dyDescent="0.3">
      <c r="G7305" s="23">
        <v>7304</v>
      </c>
    </row>
    <row r="7306" spans="7:7" x14ac:dyDescent="0.3">
      <c r="G7306" s="23">
        <v>7305</v>
      </c>
    </row>
    <row r="7307" spans="7:7" x14ac:dyDescent="0.3">
      <c r="G7307" s="23">
        <v>7306</v>
      </c>
    </row>
    <row r="7308" spans="7:7" x14ac:dyDescent="0.3">
      <c r="G7308" s="23">
        <v>7307</v>
      </c>
    </row>
    <row r="7309" spans="7:7" x14ac:dyDescent="0.3">
      <c r="G7309" s="23">
        <v>7308</v>
      </c>
    </row>
    <row r="7310" spans="7:7" x14ac:dyDescent="0.3">
      <c r="G7310" s="23">
        <v>7309</v>
      </c>
    </row>
    <row r="7311" spans="7:7" x14ac:dyDescent="0.3">
      <c r="G7311" s="23">
        <v>7310</v>
      </c>
    </row>
    <row r="7312" spans="7:7" x14ac:dyDescent="0.3">
      <c r="G7312" s="23">
        <v>7311</v>
      </c>
    </row>
    <row r="7313" spans="7:7" x14ac:dyDescent="0.3">
      <c r="G7313" s="23">
        <v>7312</v>
      </c>
    </row>
    <row r="7314" spans="7:7" x14ac:dyDescent="0.3">
      <c r="G7314" s="23">
        <v>7313</v>
      </c>
    </row>
    <row r="7315" spans="7:7" x14ac:dyDescent="0.3">
      <c r="G7315" s="23">
        <v>7314</v>
      </c>
    </row>
    <row r="7316" spans="7:7" x14ac:dyDescent="0.3">
      <c r="G7316" s="23">
        <v>7315</v>
      </c>
    </row>
    <row r="7317" spans="7:7" x14ac:dyDescent="0.3">
      <c r="G7317" s="23">
        <v>7316</v>
      </c>
    </row>
    <row r="7318" spans="7:7" x14ac:dyDescent="0.3">
      <c r="G7318" s="23">
        <v>7317</v>
      </c>
    </row>
    <row r="7319" spans="7:7" x14ac:dyDescent="0.3">
      <c r="G7319" s="23">
        <v>7318</v>
      </c>
    </row>
    <row r="7320" spans="7:7" x14ac:dyDescent="0.3">
      <c r="G7320" s="23">
        <v>7319</v>
      </c>
    </row>
    <row r="7321" spans="7:7" x14ac:dyDescent="0.3">
      <c r="G7321" s="23">
        <v>7320</v>
      </c>
    </row>
    <row r="7322" spans="7:7" x14ac:dyDescent="0.3">
      <c r="G7322" s="23">
        <v>7321</v>
      </c>
    </row>
    <row r="7323" spans="7:7" x14ac:dyDescent="0.3">
      <c r="G7323" s="23">
        <v>7322</v>
      </c>
    </row>
    <row r="7324" spans="7:7" x14ac:dyDescent="0.3">
      <c r="G7324" s="23">
        <v>7323</v>
      </c>
    </row>
    <row r="7325" spans="7:7" x14ac:dyDescent="0.3">
      <c r="G7325" s="23">
        <v>7324</v>
      </c>
    </row>
    <row r="7326" spans="7:7" x14ac:dyDescent="0.3">
      <c r="G7326" s="23">
        <v>7325</v>
      </c>
    </row>
    <row r="7327" spans="7:7" x14ac:dyDescent="0.3">
      <c r="G7327" s="23">
        <v>7326</v>
      </c>
    </row>
    <row r="7328" spans="7:7" x14ac:dyDescent="0.3">
      <c r="G7328" s="23">
        <v>7327</v>
      </c>
    </row>
    <row r="7329" spans="7:7" x14ac:dyDescent="0.3">
      <c r="G7329" s="23">
        <v>7328</v>
      </c>
    </row>
    <row r="7330" spans="7:7" x14ac:dyDescent="0.3">
      <c r="G7330" s="23">
        <v>7329</v>
      </c>
    </row>
    <row r="7331" spans="7:7" x14ac:dyDescent="0.3">
      <c r="G7331" s="23">
        <v>7330</v>
      </c>
    </row>
    <row r="7332" spans="7:7" x14ac:dyDescent="0.3">
      <c r="G7332" s="23">
        <v>7331</v>
      </c>
    </row>
    <row r="7333" spans="7:7" x14ac:dyDescent="0.3">
      <c r="G7333" s="23">
        <v>7332</v>
      </c>
    </row>
    <row r="7334" spans="7:7" x14ac:dyDescent="0.3">
      <c r="G7334" s="23">
        <v>7333</v>
      </c>
    </row>
    <row r="7335" spans="7:7" x14ac:dyDescent="0.3">
      <c r="G7335" s="23">
        <v>7334</v>
      </c>
    </row>
    <row r="7336" spans="7:7" x14ac:dyDescent="0.3">
      <c r="G7336" s="23">
        <v>7335</v>
      </c>
    </row>
    <row r="7337" spans="7:7" x14ac:dyDescent="0.3">
      <c r="G7337" s="23">
        <v>7336</v>
      </c>
    </row>
    <row r="7338" spans="7:7" x14ac:dyDescent="0.3">
      <c r="G7338" s="23">
        <v>7337</v>
      </c>
    </row>
    <row r="7339" spans="7:7" x14ac:dyDescent="0.3">
      <c r="G7339" s="23">
        <v>7338</v>
      </c>
    </row>
    <row r="7340" spans="7:7" x14ac:dyDescent="0.3">
      <c r="G7340" s="23">
        <v>7339</v>
      </c>
    </row>
    <row r="7341" spans="7:7" x14ac:dyDescent="0.3">
      <c r="G7341" s="23">
        <v>7340</v>
      </c>
    </row>
    <row r="7342" spans="7:7" x14ac:dyDescent="0.3">
      <c r="G7342" s="23">
        <v>7341</v>
      </c>
    </row>
    <row r="7343" spans="7:7" x14ac:dyDescent="0.3">
      <c r="G7343" s="23">
        <v>7342</v>
      </c>
    </row>
    <row r="7344" spans="7:7" x14ac:dyDescent="0.3">
      <c r="G7344" s="23">
        <v>7343</v>
      </c>
    </row>
    <row r="7345" spans="7:7" x14ac:dyDescent="0.3">
      <c r="G7345" s="23">
        <v>7344</v>
      </c>
    </row>
    <row r="7346" spans="7:7" x14ac:dyDescent="0.3">
      <c r="G7346" s="23">
        <v>7345</v>
      </c>
    </row>
    <row r="7347" spans="7:7" x14ac:dyDescent="0.3">
      <c r="G7347" s="23">
        <v>7346</v>
      </c>
    </row>
    <row r="7348" spans="7:7" x14ac:dyDescent="0.3">
      <c r="G7348" s="23">
        <v>7347</v>
      </c>
    </row>
    <row r="7349" spans="7:7" x14ac:dyDescent="0.3">
      <c r="G7349" s="23">
        <v>7348</v>
      </c>
    </row>
    <row r="7350" spans="7:7" x14ac:dyDescent="0.3">
      <c r="G7350" s="23">
        <v>7349</v>
      </c>
    </row>
    <row r="7351" spans="7:7" x14ac:dyDescent="0.3">
      <c r="G7351" s="23">
        <v>7350</v>
      </c>
    </row>
    <row r="7352" spans="7:7" x14ac:dyDescent="0.3">
      <c r="G7352" s="23">
        <v>7351</v>
      </c>
    </row>
    <row r="7353" spans="7:7" x14ac:dyDescent="0.3">
      <c r="G7353" s="23">
        <v>7352</v>
      </c>
    </row>
    <row r="7354" spans="7:7" x14ac:dyDescent="0.3">
      <c r="G7354" s="23">
        <v>7353</v>
      </c>
    </row>
    <row r="7355" spans="7:7" x14ac:dyDescent="0.3">
      <c r="G7355" s="23">
        <v>7354</v>
      </c>
    </row>
    <row r="7356" spans="7:7" x14ac:dyDescent="0.3">
      <c r="G7356" s="23">
        <v>7355</v>
      </c>
    </row>
    <row r="7357" spans="7:7" x14ac:dyDescent="0.3">
      <c r="G7357" s="23">
        <v>7356</v>
      </c>
    </row>
    <row r="7358" spans="7:7" x14ac:dyDescent="0.3">
      <c r="G7358" s="23">
        <v>7357</v>
      </c>
    </row>
    <row r="7359" spans="7:7" x14ac:dyDescent="0.3">
      <c r="G7359" s="23">
        <v>7358</v>
      </c>
    </row>
    <row r="7360" spans="7:7" x14ac:dyDescent="0.3">
      <c r="G7360" s="23">
        <v>7359</v>
      </c>
    </row>
    <row r="7361" spans="7:7" x14ac:dyDescent="0.3">
      <c r="G7361" s="23">
        <v>7360</v>
      </c>
    </row>
    <row r="7362" spans="7:7" x14ac:dyDescent="0.3">
      <c r="G7362" s="23">
        <v>7361</v>
      </c>
    </row>
    <row r="7363" spans="7:7" x14ac:dyDescent="0.3">
      <c r="G7363" s="23">
        <v>7362</v>
      </c>
    </row>
    <row r="7364" spans="7:7" x14ac:dyDescent="0.3">
      <c r="G7364" s="23">
        <v>7363</v>
      </c>
    </row>
    <row r="7365" spans="7:7" x14ac:dyDescent="0.3">
      <c r="G7365" s="23">
        <v>7364</v>
      </c>
    </row>
    <row r="7366" spans="7:7" x14ac:dyDescent="0.3">
      <c r="G7366" s="23">
        <v>7365</v>
      </c>
    </row>
    <row r="7367" spans="7:7" x14ac:dyDescent="0.3">
      <c r="G7367" s="23">
        <v>7366</v>
      </c>
    </row>
    <row r="7368" spans="7:7" x14ac:dyDescent="0.3">
      <c r="G7368" s="23">
        <v>7367</v>
      </c>
    </row>
    <row r="7369" spans="7:7" x14ac:dyDescent="0.3">
      <c r="G7369" s="23">
        <v>7368</v>
      </c>
    </row>
    <row r="7370" spans="7:7" x14ac:dyDescent="0.3">
      <c r="G7370" s="23">
        <v>7369</v>
      </c>
    </row>
    <row r="7371" spans="7:7" x14ac:dyDescent="0.3">
      <c r="G7371" s="23">
        <v>7370</v>
      </c>
    </row>
    <row r="7372" spans="7:7" x14ac:dyDescent="0.3">
      <c r="G7372" s="23">
        <v>7371</v>
      </c>
    </row>
    <row r="7373" spans="7:7" x14ac:dyDescent="0.3">
      <c r="G7373" s="23">
        <v>7372</v>
      </c>
    </row>
    <row r="7374" spans="7:7" x14ac:dyDescent="0.3">
      <c r="G7374" s="23">
        <v>7373</v>
      </c>
    </row>
    <row r="7375" spans="7:7" x14ac:dyDescent="0.3">
      <c r="G7375" s="23">
        <v>7374</v>
      </c>
    </row>
    <row r="7376" spans="7:7" x14ac:dyDescent="0.3">
      <c r="G7376" s="23">
        <v>7375</v>
      </c>
    </row>
    <row r="7377" spans="7:7" x14ac:dyDescent="0.3">
      <c r="G7377" s="23">
        <v>7376</v>
      </c>
    </row>
    <row r="7378" spans="7:7" x14ac:dyDescent="0.3">
      <c r="G7378" s="23">
        <v>7377</v>
      </c>
    </row>
    <row r="7379" spans="7:7" x14ac:dyDescent="0.3">
      <c r="G7379" s="23">
        <v>7378</v>
      </c>
    </row>
    <row r="7380" spans="7:7" x14ac:dyDescent="0.3">
      <c r="G7380" s="23">
        <v>7379</v>
      </c>
    </row>
    <row r="7381" spans="7:7" x14ac:dyDescent="0.3">
      <c r="G7381" s="23">
        <v>7380</v>
      </c>
    </row>
    <row r="7382" spans="7:7" x14ac:dyDescent="0.3">
      <c r="G7382" s="23">
        <v>7381</v>
      </c>
    </row>
    <row r="7383" spans="7:7" x14ac:dyDescent="0.3">
      <c r="G7383" s="23">
        <v>7382</v>
      </c>
    </row>
    <row r="7384" spans="7:7" x14ac:dyDescent="0.3">
      <c r="G7384" s="23">
        <v>7383</v>
      </c>
    </row>
    <row r="7385" spans="7:7" x14ac:dyDescent="0.3">
      <c r="G7385" s="23">
        <v>7384</v>
      </c>
    </row>
    <row r="7386" spans="7:7" x14ac:dyDescent="0.3">
      <c r="G7386" s="23">
        <v>7385</v>
      </c>
    </row>
    <row r="7387" spans="7:7" x14ac:dyDescent="0.3">
      <c r="G7387" s="23">
        <v>7386</v>
      </c>
    </row>
    <row r="7388" spans="7:7" x14ac:dyDescent="0.3">
      <c r="G7388" s="23">
        <v>7387</v>
      </c>
    </row>
    <row r="7389" spans="7:7" x14ac:dyDescent="0.3">
      <c r="G7389" s="23">
        <v>7388</v>
      </c>
    </row>
    <row r="7390" spans="7:7" x14ac:dyDescent="0.3">
      <c r="G7390" s="23">
        <v>7389</v>
      </c>
    </row>
    <row r="7391" spans="7:7" x14ac:dyDescent="0.3">
      <c r="G7391" s="23">
        <v>7390</v>
      </c>
    </row>
    <row r="7392" spans="7:7" x14ac:dyDescent="0.3">
      <c r="G7392" s="23">
        <v>7391</v>
      </c>
    </row>
    <row r="7393" spans="7:7" x14ac:dyDescent="0.3">
      <c r="G7393" s="23">
        <v>7392</v>
      </c>
    </row>
    <row r="7394" spans="7:7" x14ac:dyDescent="0.3">
      <c r="G7394" s="23">
        <v>7393</v>
      </c>
    </row>
    <row r="7395" spans="7:7" x14ac:dyDescent="0.3">
      <c r="G7395" s="23">
        <v>7394</v>
      </c>
    </row>
    <row r="7396" spans="7:7" x14ac:dyDescent="0.3">
      <c r="G7396" s="23">
        <v>7395</v>
      </c>
    </row>
    <row r="7397" spans="7:7" x14ac:dyDescent="0.3">
      <c r="G7397" s="23">
        <v>7396</v>
      </c>
    </row>
    <row r="7398" spans="7:7" x14ac:dyDescent="0.3">
      <c r="G7398" s="23">
        <v>7397</v>
      </c>
    </row>
    <row r="7399" spans="7:7" x14ac:dyDescent="0.3">
      <c r="G7399" s="23">
        <v>7398</v>
      </c>
    </row>
    <row r="7400" spans="7:7" x14ac:dyDescent="0.3">
      <c r="G7400" s="23">
        <v>7399</v>
      </c>
    </row>
    <row r="7401" spans="7:7" x14ac:dyDescent="0.3">
      <c r="G7401" s="23">
        <v>7400</v>
      </c>
    </row>
    <row r="7402" spans="7:7" x14ac:dyDescent="0.3">
      <c r="G7402" s="23">
        <v>7401</v>
      </c>
    </row>
    <row r="7403" spans="7:7" x14ac:dyDescent="0.3">
      <c r="G7403" s="23">
        <v>7402</v>
      </c>
    </row>
    <row r="7404" spans="7:7" x14ac:dyDescent="0.3">
      <c r="G7404" s="23">
        <v>7403</v>
      </c>
    </row>
    <row r="7405" spans="7:7" x14ac:dyDescent="0.3">
      <c r="G7405" s="23">
        <v>7404</v>
      </c>
    </row>
    <row r="7406" spans="7:7" x14ac:dyDescent="0.3">
      <c r="G7406" s="23">
        <v>7405</v>
      </c>
    </row>
    <row r="7407" spans="7:7" x14ac:dyDescent="0.3">
      <c r="G7407" s="23">
        <v>7406</v>
      </c>
    </row>
    <row r="7408" spans="7:7" x14ac:dyDescent="0.3">
      <c r="G7408" s="23">
        <v>7407</v>
      </c>
    </row>
    <row r="7409" spans="7:7" x14ac:dyDescent="0.3">
      <c r="G7409" s="23">
        <v>7408</v>
      </c>
    </row>
    <row r="7410" spans="7:7" x14ac:dyDescent="0.3">
      <c r="G7410" s="23">
        <v>7409</v>
      </c>
    </row>
    <row r="7411" spans="7:7" x14ac:dyDescent="0.3">
      <c r="G7411" s="23">
        <v>7410</v>
      </c>
    </row>
    <row r="7412" spans="7:7" x14ac:dyDescent="0.3">
      <c r="G7412" s="23">
        <v>7411</v>
      </c>
    </row>
    <row r="7413" spans="7:7" x14ac:dyDescent="0.3">
      <c r="G7413" s="23">
        <v>7412</v>
      </c>
    </row>
    <row r="7414" spans="7:7" x14ac:dyDescent="0.3">
      <c r="G7414" s="23">
        <v>7413</v>
      </c>
    </row>
    <row r="7415" spans="7:7" x14ac:dyDescent="0.3">
      <c r="G7415" s="23">
        <v>7414</v>
      </c>
    </row>
    <row r="7416" spans="7:7" x14ac:dyDescent="0.3">
      <c r="G7416" s="23">
        <v>7415</v>
      </c>
    </row>
    <row r="7417" spans="7:7" x14ac:dyDescent="0.3">
      <c r="G7417" s="23">
        <v>7416</v>
      </c>
    </row>
    <row r="7418" spans="7:7" x14ac:dyDescent="0.3">
      <c r="G7418" s="23">
        <v>7417</v>
      </c>
    </row>
    <row r="7419" spans="7:7" x14ac:dyDescent="0.3">
      <c r="G7419" s="23">
        <v>7418</v>
      </c>
    </row>
    <row r="7420" spans="7:7" x14ac:dyDescent="0.3">
      <c r="G7420" s="23">
        <v>7419</v>
      </c>
    </row>
    <row r="7421" spans="7:7" x14ac:dyDescent="0.3">
      <c r="G7421" s="23">
        <v>7420</v>
      </c>
    </row>
    <row r="7422" spans="7:7" x14ac:dyDescent="0.3">
      <c r="G7422" s="23">
        <v>7421</v>
      </c>
    </row>
    <row r="7423" spans="7:7" x14ac:dyDescent="0.3">
      <c r="G7423" s="23">
        <v>7422</v>
      </c>
    </row>
    <row r="7424" spans="7:7" x14ac:dyDescent="0.3">
      <c r="G7424" s="23">
        <v>7423</v>
      </c>
    </row>
    <row r="7425" spans="7:7" x14ac:dyDescent="0.3">
      <c r="G7425" s="23">
        <v>7424</v>
      </c>
    </row>
    <row r="7426" spans="7:7" x14ac:dyDescent="0.3">
      <c r="G7426" s="23">
        <v>7425</v>
      </c>
    </row>
    <row r="7427" spans="7:7" x14ac:dyDescent="0.3">
      <c r="G7427" s="23">
        <v>7426</v>
      </c>
    </row>
    <row r="7428" spans="7:7" x14ac:dyDescent="0.3">
      <c r="G7428" s="23">
        <v>7427</v>
      </c>
    </row>
    <row r="7429" spans="7:7" x14ac:dyDescent="0.3">
      <c r="G7429" s="23">
        <v>7428</v>
      </c>
    </row>
    <row r="7430" spans="7:7" x14ac:dyDescent="0.3">
      <c r="G7430" s="23">
        <v>7429</v>
      </c>
    </row>
    <row r="7431" spans="7:7" x14ac:dyDescent="0.3">
      <c r="G7431" s="23">
        <v>7430</v>
      </c>
    </row>
    <row r="7432" spans="7:7" x14ac:dyDescent="0.3">
      <c r="G7432" s="23">
        <v>7431</v>
      </c>
    </row>
    <row r="7433" spans="7:7" x14ac:dyDescent="0.3">
      <c r="G7433" s="23">
        <v>7432</v>
      </c>
    </row>
    <row r="7434" spans="7:7" x14ac:dyDescent="0.3">
      <c r="G7434" s="23">
        <v>7433</v>
      </c>
    </row>
    <row r="7435" spans="7:7" x14ac:dyDescent="0.3">
      <c r="G7435" s="23">
        <v>7434</v>
      </c>
    </row>
    <row r="7436" spans="7:7" x14ac:dyDescent="0.3">
      <c r="G7436" s="23">
        <v>7435</v>
      </c>
    </row>
    <row r="7437" spans="7:7" x14ac:dyDescent="0.3">
      <c r="G7437" s="23">
        <v>7436</v>
      </c>
    </row>
    <row r="7438" spans="7:7" x14ac:dyDescent="0.3">
      <c r="G7438" s="23">
        <v>7437</v>
      </c>
    </row>
    <row r="7439" spans="7:7" x14ac:dyDescent="0.3">
      <c r="G7439" s="23">
        <v>7438</v>
      </c>
    </row>
    <row r="7440" spans="7:7" x14ac:dyDescent="0.3">
      <c r="G7440" s="23">
        <v>7439</v>
      </c>
    </row>
    <row r="7441" spans="7:7" x14ac:dyDescent="0.3">
      <c r="G7441" s="23">
        <v>7440</v>
      </c>
    </row>
    <row r="7442" spans="7:7" x14ac:dyDescent="0.3">
      <c r="G7442" s="23">
        <v>7441</v>
      </c>
    </row>
    <row r="7443" spans="7:7" x14ac:dyDescent="0.3">
      <c r="G7443" s="23">
        <v>7442</v>
      </c>
    </row>
    <row r="7444" spans="7:7" x14ac:dyDescent="0.3">
      <c r="G7444" s="23">
        <v>7443</v>
      </c>
    </row>
    <row r="7445" spans="7:7" x14ac:dyDescent="0.3">
      <c r="G7445" s="23">
        <v>7444</v>
      </c>
    </row>
    <row r="7446" spans="7:7" x14ac:dyDescent="0.3">
      <c r="G7446" s="23">
        <v>7445</v>
      </c>
    </row>
    <row r="7447" spans="7:7" x14ac:dyDescent="0.3">
      <c r="G7447" s="23">
        <v>7446</v>
      </c>
    </row>
    <row r="7448" spans="7:7" x14ac:dyDescent="0.3">
      <c r="G7448" s="23">
        <v>7447</v>
      </c>
    </row>
    <row r="7449" spans="7:7" x14ac:dyDescent="0.3">
      <c r="G7449" s="23">
        <v>7448</v>
      </c>
    </row>
    <row r="7450" spans="7:7" x14ac:dyDescent="0.3">
      <c r="G7450" s="23">
        <v>7449</v>
      </c>
    </row>
    <row r="7451" spans="7:7" x14ac:dyDescent="0.3">
      <c r="G7451" s="23">
        <v>7450</v>
      </c>
    </row>
    <row r="7452" spans="7:7" x14ac:dyDescent="0.3">
      <c r="G7452" s="23">
        <v>7451</v>
      </c>
    </row>
    <row r="7453" spans="7:7" x14ac:dyDescent="0.3">
      <c r="G7453" s="23">
        <v>7452</v>
      </c>
    </row>
    <row r="7454" spans="7:7" x14ac:dyDescent="0.3">
      <c r="G7454" s="23">
        <v>7453</v>
      </c>
    </row>
    <row r="7455" spans="7:7" x14ac:dyDescent="0.3">
      <c r="G7455" s="23">
        <v>7454</v>
      </c>
    </row>
    <row r="7456" spans="7:7" x14ac:dyDescent="0.3">
      <c r="G7456" s="23">
        <v>7455</v>
      </c>
    </row>
    <row r="7457" spans="7:7" x14ac:dyDescent="0.3">
      <c r="G7457" s="23">
        <v>7456</v>
      </c>
    </row>
    <row r="7458" spans="7:7" x14ac:dyDescent="0.3">
      <c r="G7458" s="23">
        <v>7457</v>
      </c>
    </row>
    <row r="7459" spans="7:7" x14ac:dyDescent="0.3">
      <c r="G7459" s="23">
        <v>7458</v>
      </c>
    </row>
    <row r="7460" spans="7:7" x14ac:dyDescent="0.3">
      <c r="G7460" s="23">
        <v>7459</v>
      </c>
    </row>
    <row r="7461" spans="7:7" x14ac:dyDescent="0.3">
      <c r="G7461" s="23">
        <v>7460</v>
      </c>
    </row>
    <row r="7462" spans="7:7" x14ac:dyDescent="0.3">
      <c r="G7462" s="23">
        <v>7461</v>
      </c>
    </row>
    <row r="7463" spans="7:7" x14ac:dyDescent="0.3">
      <c r="G7463" s="23">
        <v>7462</v>
      </c>
    </row>
    <row r="7464" spans="7:7" x14ac:dyDescent="0.3">
      <c r="G7464" s="23">
        <v>7463</v>
      </c>
    </row>
    <row r="7465" spans="7:7" x14ac:dyDescent="0.3">
      <c r="G7465" s="23">
        <v>7464</v>
      </c>
    </row>
    <row r="7466" spans="7:7" x14ac:dyDescent="0.3">
      <c r="G7466" s="23">
        <v>7465</v>
      </c>
    </row>
    <row r="7467" spans="7:7" x14ac:dyDescent="0.3">
      <c r="G7467" s="23">
        <v>7466</v>
      </c>
    </row>
    <row r="7468" spans="7:7" x14ac:dyDescent="0.3">
      <c r="G7468" s="23">
        <v>7467</v>
      </c>
    </row>
    <row r="7469" spans="7:7" x14ac:dyDescent="0.3">
      <c r="G7469" s="23">
        <v>7468</v>
      </c>
    </row>
    <row r="7470" spans="7:7" x14ac:dyDescent="0.3">
      <c r="G7470" s="23">
        <v>7469</v>
      </c>
    </row>
    <row r="7471" spans="7:7" x14ac:dyDescent="0.3">
      <c r="G7471" s="23">
        <v>7470</v>
      </c>
    </row>
    <row r="7472" spans="7:7" x14ac:dyDescent="0.3">
      <c r="G7472" s="23">
        <v>7471</v>
      </c>
    </row>
    <row r="7473" spans="7:7" x14ac:dyDescent="0.3">
      <c r="G7473" s="23">
        <v>7472</v>
      </c>
    </row>
    <row r="7474" spans="7:7" x14ac:dyDescent="0.3">
      <c r="G7474" s="23">
        <v>7473</v>
      </c>
    </row>
    <row r="7475" spans="7:7" x14ac:dyDescent="0.3">
      <c r="G7475" s="23">
        <v>7474</v>
      </c>
    </row>
    <row r="7476" spans="7:7" x14ac:dyDescent="0.3">
      <c r="G7476" s="23">
        <v>7475</v>
      </c>
    </row>
    <row r="7477" spans="7:7" x14ac:dyDescent="0.3">
      <c r="G7477" s="23">
        <v>7476</v>
      </c>
    </row>
    <row r="7478" spans="7:7" x14ac:dyDescent="0.3">
      <c r="G7478" s="23">
        <v>7477</v>
      </c>
    </row>
    <row r="7479" spans="7:7" x14ac:dyDescent="0.3">
      <c r="G7479" s="23">
        <v>7478</v>
      </c>
    </row>
    <row r="7480" spans="7:7" x14ac:dyDescent="0.3">
      <c r="G7480" s="23">
        <v>7479</v>
      </c>
    </row>
    <row r="7481" spans="7:7" x14ac:dyDescent="0.3">
      <c r="G7481" s="23">
        <v>7480</v>
      </c>
    </row>
    <row r="7482" spans="7:7" x14ac:dyDescent="0.3">
      <c r="G7482" s="23">
        <v>7481</v>
      </c>
    </row>
    <row r="7483" spans="7:7" x14ac:dyDescent="0.3">
      <c r="G7483" s="23">
        <v>7482</v>
      </c>
    </row>
    <row r="7484" spans="7:7" x14ac:dyDescent="0.3">
      <c r="G7484" s="23">
        <v>7483</v>
      </c>
    </row>
    <row r="7485" spans="7:7" x14ac:dyDescent="0.3">
      <c r="G7485" s="23">
        <v>7484</v>
      </c>
    </row>
    <row r="7486" spans="7:7" x14ac:dyDescent="0.3">
      <c r="G7486" s="23">
        <v>7485</v>
      </c>
    </row>
    <row r="7487" spans="7:7" x14ac:dyDescent="0.3">
      <c r="G7487" s="23">
        <v>7486</v>
      </c>
    </row>
    <row r="7488" spans="7:7" x14ac:dyDescent="0.3">
      <c r="G7488" s="23">
        <v>7487</v>
      </c>
    </row>
    <row r="7489" spans="7:7" x14ac:dyDescent="0.3">
      <c r="G7489" s="23">
        <v>7488</v>
      </c>
    </row>
    <row r="7490" spans="7:7" x14ac:dyDescent="0.3">
      <c r="G7490" s="23">
        <v>7489</v>
      </c>
    </row>
    <row r="7491" spans="7:7" x14ac:dyDescent="0.3">
      <c r="G7491" s="23">
        <v>7490</v>
      </c>
    </row>
    <row r="7492" spans="7:7" x14ac:dyDescent="0.3">
      <c r="G7492" s="23">
        <v>7491</v>
      </c>
    </row>
    <row r="7493" spans="7:7" x14ac:dyDescent="0.3">
      <c r="G7493" s="23">
        <v>7492</v>
      </c>
    </row>
    <row r="7494" spans="7:7" x14ac:dyDescent="0.3">
      <c r="G7494" s="23">
        <v>7493</v>
      </c>
    </row>
    <row r="7495" spans="7:7" x14ac:dyDescent="0.3">
      <c r="G7495" s="23">
        <v>7494</v>
      </c>
    </row>
    <row r="7496" spans="7:7" x14ac:dyDescent="0.3">
      <c r="G7496" s="23">
        <v>7495</v>
      </c>
    </row>
    <row r="7497" spans="7:7" x14ac:dyDescent="0.3">
      <c r="G7497" s="23">
        <v>7496</v>
      </c>
    </row>
    <row r="7498" spans="7:7" x14ac:dyDescent="0.3">
      <c r="G7498" s="23">
        <v>7497</v>
      </c>
    </row>
    <row r="7499" spans="7:7" x14ac:dyDescent="0.3">
      <c r="G7499" s="23">
        <v>7498</v>
      </c>
    </row>
    <row r="7500" spans="7:7" x14ac:dyDescent="0.3">
      <c r="G7500" s="23">
        <v>7499</v>
      </c>
    </row>
    <row r="7501" spans="7:7" x14ac:dyDescent="0.3">
      <c r="G7501" s="23">
        <v>7500</v>
      </c>
    </row>
    <row r="7502" spans="7:7" x14ac:dyDescent="0.3">
      <c r="G7502" s="23">
        <v>7501</v>
      </c>
    </row>
    <row r="7503" spans="7:7" x14ac:dyDescent="0.3">
      <c r="G7503" s="23">
        <v>7502</v>
      </c>
    </row>
    <row r="7504" spans="7:7" x14ac:dyDescent="0.3">
      <c r="G7504" s="23">
        <v>7503</v>
      </c>
    </row>
    <row r="7505" spans="7:7" x14ac:dyDescent="0.3">
      <c r="G7505" s="23">
        <v>7504</v>
      </c>
    </row>
    <row r="7506" spans="7:7" x14ac:dyDescent="0.3">
      <c r="G7506" s="23">
        <v>7505</v>
      </c>
    </row>
    <row r="7507" spans="7:7" x14ac:dyDescent="0.3">
      <c r="G7507" s="23">
        <v>7506</v>
      </c>
    </row>
    <row r="7508" spans="7:7" x14ac:dyDescent="0.3">
      <c r="G7508" s="23">
        <v>7507</v>
      </c>
    </row>
    <row r="7509" spans="7:7" x14ac:dyDescent="0.3">
      <c r="G7509" s="23">
        <v>7508</v>
      </c>
    </row>
    <row r="7510" spans="7:7" x14ac:dyDescent="0.3">
      <c r="G7510" s="23">
        <v>7509</v>
      </c>
    </row>
    <row r="7511" spans="7:7" x14ac:dyDescent="0.3">
      <c r="G7511" s="23">
        <v>7510</v>
      </c>
    </row>
    <row r="7512" spans="7:7" x14ac:dyDescent="0.3">
      <c r="G7512" s="23">
        <v>7511</v>
      </c>
    </row>
    <row r="7513" spans="7:7" x14ac:dyDescent="0.3">
      <c r="G7513" s="23">
        <v>7512</v>
      </c>
    </row>
    <row r="7514" spans="7:7" x14ac:dyDescent="0.3">
      <c r="G7514" s="23">
        <v>7513</v>
      </c>
    </row>
    <row r="7515" spans="7:7" x14ac:dyDescent="0.3">
      <c r="G7515" s="23">
        <v>7514</v>
      </c>
    </row>
    <row r="7516" spans="7:7" x14ac:dyDescent="0.3">
      <c r="G7516" s="23">
        <v>7515</v>
      </c>
    </row>
    <row r="7517" spans="7:7" x14ac:dyDescent="0.3">
      <c r="G7517" s="23">
        <v>7516</v>
      </c>
    </row>
    <row r="7518" spans="7:7" x14ac:dyDescent="0.3">
      <c r="G7518" s="23">
        <v>7517</v>
      </c>
    </row>
    <row r="7519" spans="7:7" x14ac:dyDescent="0.3">
      <c r="G7519" s="23">
        <v>7518</v>
      </c>
    </row>
    <row r="7520" spans="7:7" x14ac:dyDescent="0.3">
      <c r="G7520" s="23">
        <v>7519</v>
      </c>
    </row>
    <row r="7521" spans="7:7" x14ac:dyDescent="0.3">
      <c r="G7521" s="23">
        <v>7520</v>
      </c>
    </row>
    <row r="7522" spans="7:7" x14ac:dyDescent="0.3">
      <c r="G7522" s="23">
        <v>7521</v>
      </c>
    </row>
    <row r="7523" spans="7:7" x14ac:dyDescent="0.3">
      <c r="G7523" s="23">
        <v>7522</v>
      </c>
    </row>
    <row r="7524" spans="7:7" x14ac:dyDescent="0.3">
      <c r="G7524" s="23">
        <v>7523</v>
      </c>
    </row>
    <row r="7525" spans="7:7" x14ac:dyDescent="0.3">
      <c r="G7525" s="23">
        <v>7524</v>
      </c>
    </row>
    <row r="7526" spans="7:7" x14ac:dyDescent="0.3">
      <c r="G7526" s="23">
        <v>7525</v>
      </c>
    </row>
    <row r="7527" spans="7:7" x14ac:dyDescent="0.3">
      <c r="G7527" s="23">
        <v>7526</v>
      </c>
    </row>
    <row r="7528" spans="7:7" x14ac:dyDescent="0.3">
      <c r="G7528" s="23">
        <v>7527</v>
      </c>
    </row>
    <row r="7529" spans="7:7" x14ac:dyDescent="0.3">
      <c r="G7529" s="23">
        <v>7528</v>
      </c>
    </row>
    <row r="7530" spans="7:7" x14ac:dyDescent="0.3">
      <c r="G7530" s="23">
        <v>7529</v>
      </c>
    </row>
    <row r="7531" spans="7:7" x14ac:dyDescent="0.3">
      <c r="G7531" s="23">
        <v>7530</v>
      </c>
    </row>
    <row r="7532" spans="7:7" x14ac:dyDescent="0.3">
      <c r="G7532" s="23">
        <v>7531</v>
      </c>
    </row>
    <row r="7533" spans="7:7" x14ac:dyDescent="0.3">
      <c r="G7533" s="23">
        <v>7532</v>
      </c>
    </row>
    <row r="7534" spans="7:7" x14ac:dyDescent="0.3">
      <c r="G7534" s="23">
        <v>7533</v>
      </c>
    </row>
    <row r="7535" spans="7:7" x14ac:dyDescent="0.3">
      <c r="G7535" s="23">
        <v>7534</v>
      </c>
    </row>
    <row r="7536" spans="7:7" x14ac:dyDescent="0.3">
      <c r="G7536" s="23">
        <v>7535</v>
      </c>
    </row>
    <row r="7537" spans="7:7" x14ac:dyDescent="0.3">
      <c r="G7537" s="23">
        <v>7536</v>
      </c>
    </row>
    <row r="7538" spans="7:7" x14ac:dyDescent="0.3">
      <c r="G7538" s="23">
        <v>7537</v>
      </c>
    </row>
    <row r="7539" spans="7:7" x14ac:dyDescent="0.3">
      <c r="G7539" s="23">
        <v>7538</v>
      </c>
    </row>
    <row r="7540" spans="7:7" x14ac:dyDescent="0.3">
      <c r="G7540" s="23">
        <v>7539</v>
      </c>
    </row>
    <row r="7541" spans="7:7" x14ac:dyDescent="0.3">
      <c r="G7541" s="23">
        <v>7540</v>
      </c>
    </row>
    <row r="7542" spans="7:7" x14ac:dyDescent="0.3">
      <c r="G7542" s="23">
        <v>7541</v>
      </c>
    </row>
    <row r="7543" spans="7:7" x14ac:dyDescent="0.3">
      <c r="G7543" s="23">
        <v>7542</v>
      </c>
    </row>
    <row r="7544" spans="7:7" x14ac:dyDescent="0.3">
      <c r="G7544" s="23">
        <v>7543</v>
      </c>
    </row>
    <row r="7545" spans="7:7" x14ac:dyDescent="0.3">
      <c r="G7545" s="23">
        <v>7544</v>
      </c>
    </row>
    <row r="7546" spans="7:7" x14ac:dyDescent="0.3">
      <c r="G7546" s="23">
        <v>7545</v>
      </c>
    </row>
    <row r="7547" spans="7:7" x14ac:dyDescent="0.3">
      <c r="G7547" s="23">
        <v>7546</v>
      </c>
    </row>
    <row r="7548" spans="7:7" x14ac:dyDescent="0.3">
      <c r="G7548" s="23">
        <v>7547</v>
      </c>
    </row>
    <row r="7549" spans="7:7" x14ac:dyDescent="0.3">
      <c r="G7549" s="23">
        <v>7548</v>
      </c>
    </row>
    <row r="7550" spans="7:7" x14ac:dyDescent="0.3">
      <c r="G7550" s="23">
        <v>7549</v>
      </c>
    </row>
    <row r="7551" spans="7:7" x14ac:dyDescent="0.3">
      <c r="G7551" s="23">
        <v>7550</v>
      </c>
    </row>
    <row r="7552" spans="7:7" x14ac:dyDescent="0.3">
      <c r="G7552" s="23">
        <v>7551</v>
      </c>
    </row>
    <row r="7553" spans="7:7" x14ac:dyDescent="0.3">
      <c r="G7553" s="23">
        <v>7552</v>
      </c>
    </row>
    <row r="7554" spans="7:7" x14ac:dyDescent="0.3">
      <c r="G7554" s="23">
        <v>7553</v>
      </c>
    </row>
    <row r="7555" spans="7:7" x14ac:dyDescent="0.3">
      <c r="G7555" s="23">
        <v>7554</v>
      </c>
    </row>
    <row r="7556" spans="7:7" x14ac:dyDescent="0.3">
      <c r="G7556" s="23">
        <v>7555</v>
      </c>
    </row>
    <row r="7557" spans="7:7" x14ac:dyDescent="0.3">
      <c r="G7557" s="23">
        <v>7556</v>
      </c>
    </row>
    <row r="7558" spans="7:7" x14ac:dyDescent="0.3">
      <c r="G7558" s="23">
        <v>7557</v>
      </c>
    </row>
    <row r="7559" spans="7:7" x14ac:dyDescent="0.3">
      <c r="G7559" s="23">
        <v>7558</v>
      </c>
    </row>
    <row r="7560" spans="7:7" x14ac:dyDescent="0.3">
      <c r="G7560" s="23">
        <v>7559</v>
      </c>
    </row>
    <row r="7561" spans="7:7" x14ac:dyDescent="0.3">
      <c r="G7561" s="23">
        <v>7560</v>
      </c>
    </row>
    <row r="7562" spans="7:7" x14ac:dyDescent="0.3">
      <c r="G7562" s="23">
        <v>7561</v>
      </c>
    </row>
    <row r="7563" spans="7:7" x14ac:dyDescent="0.3">
      <c r="G7563" s="23">
        <v>7562</v>
      </c>
    </row>
    <row r="7564" spans="7:7" x14ac:dyDescent="0.3">
      <c r="G7564" s="23">
        <v>7563</v>
      </c>
    </row>
    <row r="7565" spans="7:7" x14ac:dyDescent="0.3">
      <c r="G7565" s="23">
        <v>7564</v>
      </c>
    </row>
    <row r="7566" spans="7:7" x14ac:dyDescent="0.3">
      <c r="G7566" s="23">
        <v>7565</v>
      </c>
    </row>
    <row r="7567" spans="7:7" x14ac:dyDescent="0.3">
      <c r="G7567" s="23">
        <v>7566</v>
      </c>
    </row>
    <row r="7568" spans="7:7" x14ac:dyDescent="0.3">
      <c r="G7568" s="23">
        <v>7567</v>
      </c>
    </row>
    <row r="7569" spans="7:7" x14ac:dyDescent="0.3">
      <c r="G7569" s="23">
        <v>7568</v>
      </c>
    </row>
    <row r="7570" spans="7:7" x14ac:dyDescent="0.3">
      <c r="G7570" s="23">
        <v>7569</v>
      </c>
    </row>
    <row r="7571" spans="7:7" x14ac:dyDescent="0.3">
      <c r="G7571" s="23">
        <v>7570</v>
      </c>
    </row>
    <row r="7572" spans="7:7" x14ac:dyDescent="0.3">
      <c r="G7572" s="23">
        <v>7571</v>
      </c>
    </row>
    <row r="7573" spans="7:7" x14ac:dyDescent="0.3">
      <c r="G7573" s="23">
        <v>7572</v>
      </c>
    </row>
    <row r="7574" spans="7:7" x14ac:dyDescent="0.3">
      <c r="G7574" s="23">
        <v>7573</v>
      </c>
    </row>
    <row r="7575" spans="7:7" x14ac:dyDescent="0.3">
      <c r="G7575" s="23">
        <v>7574</v>
      </c>
    </row>
    <row r="7576" spans="7:7" x14ac:dyDescent="0.3">
      <c r="G7576" s="23">
        <v>7575</v>
      </c>
    </row>
    <row r="7577" spans="7:7" x14ac:dyDescent="0.3">
      <c r="G7577" s="23">
        <v>7576</v>
      </c>
    </row>
    <row r="7578" spans="7:7" x14ac:dyDescent="0.3">
      <c r="G7578" s="23">
        <v>7577</v>
      </c>
    </row>
    <row r="7579" spans="7:7" x14ac:dyDescent="0.3">
      <c r="G7579" s="23">
        <v>7578</v>
      </c>
    </row>
    <row r="7580" spans="7:7" x14ac:dyDescent="0.3">
      <c r="G7580" s="23">
        <v>7579</v>
      </c>
    </row>
    <row r="7581" spans="7:7" x14ac:dyDescent="0.3">
      <c r="G7581" s="23">
        <v>7580</v>
      </c>
    </row>
    <row r="7582" spans="7:7" x14ac:dyDescent="0.3">
      <c r="G7582" s="23">
        <v>7581</v>
      </c>
    </row>
    <row r="7583" spans="7:7" x14ac:dyDescent="0.3">
      <c r="G7583" s="23">
        <v>7582</v>
      </c>
    </row>
    <row r="7584" spans="7:7" x14ac:dyDescent="0.3">
      <c r="G7584" s="23">
        <v>7583</v>
      </c>
    </row>
    <row r="7585" spans="7:7" x14ac:dyDescent="0.3">
      <c r="G7585" s="23">
        <v>7584</v>
      </c>
    </row>
    <row r="7586" spans="7:7" x14ac:dyDescent="0.3">
      <c r="G7586" s="23">
        <v>7585</v>
      </c>
    </row>
    <row r="7587" spans="7:7" x14ac:dyDescent="0.3">
      <c r="G7587" s="23">
        <v>7586</v>
      </c>
    </row>
    <row r="7588" spans="7:7" x14ac:dyDescent="0.3">
      <c r="G7588" s="23">
        <v>7587</v>
      </c>
    </row>
    <row r="7589" spans="7:7" x14ac:dyDescent="0.3">
      <c r="G7589" s="23">
        <v>7588</v>
      </c>
    </row>
    <row r="7590" spans="7:7" x14ac:dyDescent="0.3">
      <c r="G7590" s="23">
        <v>7589</v>
      </c>
    </row>
    <row r="7591" spans="7:7" x14ac:dyDescent="0.3">
      <c r="G7591" s="23">
        <v>7590</v>
      </c>
    </row>
    <row r="7592" spans="7:7" x14ac:dyDescent="0.3">
      <c r="G7592" s="23">
        <v>7591</v>
      </c>
    </row>
    <row r="7593" spans="7:7" x14ac:dyDescent="0.3">
      <c r="G7593" s="23">
        <v>7592</v>
      </c>
    </row>
    <row r="7594" spans="7:7" x14ac:dyDescent="0.3">
      <c r="G7594" s="23">
        <v>7593</v>
      </c>
    </row>
    <row r="7595" spans="7:7" x14ac:dyDescent="0.3">
      <c r="G7595" s="23">
        <v>7594</v>
      </c>
    </row>
    <row r="7596" spans="7:7" x14ac:dyDescent="0.3">
      <c r="G7596" s="23">
        <v>7595</v>
      </c>
    </row>
    <row r="7597" spans="7:7" x14ac:dyDescent="0.3">
      <c r="G7597" s="23">
        <v>7596</v>
      </c>
    </row>
    <row r="7598" spans="7:7" x14ac:dyDescent="0.3">
      <c r="G7598" s="23">
        <v>7597</v>
      </c>
    </row>
    <row r="7599" spans="7:7" x14ac:dyDescent="0.3">
      <c r="G7599" s="23">
        <v>7598</v>
      </c>
    </row>
    <row r="7600" spans="7:7" x14ac:dyDescent="0.3">
      <c r="G7600" s="23">
        <v>7599</v>
      </c>
    </row>
    <row r="7601" spans="7:7" x14ac:dyDescent="0.3">
      <c r="G7601" s="23">
        <v>7600</v>
      </c>
    </row>
    <row r="7602" spans="7:7" x14ac:dyDescent="0.3">
      <c r="G7602" s="23">
        <v>7601</v>
      </c>
    </row>
    <row r="7603" spans="7:7" x14ac:dyDescent="0.3">
      <c r="G7603" s="23">
        <v>7602</v>
      </c>
    </row>
    <row r="7604" spans="7:7" x14ac:dyDescent="0.3">
      <c r="G7604" s="23">
        <v>7603</v>
      </c>
    </row>
    <row r="7605" spans="7:7" x14ac:dyDescent="0.3">
      <c r="G7605" s="23">
        <v>7604</v>
      </c>
    </row>
    <row r="7606" spans="7:7" x14ac:dyDescent="0.3">
      <c r="G7606" s="23">
        <v>7605</v>
      </c>
    </row>
    <row r="7607" spans="7:7" x14ac:dyDescent="0.3">
      <c r="G7607" s="23">
        <v>7606</v>
      </c>
    </row>
    <row r="7608" spans="7:7" x14ac:dyDescent="0.3">
      <c r="G7608" s="23">
        <v>7607</v>
      </c>
    </row>
    <row r="7609" spans="7:7" x14ac:dyDescent="0.3">
      <c r="G7609" s="23">
        <v>7608</v>
      </c>
    </row>
    <row r="7610" spans="7:7" x14ac:dyDescent="0.3">
      <c r="G7610" s="23">
        <v>7609</v>
      </c>
    </row>
    <row r="7611" spans="7:7" x14ac:dyDescent="0.3">
      <c r="G7611" s="23">
        <v>7610</v>
      </c>
    </row>
    <row r="7612" spans="7:7" x14ac:dyDescent="0.3">
      <c r="G7612" s="23">
        <v>7611</v>
      </c>
    </row>
    <row r="7613" spans="7:7" x14ac:dyDescent="0.3">
      <c r="G7613" s="23">
        <v>7612</v>
      </c>
    </row>
    <row r="7614" spans="7:7" x14ac:dyDescent="0.3">
      <c r="G7614" s="23">
        <v>7613</v>
      </c>
    </row>
    <row r="7615" spans="7:7" x14ac:dyDescent="0.3">
      <c r="G7615" s="23">
        <v>7614</v>
      </c>
    </row>
    <row r="7616" spans="7:7" x14ac:dyDescent="0.3">
      <c r="G7616" s="23">
        <v>7615</v>
      </c>
    </row>
    <row r="7617" spans="7:7" x14ac:dyDescent="0.3">
      <c r="G7617" s="23">
        <v>7616</v>
      </c>
    </row>
    <row r="7618" spans="7:7" x14ac:dyDescent="0.3">
      <c r="G7618" s="23">
        <v>7617</v>
      </c>
    </row>
    <row r="7619" spans="7:7" x14ac:dyDescent="0.3">
      <c r="G7619" s="23">
        <v>7618</v>
      </c>
    </row>
    <row r="7620" spans="7:7" x14ac:dyDescent="0.3">
      <c r="G7620" s="23">
        <v>7619</v>
      </c>
    </row>
    <row r="7621" spans="7:7" x14ac:dyDescent="0.3">
      <c r="G7621" s="23">
        <v>7620</v>
      </c>
    </row>
    <row r="7622" spans="7:7" x14ac:dyDescent="0.3">
      <c r="G7622" s="23">
        <v>7621</v>
      </c>
    </row>
    <row r="7623" spans="7:7" x14ac:dyDescent="0.3">
      <c r="G7623" s="23">
        <v>7622</v>
      </c>
    </row>
    <row r="7624" spans="7:7" x14ac:dyDescent="0.3">
      <c r="G7624" s="23">
        <v>7623</v>
      </c>
    </row>
    <row r="7625" spans="7:7" x14ac:dyDescent="0.3">
      <c r="G7625" s="23">
        <v>7624</v>
      </c>
    </row>
    <row r="7626" spans="7:7" x14ac:dyDescent="0.3">
      <c r="G7626" s="23">
        <v>7625</v>
      </c>
    </row>
    <row r="7627" spans="7:7" x14ac:dyDescent="0.3">
      <c r="G7627" s="23">
        <v>7626</v>
      </c>
    </row>
    <row r="7628" spans="7:7" x14ac:dyDescent="0.3">
      <c r="G7628" s="23">
        <v>7627</v>
      </c>
    </row>
    <row r="7629" spans="7:7" x14ac:dyDescent="0.3">
      <c r="G7629" s="23">
        <v>7628</v>
      </c>
    </row>
    <row r="7630" spans="7:7" x14ac:dyDescent="0.3">
      <c r="G7630" s="23">
        <v>7629</v>
      </c>
    </row>
    <row r="7631" spans="7:7" x14ac:dyDescent="0.3">
      <c r="G7631" s="23">
        <v>7630</v>
      </c>
    </row>
    <row r="7632" spans="7:7" x14ac:dyDescent="0.3">
      <c r="G7632" s="23">
        <v>7631</v>
      </c>
    </row>
    <row r="7633" spans="7:7" x14ac:dyDescent="0.3">
      <c r="G7633" s="23">
        <v>7632</v>
      </c>
    </row>
    <row r="7634" spans="7:7" x14ac:dyDescent="0.3">
      <c r="G7634" s="23">
        <v>7633</v>
      </c>
    </row>
    <row r="7635" spans="7:7" x14ac:dyDescent="0.3">
      <c r="G7635" s="23">
        <v>7634</v>
      </c>
    </row>
    <row r="7636" spans="7:7" x14ac:dyDescent="0.3">
      <c r="G7636" s="23">
        <v>7635</v>
      </c>
    </row>
    <row r="7637" spans="7:7" x14ac:dyDescent="0.3">
      <c r="G7637" s="23">
        <v>7636</v>
      </c>
    </row>
    <row r="7638" spans="7:7" x14ac:dyDescent="0.3">
      <c r="G7638" s="23">
        <v>7637</v>
      </c>
    </row>
    <row r="7639" spans="7:7" x14ac:dyDescent="0.3">
      <c r="G7639" s="23">
        <v>7638</v>
      </c>
    </row>
    <row r="7640" spans="7:7" x14ac:dyDescent="0.3">
      <c r="G7640" s="23">
        <v>7639</v>
      </c>
    </row>
    <row r="7641" spans="7:7" x14ac:dyDescent="0.3">
      <c r="G7641" s="23">
        <v>7640</v>
      </c>
    </row>
    <row r="7642" spans="7:7" x14ac:dyDescent="0.3">
      <c r="G7642" s="23">
        <v>7641</v>
      </c>
    </row>
    <row r="7643" spans="7:7" x14ac:dyDescent="0.3">
      <c r="G7643" s="23">
        <v>7642</v>
      </c>
    </row>
    <row r="7644" spans="7:7" x14ac:dyDescent="0.3">
      <c r="G7644" s="23">
        <v>7643</v>
      </c>
    </row>
    <row r="7645" spans="7:7" x14ac:dyDescent="0.3">
      <c r="G7645" s="23">
        <v>7644</v>
      </c>
    </row>
    <row r="7646" spans="7:7" x14ac:dyDescent="0.3">
      <c r="G7646" s="23">
        <v>7645</v>
      </c>
    </row>
    <row r="7647" spans="7:7" x14ac:dyDescent="0.3">
      <c r="G7647" s="23">
        <v>7646</v>
      </c>
    </row>
    <row r="7648" spans="7:7" x14ac:dyDescent="0.3">
      <c r="G7648" s="23">
        <v>7647</v>
      </c>
    </row>
    <row r="7649" spans="7:7" x14ac:dyDescent="0.3">
      <c r="G7649" s="23">
        <v>7648</v>
      </c>
    </row>
    <row r="7650" spans="7:7" x14ac:dyDescent="0.3">
      <c r="G7650" s="23">
        <v>7649</v>
      </c>
    </row>
    <row r="7651" spans="7:7" x14ac:dyDescent="0.3">
      <c r="G7651" s="23">
        <v>7650</v>
      </c>
    </row>
    <row r="7652" spans="7:7" x14ac:dyDescent="0.3">
      <c r="G7652" s="23">
        <v>7651</v>
      </c>
    </row>
    <row r="7653" spans="7:7" x14ac:dyDescent="0.3">
      <c r="G7653" s="23">
        <v>7652</v>
      </c>
    </row>
    <row r="7654" spans="7:7" x14ac:dyDescent="0.3">
      <c r="G7654" s="23">
        <v>7653</v>
      </c>
    </row>
    <row r="7655" spans="7:7" x14ac:dyDescent="0.3">
      <c r="G7655" s="23">
        <v>7654</v>
      </c>
    </row>
    <row r="7656" spans="7:7" x14ac:dyDescent="0.3">
      <c r="G7656" s="23">
        <v>7655</v>
      </c>
    </row>
    <row r="7657" spans="7:7" x14ac:dyDescent="0.3">
      <c r="G7657" s="23">
        <v>7656</v>
      </c>
    </row>
    <row r="7658" spans="7:7" x14ac:dyDescent="0.3">
      <c r="G7658" s="23">
        <v>7657</v>
      </c>
    </row>
    <row r="7659" spans="7:7" x14ac:dyDescent="0.3">
      <c r="G7659" s="23">
        <v>7658</v>
      </c>
    </row>
    <row r="7660" spans="7:7" x14ac:dyDescent="0.3">
      <c r="G7660" s="23">
        <v>7659</v>
      </c>
    </row>
    <row r="7661" spans="7:7" x14ac:dyDescent="0.3">
      <c r="G7661" s="23">
        <v>7660</v>
      </c>
    </row>
    <row r="7662" spans="7:7" x14ac:dyDescent="0.3">
      <c r="G7662" s="23">
        <v>7661</v>
      </c>
    </row>
    <row r="7663" spans="7:7" x14ac:dyDescent="0.3">
      <c r="G7663" s="23">
        <v>7662</v>
      </c>
    </row>
    <row r="7664" spans="7:7" x14ac:dyDescent="0.3">
      <c r="G7664" s="23">
        <v>7663</v>
      </c>
    </row>
    <row r="7665" spans="7:7" x14ac:dyDescent="0.3">
      <c r="G7665" s="23">
        <v>7664</v>
      </c>
    </row>
    <row r="7666" spans="7:7" x14ac:dyDescent="0.3">
      <c r="G7666" s="23">
        <v>7665</v>
      </c>
    </row>
    <row r="7667" spans="7:7" x14ac:dyDescent="0.3">
      <c r="G7667" s="23">
        <v>7666</v>
      </c>
    </row>
    <row r="7668" spans="7:7" x14ac:dyDescent="0.3">
      <c r="G7668" s="23">
        <v>7667</v>
      </c>
    </row>
    <row r="7669" spans="7:7" x14ac:dyDescent="0.3">
      <c r="G7669" s="23">
        <v>7668</v>
      </c>
    </row>
    <row r="7670" spans="7:7" x14ac:dyDescent="0.3">
      <c r="G7670" s="23">
        <v>7669</v>
      </c>
    </row>
    <row r="7671" spans="7:7" x14ac:dyDescent="0.3">
      <c r="G7671" s="23">
        <v>7670</v>
      </c>
    </row>
    <row r="7672" spans="7:7" x14ac:dyDescent="0.3">
      <c r="G7672" s="23">
        <v>7671</v>
      </c>
    </row>
    <row r="7673" spans="7:7" x14ac:dyDescent="0.3">
      <c r="G7673" s="23">
        <v>7672</v>
      </c>
    </row>
    <row r="7674" spans="7:7" x14ac:dyDescent="0.3">
      <c r="G7674" s="23">
        <v>7673</v>
      </c>
    </row>
    <row r="7675" spans="7:7" x14ac:dyDescent="0.3">
      <c r="G7675" s="23">
        <v>7674</v>
      </c>
    </row>
    <row r="7676" spans="7:7" x14ac:dyDescent="0.3">
      <c r="G7676" s="23">
        <v>7675</v>
      </c>
    </row>
    <row r="7677" spans="7:7" x14ac:dyDescent="0.3">
      <c r="G7677" s="23">
        <v>7676</v>
      </c>
    </row>
    <row r="7678" spans="7:7" x14ac:dyDescent="0.3">
      <c r="G7678" s="23">
        <v>7677</v>
      </c>
    </row>
    <row r="7679" spans="7:7" x14ac:dyDescent="0.3">
      <c r="G7679" s="23">
        <v>7678</v>
      </c>
    </row>
    <row r="7680" spans="7:7" x14ac:dyDescent="0.3">
      <c r="G7680" s="23">
        <v>7679</v>
      </c>
    </row>
    <row r="7681" spans="7:7" x14ac:dyDescent="0.3">
      <c r="G7681" s="23">
        <v>7680</v>
      </c>
    </row>
    <row r="7682" spans="7:7" x14ac:dyDescent="0.3">
      <c r="G7682" s="23">
        <v>7681</v>
      </c>
    </row>
    <row r="7683" spans="7:7" x14ac:dyDescent="0.3">
      <c r="G7683" s="23">
        <v>7682</v>
      </c>
    </row>
    <row r="7684" spans="7:7" x14ac:dyDescent="0.3">
      <c r="G7684" s="23">
        <v>7683</v>
      </c>
    </row>
    <row r="7685" spans="7:7" x14ac:dyDescent="0.3">
      <c r="G7685" s="23">
        <v>7684</v>
      </c>
    </row>
    <row r="7686" spans="7:7" x14ac:dyDescent="0.3">
      <c r="G7686" s="23">
        <v>7685</v>
      </c>
    </row>
    <row r="7687" spans="7:7" x14ac:dyDescent="0.3">
      <c r="G7687" s="23">
        <v>7686</v>
      </c>
    </row>
    <row r="7688" spans="7:7" x14ac:dyDescent="0.3">
      <c r="G7688" s="23">
        <v>7687</v>
      </c>
    </row>
    <row r="7689" spans="7:7" x14ac:dyDescent="0.3">
      <c r="G7689" s="23">
        <v>7688</v>
      </c>
    </row>
    <row r="7690" spans="7:7" x14ac:dyDescent="0.3">
      <c r="G7690" s="23">
        <v>7689</v>
      </c>
    </row>
    <row r="7691" spans="7:7" x14ac:dyDescent="0.3">
      <c r="G7691" s="23">
        <v>7690</v>
      </c>
    </row>
    <row r="7692" spans="7:7" x14ac:dyDescent="0.3">
      <c r="G7692" s="23">
        <v>7691</v>
      </c>
    </row>
    <row r="7693" spans="7:7" x14ac:dyDescent="0.3">
      <c r="G7693" s="23">
        <v>7692</v>
      </c>
    </row>
    <row r="7694" spans="7:7" x14ac:dyDescent="0.3">
      <c r="G7694" s="23">
        <v>7693</v>
      </c>
    </row>
    <row r="7695" spans="7:7" x14ac:dyDescent="0.3">
      <c r="G7695" s="23">
        <v>7694</v>
      </c>
    </row>
    <row r="7696" spans="7:7" x14ac:dyDescent="0.3">
      <c r="G7696" s="23">
        <v>7695</v>
      </c>
    </row>
    <row r="7697" spans="7:7" x14ac:dyDescent="0.3">
      <c r="G7697" s="23">
        <v>7696</v>
      </c>
    </row>
    <row r="7698" spans="7:7" x14ac:dyDescent="0.3">
      <c r="G7698" s="23">
        <v>7697</v>
      </c>
    </row>
    <row r="7699" spans="7:7" x14ac:dyDescent="0.3">
      <c r="G7699" s="23">
        <v>7698</v>
      </c>
    </row>
    <row r="7700" spans="7:7" x14ac:dyDescent="0.3">
      <c r="G7700" s="23">
        <v>7699</v>
      </c>
    </row>
    <row r="7701" spans="7:7" x14ac:dyDescent="0.3">
      <c r="G7701" s="23">
        <v>7700</v>
      </c>
    </row>
    <row r="7702" spans="7:7" x14ac:dyDescent="0.3">
      <c r="G7702" s="23">
        <v>7701</v>
      </c>
    </row>
    <row r="7703" spans="7:7" x14ac:dyDescent="0.3">
      <c r="G7703" s="23">
        <v>7702</v>
      </c>
    </row>
    <row r="7704" spans="7:7" x14ac:dyDescent="0.3">
      <c r="G7704" s="23">
        <v>7703</v>
      </c>
    </row>
    <row r="7705" spans="7:7" x14ac:dyDescent="0.3">
      <c r="G7705" s="23">
        <v>7704</v>
      </c>
    </row>
    <row r="7706" spans="7:7" x14ac:dyDescent="0.3">
      <c r="G7706" s="23">
        <v>7705</v>
      </c>
    </row>
    <row r="7707" spans="7:7" x14ac:dyDescent="0.3">
      <c r="G7707" s="23">
        <v>7706</v>
      </c>
    </row>
    <row r="7708" spans="7:7" x14ac:dyDescent="0.3">
      <c r="G7708" s="23">
        <v>7707</v>
      </c>
    </row>
    <row r="7709" spans="7:7" x14ac:dyDescent="0.3">
      <c r="G7709" s="23">
        <v>7708</v>
      </c>
    </row>
    <row r="7710" spans="7:7" x14ac:dyDescent="0.3">
      <c r="G7710" s="23">
        <v>7709</v>
      </c>
    </row>
    <row r="7711" spans="7:7" x14ac:dyDescent="0.3">
      <c r="G7711" s="23">
        <v>7710</v>
      </c>
    </row>
    <row r="7712" spans="7:7" x14ac:dyDescent="0.3">
      <c r="G7712" s="23">
        <v>7711</v>
      </c>
    </row>
    <row r="7713" spans="7:7" x14ac:dyDescent="0.3">
      <c r="G7713" s="23">
        <v>7712</v>
      </c>
    </row>
    <row r="7714" spans="7:7" x14ac:dyDescent="0.3">
      <c r="G7714" s="23">
        <v>7713</v>
      </c>
    </row>
    <row r="7715" spans="7:7" x14ac:dyDescent="0.3">
      <c r="G7715" s="23">
        <v>7714</v>
      </c>
    </row>
    <row r="7716" spans="7:7" x14ac:dyDescent="0.3">
      <c r="G7716" s="23">
        <v>7715</v>
      </c>
    </row>
    <row r="7717" spans="7:7" x14ac:dyDescent="0.3">
      <c r="G7717" s="23">
        <v>7716</v>
      </c>
    </row>
    <row r="7718" spans="7:7" x14ac:dyDescent="0.3">
      <c r="G7718" s="23">
        <v>7717</v>
      </c>
    </row>
    <row r="7719" spans="7:7" x14ac:dyDescent="0.3">
      <c r="G7719" s="23">
        <v>7718</v>
      </c>
    </row>
    <row r="7720" spans="7:7" x14ac:dyDescent="0.3">
      <c r="G7720" s="23">
        <v>7719</v>
      </c>
    </row>
    <row r="7721" spans="7:7" x14ac:dyDescent="0.3">
      <c r="G7721" s="23">
        <v>7720</v>
      </c>
    </row>
    <row r="7722" spans="7:7" x14ac:dyDescent="0.3">
      <c r="G7722" s="23">
        <v>7721</v>
      </c>
    </row>
    <row r="7723" spans="7:7" x14ac:dyDescent="0.3">
      <c r="G7723" s="23">
        <v>7722</v>
      </c>
    </row>
    <row r="7724" spans="7:7" x14ac:dyDescent="0.3">
      <c r="G7724" s="23">
        <v>7723</v>
      </c>
    </row>
    <row r="7725" spans="7:7" x14ac:dyDescent="0.3">
      <c r="G7725" s="23">
        <v>7724</v>
      </c>
    </row>
    <row r="7726" spans="7:7" x14ac:dyDescent="0.3">
      <c r="G7726" s="23">
        <v>7725</v>
      </c>
    </row>
    <row r="7727" spans="7:7" x14ac:dyDescent="0.3">
      <c r="G7727" s="23">
        <v>7726</v>
      </c>
    </row>
    <row r="7728" spans="7:7" x14ac:dyDescent="0.3">
      <c r="G7728" s="23">
        <v>7727</v>
      </c>
    </row>
    <row r="7729" spans="7:7" x14ac:dyDescent="0.3">
      <c r="G7729" s="23">
        <v>7728</v>
      </c>
    </row>
    <row r="7730" spans="7:7" x14ac:dyDescent="0.3">
      <c r="G7730" s="23">
        <v>7729</v>
      </c>
    </row>
    <row r="7731" spans="7:7" x14ac:dyDescent="0.3">
      <c r="G7731" s="23">
        <v>7730</v>
      </c>
    </row>
    <row r="7732" spans="7:7" x14ac:dyDescent="0.3">
      <c r="G7732" s="23">
        <v>7731</v>
      </c>
    </row>
    <row r="7733" spans="7:7" x14ac:dyDescent="0.3">
      <c r="G7733" s="23">
        <v>7732</v>
      </c>
    </row>
    <row r="7734" spans="7:7" x14ac:dyDescent="0.3">
      <c r="G7734" s="23">
        <v>7733</v>
      </c>
    </row>
    <row r="7735" spans="7:7" x14ac:dyDescent="0.3">
      <c r="G7735" s="23">
        <v>7734</v>
      </c>
    </row>
    <row r="7736" spans="7:7" x14ac:dyDescent="0.3">
      <c r="G7736" s="23">
        <v>7735</v>
      </c>
    </row>
    <row r="7737" spans="7:7" x14ac:dyDescent="0.3">
      <c r="G7737" s="23">
        <v>7736</v>
      </c>
    </row>
    <row r="7738" spans="7:7" x14ac:dyDescent="0.3">
      <c r="G7738" s="23">
        <v>7737</v>
      </c>
    </row>
    <row r="7739" spans="7:7" x14ac:dyDescent="0.3">
      <c r="G7739" s="23">
        <v>7738</v>
      </c>
    </row>
    <row r="7740" spans="7:7" x14ac:dyDescent="0.3">
      <c r="G7740" s="23">
        <v>7739</v>
      </c>
    </row>
    <row r="7741" spans="7:7" x14ac:dyDescent="0.3">
      <c r="G7741" s="23">
        <v>7740</v>
      </c>
    </row>
    <row r="7742" spans="7:7" x14ac:dyDescent="0.3">
      <c r="G7742" s="23">
        <v>7741</v>
      </c>
    </row>
    <row r="7743" spans="7:7" x14ac:dyDescent="0.3">
      <c r="G7743" s="23">
        <v>7742</v>
      </c>
    </row>
    <row r="7744" spans="7:7" x14ac:dyDescent="0.3">
      <c r="G7744" s="23">
        <v>7743</v>
      </c>
    </row>
    <row r="7745" spans="7:7" x14ac:dyDescent="0.3">
      <c r="G7745" s="23">
        <v>7744</v>
      </c>
    </row>
    <row r="7746" spans="7:7" x14ac:dyDescent="0.3">
      <c r="G7746" s="23">
        <v>7745</v>
      </c>
    </row>
    <row r="7747" spans="7:7" x14ac:dyDescent="0.3">
      <c r="G7747" s="23">
        <v>7746</v>
      </c>
    </row>
    <row r="7748" spans="7:7" x14ac:dyDescent="0.3">
      <c r="G7748" s="23">
        <v>7747</v>
      </c>
    </row>
    <row r="7749" spans="7:7" x14ac:dyDescent="0.3">
      <c r="G7749" s="23">
        <v>7748</v>
      </c>
    </row>
    <row r="7750" spans="7:7" x14ac:dyDescent="0.3">
      <c r="G7750" s="23">
        <v>7749</v>
      </c>
    </row>
    <row r="7751" spans="7:7" x14ac:dyDescent="0.3">
      <c r="G7751" s="23">
        <v>7750</v>
      </c>
    </row>
    <row r="7752" spans="7:7" x14ac:dyDescent="0.3">
      <c r="G7752" s="23">
        <v>7751</v>
      </c>
    </row>
    <row r="7753" spans="7:7" x14ac:dyDescent="0.3">
      <c r="G7753" s="23">
        <v>7752</v>
      </c>
    </row>
    <row r="7754" spans="7:7" x14ac:dyDescent="0.3">
      <c r="G7754" s="23">
        <v>7753</v>
      </c>
    </row>
    <row r="7755" spans="7:7" x14ac:dyDescent="0.3">
      <c r="G7755" s="23">
        <v>7754</v>
      </c>
    </row>
    <row r="7756" spans="7:7" x14ac:dyDescent="0.3">
      <c r="G7756" s="23">
        <v>7755</v>
      </c>
    </row>
    <row r="7757" spans="7:7" x14ac:dyDescent="0.3">
      <c r="G7757" s="23">
        <v>7756</v>
      </c>
    </row>
    <row r="7758" spans="7:7" x14ac:dyDescent="0.3">
      <c r="G7758" s="23">
        <v>7757</v>
      </c>
    </row>
    <row r="7759" spans="7:7" x14ac:dyDescent="0.3">
      <c r="G7759" s="23">
        <v>7758</v>
      </c>
    </row>
    <row r="7760" spans="7:7" x14ac:dyDescent="0.3">
      <c r="G7760" s="23">
        <v>7759</v>
      </c>
    </row>
    <row r="7761" spans="7:7" x14ac:dyDescent="0.3">
      <c r="G7761" s="23">
        <v>7760</v>
      </c>
    </row>
    <row r="7762" spans="7:7" x14ac:dyDescent="0.3">
      <c r="G7762" s="23">
        <v>7761</v>
      </c>
    </row>
    <row r="7763" spans="7:7" x14ac:dyDescent="0.3">
      <c r="G7763" s="23">
        <v>7762</v>
      </c>
    </row>
    <row r="7764" spans="7:7" x14ac:dyDescent="0.3">
      <c r="G7764" s="23">
        <v>7763</v>
      </c>
    </row>
    <row r="7765" spans="7:7" x14ac:dyDescent="0.3">
      <c r="G7765" s="23">
        <v>7764</v>
      </c>
    </row>
    <row r="7766" spans="7:7" x14ac:dyDescent="0.3">
      <c r="G7766" s="23">
        <v>7765</v>
      </c>
    </row>
    <row r="7767" spans="7:7" x14ac:dyDescent="0.3">
      <c r="G7767" s="23">
        <v>7766</v>
      </c>
    </row>
    <row r="7768" spans="7:7" x14ac:dyDescent="0.3">
      <c r="G7768" s="23">
        <v>7767</v>
      </c>
    </row>
    <row r="7769" spans="7:7" x14ac:dyDescent="0.3">
      <c r="G7769" s="23">
        <v>7768</v>
      </c>
    </row>
    <row r="7770" spans="7:7" x14ac:dyDescent="0.3">
      <c r="G7770" s="23">
        <v>7769</v>
      </c>
    </row>
    <row r="7771" spans="7:7" x14ac:dyDescent="0.3">
      <c r="G7771" s="23">
        <v>7770</v>
      </c>
    </row>
    <row r="7772" spans="7:7" x14ac:dyDescent="0.3">
      <c r="G7772" s="23">
        <v>7771</v>
      </c>
    </row>
    <row r="7773" spans="7:7" x14ac:dyDescent="0.3">
      <c r="G7773" s="23">
        <v>7772</v>
      </c>
    </row>
    <row r="7774" spans="7:7" x14ac:dyDescent="0.3">
      <c r="G7774" s="23">
        <v>7773</v>
      </c>
    </row>
    <row r="7775" spans="7:7" x14ac:dyDescent="0.3">
      <c r="G7775" s="23">
        <v>7774</v>
      </c>
    </row>
    <row r="7776" spans="7:7" x14ac:dyDescent="0.3">
      <c r="G7776" s="23">
        <v>7775</v>
      </c>
    </row>
    <row r="7777" spans="7:7" x14ac:dyDescent="0.3">
      <c r="G7777" s="23">
        <v>7776</v>
      </c>
    </row>
    <row r="7778" spans="7:7" x14ac:dyDescent="0.3">
      <c r="G7778" s="23">
        <v>7777</v>
      </c>
    </row>
    <row r="7779" spans="7:7" x14ac:dyDescent="0.3">
      <c r="G7779" s="23">
        <v>7778</v>
      </c>
    </row>
    <row r="7780" spans="7:7" x14ac:dyDescent="0.3">
      <c r="G7780" s="23">
        <v>7779</v>
      </c>
    </row>
    <row r="7781" spans="7:7" x14ac:dyDescent="0.3">
      <c r="G7781" s="23">
        <v>7780</v>
      </c>
    </row>
    <row r="7782" spans="7:7" x14ac:dyDescent="0.3">
      <c r="G7782" s="23">
        <v>7781</v>
      </c>
    </row>
    <row r="7783" spans="7:7" x14ac:dyDescent="0.3">
      <c r="G7783" s="23">
        <v>7782</v>
      </c>
    </row>
    <row r="7784" spans="7:7" x14ac:dyDescent="0.3">
      <c r="G7784" s="23">
        <v>7783</v>
      </c>
    </row>
    <row r="7785" spans="7:7" x14ac:dyDescent="0.3">
      <c r="G7785" s="23">
        <v>7784</v>
      </c>
    </row>
    <row r="7786" spans="7:7" x14ac:dyDescent="0.3">
      <c r="G7786" s="23">
        <v>7785</v>
      </c>
    </row>
    <row r="7787" spans="7:7" x14ac:dyDescent="0.3">
      <c r="G7787" s="23">
        <v>7786</v>
      </c>
    </row>
    <row r="7788" spans="7:7" x14ac:dyDescent="0.3">
      <c r="G7788" s="23">
        <v>7787</v>
      </c>
    </row>
    <row r="7789" spans="7:7" x14ac:dyDescent="0.3">
      <c r="G7789" s="23">
        <v>7788</v>
      </c>
    </row>
    <row r="7790" spans="7:7" x14ac:dyDescent="0.3">
      <c r="G7790" s="23">
        <v>7789</v>
      </c>
    </row>
    <row r="7791" spans="7:7" x14ac:dyDescent="0.3">
      <c r="G7791" s="23">
        <v>7790</v>
      </c>
    </row>
    <row r="7792" spans="7:7" x14ac:dyDescent="0.3">
      <c r="G7792" s="23">
        <v>7791</v>
      </c>
    </row>
    <row r="7793" spans="7:7" x14ac:dyDescent="0.3">
      <c r="G7793" s="23">
        <v>7792</v>
      </c>
    </row>
    <row r="7794" spans="7:7" x14ac:dyDescent="0.3">
      <c r="G7794" s="23">
        <v>7793</v>
      </c>
    </row>
    <row r="7795" spans="7:7" x14ac:dyDescent="0.3">
      <c r="G7795" s="23">
        <v>7794</v>
      </c>
    </row>
    <row r="7796" spans="7:7" x14ac:dyDescent="0.3">
      <c r="G7796" s="23">
        <v>7795</v>
      </c>
    </row>
    <row r="7797" spans="7:7" x14ac:dyDescent="0.3">
      <c r="G7797" s="23">
        <v>7796</v>
      </c>
    </row>
    <row r="7798" spans="7:7" x14ac:dyDescent="0.3">
      <c r="G7798" s="23">
        <v>7797</v>
      </c>
    </row>
    <row r="7799" spans="7:7" x14ac:dyDescent="0.3">
      <c r="G7799" s="23">
        <v>7798</v>
      </c>
    </row>
    <row r="7800" spans="7:7" x14ac:dyDescent="0.3">
      <c r="G7800" s="23">
        <v>7799</v>
      </c>
    </row>
    <row r="7801" spans="7:7" x14ac:dyDescent="0.3">
      <c r="G7801" s="23">
        <v>7800</v>
      </c>
    </row>
    <row r="7802" spans="7:7" x14ac:dyDescent="0.3">
      <c r="G7802" s="23">
        <v>7801</v>
      </c>
    </row>
    <row r="7803" spans="7:7" x14ac:dyDescent="0.3">
      <c r="G7803" s="23">
        <v>7802</v>
      </c>
    </row>
    <row r="7804" spans="7:7" x14ac:dyDescent="0.3">
      <c r="G7804" s="23">
        <v>7803</v>
      </c>
    </row>
    <row r="7805" spans="7:7" x14ac:dyDescent="0.3">
      <c r="G7805" s="23">
        <v>7804</v>
      </c>
    </row>
    <row r="7806" spans="7:7" x14ac:dyDescent="0.3">
      <c r="G7806" s="23">
        <v>7805</v>
      </c>
    </row>
    <row r="7807" spans="7:7" x14ac:dyDescent="0.3">
      <c r="G7807" s="23">
        <v>7806</v>
      </c>
    </row>
    <row r="7808" spans="7:7" x14ac:dyDescent="0.3">
      <c r="G7808" s="23">
        <v>7807</v>
      </c>
    </row>
    <row r="7809" spans="7:7" x14ac:dyDescent="0.3">
      <c r="G7809" s="23">
        <v>7808</v>
      </c>
    </row>
    <row r="7810" spans="7:7" x14ac:dyDescent="0.3">
      <c r="G7810" s="23">
        <v>7809</v>
      </c>
    </row>
    <row r="7811" spans="7:7" x14ac:dyDescent="0.3">
      <c r="G7811" s="23">
        <v>7810</v>
      </c>
    </row>
    <row r="7812" spans="7:7" x14ac:dyDescent="0.3">
      <c r="G7812" s="23">
        <v>7811</v>
      </c>
    </row>
    <row r="7813" spans="7:7" x14ac:dyDescent="0.3">
      <c r="G7813" s="23">
        <v>7812</v>
      </c>
    </row>
    <row r="7814" spans="7:7" x14ac:dyDescent="0.3">
      <c r="G7814" s="23">
        <v>7813</v>
      </c>
    </row>
    <row r="7815" spans="7:7" x14ac:dyDescent="0.3">
      <c r="G7815" s="23">
        <v>7814</v>
      </c>
    </row>
    <row r="7816" spans="7:7" x14ac:dyDescent="0.3">
      <c r="G7816" s="23">
        <v>7815</v>
      </c>
    </row>
    <row r="7817" spans="7:7" x14ac:dyDescent="0.3">
      <c r="G7817" s="23">
        <v>7816</v>
      </c>
    </row>
    <row r="7818" spans="7:7" x14ac:dyDescent="0.3">
      <c r="G7818" s="23">
        <v>7817</v>
      </c>
    </row>
    <row r="7819" spans="7:7" x14ac:dyDescent="0.3">
      <c r="G7819" s="23">
        <v>7818</v>
      </c>
    </row>
    <row r="7820" spans="7:7" x14ac:dyDescent="0.3">
      <c r="G7820" s="23">
        <v>7819</v>
      </c>
    </row>
    <row r="7821" spans="7:7" x14ac:dyDescent="0.3">
      <c r="G7821" s="23">
        <v>7820</v>
      </c>
    </row>
    <row r="7822" spans="7:7" x14ac:dyDescent="0.3">
      <c r="G7822" s="23">
        <v>7821</v>
      </c>
    </row>
    <row r="7823" spans="7:7" x14ac:dyDescent="0.3">
      <c r="G7823" s="23">
        <v>7822</v>
      </c>
    </row>
    <row r="7824" spans="7:7" x14ac:dyDescent="0.3">
      <c r="G7824" s="23">
        <v>7823</v>
      </c>
    </row>
    <row r="7825" spans="7:7" x14ac:dyDescent="0.3">
      <c r="G7825" s="23">
        <v>7824</v>
      </c>
    </row>
    <row r="7826" spans="7:7" x14ac:dyDescent="0.3">
      <c r="G7826" s="23">
        <v>7825</v>
      </c>
    </row>
    <row r="7827" spans="7:7" x14ac:dyDescent="0.3">
      <c r="G7827" s="23">
        <v>7826</v>
      </c>
    </row>
    <row r="7828" spans="7:7" x14ac:dyDescent="0.3">
      <c r="G7828" s="23">
        <v>7827</v>
      </c>
    </row>
    <row r="7829" spans="7:7" x14ac:dyDescent="0.3">
      <c r="G7829" s="23">
        <v>7828</v>
      </c>
    </row>
    <row r="7830" spans="7:7" x14ac:dyDescent="0.3">
      <c r="G7830" s="23">
        <v>7829</v>
      </c>
    </row>
    <row r="7831" spans="7:7" x14ac:dyDescent="0.3">
      <c r="G7831" s="23">
        <v>7830</v>
      </c>
    </row>
    <row r="7832" spans="7:7" x14ac:dyDescent="0.3">
      <c r="G7832" s="23">
        <v>7831</v>
      </c>
    </row>
    <row r="7833" spans="7:7" x14ac:dyDescent="0.3">
      <c r="G7833" s="23">
        <v>7832</v>
      </c>
    </row>
    <row r="7834" spans="7:7" x14ac:dyDescent="0.3">
      <c r="G7834" s="23">
        <v>7833</v>
      </c>
    </row>
    <row r="7835" spans="7:7" x14ac:dyDescent="0.3">
      <c r="G7835" s="23">
        <v>7834</v>
      </c>
    </row>
    <row r="7836" spans="7:7" x14ac:dyDescent="0.3">
      <c r="G7836" s="23">
        <v>7835</v>
      </c>
    </row>
    <row r="7837" spans="7:7" x14ac:dyDescent="0.3">
      <c r="G7837" s="23">
        <v>7836</v>
      </c>
    </row>
    <row r="7838" spans="7:7" x14ac:dyDescent="0.3">
      <c r="G7838" s="23">
        <v>7837</v>
      </c>
    </row>
    <row r="7839" spans="7:7" x14ac:dyDescent="0.3">
      <c r="G7839" s="23">
        <v>7838</v>
      </c>
    </row>
    <row r="7840" spans="7:7" x14ac:dyDescent="0.3">
      <c r="G7840" s="23">
        <v>7839</v>
      </c>
    </row>
    <row r="7841" spans="7:7" x14ac:dyDescent="0.3">
      <c r="G7841" s="23">
        <v>7840</v>
      </c>
    </row>
    <row r="7842" spans="7:7" x14ac:dyDescent="0.3">
      <c r="G7842" s="23">
        <v>7841</v>
      </c>
    </row>
    <row r="7843" spans="7:7" x14ac:dyDescent="0.3">
      <c r="G7843" s="23">
        <v>7842</v>
      </c>
    </row>
    <row r="7844" spans="7:7" x14ac:dyDescent="0.3">
      <c r="G7844" s="23">
        <v>7843</v>
      </c>
    </row>
    <row r="7845" spans="7:7" x14ac:dyDescent="0.3">
      <c r="G7845" s="23">
        <v>7844</v>
      </c>
    </row>
    <row r="7846" spans="7:7" x14ac:dyDescent="0.3">
      <c r="G7846" s="23">
        <v>7845</v>
      </c>
    </row>
    <row r="7847" spans="7:7" x14ac:dyDescent="0.3">
      <c r="G7847" s="23">
        <v>7846</v>
      </c>
    </row>
    <row r="7848" spans="7:7" x14ac:dyDescent="0.3">
      <c r="G7848" s="23">
        <v>7847</v>
      </c>
    </row>
    <row r="7849" spans="7:7" x14ac:dyDescent="0.3">
      <c r="G7849" s="23">
        <v>7848</v>
      </c>
    </row>
    <row r="7850" spans="7:7" x14ac:dyDescent="0.3">
      <c r="G7850" s="23">
        <v>7849</v>
      </c>
    </row>
    <row r="7851" spans="7:7" x14ac:dyDescent="0.3">
      <c r="G7851" s="23">
        <v>7850</v>
      </c>
    </row>
    <row r="7852" spans="7:7" x14ac:dyDescent="0.3">
      <c r="G7852" s="23">
        <v>7851</v>
      </c>
    </row>
    <row r="7853" spans="7:7" x14ac:dyDescent="0.3">
      <c r="G7853" s="23">
        <v>7852</v>
      </c>
    </row>
    <row r="7854" spans="7:7" x14ac:dyDescent="0.3">
      <c r="G7854" s="23">
        <v>7853</v>
      </c>
    </row>
    <row r="7855" spans="7:7" x14ac:dyDescent="0.3">
      <c r="G7855" s="23">
        <v>7854</v>
      </c>
    </row>
    <row r="7856" spans="7:7" x14ac:dyDescent="0.3">
      <c r="G7856" s="23">
        <v>7855</v>
      </c>
    </row>
    <row r="7857" spans="7:7" x14ac:dyDescent="0.3">
      <c r="G7857" s="23">
        <v>7856</v>
      </c>
    </row>
    <row r="7858" spans="7:7" x14ac:dyDescent="0.3">
      <c r="G7858" s="23">
        <v>7857</v>
      </c>
    </row>
    <row r="7859" spans="7:7" x14ac:dyDescent="0.3">
      <c r="G7859" s="23">
        <v>7858</v>
      </c>
    </row>
    <row r="7860" spans="7:7" x14ac:dyDescent="0.3">
      <c r="G7860" s="23">
        <v>7859</v>
      </c>
    </row>
    <row r="7861" spans="7:7" x14ac:dyDescent="0.3">
      <c r="G7861" s="23">
        <v>7860</v>
      </c>
    </row>
    <row r="7862" spans="7:7" x14ac:dyDescent="0.3">
      <c r="G7862" s="23">
        <v>7861</v>
      </c>
    </row>
    <row r="7863" spans="7:7" x14ac:dyDescent="0.3">
      <c r="G7863" s="23">
        <v>7862</v>
      </c>
    </row>
    <row r="7864" spans="7:7" x14ac:dyDescent="0.3">
      <c r="G7864" s="23">
        <v>7863</v>
      </c>
    </row>
    <row r="7865" spans="7:7" x14ac:dyDescent="0.3">
      <c r="G7865" s="23">
        <v>7864</v>
      </c>
    </row>
    <row r="7866" spans="7:7" x14ac:dyDescent="0.3">
      <c r="G7866" s="23">
        <v>7865</v>
      </c>
    </row>
    <row r="7867" spans="7:7" x14ac:dyDescent="0.3">
      <c r="G7867" s="23">
        <v>7866</v>
      </c>
    </row>
    <row r="7868" spans="7:7" x14ac:dyDescent="0.3">
      <c r="G7868" s="23">
        <v>7867</v>
      </c>
    </row>
    <row r="7869" spans="7:7" x14ac:dyDescent="0.3">
      <c r="G7869" s="23">
        <v>7868</v>
      </c>
    </row>
    <row r="7870" spans="7:7" x14ac:dyDescent="0.3">
      <c r="G7870" s="23">
        <v>7869</v>
      </c>
    </row>
    <row r="7871" spans="7:7" x14ac:dyDescent="0.3">
      <c r="G7871" s="23">
        <v>7870</v>
      </c>
    </row>
    <row r="7872" spans="7:7" x14ac:dyDescent="0.3">
      <c r="G7872" s="23">
        <v>7871</v>
      </c>
    </row>
    <row r="7873" spans="7:7" x14ac:dyDescent="0.3">
      <c r="G7873" s="23">
        <v>7872</v>
      </c>
    </row>
    <row r="7874" spans="7:7" x14ac:dyDescent="0.3">
      <c r="G7874" s="23">
        <v>7873</v>
      </c>
    </row>
    <row r="7875" spans="7:7" x14ac:dyDescent="0.3">
      <c r="G7875" s="23">
        <v>7874</v>
      </c>
    </row>
    <row r="7876" spans="7:7" x14ac:dyDescent="0.3">
      <c r="G7876" s="23">
        <v>7875</v>
      </c>
    </row>
    <row r="7877" spans="7:7" x14ac:dyDescent="0.3">
      <c r="G7877" s="23">
        <v>7876</v>
      </c>
    </row>
    <row r="7878" spans="7:7" x14ac:dyDescent="0.3">
      <c r="G7878" s="23">
        <v>7877</v>
      </c>
    </row>
    <row r="7879" spans="7:7" x14ac:dyDescent="0.3">
      <c r="G7879" s="23">
        <v>7878</v>
      </c>
    </row>
    <row r="7880" spans="7:7" x14ac:dyDescent="0.3">
      <c r="G7880" s="23">
        <v>7879</v>
      </c>
    </row>
    <row r="7881" spans="7:7" x14ac:dyDescent="0.3">
      <c r="G7881" s="23">
        <v>7880</v>
      </c>
    </row>
    <row r="7882" spans="7:7" x14ac:dyDescent="0.3">
      <c r="G7882" s="23">
        <v>7881</v>
      </c>
    </row>
    <row r="7883" spans="7:7" x14ac:dyDescent="0.3">
      <c r="G7883" s="23">
        <v>7882</v>
      </c>
    </row>
    <row r="7884" spans="7:7" x14ac:dyDescent="0.3">
      <c r="G7884" s="23">
        <v>7883</v>
      </c>
    </row>
    <row r="7885" spans="7:7" x14ac:dyDescent="0.3">
      <c r="G7885" s="23">
        <v>7884</v>
      </c>
    </row>
    <row r="7886" spans="7:7" x14ac:dyDescent="0.3">
      <c r="G7886" s="23">
        <v>7885</v>
      </c>
    </row>
    <row r="7887" spans="7:7" x14ac:dyDescent="0.3">
      <c r="G7887" s="23">
        <v>7886</v>
      </c>
    </row>
    <row r="7888" spans="7:7" x14ac:dyDescent="0.3">
      <c r="G7888" s="23">
        <v>7887</v>
      </c>
    </row>
    <row r="7889" spans="7:7" x14ac:dyDescent="0.3">
      <c r="G7889" s="23">
        <v>7888</v>
      </c>
    </row>
    <row r="7890" spans="7:7" x14ac:dyDescent="0.3">
      <c r="G7890" s="23">
        <v>7889</v>
      </c>
    </row>
    <row r="7891" spans="7:7" x14ac:dyDescent="0.3">
      <c r="G7891" s="23">
        <v>7890</v>
      </c>
    </row>
    <row r="7892" spans="7:7" x14ac:dyDescent="0.3">
      <c r="G7892" s="23">
        <v>7891</v>
      </c>
    </row>
    <row r="7893" spans="7:7" x14ac:dyDescent="0.3">
      <c r="G7893" s="23">
        <v>7892</v>
      </c>
    </row>
    <row r="7894" spans="7:7" x14ac:dyDescent="0.3">
      <c r="G7894" s="23">
        <v>7893</v>
      </c>
    </row>
    <row r="7895" spans="7:7" x14ac:dyDescent="0.3">
      <c r="G7895" s="23">
        <v>7894</v>
      </c>
    </row>
    <row r="7896" spans="7:7" x14ac:dyDescent="0.3">
      <c r="G7896" s="23">
        <v>7895</v>
      </c>
    </row>
    <row r="7897" spans="7:7" x14ac:dyDescent="0.3">
      <c r="G7897" s="23">
        <v>7896</v>
      </c>
    </row>
    <row r="7898" spans="7:7" x14ac:dyDescent="0.3">
      <c r="G7898" s="23">
        <v>7897</v>
      </c>
    </row>
    <row r="7899" spans="7:7" x14ac:dyDescent="0.3">
      <c r="G7899" s="23">
        <v>7898</v>
      </c>
    </row>
    <row r="7900" spans="7:7" x14ac:dyDescent="0.3">
      <c r="G7900" s="23">
        <v>7899</v>
      </c>
    </row>
    <row r="7901" spans="7:7" x14ac:dyDescent="0.3">
      <c r="G7901" s="23">
        <v>7900</v>
      </c>
    </row>
    <row r="7902" spans="7:7" x14ac:dyDescent="0.3">
      <c r="G7902" s="23">
        <v>7901</v>
      </c>
    </row>
    <row r="7903" spans="7:7" x14ac:dyDescent="0.3">
      <c r="G7903" s="23">
        <v>7902</v>
      </c>
    </row>
    <row r="7904" spans="7:7" x14ac:dyDescent="0.3">
      <c r="G7904" s="23">
        <v>7903</v>
      </c>
    </row>
    <row r="7905" spans="7:7" x14ac:dyDescent="0.3">
      <c r="G7905" s="23">
        <v>7904</v>
      </c>
    </row>
    <row r="7906" spans="7:7" x14ac:dyDescent="0.3">
      <c r="G7906" s="23">
        <v>7905</v>
      </c>
    </row>
    <row r="7907" spans="7:7" x14ac:dyDescent="0.3">
      <c r="G7907" s="23">
        <v>7906</v>
      </c>
    </row>
    <row r="7908" spans="7:7" x14ac:dyDescent="0.3">
      <c r="G7908" s="23">
        <v>7907</v>
      </c>
    </row>
    <row r="7909" spans="7:7" x14ac:dyDescent="0.3">
      <c r="G7909" s="23">
        <v>7908</v>
      </c>
    </row>
    <row r="7910" spans="7:7" x14ac:dyDescent="0.3">
      <c r="G7910" s="23">
        <v>7909</v>
      </c>
    </row>
    <row r="7911" spans="7:7" x14ac:dyDescent="0.3">
      <c r="G7911" s="23">
        <v>7910</v>
      </c>
    </row>
    <row r="7912" spans="7:7" x14ac:dyDescent="0.3">
      <c r="G7912" s="23">
        <v>7911</v>
      </c>
    </row>
    <row r="7913" spans="7:7" x14ac:dyDescent="0.3">
      <c r="G7913" s="23">
        <v>7912</v>
      </c>
    </row>
    <row r="7914" spans="7:7" x14ac:dyDescent="0.3">
      <c r="G7914" s="23">
        <v>7913</v>
      </c>
    </row>
    <row r="7915" spans="7:7" x14ac:dyDescent="0.3">
      <c r="G7915" s="23">
        <v>7914</v>
      </c>
    </row>
    <row r="7916" spans="7:7" x14ac:dyDescent="0.3">
      <c r="G7916" s="23">
        <v>7915</v>
      </c>
    </row>
    <row r="7917" spans="7:7" x14ac:dyDescent="0.3">
      <c r="G7917" s="23">
        <v>7916</v>
      </c>
    </row>
    <row r="7918" spans="7:7" x14ac:dyDescent="0.3">
      <c r="G7918" s="23">
        <v>7917</v>
      </c>
    </row>
    <row r="7919" spans="7:7" x14ac:dyDescent="0.3">
      <c r="G7919" s="23">
        <v>7918</v>
      </c>
    </row>
    <row r="7920" spans="7:7" x14ac:dyDescent="0.3">
      <c r="G7920" s="23">
        <v>7919</v>
      </c>
    </row>
    <row r="7921" spans="7:7" x14ac:dyDescent="0.3">
      <c r="G7921" s="23">
        <v>7920</v>
      </c>
    </row>
    <row r="7922" spans="7:7" x14ac:dyDescent="0.3">
      <c r="G7922" s="23">
        <v>7921</v>
      </c>
    </row>
    <row r="7923" spans="7:7" x14ac:dyDescent="0.3">
      <c r="G7923" s="23">
        <v>7922</v>
      </c>
    </row>
    <row r="7924" spans="7:7" x14ac:dyDescent="0.3">
      <c r="G7924" s="23">
        <v>7923</v>
      </c>
    </row>
    <row r="7925" spans="7:7" x14ac:dyDescent="0.3">
      <c r="G7925" s="23">
        <v>7924</v>
      </c>
    </row>
    <row r="7926" spans="7:7" x14ac:dyDescent="0.3">
      <c r="G7926" s="23">
        <v>7925</v>
      </c>
    </row>
    <row r="7927" spans="7:7" x14ac:dyDescent="0.3">
      <c r="G7927" s="23">
        <v>7926</v>
      </c>
    </row>
    <row r="7928" spans="7:7" x14ac:dyDescent="0.3">
      <c r="G7928" s="23">
        <v>7927</v>
      </c>
    </row>
    <row r="7929" spans="7:7" x14ac:dyDescent="0.3">
      <c r="G7929" s="23">
        <v>7928</v>
      </c>
    </row>
    <row r="7930" spans="7:7" x14ac:dyDescent="0.3">
      <c r="G7930" s="23">
        <v>7929</v>
      </c>
    </row>
    <row r="7931" spans="7:7" x14ac:dyDescent="0.3">
      <c r="G7931" s="23">
        <v>7930</v>
      </c>
    </row>
    <row r="7932" spans="7:7" x14ac:dyDescent="0.3">
      <c r="G7932" s="23">
        <v>7931</v>
      </c>
    </row>
    <row r="7933" spans="7:7" x14ac:dyDescent="0.3">
      <c r="G7933" s="23">
        <v>7932</v>
      </c>
    </row>
    <row r="7934" spans="7:7" x14ac:dyDescent="0.3">
      <c r="G7934" s="23">
        <v>7933</v>
      </c>
    </row>
    <row r="7935" spans="7:7" x14ac:dyDescent="0.3">
      <c r="G7935" s="23">
        <v>7934</v>
      </c>
    </row>
    <row r="7936" spans="7:7" x14ac:dyDescent="0.3">
      <c r="G7936" s="23">
        <v>7935</v>
      </c>
    </row>
    <row r="7937" spans="7:7" x14ac:dyDescent="0.3">
      <c r="G7937" s="23">
        <v>7936</v>
      </c>
    </row>
    <row r="7938" spans="7:7" x14ac:dyDescent="0.3">
      <c r="G7938" s="23">
        <v>7937</v>
      </c>
    </row>
    <row r="7939" spans="7:7" x14ac:dyDescent="0.3">
      <c r="G7939" s="23">
        <v>7938</v>
      </c>
    </row>
    <row r="7940" spans="7:7" x14ac:dyDescent="0.3">
      <c r="G7940" s="23">
        <v>7939</v>
      </c>
    </row>
    <row r="7941" spans="7:7" x14ac:dyDescent="0.3">
      <c r="G7941" s="23">
        <v>7940</v>
      </c>
    </row>
    <row r="7942" spans="7:7" x14ac:dyDescent="0.3">
      <c r="G7942" s="23">
        <v>7941</v>
      </c>
    </row>
    <row r="7943" spans="7:7" x14ac:dyDescent="0.3">
      <c r="G7943" s="23">
        <v>7942</v>
      </c>
    </row>
    <row r="7944" spans="7:7" x14ac:dyDescent="0.3">
      <c r="G7944" s="23">
        <v>7943</v>
      </c>
    </row>
    <row r="7945" spans="7:7" x14ac:dyDescent="0.3">
      <c r="G7945" s="23">
        <v>7944</v>
      </c>
    </row>
    <row r="7946" spans="7:7" x14ac:dyDescent="0.3">
      <c r="G7946" s="23">
        <v>7945</v>
      </c>
    </row>
    <row r="7947" spans="7:7" x14ac:dyDescent="0.3">
      <c r="G7947" s="23">
        <v>7946</v>
      </c>
    </row>
    <row r="7948" spans="7:7" x14ac:dyDescent="0.3">
      <c r="G7948" s="23">
        <v>7947</v>
      </c>
    </row>
    <row r="7949" spans="7:7" x14ac:dyDescent="0.3">
      <c r="G7949" s="23">
        <v>7948</v>
      </c>
    </row>
    <row r="7950" spans="7:7" x14ac:dyDescent="0.3">
      <c r="G7950" s="23">
        <v>7949</v>
      </c>
    </row>
    <row r="7951" spans="7:7" x14ac:dyDescent="0.3">
      <c r="G7951" s="23">
        <v>7950</v>
      </c>
    </row>
    <row r="7952" spans="7:7" x14ac:dyDescent="0.3">
      <c r="G7952" s="23">
        <v>7951</v>
      </c>
    </row>
    <row r="7953" spans="7:7" x14ac:dyDescent="0.3">
      <c r="G7953" s="23">
        <v>7952</v>
      </c>
    </row>
    <row r="7954" spans="7:7" x14ac:dyDescent="0.3">
      <c r="G7954" s="23">
        <v>7953</v>
      </c>
    </row>
    <row r="7955" spans="7:7" x14ac:dyDescent="0.3">
      <c r="G7955" s="23">
        <v>7954</v>
      </c>
    </row>
    <row r="7956" spans="7:7" x14ac:dyDescent="0.3">
      <c r="G7956" s="23">
        <v>7955</v>
      </c>
    </row>
    <row r="7957" spans="7:7" x14ac:dyDescent="0.3">
      <c r="G7957" s="23">
        <v>7956</v>
      </c>
    </row>
    <row r="7958" spans="7:7" x14ac:dyDescent="0.3">
      <c r="G7958" s="23">
        <v>7957</v>
      </c>
    </row>
    <row r="7959" spans="7:7" x14ac:dyDescent="0.3">
      <c r="G7959" s="23">
        <v>7958</v>
      </c>
    </row>
    <row r="7960" spans="7:7" x14ac:dyDescent="0.3">
      <c r="G7960" s="23">
        <v>7959</v>
      </c>
    </row>
    <row r="7961" spans="7:7" x14ac:dyDescent="0.3">
      <c r="G7961" s="23">
        <v>7960</v>
      </c>
    </row>
    <row r="7962" spans="7:7" x14ac:dyDescent="0.3">
      <c r="G7962" s="23">
        <v>7961</v>
      </c>
    </row>
    <row r="7963" spans="7:7" x14ac:dyDescent="0.3">
      <c r="G7963" s="23">
        <v>7962</v>
      </c>
    </row>
    <row r="7964" spans="7:7" x14ac:dyDescent="0.3">
      <c r="G7964" s="23">
        <v>7963</v>
      </c>
    </row>
    <row r="7965" spans="7:7" x14ac:dyDescent="0.3">
      <c r="G7965" s="23">
        <v>7964</v>
      </c>
    </row>
    <row r="7966" spans="7:7" x14ac:dyDescent="0.3">
      <c r="G7966" s="23">
        <v>7965</v>
      </c>
    </row>
    <row r="7967" spans="7:7" x14ac:dyDescent="0.3">
      <c r="G7967" s="23">
        <v>7966</v>
      </c>
    </row>
    <row r="7968" spans="7:7" x14ac:dyDescent="0.3">
      <c r="G7968" s="23">
        <v>7967</v>
      </c>
    </row>
    <row r="7969" spans="7:7" x14ac:dyDescent="0.3">
      <c r="G7969" s="23">
        <v>7968</v>
      </c>
    </row>
    <row r="7970" spans="7:7" x14ac:dyDescent="0.3">
      <c r="G7970" s="23">
        <v>7969</v>
      </c>
    </row>
    <row r="7971" spans="7:7" x14ac:dyDescent="0.3">
      <c r="G7971" s="23">
        <v>7970</v>
      </c>
    </row>
    <row r="7972" spans="7:7" x14ac:dyDescent="0.3">
      <c r="G7972" s="23">
        <v>7971</v>
      </c>
    </row>
    <row r="7973" spans="7:7" x14ac:dyDescent="0.3">
      <c r="G7973" s="23">
        <v>7972</v>
      </c>
    </row>
    <row r="7974" spans="7:7" x14ac:dyDescent="0.3">
      <c r="G7974" s="23">
        <v>7973</v>
      </c>
    </row>
    <row r="7975" spans="7:7" x14ac:dyDescent="0.3">
      <c r="G7975" s="23">
        <v>7974</v>
      </c>
    </row>
    <row r="7976" spans="7:7" x14ac:dyDescent="0.3">
      <c r="G7976" s="23">
        <v>7975</v>
      </c>
    </row>
    <row r="7977" spans="7:7" x14ac:dyDescent="0.3">
      <c r="G7977" s="23">
        <v>7976</v>
      </c>
    </row>
    <row r="7978" spans="7:7" x14ac:dyDescent="0.3">
      <c r="G7978" s="23">
        <v>7977</v>
      </c>
    </row>
    <row r="7979" spans="7:7" x14ac:dyDescent="0.3">
      <c r="G7979" s="23">
        <v>7978</v>
      </c>
    </row>
    <row r="7980" spans="7:7" x14ac:dyDescent="0.3">
      <c r="G7980" s="23">
        <v>7979</v>
      </c>
    </row>
    <row r="7981" spans="7:7" x14ac:dyDescent="0.3">
      <c r="G7981" s="23">
        <v>7980</v>
      </c>
    </row>
    <row r="7982" spans="7:7" x14ac:dyDescent="0.3">
      <c r="G7982" s="23">
        <v>7981</v>
      </c>
    </row>
    <row r="7983" spans="7:7" x14ac:dyDescent="0.3">
      <c r="G7983" s="23">
        <v>7982</v>
      </c>
    </row>
    <row r="7984" spans="7:7" x14ac:dyDescent="0.3">
      <c r="G7984" s="23">
        <v>7983</v>
      </c>
    </row>
    <row r="7985" spans="7:7" x14ac:dyDescent="0.3">
      <c r="G7985" s="23">
        <v>7984</v>
      </c>
    </row>
    <row r="7986" spans="7:7" x14ac:dyDescent="0.3">
      <c r="G7986" s="23">
        <v>7985</v>
      </c>
    </row>
    <row r="7987" spans="7:7" x14ac:dyDescent="0.3">
      <c r="G7987" s="23">
        <v>7986</v>
      </c>
    </row>
    <row r="7988" spans="7:7" x14ac:dyDescent="0.3">
      <c r="G7988" s="23">
        <v>7987</v>
      </c>
    </row>
    <row r="7989" spans="7:7" x14ac:dyDescent="0.3">
      <c r="G7989" s="23">
        <v>7988</v>
      </c>
    </row>
    <row r="7990" spans="7:7" x14ac:dyDescent="0.3">
      <c r="G7990" s="23">
        <v>7989</v>
      </c>
    </row>
    <row r="7991" spans="7:7" x14ac:dyDescent="0.3">
      <c r="G7991" s="23">
        <v>7990</v>
      </c>
    </row>
    <row r="7992" spans="7:7" x14ac:dyDescent="0.3">
      <c r="G7992" s="23">
        <v>7991</v>
      </c>
    </row>
    <row r="7993" spans="7:7" x14ac:dyDescent="0.3">
      <c r="G7993" s="23">
        <v>7992</v>
      </c>
    </row>
    <row r="7994" spans="7:7" x14ac:dyDescent="0.3">
      <c r="G7994" s="23">
        <v>7993</v>
      </c>
    </row>
    <row r="7995" spans="7:7" x14ac:dyDescent="0.3">
      <c r="G7995" s="23">
        <v>7994</v>
      </c>
    </row>
    <row r="7996" spans="7:7" x14ac:dyDescent="0.3">
      <c r="G7996" s="23">
        <v>7995</v>
      </c>
    </row>
    <row r="7997" spans="7:7" x14ac:dyDescent="0.3">
      <c r="G7997" s="23">
        <v>7996</v>
      </c>
    </row>
    <row r="7998" spans="7:7" x14ac:dyDescent="0.3">
      <c r="G7998" s="23">
        <v>7997</v>
      </c>
    </row>
    <row r="7999" spans="7:7" x14ac:dyDescent="0.3">
      <c r="G7999" s="23">
        <v>7998</v>
      </c>
    </row>
    <row r="8000" spans="7:7" x14ac:dyDescent="0.3">
      <c r="G8000" s="23">
        <v>7999</v>
      </c>
    </row>
    <row r="8001" spans="7:7" x14ac:dyDescent="0.3">
      <c r="G8001" s="23">
        <v>8000</v>
      </c>
    </row>
    <row r="8002" spans="7:7" x14ac:dyDescent="0.3">
      <c r="G8002" s="23">
        <v>8001</v>
      </c>
    </row>
    <row r="8003" spans="7:7" x14ac:dyDescent="0.3">
      <c r="G8003" s="23">
        <v>8002</v>
      </c>
    </row>
    <row r="8004" spans="7:7" x14ac:dyDescent="0.3">
      <c r="G8004" s="23">
        <v>8003</v>
      </c>
    </row>
    <row r="8005" spans="7:7" x14ac:dyDescent="0.3">
      <c r="G8005" s="23">
        <v>8004</v>
      </c>
    </row>
    <row r="8006" spans="7:7" x14ac:dyDescent="0.3">
      <c r="G8006" s="23">
        <v>8005</v>
      </c>
    </row>
    <row r="8007" spans="7:7" x14ac:dyDescent="0.3">
      <c r="G8007" s="23">
        <v>8006</v>
      </c>
    </row>
    <row r="8008" spans="7:7" x14ac:dyDescent="0.3">
      <c r="G8008" s="23">
        <v>8007</v>
      </c>
    </row>
    <row r="8009" spans="7:7" x14ac:dyDescent="0.3">
      <c r="G8009" s="23">
        <v>8008</v>
      </c>
    </row>
    <row r="8010" spans="7:7" x14ac:dyDescent="0.3">
      <c r="G8010" s="23">
        <v>8009</v>
      </c>
    </row>
    <row r="8011" spans="7:7" x14ac:dyDescent="0.3">
      <c r="G8011" s="23">
        <v>8010</v>
      </c>
    </row>
    <row r="8012" spans="7:7" x14ac:dyDescent="0.3">
      <c r="G8012" s="23">
        <v>8011</v>
      </c>
    </row>
    <row r="8013" spans="7:7" x14ac:dyDescent="0.3">
      <c r="G8013" s="23">
        <v>8012</v>
      </c>
    </row>
    <row r="8014" spans="7:7" x14ac:dyDescent="0.3">
      <c r="G8014" s="23">
        <v>8013</v>
      </c>
    </row>
    <row r="8015" spans="7:7" x14ac:dyDescent="0.3">
      <c r="G8015" s="23">
        <v>8014</v>
      </c>
    </row>
    <row r="8016" spans="7:7" x14ac:dyDescent="0.3">
      <c r="G8016" s="23">
        <v>8015</v>
      </c>
    </row>
    <row r="8017" spans="7:7" x14ac:dyDescent="0.3">
      <c r="G8017" s="23">
        <v>8016</v>
      </c>
    </row>
    <row r="8018" spans="7:7" x14ac:dyDescent="0.3">
      <c r="G8018" s="23">
        <v>8017</v>
      </c>
    </row>
    <row r="8019" spans="7:7" x14ac:dyDescent="0.3">
      <c r="G8019" s="23">
        <v>8018</v>
      </c>
    </row>
    <row r="8020" spans="7:7" x14ac:dyDescent="0.3">
      <c r="G8020" s="23">
        <v>8019</v>
      </c>
    </row>
    <row r="8021" spans="7:7" x14ac:dyDescent="0.3">
      <c r="G8021" s="23">
        <v>8020</v>
      </c>
    </row>
    <row r="8022" spans="7:7" x14ac:dyDescent="0.3">
      <c r="G8022" s="23">
        <v>8021</v>
      </c>
    </row>
    <row r="8023" spans="7:7" x14ac:dyDescent="0.3">
      <c r="G8023" s="23">
        <v>8022</v>
      </c>
    </row>
    <row r="8024" spans="7:7" x14ac:dyDescent="0.3">
      <c r="G8024" s="23">
        <v>8023</v>
      </c>
    </row>
    <row r="8025" spans="7:7" x14ac:dyDescent="0.3">
      <c r="G8025" s="23">
        <v>8024</v>
      </c>
    </row>
    <row r="8026" spans="7:7" x14ac:dyDescent="0.3">
      <c r="G8026" s="23">
        <v>8025</v>
      </c>
    </row>
    <row r="8027" spans="7:7" x14ac:dyDescent="0.3">
      <c r="G8027" s="23">
        <v>8026</v>
      </c>
    </row>
    <row r="8028" spans="7:7" x14ac:dyDescent="0.3">
      <c r="G8028" s="23">
        <v>8027</v>
      </c>
    </row>
    <row r="8029" spans="7:7" x14ac:dyDescent="0.3">
      <c r="G8029" s="23">
        <v>8028</v>
      </c>
    </row>
    <row r="8030" spans="7:7" x14ac:dyDescent="0.3">
      <c r="G8030" s="23">
        <v>8029</v>
      </c>
    </row>
    <row r="8031" spans="7:7" x14ac:dyDescent="0.3">
      <c r="G8031" s="23">
        <v>8030</v>
      </c>
    </row>
    <row r="8032" spans="7:7" x14ac:dyDescent="0.3">
      <c r="G8032" s="23">
        <v>8031</v>
      </c>
    </row>
    <row r="8033" spans="7:7" x14ac:dyDescent="0.3">
      <c r="G8033" s="23">
        <v>8032</v>
      </c>
    </row>
    <row r="8034" spans="7:7" x14ac:dyDescent="0.3">
      <c r="G8034" s="23">
        <v>8033</v>
      </c>
    </row>
    <row r="8035" spans="7:7" x14ac:dyDescent="0.3">
      <c r="G8035" s="23">
        <v>8034</v>
      </c>
    </row>
    <row r="8036" spans="7:7" x14ac:dyDescent="0.3">
      <c r="G8036" s="23">
        <v>8035</v>
      </c>
    </row>
    <row r="8037" spans="7:7" x14ac:dyDescent="0.3">
      <c r="G8037" s="23">
        <v>8036</v>
      </c>
    </row>
    <row r="8038" spans="7:7" x14ac:dyDescent="0.3">
      <c r="G8038" s="23">
        <v>8037</v>
      </c>
    </row>
    <row r="8039" spans="7:7" x14ac:dyDescent="0.3">
      <c r="G8039" s="23">
        <v>8038</v>
      </c>
    </row>
    <row r="8040" spans="7:7" x14ac:dyDescent="0.3">
      <c r="G8040" s="23">
        <v>8039</v>
      </c>
    </row>
    <row r="8041" spans="7:7" x14ac:dyDescent="0.3">
      <c r="G8041" s="23">
        <v>8040</v>
      </c>
    </row>
    <row r="8042" spans="7:7" x14ac:dyDescent="0.3">
      <c r="G8042" s="23">
        <v>8041</v>
      </c>
    </row>
    <row r="8043" spans="7:7" x14ac:dyDescent="0.3">
      <c r="G8043" s="23">
        <v>8042</v>
      </c>
    </row>
    <row r="8044" spans="7:7" x14ac:dyDescent="0.3">
      <c r="G8044" s="23">
        <v>8043</v>
      </c>
    </row>
    <row r="8045" spans="7:7" x14ac:dyDescent="0.3">
      <c r="G8045" s="23">
        <v>8044</v>
      </c>
    </row>
    <row r="8046" spans="7:7" x14ac:dyDescent="0.3">
      <c r="G8046" s="23">
        <v>8045</v>
      </c>
    </row>
    <row r="8047" spans="7:7" x14ac:dyDescent="0.3">
      <c r="G8047" s="23">
        <v>8046</v>
      </c>
    </row>
    <row r="8048" spans="7:7" x14ac:dyDescent="0.3">
      <c r="G8048" s="23">
        <v>8047</v>
      </c>
    </row>
    <row r="8049" spans="7:7" x14ac:dyDescent="0.3">
      <c r="G8049" s="23">
        <v>8048</v>
      </c>
    </row>
    <row r="8050" spans="7:7" x14ac:dyDescent="0.3">
      <c r="G8050" s="23">
        <v>8049</v>
      </c>
    </row>
    <row r="8051" spans="7:7" x14ac:dyDescent="0.3">
      <c r="G8051" s="23">
        <v>8050</v>
      </c>
    </row>
    <row r="8052" spans="7:7" x14ac:dyDescent="0.3">
      <c r="G8052" s="23">
        <v>8051</v>
      </c>
    </row>
    <row r="8053" spans="7:7" x14ac:dyDescent="0.3">
      <c r="G8053" s="23">
        <v>8052</v>
      </c>
    </row>
    <row r="8054" spans="7:7" x14ac:dyDescent="0.3">
      <c r="G8054" s="23">
        <v>8053</v>
      </c>
    </row>
    <row r="8055" spans="7:7" x14ac:dyDescent="0.3">
      <c r="G8055" s="23">
        <v>8054</v>
      </c>
    </row>
    <row r="8056" spans="7:7" x14ac:dyDescent="0.3">
      <c r="G8056" s="23">
        <v>8055</v>
      </c>
    </row>
    <row r="8057" spans="7:7" x14ac:dyDescent="0.3">
      <c r="G8057" s="23">
        <v>8056</v>
      </c>
    </row>
    <row r="8058" spans="7:7" x14ac:dyDescent="0.3">
      <c r="G8058" s="23">
        <v>8057</v>
      </c>
    </row>
    <row r="8059" spans="7:7" x14ac:dyDescent="0.3">
      <c r="G8059" s="23">
        <v>8058</v>
      </c>
    </row>
    <row r="8060" spans="7:7" x14ac:dyDescent="0.3">
      <c r="G8060" s="23">
        <v>8059</v>
      </c>
    </row>
    <row r="8061" spans="7:7" x14ac:dyDescent="0.3">
      <c r="G8061" s="23">
        <v>8060</v>
      </c>
    </row>
    <row r="8062" spans="7:7" x14ac:dyDescent="0.3">
      <c r="G8062" s="23">
        <v>8061</v>
      </c>
    </row>
    <row r="8063" spans="7:7" x14ac:dyDescent="0.3">
      <c r="G8063" s="23">
        <v>8062</v>
      </c>
    </row>
    <row r="8064" spans="7:7" x14ac:dyDescent="0.3">
      <c r="G8064" s="23">
        <v>8063</v>
      </c>
    </row>
    <row r="8065" spans="7:7" x14ac:dyDescent="0.3">
      <c r="G8065" s="23">
        <v>8064</v>
      </c>
    </row>
    <row r="8066" spans="7:7" x14ac:dyDescent="0.3">
      <c r="G8066" s="23">
        <v>8065</v>
      </c>
    </row>
    <row r="8067" spans="7:7" x14ac:dyDescent="0.3">
      <c r="G8067" s="23">
        <v>8066</v>
      </c>
    </row>
    <row r="8068" spans="7:7" x14ac:dyDescent="0.3">
      <c r="G8068" s="23">
        <v>8067</v>
      </c>
    </row>
    <row r="8069" spans="7:7" x14ac:dyDescent="0.3">
      <c r="G8069" s="23">
        <v>8068</v>
      </c>
    </row>
    <row r="8070" spans="7:7" x14ac:dyDescent="0.3">
      <c r="G8070" s="23">
        <v>8069</v>
      </c>
    </row>
    <row r="8071" spans="7:7" x14ac:dyDescent="0.3">
      <c r="G8071" s="23">
        <v>8070</v>
      </c>
    </row>
    <row r="8072" spans="7:7" x14ac:dyDescent="0.3">
      <c r="G8072" s="23">
        <v>8071</v>
      </c>
    </row>
    <row r="8073" spans="7:7" x14ac:dyDescent="0.3">
      <c r="G8073" s="23">
        <v>8072</v>
      </c>
    </row>
    <row r="8074" spans="7:7" x14ac:dyDescent="0.3">
      <c r="G8074" s="23">
        <v>8073</v>
      </c>
    </row>
    <row r="8075" spans="7:7" x14ac:dyDescent="0.3">
      <c r="G8075" s="23">
        <v>8074</v>
      </c>
    </row>
    <row r="8076" spans="7:7" x14ac:dyDescent="0.3">
      <c r="G8076" s="23">
        <v>8075</v>
      </c>
    </row>
    <row r="8077" spans="7:7" x14ac:dyDescent="0.3">
      <c r="G8077" s="23">
        <v>8076</v>
      </c>
    </row>
    <row r="8078" spans="7:7" x14ac:dyDescent="0.3">
      <c r="G8078" s="23">
        <v>8077</v>
      </c>
    </row>
    <row r="8079" spans="7:7" x14ac:dyDescent="0.3">
      <c r="G8079" s="23">
        <v>8078</v>
      </c>
    </row>
    <row r="8080" spans="7:7" x14ac:dyDescent="0.3">
      <c r="G8080" s="23">
        <v>8079</v>
      </c>
    </row>
    <row r="8081" spans="7:7" x14ac:dyDescent="0.3">
      <c r="G8081" s="23">
        <v>8080</v>
      </c>
    </row>
    <row r="8082" spans="7:7" x14ac:dyDescent="0.3">
      <c r="G8082" s="23">
        <v>8081</v>
      </c>
    </row>
    <row r="8083" spans="7:7" x14ac:dyDescent="0.3">
      <c r="G8083" s="23">
        <v>8082</v>
      </c>
    </row>
    <row r="8084" spans="7:7" x14ac:dyDescent="0.3">
      <c r="G8084" s="23">
        <v>8083</v>
      </c>
    </row>
    <row r="8085" spans="7:7" x14ac:dyDescent="0.3">
      <c r="G8085" s="23">
        <v>8084</v>
      </c>
    </row>
    <row r="8086" spans="7:7" x14ac:dyDescent="0.3">
      <c r="G8086" s="23">
        <v>8085</v>
      </c>
    </row>
    <row r="8087" spans="7:7" x14ac:dyDescent="0.3">
      <c r="G8087" s="23">
        <v>8086</v>
      </c>
    </row>
    <row r="8088" spans="7:7" x14ac:dyDescent="0.3">
      <c r="G8088" s="23">
        <v>8087</v>
      </c>
    </row>
    <row r="8089" spans="7:7" x14ac:dyDescent="0.3">
      <c r="G8089" s="23">
        <v>8088</v>
      </c>
    </row>
    <row r="8090" spans="7:7" x14ac:dyDescent="0.3">
      <c r="G8090" s="23">
        <v>8089</v>
      </c>
    </row>
    <row r="8091" spans="7:7" x14ac:dyDescent="0.3">
      <c r="G8091" s="23">
        <v>8090</v>
      </c>
    </row>
    <row r="8092" spans="7:7" x14ac:dyDescent="0.3">
      <c r="G8092" s="23">
        <v>8091</v>
      </c>
    </row>
    <row r="8093" spans="7:7" x14ac:dyDescent="0.3">
      <c r="G8093" s="23">
        <v>8092</v>
      </c>
    </row>
    <row r="8094" spans="7:7" x14ac:dyDescent="0.3">
      <c r="G8094" s="23">
        <v>8093</v>
      </c>
    </row>
    <row r="8095" spans="7:7" x14ac:dyDescent="0.3">
      <c r="G8095" s="23">
        <v>8094</v>
      </c>
    </row>
    <row r="8096" spans="7:7" x14ac:dyDescent="0.3">
      <c r="G8096" s="23">
        <v>8095</v>
      </c>
    </row>
    <row r="8097" spans="7:7" x14ac:dyDescent="0.3">
      <c r="G8097" s="23">
        <v>8096</v>
      </c>
    </row>
    <row r="8098" spans="7:7" x14ac:dyDescent="0.3">
      <c r="G8098" s="23">
        <v>8097</v>
      </c>
    </row>
    <row r="8099" spans="7:7" x14ac:dyDescent="0.3">
      <c r="G8099" s="23">
        <v>8098</v>
      </c>
    </row>
    <row r="8100" spans="7:7" x14ac:dyDescent="0.3">
      <c r="G8100" s="23">
        <v>8099</v>
      </c>
    </row>
    <row r="8101" spans="7:7" x14ac:dyDescent="0.3">
      <c r="G8101" s="23">
        <v>8100</v>
      </c>
    </row>
    <row r="8102" spans="7:7" x14ac:dyDescent="0.3">
      <c r="G8102" s="23">
        <v>8101</v>
      </c>
    </row>
    <row r="8103" spans="7:7" x14ac:dyDescent="0.3">
      <c r="G8103" s="23">
        <v>8102</v>
      </c>
    </row>
    <row r="8104" spans="7:7" x14ac:dyDescent="0.3">
      <c r="G8104" s="23">
        <v>8103</v>
      </c>
    </row>
    <row r="8105" spans="7:7" x14ac:dyDescent="0.3">
      <c r="G8105" s="23">
        <v>8104</v>
      </c>
    </row>
    <row r="8106" spans="7:7" x14ac:dyDescent="0.3">
      <c r="G8106" s="23">
        <v>8105</v>
      </c>
    </row>
    <row r="8107" spans="7:7" x14ac:dyDescent="0.3">
      <c r="G8107" s="23">
        <v>8106</v>
      </c>
    </row>
    <row r="8108" spans="7:7" x14ac:dyDescent="0.3">
      <c r="G8108" s="23">
        <v>8107</v>
      </c>
    </row>
    <row r="8109" spans="7:7" x14ac:dyDescent="0.3">
      <c r="G8109" s="23">
        <v>8108</v>
      </c>
    </row>
    <row r="8110" spans="7:7" x14ac:dyDescent="0.3">
      <c r="G8110" s="23">
        <v>8109</v>
      </c>
    </row>
    <row r="8111" spans="7:7" x14ac:dyDescent="0.3">
      <c r="G8111" s="23">
        <v>8110</v>
      </c>
    </row>
    <row r="8112" spans="7:7" x14ac:dyDescent="0.3">
      <c r="G8112" s="23">
        <v>8111</v>
      </c>
    </row>
    <row r="8113" spans="7:7" x14ac:dyDescent="0.3">
      <c r="G8113" s="23">
        <v>8112</v>
      </c>
    </row>
    <row r="8114" spans="7:7" x14ac:dyDescent="0.3">
      <c r="G8114" s="23">
        <v>8113</v>
      </c>
    </row>
    <row r="8115" spans="7:7" x14ac:dyDescent="0.3">
      <c r="G8115" s="23">
        <v>8114</v>
      </c>
    </row>
    <row r="8116" spans="7:7" x14ac:dyDescent="0.3">
      <c r="G8116" s="23">
        <v>8115</v>
      </c>
    </row>
    <row r="8117" spans="7:7" x14ac:dyDescent="0.3">
      <c r="G8117" s="23">
        <v>8116</v>
      </c>
    </row>
    <row r="8118" spans="7:7" x14ac:dyDescent="0.3">
      <c r="G8118" s="23">
        <v>8117</v>
      </c>
    </row>
    <row r="8119" spans="7:7" x14ac:dyDescent="0.3">
      <c r="G8119" s="23">
        <v>8118</v>
      </c>
    </row>
    <row r="8120" spans="7:7" x14ac:dyDescent="0.3">
      <c r="G8120" s="23">
        <v>8119</v>
      </c>
    </row>
    <row r="8121" spans="7:7" x14ac:dyDescent="0.3">
      <c r="G8121" s="23">
        <v>8120</v>
      </c>
    </row>
    <row r="8122" spans="7:7" x14ac:dyDescent="0.3">
      <c r="G8122" s="23">
        <v>8121</v>
      </c>
    </row>
    <row r="8123" spans="7:7" x14ac:dyDescent="0.3">
      <c r="G8123" s="23">
        <v>8122</v>
      </c>
    </row>
    <row r="8124" spans="7:7" x14ac:dyDescent="0.3">
      <c r="G8124" s="23">
        <v>8123</v>
      </c>
    </row>
    <row r="8125" spans="7:7" x14ac:dyDescent="0.3">
      <c r="G8125" s="23">
        <v>8124</v>
      </c>
    </row>
    <row r="8126" spans="7:7" x14ac:dyDescent="0.3">
      <c r="G8126" s="23">
        <v>8125</v>
      </c>
    </row>
    <row r="8127" spans="7:7" x14ac:dyDescent="0.3">
      <c r="G8127" s="23">
        <v>8126</v>
      </c>
    </row>
    <row r="8128" spans="7:7" x14ac:dyDescent="0.3">
      <c r="G8128" s="23">
        <v>8127</v>
      </c>
    </row>
    <row r="8129" spans="7:7" x14ac:dyDescent="0.3">
      <c r="G8129" s="23">
        <v>8128</v>
      </c>
    </row>
    <row r="8130" spans="7:7" x14ac:dyDescent="0.3">
      <c r="G8130" s="23">
        <v>8129</v>
      </c>
    </row>
    <row r="8131" spans="7:7" x14ac:dyDescent="0.3">
      <c r="G8131" s="23">
        <v>8130</v>
      </c>
    </row>
    <row r="8132" spans="7:7" x14ac:dyDescent="0.3">
      <c r="G8132" s="23">
        <v>8131</v>
      </c>
    </row>
    <row r="8133" spans="7:7" x14ac:dyDescent="0.3">
      <c r="G8133" s="23">
        <v>8132</v>
      </c>
    </row>
    <row r="8134" spans="7:7" x14ac:dyDescent="0.3">
      <c r="G8134" s="23">
        <v>8133</v>
      </c>
    </row>
    <row r="8135" spans="7:7" x14ac:dyDescent="0.3">
      <c r="G8135" s="23">
        <v>8134</v>
      </c>
    </row>
    <row r="8136" spans="7:7" x14ac:dyDescent="0.3">
      <c r="G8136" s="23">
        <v>8135</v>
      </c>
    </row>
    <row r="8137" spans="7:7" x14ac:dyDescent="0.3">
      <c r="G8137" s="23">
        <v>8136</v>
      </c>
    </row>
    <row r="8138" spans="7:7" x14ac:dyDescent="0.3">
      <c r="G8138" s="23">
        <v>8137</v>
      </c>
    </row>
    <row r="8139" spans="7:7" x14ac:dyDescent="0.3">
      <c r="G8139" s="23">
        <v>8138</v>
      </c>
    </row>
    <row r="8140" spans="7:7" x14ac:dyDescent="0.3">
      <c r="G8140" s="23">
        <v>8139</v>
      </c>
    </row>
    <row r="8141" spans="7:7" x14ac:dyDescent="0.3">
      <c r="G8141" s="23">
        <v>8140</v>
      </c>
    </row>
    <row r="8142" spans="7:7" x14ac:dyDescent="0.3">
      <c r="G8142" s="23">
        <v>8141</v>
      </c>
    </row>
    <row r="8143" spans="7:7" x14ac:dyDescent="0.3">
      <c r="G8143" s="23">
        <v>8142</v>
      </c>
    </row>
    <row r="8144" spans="7:7" x14ac:dyDescent="0.3">
      <c r="G8144" s="23">
        <v>8143</v>
      </c>
    </row>
    <row r="8145" spans="7:7" x14ac:dyDescent="0.3">
      <c r="G8145" s="23">
        <v>8144</v>
      </c>
    </row>
    <row r="8146" spans="7:7" x14ac:dyDescent="0.3">
      <c r="G8146" s="23">
        <v>8145</v>
      </c>
    </row>
    <row r="8147" spans="7:7" x14ac:dyDescent="0.3">
      <c r="G8147" s="23">
        <v>8146</v>
      </c>
    </row>
    <row r="8148" spans="7:7" x14ac:dyDescent="0.3">
      <c r="G8148" s="23">
        <v>8147</v>
      </c>
    </row>
    <row r="8149" spans="7:7" x14ac:dyDescent="0.3">
      <c r="G8149" s="23">
        <v>8148</v>
      </c>
    </row>
    <row r="8150" spans="7:7" x14ac:dyDescent="0.3">
      <c r="G8150" s="23">
        <v>8149</v>
      </c>
    </row>
    <row r="8151" spans="7:7" x14ac:dyDescent="0.3">
      <c r="G8151" s="23">
        <v>8150</v>
      </c>
    </row>
    <row r="8152" spans="7:7" x14ac:dyDescent="0.3">
      <c r="G8152" s="23">
        <v>8151</v>
      </c>
    </row>
    <row r="8153" spans="7:7" x14ac:dyDescent="0.3">
      <c r="G8153" s="23">
        <v>8152</v>
      </c>
    </row>
    <row r="8154" spans="7:7" x14ac:dyDescent="0.3">
      <c r="G8154" s="23">
        <v>8153</v>
      </c>
    </row>
    <row r="8155" spans="7:7" x14ac:dyDescent="0.3">
      <c r="G8155" s="23">
        <v>8154</v>
      </c>
    </row>
    <row r="8156" spans="7:7" x14ac:dyDescent="0.3">
      <c r="G8156" s="23">
        <v>8155</v>
      </c>
    </row>
    <row r="8157" spans="7:7" x14ac:dyDescent="0.3">
      <c r="G8157" s="23">
        <v>8156</v>
      </c>
    </row>
    <row r="8158" spans="7:7" x14ac:dyDescent="0.3">
      <c r="G8158" s="23">
        <v>8157</v>
      </c>
    </row>
    <row r="8159" spans="7:7" x14ac:dyDescent="0.3">
      <c r="G8159" s="23">
        <v>8158</v>
      </c>
    </row>
    <row r="8160" spans="7:7" x14ac:dyDescent="0.3">
      <c r="G8160" s="23">
        <v>8159</v>
      </c>
    </row>
    <row r="8161" spans="7:7" x14ac:dyDescent="0.3">
      <c r="G8161" s="23">
        <v>8160</v>
      </c>
    </row>
    <row r="8162" spans="7:7" x14ac:dyDescent="0.3">
      <c r="G8162" s="23">
        <v>8161</v>
      </c>
    </row>
    <row r="8163" spans="7:7" x14ac:dyDescent="0.3">
      <c r="G8163" s="23">
        <v>8162</v>
      </c>
    </row>
    <row r="8164" spans="7:7" x14ac:dyDescent="0.3">
      <c r="G8164" s="23">
        <v>8163</v>
      </c>
    </row>
    <row r="8165" spans="7:7" x14ac:dyDescent="0.3">
      <c r="G8165" s="23">
        <v>8164</v>
      </c>
    </row>
    <row r="8166" spans="7:7" x14ac:dyDescent="0.3">
      <c r="G8166" s="23">
        <v>8165</v>
      </c>
    </row>
    <row r="8167" spans="7:7" x14ac:dyDescent="0.3">
      <c r="G8167" s="23">
        <v>8166</v>
      </c>
    </row>
    <row r="8168" spans="7:7" x14ac:dyDescent="0.3">
      <c r="G8168" s="23">
        <v>8167</v>
      </c>
    </row>
    <row r="8169" spans="7:7" x14ac:dyDescent="0.3">
      <c r="G8169" s="23">
        <v>8168</v>
      </c>
    </row>
    <row r="8170" spans="7:7" x14ac:dyDescent="0.3">
      <c r="G8170" s="23">
        <v>8169</v>
      </c>
    </row>
    <row r="8171" spans="7:7" x14ac:dyDescent="0.3">
      <c r="G8171" s="23">
        <v>8170</v>
      </c>
    </row>
    <row r="8172" spans="7:7" x14ac:dyDescent="0.3">
      <c r="G8172" s="23">
        <v>8171</v>
      </c>
    </row>
    <row r="8173" spans="7:7" x14ac:dyDescent="0.3">
      <c r="G8173" s="23">
        <v>8172</v>
      </c>
    </row>
    <row r="8174" spans="7:7" x14ac:dyDescent="0.3">
      <c r="G8174" s="23">
        <v>8173</v>
      </c>
    </row>
    <row r="8175" spans="7:7" x14ac:dyDescent="0.3">
      <c r="G8175" s="23">
        <v>8174</v>
      </c>
    </row>
    <row r="8176" spans="7:7" x14ac:dyDescent="0.3">
      <c r="G8176" s="23">
        <v>8175</v>
      </c>
    </row>
    <row r="8177" spans="7:7" x14ac:dyDescent="0.3">
      <c r="G8177" s="23">
        <v>8176</v>
      </c>
    </row>
    <row r="8178" spans="7:7" x14ac:dyDescent="0.3">
      <c r="G8178" s="23">
        <v>8177</v>
      </c>
    </row>
    <row r="8179" spans="7:7" x14ac:dyDescent="0.3">
      <c r="G8179" s="23">
        <v>8178</v>
      </c>
    </row>
    <row r="8180" spans="7:7" x14ac:dyDescent="0.3">
      <c r="G8180" s="23">
        <v>8179</v>
      </c>
    </row>
    <row r="8181" spans="7:7" x14ac:dyDescent="0.3">
      <c r="G8181" s="23">
        <v>8180</v>
      </c>
    </row>
    <row r="8182" spans="7:7" x14ac:dyDescent="0.3">
      <c r="G8182" s="23">
        <v>8181</v>
      </c>
    </row>
    <row r="8183" spans="7:7" x14ac:dyDescent="0.3">
      <c r="G8183" s="23">
        <v>8182</v>
      </c>
    </row>
    <row r="8184" spans="7:7" x14ac:dyDescent="0.3">
      <c r="G8184" s="23">
        <v>8183</v>
      </c>
    </row>
    <row r="8185" spans="7:7" x14ac:dyDescent="0.3">
      <c r="G8185" s="23">
        <v>8184</v>
      </c>
    </row>
    <row r="8186" spans="7:7" x14ac:dyDescent="0.3">
      <c r="G8186" s="23">
        <v>8185</v>
      </c>
    </row>
    <row r="8187" spans="7:7" x14ac:dyDescent="0.3">
      <c r="G8187" s="23">
        <v>8186</v>
      </c>
    </row>
    <row r="8188" spans="7:7" x14ac:dyDescent="0.3">
      <c r="G8188" s="23">
        <v>8187</v>
      </c>
    </row>
    <row r="8189" spans="7:7" x14ac:dyDescent="0.3">
      <c r="G8189" s="23">
        <v>8188</v>
      </c>
    </row>
    <row r="8190" spans="7:7" x14ac:dyDescent="0.3">
      <c r="G8190" s="23">
        <v>8189</v>
      </c>
    </row>
    <row r="8191" spans="7:7" x14ac:dyDescent="0.3">
      <c r="G8191" s="23">
        <v>8190</v>
      </c>
    </row>
    <row r="8192" spans="7:7" x14ac:dyDescent="0.3">
      <c r="G8192" s="23">
        <v>8191</v>
      </c>
    </row>
    <row r="8193" spans="7:7" x14ac:dyDescent="0.3">
      <c r="G8193" s="23">
        <v>8192</v>
      </c>
    </row>
    <row r="8194" spans="7:7" x14ac:dyDescent="0.3">
      <c r="G8194" s="23">
        <v>8193</v>
      </c>
    </row>
    <row r="8195" spans="7:7" x14ac:dyDescent="0.3">
      <c r="G8195" s="23">
        <v>8194</v>
      </c>
    </row>
    <row r="8196" spans="7:7" x14ac:dyDescent="0.3">
      <c r="G8196" s="23">
        <v>8195</v>
      </c>
    </row>
    <row r="8197" spans="7:7" x14ac:dyDescent="0.3">
      <c r="G8197" s="23">
        <v>8196</v>
      </c>
    </row>
    <row r="8198" spans="7:7" x14ac:dyDescent="0.3">
      <c r="G8198" s="23">
        <v>8197</v>
      </c>
    </row>
    <row r="8199" spans="7:7" x14ac:dyDescent="0.3">
      <c r="G8199" s="23">
        <v>8198</v>
      </c>
    </row>
    <row r="8200" spans="7:7" x14ac:dyDescent="0.3">
      <c r="G8200" s="23">
        <v>8199</v>
      </c>
    </row>
    <row r="8201" spans="7:7" x14ac:dyDescent="0.3">
      <c r="G8201" s="23">
        <v>8200</v>
      </c>
    </row>
    <row r="8202" spans="7:7" x14ac:dyDescent="0.3">
      <c r="G8202" s="23">
        <v>8201</v>
      </c>
    </row>
    <row r="8203" spans="7:7" x14ac:dyDescent="0.3">
      <c r="G8203" s="23">
        <v>8202</v>
      </c>
    </row>
    <row r="8204" spans="7:7" x14ac:dyDescent="0.3">
      <c r="G8204" s="23">
        <v>8203</v>
      </c>
    </row>
    <row r="8205" spans="7:7" x14ac:dyDescent="0.3">
      <c r="G8205" s="23">
        <v>8204</v>
      </c>
    </row>
    <row r="8206" spans="7:7" x14ac:dyDescent="0.3">
      <c r="G8206" s="23">
        <v>8205</v>
      </c>
    </row>
    <row r="8207" spans="7:7" x14ac:dyDescent="0.3">
      <c r="G8207" s="23">
        <v>8206</v>
      </c>
    </row>
    <row r="8208" spans="7:7" x14ac:dyDescent="0.3">
      <c r="G8208" s="23">
        <v>8207</v>
      </c>
    </row>
    <row r="8209" spans="7:7" x14ac:dyDescent="0.3">
      <c r="G8209" s="23">
        <v>8208</v>
      </c>
    </row>
    <row r="8210" spans="7:7" x14ac:dyDescent="0.3">
      <c r="G8210" s="23">
        <v>8209</v>
      </c>
    </row>
    <row r="8211" spans="7:7" x14ac:dyDescent="0.3">
      <c r="G8211" s="23">
        <v>8210</v>
      </c>
    </row>
    <row r="8212" spans="7:7" x14ac:dyDescent="0.3">
      <c r="G8212" s="23">
        <v>8211</v>
      </c>
    </row>
    <row r="8213" spans="7:7" x14ac:dyDescent="0.3">
      <c r="G8213" s="23">
        <v>8212</v>
      </c>
    </row>
    <row r="8214" spans="7:7" x14ac:dyDescent="0.3">
      <c r="G8214" s="23">
        <v>8213</v>
      </c>
    </row>
    <row r="8215" spans="7:7" x14ac:dyDescent="0.3">
      <c r="G8215" s="23">
        <v>8214</v>
      </c>
    </row>
    <row r="8216" spans="7:7" x14ac:dyDescent="0.3">
      <c r="G8216" s="23">
        <v>8215</v>
      </c>
    </row>
    <row r="8217" spans="7:7" x14ac:dyDescent="0.3">
      <c r="G8217" s="23">
        <v>8216</v>
      </c>
    </row>
    <row r="8218" spans="7:7" x14ac:dyDescent="0.3">
      <c r="G8218" s="23">
        <v>8217</v>
      </c>
    </row>
    <row r="8219" spans="7:7" x14ac:dyDescent="0.3">
      <c r="G8219" s="23">
        <v>8218</v>
      </c>
    </row>
    <row r="8220" spans="7:7" x14ac:dyDescent="0.3">
      <c r="G8220" s="23">
        <v>8219</v>
      </c>
    </row>
    <row r="8221" spans="7:7" x14ac:dyDescent="0.3">
      <c r="G8221" s="23">
        <v>8220</v>
      </c>
    </row>
    <row r="8222" spans="7:7" x14ac:dyDescent="0.3">
      <c r="G8222" s="23">
        <v>8221</v>
      </c>
    </row>
    <row r="8223" spans="7:7" x14ac:dyDescent="0.3">
      <c r="G8223" s="23">
        <v>8222</v>
      </c>
    </row>
    <row r="8224" spans="7:7" x14ac:dyDescent="0.3">
      <c r="G8224" s="23">
        <v>8223</v>
      </c>
    </row>
    <row r="8225" spans="7:7" x14ac:dyDescent="0.3">
      <c r="G8225" s="23">
        <v>8224</v>
      </c>
    </row>
    <row r="8226" spans="7:7" x14ac:dyDescent="0.3">
      <c r="G8226" s="23">
        <v>8225</v>
      </c>
    </row>
    <row r="8227" spans="7:7" x14ac:dyDescent="0.3">
      <c r="G8227" s="23">
        <v>8226</v>
      </c>
    </row>
    <row r="8228" spans="7:7" x14ac:dyDescent="0.3">
      <c r="G8228" s="23">
        <v>8227</v>
      </c>
    </row>
    <row r="8229" spans="7:7" x14ac:dyDescent="0.3">
      <c r="G8229" s="23">
        <v>8228</v>
      </c>
    </row>
    <row r="8230" spans="7:7" x14ac:dyDescent="0.3">
      <c r="G8230" s="23">
        <v>8229</v>
      </c>
    </row>
    <row r="8231" spans="7:7" x14ac:dyDescent="0.3">
      <c r="G8231" s="23">
        <v>8230</v>
      </c>
    </row>
    <row r="8232" spans="7:7" x14ac:dyDescent="0.3">
      <c r="G8232" s="23">
        <v>8231</v>
      </c>
    </row>
    <row r="8233" spans="7:7" x14ac:dyDescent="0.3">
      <c r="G8233" s="23">
        <v>8232</v>
      </c>
    </row>
    <row r="8234" spans="7:7" x14ac:dyDescent="0.3">
      <c r="G8234" s="23">
        <v>8233</v>
      </c>
    </row>
    <row r="8235" spans="7:7" x14ac:dyDescent="0.3">
      <c r="G8235" s="23">
        <v>8234</v>
      </c>
    </row>
    <row r="8236" spans="7:7" x14ac:dyDescent="0.3">
      <c r="G8236" s="23">
        <v>8235</v>
      </c>
    </row>
    <row r="8237" spans="7:7" x14ac:dyDescent="0.3">
      <c r="G8237" s="23">
        <v>8236</v>
      </c>
    </row>
    <row r="8238" spans="7:7" x14ac:dyDescent="0.3">
      <c r="G8238" s="23">
        <v>8237</v>
      </c>
    </row>
    <row r="8239" spans="7:7" x14ac:dyDescent="0.3">
      <c r="G8239" s="23">
        <v>8238</v>
      </c>
    </row>
    <row r="8240" spans="7:7" x14ac:dyDescent="0.3">
      <c r="G8240" s="23">
        <v>8239</v>
      </c>
    </row>
    <row r="8241" spans="7:7" x14ac:dyDescent="0.3">
      <c r="G8241" s="23">
        <v>8240</v>
      </c>
    </row>
    <row r="8242" spans="7:7" x14ac:dyDescent="0.3">
      <c r="G8242" s="23">
        <v>8241</v>
      </c>
    </row>
    <row r="8243" spans="7:7" x14ac:dyDescent="0.3">
      <c r="G8243" s="23">
        <v>8242</v>
      </c>
    </row>
    <row r="8244" spans="7:7" x14ac:dyDescent="0.3">
      <c r="G8244" s="23">
        <v>8243</v>
      </c>
    </row>
    <row r="8245" spans="7:7" x14ac:dyDescent="0.3">
      <c r="G8245" s="23">
        <v>8244</v>
      </c>
    </row>
    <row r="8246" spans="7:7" x14ac:dyDescent="0.3">
      <c r="G8246" s="23">
        <v>8245</v>
      </c>
    </row>
    <row r="8247" spans="7:7" x14ac:dyDescent="0.3">
      <c r="G8247" s="23">
        <v>8246</v>
      </c>
    </row>
    <row r="8248" spans="7:7" x14ac:dyDescent="0.3">
      <c r="G8248" s="23">
        <v>8247</v>
      </c>
    </row>
    <row r="8249" spans="7:7" x14ac:dyDescent="0.3">
      <c r="G8249" s="23">
        <v>8248</v>
      </c>
    </row>
    <row r="8250" spans="7:7" x14ac:dyDescent="0.3">
      <c r="G8250" s="23">
        <v>8249</v>
      </c>
    </row>
    <row r="8251" spans="7:7" x14ac:dyDescent="0.3">
      <c r="G8251" s="23">
        <v>8250</v>
      </c>
    </row>
    <row r="8252" spans="7:7" x14ac:dyDescent="0.3">
      <c r="G8252" s="23">
        <v>8251</v>
      </c>
    </row>
    <row r="8253" spans="7:7" x14ac:dyDescent="0.3">
      <c r="G8253" s="23">
        <v>8252</v>
      </c>
    </row>
    <row r="8254" spans="7:7" x14ac:dyDescent="0.3">
      <c r="G8254" s="23">
        <v>8253</v>
      </c>
    </row>
    <row r="8255" spans="7:7" x14ac:dyDescent="0.3">
      <c r="G8255" s="23">
        <v>8254</v>
      </c>
    </row>
    <row r="8256" spans="7:7" x14ac:dyDescent="0.3">
      <c r="G8256" s="23">
        <v>8255</v>
      </c>
    </row>
    <row r="8257" spans="7:7" x14ac:dyDescent="0.3">
      <c r="G8257" s="23">
        <v>8256</v>
      </c>
    </row>
    <row r="8258" spans="7:7" x14ac:dyDescent="0.3">
      <c r="G8258" s="23">
        <v>8257</v>
      </c>
    </row>
    <row r="8259" spans="7:7" x14ac:dyDescent="0.3">
      <c r="G8259" s="23">
        <v>8258</v>
      </c>
    </row>
    <row r="8260" spans="7:7" x14ac:dyDescent="0.3">
      <c r="G8260" s="23">
        <v>8259</v>
      </c>
    </row>
    <row r="8261" spans="7:7" x14ac:dyDescent="0.3">
      <c r="G8261" s="23">
        <v>8260</v>
      </c>
    </row>
    <row r="8262" spans="7:7" x14ac:dyDescent="0.3">
      <c r="G8262" s="23">
        <v>8261</v>
      </c>
    </row>
    <row r="8263" spans="7:7" x14ac:dyDescent="0.3">
      <c r="G8263" s="23">
        <v>8262</v>
      </c>
    </row>
    <row r="8264" spans="7:7" x14ac:dyDescent="0.3">
      <c r="G8264" s="23">
        <v>8263</v>
      </c>
    </row>
    <row r="8265" spans="7:7" x14ac:dyDescent="0.3">
      <c r="G8265" s="23">
        <v>8264</v>
      </c>
    </row>
    <row r="8266" spans="7:7" x14ac:dyDescent="0.3">
      <c r="G8266" s="23">
        <v>8265</v>
      </c>
    </row>
    <row r="8267" spans="7:7" x14ac:dyDescent="0.3">
      <c r="G8267" s="23">
        <v>8266</v>
      </c>
    </row>
    <row r="8268" spans="7:7" x14ac:dyDescent="0.3">
      <c r="G8268" s="23">
        <v>8267</v>
      </c>
    </row>
    <row r="8269" spans="7:7" x14ac:dyDescent="0.3">
      <c r="G8269" s="23">
        <v>8268</v>
      </c>
    </row>
    <row r="8270" spans="7:7" x14ac:dyDescent="0.3">
      <c r="G8270" s="23">
        <v>8269</v>
      </c>
    </row>
    <row r="8271" spans="7:7" x14ac:dyDescent="0.3">
      <c r="G8271" s="23">
        <v>8270</v>
      </c>
    </row>
    <row r="8272" spans="7:7" x14ac:dyDescent="0.3">
      <c r="G8272" s="23">
        <v>8271</v>
      </c>
    </row>
    <row r="8273" spans="7:7" x14ac:dyDescent="0.3">
      <c r="G8273" s="23">
        <v>8272</v>
      </c>
    </row>
    <row r="8274" spans="7:7" x14ac:dyDescent="0.3">
      <c r="G8274" s="23">
        <v>8273</v>
      </c>
    </row>
    <row r="8275" spans="7:7" x14ac:dyDescent="0.3">
      <c r="G8275" s="23">
        <v>8274</v>
      </c>
    </row>
    <row r="8276" spans="7:7" x14ac:dyDescent="0.3">
      <c r="G8276" s="23">
        <v>8275</v>
      </c>
    </row>
    <row r="8277" spans="7:7" x14ac:dyDescent="0.3">
      <c r="G8277" s="23">
        <v>8276</v>
      </c>
    </row>
    <row r="8278" spans="7:7" x14ac:dyDescent="0.3">
      <c r="G8278" s="23">
        <v>8277</v>
      </c>
    </row>
    <row r="8279" spans="7:7" x14ac:dyDescent="0.3">
      <c r="G8279" s="23">
        <v>8278</v>
      </c>
    </row>
    <row r="8280" spans="7:7" x14ac:dyDescent="0.3">
      <c r="G8280" s="23">
        <v>8279</v>
      </c>
    </row>
    <row r="8281" spans="7:7" x14ac:dyDescent="0.3">
      <c r="G8281" s="23">
        <v>8280</v>
      </c>
    </row>
    <row r="8282" spans="7:7" x14ac:dyDescent="0.3">
      <c r="G8282" s="23">
        <v>8281</v>
      </c>
    </row>
    <row r="8283" spans="7:7" x14ac:dyDescent="0.3">
      <c r="G8283" s="23">
        <v>8282</v>
      </c>
    </row>
    <row r="8284" spans="7:7" x14ac:dyDescent="0.3">
      <c r="G8284" s="23">
        <v>8283</v>
      </c>
    </row>
    <row r="8285" spans="7:7" x14ac:dyDescent="0.3">
      <c r="G8285" s="23">
        <v>8284</v>
      </c>
    </row>
    <row r="8286" spans="7:7" x14ac:dyDescent="0.3">
      <c r="G8286" s="23">
        <v>8285</v>
      </c>
    </row>
    <row r="8287" spans="7:7" x14ac:dyDescent="0.3">
      <c r="G8287" s="23">
        <v>8286</v>
      </c>
    </row>
    <row r="8288" spans="7:7" x14ac:dyDescent="0.3">
      <c r="G8288" s="23">
        <v>8287</v>
      </c>
    </row>
    <row r="8289" spans="7:7" x14ac:dyDescent="0.3">
      <c r="G8289" s="23">
        <v>8288</v>
      </c>
    </row>
    <row r="8290" spans="7:7" x14ac:dyDescent="0.3">
      <c r="G8290" s="23">
        <v>8289</v>
      </c>
    </row>
    <row r="8291" spans="7:7" x14ac:dyDescent="0.3">
      <c r="G8291" s="23">
        <v>8290</v>
      </c>
    </row>
    <row r="8292" spans="7:7" x14ac:dyDescent="0.3">
      <c r="G8292" s="23">
        <v>8291</v>
      </c>
    </row>
    <row r="8293" spans="7:7" x14ac:dyDescent="0.3">
      <c r="G8293" s="23">
        <v>8292</v>
      </c>
    </row>
    <row r="8294" spans="7:7" x14ac:dyDescent="0.3">
      <c r="G8294" s="23">
        <v>8293</v>
      </c>
    </row>
    <row r="8295" spans="7:7" x14ac:dyDescent="0.3">
      <c r="G8295" s="23">
        <v>8294</v>
      </c>
    </row>
    <row r="8296" spans="7:7" x14ac:dyDescent="0.3">
      <c r="G8296" s="23">
        <v>8295</v>
      </c>
    </row>
    <row r="8297" spans="7:7" x14ac:dyDescent="0.3">
      <c r="G8297" s="23">
        <v>8296</v>
      </c>
    </row>
    <row r="8298" spans="7:7" x14ac:dyDescent="0.3">
      <c r="G8298" s="23">
        <v>8297</v>
      </c>
    </row>
    <row r="8299" spans="7:7" x14ac:dyDescent="0.3">
      <c r="G8299" s="23">
        <v>8298</v>
      </c>
    </row>
    <row r="8300" spans="7:7" x14ac:dyDescent="0.3">
      <c r="G8300" s="23">
        <v>8299</v>
      </c>
    </row>
    <row r="8301" spans="7:7" x14ac:dyDescent="0.3">
      <c r="G8301" s="23">
        <v>8300</v>
      </c>
    </row>
    <row r="8302" spans="7:7" x14ac:dyDescent="0.3">
      <c r="G8302" s="23">
        <v>8301</v>
      </c>
    </row>
    <row r="8303" spans="7:7" x14ac:dyDescent="0.3">
      <c r="G8303" s="23">
        <v>8302</v>
      </c>
    </row>
    <row r="8304" spans="7:7" x14ac:dyDescent="0.3">
      <c r="G8304" s="23">
        <v>8303</v>
      </c>
    </row>
    <row r="8305" spans="7:7" x14ac:dyDescent="0.3">
      <c r="G8305" s="23">
        <v>8304</v>
      </c>
    </row>
    <row r="8306" spans="7:7" x14ac:dyDescent="0.3">
      <c r="G8306" s="23">
        <v>8305</v>
      </c>
    </row>
    <row r="8307" spans="7:7" x14ac:dyDescent="0.3">
      <c r="G8307" s="23">
        <v>8306</v>
      </c>
    </row>
    <row r="8308" spans="7:7" x14ac:dyDescent="0.3">
      <c r="G8308" s="23">
        <v>8307</v>
      </c>
    </row>
    <row r="8309" spans="7:7" x14ac:dyDescent="0.3">
      <c r="G8309" s="23">
        <v>8308</v>
      </c>
    </row>
    <row r="8310" spans="7:7" x14ac:dyDescent="0.3">
      <c r="G8310" s="23">
        <v>8309</v>
      </c>
    </row>
    <row r="8311" spans="7:7" x14ac:dyDescent="0.3">
      <c r="G8311" s="23">
        <v>8310</v>
      </c>
    </row>
    <row r="8312" spans="7:7" x14ac:dyDescent="0.3">
      <c r="G8312" s="23">
        <v>8311</v>
      </c>
    </row>
    <row r="8313" spans="7:7" x14ac:dyDescent="0.3">
      <c r="G8313" s="23">
        <v>8312</v>
      </c>
    </row>
    <row r="8314" spans="7:7" x14ac:dyDescent="0.3">
      <c r="G8314" s="23">
        <v>8313</v>
      </c>
    </row>
    <row r="8315" spans="7:7" x14ac:dyDescent="0.3">
      <c r="G8315" s="23">
        <v>8314</v>
      </c>
    </row>
    <row r="8316" spans="7:7" x14ac:dyDescent="0.3">
      <c r="G8316" s="23">
        <v>8315</v>
      </c>
    </row>
    <row r="8317" spans="7:7" x14ac:dyDescent="0.3">
      <c r="G8317" s="23">
        <v>8316</v>
      </c>
    </row>
    <row r="8318" spans="7:7" x14ac:dyDescent="0.3">
      <c r="G8318" s="23">
        <v>8317</v>
      </c>
    </row>
    <row r="8319" spans="7:7" x14ac:dyDescent="0.3">
      <c r="G8319" s="23">
        <v>8318</v>
      </c>
    </row>
    <row r="8320" spans="7:7" x14ac:dyDescent="0.3">
      <c r="G8320" s="23">
        <v>8319</v>
      </c>
    </row>
    <row r="8321" spans="7:7" x14ac:dyDescent="0.3">
      <c r="G8321" s="23">
        <v>8320</v>
      </c>
    </row>
    <row r="8322" spans="7:7" x14ac:dyDescent="0.3">
      <c r="G8322" s="23">
        <v>8321</v>
      </c>
    </row>
    <row r="8323" spans="7:7" x14ac:dyDescent="0.3">
      <c r="G8323" s="23">
        <v>8322</v>
      </c>
    </row>
    <row r="8324" spans="7:7" x14ac:dyDescent="0.3">
      <c r="G8324" s="23">
        <v>8323</v>
      </c>
    </row>
    <row r="8325" spans="7:7" x14ac:dyDescent="0.3">
      <c r="G8325" s="23">
        <v>8324</v>
      </c>
    </row>
    <row r="8326" spans="7:7" x14ac:dyDescent="0.3">
      <c r="G8326" s="23">
        <v>8325</v>
      </c>
    </row>
    <row r="8327" spans="7:7" x14ac:dyDescent="0.3">
      <c r="G8327" s="23">
        <v>8326</v>
      </c>
    </row>
    <row r="8328" spans="7:7" x14ac:dyDescent="0.3">
      <c r="G8328" s="23">
        <v>8327</v>
      </c>
    </row>
    <row r="8329" spans="7:7" x14ac:dyDescent="0.3">
      <c r="G8329" s="23">
        <v>8328</v>
      </c>
    </row>
    <row r="8330" spans="7:7" x14ac:dyDescent="0.3">
      <c r="G8330" s="23">
        <v>8329</v>
      </c>
    </row>
    <row r="8331" spans="7:7" x14ac:dyDescent="0.3">
      <c r="G8331" s="23">
        <v>8330</v>
      </c>
    </row>
    <row r="8332" spans="7:7" x14ac:dyDescent="0.3">
      <c r="G8332" s="23">
        <v>8331</v>
      </c>
    </row>
    <row r="8333" spans="7:7" x14ac:dyDescent="0.3">
      <c r="G8333" s="23">
        <v>8332</v>
      </c>
    </row>
    <row r="8334" spans="7:7" x14ac:dyDescent="0.3">
      <c r="G8334" s="23">
        <v>8333</v>
      </c>
    </row>
    <row r="8335" spans="7:7" x14ac:dyDescent="0.3">
      <c r="G8335" s="23">
        <v>8334</v>
      </c>
    </row>
    <row r="8336" spans="7:7" x14ac:dyDescent="0.3">
      <c r="G8336" s="23">
        <v>8335</v>
      </c>
    </row>
    <row r="8337" spans="7:7" x14ac:dyDescent="0.3">
      <c r="G8337" s="23">
        <v>8336</v>
      </c>
    </row>
    <row r="8338" spans="7:7" x14ac:dyDescent="0.3">
      <c r="G8338" s="23">
        <v>8337</v>
      </c>
    </row>
    <row r="8339" spans="7:7" x14ac:dyDescent="0.3">
      <c r="G8339" s="23">
        <v>8338</v>
      </c>
    </row>
    <row r="8340" spans="7:7" x14ac:dyDescent="0.3">
      <c r="G8340" s="23">
        <v>8339</v>
      </c>
    </row>
    <row r="8341" spans="7:7" x14ac:dyDescent="0.3">
      <c r="G8341" s="23">
        <v>8340</v>
      </c>
    </row>
    <row r="8342" spans="7:7" x14ac:dyDescent="0.3">
      <c r="G8342" s="23">
        <v>8341</v>
      </c>
    </row>
    <row r="8343" spans="7:7" x14ac:dyDescent="0.3">
      <c r="G8343" s="23">
        <v>8342</v>
      </c>
    </row>
    <row r="8344" spans="7:7" x14ac:dyDescent="0.3">
      <c r="G8344" s="23">
        <v>8343</v>
      </c>
    </row>
    <row r="8345" spans="7:7" x14ac:dyDescent="0.3">
      <c r="G8345" s="23">
        <v>8344</v>
      </c>
    </row>
    <row r="8346" spans="7:7" x14ac:dyDescent="0.3">
      <c r="G8346" s="23">
        <v>8345</v>
      </c>
    </row>
    <row r="8347" spans="7:7" x14ac:dyDescent="0.3">
      <c r="G8347" s="23">
        <v>8346</v>
      </c>
    </row>
    <row r="8348" spans="7:7" x14ac:dyDescent="0.3">
      <c r="G8348" s="23">
        <v>8347</v>
      </c>
    </row>
    <row r="8349" spans="7:7" x14ac:dyDescent="0.3">
      <c r="G8349" s="23">
        <v>8348</v>
      </c>
    </row>
    <row r="8350" spans="7:7" x14ac:dyDescent="0.3">
      <c r="G8350" s="23">
        <v>8349</v>
      </c>
    </row>
    <row r="8351" spans="7:7" x14ac:dyDescent="0.3">
      <c r="G8351" s="23">
        <v>8350</v>
      </c>
    </row>
    <row r="8352" spans="7:7" x14ac:dyDescent="0.3">
      <c r="G8352" s="23">
        <v>8351</v>
      </c>
    </row>
    <row r="8353" spans="7:7" x14ac:dyDescent="0.3">
      <c r="G8353" s="23">
        <v>8352</v>
      </c>
    </row>
    <row r="8354" spans="7:7" x14ac:dyDescent="0.3">
      <c r="G8354" s="23">
        <v>8353</v>
      </c>
    </row>
    <row r="8355" spans="7:7" x14ac:dyDescent="0.3">
      <c r="G8355" s="23">
        <v>8354</v>
      </c>
    </row>
    <row r="8356" spans="7:7" x14ac:dyDescent="0.3">
      <c r="G8356" s="23">
        <v>8355</v>
      </c>
    </row>
    <row r="8357" spans="7:7" x14ac:dyDescent="0.3">
      <c r="G8357" s="23">
        <v>8356</v>
      </c>
    </row>
    <row r="8358" spans="7:7" x14ac:dyDescent="0.3">
      <c r="G8358" s="23">
        <v>8357</v>
      </c>
    </row>
    <row r="8359" spans="7:7" x14ac:dyDescent="0.3">
      <c r="G8359" s="23">
        <v>8358</v>
      </c>
    </row>
    <row r="8360" spans="7:7" x14ac:dyDescent="0.3">
      <c r="G8360" s="23">
        <v>8359</v>
      </c>
    </row>
    <row r="8361" spans="7:7" x14ac:dyDescent="0.3">
      <c r="G8361" s="23">
        <v>8360</v>
      </c>
    </row>
    <row r="8362" spans="7:7" x14ac:dyDescent="0.3">
      <c r="G8362" s="23">
        <v>8361</v>
      </c>
    </row>
    <row r="8363" spans="7:7" x14ac:dyDescent="0.3">
      <c r="G8363" s="23">
        <v>8362</v>
      </c>
    </row>
    <row r="8364" spans="7:7" x14ac:dyDescent="0.3">
      <c r="G8364" s="23">
        <v>8363</v>
      </c>
    </row>
    <row r="8365" spans="7:7" x14ac:dyDescent="0.3">
      <c r="G8365" s="23">
        <v>8364</v>
      </c>
    </row>
    <row r="8366" spans="7:7" x14ac:dyDescent="0.3">
      <c r="G8366" s="23">
        <v>8365</v>
      </c>
    </row>
    <row r="8367" spans="7:7" x14ac:dyDescent="0.3">
      <c r="G8367" s="23">
        <v>8366</v>
      </c>
    </row>
    <row r="8368" spans="7:7" x14ac:dyDescent="0.3">
      <c r="G8368" s="23">
        <v>8367</v>
      </c>
    </row>
    <row r="8369" spans="7:7" x14ac:dyDescent="0.3">
      <c r="G8369" s="23">
        <v>8368</v>
      </c>
    </row>
    <row r="8370" spans="7:7" x14ac:dyDescent="0.3">
      <c r="G8370" s="23">
        <v>8369</v>
      </c>
    </row>
    <row r="8371" spans="7:7" x14ac:dyDescent="0.3">
      <c r="G8371" s="23">
        <v>8370</v>
      </c>
    </row>
    <row r="8372" spans="7:7" x14ac:dyDescent="0.3">
      <c r="G8372" s="23">
        <v>8371</v>
      </c>
    </row>
    <row r="8373" spans="7:7" x14ac:dyDescent="0.3">
      <c r="G8373" s="23">
        <v>8372</v>
      </c>
    </row>
    <row r="8374" spans="7:7" x14ac:dyDescent="0.3">
      <c r="G8374" s="23">
        <v>8373</v>
      </c>
    </row>
    <row r="8375" spans="7:7" x14ac:dyDescent="0.3">
      <c r="G8375" s="23">
        <v>8374</v>
      </c>
    </row>
    <row r="8376" spans="7:7" x14ac:dyDescent="0.3">
      <c r="G8376" s="23">
        <v>8375</v>
      </c>
    </row>
    <row r="8377" spans="7:7" x14ac:dyDescent="0.3">
      <c r="G8377" s="23">
        <v>8376</v>
      </c>
    </row>
    <row r="8378" spans="7:7" x14ac:dyDescent="0.3">
      <c r="G8378" s="23">
        <v>8377</v>
      </c>
    </row>
    <row r="8379" spans="7:7" x14ac:dyDescent="0.3">
      <c r="G8379" s="23">
        <v>8378</v>
      </c>
    </row>
    <row r="8380" spans="7:7" x14ac:dyDescent="0.3">
      <c r="G8380" s="23">
        <v>8379</v>
      </c>
    </row>
    <row r="8381" spans="7:7" x14ac:dyDescent="0.3">
      <c r="G8381" s="23">
        <v>8380</v>
      </c>
    </row>
    <row r="8382" spans="7:7" x14ac:dyDescent="0.3">
      <c r="G8382" s="23">
        <v>8381</v>
      </c>
    </row>
    <row r="8383" spans="7:7" x14ac:dyDescent="0.3">
      <c r="G8383" s="23">
        <v>8382</v>
      </c>
    </row>
    <row r="8384" spans="7:7" x14ac:dyDescent="0.3">
      <c r="G8384" s="23">
        <v>8383</v>
      </c>
    </row>
    <row r="8385" spans="7:7" x14ac:dyDescent="0.3">
      <c r="G8385" s="23">
        <v>8384</v>
      </c>
    </row>
    <row r="8386" spans="7:7" x14ac:dyDescent="0.3">
      <c r="G8386" s="23">
        <v>8385</v>
      </c>
    </row>
    <row r="8387" spans="7:7" x14ac:dyDescent="0.3">
      <c r="G8387" s="23">
        <v>8386</v>
      </c>
    </row>
    <row r="8388" spans="7:7" x14ac:dyDescent="0.3">
      <c r="G8388" s="23">
        <v>8387</v>
      </c>
    </row>
    <row r="8389" spans="7:7" x14ac:dyDescent="0.3">
      <c r="G8389" s="23">
        <v>8388</v>
      </c>
    </row>
    <row r="8390" spans="7:7" x14ac:dyDescent="0.3">
      <c r="G8390" s="23">
        <v>8389</v>
      </c>
    </row>
    <row r="8391" spans="7:7" x14ac:dyDescent="0.3">
      <c r="G8391" s="23">
        <v>8390</v>
      </c>
    </row>
    <row r="8392" spans="7:7" x14ac:dyDescent="0.3">
      <c r="G8392" s="23">
        <v>8391</v>
      </c>
    </row>
    <row r="8393" spans="7:7" x14ac:dyDescent="0.3">
      <c r="G8393" s="23">
        <v>8392</v>
      </c>
    </row>
    <row r="8394" spans="7:7" x14ac:dyDescent="0.3">
      <c r="G8394" s="23">
        <v>8393</v>
      </c>
    </row>
    <row r="8395" spans="7:7" x14ac:dyDescent="0.3">
      <c r="G8395" s="23">
        <v>8394</v>
      </c>
    </row>
    <row r="8396" spans="7:7" x14ac:dyDescent="0.3">
      <c r="G8396" s="23">
        <v>8395</v>
      </c>
    </row>
    <row r="8397" spans="7:7" x14ac:dyDescent="0.3">
      <c r="G8397" s="23">
        <v>8396</v>
      </c>
    </row>
    <row r="8398" spans="7:7" x14ac:dyDescent="0.3">
      <c r="G8398" s="23">
        <v>8397</v>
      </c>
    </row>
    <row r="8399" spans="7:7" x14ac:dyDescent="0.3">
      <c r="G8399" s="23">
        <v>8398</v>
      </c>
    </row>
    <row r="8400" spans="7:7" x14ac:dyDescent="0.3">
      <c r="G8400" s="23">
        <v>8399</v>
      </c>
    </row>
    <row r="8401" spans="7:7" x14ac:dyDescent="0.3">
      <c r="G8401" s="23">
        <v>8400</v>
      </c>
    </row>
    <row r="8402" spans="7:7" x14ac:dyDescent="0.3">
      <c r="G8402" s="23">
        <v>8401</v>
      </c>
    </row>
    <row r="8403" spans="7:7" x14ac:dyDescent="0.3">
      <c r="G8403" s="23">
        <v>8402</v>
      </c>
    </row>
    <row r="8404" spans="7:7" x14ac:dyDescent="0.3">
      <c r="G8404" s="23">
        <v>8403</v>
      </c>
    </row>
    <row r="8405" spans="7:7" x14ac:dyDescent="0.3">
      <c r="G8405" s="23">
        <v>8404</v>
      </c>
    </row>
    <row r="8406" spans="7:7" x14ac:dyDescent="0.3">
      <c r="G8406" s="23">
        <v>8405</v>
      </c>
    </row>
    <row r="8407" spans="7:7" x14ac:dyDescent="0.3">
      <c r="G8407" s="23">
        <v>8406</v>
      </c>
    </row>
    <row r="8408" spans="7:7" x14ac:dyDescent="0.3">
      <c r="G8408" s="23">
        <v>8407</v>
      </c>
    </row>
    <row r="8409" spans="7:7" x14ac:dyDescent="0.3">
      <c r="G8409" s="23">
        <v>8408</v>
      </c>
    </row>
    <row r="8410" spans="7:7" x14ac:dyDescent="0.3">
      <c r="G8410" s="23">
        <v>8409</v>
      </c>
    </row>
    <row r="8411" spans="7:7" x14ac:dyDescent="0.3">
      <c r="G8411" s="23">
        <v>8410</v>
      </c>
    </row>
    <row r="8412" spans="7:7" x14ac:dyDescent="0.3">
      <c r="G8412" s="23">
        <v>8411</v>
      </c>
    </row>
    <row r="8413" spans="7:7" x14ac:dyDescent="0.3">
      <c r="G8413" s="23">
        <v>8412</v>
      </c>
    </row>
    <row r="8414" spans="7:7" x14ac:dyDescent="0.3">
      <c r="G8414" s="23">
        <v>8413</v>
      </c>
    </row>
    <row r="8415" spans="7:7" x14ac:dyDescent="0.3">
      <c r="G8415" s="23">
        <v>8414</v>
      </c>
    </row>
    <row r="8416" spans="7:7" x14ac:dyDescent="0.3">
      <c r="G8416" s="23">
        <v>8415</v>
      </c>
    </row>
    <row r="8417" spans="7:7" x14ac:dyDescent="0.3">
      <c r="G8417" s="23">
        <v>8416</v>
      </c>
    </row>
    <row r="8418" spans="7:7" x14ac:dyDescent="0.3">
      <c r="G8418" s="23">
        <v>8417</v>
      </c>
    </row>
    <row r="8419" spans="7:7" x14ac:dyDescent="0.3">
      <c r="G8419" s="23">
        <v>8418</v>
      </c>
    </row>
    <row r="8420" spans="7:7" x14ac:dyDescent="0.3">
      <c r="G8420" s="23">
        <v>8419</v>
      </c>
    </row>
    <row r="8421" spans="7:7" x14ac:dyDescent="0.3">
      <c r="G8421" s="23">
        <v>8420</v>
      </c>
    </row>
    <row r="8422" spans="7:7" x14ac:dyDescent="0.3">
      <c r="G8422" s="23">
        <v>8421</v>
      </c>
    </row>
    <row r="8423" spans="7:7" x14ac:dyDescent="0.3">
      <c r="G8423" s="23">
        <v>8422</v>
      </c>
    </row>
    <row r="8424" spans="7:7" x14ac:dyDescent="0.3">
      <c r="G8424" s="23">
        <v>8423</v>
      </c>
    </row>
    <row r="8425" spans="7:7" x14ac:dyDescent="0.3">
      <c r="G8425" s="23">
        <v>8424</v>
      </c>
    </row>
    <row r="8426" spans="7:7" x14ac:dyDescent="0.3">
      <c r="G8426" s="23">
        <v>8425</v>
      </c>
    </row>
    <row r="8427" spans="7:7" x14ac:dyDescent="0.3">
      <c r="G8427" s="23">
        <v>8426</v>
      </c>
    </row>
    <row r="8428" spans="7:7" x14ac:dyDescent="0.3">
      <c r="G8428" s="23">
        <v>8427</v>
      </c>
    </row>
    <row r="8429" spans="7:7" x14ac:dyDescent="0.3">
      <c r="G8429" s="23">
        <v>8428</v>
      </c>
    </row>
    <row r="8430" spans="7:7" x14ac:dyDescent="0.3">
      <c r="G8430" s="23">
        <v>8429</v>
      </c>
    </row>
    <row r="8431" spans="7:7" x14ac:dyDescent="0.3">
      <c r="G8431" s="23">
        <v>8430</v>
      </c>
    </row>
    <row r="8432" spans="7:7" x14ac:dyDescent="0.3">
      <c r="G8432" s="23">
        <v>8431</v>
      </c>
    </row>
    <row r="8433" spans="7:7" x14ac:dyDescent="0.3">
      <c r="G8433" s="23">
        <v>8432</v>
      </c>
    </row>
    <row r="8434" spans="7:7" x14ac:dyDescent="0.3">
      <c r="G8434" s="23">
        <v>8433</v>
      </c>
    </row>
    <row r="8435" spans="7:7" x14ac:dyDescent="0.3">
      <c r="G8435" s="23">
        <v>8434</v>
      </c>
    </row>
    <row r="8436" spans="7:7" x14ac:dyDescent="0.3">
      <c r="G8436" s="23">
        <v>8435</v>
      </c>
    </row>
    <row r="8437" spans="7:7" x14ac:dyDescent="0.3">
      <c r="G8437" s="23">
        <v>8436</v>
      </c>
    </row>
    <row r="8438" spans="7:7" x14ac:dyDescent="0.3">
      <c r="G8438" s="23">
        <v>8437</v>
      </c>
    </row>
    <row r="8439" spans="7:7" x14ac:dyDescent="0.3">
      <c r="G8439" s="23">
        <v>8438</v>
      </c>
    </row>
    <row r="8440" spans="7:7" x14ac:dyDescent="0.3">
      <c r="G8440" s="23">
        <v>8439</v>
      </c>
    </row>
    <row r="8441" spans="7:7" x14ac:dyDescent="0.3">
      <c r="G8441" s="23">
        <v>8440</v>
      </c>
    </row>
    <row r="8442" spans="7:7" x14ac:dyDescent="0.3">
      <c r="G8442" s="23">
        <v>8441</v>
      </c>
    </row>
    <row r="8443" spans="7:7" x14ac:dyDescent="0.3">
      <c r="G8443" s="23">
        <v>8442</v>
      </c>
    </row>
    <row r="8444" spans="7:7" x14ac:dyDescent="0.3">
      <c r="G8444" s="23">
        <v>8443</v>
      </c>
    </row>
    <row r="8445" spans="7:7" x14ac:dyDescent="0.3">
      <c r="G8445" s="23">
        <v>8444</v>
      </c>
    </row>
    <row r="8446" spans="7:7" x14ac:dyDescent="0.3">
      <c r="G8446" s="23">
        <v>8445</v>
      </c>
    </row>
    <row r="8447" spans="7:7" x14ac:dyDescent="0.3">
      <c r="G8447" s="23">
        <v>8446</v>
      </c>
    </row>
    <row r="8448" spans="7:7" x14ac:dyDescent="0.3">
      <c r="G8448" s="23">
        <v>8447</v>
      </c>
    </row>
    <row r="8449" spans="7:7" x14ac:dyDescent="0.3">
      <c r="G8449" s="23">
        <v>8448</v>
      </c>
    </row>
    <row r="8450" spans="7:7" x14ac:dyDescent="0.3">
      <c r="G8450" s="23">
        <v>8449</v>
      </c>
    </row>
    <row r="8451" spans="7:7" x14ac:dyDescent="0.3">
      <c r="G8451" s="23">
        <v>8450</v>
      </c>
    </row>
    <row r="8452" spans="7:7" x14ac:dyDescent="0.3">
      <c r="G8452" s="23">
        <v>8451</v>
      </c>
    </row>
    <row r="8453" spans="7:7" x14ac:dyDescent="0.3">
      <c r="G8453" s="23">
        <v>8452</v>
      </c>
    </row>
    <row r="8454" spans="7:7" x14ac:dyDescent="0.3">
      <c r="G8454" s="23">
        <v>8453</v>
      </c>
    </row>
    <row r="8455" spans="7:7" x14ac:dyDescent="0.3">
      <c r="G8455" s="23">
        <v>8454</v>
      </c>
    </row>
    <row r="8456" spans="7:7" x14ac:dyDescent="0.3">
      <c r="G8456" s="23">
        <v>8455</v>
      </c>
    </row>
    <row r="8457" spans="7:7" x14ac:dyDescent="0.3">
      <c r="G8457" s="23">
        <v>8456</v>
      </c>
    </row>
    <row r="8458" spans="7:7" x14ac:dyDescent="0.3">
      <c r="G8458" s="23">
        <v>8457</v>
      </c>
    </row>
    <row r="8459" spans="7:7" x14ac:dyDescent="0.3">
      <c r="G8459" s="23">
        <v>8458</v>
      </c>
    </row>
    <row r="8460" spans="7:7" x14ac:dyDescent="0.3">
      <c r="G8460" s="23">
        <v>8459</v>
      </c>
    </row>
    <row r="8461" spans="7:7" x14ac:dyDescent="0.3">
      <c r="G8461" s="23">
        <v>8460</v>
      </c>
    </row>
    <row r="8462" spans="7:7" x14ac:dyDescent="0.3">
      <c r="G8462" s="23">
        <v>8461</v>
      </c>
    </row>
    <row r="8463" spans="7:7" x14ac:dyDescent="0.3">
      <c r="G8463" s="23">
        <v>8462</v>
      </c>
    </row>
    <row r="8464" spans="7:7" x14ac:dyDescent="0.3">
      <c r="G8464" s="23">
        <v>8463</v>
      </c>
    </row>
    <row r="8465" spans="7:7" x14ac:dyDescent="0.3">
      <c r="G8465" s="23">
        <v>8464</v>
      </c>
    </row>
    <row r="8466" spans="7:7" x14ac:dyDescent="0.3">
      <c r="G8466" s="23">
        <v>8465</v>
      </c>
    </row>
    <row r="8467" spans="7:7" x14ac:dyDescent="0.3">
      <c r="G8467" s="23">
        <v>8466</v>
      </c>
    </row>
    <row r="8468" spans="7:7" x14ac:dyDescent="0.3">
      <c r="G8468" s="23">
        <v>8467</v>
      </c>
    </row>
    <row r="8469" spans="7:7" x14ac:dyDescent="0.3">
      <c r="G8469" s="23">
        <v>8468</v>
      </c>
    </row>
    <row r="8470" spans="7:7" x14ac:dyDescent="0.3">
      <c r="G8470" s="23">
        <v>8469</v>
      </c>
    </row>
    <row r="8471" spans="7:7" x14ac:dyDescent="0.3">
      <c r="G8471" s="23">
        <v>8470</v>
      </c>
    </row>
    <row r="8472" spans="7:7" x14ac:dyDescent="0.3">
      <c r="G8472" s="23">
        <v>8471</v>
      </c>
    </row>
    <row r="8473" spans="7:7" x14ac:dyDescent="0.3">
      <c r="G8473" s="23">
        <v>8472</v>
      </c>
    </row>
    <row r="8474" spans="7:7" x14ac:dyDescent="0.3">
      <c r="G8474" s="23">
        <v>8473</v>
      </c>
    </row>
    <row r="8475" spans="7:7" x14ac:dyDescent="0.3">
      <c r="G8475" s="23">
        <v>8474</v>
      </c>
    </row>
    <row r="8476" spans="7:7" x14ac:dyDescent="0.3">
      <c r="G8476" s="23">
        <v>8475</v>
      </c>
    </row>
    <row r="8477" spans="7:7" x14ac:dyDescent="0.3">
      <c r="G8477" s="23">
        <v>8476</v>
      </c>
    </row>
    <row r="8478" spans="7:7" x14ac:dyDescent="0.3">
      <c r="G8478" s="23">
        <v>8477</v>
      </c>
    </row>
    <row r="8479" spans="7:7" x14ac:dyDescent="0.3">
      <c r="G8479" s="23">
        <v>8478</v>
      </c>
    </row>
    <row r="8480" spans="7:7" x14ac:dyDescent="0.3">
      <c r="G8480" s="23">
        <v>8479</v>
      </c>
    </row>
    <row r="8481" spans="7:7" x14ac:dyDescent="0.3">
      <c r="G8481" s="23">
        <v>8480</v>
      </c>
    </row>
    <row r="8482" spans="7:7" x14ac:dyDescent="0.3">
      <c r="G8482" s="23">
        <v>8481</v>
      </c>
    </row>
    <row r="8483" spans="7:7" x14ac:dyDescent="0.3">
      <c r="G8483" s="23">
        <v>8482</v>
      </c>
    </row>
    <row r="8484" spans="7:7" x14ac:dyDescent="0.3">
      <c r="G8484" s="23">
        <v>8483</v>
      </c>
    </row>
    <row r="8485" spans="7:7" x14ac:dyDescent="0.3">
      <c r="G8485" s="23">
        <v>8484</v>
      </c>
    </row>
    <row r="8486" spans="7:7" x14ac:dyDescent="0.3">
      <c r="G8486" s="23">
        <v>8485</v>
      </c>
    </row>
    <row r="8487" spans="7:7" x14ac:dyDescent="0.3">
      <c r="G8487" s="23">
        <v>8486</v>
      </c>
    </row>
    <row r="8488" spans="7:7" x14ac:dyDescent="0.3">
      <c r="G8488" s="23">
        <v>8487</v>
      </c>
    </row>
    <row r="8489" spans="7:7" x14ac:dyDescent="0.3">
      <c r="G8489" s="23">
        <v>8488</v>
      </c>
    </row>
    <row r="8490" spans="7:7" x14ac:dyDescent="0.3">
      <c r="G8490" s="23">
        <v>8489</v>
      </c>
    </row>
    <row r="8491" spans="7:7" x14ac:dyDescent="0.3">
      <c r="G8491" s="23">
        <v>8490</v>
      </c>
    </row>
    <row r="8492" spans="7:7" x14ac:dyDescent="0.3">
      <c r="G8492" s="23">
        <v>8491</v>
      </c>
    </row>
    <row r="8493" spans="7:7" x14ac:dyDescent="0.3">
      <c r="G8493" s="23">
        <v>8492</v>
      </c>
    </row>
    <row r="8494" spans="7:7" x14ac:dyDescent="0.3">
      <c r="G8494" s="23">
        <v>8493</v>
      </c>
    </row>
    <row r="8495" spans="7:7" x14ac:dyDescent="0.3">
      <c r="G8495" s="23">
        <v>8494</v>
      </c>
    </row>
    <row r="8496" spans="7:7" x14ac:dyDescent="0.3">
      <c r="G8496" s="23">
        <v>8495</v>
      </c>
    </row>
    <row r="8497" spans="7:7" x14ac:dyDescent="0.3">
      <c r="G8497" s="23">
        <v>8496</v>
      </c>
    </row>
    <row r="8498" spans="7:7" x14ac:dyDescent="0.3">
      <c r="G8498" s="23">
        <v>8497</v>
      </c>
    </row>
    <row r="8499" spans="7:7" x14ac:dyDescent="0.3">
      <c r="G8499" s="23">
        <v>8498</v>
      </c>
    </row>
    <row r="8500" spans="7:7" x14ac:dyDescent="0.3">
      <c r="G8500" s="23">
        <v>8499</v>
      </c>
    </row>
    <row r="8501" spans="7:7" x14ac:dyDescent="0.3">
      <c r="G8501" s="23">
        <v>8500</v>
      </c>
    </row>
    <row r="8502" spans="7:7" x14ac:dyDescent="0.3">
      <c r="G8502" s="23">
        <v>8501</v>
      </c>
    </row>
    <row r="8503" spans="7:7" x14ac:dyDescent="0.3">
      <c r="G8503" s="23">
        <v>8502</v>
      </c>
    </row>
    <row r="8504" spans="7:7" x14ac:dyDescent="0.3">
      <c r="G8504" s="23">
        <v>8503</v>
      </c>
    </row>
    <row r="8505" spans="7:7" x14ac:dyDescent="0.3">
      <c r="G8505" s="23">
        <v>8504</v>
      </c>
    </row>
    <row r="8506" spans="7:7" x14ac:dyDescent="0.3">
      <c r="G8506" s="23">
        <v>8505</v>
      </c>
    </row>
    <row r="8507" spans="7:7" x14ac:dyDescent="0.3">
      <c r="G8507" s="23">
        <v>8506</v>
      </c>
    </row>
    <row r="8508" spans="7:7" x14ac:dyDescent="0.3">
      <c r="G8508" s="23">
        <v>8507</v>
      </c>
    </row>
    <row r="8509" spans="7:7" x14ac:dyDescent="0.3">
      <c r="G8509" s="23">
        <v>8508</v>
      </c>
    </row>
    <row r="8510" spans="7:7" x14ac:dyDescent="0.3">
      <c r="G8510" s="23">
        <v>8509</v>
      </c>
    </row>
    <row r="8511" spans="7:7" x14ac:dyDescent="0.3">
      <c r="G8511" s="23">
        <v>8510</v>
      </c>
    </row>
    <row r="8512" spans="7:7" x14ac:dyDescent="0.3">
      <c r="G8512" s="23">
        <v>8511</v>
      </c>
    </row>
    <row r="8513" spans="7:7" x14ac:dyDescent="0.3">
      <c r="G8513" s="23">
        <v>8512</v>
      </c>
    </row>
    <row r="8514" spans="7:7" x14ac:dyDescent="0.3">
      <c r="G8514" s="23">
        <v>8513</v>
      </c>
    </row>
    <row r="8515" spans="7:7" x14ac:dyDescent="0.3">
      <c r="G8515" s="23">
        <v>8514</v>
      </c>
    </row>
    <row r="8516" spans="7:7" x14ac:dyDescent="0.3">
      <c r="G8516" s="23">
        <v>8515</v>
      </c>
    </row>
    <row r="8517" spans="7:7" x14ac:dyDescent="0.3">
      <c r="G8517" s="23">
        <v>8516</v>
      </c>
    </row>
    <row r="8518" spans="7:7" x14ac:dyDescent="0.3">
      <c r="G8518" s="23">
        <v>8517</v>
      </c>
    </row>
    <row r="8519" spans="7:7" x14ac:dyDescent="0.3">
      <c r="G8519" s="23">
        <v>8518</v>
      </c>
    </row>
    <row r="8520" spans="7:7" x14ac:dyDescent="0.3">
      <c r="G8520" s="23">
        <v>8519</v>
      </c>
    </row>
    <row r="8521" spans="7:7" x14ac:dyDescent="0.3">
      <c r="G8521" s="23">
        <v>8520</v>
      </c>
    </row>
    <row r="8522" spans="7:7" x14ac:dyDescent="0.3">
      <c r="G8522" s="23">
        <v>8521</v>
      </c>
    </row>
    <row r="8523" spans="7:7" x14ac:dyDescent="0.3">
      <c r="G8523" s="23">
        <v>8522</v>
      </c>
    </row>
    <row r="8524" spans="7:7" x14ac:dyDescent="0.3">
      <c r="G8524" s="23">
        <v>8523</v>
      </c>
    </row>
    <row r="8525" spans="7:7" x14ac:dyDescent="0.3">
      <c r="G8525" s="23">
        <v>8524</v>
      </c>
    </row>
    <row r="8526" spans="7:7" x14ac:dyDescent="0.3">
      <c r="G8526" s="23">
        <v>8525</v>
      </c>
    </row>
    <row r="8527" spans="7:7" x14ac:dyDescent="0.3">
      <c r="G8527" s="23">
        <v>8526</v>
      </c>
    </row>
    <row r="8528" spans="7:7" x14ac:dyDescent="0.3">
      <c r="G8528" s="23">
        <v>8527</v>
      </c>
    </row>
    <row r="8529" spans="7:7" x14ac:dyDescent="0.3">
      <c r="G8529" s="23">
        <v>8528</v>
      </c>
    </row>
    <row r="8530" spans="7:7" x14ac:dyDescent="0.3">
      <c r="G8530" s="23">
        <v>8529</v>
      </c>
    </row>
    <row r="8531" spans="7:7" x14ac:dyDescent="0.3">
      <c r="G8531" s="23">
        <v>8530</v>
      </c>
    </row>
    <row r="8532" spans="7:7" x14ac:dyDescent="0.3">
      <c r="G8532" s="23">
        <v>8531</v>
      </c>
    </row>
    <row r="8533" spans="7:7" x14ac:dyDescent="0.3">
      <c r="G8533" s="23">
        <v>8532</v>
      </c>
    </row>
    <row r="8534" spans="7:7" x14ac:dyDescent="0.3">
      <c r="G8534" s="23">
        <v>8533</v>
      </c>
    </row>
    <row r="8535" spans="7:7" x14ac:dyDescent="0.3">
      <c r="G8535" s="23">
        <v>8534</v>
      </c>
    </row>
    <row r="8536" spans="7:7" x14ac:dyDescent="0.3">
      <c r="G8536" s="23">
        <v>8535</v>
      </c>
    </row>
    <row r="8537" spans="7:7" x14ac:dyDescent="0.3">
      <c r="G8537" s="23">
        <v>8536</v>
      </c>
    </row>
    <row r="8538" spans="7:7" x14ac:dyDescent="0.3">
      <c r="G8538" s="23">
        <v>8537</v>
      </c>
    </row>
    <row r="8539" spans="7:7" x14ac:dyDescent="0.3">
      <c r="G8539" s="23">
        <v>8538</v>
      </c>
    </row>
    <row r="8540" spans="7:7" x14ac:dyDescent="0.3">
      <c r="G8540" s="23">
        <v>8539</v>
      </c>
    </row>
    <row r="8541" spans="7:7" x14ac:dyDescent="0.3">
      <c r="G8541" s="23">
        <v>8540</v>
      </c>
    </row>
    <row r="8542" spans="7:7" x14ac:dyDescent="0.3">
      <c r="G8542" s="23">
        <v>8541</v>
      </c>
    </row>
    <row r="8543" spans="7:7" x14ac:dyDescent="0.3">
      <c r="G8543" s="23">
        <v>8542</v>
      </c>
    </row>
    <row r="8544" spans="7:7" x14ac:dyDescent="0.3">
      <c r="G8544" s="23">
        <v>8543</v>
      </c>
    </row>
    <row r="8545" spans="7:7" x14ac:dyDescent="0.3">
      <c r="G8545" s="23">
        <v>8544</v>
      </c>
    </row>
    <row r="8546" spans="7:7" x14ac:dyDescent="0.3">
      <c r="G8546" s="23">
        <v>8545</v>
      </c>
    </row>
    <row r="8547" spans="7:7" x14ac:dyDescent="0.3">
      <c r="G8547" s="23">
        <v>8546</v>
      </c>
    </row>
    <row r="8548" spans="7:7" x14ac:dyDescent="0.3">
      <c r="G8548" s="23">
        <v>8547</v>
      </c>
    </row>
    <row r="8549" spans="7:7" x14ac:dyDescent="0.3">
      <c r="G8549" s="23">
        <v>8548</v>
      </c>
    </row>
    <row r="8550" spans="7:7" x14ac:dyDescent="0.3">
      <c r="G8550" s="23">
        <v>8549</v>
      </c>
    </row>
    <row r="8551" spans="7:7" x14ac:dyDescent="0.3">
      <c r="G8551" s="23">
        <v>8550</v>
      </c>
    </row>
    <row r="8552" spans="7:7" x14ac:dyDescent="0.3">
      <c r="G8552" s="23">
        <v>8551</v>
      </c>
    </row>
    <row r="8553" spans="7:7" x14ac:dyDescent="0.3">
      <c r="G8553" s="23">
        <v>8552</v>
      </c>
    </row>
    <row r="8554" spans="7:7" x14ac:dyDescent="0.3">
      <c r="G8554" s="23">
        <v>8553</v>
      </c>
    </row>
    <row r="8555" spans="7:7" x14ac:dyDescent="0.3">
      <c r="G8555" s="23">
        <v>8554</v>
      </c>
    </row>
    <row r="8556" spans="7:7" x14ac:dyDescent="0.3">
      <c r="G8556" s="23">
        <v>8555</v>
      </c>
    </row>
    <row r="8557" spans="7:7" x14ac:dyDescent="0.3">
      <c r="G8557" s="23">
        <v>8556</v>
      </c>
    </row>
    <row r="8558" spans="7:7" x14ac:dyDescent="0.3">
      <c r="G8558" s="23">
        <v>8557</v>
      </c>
    </row>
    <row r="8559" spans="7:7" x14ac:dyDescent="0.3">
      <c r="G8559" s="23">
        <v>8558</v>
      </c>
    </row>
    <row r="8560" spans="7:7" x14ac:dyDescent="0.3">
      <c r="G8560" s="23">
        <v>8559</v>
      </c>
    </row>
    <row r="8561" spans="7:7" x14ac:dyDescent="0.3">
      <c r="G8561" s="23">
        <v>8560</v>
      </c>
    </row>
    <row r="8562" spans="7:7" x14ac:dyDescent="0.3">
      <c r="G8562" s="23">
        <v>8561</v>
      </c>
    </row>
    <row r="8563" spans="7:7" x14ac:dyDescent="0.3">
      <c r="G8563" s="23">
        <v>8562</v>
      </c>
    </row>
    <row r="8564" spans="7:7" x14ac:dyDescent="0.3">
      <c r="G8564" s="23">
        <v>8563</v>
      </c>
    </row>
    <row r="8565" spans="7:7" x14ac:dyDescent="0.3">
      <c r="G8565" s="23">
        <v>8564</v>
      </c>
    </row>
    <row r="8566" spans="7:7" x14ac:dyDescent="0.3">
      <c r="G8566" s="23">
        <v>8565</v>
      </c>
    </row>
    <row r="8567" spans="7:7" x14ac:dyDescent="0.3">
      <c r="G8567" s="23">
        <v>8566</v>
      </c>
    </row>
    <row r="8568" spans="7:7" x14ac:dyDescent="0.3">
      <c r="G8568" s="23">
        <v>8567</v>
      </c>
    </row>
    <row r="8569" spans="7:7" x14ac:dyDescent="0.3">
      <c r="G8569" s="23">
        <v>8568</v>
      </c>
    </row>
    <row r="8570" spans="7:7" x14ac:dyDescent="0.3">
      <c r="G8570" s="23">
        <v>8569</v>
      </c>
    </row>
    <row r="8571" spans="7:7" x14ac:dyDescent="0.3">
      <c r="G8571" s="23">
        <v>8570</v>
      </c>
    </row>
    <row r="8572" spans="7:7" x14ac:dyDescent="0.3">
      <c r="G8572" s="23">
        <v>8571</v>
      </c>
    </row>
    <row r="8573" spans="7:7" x14ac:dyDescent="0.3">
      <c r="G8573" s="23">
        <v>8572</v>
      </c>
    </row>
    <row r="8574" spans="7:7" x14ac:dyDescent="0.3">
      <c r="G8574" s="23">
        <v>8573</v>
      </c>
    </row>
    <row r="8575" spans="7:7" x14ac:dyDescent="0.3">
      <c r="G8575" s="23">
        <v>8574</v>
      </c>
    </row>
    <row r="8576" spans="7:7" x14ac:dyDescent="0.3">
      <c r="G8576" s="23">
        <v>8575</v>
      </c>
    </row>
    <row r="8577" spans="7:7" x14ac:dyDescent="0.3">
      <c r="G8577" s="23">
        <v>8576</v>
      </c>
    </row>
    <row r="8578" spans="7:7" x14ac:dyDescent="0.3">
      <c r="G8578" s="23">
        <v>8577</v>
      </c>
    </row>
    <row r="8579" spans="7:7" x14ac:dyDescent="0.3">
      <c r="G8579" s="23">
        <v>8578</v>
      </c>
    </row>
    <row r="8580" spans="7:7" x14ac:dyDescent="0.3">
      <c r="G8580" s="23">
        <v>8579</v>
      </c>
    </row>
    <row r="8581" spans="7:7" x14ac:dyDescent="0.3">
      <c r="G8581" s="23">
        <v>8580</v>
      </c>
    </row>
    <row r="8582" spans="7:7" x14ac:dyDescent="0.3">
      <c r="G8582" s="23">
        <v>8581</v>
      </c>
    </row>
    <row r="8583" spans="7:7" x14ac:dyDescent="0.3">
      <c r="G8583" s="23">
        <v>8582</v>
      </c>
    </row>
    <row r="8584" spans="7:7" x14ac:dyDescent="0.3">
      <c r="G8584" s="23">
        <v>8583</v>
      </c>
    </row>
    <row r="8585" spans="7:7" x14ac:dyDescent="0.3">
      <c r="G8585" s="23">
        <v>8584</v>
      </c>
    </row>
    <row r="8586" spans="7:7" x14ac:dyDescent="0.3">
      <c r="G8586" s="23">
        <v>8585</v>
      </c>
    </row>
    <row r="8587" spans="7:7" x14ac:dyDescent="0.3">
      <c r="G8587" s="23">
        <v>8586</v>
      </c>
    </row>
    <row r="8588" spans="7:7" x14ac:dyDescent="0.3">
      <c r="G8588" s="23">
        <v>8587</v>
      </c>
    </row>
    <row r="8589" spans="7:7" x14ac:dyDescent="0.3">
      <c r="G8589" s="23">
        <v>8588</v>
      </c>
    </row>
    <row r="8590" spans="7:7" x14ac:dyDescent="0.3">
      <c r="G8590" s="23">
        <v>8589</v>
      </c>
    </row>
    <row r="8591" spans="7:7" x14ac:dyDescent="0.3">
      <c r="G8591" s="23">
        <v>8590</v>
      </c>
    </row>
    <row r="8592" spans="7:7" x14ac:dyDescent="0.3">
      <c r="G8592" s="23">
        <v>8591</v>
      </c>
    </row>
    <row r="8593" spans="7:7" x14ac:dyDescent="0.3">
      <c r="G8593" s="23">
        <v>8592</v>
      </c>
    </row>
    <row r="8594" spans="7:7" x14ac:dyDescent="0.3">
      <c r="G8594" s="23">
        <v>8593</v>
      </c>
    </row>
    <row r="8595" spans="7:7" x14ac:dyDescent="0.3">
      <c r="G8595" s="23">
        <v>8594</v>
      </c>
    </row>
    <row r="8596" spans="7:7" x14ac:dyDescent="0.3">
      <c r="G8596" s="23">
        <v>8595</v>
      </c>
    </row>
    <row r="8597" spans="7:7" x14ac:dyDescent="0.3">
      <c r="G8597" s="23">
        <v>8596</v>
      </c>
    </row>
    <row r="8598" spans="7:7" x14ac:dyDescent="0.3">
      <c r="G8598" s="23">
        <v>8597</v>
      </c>
    </row>
    <row r="8599" spans="7:7" x14ac:dyDescent="0.3">
      <c r="G8599" s="23">
        <v>8598</v>
      </c>
    </row>
    <row r="8600" spans="7:7" x14ac:dyDescent="0.3">
      <c r="G8600" s="23">
        <v>8599</v>
      </c>
    </row>
    <row r="8601" spans="7:7" x14ac:dyDescent="0.3">
      <c r="G8601" s="23">
        <v>8600</v>
      </c>
    </row>
    <row r="8602" spans="7:7" x14ac:dyDescent="0.3">
      <c r="G8602" s="23">
        <v>8601</v>
      </c>
    </row>
    <row r="8603" spans="7:7" x14ac:dyDescent="0.3">
      <c r="G8603" s="23">
        <v>8602</v>
      </c>
    </row>
    <row r="8604" spans="7:7" x14ac:dyDescent="0.3">
      <c r="G8604" s="23">
        <v>8603</v>
      </c>
    </row>
    <row r="8605" spans="7:7" x14ac:dyDescent="0.3">
      <c r="G8605" s="23">
        <v>8604</v>
      </c>
    </row>
    <row r="8606" spans="7:7" x14ac:dyDescent="0.3">
      <c r="G8606" s="23">
        <v>8605</v>
      </c>
    </row>
    <row r="8607" spans="7:7" x14ac:dyDescent="0.3">
      <c r="G8607" s="23">
        <v>8606</v>
      </c>
    </row>
    <row r="8608" spans="7:7" x14ac:dyDescent="0.3">
      <c r="G8608" s="23">
        <v>8607</v>
      </c>
    </row>
    <row r="8609" spans="7:7" x14ac:dyDescent="0.3">
      <c r="G8609" s="23">
        <v>8608</v>
      </c>
    </row>
    <row r="8610" spans="7:7" x14ac:dyDescent="0.3">
      <c r="G8610" s="23">
        <v>8609</v>
      </c>
    </row>
    <row r="8611" spans="7:7" x14ac:dyDescent="0.3">
      <c r="G8611" s="23">
        <v>8610</v>
      </c>
    </row>
    <row r="8612" spans="7:7" x14ac:dyDescent="0.3">
      <c r="G8612" s="23">
        <v>8611</v>
      </c>
    </row>
    <row r="8613" spans="7:7" x14ac:dyDescent="0.3">
      <c r="G8613" s="23">
        <v>8612</v>
      </c>
    </row>
    <row r="8614" spans="7:7" x14ac:dyDescent="0.3">
      <c r="G8614" s="23">
        <v>8613</v>
      </c>
    </row>
    <row r="8615" spans="7:7" x14ac:dyDescent="0.3">
      <c r="G8615" s="23">
        <v>8614</v>
      </c>
    </row>
    <row r="8616" spans="7:7" x14ac:dyDescent="0.3">
      <c r="G8616" s="23">
        <v>8615</v>
      </c>
    </row>
    <row r="8617" spans="7:7" x14ac:dyDescent="0.3">
      <c r="G8617" s="23">
        <v>8616</v>
      </c>
    </row>
    <row r="8618" spans="7:7" x14ac:dyDescent="0.3">
      <c r="G8618" s="23">
        <v>8617</v>
      </c>
    </row>
    <row r="8619" spans="7:7" x14ac:dyDescent="0.3">
      <c r="G8619" s="23">
        <v>8618</v>
      </c>
    </row>
    <row r="8620" spans="7:7" x14ac:dyDescent="0.3">
      <c r="G8620" s="23">
        <v>8619</v>
      </c>
    </row>
    <row r="8621" spans="7:7" x14ac:dyDescent="0.3">
      <c r="G8621" s="23">
        <v>8620</v>
      </c>
    </row>
    <row r="8622" spans="7:7" x14ac:dyDescent="0.3">
      <c r="G8622" s="23">
        <v>8621</v>
      </c>
    </row>
    <row r="8623" spans="7:7" x14ac:dyDescent="0.3">
      <c r="G8623" s="23">
        <v>8622</v>
      </c>
    </row>
    <row r="8624" spans="7:7" x14ac:dyDescent="0.3">
      <c r="G8624" s="23">
        <v>8623</v>
      </c>
    </row>
    <row r="8625" spans="7:7" x14ac:dyDescent="0.3">
      <c r="G8625" s="23">
        <v>8624</v>
      </c>
    </row>
    <row r="8626" spans="7:7" x14ac:dyDescent="0.3">
      <c r="G8626" s="23">
        <v>8625</v>
      </c>
    </row>
    <row r="8627" spans="7:7" x14ac:dyDescent="0.3">
      <c r="G8627" s="23">
        <v>8626</v>
      </c>
    </row>
    <row r="8628" spans="7:7" x14ac:dyDescent="0.3">
      <c r="G8628" s="23">
        <v>8627</v>
      </c>
    </row>
    <row r="8629" spans="7:7" x14ac:dyDescent="0.3">
      <c r="G8629" s="23">
        <v>8628</v>
      </c>
    </row>
    <row r="8630" spans="7:7" x14ac:dyDescent="0.3">
      <c r="G8630" s="23">
        <v>8629</v>
      </c>
    </row>
    <row r="8631" spans="7:7" x14ac:dyDescent="0.3">
      <c r="G8631" s="23">
        <v>8630</v>
      </c>
    </row>
    <row r="8632" spans="7:7" x14ac:dyDescent="0.3">
      <c r="G8632" s="23">
        <v>8631</v>
      </c>
    </row>
    <row r="8633" spans="7:7" x14ac:dyDescent="0.3">
      <c r="G8633" s="23">
        <v>8632</v>
      </c>
    </row>
    <row r="8634" spans="7:7" x14ac:dyDescent="0.3">
      <c r="G8634" s="23">
        <v>8633</v>
      </c>
    </row>
    <row r="8635" spans="7:7" x14ac:dyDescent="0.3">
      <c r="G8635" s="23">
        <v>8634</v>
      </c>
    </row>
    <row r="8636" spans="7:7" x14ac:dyDescent="0.3">
      <c r="G8636" s="23">
        <v>8635</v>
      </c>
    </row>
    <row r="8637" spans="7:7" x14ac:dyDescent="0.3">
      <c r="G8637" s="23">
        <v>8636</v>
      </c>
    </row>
    <row r="8638" spans="7:7" x14ac:dyDescent="0.3">
      <c r="G8638" s="23">
        <v>8637</v>
      </c>
    </row>
    <row r="8639" spans="7:7" x14ac:dyDescent="0.3">
      <c r="G8639" s="23">
        <v>8638</v>
      </c>
    </row>
    <row r="8640" spans="7:7" x14ac:dyDescent="0.3">
      <c r="G8640" s="23">
        <v>8639</v>
      </c>
    </row>
    <row r="8641" spans="7:7" x14ac:dyDescent="0.3">
      <c r="G8641" s="23">
        <v>8640</v>
      </c>
    </row>
    <row r="8642" spans="7:7" x14ac:dyDescent="0.3">
      <c r="G8642" s="23">
        <v>8641</v>
      </c>
    </row>
    <row r="8643" spans="7:7" x14ac:dyDescent="0.3">
      <c r="G8643" s="23">
        <v>8642</v>
      </c>
    </row>
    <row r="8644" spans="7:7" x14ac:dyDescent="0.3">
      <c r="G8644" s="23">
        <v>8643</v>
      </c>
    </row>
    <row r="8645" spans="7:7" x14ac:dyDescent="0.3">
      <c r="G8645" s="23">
        <v>8644</v>
      </c>
    </row>
    <row r="8646" spans="7:7" x14ac:dyDescent="0.3">
      <c r="G8646" s="23">
        <v>8645</v>
      </c>
    </row>
    <row r="8647" spans="7:7" x14ac:dyDescent="0.3">
      <c r="G8647" s="23">
        <v>8646</v>
      </c>
    </row>
    <row r="8648" spans="7:7" x14ac:dyDescent="0.3">
      <c r="G8648" s="23">
        <v>8647</v>
      </c>
    </row>
    <row r="8649" spans="7:7" x14ac:dyDescent="0.3">
      <c r="G8649" s="23">
        <v>8648</v>
      </c>
    </row>
    <row r="8650" spans="7:7" x14ac:dyDescent="0.3">
      <c r="G8650" s="23">
        <v>8649</v>
      </c>
    </row>
    <row r="8651" spans="7:7" x14ac:dyDescent="0.3">
      <c r="G8651" s="23">
        <v>8650</v>
      </c>
    </row>
    <row r="8652" spans="7:7" x14ac:dyDescent="0.3">
      <c r="G8652" s="23">
        <v>8651</v>
      </c>
    </row>
    <row r="8653" spans="7:7" x14ac:dyDescent="0.3">
      <c r="G8653" s="23">
        <v>8652</v>
      </c>
    </row>
    <row r="8654" spans="7:7" x14ac:dyDescent="0.3">
      <c r="G8654" s="23">
        <v>8653</v>
      </c>
    </row>
    <row r="8655" spans="7:7" x14ac:dyDescent="0.3">
      <c r="G8655" s="23">
        <v>8654</v>
      </c>
    </row>
    <row r="8656" spans="7:7" x14ac:dyDescent="0.3">
      <c r="G8656" s="23">
        <v>8655</v>
      </c>
    </row>
    <row r="8657" spans="7:7" x14ac:dyDescent="0.3">
      <c r="G8657" s="23">
        <v>8656</v>
      </c>
    </row>
    <row r="8658" spans="7:7" x14ac:dyDescent="0.3">
      <c r="G8658" s="23">
        <v>8657</v>
      </c>
    </row>
    <row r="8659" spans="7:7" x14ac:dyDescent="0.3">
      <c r="G8659" s="23">
        <v>8658</v>
      </c>
    </row>
    <row r="8660" spans="7:7" x14ac:dyDescent="0.3">
      <c r="G8660" s="23">
        <v>8659</v>
      </c>
    </row>
    <row r="8661" spans="7:7" x14ac:dyDescent="0.3">
      <c r="G8661" s="23">
        <v>8660</v>
      </c>
    </row>
    <row r="8662" spans="7:7" x14ac:dyDescent="0.3">
      <c r="G8662" s="23">
        <v>8661</v>
      </c>
    </row>
    <row r="8663" spans="7:7" x14ac:dyDescent="0.3">
      <c r="G8663" s="23">
        <v>8662</v>
      </c>
    </row>
    <row r="8664" spans="7:7" x14ac:dyDescent="0.3">
      <c r="G8664" s="23">
        <v>8663</v>
      </c>
    </row>
    <row r="8665" spans="7:7" x14ac:dyDescent="0.3">
      <c r="G8665" s="23">
        <v>8664</v>
      </c>
    </row>
    <row r="8666" spans="7:7" x14ac:dyDescent="0.3">
      <c r="G8666" s="23">
        <v>8665</v>
      </c>
    </row>
    <row r="8667" spans="7:7" x14ac:dyDescent="0.3">
      <c r="G8667" s="23">
        <v>8666</v>
      </c>
    </row>
    <row r="8668" spans="7:7" x14ac:dyDescent="0.3">
      <c r="G8668" s="23">
        <v>8667</v>
      </c>
    </row>
    <row r="8669" spans="7:7" x14ac:dyDescent="0.3">
      <c r="G8669" s="23">
        <v>8668</v>
      </c>
    </row>
    <row r="8670" spans="7:7" x14ac:dyDescent="0.3">
      <c r="G8670" s="23">
        <v>8669</v>
      </c>
    </row>
    <row r="8671" spans="7:7" x14ac:dyDescent="0.3">
      <c r="G8671" s="23">
        <v>8670</v>
      </c>
    </row>
    <row r="8672" spans="7:7" x14ac:dyDescent="0.3">
      <c r="G8672" s="23">
        <v>8671</v>
      </c>
    </row>
    <row r="8673" spans="7:7" x14ac:dyDescent="0.3">
      <c r="G8673" s="23">
        <v>8672</v>
      </c>
    </row>
    <row r="8674" spans="7:7" x14ac:dyDescent="0.3">
      <c r="G8674" s="23">
        <v>8673</v>
      </c>
    </row>
    <row r="8675" spans="7:7" x14ac:dyDescent="0.3">
      <c r="G8675" s="23">
        <v>8674</v>
      </c>
    </row>
    <row r="8676" spans="7:7" x14ac:dyDescent="0.3">
      <c r="G8676" s="23">
        <v>8675</v>
      </c>
    </row>
    <row r="8677" spans="7:7" x14ac:dyDescent="0.3">
      <c r="G8677" s="23">
        <v>8676</v>
      </c>
    </row>
    <row r="8678" spans="7:7" x14ac:dyDescent="0.3">
      <c r="G8678" s="23">
        <v>8677</v>
      </c>
    </row>
    <row r="8679" spans="7:7" x14ac:dyDescent="0.3">
      <c r="G8679" s="23">
        <v>8678</v>
      </c>
    </row>
    <row r="8680" spans="7:7" x14ac:dyDescent="0.3">
      <c r="G8680" s="23">
        <v>8679</v>
      </c>
    </row>
    <row r="8681" spans="7:7" x14ac:dyDescent="0.3">
      <c r="G8681" s="23">
        <v>8680</v>
      </c>
    </row>
    <row r="8682" spans="7:7" x14ac:dyDescent="0.3">
      <c r="G8682" s="23">
        <v>8681</v>
      </c>
    </row>
    <row r="8683" spans="7:7" x14ac:dyDescent="0.3">
      <c r="G8683" s="23">
        <v>8682</v>
      </c>
    </row>
    <row r="8684" spans="7:7" x14ac:dyDescent="0.3">
      <c r="G8684" s="23">
        <v>8683</v>
      </c>
    </row>
    <row r="8685" spans="7:7" x14ac:dyDescent="0.3">
      <c r="G8685" s="23">
        <v>8684</v>
      </c>
    </row>
    <row r="8686" spans="7:7" x14ac:dyDescent="0.3">
      <c r="G8686" s="23">
        <v>8685</v>
      </c>
    </row>
    <row r="8687" spans="7:7" x14ac:dyDescent="0.3">
      <c r="G8687" s="23">
        <v>8686</v>
      </c>
    </row>
    <row r="8688" spans="7:7" x14ac:dyDescent="0.3">
      <c r="G8688" s="23">
        <v>8687</v>
      </c>
    </row>
    <row r="8689" spans="7:7" x14ac:dyDescent="0.3">
      <c r="G8689" s="23">
        <v>8688</v>
      </c>
    </row>
    <row r="8690" spans="7:7" x14ac:dyDescent="0.3">
      <c r="G8690" s="23">
        <v>8689</v>
      </c>
    </row>
    <row r="8691" spans="7:7" x14ac:dyDescent="0.3">
      <c r="G8691" s="23">
        <v>8690</v>
      </c>
    </row>
    <row r="8692" spans="7:7" x14ac:dyDescent="0.3">
      <c r="G8692" s="23">
        <v>8691</v>
      </c>
    </row>
    <row r="8693" spans="7:7" x14ac:dyDescent="0.3">
      <c r="G8693" s="23">
        <v>8692</v>
      </c>
    </row>
    <row r="8694" spans="7:7" x14ac:dyDescent="0.3">
      <c r="G8694" s="23">
        <v>8693</v>
      </c>
    </row>
    <row r="8695" spans="7:7" x14ac:dyDescent="0.3">
      <c r="G8695" s="23">
        <v>8694</v>
      </c>
    </row>
    <row r="8696" spans="7:7" x14ac:dyDescent="0.3">
      <c r="G8696" s="23">
        <v>8695</v>
      </c>
    </row>
    <row r="8697" spans="7:7" x14ac:dyDescent="0.3">
      <c r="G8697" s="23">
        <v>8696</v>
      </c>
    </row>
    <row r="8698" spans="7:7" x14ac:dyDescent="0.3">
      <c r="G8698" s="23">
        <v>8697</v>
      </c>
    </row>
    <row r="8699" spans="7:7" x14ac:dyDescent="0.3">
      <c r="G8699" s="23">
        <v>8698</v>
      </c>
    </row>
    <row r="8700" spans="7:7" x14ac:dyDescent="0.3">
      <c r="G8700" s="23">
        <v>8699</v>
      </c>
    </row>
    <row r="8701" spans="7:7" x14ac:dyDescent="0.3">
      <c r="G8701" s="23">
        <v>8700</v>
      </c>
    </row>
    <row r="8702" spans="7:7" x14ac:dyDescent="0.3">
      <c r="G8702" s="23">
        <v>8701</v>
      </c>
    </row>
    <row r="8703" spans="7:7" x14ac:dyDescent="0.3">
      <c r="G8703" s="23">
        <v>8702</v>
      </c>
    </row>
    <row r="8704" spans="7:7" x14ac:dyDescent="0.3">
      <c r="G8704" s="23">
        <v>8703</v>
      </c>
    </row>
    <row r="8705" spans="7:7" x14ac:dyDescent="0.3">
      <c r="G8705" s="23">
        <v>8704</v>
      </c>
    </row>
    <row r="8706" spans="7:7" x14ac:dyDescent="0.3">
      <c r="G8706" s="23">
        <v>8705</v>
      </c>
    </row>
    <row r="8707" spans="7:7" x14ac:dyDescent="0.3">
      <c r="G8707" s="23">
        <v>8706</v>
      </c>
    </row>
    <row r="8708" spans="7:7" x14ac:dyDescent="0.3">
      <c r="G8708" s="23">
        <v>8707</v>
      </c>
    </row>
    <row r="8709" spans="7:7" x14ac:dyDescent="0.3">
      <c r="G8709" s="23">
        <v>8708</v>
      </c>
    </row>
    <row r="8710" spans="7:7" x14ac:dyDescent="0.3">
      <c r="G8710" s="23">
        <v>8709</v>
      </c>
    </row>
    <row r="8711" spans="7:7" x14ac:dyDescent="0.3">
      <c r="G8711" s="23">
        <v>8710</v>
      </c>
    </row>
    <row r="8712" spans="7:7" x14ac:dyDescent="0.3">
      <c r="G8712" s="23">
        <v>8711</v>
      </c>
    </row>
    <row r="8713" spans="7:7" x14ac:dyDescent="0.3">
      <c r="G8713" s="23">
        <v>8712</v>
      </c>
    </row>
    <row r="8714" spans="7:7" x14ac:dyDescent="0.3">
      <c r="G8714" s="23">
        <v>8713</v>
      </c>
    </row>
    <row r="8715" spans="7:7" x14ac:dyDescent="0.3">
      <c r="G8715" s="23">
        <v>8714</v>
      </c>
    </row>
    <row r="8716" spans="7:7" x14ac:dyDescent="0.3">
      <c r="G8716" s="23">
        <v>8715</v>
      </c>
    </row>
    <row r="8717" spans="7:7" x14ac:dyDescent="0.3">
      <c r="G8717" s="23">
        <v>8716</v>
      </c>
    </row>
    <row r="8718" spans="7:7" x14ac:dyDescent="0.3">
      <c r="G8718" s="23">
        <v>8717</v>
      </c>
    </row>
    <row r="8719" spans="7:7" x14ac:dyDescent="0.3">
      <c r="G8719" s="23">
        <v>8718</v>
      </c>
    </row>
    <row r="8720" spans="7:7" x14ac:dyDescent="0.3">
      <c r="G8720" s="23">
        <v>8719</v>
      </c>
    </row>
    <row r="8721" spans="7:7" x14ac:dyDescent="0.3">
      <c r="G8721" s="23">
        <v>8720</v>
      </c>
    </row>
    <row r="8722" spans="7:7" x14ac:dyDescent="0.3">
      <c r="G8722" s="23">
        <v>8721</v>
      </c>
    </row>
    <row r="8723" spans="7:7" x14ac:dyDescent="0.3">
      <c r="G8723" s="23">
        <v>8722</v>
      </c>
    </row>
    <row r="8724" spans="7:7" x14ac:dyDescent="0.3">
      <c r="G8724" s="23">
        <v>8723</v>
      </c>
    </row>
    <row r="8725" spans="7:7" x14ac:dyDescent="0.3">
      <c r="G8725" s="23">
        <v>8724</v>
      </c>
    </row>
    <row r="8726" spans="7:7" x14ac:dyDescent="0.3">
      <c r="G8726" s="23">
        <v>8725</v>
      </c>
    </row>
    <row r="8727" spans="7:7" x14ac:dyDescent="0.3">
      <c r="G8727" s="23">
        <v>8726</v>
      </c>
    </row>
    <row r="8728" spans="7:7" x14ac:dyDescent="0.3">
      <c r="G8728" s="23">
        <v>8727</v>
      </c>
    </row>
    <row r="8729" spans="7:7" x14ac:dyDescent="0.3">
      <c r="G8729" s="23">
        <v>8728</v>
      </c>
    </row>
    <row r="8730" spans="7:7" x14ac:dyDescent="0.3">
      <c r="G8730" s="23">
        <v>8729</v>
      </c>
    </row>
    <row r="8731" spans="7:7" x14ac:dyDescent="0.3">
      <c r="G8731" s="23">
        <v>8730</v>
      </c>
    </row>
    <row r="8732" spans="7:7" x14ac:dyDescent="0.3">
      <c r="G8732" s="23">
        <v>8731</v>
      </c>
    </row>
    <row r="8733" spans="7:7" x14ac:dyDescent="0.3">
      <c r="G8733" s="23">
        <v>8732</v>
      </c>
    </row>
    <row r="8734" spans="7:7" x14ac:dyDescent="0.3">
      <c r="G8734" s="23">
        <v>8733</v>
      </c>
    </row>
    <row r="8735" spans="7:7" x14ac:dyDescent="0.3">
      <c r="G8735" s="23">
        <v>8734</v>
      </c>
    </row>
    <row r="8736" spans="7:7" x14ac:dyDescent="0.3">
      <c r="G8736" s="23">
        <v>8735</v>
      </c>
    </row>
    <row r="8737" spans="7:7" x14ac:dyDescent="0.3">
      <c r="G8737" s="23">
        <v>8736</v>
      </c>
    </row>
    <row r="8738" spans="7:7" x14ac:dyDescent="0.3">
      <c r="G8738" s="23">
        <v>8737</v>
      </c>
    </row>
    <row r="8739" spans="7:7" x14ac:dyDescent="0.3">
      <c r="G8739" s="23">
        <v>8738</v>
      </c>
    </row>
    <row r="8740" spans="7:7" x14ac:dyDescent="0.3">
      <c r="G8740" s="23">
        <v>8739</v>
      </c>
    </row>
    <row r="8741" spans="7:7" x14ac:dyDescent="0.3">
      <c r="G8741" s="23">
        <v>8740</v>
      </c>
    </row>
    <row r="8742" spans="7:7" x14ac:dyDescent="0.3">
      <c r="G8742" s="23">
        <v>8741</v>
      </c>
    </row>
    <row r="8743" spans="7:7" x14ac:dyDescent="0.3">
      <c r="G8743" s="23">
        <v>8742</v>
      </c>
    </row>
    <row r="8744" spans="7:7" x14ac:dyDescent="0.3">
      <c r="G8744" s="23">
        <v>8743</v>
      </c>
    </row>
    <row r="8745" spans="7:7" x14ac:dyDescent="0.3">
      <c r="G8745" s="23">
        <v>8744</v>
      </c>
    </row>
    <row r="8746" spans="7:7" x14ac:dyDescent="0.3">
      <c r="G8746" s="23">
        <v>8745</v>
      </c>
    </row>
    <row r="8747" spans="7:7" x14ac:dyDescent="0.3">
      <c r="G8747" s="23">
        <v>8746</v>
      </c>
    </row>
    <row r="8748" spans="7:7" x14ac:dyDescent="0.3">
      <c r="G8748" s="23">
        <v>8747</v>
      </c>
    </row>
    <row r="8749" spans="7:7" x14ac:dyDescent="0.3">
      <c r="G8749" s="23">
        <v>8748</v>
      </c>
    </row>
    <row r="8750" spans="7:7" x14ac:dyDescent="0.3">
      <c r="G8750" s="23">
        <v>8749</v>
      </c>
    </row>
    <row r="8751" spans="7:7" x14ac:dyDescent="0.3">
      <c r="G8751" s="23">
        <v>8750</v>
      </c>
    </row>
    <row r="8752" spans="7:7" x14ac:dyDescent="0.3">
      <c r="G8752" s="23">
        <v>8751</v>
      </c>
    </row>
    <row r="8753" spans="7:7" x14ac:dyDescent="0.3">
      <c r="G8753" s="23">
        <v>8752</v>
      </c>
    </row>
    <row r="8754" spans="7:7" x14ac:dyDescent="0.3">
      <c r="G8754" s="23">
        <v>8753</v>
      </c>
    </row>
    <row r="8755" spans="7:7" x14ac:dyDescent="0.3">
      <c r="G8755" s="23">
        <v>8754</v>
      </c>
    </row>
    <row r="8756" spans="7:7" x14ac:dyDescent="0.3">
      <c r="G8756" s="23">
        <v>8755</v>
      </c>
    </row>
    <row r="8757" spans="7:7" x14ac:dyDescent="0.3">
      <c r="G8757" s="23">
        <v>8756</v>
      </c>
    </row>
    <row r="8758" spans="7:7" x14ac:dyDescent="0.3">
      <c r="G8758" s="23">
        <v>8757</v>
      </c>
    </row>
    <row r="8759" spans="7:7" x14ac:dyDescent="0.3">
      <c r="G8759" s="23">
        <v>8758</v>
      </c>
    </row>
    <row r="8760" spans="7:7" x14ac:dyDescent="0.3">
      <c r="G8760" s="23">
        <v>8759</v>
      </c>
    </row>
    <row r="8761" spans="7:7" x14ac:dyDescent="0.3">
      <c r="G8761" s="23">
        <v>8760</v>
      </c>
    </row>
    <row r="8762" spans="7:7" x14ac:dyDescent="0.3">
      <c r="G8762" s="23">
        <v>8761</v>
      </c>
    </row>
    <row r="8763" spans="7:7" x14ac:dyDescent="0.3">
      <c r="G8763" s="23">
        <v>8762</v>
      </c>
    </row>
    <row r="8764" spans="7:7" x14ac:dyDescent="0.3">
      <c r="G8764" s="23">
        <v>8763</v>
      </c>
    </row>
    <row r="8765" spans="7:7" x14ac:dyDescent="0.3">
      <c r="G8765" s="23">
        <v>8764</v>
      </c>
    </row>
    <row r="8766" spans="7:7" x14ac:dyDescent="0.3">
      <c r="G8766" s="23">
        <v>8765</v>
      </c>
    </row>
    <row r="8767" spans="7:7" x14ac:dyDescent="0.3">
      <c r="G8767" s="23">
        <v>8766</v>
      </c>
    </row>
    <row r="8768" spans="7:7" x14ac:dyDescent="0.3">
      <c r="G8768" s="23">
        <v>8767</v>
      </c>
    </row>
    <row r="8769" spans="7:7" x14ac:dyDescent="0.3">
      <c r="G8769" s="23">
        <v>8768</v>
      </c>
    </row>
    <row r="8770" spans="7:7" x14ac:dyDescent="0.3">
      <c r="G8770" s="23">
        <v>8769</v>
      </c>
    </row>
    <row r="8771" spans="7:7" x14ac:dyDescent="0.3">
      <c r="G8771" s="23">
        <v>8770</v>
      </c>
    </row>
    <row r="8772" spans="7:7" x14ac:dyDescent="0.3">
      <c r="G8772" s="23">
        <v>8771</v>
      </c>
    </row>
    <row r="8773" spans="7:7" x14ac:dyDescent="0.3">
      <c r="G8773" s="23">
        <v>8772</v>
      </c>
    </row>
    <row r="8774" spans="7:7" x14ac:dyDescent="0.3">
      <c r="G8774" s="23">
        <v>8773</v>
      </c>
    </row>
    <row r="8775" spans="7:7" x14ac:dyDescent="0.3">
      <c r="G8775" s="23">
        <v>8774</v>
      </c>
    </row>
    <row r="8776" spans="7:7" x14ac:dyDescent="0.3">
      <c r="G8776" s="23">
        <v>8775</v>
      </c>
    </row>
    <row r="8777" spans="7:7" x14ac:dyDescent="0.3">
      <c r="G8777" s="23">
        <v>8776</v>
      </c>
    </row>
    <row r="8778" spans="7:7" x14ac:dyDescent="0.3">
      <c r="G8778" s="23">
        <v>8777</v>
      </c>
    </row>
    <row r="8779" spans="7:7" x14ac:dyDescent="0.3">
      <c r="G8779" s="23">
        <v>8778</v>
      </c>
    </row>
    <row r="8780" spans="7:7" x14ac:dyDescent="0.3">
      <c r="G8780" s="23">
        <v>8779</v>
      </c>
    </row>
    <row r="8781" spans="7:7" x14ac:dyDescent="0.3">
      <c r="G8781" s="23">
        <v>8780</v>
      </c>
    </row>
    <row r="8782" spans="7:7" x14ac:dyDescent="0.3">
      <c r="G8782" s="23">
        <v>8781</v>
      </c>
    </row>
    <row r="8783" spans="7:7" x14ac:dyDescent="0.3">
      <c r="G8783" s="23">
        <v>8782</v>
      </c>
    </row>
    <row r="8784" spans="7:7" x14ac:dyDescent="0.3">
      <c r="G8784" s="23">
        <v>8783</v>
      </c>
    </row>
    <row r="8785" spans="7:7" x14ac:dyDescent="0.3">
      <c r="G8785" s="23">
        <v>8784</v>
      </c>
    </row>
    <row r="8786" spans="7:7" x14ac:dyDescent="0.3">
      <c r="G8786" s="23">
        <v>8785</v>
      </c>
    </row>
    <row r="8787" spans="7:7" x14ac:dyDescent="0.3">
      <c r="G8787" s="23">
        <v>8786</v>
      </c>
    </row>
    <row r="8788" spans="7:7" x14ac:dyDescent="0.3">
      <c r="G8788" s="23">
        <v>8787</v>
      </c>
    </row>
    <row r="8789" spans="7:7" x14ac:dyDescent="0.3">
      <c r="G8789" s="23">
        <v>8788</v>
      </c>
    </row>
    <row r="8790" spans="7:7" x14ac:dyDescent="0.3">
      <c r="G8790" s="23">
        <v>8789</v>
      </c>
    </row>
    <row r="8791" spans="7:7" x14ac:dyDescent="0.3">
      <c r="G8791" s="23">
        <v>8790</v>
      </c>
    </row>
    <row r="8792" spans="7:7" x14ac:dyDescent="0.3">
      <c r="G8792" s="23">
        <v>8791</v>
      </c>
    </row>
    <row r="8793" spans="7:7" x14ac:dyDescent="0.3">
      <c r="G8793" s="23">
        <v>8792</v>
      </c>
    </row>
    <row r="8794" spans="7:7" x14ac:dyDescent="0.3">
      <c r="G8794" s="23">
        <v>8793</v>
      </c>
    </row>
    <row r="8795" spans="7:7" x14ac:dyDescent="0.3">
      <c r="G8795" s="23">
        <v>8794</v>
      </c>
    </row>
    <row r="8796" spans="7:7" x14ac:dyDescent="0.3">
      <c r="G8796" s="23">
        <v>8795</v>
      </c>
    </row>
    <row r="8797" spans="7:7" x14ac:dyDescent="0.3">
      <c r="G8797" s="23">
        <v>8796</v>
      </c>
    </row>
    <row r="8798" spans="7:7" x14ac:dyDescent="0.3">
      <c r="G8798" s="23">
        <v>8797</v>
      </c>
    </row>
    <row r="8799" spans="7:7" x14ac:dyDescent="0.3">
      <c r="G8799" s="23">
        <v>8798</v>
      </c>
    </row>
    <row r="8800" spans="7:7" x14ac:dyDescent="0.3">
      <c r="G8800" s="23">
        <v>8799</v>
      </c>
    </row>
    <row r="8801" spans="7:7" x14ac:dyDescent="0.3">
      <c r="G8801" s="23">
        <v>8800</v>
      </c>
    </row>
    <row r="8802" spans="7:7" x14ac:dyDescent="0.3">
      <c r="G8802" s="23">
        <v>8801</v>
      </c>
    </row>
    <row r="8803" spans="7:7" x14ac:dyDescent="0.3">
      <c r="G8803" s="23">
        <v>8802</v>
      </c>
    </row>
    <row r="8804" spans="7:7" x14ac:dyDescent="0.3">
      <c r="G8804" s="23">
        <v>8803</v>
      </c>
    </row>
    <row r="8805" spans="7:7" x14ac:dyDescent="0.3">
      <c r="G8805" s="23">
        <v>8804</v>
      </c>
    </row>
    <row r="8806" spans="7:7" x14ac:dyDescent="0.3">
      <c r="G8806" s="23">
        <v>8805</v>
      </c>
    </row>
    <row r="8807" spans="7:7" x14ac:dyDescent="0.3">
      <c r="G8807" s="23">
        <v>8806</v>
      </c>
    </row>
    <row r="8808" spans="7:7" x14ac:dyDescent="0.3">
      <c r="G8808" s="23">
        <v>8807</v>
      </c>
    </row>
    <row r="8809" spans="7:7" x14ac:dyDescent="0.3">
      <c r="G8809" s="23">
        <v>8808</v>
      </c>
    </row>
    <row r="8810" spans="7:7" x14ac:dyDescent="0.3">
      <c r="G8810" s="23">
        <v>8809</v>
      </c>
    </row>
    <row r="8811" spans="7:7" x14ac:dyDescent="0.3">
      <c r="G8811" s="23">
        <v>8810</v>
      </c>
    </row>
    <row r="8812" spans="7:7" x14ac:dyDescent="0.3">
      <c r="G8812" s="23">
        <v>8811</v>
      </c>
    </row>
    <row r="8813" spans="7:7" x14ac:dyDescent="0.3">
      <c r="G8813" s="23">
        <v>8812</v>
      </c>
    </row>
    <row r="8814" spans="7:7" x14ac:dyDescent="0.3">
      <c r="G8814" s="23">
        <v>8813</v>
      </c>
    </row>
    <row r="8815" spans="7:7" x14ac:dyDescent="0.3">
      <c r="G8815" s="23">
        <v>8814</v>
      </c>
    </row>
    <row r="8816" spans="7:7" x14ac:dyDescent="0.3">
      <c r="G8816" s="23">
        <v>8815</v>
      </c>
    </row>
    <row r="8817" spans="7:7" x14ac:dyDescent="0.3">
      <c r="G8817" s="23">
        <v>8816</v>
      </c>
    </row>
    <row r="8818" spans="7:7" x14ac:dyDescent="0.3">
      <c r="G8818" s="23">
        <v>8817</v>
      </c>
    </row>
    <row r="8819" spans="7:7" x14ac:dyDescent="0.3">
      <c r="G8819" s="23">
        <v>8818</v>
      </c>
    </row>
    <row r="8820" spans="7:7" x14ac:dyDescent="0.3">
      <c r="G8820" s="23">
        <v>8819</v>
      </c>
    </row>
    <row r="8821" spans="7:7" x14ac:dyDescent="0.3">
      <c r="G8821" s="23">
        <v>8820</v>
      </c>
    </row>
    <row r="8822" spans="7:7" x14ac:dyDescent="0.3">
      <c r="G8822" s="23">
        <v>8821</v>
      </c>
    </row>
    <row r="8823" spans="7:7" x14ac:dyDescent="0.3">
      <c r="G8823" s="23">
        <v>8822</v>
      </c>
    </row>
    <row r="8824" spans="7:7" x14ac:dyDescent="0.3">
      <c r="G8824" s="23">
        <v>8823</v>
      </c>
    </row>
    <row r="8825" spans="7:7" x14ac:dyDescent="0.3">
      <c r="G8825" s="23">
        <v>8824</v>
      </c>
    </row>
    <row r="8826" spans="7:7" x14ac:dyDescent="0.3">
      <c r="G8826" s="23">
        <v>8825</v>
      </c>
    </row>
    <row r="8827" spans="7:7" x14ac:dyDescent="0.3">
      <c r="G8827" s="23">
        <v>8826</v>
      </c>
    </row>
    <row r="8828" spans="7:7" x14ac:dyDescent="0.3">
      <c r="G8828" s="23">
        <v>8827</v>
      </c>
    </row>
    <row r="8829" spans="7:7" x14ac:dyDescent="0.3">
      <c r="G8829" s="23">
        <v>8828</v>
      </c>
    </row>
    <row r="8830" spans="7:7" x14ac:dyDescent="0.3">
      <c r="G8830" s="23">
        <v>8829</v>
      </c>
    </row>
    <row r="8831" spans="7:7" x14ac:dyDescent="0.3">
      <c r="G8831" s="23">
        <v>8830</v>
      </c>
    </row>
    <row r="8832" spans="7:7" x14ac:dyDescent="0.3">
      <c r="G8832" s="23">
        <v>8831</v>
      </c>
    </row>
    <row r="8833" spans="7:7" x14ac:dyDescent="0.3">
      <c r="G8833" s="23">
        <v>8832</v>
      </c>
    </row>
    <row r="8834" spans="7:7" x14ac:dyDescent="0.3">
      <c r="G8834" s="23">
        <v>8833</v>
      </c>
    </row>
    <row r="8835" spans="7:7" x14ac:dyDescent="0.3">
      <c r="G8835" s="23">
        <v>8834</v>
      </c>
    </row>
    <row r="8836" spans="7:7" x14ac:dyDescent="0.3">
      <c r="G8836" s="23">
        <v>8835</v>
      </c>
    </row>
    <row r="8837" spans="7:7" x14ac:dyDescent="0.3">
      <c r="G8837" s="23">
        <v>8836</v>
      </c>
    </row>
    <row r="8838" spans="7:7" x14ac:dyDescent="0.3">
      <c r="G8838" s="23">
        <v>8837</v>
      </c>
    </row>
    <row r="8839" spans="7:7" x14ac:dyDescent="0.3">
      <c r="G8839" s="23">
        <v>8838</v>
      </c>
    </row>
    <row r="8840" spans="7:7" x14ac:dyDescent="0.3">
      <c r="G8840" s="23">
        <v>8839</v>
      </c>
    </row>
    <row r="8841" spans="7:7" x14ac:dyDescent="0.3">
      <c r="G8841" s="23">
        <v>8840</v>
      </c>
    </row>
    <row r="8842" spans="7:7" x14ac:dyDescent="0.3">
      <c r="G8842" s="23">
        <v>8841</v>
      </c>
    </row>
    <row r="8843" spans="7:7" x14ac:dyDescent="0.3">
      <c r="G8843" s="23">
        <v>8842</v>
      </c>
    </row>
    <row r="8844" spans="7:7" x14ac:dyDescent="0.3">
      <c r="G8844" s="23">
        <v>8843</v>
      </c>
    </row>
    <row r="8845" spans="7:7" x14ac:dyDescent="0.3">
      <c r="G8845" s="23">
        <v>8844</v>
      </c>
    </row>
    <row r="8846" spans="7:7" x14ac:dyDescent="0.3">
      <c r="G8846" s="23">
        <v>8845</v>
      </c>
    </row>
    <row r="8847" spans="7:7" x14ac:dyDescent="0.3">
      <c r="G8847" s="23">
        <v>8846</v>
      </c>
    </row>
    <row r="8848" spans="7:7" x14ac:dyDescent="0.3">
      <c r="G8848" s="23">
        <v>8847</v>
      </c>
    </row>
    <row r="8849" spans="7:7" x14ac:dyDescent="0.3">
      <c r="G8849" s="23">
        <v>8848</v>
      </c>
    </row>
    <row r="8850" spans="7:7" x14ac:dyDescent="0.3">
      <c r="G8850" s="23">
        <v>8849</v>
      </c>
    </row>
    <row r="8851" spans="7:7" x14ac:dyDescent="0.3">
      <c r="G8851" s="23">
        <v>8850</v>
      </c>
    </row>
    <row r="8852" spans="7:7" x14ac:dyDescent="0.3">
      <c r="G8852" s="23">
        <v>8851</v>
      </c>
    </row>
    <row r="8853" spans="7:7" x14ac:dyDescent="0.3">
      <c r="G8853" s="23">
        <v>8852</v>
      </c>
    </row>
    <row r="8854" spans="7:7" x14ac:dyDescent="0.3">
      <c r="G8854" s="23">
        <v>8853</v>
      </c>
    </row>
    <row r="8855" spans="7:7" x14ac:dyDescent="0.3">
      <c r="G8855" s="23">
        <v>8854</v>
      </c>
    </row>
    <row r="8856" spans="7:7" x14ac:dyDescent="0.3">
      <c r="G8856" s="23">
        <v>8855</v>
      </c>
    </row>
    <row r="8857" spans="7:7" x14ac:dyDescent="0.3">
      <c r="G8857" s="23">
        <v>8856</v>
      </c>
    </row>
    <row r="8858" spans="7:7" x14ac:dyDescent="0.3">
      <c r="G8858" s="23">
        <v>8857</v>
      </c>
    </row>
    <row r="8859" spans="7:7" x14ac:dyDescent="0.3">
      <c r="G8859" s="23">
        <v>8858</v>
      </c>
    </row>
    <row r="8860" spans="7:7" x14ac:dyDescent="0.3">
      <c r="G8860" s="23">
        <v>8859</v>
      </c>
    </row>
    <row r="8861" spans="7:7" x14ac:dyDescent="0.3">
      <c r="G8861" s="23">
        <v>8860</v>
      </c>
    </row>
    <row r="8862" spans="7:7" x14ac:dyDescent="0.3">
      <c r="G8862" s="23">
        <v>8861</v>
      </c>
    </row>
    <row r="8863" spans="7:7" x14ac:dyDescent="0.3">
      <c r="G8863" s="23">
        <v>8862</v>
      </c>
    </row>
    <row r="8864" spans="7:7" x14ac:dyDescent="0.3">
      <c r="G8864" s="23">
        <v>8863</v>
      </c>
    </row>
    <row r="8865" spans="7:7" x14ac:dyDescent="0.3">
      <c r="G8865" s="23">
        <v>8864</v>
      </c>
    </row>
    <row r="8866" spans="7:7" x14ac:dyDescent="0.3">
      <c r="G8866" s="23">
        <v>8865</v>
      </c>
    </row>
    <row r="8867" spans="7:7" x14ac:dyDescent="0.3">
      <c r="G8867" s="23">
        <v>8866</v>
      </c>
    </row>
    <row r="8868" spans="7:7" x14ac:dyDescent="0.3">
      <c r="G8868" s="23">
        <v>8867</v>
      </c>
    </row>
    <row r="8869" spans="7:7" x14ac:dyDescent="0.3">
      <c r="G8869" s="23">
        <v>8868</v>
      </c>
    </row>
    <row r="8870" spans="7:7" x14ac:dyDescent="0.3">
      <c r="G8870" s="23">
        <v>8869</v>
      </c>
    </row>
    <row r="8871" spans="7:7" x14ac:dyDescent="0.3">
      <c r="G8871" s="23">
        <v>8870</v>
      </c>
    </row>
    <row r="8872" spans="7:7" x14ac:dyDescent="0.3">
      <c r="G8872" s="23">
        <v>8871</v>
      </c>
    </row>
    <row r="8873" spans="7:7" x14ac:dyDescent="0.3">
      <c r="G8873" s="23">
        <v>8872</v>
      </c>
    </row>
    <row r="8874" spans="7:7" x14ac:dyDescent="0.3">
      <c r="G8874" s="23">
        <v>8873</v>
      </c>
    </row>
    <row r="8875" spans="7:7" x14ac:dyDescent="0.3">
      <c r="G8875" s="23">
        <v>8874</v>
      </c>
    </row>
    <row r="8876" spans="7:7" x14ac:dyDescent="0.3">
      <c r="G8876" s="23">
        <v>8875</v>
      </c>
    </row>
    <row r="8877" spans="7:7" x14ac:dyDescent="0.3">
      <c r="G8877" s="23">
        <v>8876</v>
      </c>
    </row>
    <row r="8878" spans="7:7" x14ac:dyDescent="0.3">
      <c r="G8878" s="23">
        <v>8877</v>
      </c>
    </row>
    <row r="8879" spans="7:7" x14ac:dyDescent="0.3">
      <c r="G8879" s="23">
        <v>8878</v>
      </c>
    </row>
    <row r="8880" spans="7:7" x14ac:dyDescent="0.3">
      <c r="G8880" s="23">
        <v>8879</v>
      </c>
    </row>
    <row r="8881" spans="7:7" x14ac:dyDescent="0.3">
      <c r="G8881" s="23">
        <v>8880</v>
      </c>
    </row>
    <row r="8882" spans="7:7" x14ac:dyDescent="0.3">
      <c r="G8882" s="23">
        <v>8881</v>
      </c>
    </row>
    <row r="8883" spans="7:7" x14ac:dyDescent="0.3">
      <c r="G8883" s="23">
        <v>8882</v>
      </c>
    </row>
    <row r="8884" spans="7:7" x14ac:dyDescent="0.3">
      <c r="G8884" s="23">
        <v>8883</v>
      </c>
    </row>
    <row r="8885" spans="7:7" x14ac:dyDescent="0.3">
      <c r="G8885" s="23">
        <v>8884</v>
      </c>
    </row>
    <row r="8886" spans="7:7" x14ac:dyDescent="0.3">
      <c r="G8886" s="23">
        <v>8885</v>
      </c>
    </row>
    <row r="8887" spans="7:7" x14ac:dyDescent="0.3">
      <c r="G8887" s="23">
        <v>8886</v>
      </c>
    </row>
    <row r="8888" spans="7:7" x14ac:dyDescent="0.3">
      <c r="G8888" s="23">
        <v>8887</v>
      </c>
    </row>
    <row r="8889" spans="7:7" x14ac:dyDescent="0.3">
      <c r="G8889" s="23">
        <v>8888</v>
      </c>
    </row>
    <row r="8890" spans="7:7" x14ac:dyDescent="0.3">
      <c r="G8890" s="23">
        <v>8889</v>
      </c>
    </row>
    <row r="8891" spans="7:7" x14ac:dyDescent="0.3">
      <c r="G8891" s="23">
        <v>8890</v>
      </c>
    </row>
    <row r="8892" spans="7:7" x14ac:dyDescent="0.3">
      <c r="G8892" s="23">
        <v>8891</v>
      </c>
    </row>
    <row r="8893" spans="7:7" x14ac:dyDescent="0.3">
      <c r="G8893" s="23">
        <v>8892</v>
      </c>
    </row>
    <row r="8894" spans="7:7" x14ac:dyDescent="0.3">
      <c r="G8894" s="23">
        <v>8893</v>
      </c>
    </row>
    <row r="8895" spans="7:7" x14ac:dyDescent="0.3">
      <c r="G8895" s="23">
        <v>8894</v>
      </c>
    </row>
    <row r="8896" spans="7:7" x14ac:dyDescent="0.3">
      <c r="G8896" s="23">
        <v>8895</v>
      </c>
    </row>
    <row r="8897" spans="7:7" x14ac:dyDescent="0.3">
      <c r="G8897" s="23">
        <v>8896</v>
      </c>
    </row>
    <row r="8898" spans="7:7" x14ac:dyDescent="0.3">
      <c r="G8898" s="23">
        <v>8897</v>
      </c>
    </row>
    <row r="8899" spans="7:7" x14ac:dyDescent="0.3">
      <c r="G8899" s="23">
        <v>8898</v>
      </c>
    </row>
    <row r="8900" spans="7:7" x14ac:dyDescent="0.3">
      <c r="G8900" s="23">
        <v>8899</v>
      </c>
    </row>
    <row r="8901" spans="7:7" x14ac:dyDescent="0.3">
      <c r="G8901" s="23">
        <v>8900</v>
      </c>
    </row>
    <row r="8902" spans="7:7" x14ac:dyDescent="0.3">
      <c r="G8902" s="23">
        <v>8901</v>
      </c>
    </row>
    <row r="8903" spans="7:7" x14ac:dyDescent="0.3">
      <c r="G8903" s="23">
        <v>8902</v>
      </c>
    </row>
    <row r="8904" spans="7:7" x14ac:dyDescent="0.3">
      <c r="G8904" s="23">
        <v>8903</v>
      </c>
    </row>
    <row r="8905" spans="7:7" x14ac:dyDescent="0.3">
      <c r="G8905" s="23">
        <v>8904</v>
      </c>
    </row>
    <row r="8906" spans="7:7" x14ac:dyDescent="0.3">
      <c r="G8906" s="23">
        <v>8905</v>
      </c>
    </row>
    <row r="8907" spans="7:7" x14ac:dyDescent="0.3">
      <c r="G8907" s="23">
        <v>8906</v>
      </c>
    </row>
    <row r="8908" spans="7:7" x14ac:dyDescent="0.3">
      <c r="G8908" s="23">
        <v>8907</v>
      </c>
    </row>
    <row r="8909" spans="7:7" x14ac:dyDescent="0.3">
      <c r="G8909" s="23">
        <v>8908</v>
      </c>
    </row>
    <row r="8910" spans="7:7" x14ac:dyDescent="0.3">
      <c r="G8910" s="23">
        <v>8909</v>
      </c>
    </row>
    <row r="8911" spans="7:7" x14ac:dyDescent="0.3">
      <c r="G8911" s="23">
        <v>8910</v>
      </c>
    </row>
    <row r="8912" spans="7:7" x14ac:dyDescent="0.3">
      <c r="G8912" s="23">
        <v>8911</v>
      </c>
    </row>
    <row r="8913" spans="7:7" x14ac:dyDescent="0.3">
      <c r="G8913" s="23">
        <v>8912</v>
      </c>
    </row>
    <row r="8914" spans="7:7" x14ac:dyDescent="0.3">
      <c r="G8914" s="23">
        <v>8913</v>
      </c>
    </row>
    <row r="8915" spans="7:7" x14ac:dyDescent="0.3">
      <c r="G8915" s="23">
        <v>8914</v>
      </c>
    </row>
    <row r="8916" spans="7:7" x14ac:dyDescent="0.3">
      <c r="G8916" s="23">
        <v>8915</v>
      </c>
    </row>
    <row r="8917" spans="7:7" x14ac:dyDescent="0.3">
      <c r="G8917" s="23">
        <v>8916</v>
      </c>
    </row>
    <row r="8918" spans="7:7" x14ac:dyDescent="0.3">
      <c r="G8918" s="23">
        <v>8917</v>
      </c>
    </row>
    <row r="8919" spans="7:7" x14ac:dyDescent="0.3">
      <c r="G8919" s="23">
        <v>8918</v>
      </c>
    </row>
    <row r="8920" spans="7:7" x14ac:dyDescent="0.3">
      <c r="G8920" s="23">
        <v>8919</v>
      </c>
    </row>
    <row r="8921" spans="7:7" x14ac:dyDescent="0.3">
      <c r="G8921" s="23">
        <v>8920</v>
      </c>
    </row>
    <row r="8922" spans="7:7" x14ac:dyDescent="0.3">
      <c r="G8922" s="23">
        <v>8921</v>
      </c>
    </row>
    <row r="8923" spans="7:7" x14ac:dyDescent="0.3">
      <c r="G8923" s="23">
        <v>8922</v>
      </c>
    </row>
    <row r="8924" spans="7:7" x14ac:dyDescent="0.3">
      <c r="G8924" s="23">
        <v>8923</v>
      </c>
    </row>
    <row r="8925" spans="7:7" x14ac:dyDescent="0.3">
      <c r="G8925" s="23">
        <v>8924</v>
      </c>
    </row>
    <row r="8926" spans="7:7" x14ac:dyDescent="0.3">
      <c r="G8926" s="23">
        <v>8925</v>
      </c>
    </row>
    <row r="8927" spans="7:7" x14ac:dyDescent="0.3">
      <c r="G8927" s="23">
        <v>8926</v>
      </c>
    </row>
    <row r="8928" spans="7:7" x14ac:dyDescent="0.3">
      <c r="G8928" s="23">
        <v>8927</v>
      </c>
    </row>
    <row r="8929" spans="7:7" x14ac:dyDescent="0.3">
      <c r="G8929" s="23">
        <v>8928</v>
      </c>
    </row>
    <row r="8930" spans="7:7" x14ac:dyDescent="0.3">
      <c r="G8930" s="23">
        <v>8929</v>
      </c>
    </row>
    <row r="8931" spans="7:7" x14ac:dyDescent="0.3">
      <c r="G8931" s="23">
        <v>8930</v>
      </c>
    </row>
    <row r="8932" spans="7:7" x14ac:dyDescent="0.3">
      <c r="G8932" s="23">
        <v>8931</v>
      </c>
    </row>
    <row r="8933" spans="7:7" x14ac:dyDescent="0.3">
      <c r="G8933" s="23">
        <v>8932</v>
      </c>
    </row>
    <row r="8934" spans="7:7" x14ac:dyDescent="0.3">
      <c r="G8934" s="23">
        <v>8933</v>
      </c>
    </row>
    <row r="8935" spans="7:7" x14ac:dyDescent="0.3">
      <c r="G8935" s="23">
        <v>8934</v>
      </c>
    </row>
    <row r="8936" spans="7:7" x14ac:dyDescent="0.3">
      <c r="G8936" s="23">
        <v>8935</v>
      </c>
    </row>
    <row r="8937" spans="7:7" x14ac:dyDescent="0.3">
      <c r="G8937" s="23">
        <v>8936</v>
      </c>
    </row>
    <row r="8938" spans="7:7" x14ac:dyDescent="0.3">
      <c r="G8938" s="23">
        <v>8937</v>
      </c>
    </row>
    <row r="8939" spans="7:7" x14ac:dyDescent="0.3">
      <c r="G8939" s="23">
        <v>8938</v>
      </c>
    </row>
    <row r="8940" spans="7:7" x14ac:dyDescent="0.3">
      <c r="G8940" s="23">
        <v>8939</v>
      </c>
    </row>
    <row r="8941" spans="7:7" x14ac:dyDescent="0.3">
      <c r="G8941" s="23">
        <v>8940</v>
      </c>
    </row>
    <row r="8942" spans="7:7" x14ac:dyDescent="0.3">
      <c r="G8942" s="23">
        <v>8941</v>
      </c>
    </row>
    <row r="8943" spans="7:7" x14ac:dyDescent="0.3">
      <c r="G8943" s="23">
        <v>8942</v>
      </c>
    </row>
    <row r="8944" spans="7:7" x14ac:dyDescent="0.3">
      <c r="G8944" s="23">
        <v>8943</v>
      </c>
    </row>
    <row r="8945" spans="7:7" x14ac:dyDescent="0.3">
      <c r="G8945" s="23">
        <v>8944</v>
      </c>
    </row>
    <row r="8946" spans="7:7" x14ac:dyDescent="0.3">
      <c r="G8946" s="23">
        <v>8945</v>
      </c>
    </row>
    <row r="8947" spans="7:7" x14ac:dyDescent="0.3">
      <c r="G8947" s="23">
        <v>8946</v>
      </c>
    </row>
    <row r="8948" spans="7:7" x14ac:dyDescent="0.3">
      <c r="G8948" s="23">
        <v>8947</v>
      </c>
    </row>
    <row r="8949" spans="7:7" x14ac:dyDescent="0.3">
      <c r="G8949" s="23">
        <v>8948</v>
      </c>
    </row>
    <row r="8950" spans="7:7" x14ac:dyDescent="0.3">
      <c r="G8950" s="23">
        <v>8949</v>
      </c>
    </row>
    <row r="8951" spans="7:7" x14ac:dyDescent="0.3">
      <c r="G8951" s="23">
        <v>8950</v>
      </c>
    </row>
    <row r="8952" spans="7:7" x14ac:dyDescent="0.3">
      <c r="G8952" s="23">
        <v>8951</v>
      </c>
    </row>
    <row r="8953" spans="7:7" x14ac:dyDescent="0.3">
      <c r="G8953" s="23">
        <v>8952</v>
      </c>
    </row>
    <row r="8954" spans="7:7" x14ac:dyDescent="0.3">
      <c r="G8954" s="23">
        <v>8953</v>
      </c>
    </row>
    <row r="8955" spans="7:7" x14ac:dyDescent="0.3">
      <c r="G8955" s="23">
        <v>8954</v>
      </c>
    </row>
    <row r="8956" spans="7:7" x14ac:dyDescent="0.3">
      <c r="G8956" s="23">
        <v>8955</v>
      </c>
    </row>
    <row r="8957" spans="7:7" x14ac:dyDescent="0.3">
      <c r="G8957" s="23">
        <v>8956</v>
      </c>
    </row>
    <row r="8958" spans="7:7" x14ac:dyDescent="0.3">
      <c r="G8958" s="23">
        <v>8957</v>
      </c>
    </row>
    <row r="8959" spans="7:7" x14ac:dyDescent="0.3">
      <c r="G8959" s="23">
        <v>8958</v>
      </c>
    </row>
    <row r="8960" spans="7:7" x14ac:dyDescent="0.3">
      <c r="G8960" s="23">
        <v>8959</v>
      </c>
    </row>
    <row r="8961" spans="7:7" x14ac:dyDescent="0.3">
      <c r="G8961" s="23">
        <v>8960</v>
      </c>
    </row>
    <row r="8962" spans="7:7" x14ac:dyDescent="0.3">
      <c r="G8962" s="23">
        <v>8961</v>
      </c>
    </row>
    <row r="8963" spans="7:7" x14ac:dyDescent="0.3">
      <c r="G8963" s="23">
        <v>8962</v>
      </c>
    </row>
    <row r="8964" spans="7:7" x14ac:dyDescent="0.3">
      <c r="G8964" s="23">
        <v>8963</v>
      </c>
    </row>
    <row r="8965" spans="7:7" x14ac:dyDescent="0.3">
      <c r="G8965" s="23">
        <v>8964</v>
      </c>
    </row>
    <row r="8966" spans="7:7" x14ac:dyDescent="0.3">
      <c r="G8966" s="23">
        <v>8965</v>
      </c>
    </row>
    <row r="8967" spans="7:7" x14ac:dyDescent="0.3">
      <c r="G8967" s="23">
        <v>8966</v>
      </c>
    </row>
    <row r="8968" spans="7:7" x14ac:dyDescent="0.3">
      <c r="G8968" s="23">
        <v>8967</v>
      </c>
    </row>
    <row r="8969" spans="7:7" x14ac:dyDescent="0.3">
      <c r="G8969" s="23">
        <v>8968</v>
      </c>
    </row>
    <row r="8970" spans="7:7" x14ac:dyDescent="0.3">
      <c r="G8970" s="23">
        <v>8969</v>
      </c>
    </row>
    <row r="8971" spans="7:7" x14ac:dyDescent="0.3">
      <c r="G8971" s="23">
        <v>8970</v>
      </c>
    </row>
    <row r="8972" spans="7:7" x14ac:dyDescent="0.3">
      <c r="G8972" s="23">
        <v>8971</v>
      </c>
    </row>
    <row r="8973" spans="7:7" x14ac:dyDescent="0.3">
      <c r="G8973" s="23">
        <v>8972</v>
      </c>
    </row>
    <row r="8974" spans="7:7" x14ac:dyDescent="0.3">
      <c r="G8974" s="23">
        <v>8973</v>
      </c>
    </row>
    <row r="8975" spans="7:7" x14ac:dyDescent="0.3">
      <c r="G8975" s="23">
        <v>8974</v>
      </c>
    </row>
    <row r="8976" spans="7:7" x14ac:dyDescent="0.3">
      <c r="G8976" s="23">
        <v>8975</v>
      </c>
    </row>
    <row r="8977" spans="7:7" x14ac:dyDescent="0.3">
      <c r="G8977" s="23">
        <v>8976</v>
      </c>
    </row>
    <row r="8978" spans="7:7" x14ac:dyDescent="0.3">
      <c r="G8978" s="23">
        <v>8977</v>
      </c>
    </row>
    <row r="8979" spans="7:7" x14ac:dyDescent="0.3">
      <c r="G8979" s="23">
        <v>8978</v>
      </c>
    </row>
    <row r="8980" spans="7:7" x14ac:dyDescent="0.3">
      <c r="G8980" s="23">
        <v>8979</v>
      </c>
    </row>
    <row r="8981" spans="7:7" x14ac:dyDescent="0.3">
      <c r="G8981" s="23">
        <v>8980</v>
      </c>
    </row>
    <row r="8982" spans="7:7" x14ac:dyDescent="0.3">
      <c r="G8982" s="23">
        <v>8981</v>
      </c>
    </row>
    <row r="8983" spans="7:7" x14ac:dyDescent="0.3">
      <c r="G8983" s="23">
        <v>8982</v>
      </c>
    </row>
    <row r="8984" spans="7:7" x14ac:dyDescent="0.3">
      <c r="G8984" s="23">
        <v>8983</v>
      </c>
    </row>
    <row r="8985" spans="7:7" x14ac:dyDescent="0.3">
      <c r="G8985" s="23">
        <v>8984</v>
      </c>
    </row>
    <row r="8986" spans="7:7" x14ac:dyDescent="0.3">
      <c r="G8986" s="23">
        <v>8985</v>
      </c>
    </row>
    <row r="8987" spans="7:7" x14ac:dyDescent="0.3">
      <c r="G8987" s="23">
        <v>8986</v>
      </c>
    </row>
    <row r="8988" spans="7:7" x14ac:dyDescent="0.3">
      <c r="G8988" s="23">
        <v>8987</v>
      </c>
    </row>
    <row r="8989" spans="7:7" x14ac:dyDescent="0.3">
      <c r="G8989" s="23">
        <v>8988</v>
      </c>
    </row>
    <row r="8990" spans="7:7" x14ac:dyDescent="0.3">
      <c r="G8990" s="23">
        <v>8989</v>
      </c>
    </row>
    <row r="8991" spans="7:7" x14ac:dyDescent="0.3">
      <c r="G8991" s="23">
        <v>8990</v>
      </c>
    </row>
    <row r="8992" spans="7:7" x14ac:dyDescent="0.3">
      <c r="G8992" s="23">
        <v>8991</v>
      </c>
    </row>
    <row r="8993" spans="7:7" x14ac:dyDescent="0.3">
      <c r="G8993" s="23">
        <v>8992</v>
      </c>
    </row>
    <row r="8994" spans="7:7" x14ac:dyDescent="0.3">
      <c r="G8994" s="23">
        <v>8993</v>
      </c>
    </row>
    <row r="8995" spans="7:7" x14ac:dyDescent="0.3">
      <c r="G8995" s="23">
        <v>8994</v>
      </c>
    </row>
    <row r="8996" spans="7:7" x14ac:dyDescent="0.3">
      <c r="G8996" s="23">
        <v>8995</v>
      </c>
    </row>
    <row r="8997" spans="7:7" x14ac:dyDescent="0.3">
      <c r="G8997" s="23">
        <v>8996</v>
      </c>
    </row>
    <row r="8998" spans="7:7" x14ac:dyDescent="0.3">
      <c r="G8998" s="23">
        <v>8997</v>
      </c>
    </row>
    <row r="8999" spans="7:7" x14ac:dyDescent="0.3">
      <c r="G8999" s="23">
        <v>8998</v>
      </c>
    </row>
    <row r="9000" spans="7:7" x14ac:dyDescent="0.3">
      <c r="G9000" s="23">
        <v>8999</v>
      </c>
    </row>
    <row r="9001" spans="7:7" x14ac:dyDescent="0.3">
      <c r="G9001" s="23">
        <v>9000</v>
      </c>
    </row>
    <row r="9002" spans="7:7" x14ac:dyDescent="0.3">
      <c r="G9002" s="23">
        <v>9001</v>
      </c>
    </row>
    <row r="9003" spans="7:7" x14ac:dyDescent="0.3">
      <c r="G9003" s="23">
        <v>9002</v>
      </c>
    </row>
    <row r="9004" spans="7:7" x14ac:dyDescent="0.3">
      <c r="G9004" s="23">
        <v>9003</v>
      </c>
    </row>
    <row r="9005" spans="7:7" x14ac:dyDescent="0.3">
      <c r="G9005" s="23">
        <v>9004</v>
      </c>
    </row>
    <row r="9006" spans="7:7" x14ac:dyDescent="0.3">
      <c r="G9006" s="23">
        <v>9005</v>
      </c>
    </row>
    <row r="9007" spans="7:7" x14ac:dyDescent="0.3">
      <c r="G9007" s="23">
        <v>9006</v>
      </c>
    </row>
    <row r="9008" spans="7:7" x14ac:dyDescent="0.3">
      <c r="G9008" s="23">
        <v>9007</v>
      </c>
    </row>
    <row r="9009" spans="7:7" x14ac:dyDescent="0.3">
      <c r="G9009" s="23">
        <v>9008</v>
      </c>
    </row>
    <row r="9010" spans="7:7" x14ac:dyDescent="0.3">
      <c r="G9010" s="23">
        <v>9009</v>
      </c>
    </row>
    <row r="9011" spans="7:7" x14ac:dyDescent="0.3">
      <c r="G9011" s="23">
        <v>9010</v>
      </c>
    </row>
    <row r="9012" spans="7:7" x14ac:dyDescent="0.3">
      <c r="G9012" s="23">
        <v>9011</v>
      </c>
    </row>
    <row r="9013" spans="7:7" x14ac:dyDescent="0.3">
      <c r="G9013" s="23">
        <v>9012</v>
      </c>
    </row>
    <row r="9014" spans="7:7" x14ac:dyDescent="0.3">
      <c r="G9014" s="23">
        <v>9013</v>
      </c>
    </row>
    <row r="9015" spans="7:7" x14ac:dyDescent="0.3">
      <c r="G9015" s="23">
        <v>9014</v>
      </c>
    </row>
    <row r="9016" spans="7:7" x14ac:dyDescent="0.3">
      <c r="G9016" s="23">
        <v>9015</v>
      </c>
    </row>
    <row r="9017" spans="7:7" x14ac:dyDescent="0.3">
      <c r="G9017" s="23">
        <v>9016</v>
      </c>
    </row>
    <row r="9018" spans="7:7" x14ac:dyDescent="0.3">
      <c r="G9018" s="23">
        <v>9017</v>
      </c>
    </row>
    <row r="9019" spans="7:7" x14ac:dyDescent="0.3">
      <c r="G9019" s="23">
        <v>9018</v>
      </c>
    </row>
    <row r="9020" spans="7:7" x14ac:dyDescent="0.3">
      <c r="G9020" s="23">
        <v>9019</v>
      </c>
    </row>
    <row r="9021" spans="7:7" x14ac:dyDescent="0.3">
      <c r="G9021" s="23">
        <v>9020</v>
      </c>
    </row>
    <row r="9022" spans="7:7" x14ac:dyDescent="0.3">
      <c r="G9022" s="23">
        <v>9021</v>
      </c>
    </row>
    <row r="9023" spans="7:7" x14ac:dyDescent="0.3">
      <c r="G9023" s="23">
        <v>9022</v>
      </c>
    </row>
    <row r="9024" spans="7:7" x14ac:dyDescent="0.3">
      <c r="G9024" s="23">
        <v>9023</v>
      </c>
    </row>
    <row r="9025" spans="7:7" x14ac:dyDescent="0.3">
      <c r="G9025" s="23">
        <v>9024</v>
      </c>
    </row>
    <row r="9026" spans="7:7" x14ac:dyDescent="0.3">
      <c r="G9026" s="23">
        <v>9025</v>
      </c>
    </row>
    <row r="9027" spans="7:7" x14ac:dyDescent="0.3">
      <c r="G9027" s="23">
        <v>9026</v>
      </c>
    </row>
    <row r="9028" spans="7:7" x14ac:dyDescent="0.3">
      <c r="G9028" s="23">
        <v>9027</v>
      </c>
    </row>
    <row r="9029" spans="7:7" x14ac:dyDescent="0.3">
      <c r="G9029" s="23">
        <v>9028</v>
      </c>
    </row>
    <row r="9030" spans="7:7" x14ac:dyDescent="0.3">
      <c r="G9030" s="23">
        <v>9029</v>
      </c>
    </row>
    <row r="9031" spans="7:7" x14ac:dyDescent="0.3">
      <c r="G9031" s="23">
        <v>9030</v>
      </c>
    </row>
    <row r="9032" spans="7:7" x14ac:dyDescent="0.3">
      <c r="G9032" s="23">
        <v>9031</v>
      </c>
    </row>
    <row r="9033" spans="7:7" x14ac:dyDescent="0.3">
      <c r="G9033" s="23">
        <v>9032</v>
      </c>
    </row>
    <row r="9034" spans="7:7" x14ac:dyDescent="0.3">
      <c r="G9034" s="23">
        <v>9033</v>
      </c>
    </row>
    <row r="9035" spans="7:7" x14ac:dyDescent="0.3">
      <c r="G9035" s="23">
        <v>9034</v>
      </c>
    </row>
    <row r="9036" spans="7:7" x14ac:dyDescent="0.3">
      <c r="G9036" s="23">
        <v>9035</v>
      </c>
    </row>
    <row r="9037" spans="7:7" x14ac:dyDescent="0.3">
      <c r="G9037" s="23">
        <v>9036</v>
      </c>
    </row>
    <row r="9038" spans="7:7" x14ac:dyDescent="0.3">
      <c r="G9038" s="23">
        <v>9037</v>
      </c>
    </row>
    <row r="9039" spans="7:7" x14ac:dyDescent="0.3">
      <c r="G9039" s="23">
        <v>9038</v>
      </c>
    </row>
    <row r="9040" spans="7:7" x14ac:dyDescent="0.3">
      <c r="G9040" s="23">
        <v>9039</v>
      </c>
    </row>
    <row r="9041" spans="7:7" x14ac:dyDescent="0.3">
      <c r="G9041" s="23">
        <v>9040</v>
      </c>
    </row>
    <row r="9042" spans="7:7" x14ac:dyDescent="0.3">
      <c r="G9042" s="23">
        <v>9041</v>
      </c>
    </row>
    <row r="9043" spans="7:7" x14ac:dyDescent="0.3">
      <c r="G9043" s="23">
        <v>9042</v>
      </c>
    </row>
    <row r="9044" spans="7:7" x14ac:dyDescent="0.3">
      <c r="G9044" s="23">
        <v>9043</v>
      </c>
    </row>
    <row r="9045" spans="7:7" x14ac:dyDescent="0.3">
      <c r="G9045" s="23">
        <v>9044</v>
      </c>
    </row>
    <row r="9046" spans="7:7" x14ac:dyDescent="0.3">
      <c r="G9046" s="23">
        <v>9045</v>
      </c>
    </row>
    <row r="9047" spans="7:7" x14ac:dyDescent="0.3">
      <c r="G9047" s="23">
        <v>9046</v>
      </c>
    </row>
    <row r="9048" spans="7:7" x14ac:dyDescent="0.3">
      <c r="G9048" s="23">
        <v>9047</v>
      </c>
    </row>
    <row r="9049" spans="7:7" x14ac:dyDescent="0.3">
      <c r="G9049" s="23">
        <v>9048</v>
      </c>
    </row>
    <row r="9050" spans="7:7" x14ac:dyDescent="0.3">
      <c r="G9050" s="23">
        <v>9049</v>
      </c>
    </row>
    <row r="9051" spans="7:7" x14ac:dyDescent="0.3">
      <c r="G9051" s="23">
        <v>9050</v>
      </c>
    </row>
    <row r="9052" spans="7:7" x14ac:dyDescent="0.3">
      <c r="G9052" s="23">
        <v>9051</v>
      </c>
    </row>
    <row r="9053" spans="7:7" x14ac:dyDescent="0.3">
      <c r="G9053" s="23">
        <v>9052</v>
      </c>
    </row>
    <row r="9054" spans="7:7" x14ac:dyDescent="0.3">
      <c r="G9054" s="23">
        <v>9053</v>
      </c>
    </row>
    <row r="9055" spans="7:7" x14ac:dyDescent="0.3">
      <c r="G9055" s="23">
        <v>9054</v>
      </c>
    </row>
    <row r="9056" spans="7:7" x14ac:dyDescent="0.3">
      <c r="G9056" s="23">
        <v>9055</v>
      </c>
    </row>
    <row r="9057" spans="7:7" x14ac:dyDescent="0.3">
      <c r="G9057" s="23">
        <v>9056</v>
      </c>
    </row>
    <row r="9058" spans="7:7" x14ac:dyDescent="0.3">
      <c r="G9058" s="23">
        <v>9057</v>
      </c>
    </row>
    <row r="9059" spans="7:7" x14ac:dyDescent="0.3">
      <c r="G9059" s="23">
        <v>9058</v>
      </c>
    </row>
    <row r="9060" spans="7:7" x14ac:dyDescent="0.3">
      <c r="G9060" s="23">
        <v>9059</v>
      </c>
    </row>
    <row r="9061" spans="7:7" x14ac:dyDescent="0.3">
      <c r="G9061" s="23">
        <v>9060</v>
      </c>
    </row>
    <row r="9062" spans="7:7" x14ac:dyDescent="0.3">
      <c r="G9062" s="23">
        <v>9061</v>
      </c>
    </row>
    <row r="9063" spans="7:7" x14ac:dyDescent="0.3">
      <c r="G9063" s="23">
        <v>9062</v>
      </c>
    </row>
    <row r="9064" spans="7:7" x14ac:dyDescent="0.3">
      <c r="G9064" s="23">
        <v>9063</v>
      </c>
    </row>
    <row r="9065" spans="7:7" x14ac:dyDescent="0.3">
      <c r="G9065" s="23">
        <v>9064</v>
      </c>
    </row>
    <row r="9066" spans="7:7" x14ac:dyDescent="0.3">
      <c r="G9066" s="23">
        <v>9065</v>
      </c>
    </row>
    <row r="9067" spans="7:7" x14ac:dyDescent="0.3">
      <c r="G9067" s="23">
        <v>9066</v>
      </c>
    </row>
    <row r="9068" spans="7:7" x14ac:dyDescent="0.3">
      <c r="G9068" s="23">
        <v>9067</v>
      </c>
    </row>
    <row r="9069" spans="7:7" x14ac:dyDescent="0.3">
      <c r="G9069" s="23">
        <v>9068</v>
      </c>
    </row>
    <row r="9070" spans="7:7" x14ac:dyDescent="0.3">
      <c r="G9070" s="23">
        <v>9069</v>
      </c>
    </row>
    <row r="9071" spans="7:7" x14ac:dyDescent="0.3">
      <c r="G9071" s="23">
        <v>9070</v>
      </c>
    </row>
    <row r="9072" spans="7:7" x14ac:dyDescent="0.3">
      <c r="G9072" s="23">
        <v>9071</v>
      </c>
    </row>
    <row r="9073" spans="7:7" x14ac:dyDescent="0.3">
      <c r="G9073" s="23">
        <v>9072</v>
      </c>
    </row>
    <row r="9074" spans="7:7" x14ac:dyDescent="0.3">
      <c r="G9074" s="23">
        <v>9073</v>
      </c>
    </row>
    <row r="9075" spans="7:7" x14ac:dyDescent="0.3">
      <c r="G9075" s="23">
        <v>9074</v>
      </c>
    </row>
    <row r="9076" spans="7:7" x14ac:dyDescent="0.3">
      <c r="G9076" s="23">
        <v>9075</v>
      </c>
    </row>
    <row r="9077" spans="7:7" x14ac:dyDescent="0.3">
      <c r="G9077" s="23">
        <v>9076</v>
      </c>
    </row>
    <row r="9078" spans="7:7" x14ac:dyDescent="0.3">
      <c r="G9078" s="23">
        <v>9077</v>
      </c>
    </row>
    <row r="9079" spans="7:7" x14ac:dyDescent="0.3">
      <c r="G9079" s="23">
        <v>9078</v>
      </c>
    </row>
    <row r="9080" spans="7:7" x14ac:dyDescent="0.3">
      <c r="G9080" s="23">
        <v>9079</v>
      </c>
    </row>
    <row r="9081" spans="7:7" x14ac:dyDescent="0.3">
      <c r="G9081" s="23">
        <v>9080</v>
      </c>
    </row>
    <row r="9082" spans="7:7" x14ac:dyDescent="0.3">
      <c r="G9082" s="23">
        <v>9081</v>
      </c>
    </row>
    <row r="9083" spans="7:7" x14ac:dyDescent="0.3">
      <c r="G9083" s="23">
        <v>9082</v>
      </c>
    </row>
    <row r="9084" spans="7:7" x14ac:dyDescent="0.3">
      <c r="G9084" s="23">
        <v>9083</v>
      </c>
    </row>
    <row r="9085" spans="7:7" x14ac:dyDescent="0.3">
      <c r="G9085" s="23">
        <v>9084</v>
      </c>
    </row>
    <row r="9086" spans="7:7" x14ac:dyDescent="0.3">
      <c r="G9086" s="23">
        <v>9085</v>
      </c>
    </row>
    <row r="9087" spans="7:7" x14ac:dyDescent="0.3">
      <c r="G9087" s="23">
        <v>9086</v>
      </c>
    </row>
    <row r="9088" spans="7:7" x14ac:dyDescent="0.3">
      <c r="G9088" s="23">
        <v>9087</v>
      </c>
    </row>
    <row r="9089" spans="7:7" x14ac:dyDescent="0.3">
      <c r="G9089" s="23">
        <v>9088</v>
      </c>
    </row>
    <row r="9090" spans="7:7" x14ac:dyDescent="0.3">
      <c r="G9090" s="23">
        <v>9089</v>
      </c>
    </row>
    <row r="9091" spans="7:7" x14ac:dyDescent="0.3">
      <c r="G9091" s="23">
        <v>9090</v>
      </c>
    </row>
    <row r="9092" spans="7:7" x14ac:dyDescent="0.3">
      <c r="G9092" s="23">
        <v>9091</v>
      </c>
    </row>
    <row r="9093" spans="7:7" x14ac:dyDescent="0.3">
      <c r="G9093" s="23">
        <v>9092</v>
      </c>
    </row>
    <row r="9094" spans="7:7" x14ac:dyDescent="0.3">
      <c r="G9094" s="23">
        <v>9093</v>
      </c>
    </row>
    <row r="9095" spans="7:7" x14ac:dyDescent="0.3">
      <c r="G9095" s="23">
        <v>9094</v>
      </c>
    </row>
    <row r="9096" spans="7:7" x14ac:dyDescent="0.3">
      <c r="G9096" s="23">
        <v>9095</v>
      </c>
    </row>
    <row r="9097" spans="7:7" x14ac:dyDescent="0.3">
      <c r="G9097" s="23">
        <v>9096</v>
      </c>
    </row>
    <row r="9098" spans="7:7" x14ac:dyDescent="0.3">
      <c r="G9098" s="23">
        <v>9097</v>
      </c>
    </row>
    <row r="9099" spans="7:7" x14ac:dyDescent="0.3">
      <c r="G9099" s="23">
        <v>9098</v>
      </c>
    </row>
    <row r="9100" spans="7:7" x14ac:dyDescent="0.3">
      <c r="G9100" s="23">
        <v>9099</v>
      </c>
    </row>
    <row r="9101" spans="7:7" x14ac:dyDescent="0.3">
      <c r="G9101" s="23">
        <v>9100</v>
      </c>
    </row>
    <row r="9102" spans="7:7" x14ac:dyDescent="0.3">
      <c r="G9102" s="23">
        <v>9101</v>
      </c>
    </row>
    <row r="9103" spans="7:7" x14ac:dyDescent="0.3">
      <c r="G9103" s="23">
        <v>9102</v>
      </c>
    </row>
    <row r="9104" spans="7:7" x14ac:dyDescent="0.3">
      <c r="G9104" s="23">
        <v>9103</v>
      </c>
    </row>
    <row r="9105" spans="7:7" x14ac:dyDescent="0.3">
      <c r="G9105" s="23">
        <v>9104</v>
      </c>
    </row>
    <row r="9106" spans="7:7" x14ac:dyDescent="0.3">
      <c r="G9106" s="23">
        <v>9105</v>
      </c>
    </row>
    <row r="9107" spans="7:7" x14ac:dyDescent="0.3">
      <c r="G9107" s="23">
        <v>9106</v>
      </c>
    </row>
    <row r="9108" spans="7:7" x14ac:dyDescent="0.3">
      <c r="G9108" s="23">
        <v>9107</v>
      </c>
    </row>
    <row r="9109" spans="7:7" x14ac:dyDescent="0.3">
      <c r="G9109" s="23">
        <v>9108</v>
      </c>
    </row>
    <row r="9110" spans="7:7" x14ac:dyDescent="0.3">
      <c r="G9110" s="23">
        <v>9109</v>
      </c>
    </row>
    <row r="9111" spans="7:7" x14ac:dyDescent="0.3">
      <c r="G9111" s="23">
        <v>9110</v>
      </c>
    </row>
    <row r="9112" spans="7:7" x14ac:dyDescent="0.3">
      <c r="G9112" s="23">
        <v>9111</v>
      </c>
    </row>
    <row r="9113" spans="7:7" x14ac:dyDescent="0.3">
      <c r="G9113" s="23">
        <v>9112</v>
      </c>
    </row>
    <row r="9114" spans="7:7" x14ac:dyDescent="0.3">
      <c r="G9114" s="23">
        <v>9113</v>
      </c>
    </row>
    <row r="9115" spans="7:7" x14ac:dyDescent="0.3">
      <c r="G9115" s="23">
        <v>9114</v>
      </c>
    </row>
    <row r="9116" spans="7:7" x14ac:dyDescent="0.3">
      <c r="G9116" s="23">
        <v>9115</v>
      </c>
    </row>
    <row r="9117" spans="7:7" x14ac:dyDescent="0.3">
      <c r="G9117" s="23">
        <v>9116</v>
      </c>
    </row>
    <row r="9118" spans="7:7" x14ac:dyDescent="0.3">
      <c r="G9118" s="23">
        <v>9117</v>
      </c>
    </row>
    <row r="9119" spans="7:7" x14ac:dyDescent="0.3">
      <c r="G9119" s="23">
        <v>9118</v>
      </c>
    </row>
    <row r="9120" spans="7:7" x14ac:dyDescent="0.3">
      <c r="G9120" s="23">
        <v>9119</v>
      </c>
    </row>
    <row r="9121" spans="7:7" x14ac:dyDescent="0.3">
      <c r="G9121" s="23">
        <v>9120</v>
      </c>
    </row>
    <row r="9122" spans="7:7" x14ac:dyDescent="0.3">
      <c r="G9122" s="23">
        <v>9121</v>
      </c>
    </row>
    <row r="9123" spans="7:7" x14ac:dyDescent="0.3">
      <c r="G9123" s="23">
        <v>9122</v>
      </c>
    </row>
    <row r="9124" spans="7:7" x14ac:dyDescent="0.3">
      <c r="G9124" s="23">
        <v>9123</v>
      </c>
    </row>
    <row r="9125" spans="7:7" x14ac:dyDescent="0.3">
      <c r="G9125" s="23">
        <v>9124</v>
      </c>
    </row>
    <row r="9126" spans="7:7" x14ac:dyDescent="0.3">
      <c r="G9126" s="23">
        <v>9125</v>
      </c>
    </row>
    <row r="9127" spans="7:7" x14ac:dyDescent="0.3">
      <c r="G9127" s="23">
        <v>9126</v>
      </c>
    </row>
    <row r="9128" spans="7:7" x14ac:dyDescent="0.3">
      <c r="G9128" s="23">
        <v>9127</v>
      </c>
    </row>
    <row r="9129" spans="7:7" x14ac:dyDescent="0.3">
      <c r="G9129" s="23">
        <v>9128</v>
      </c>
    </row>
    <row r="9130" spans="7:7" x14ac:dyDescent="0.3">
      <c r="G9130" s="23">
        <v>9129</v>
      </c>
    </row>
    <row r="9131" spans="7:7" x14ac:dyDescent="0.3">
      <c r="G9131" s="23">
        <v>9130</v>
      </c>
    </row>
    <row r="9132" spans="7:7" x14ac:dyDescent="0.3">
      <c r="G9132" s="23">
        <v>9131</v>
      </c>
    </row>
    <row r="9133" spans="7:7" x14ac:dyDescent="0.3">
      <c r="G9133" s="23">
        <v>9132</v>
      </c>
    </row>
    <row r="9134" spans="7:7" x14ac:dyDescent="0.3">
      <c r="G9134" s="23">
        <v>9133</v>
      </c>
    </row>
    <row r="9135" spans="7:7" x14ac:dyDescent="0.3">
      <c r="G9135" s="23">
        <v>9134</v>
      </c>
    </row>
    <row r="9136" spans="7:7" x14ac:dyDescent="0.3">
      <c r="G9136" s="23">
        <v>9135</v>
      </c>
    </row>
    <row r="9137" spans="7:7" x14ac:dyDescent="0.3">
      <c r="G9137" s="23">
        <v>9136</v>
      </c>
    </row>
    <row r="9138" spans="7:7" x14ac:dyDescent="0.3">
      <c r="G9138" s="23">
        <v>9137</v>
      </c>
    </row>
    <row r="9139" spans="7:7" x14ac:dyDescent="0.3">
      <c r="G9139" s="23">
        <v>9138</v>
      </c>
    </row>
    <row r="9140" spans="7:7" x14ac:dyDescent="0.3">
      <c r="G9140" s="23">
        <v>9139</v>
      </c>
    </row>
    <row r="9141" spans="7:7" x14ac:dyDescent="0.3">
      <c r="G9141" s="23">
        <v>9140</v>
      </c>
    </row>
    <row r="9142" spans="7:7" x14ac:dyDescent="0.3">
      <c r="G9142" s="23">
        <v>9141</v>
      </c>
    </row>
    <row r="9143" spans="7:7" x14ac:dyDescent="0.3">
      <c r="G9143" s="23">
        <v>9142</v>
      </c>
    </row>
    <row r="9144" spans="7:7" x14ac:dyDescent="0.3">
      <c r="G9144" s="23">
        <v>9143</v>
      </c>
    </row>
    <row r="9145" spans="7:7" x14ac:dyDescent="0.3">
      <c r="G9145" s="23">
        <v>9144</v>
      </c>
    </row>
    <row r="9146" spans="7:7" x14ac:dyDescent="0.3">
      <c r="G9146" s="23">
        <v>9145</v>
      </c>
    </row>
    <row r="9147" spans="7:7" x14ac:dyDescent="0.3">
      <c r="G9147" s="23">
        <v>9146</v>
      </c>
    </row>
    <row r="9148" spans="7:7" x14ac:dyDescent="0.3">
      <c r="G9148" s="23">
        <v>9147</v>
      </c>
    </row>
    <row r="9149" spans="7:7" x14ac:dyDescent="0.3">
      <c r="G9149" s="23">
        <v>9148</v>
      </c>
    </row>
    <row r="9150" spans="7:7" x14ac:dyDescent="0.3">
      <c r="G9150" s="23">
        <v>9149</v>
      </c>
    </row>
    <row r="9151" spans="7:7" x14ac:dyDescent="0.3">
      <c r="G9151" s="23">
        <v>9150</v>
      </c>
    </row>
    <row r="9152" spans="7:7" x14ac:dyDescent="0.3">
      <c r="G9152" s="23">
        <v>9151</v>
      </c>
    </row>
    <row r="9153" spans="7:7" x14ac:dyDescent="0.3">
      <c r="G9153" s="23">
        <v>9152</v>
      </c>
    </row>
    <row r="9154" spans="7:7" x14ac:dyDescent="0.3">
      <c r="G9154" s="23">
        <v>9153</v>
      </c>
    </row>
    <row r="9155" spans="7:7" x14ac:dyDescent="0.3">
      <c r="G9155" s="23">
        <v>9154</v>
      </c>
    </row>
    <row r="9156" spans="7:7" x14ac:dyDescent="0.3">
      <c r="G9156" s="23">
        <v>9155</v>
      </c>
    </row>
    <row r="9157" spans="7:7" x14ac:dyDescent="0.3">
      <c r="G9157" s="23">
        <v>9156</v>
      </c>
    </row>
    <row r="9158" spans="7:7" x14ac:dyDescent="0.3">
      <c r="G9158" s="23">
        <v>9157</v>
      </c>
    </row>
    <row r="9159" spans="7:7" x14ac:dyDescent="0.3">
      <c r="G9159" s="23">
        <v>9158</v>
      </c>
    </row>
    <row r="9160" spans="7:7" x14ac:dyDescent="0.3">
      <c r="G9160" s="23">
        <v>9159</v>
      </c>
    </row>
    <row r="9161" spans="7:7" x14ac:dyDescent="0.3">
      <c r="G9161" s="23">
        <v>9160</v>
      </c>
    </row>
    <row r="9162" spans="7:7" x14ac:dyDescent="0.3">
      <c r="G9162" s="23">
        <v>9161</v>
      </c>
    </row>
    <row r="9163" spans="7:7" x14ac:dyDescent="0.3">
      <c r="G9163" s="23">
        <v>9162</v>
      </c>
    </row>
    <row r="9164" spans="7:7" x14ac:dyDescent="0.3">
      <c r="G9164" s="23">
        <v>9163</v>
      </c>
    </row>
    <row r="9165" spans="7:7" x14ac:dyDescent="0.3">
      <c r="G9165" s="23">
        <v>9164</v>
      </c>
    </row>
    <row r="9166" spans="7:7" x14ac:dyDescent="0.3">
      <c r="G9166" s="23">
        <v>9165</v>
      </c>
    </row>
    <row r="9167" spans="7:7" x14ac:dyDescent="0.3">
      <c r="G9167" s="23">
        <v>9166</v>
      </c>
    </row>
    <row r="9168" spans="7:7" x14ac:dyDescent="0.3">
      <c r="G9168" s="23">
        <v>9167</v>
      </c>
    </row>
    <row r="9169" spans="7:7" x14ac:dyDescent="0.3">
      <c r="G9169" s="23">
        <v>9168</v>
      </c>
    </row>
    <row r="9170" spans="7:7" x14ac:dyDescent="0.3">
      <c r="G9170" s="23">
        <v>9169</v>
      </c>
    </row>
    <row r="9171" spans="7:7" x14ac:dyDescent="0.3">
      <c r="G9171" s="23">
        <v>9170</v>
      </c>
    </row>
    <row r="9172" spans="7:7" x14ac:dyDescent="0.3">
      <c r="G9172" s="23">
        <v>9171</v>
      </c>
    </row>
    <row r="9173" spans="7:7" x14ac:dyDescent="0.3">
      <c r="G9173" s="23">
        <v>9172</v>
      </c>
    </row>
    <row r="9174" spans="7:7" x14ac:dyDescent="0.3">
      <c r="G9174" s="23">
        <v>9173</v>
      </c>
    </row>
    <row r="9175" spans="7:7" x14ac:dyDescent="0.3">
      <c r="G9175" s="23">
        <v>9174</v>
      </c>
    </row>
    <row r="9176" spans="7:7" x14ac:dyDescent="0.3">
      <c r="G9176" s="23">
        <v>9175</v>
      </c>
    </row>
    <row r="9177" spans="7:7" x14ac:dyDescent="0.3">
      <c r="G9177" s="23">
        <v>9176</v>
      </c>
    </row>
    <row r="9178" spans="7:7" x14ac:dyDescent="0.3">
      <c r="G9178" s="23">
        <v>9177</v>
      </c>
    </row>
    <row r="9179" spans="7:7" x14ac:dyDescent="0.3">
      <c r="G9179" s="23">
        <v>9178</v>
      </c>
    </row>
    <row r="9180" spans="7:7" x14ac:dyDescent="0.3">
      <c r="G9180" s="23">
        <v>9179</v>
      </c>
    </row>
    <row r="9181" spans="7:7" x14ac:dyDescent="0.3">
      <c r="G9181" s="23">
        <v>9180</v>
      </c>
    </row>
    <row r="9182" spans="7:7" x14ac:dyDescent="0.3">
      <c r="G9182" s="23">
        <v>9181</v>
      </c>
    </row>
    <row r="9183" spans="7:7" x14ac:dyDescent="0.3">
      <c r="G9183" s="23">
        <v>9182</v>
      </c>
    </row>
    <row r="9184" spans="7:7" x14ac:dyDescent="0.3">
      <c r="G9184" s="23">
        <v>9183</v>
      </c>
    </row>
    <row r="9185" spans="7:7" x14ac:dyDescent="0.3">
      <c r="G9185" s="23">
        <v>9184</v>
      </c>
    </row>
    <row r="9186" spans="7:7" x14ac:dyDescent="0.3">
      <c r="G9186" s="23">
        <v>9185</v>
      </c>
    </row>
    <row r="9187" spans="7:7" x14ac:dyDescent="0.3">
      <c r="G9187" s="23">
        <v>9186</v>
      </c>
    </row>
    <row r="9188" spans="7:7" x14ac:dyDescent="0.3">
      <c r="G9188" s="23">
        <v>9187</v>
      </c>
    </row>
    <row r="9189" spans="7:7" x14ac:dyDescent="0.3">
      <c r="G9189" s="23">
        <v>9188</v>
      </c>
    </row>
    <row r="9190" spans="7:7" x14ac:dyDescent="0.3">
      <c r="G9190" s="23">
        <v>9189</v>
      </c>
    </row>
    <row r="9191" spans="7:7" x14ac:dyDescent="0.3">
      <c r="G9191" s="23">
        <v>9190</v>
      </c>
    </row>
    <row r="9192" spans="7:7" x14ac:dyDescent="0.3">
      <c r="G9192" s="23">
        <v>9191</v>
      </c>
    </row>
    <row r="9193" spans="7:7" x14ac:dyDescent="0.3">
      <c r="G9193" s="23">
        <v>9192</v>
      </c>
    </row>
    <row r="9194" spans="7:7" x14ac:dyDescent="0.3">
      <c r="G9194" s="23">
        <v>9193</v>
      </c>
    </row>
    <row r="9195" spans="7:7" x14ac:dyDescent="0.3">
      <c r="G9195" s="23">
        <v>9194</v>
      </c>
    </row>
    <row r="9196" spans="7:7" x14ac:dyDescent="0.3">
      <c r="G9196" s="23">
        <v>9195</v>
      </c>
    </row>
    <row r="9197" spans="7:7" x14ac:dyDescent="0.3">
      <c r="G9197" s="23">
        <v>9196</v>
      </c>
    </row>
    <row r="9198" spans="7:7" x14ac:dyDescent="0.3">
      <c r="G9198" s="23">
        <v>9197</v>
      </c>
    </row>
    <row r="9199" spans="7:7" x14ac:dyDescent="0.3">
      <c r="G9199" s="23">
        <v>9198</v>
      </c>
    </row>
    <row r="9200" spans="7:7" x14ac:dyDescent="0.3">
      <c r="G9200" s="23">
        <v>9199</v>
      </c>
    </row>
    <row r="9201" spans="7:7" x14ac:dyDescent="0.3">
      <c r="G9201" s="23">
        <v>9200</v>
      </c>
    </row>
    <row r="9202" spans="7:7" x14ac:dyDescent="0.3">
      <c r="G9202" s="23">
        <v>9201</v>
      </c>
    </row>
    <row r="9203" spans="7:7" x14ac:dyDescent="0.3">
      <c r="G9203" s="23">
        <v>9202</v>
      </c>
    </row>
    <row r="9204" spans="7:7" x14ac:dyDescent="0.3">
      <c r="G9204" s="23">
        <v>9203</v>
      </c>
    </row>
    <row r="9205" spans="7:7" x14ac:dyDescent="0.3">
      <c r="G9205" s="23">
        <v>9204</v>
      </c>
    </row>
    <row r="9206" spans="7:7" x14ac:dyDescent="0.3">
      <c r="G9206" s="23">
        <v>9205</v>
      </c>
    </row>
    <row r="9207" spans="7:7" x14ac:dyDescent="0.3">
      <c r="G9207" s="23">
        <v>9206</v>
      </c>
    </row>
    <row r="9208" spans="7:7" x14ac:dyDescent="0.3">
      <c r="G9208" s="23">
        <v>9207</v>
      </c>
    </row>
    <row r="9209" spans="7:7" x14ac:dyDescent="0.3">
      <c r="G9209" s="23">
        <v>9208</v>
      </c>
    </row>
    <row r="9210" spans="7:7" x14ac:dyDescent="0.3">
      <c r="G9210" s="23">
        <v>9209</v>
      </c>
    </row>
    <row r="9211" spans="7:7" x14ac:dyDescent="0.3">
      <c r="G9211" s="23">
        <v>9210</v>
      </c>
    </row>
    <row r="9212" spans="7:7" x14ac:dyDescent="0.3">
      <c r="G9212" s="23">
        <v>9211</v>
      </c>
    </row>
    <row r="9213" spans="7:7" x14ac:dyDescent="0.3">
      <c r="G9213" s="23">
        <v>9212</v>
      </c>
    </row>
    <row r="9214" spans="7:7" x14ac:dyDescent="0.3">
      <c r="G9214" s="23">
        <v>9213</v>
      </c>
    </row>
    <row r="9215" spans="7:7" x14ac:dyDescent="0.3">
      <c r="G9215" s="23">
        <v>9214</v>
      </c>
    </row>
    <row r="9216" spans="7:7" x14ac:dyDescent="0.3">
      <c r="G9216" s="23">
        <v>9215</v>
      </c>
    </row>
    <row r="9217" spans="7:7" x14ac:dyDescent="0.3">
      <c r="G9217" s="23">
        <v>9216</v>
      </c>
    </row>
    <row r="9218" spans="7:7" x14ac:dyDescent="0.3">
      <c r="G9218" s="23">
        <v>9217</v>
      </c>
    </row>
    <row r="9219" spans="7:7" x14ac:dyDescent="0.3">
      <c r="G9219" s="23">
        <v>9218</v>
      </c>
    </row>
    <row r="9220" spans="7:7" x14ac:dyDescent="0.3">
      <c r="G9220" s="23">
        <v>9219</v>
      </c>
    </row>
    <row r="9221" spans="7:7" x14ac:dyDescent="0.3">
      <c r="G9221" s="23">
        <v>9220</v>
      </c>
    </row>
    <row r="9222" spans="7:7" x14ac:dyDescent="0.3">
      <c r="G9222" s="23">
        <v>9221</v>
      </c>
    </row>
    <row r="9223" spans="7:7" x14ac:dyDescent="0.3">
      <c r="G9223" s="23">
        <v>9222</v>
      </c>
    </row>
    <row r="9224" spans="7:7" x14ac:dyDescent="0.3">
      <c r="G9224" s="23">
        <v>9223</v>
      </c>
    </row>
    <row r="9225" spans="7:7" x14ac:dyDescent="0.3">
      <c r="G9225" s="23">
        <v>9224</v>
      </c>
    </row>
    <row r="9226" spans="7:7" x14ac:dyDescent="0.3">
      <c r="G9226" s="23">
        <v>9225</v>
      </c>
    </row>
    <row r="9227" spans="7:7" x14ac:dyDescent="0.3">
      <c r="G9227" s="23">
        <v>9226</v>
      </c>
    </row>
    <row r="9228" spans="7:7" x14ac:dyDescent="0.3">
      <c r="G9228" s="23">
        <v>9227</v>
      </c>
    </row>
    <row r="9229" spans="7:7" x14ac:dyDescent="0.3">
      <c r="G9229" s="23">
        <v>9228</v>
      </c>
    </row>
    <row r="9230" spans="7:7" x14ac:dyDescent="0.3">
      <c r="G9230" s="23">
        <v>9229</v>
      </c>
    </row>
    <row r="9231" spans="7:7" x14ac:dyDescent="0.3">
      <c r="G9231" s="23">
        <v>9230</v>
      </c>
    </row>
    <row r="9232" spans="7:7" x14ac:dyDescent="0.3">
      <c r="G9232" s="23">
        <v>9231</v>
      </c>
    </row>
    <row r="9233" spans="7:7" x14ac:dyDescent="0.3">
      <c r="G9233" s="23">
        <v>9232</v>
      </c>
    </row>
    <row r="9234" spans="7:7" x14ac:dyDescent="0.3">
      <c r="G9234" s="23">
        <v>9233</v>
      </c>
    </row>
    <row r="9235" spans="7:7" x14ac:dyDescent="0.3">
      <c r="G9235" s="23">
        <v>9234</v>
      </c>
    </row>
    <row r="9236" spans="7:7" x14ac:dyDescent="0.3">
      <c r="G9236" s="23">
        <v>9235</v>
      </c>
    </row>
    <row r="9237" spans="7:7" x14ac:dyDescent="0.3">
      <c r="G9237" s="23">
        <v>9236</v>
      </c>
    </row>
    <row r="9238" spans="7:7" x14ac:dyDescent="0.3">
      <c r="G9238" s="23">
        <v>9237</v>
      </c>
    </row>
    <row r="9239" spans="7:7" x14ac:dyDescent="0.3">
      <c r="G9239" s="23">
        <v>9238</v>
      </c>
    </row>
    <row r="9240" spans="7:7" x14ac:dyDescent="0.3">
      <c r="G9240" s="23">
        <v>9239</v>
      </c>
    </row>
    <row r="9241" spans="7:7" x14ac:dyDescent="0.3">
      <c r="G9241" s="23">
        <v>9240</v>
      </c>
    </row>
    <row r="9242" spans="7:7" x14ac:dyDescent="0.3">
      <c r="G9242" s="23">
        <v>9241</v>
      </c>
    </row>
    <row r="9243" spans="7:7" x14ac:dyDescent="0.3">
      <c r="G9243" s="23">
        <v>9242</v>
      </c>
    </row>
    <row r="9244" spans="7:7" x14ac:dyDescent="0.3">
      <c r="G9244" s="23">
        <v>9243</v>
      </c>
    </row>
    <row r="9245" spans="7:7" x14ac:dyDescent="0.3">
      <c r="G9245" s="23">
        <v>9244</v>
      </c>
    </row>
    <row r="9246" spans="7:7" x14ac:dyDescent="0.3">
      <c r="G9246" s="23">
        <v>9245</v>
      </c>
    </row>
    <row r="9247" spans="7:7" x14ac:dyDescent="0.3">
      <c r="G9247" s="23">
        <v>9246</v>
      </c>
    </row>
    <row r="9248" spans="7:7" x14ac:dyDescent="0.3">
      <c r="G9248" s="23">
        <v>9247</v>
      </c>
    </row>
    <row r="9249" spans="7:7" x14ac:dyDescent="0.3">
      <c r="G9249" s="23">
        <v>9248</v>
      </c>
    </row>
    <row r="9250" spans="7:7" x14ac:dyDescent="0.3">
      <c r="G9250" s="23">
        <v>9249</v>
      </c>
    </row>
    <row r="9251" spans="7:7" x14ac:dyDescent="0.3">
      <c r="G9251" s="23">
        <v>9250</v>
      </c>
    </row>
    <row r="9252" spans="7:7" x14ac:dyDescent="0.3">
      <c r="G9252" s="23">
        <v>9251</v>
      </c>
    </row>
    <row r="9253" spans="7:7" x14ac:dyDescent="0.3">
      <c r="G9253" s="23">
        <v>9252</v>
      </c>
    </row>
    <row r="9254" spans="7:7" x14ac:dyDescent="0.3">
      <c r="G9254" s="23">
        <v>9253</v>
      </c>
    </row>
    <row r="9255" spans="7:7" x14ac:dyDescent="0.3">
      <c r="G9255" s="23">
        <v>9254</v>
      </c>
    </row>
    <row r="9256" spans="7:7" x14ac:dyDescent="0.3">
      <c r="G9256" s="23">
        <v>9255</v>
      </c>
    </row>
    <row r="9257" spans="7:7" x14ac:dyDescent="0.3">
      <c r="G9257" s="23">
        <v>9256</v>
      </c>
    </row>
    <row r="9258" spans="7:7" x14ac:dyDescent="0.3">
      <c r="G9258" s="23">
        <v>9257</v>
      </c>
    </row>
    <row r="9259" spans="7:7" x14ac:dyDescent="0.3">
      <c r="G9259" s="23">
        <v>9258</v>
      </c>
    </row>
    <row r="9260" spans="7:7" x14ac:dyDescent="0.3">
      <c r="G9260" s="23">
        <v>9259</v>
      </c>
    </row>
    <row r="9261" spans="7:7" x14ac:dyDescent="0.3">
      <c r="G9261" s="23">
        <v>9260</v>
      </c>
    </row>
    <row r="9262" spans="7:7" x14ac:dyDescent="0.3">
      <c r="G9262" s="23">
        <v>9261</v>
      </c>
    </row>
    <row r="9263" spans="7:7" x14ac:dyDescent="0.3">
      <c r="G9263" s="23">
        <v>9262</v>
      </c>
    </row>
    <row r="9264" spans="7:7" x14ac:dyDescent="0.3">
      <c r="G9264" s="23">
        <v>9263</v>
      </c>
    </row>
    <row r="9265" spans="7:7" x14ac:dyDescent="0.3">
      <c r="G9265" s="23">
        <v>9264</v>
      </c>
    </row>
    <row r="9266" spans="7:7" x14ac:dyDescent="0.3">
      <c r="G9266" s="23">
        <v>9265</v>
      </c>
    </row>
    <row r="9267" spans="7:7" x14ac:dyDescent="0.3">
      <c r="G9267" s="23">
        <v>9266</v>
      </c>
    </row>
    <row r="9268" spans="7:7" x14ac:dyDescent="0.3">
      <c r="G9268" s="23">
        <v>9267</v>
      </c>
    </row>
    <row r="9269" spans="7:7" x14ac:dyDescent="0.3">
      <c r="G9269" s="23">
        <v>9268</v>
      </c>
    </row>
    <row r="9270" spans="7:7" x14ac:dyDescent="0.3">
      <c r="G9270" s="23">
        <v>9269</v>
      </c>
    </row>
    <row r="9271" spans="7:7" x14ac:dyDescent="0.3">
      <c r="G9271" s="23">
        <v>9270</v>
      </c>
    </row>
    <row r="9272" spans="7:7" x14ac:dyDescent="0.3">
      <c r="G9272" s="23">
        <v>9271</v>
      </c>
    </row>
    <row r="9273" spans="7:7" x14ac:dyDescent="0.3">
      <c r="G9273" s="23">
        <v>9272</v>
      </c>
    </row>
    <row r="9274" spans="7:7" x14ac:dyDescent="0.3">
      <c r="G9274" s="23">
        <v>9273</v>
      </c>
    </row>
    <row r="9275" spans="7:7" x14ac:dyDescent="0.3">
      <c r="G9275" s="23">
        <v>9274</v>
      </c>
    </row>
    <row r="9276" spans="7:7" x14ac:dyDescent="0.3">
      <c r="G9276" s="23">
        <v>9275</v>
      </c>
    </row>
    <row r="9277" spans="7:7" x14ac:dyDescent="0.3">
      <c r="G9277" s="23">
        <v>9276</v>
      </c>
    </row>
    <row r="9278" spans="7:7" x14ac:dyDescent="0.3">
      <c r="G9278" s="23">
        <v>9277</v>
      </c>
    </row>
    <row r="9279" spans="7:7" x14ac:dyDescent="0.3">
      <c r="G9279" s="23">
        <v>9278</v>
      </c>
    </row>
    <row r="9280" spans="7:7" x14ac:dyDescent="0.3">
      <c r="G9280" s="23">
        <v>9279</v>
      </c>
    </row>
    <row r="9281" spans="7:7" x14ac:dyDescent="0.3">
      <c r="G9281" s="23">
        <v>9280</v>
      </c>
    </row>
    <row r="9282" spans="7:7" x14ac:dyDescent="0.3">
      <c r="G9282" s="23">
        <v>9281</v>
      </c>
    </row>
    <row r="9283" spans="7:7" x14ac:dyDescent="0.3">
      <c r="G9283" s="23">
        <v>9282</v>
      </c>
    </row>
    <row r="9284" spans="7:7" x14ac:dyDescent="0.3">
      <c r="G9284" s="23">
        <v>9283</v>
      </c>
    </row>
    <row r="9285" spans="7:7" x14ac:dyDescent="0.3">
      <c r="G9285" s="23">
        <v>9284</v>
      </c>
    </row>
    <row r="9286" spans="7:7" x14ac:dyDescent="0.3">
      <c r="G9286" s="23">
        <v>9285</v>
      </c>
    </row>
    <row r="9287" spans="7:7" x14ac:dyDescent="0.3">
      <c r="G9287" s="23">
        <v>9286</v>
      </c>
    </row>
    <row r="9288" spans="7:7" x14ac:dyDescent="0.3">
      <c r="G9288" s="23">
        <v>9287</v>
      </c>
    </row>
    <row r="9289" spans="7:7" x14ac:dyDescent="0.3">
      <c r="G9289" s="23">
        <v>9288</v>
      </c>
    </row>
    <row r="9290" spans="7:7" x14ac:dyDescent="0.3">
      <c r="G9290" s="23">
        <v>9289</v>
      </c>
    </row>
    <row r="9291" spans="7:7" x14ac:dyDescent="0.3">
      <c r="G9291" s="23">
        <v>9290</v>
      </c>
    </row>
    <row r="9292" spans="7:7" x14ac:dyDescent="0.3">
      <c r="G9292" s="23">
        <v>9291</v>
      </c>
    </row>
    <row r="9293" spans="7:7" x14ac:dyDescent="0.3">
      <c r="G9293" s="23">
        <v>9292</v>
      </c>
    </row>
    <row r="9294" spans="7:7" x14ac:dyDescent="0.3">
      <c r="G9294" s="23">
        <v>9293</v>
      </c>
    </row>
    <row r="9295" spans="7:7" x14ac:dyDescent="0.3">
      <c r="G9295" s="23">
        <v>9294</v>
      </c>
    </row>
    <row r="9296" spans="7:7" x14ac:dyDescent="0.3">
      <c r="G9296" s="23">
        <v>9295</v>
      </c>
    </row>
    <row r="9297" spans="7:7" x14ac:dyDescent="0.3">
      <c r="G9297" s="23">
        <v>9296</v>
      </c>
    </row>
    <row r="9298" spans="7:7" x14ac:dyDescent="0.3">
      <c r="G9298" s="23">
        <v>9297</v>
      </c>
    </row>
    <row r="9299" spans="7:7" x14ac:dyDescent="0.3">
      <c r="G9299" s="23">
        <v>9298</v>
      </c>
    </row>
    <row r="9300" spans="7:7" x14ac:dyDescent="0.3">
      <c r="G9300" s="23">
        <v>9299</v>
      </c>
    </row>
    <row r="9301" spans="7:7" x14ac:dyDescent="0.3">
      <c r="G9301" s="23">
        <v>9300</v>
      </c>
    </row>
    <row r="9302" spans="7:7" x14ac:dyDescent="0.3">
      <c r="G9302" s="23">
        <v>9301</v>
      </c>
    </row>
    <row r="9303" spans="7:7" x14ac:dyDescent="0.3">
      <c r="G9303" s="23">
        <v>9302</v>
      </c>
    </row>
    <row r="9304" spans="7:7" x14ac:dyDescent="0.3">
      <c r="G9304" s="23">
        <v>9303</v>
      </c>
    </row>
    <row r="9305" spans="7:7" x14ac:dyDescent="0.3">
      <c r="G9305" s="23">
        <v>9304</v>
      </c>
    </row>
    <row r="9306" spans="7:7" x14ac:dyDescent="0.3">
      <c r="G9306" s="23">
        <v>9305</v>
      </c>
    </row>
    <row r="9307" spans="7:7" x14ac:dyDescent="0.3">
      <c r="G9307" s="23">
        <v>9306</v>
      </c>
    </row>
    <row r="9308" spans="7:7" x14ac:dyDescent="0.3">
      <c r="G9308" s="23">
        <v>9307</v>
      </c>
    </row>
    <row r="9309" spans="7:7" x14ac:dyDescent="0.3">
      <c r="G9309" s="23">
        <v>9308</v>
      </c>
    </row>
    <row r="9310" spans="7:7" x14ac:dyDescent="0.3">
      <c r="G9310" s="23">
        <v>9309</v>
      </c>
    </row>
    <row r="9311" spans="7:7" x14ac:dyDescent="0.3">
      <c r="G9311" s="23">
        <v>9310</v>
      </c>
    </row>
    <row r="9312" spans="7:7" x14ac:dyDescent="0.3">
      <c r="G9312" s="23">
        <v>9311</v>
      </c>
    </row>
    <row r="9313" spans="7:7" x14ac:dyDescent="0.3">
      <c r="G9313" s="23">
        <v>9312</v>
      </c>
    </row>
    <row r="9314" spans="7:7" x14ac:dyDescent="0.3">
      <c r="G9314" s="23">
        <v>9313</v>
      </c>
    </row>
    <row r="9315" spans="7:7" x14ac:dyDescent="0.3">
      <c r="G9315" s="23">
        <v>9314</v>
      </c>
    </row>
    <row r="9316" spans="7:7" x14ac:dyDescent="0.3">
      <c r="G9316" s="23">
        <v>9315</v>
      </c>
    </row>
    <row r="9317" spans="7:7" x14ac:dyDescent="0.3">
      <c r="G9317" s="23">
        <v>9316</v>
      </c>
    </row>
    <row r="9318" spans="7:7" x14ac:dyDescent="0.3">
      <c r="G9318" s="23">
        <v>9317</v>
      </c>
    </row>
    <row r="9319" spans="7:7" x14ac:dyDescent="0.3">
      <c r="G9319" s="23">
        <v>9318</v>
      </c>
    </row>
    <row r="9320" spans="7:7" x14ac:dyDescent="0.3">
      <c r="G9320" s="23">
        <v>9319</v>
      </c>
    </row>
    <row r="9321" spans="7:7" x14ac:dyDescent="0.3">
      <c r="G9321" s="23">
        <v>9320</v>
      </c>
    </row>
    <row r="9322" spans="7:7" x14ac:dyDescent="0.3">
      <c r="G9322" s="23">
        <v>9321</v>
      </c>
    </row>
    <row r="9323" spans="7:7" x14ac:dyDescent="0.3">
      <c r="G9323" s="23">
        <v>9322</v>
      </c>
    </row>
    <row r="9324" spans="7:7" x14ac:dyDescent="0.3">
      <c r="G9324" s="23">
        <v>9323</v>
      </c>
    </row>
    <row r="9325" spans="7:7" x14ac:dyDescent="0.3">
      <c r="G9325" s="23">
        <v>9324</v>
      </c>
    </row>
    <row r="9326" spans="7:7" x14ac:dyDescent="0.3">
      <c r="G9326" s="23">
        <v>9325</v>
      </c>
    </row>
    <row r="9327" spans="7:7" x14ac:dyDescent="0.3">
      <c r="G9327" s="23">
        <v>9326</v>
      </c>
    </row>
    <row r="9328" spans="7:7" x14ac:dyDescent="0.3">
      <c r="G9328" s="23">
        <v>9327</v>
      </c>
    </row>
    <row r="9329" spans="7:7" x14ac:dyDescent="0.3">
      <c r="G9329" s="23">
        <v>9328</v>
      </c>
    </row>
    <row r="9330" spans="7:7" x14ac:dyDescent="0.3">
      <c r="G9330" s="23">
        <v>9329</v>
      </c>
    </row>
    <row r="9331" spans="7:7" x14ac:dyDescent="0.3">
      <c r="G9331" s="23">
        <v>9330</v>
      </c>
    </row>
    <row r="9332" spans="7:7" x14ac:dyDescent="0.3">
      <c r="G9332" s="23">
        <v>9331</v>
      </c>
    </row>
    <row r="9333" spans="7:7" x14ac:dyDescent="0.3">
      <c r="G9333" s="23">
        <v>9332</v>
      </c>
    </row>
    <row r="9334" spans="7:7" x14ac:dyDescent="0.3">
      <c r="G9334" s="23">
        <v>9333</v>
      </c>
    </row>
    <row r="9335" spans="7:7" x14ac:dyDescent="0.3">
      <c r="G9335" s="23">
        <v>9334</v>
      </c>
    </row>
    <row r="9336" spans="7:7" x14ac:dyDescent="0.3">
      <c r="G9336" s="23">
        <v>9335</v>
      </c>
    </row>
    <row r="9337" spans="7:7" x14ac:dyDescent="0.3">
      <c r="G9337" s="23">
        <v>9336</v>
      </c>
    </row>
    <row r="9338" spans="7:7" x14ac:dyDescent="0.3">
      <c r="G9338" s="23">
        <v>9337</v>
      </c>
    </row>
    <row r="9339" spans="7:7" x14ac:dyDescent="0.3">
      <c r="G9339" s="23">
        <v>9338</v>
      </c>
    </row>
    <row r="9340" spans="7:7" x14ac:dyDescent="0.3">
      <c r="G9340" s="23">
        <v>9339</v>
      </c>
    </row>
    <row r="9341" spans="7:7" x14ac:dyDescent="0.3">
      <c r="G9341" s="23">
        <v>9340</v>
      </c>
    </row>
    <row r="9342" spans="7:7" x14ac:dyDescent="0.3">
      <c r="G9342" s="23">
        <v>9341</v>
      </c>
    </row>
    <row r="9343" spans="7:7" x14ac:dyDescent="0.3">
      <c r="G9343" s="23">
        <v>9342</v>
      </c>
    </row>
    <row r="9344" spans="7:7" x14ac:dyDescent="0.3">
      <c r="G9344" s="23">
        <v>9343</v>
      </c>
    </row>
    <row r="9345" spans="7:7" x14ac:dyDescent="0.3">
      <c r="G9345" s="23">
        <v>9344</v>
      </c>
    </row>
    <row r="9346" spans="7:7" x14ac:dyDescent="0.3">
      <c r="G9346" s="23">
        <v>9345</v>
      </c>
    </row>
    <row r="9347" spans="7:7" x14ac:dyDescent="0.3">
      <c r="G9347" s="23">
        <v>9346</v>
      </c>
    </row>
    <row r="9348" spans="7:7" x14ac:dyDescent="0.3">
      <c r="G9348" s="23">
        <v>9347</v>
      </c>
    </row>
    <row r="9349" spans="7:7" x14ac:dyDescent="0.3">
      <c r="G9349" s="23">
        <v>9348</v>
      </c>
    </row>
    <row r="9350" spans="7:7" x14ac:dyDescent="0.3">
      <c r="G9350" s="23">
        <v>9349</v>
      </c>
    </row>
    <row r="9351" spans="7:7" x14ac:dyDescent="0.3">
      <c r="G9351" s="23">
        <v>9350</v>
      </c>
    </row>
    <row r="9352" spans="7:7" x14ac:dyDescent="0.3">
      <c r="G9352" s="23">
        <v>9351</v>
      </c>
    </row>
    <row r="9353" spans="7:7" x14ac:dyDescent="0.3">
      <c r="G9353" s="23">
        <v>9352</v>
      </c>
    </row>
    <row r="9354" spans="7:7" x14ac:dyDescent="0.3">
      <c r="G9354" s="23">
        <v>9353</v>
      </c>
    </row>
    <row r="9355" spans="7:7" x14ac:dyDescent="0.3">
      <c r="G9355" s="23">
        <v>9354</v>
      </c>
    </row>
    <row r="9356" spans="7:7" x14ac:dyDescent="0.3">
      <c r="G9356" s="23">
        <v>9355</v>
      </c>
    </row>
    <row r="9357" spans="7:7" x14ac:dyDescent="0.3">
      <c r="G9357" s="23">
        <v>9356</v>
      </c>
    </row>
    <row r="9358" spans="7:7" x14ac:dyDescent="0.3">
      <c r="G9358" s="23">
        <v>9357</v>
      </c>
    </row>
    <row r="9359" spans="7:7" x14ac:dyDescent="0.3">
      <c r="G9359" s="23">
        <v>9358</v>
      </c>
    </row>
    <row r="9360" spans="7:7" x14ac:dyDescent="0.3">
      <c r="G9360" s="23">
        <v>9359</v>
      </c>
    </row>
    <row r="9361" spans="7:7" x14ac:dyDescent="0.3">
      <c r="G9361" s="23">
        <v>9360</v>
      </c>
    </row>
    <row r="9362" spans="7:7" x14ac:dyDescent="0.3">
      <c r="G9362" s="23">
        <v>9361</v>
      </c>
    </row>
    <row r="9363" spans="7:7" x14ac:dyDescent="0.3">
      <c r="G9363" s="23">
        <v>9362</v>
      </c>
    </row>
    <row r="9364" spans="7:7" x14ac:dyDescent="0.3">
      <c r="G9364" s="23">
        <v>9363</v>
      </c>
    </row>
    <row r="9365" spans="7:7" x14ac:dyDescent="0.3">
      <c r="G9365" s="23">
        <v>9364</v>
      </c>
    </row>
    <row r="9366" spans="7:7" x14ac:dyDescent="0.3">
      <c r="G9366" s="23">
        <v>9365</v>
      </c>
    </row>
    <row r="9367" spans="7:7" x14ac:dyDescent="0.3">
      <c r="G9367" s="23">
        <v>9366</v>
      </c>
    </row>
    <row r="9368" spans="7:7" x14ac:dyDescent="0.3">
      <c r="G9368" s="23">
        <v>9367</v>
      </c>
    </row>
    <row r="9369" spans="7:7" x14ac:dyDescent="0.3">
      <c r="G9369" s="23">
        <v>9368</v>
      </c>
    </row>
    <row r="9370" spans="7:7" x14ac:dyDescent="0.3">
      <c r="G9370" s="23">
        <v>9369</v>
      </c>
    </row>
    <row r="9371" spans="7:7" x14ac:dyDescent="0.3">
      <c r="G9371" s="23">
        <v>9370</v>
      </c>
    </row>
    <row r="9372" spans="7:7" x14ac:dyDescent="0.3">
      <c r="G9372" s="23">
        <v>9371</v>
      </c>
    </row>
    <row r="9373" spans="7:7" x14ac:dyDescent="0.3">
      <c r="G9373" s="23">
        <v>9372</v>
      </c>
    </row>
    <row r="9374" spans="7:7" x14ac:dyDescent="0.3">
      <c r="G9374" s="23">
        <v>9373</v>
      </c>
    </row>
    <row r="9375" spans="7:7" x14ac:dyDescent="0.3">
      <c r="G9375" s="23">
        <v>9374</v>
      </c>
    </row>
    <row r="9376" spans="7:7" x14ac:dyDescent="0.3">
      <c r="G9376" s="23">
        <v>9375</v>
      </c>
    </row>
    <row r="9377" spans="7:7" x14ac:dyDescent="0.3">
      <c r="G9377" s="23">
        <v>9376</v>
      </c>
    </row>
    <row r="9378" spans="7:7" x14ac:dyDescent="0.3">
      <c r="G9378" s="23">
        <v>9377</v>
      </c>
    </row>
    <row r="9379" spans="7:7" x14ac:dyDescent="0.3">
      <c r="G9379" s="23">
        <v>9378</v>
      </c>
    </row>
    <row r="9380" spans="7:7" x14ac:dyDescent="0.3">
      <c r="G9380" s="23">
        <v>9379</v>
      </c>
    </row>
    <row r="9381" spans="7:7" x14ac:dyDescent="0.3">
      <c r="G9381" s="23">
        <v>9380</v>
      </c>
    </row>
    <row r="9382" spans="7:7" x14ac:dyDescent="0.3">
      <c r="G9382" s="23">
        <v>9381</v>
      </c>
    </row>
    <row r="9383" spans="7:7" x14ac:dyDescent="0.3">
      <c r="G9383" s="23">
        <v>9382</v>
      </c>
    </row>
    <row r="9384" spans="7:7" x14ac:dyDescent="0.3">
      <c r="G9384" s="23">
        <v>9383</v>
      </c>
    </row>
    <row r="9385" spans="7:7" x14ac:dyDescent="0.3">
      <c r="G9385" s="23">
        <v>9384</v>
      </c>
    </row>
    <row r="9386" spans="7:7" x14ac:dyDescent="0.3">
      <c r="G9386" s="23">
        <v>9385</v>
      </c>
    </row>
    <row r="9387" spans="7:7" x14ac:dyDescent="0.3">
      <c r="G9387" s="23">
        <v>9386</v>
      </c>
    </row>
    <row r="9388" spans="7:7" x14ac:dyDescent="0.3">
      <c r="G9388" s="23">
        <v>9387</v>
      </c>
    </row>
    <row r="9389" spans="7:7" x14ac:dyDescent="0.3">
      <c r="G9389" s="23">
        <v>9388</v>
      </c>
    </row>
    <row r="9390" spans="7:7" x14ac:dyDescent="0.3">
      <c r="G9390" s="23">
        <v>9389</v>
      </c>
    </row>
    <row r="9391" spans="7:7" x14ac:dyDescent="0.3">
      <c r="G9391" s="23">
        <v>9390</v>
      </c>
    </row>
    <row r="9392" spans="7:7" x14ac:dyDescent="0.3">
      <c r="G9392" s="23">
        <v>9391</v>
      </c>
    </row>
    <row r="9393" spans="7:7" x14ac:dyDescent="0.3">
      <c r="G9393" s="23">
        <v>9392</v>
      </c>
    </row>
    <row r="9394" spans="7:7" x14ac:dyDescent="0.3">
      <c r="G9394" s="23">
        <v>9393</v>
      </c>
    </row>
    <row r="9395" spans="7:7" x14ac:dyDescent="0.3">
      <c r="G9395" s="23">
        <v>9394</v>
      </c>
    </row>
    <row r="9396" spans="7:7" x14ac:dyDescent="0.3">
      <c r="G9396" s="23">
        <v>9395</v>
      </c>
    </row>
    <row r="9397" spans="7:7" x14ac:dyDescent="0.3">
      <c r="G9397" s="23">
        <v>9396</v>
      </c>
    </row>
    <row r="9398" spans="7:7" x14ac:dyDescent="0.3">
      <c r="G9398" s="23">
        <v>9397</v>
      </c>
    </row>
    <row r="9399" spans="7:7" x14ac:dyDescent="0.3">
      <c r="G9399" s="23">
        <v>9398</v>
      </c>
    </row>
    <row r="9400" spans="7:7" x14ac:dyDescent="0.3">
      <c r="G9400" s="23">
        <v>9399</v>
      </c>
    </row>
    <row r="9401" spans="7:7" x14ac:dyDescent="0.3">
      <c r="G9401" s="23">
        <v>9400</v>
      </c>
    </row>
    <row r="9402" spans="7:7" x14ac:dyDescent="0.3">
      <c r="G9402" s="23">
        <v>9401</v>
      </c>
    </row>
    <row r="9403" spans="7:7" x14ac:dyDescent="0.3">
      <c r="G9403" s="23">
        <v>9402</v>
      </c>
    </row>
    <row r="9404" spans="7:7" x14ac:dyDescent="0.3">
      <c r="G9404" s="23">
        <v>9403</v>
      </c>
    </row>
    <row r="9405" spans="7:7" x14ac:dyDescent="0.3">
      <c r="G9405" s="23">
        <v>9404</v>
      </c>
    </row>
    <row r="9406" spans="7:7" x14ac:dyDescent="0.3">
      <c r="G9406" s="23">
        <v>9405</v>
      </c>
    </row>
    <row r="9407" spans="7:7" x14ac:dyDescent="0.3">
      <c r="G9407" s="23">
        <v>9406</v>
      </c>
    </row>
    <row r="9408" spans="7:7" x14ac:dyDescent="0.3">
      <c r="G9408" s="23">
        <v>9407</v>
      </c>
    </row>
    <row r="9409" spans="7:7" x14ac:dyDescent="0.3">
      <c r="G9409" s="23">
        <v>9408</v>
      </c>
    </row>
    <row r="9410" spans="7:7" x14ac:dyDescent="0.3">
      <c r="G9410" s="23">
        <v>9409</v>
      </c>
    </row>
    <row r="9411" spans="7:7" x14ac:dyDescent="0.3">
      <c r="G9411" s="23">
        <v>9410</v>
      </c>
    </row>
    <row r="9412" spans="7:7" x14ac:dyDescent="0.3">
      <c r="G9412" s="23">
        <v>9411</v>
      </c>
    </row>
    <row r="9413" spans="7:7" x14ac:dyDescent="0.3">
      <c r="G9413" s="23">
        <v>9412</v>
      </c>
    </row>
    <row r="9414" spans="7:7" x14ac:dyDescent="0.3">
      <c r="G9414" s="23">
        <v>9413</v>
      </c>
    </row>
    <row r="9415" spans="7:7" x14ac:dyDescent="0.3">
      <c r="G9415" s="23">
        <v>9414</v>
      </c>
    </row>
    <row r="9416" spans="7:7" x14ac:dyDescent="0.3">
      <c r="G9416" s="23">
        <v>9415</v>
      </c>
    </row>
    <row r="9417" spans="7:7" x14ac:dyDescent="0.3">
      <c r="G9417" s="23">
        <v>9416</v>
      </c>
    </row>
    <row r="9418" spans="7:7" x14ac:dyDescent="0.3">
      <c r="G9418" s="23">
        <v>9417</v>
      </c>
    </row>
    <row r="9419" spans="7:7" x14ac:dyDescent="0.3">
      <c r="G9419" s="23">
        <v>9418</v>
      </c>
    </row>
    <row r="9420" spans="7:7" x14ac:dyDescent="0.3">
      <c r="G9420" s="23">
        <v>9419</v>
      </c>
    </row>
    <row r="9421" spans="7:7" x14ac:dyDescent="0.3">
      <c r="G9421" s="23">
        <v>9420</v>
      </c>
    </row>
    <row r="9422" spans="7:7" x14ac:dyDescent="0.3">
      <c r="G9422" s="23">
        <v>9421</v>
      </c>
    </row>
    <row r="9423" spans="7:7" x14ac:dyDescent="0.3">
      <c r="G9423" s="23">
        <v>9422</v>
      </c>
    </row>
    <row r="9424" spans="7:7" x14ac:dyDescent="0.3">
      <c r="G9424" s="23">
        <v>9423</v>
      </c>
    </row>
    <row r="9425" spans="7:7" x14ac:dyDescent="0.3">
      <c r="G9425" s="23">
        <v>9424</v>
      </c>
    </row>
    <row r="9426" spans="7:7" x14ac:dyDescent="0.3">
      <c r="G9426" s="23">
        <v>9425</v>
      </c>
    </row>
    <row r="9427" spans="7:7" x14ac:dyDescent="0.3">
      <c r="G9427" s="23">
        <v>9426</v>
      </c>
    </row>
    <row r="9428" spans="7:7" x14ac:dyDescent="0.3">
      <c r="G9428" s="23">
        <v>9427</v>
      </c>
    </row>
    <row r="9429" spans="7:7" x14ac:dyDescent="0.3">
      <c r="G9429" s="23">
        <v>9428</v>
      </c>
    </row>
    <row r="9430" spans="7:7" x14ac:dyDescent="0.3">
      <c r="G9430" s="23">
        <v>9429</v>
      </c>
    </row>
    <row r="9431" spans="7:7" x14ac:dyDescent="0.3">
      <c r="G9431" s="23">
        <v>9430</v>
      </c>
    </row>
    <row r="9432" spans="7:7" x14ac:dyDescent="0.3">
      <c r="G9432" s="23">
        <v>9431</v>
      </c>
    </row>
    <row r="9433" spans="7:7" x14ac:dyDescent="0.3">
      <c r="G9433" s="23">
        <v>9432</v>
      </c>
    </row>
    <row r="9434" spans="7:7" x14ac:dyDescent="0.3">
      <c r="G9434" s="23">
        <v>9433</v>
      </c>
    </row>
    <row r="9435" spans="7:7" x14ac:dyDescent="0.3">
      <c r="G9435" s="23">
        <v>9434</v>
      </c>
    </row>
    <row r="9436" spans="7:7" x14ac:dyDescent="0.3">
      <c r="G9436" s="23">
        <v>9435</v>
      </c>
    </row>
    <row r="9437" spans="7:7" x14ac:dyDescent="0.3">
      <c r="G9437" s="23">
        <v>9436</v>
      </c>
    </row>
    <row r="9438" spans="7:7" x14ac:dyDescent="0.3">
      <c r="G9438" s="23">
        <v>9437</v>
      </c>
    </row>
    <row r="9439" spans="7:7" x14ac:dyDescent="0.3">
      <c r="G9439" s="23">
        <v>9438</v>
      </c>
    </row>
    <row r="9440" spans="7:7" x14ac:dyDescent="0.3">
      <c r="G9440" s="23">
        <v>9439</v>
      </c>
    </row>
    <row r="9441" spans="7:7" x14ac:dyDescent="0.3">
      <c r="G9441" s="23">
        <v>9440</v>
      </c>
    </row>
    <row r="9442" spans="7:7" x14ac:dyDescent="0.3">
      <c r="G9442" s="23">
        <v>9441</v>
      </c>
    </row>
    <row r="9443" spans="7:7" x14ac:dyDescent="0.3">
      <c r="G9443" s="23">
        <v>9442</v>
      </c>
    </row>
    <row r="9444" spans="7:7" x14ac:dyDescent="0.3">
      <c r="G9444" s="23">
        <v>9443</v>
      </c>
    </row>
    <row r="9445" spans="7:7" x14ac:dyDescent="0.3">
      <c r="G9445" s="23">
        <v>9444</v>
      </c>
    </row>
    <row r="9446" spans="7:7" x14ac:dyDescent="0.3">
      <c r="G9446" s="23">
        <v>9445</v>
      </c>
    </row>
    <row r="9447" spans="7:7" x14ac:dyDescent="0.3">
      <c r="G9447" s="23">
        <v>9446</v>
      </c>
    </row>
    <row r="9448" spans="7:7" x14ac:dyDescent="0.3">
      <c r="G9448" s="23">
        <v>9447</v>
      </c>
    </row>
    <row r="9449" spans="7:7" x14ac:dyDescent="0.3">
      <c r="G9449" s="23">
        <v>9448</v>
      </c>
    </row>
    <row r="9450" spans="7:7" x14ac:dyDescent="0.3">
      <c r="G9450" s="23">
        <v>9449</v>
      </c>
    </row>
    <row r="9451" spans="7:7" x14ac:dyDescent="0.3">
      <c r="G9451" s="23">
        <v>9450</v>
      </c>
    </row>
    <row r="9452" spans="7:7" x14ac:dyDescent="0.3">
      <c r="G9452" s="23">
        <v>9451</v>
      </c>
    </row>
    <row r="9453" spans="7:7" x14ac:dyDescent="0.3">
      <c r="G9453" s="23">
        <v>9452</v>
      </c>
    </row>
    <row r="9454" spans="7:7" x14ac:dyDescent="0.3">
      <c r="G9454" s="23">
        <v>9453</v>
      </c>
    </row>
    <row r="9455" spans="7:7" x14ac:dyDescent="0.3">
      <c r="G9455" s="23">
        <v>9454</v>
      </c>
    </row>
    <row r="9456" spans="7:7" x14ac:dyDescent="0.3">
      <c r="G9456" s="23">
        <v>9455</v>
      </c>
    </row>
    <row r="9457" spans="7:7" x14ac:dyDescent="0.3">
      <c r="G9457" s="23">
        <v>9456</v>
      </c>
    </row>
    <row r="9458" spans="7:7" x14ac:dyDescent="0.3">
      <c r="G9458" s="23">
        <v>9457</v>
      </c>
    </row>
    <row r="9459" spans="7:7" x14ac:dyDescent="0.3">
      <c r="G9459" s="23">
        <v>9458</v>
      </c>
    </row>
    <row r="9460" spans="7:7" x14ac:dyDescent="0.3">
      <c r="G9460" s="23">
        <v>9459</v>
      </c>
    </row>
    <row r="9461" spans="7:7" x14ac:dyDescent="0.3">
      <c r="G9461" s="23">
        <v>9460</v>
      </c>
    </row>
    <row r="9462" spans="7:7" x14ac:dyDescent="0.3">
      <c r="G9462" s="23">
        <v>9461</v>
      </c>
    </row>
    <row r="9463" spans="7:7" x14ac:dyDescent="0.3">
      <c r="G9463" s="23">
        <v>9462</v>
      </c>
    </row>
    <row r="9464" spans="7:7" x14ac:dyDescent="0.3">
      <c r="G9464" s="23">
        <v>9463</v>
      </c>
    </row>
    <row r="9465" spans="7:7" x14ac:dyDescent="0.3">
      <c r="G9465" s="23">
        <v>9464</v>
      </c>
    </row>
    <row r="9466" spans="7:7" x14ac:dyDescent="0.3">
      <c r="G9466" s="23">
        <v>9465</v>
      </c>
    </row>
    <row r="9467" spans="7:7" x14ac:dyDescent="0.3">
      <c r="G9467" s="23">
        <v>9466</v>
      </c>
    </row>
    <row r="9468" spans="7:7" x14ac:dyDescent="0.3">
      <c r="G9468" s="23">
        <v>9467</v>
      </c>
    </row>
    <row r="9469" spans="7:7" x14ac:dyDescent="0.3">
      <c r="G9469" s="23">
        <v>9468</v>
      </c>
    </row>
    <row r="9470" spans="7:7" x14ac:dyDescent="0.3">
      <c r="G9470" s="23">
        <v>9469</v>
      </c>
    </row>
    <row r="9471" spans="7:7" x14ac:dyDescent="0.3">
      <c r="G9471" s="23">
        <v>9470</v>
      </c>
    </row>
    <row r="9472" spans="7:7" x14ac:dyDescent="0.3">
      <c r="G9472" s="23">
        <v>9471</v>
      </c>
    </row>
    <row r="9473" spans="7:7" x14ac:dyDescent="0.3">
      <c r="G9473" s="23">
        <v>9472</v>
      </c>
    </row>
    <row r="9474" spans="7:7" x14ac:dyDescent="0.3">
      <c r="G9474" s="23">
        <v>9473</v>
      </c>
    </row>
    <row r="9475" spans="7:7" x14ac:dyDescent="0.3">
      <c r="G9475" s="23">
        <v>9474</v>
      </c>
    </row>
    <row r="9476" spans="7:7" x14ac:dyDescent="0.3">
      <c r="G9476" s="23">
        <v>9475</v>
      </c>
    </row>
    <row r="9477" spans="7:7" x14ac:dyDescent="0.3">
      <c r="G9477" s="23">
        <v>9476</v>
      </c>
    </row>
    <row r="9478" spans="7:7" x14ac:dyDescent="0.3">
      <c r="G9478" s="23">
        <v>9477</v>
      </c>
    </row>
    <row r="9479" spans="7:7" x14ac:dyDescent="0.3">
      <c r="G9479" s="23">
        <v>9478</v>
      </c>
    </row>
    <row r="9480" spans="7:7" x14ac:dyDescent="0.3">
      <c r="G9480" s="23">
        <v>9479</v>
      </c>
    </row>
    <row r="9481" spans="7:7" x14ac:dyDescent="0.3">
      <c r="G9481" s="23">
        <v>9480</v>
      </c>
    </row>
    <row r="9482" spans="7:7" x14ac:dyDescent="0.3">
      <c r="G9482" s="23">
        <v>9481</v>
      </c>
    </row>
    <row r="9483" spans="7:7" x14ac:dyDescent="0.3">
      <c r="G9483" s="23">
        <v>9482</v>
      </c>
    </row>
    <row r="9484" spans="7:7" x14ac:dyDescent="0.3">
      <c r="G9484" s="23">
        <v>9483</v>
      </c>
    </row>
    <row r="9485" spans="7:7" x14ac:dyDescent="0.3">
      <c r="G9485" s="23">
        <v>9484</v>
      </c>
    </row>
    <row r="9486" spans="7:7" x14ac:dyDescent="0.3">
      <c r="G9486" s="23">
        <v>9485</v>
      </c>
    </row>
    <row r="9487" spans="7:7" x14ac:dyDescent="0.3">
      <c r="G9487" s="23">
        <v>9486</v>
      </c>
    </row>
    <row r="9488" spans="7:7" x14ac:dyDescent="0.3">
      <c r="G9488" s="23">
        <v>9487</v>
      </c>
    </row>
    <row r="9489" spans="7:7" x14ac:dyDescent="0.3">
      <c r="G9489" s="23">
        <v>9488</v>
      </c>
    </row>
    <row r="9490" spans="7:7" x14ac:dyDescent="0.3">
      <c r="G9490" s="23">
        <v>9489</v>
      </c>
    </row>
    <row r="9491" spans="7:7" x14ac:dyDescent="0.3">
      <c r="G9491" s="23">
        <v>9490</v>
      </c>
    </row>
    <row r="9492" spans="7:7" x14ac:dyDescent="0.3">
      <c r="G9492" s="23">
        <v>9491</v>
      </c>
    </row>
    <row r="9493" spans="7:7" x14ac:dyDescent="0.3">
      <c r="G9493" s="23">
        <v>9492</v>
      </c>
    </row>
    <row r="9494" spans="7:7" x14ac:dyDescent="0.3">
      <c r="G9494" s="23">
        <v>9493</v>
      </c>
    </row>
    <row r="9495" spans="7:7" x14ac:dyDescent="0.3">
      <c r="G9495" s="23">
        <v>9494</v>
      </c>
    </row>
    <row r="9496" spans="7:7" x14ac:dyDescent="0.3">
      <c r="G9496" s="23">
        <v>9495</v>
      </c>
    </row>
    <row r="9497" spans="7:7" x14ac:dyDescent="0.3">
      <c r="G9497" s="23">
        <v>9496</v>
      </c>
    </row>
    <row r="9498" spans="7:7" x14ac:dyDescent="0.3">
      <c r="G9498" s="23">
        <v>9497</v>
      </c>
    </row>
    <row r="9499" spans="7:7" x14ac:dyDescent="0.3">
      <c r="G9499" s="23">
        <v>9498</v>
      </c>
    </row>
    <row r="9500" spans="7:7" x14ac:dyDescent="0.3">
      <c r="G9500" s="23">
        <v>9499</v>
      </c>
    </row>
    <row r="9501" spans="7:7" x14ac:dyDescent="0.3">
      <c r="G9501" s="23">
        <v>9500</v>
      </c>
    </row>
    <row r="9502" spans="7:7" x14ac:dyDescent="0.3">
      <c r="G9502" s="23">
        <v>9501</v>
      </c>
    </row>
    <row r="9503" spans="7:7" x14ac:dyDescent="0.3">
      <c r="G9503" s="23">
        <v>9502</v>
      </c>
    </row>
    <row r="9504" spans="7:7" x14ac:dyDescent="0.3">
      <c r="G9504" s="23">
        <v>9503</v>
      </c>
    </row>
    <row r="9505" spans="7:7" x14ac:dyDescent="0.3">
      <c r="G9505" s="23">
        <v>9504</v>
      </c>
    </row>
    <row r="9506" spans="7:7" x14ac:dyDescent="0.3">
      <c r="G9506" s="23">
        <v>9505</v>
      </c>
    </row>
    <row r="9507" spans="7:7" x14ac:dyDescent="0.3">
      <c r="G9507" s="23">
        <v>9506</v>
      </c>
    </row>
    <row r="9508" spans="7:7" x14ac:dyDescent="0.3">
      <c r="G9508" s="23">
        <v>9507</v>
      </c>
    </row>
    <row r="9509" spans="7:7" x14ac:dyDescent="0.3">
      <c r="G9509" s="23">
        <v>9508</v>
      </c>
    </row>
    <row r="9510" spans="7:7" x14ac:dyDescent="0.3">
      <c r="G9510" s="23">
        <v>9509</v>
      </c>
    </row>
    <row r="9511" spans="7:7" x14ac:dyDescent="0.3">
      <c r="G9511" s="23">
        <v>9510</v>
      </c>
    </row>
    <row r="9512" spans="7:7" x14ac:dyDescent="0.3">
      <c r="G9512" s="23">
        <v>9511</v>
      </c>
    </row>
    <row r="9513" spans="7:7" x14ac:dyDescent="0.3">
      <c r="G9513" s="23">
        <v>9512</v>
      </c>
    </row>
    <row r="9514" spans="7:7" x14ac:dyDescent="0.3">
      <c r="G9514" s="23">
        <v>9513</v>
      </c>
    </row>
    <row r="9515" spans="7:7" x14ac:dyDescent="0.3">
      <c r="G9515" s="23">
        <v>9514</v>
      </c>
    </row>
    <row r="9516" spans="7:7" x14ac:dyDescent="0.3">
      <c r="G9516" s="23">
        <v>9515</v>
      </c>
    </row>
    <row r="9517" spans="7:7" x14ac:dyDescent="0.3">
      <c r="G9517" s="23">
        <v>9516</v>
      </c>
    </row>
    <row r="9518" spans="7:7" x14ac:dyDescent="0.3">
      <c r="G9518" s="23">
        <v>9517</v>
      </c>
    </row>
    <row r="9519" spans="7:7" x14ac:dyDescent="0.3">
      <c r="G9519" s="23">
        <v>9518</v>
      </c>
    </row>
    <row r="9520" spans="7:7" x14ac:dyDescent="0.3">
      <c r="G9520" s="23">
        <v>9519</v>
      </c>
    </row>
    <row r="9521" spans="7:7" x14ac:dyDescent="0.3">
      <c r="G9521" s="23">
        <v>9520</v>
      </c>
    </row>
    <row r="9522" spans="7:7" x14ac:dyDescent="0.3">
      <c r="G9522" s="23">
        <v>9521</v>
      </c>
    </row>
    <row r="9523" spans="7:7" x14ac:dyDescent="0.3">
      <c r="G9523" s="23">
        <v>9522</v>
      </c>
    </row>
    <row r="9524" spans="7:7" x14ac:dyDescent="0.3">
      <c r="G9524" s="23">
        <v>9523</v>
      </c>
    </row>
    <row r="9525" spans="7:7" x14ac:dyDescent="0.3">
      <c r="G9525" s="23">
        <v>9524</v>
      </c>
    </row>
    <row r="9526" spans="7:7" x14ac:dyDescent="0.3">
      <c r="G9526" s="23">
        <v>9525</v>
      </c>
    </row>
    <row r="9527" spans="7:7" x14ac:dyDescent="0.3">
      <c r="G9527" s="23">
        <v>9526</v>
      </c>
    </row>
    <row r="9528" spans="7:7" x14ac:dyDescent="0.3">
      <c r="G9528" s="23">
        <v>9527</v>
      </c>
    </row>
    <row r="9529" spans="7:7" x14ac:dyDescent="0.3">
      <c r="G9529" s="23">
        <v>9528</v>
      </c>
    </row>
    <row r="9530" spans="7:7" x14ac:dyDescent="0.3">
      <c r="G9530" s="23">
        <v>9529</v>
      </c>
    </row>
    <row r="9531" spans="7:7" x14ac:dyDescent="0.3">
      <c r="G9531" s="23">
        <v>9530</v>
      </c>
    </row>
    <row r="9532" spans="7:7" x14ac:dyDescent="0.3">
      <c r="G9532" s="23">
        <v>9531</v>
      </c>
    </row>
    <row r="9533" spans="7:7" x14ac:dyDescent="0.3">
      <c r="G9533" s="23">
        <v>9532</v>
      </c>
    </row>
    <row r="9534" spans="7:7" x14ac:dyDescent="0.3">
      <c r="G9534" s="23">
        <v>9533</v>
      </c>
    </row>
    <row r="9535" spans="7:7" x14ac:dyDescent="0.3">
      <c r="G9535" s="23">
        <v>9534</v>
      </c>
    </row>
    <row r="9536" spans="7:7" x14ac:dyDescent="0.3">
      <c r="G9536" s="23">
        <v>9535</v>
      </c>
    </row>
    <row r="9537" spans="7:7" x14ac:dyDescent="0.3">
      <c r="G9537" s="23">
        <v>9536</v>
      </c>
    </row>
    <row r="9538" spans="7:7" x14ac:dyDescent="0.3">
      <c r="G9538" s="23">
        <v>9537</v>
      </c>
    </row>
    <row r="9539" spans="7:7" x14ac:dyDescent="0.3">
      <c r="G9539" s="23">
        <v>9538</v>
      </c>
    </row>
    <row r="9540" spans="7:7" x14ac:dyDescent="0.3">
      <c r="G9540" s="23">
        <v>9539</v>
      </c>
    </row>
    <row r="9541" spans="7:7" x14ac:dyDescent="0.3">
      <c r="G9541" s="23">
        <v>9540</v>
      </c>
    </row>
    <row r="9542" spans="7:7" x14ac:dyDescent="0.3">
      <c r="G9542" s="23">
        <v>9541</v>
      </c>
    </row>
    <row r="9543" spans="7:7" x14ac:dyDescent="0.3">
      <c r="G9543" s="23">
        <v>9542</v>
      </c>
    </row>
    <row r="9544" spans="7:7" x14ac:dyDescent="0.3">
      <c r="G9544" s="23">
        <v>9543</v>
      </c>
    </row>
    <row r="9545" spans="7:7" x14ac:dyDescent="0.3">
      <c r="G9545" s="23">
        <v>9544</v>
      </c>
    </row>
    <row r="9546" spans="7:7" x14ac:dyDescent="0.3">
      <c r="G9546" s="23">
        <v>9545</v>
      </c>
    </row>
    <row r="9547" spans="7:7" x14ac:dyDescent="0.3">
      <c r="G9547" s="23">
        <v>9546</v>
      </c>
    </row>
    <row r="9548" spans="7:7" x14ac:dyDescent="0.3">
      <c r="G9548" s="23">
        <v>9547</v>
      </c>
    </row>
    <row r="9549" spans="7:7" x14ac:dyDescent="0.3">
      <c r="G9549" s="23">
        <v>9548</v>
      </c>
    </row>
    <row r="9550" spans="7:7" x14ac:dyDescent="0.3">
      <c r="G9550" s="23">
        <v>9549</v>
      </c>
    </row>
    <row r="9551" spans="7:7" x14ac:dyDescent="0.3">
      <c r="G9551" s="23">
        <v>9550</v>
      </c>
    </row>
    <row r="9552" spans="7:7" x14ac:dyDescent="0.3">
      <c r="G9552" s="23">
        <v>9551</v>
      </c>
    </row>
    <row r="9553" spans="7:7" x14ac:dyDescent="0.3">
      <c r="G9553" s="23">
        <v>9552</v>
      </c>
    </row>
    <row r="9554" spans="7:7" x14ac:dyDescent="0.3">
      <c r="G9554" s="23">
        <v>9553</v>
      </c>
    </row>
    <row r="9555" spans="7:7" x14ac:dyDescent="0.3">
      <c r="G9555" s="23">
        <v>9554</v>
      </c>
    </row>
    <row r="9556" spans="7:7" x14ac:dyDescent="0.3">
      <c r="G9556" s="23">
        <v>9555</v>
      </c>
    </row>
    <row r="9557" spans="7:7" x14ac:dyDescent="0.3">
      <c r="G9557" s="23">
        <v>9556</v>
      </c>
    </row>
    <row r="9558" spans="7:7" x14ac:dyDescent="0.3">
      <c r="G9558" s="23">
        <v>9557</v>
      </c>
    </row>
    <row r="9559" spans="7:7" x14ac:dyDescent="0.3">
      <c r="G9559" s="23">
        <v>9558</v>
      </c>
    </row>
    <row r="9560" spans="7:7" x14ac:dyDescent="0.3">
      <c r="G9560" s="23">
        <v>9559</v>
      </c>
    </row>
    <row r="9561" spans="7:7" x14ac:dyDescent="0.3">
      <c r="G9561" s="23">
        <v>9560</v>
      </c>
    </row>
    <row r="9562" spans="7:7" x14ac:dyDescent="0.3">
      <c r="G9562" s="23">
        <v>9561</v>
      </c>
    </row>
    <row r="9563" spans="7:7" x14ac:dyDescent="0.3">
      <c r="G9563" s="23">
        <v>9562</v>
      </c>
    </row>
    <row r="9564" spans="7:7" x14ac:dyDescent="0.3">
      <c r="G9564" s="23">
        <v>9563</v>
      </c>
    </row>
    <row r="9565" spans="7:7" x14ac:dyDescent="0.3">
      <c r="G9565" s="23">
        <v>9564</v>
      </c>
    </row>
    <row r="9566" spans="7:7" x14ac:dyDescent="0.3">
      <c r="G9566" s="23">
        <v>9565</v>
      </c>
    </row>
    <row r="9567" spans="7:7" x14ac:dyDescent="0.3">
      <c r="G9567" s="23">
        <v>9566</v>
      </c>
    </row>
    <row r="9568" spans="7:7" x14ac:dyDescent="0.3">
      <c r="G9568" s="23">
        <v>9567</v>
      </c>
    </row>
    <row r="9569" spans="7:7" x14ac:dyDescent="0.3">
      <c r="G9569" s="23">
        <v>9568</v>
      </c>
    </row>
    <row r="9570" spans="7:7" x14ac:dyDescent="0.3">
      <c r="G9570" s="23">
        <v>9569</v>
      </c>
    </row>
    <row r="9571" spans="7:7" x14ac:dyDescent="0.3">
      <c r="G9571" s="23">
        <v>9570</v>
      </c>
    </row>
    <row r="9572" spans="7:7" x14ac:dyDescent="0.3">
      <c r="G9572" s="23">
        <v>9571</v>
      </c>
    </row>
    <row r="9573" spans="7:7" x14ac:dyDescent="0.3">
      <c r="G9573" s="23">
        <v>9572</v>
      </c>
    </row>
    <row r="9574" spans="7:7" x14ac:dyDescent="0.3">
      <c r="G9574" s="23">
        <v>9573</v>
      </c>
    </row>
    <row r="9575" spans="7:7" x14ac:dyDescent="0.3">
      <c r="G9575" s="23">
        <v>9574</v>
      </c>
    </row>
    <row r="9576" spans="7:7" x14ac:dyDescent="0.3">
      <c r="G9576" s="23">
        <v>9575</v>
      </c>
    </row>
    <row r="9577" spans="7:7" x14ac:dyDescent="0.3">
      <c r="G9577" s="23">
        <v>9576</v>
      </c>
    </row>
    <row r="9578" spans="7:7" x14ac:dyDescent="0.3">
      <c r="G9578" s="23">
        <v>9577</v>
      </c>
    </row>
    <row r="9579" spans="7:7" x14ac:dyDescent="0.3">
      <c r="G9579" s="23">
        <v>9578</v>
      </c>
    </row>
    <row r="9580" spans="7:7" x14ac:dyDescent="0.3">
      <c r="G9580" s="23">
        <v>9579</v>
      </c>
    </row>
    <row r="9581" spans="7:7" x14ac:dyDescent="0.3">
      <c r="G9581" s="23">
        <v>9580</v>
      </c>
    </row>
    <row r="9582" spans="7:7" x14ac:dyDescent="0.3">
      <c r="G9582" s="23">
        <v>9581</v>
      </c>
    </row>
    <row r="9583" spans="7:7" x14ac:dyDescent="0.3">
      <c r="G9583" s="23">
        <v>9582</v>
      </c>
    </row>
    <row r="9584" spans="7:7" x14ac:dyDescent="0.3">
      <c r="G9584" s="23">
        <v>9583</v>
      </c>
    </row>
    <row r="9585" spans="7:7" x14ac:dyDescent="0.3">
      <c r="G9585" s="23">
        <v>9584</v>
      </c>
    </row>
    <row r="9586" spans="7:7" x14ac:dyDescent="0.3">
      <c r="G9586" s="23">
        <v>9585</v>
      </c>
    </row>
    <row r="9587" spans="7:7" x14ac:dyDescent="0.3">
      <c r="G9587" s="23">
        <v>9586</v>
      </c>
    </row>
    <row r="9588" spans="7:7" x14ac:dyDescent="0.3">
      <c r="G9588" s="23">
        <v>9587</v>
      </c>
    </row>
    <row r="9589" spans="7:7" x14ac:dyDescent="0.3">
      <c r="G9589" s="23">
        <v>9588</v>
      </c>
    </row>
    <row r="9590" spans="7:7" x14ac:dyDescent="0.3">
      <c r="G9590" s="23">
        <v>9589</v>
      </c>
    </row>
    <row r="9591" spans="7:7" x14ac:dyDescent="0.3">
      <c r="G9591" s="23">
        <v>9590</v>
      </c>
    </row>
    <row r="9592" spans="7:7" x14ac:dyDescent="0.3">
      <c r="G9592" s="23">
        <v>9591</v>
      </c>
    </row>
    <row r="9593" spans="7:7" x14ac:dyDescent="0.3">
      <c r="G9593" s="23">
        <v>9592</v>
      </c>
    </row>
    <row r="9594" spans="7:7" x14ac:dyDescent="0.3">
      <c r="G9594" s="23">
        <v>9593</v>
      </c>
    </row>
    <row r="9595" spans="7:7" x14ac:dyDescent="0.3">
      <c r="G9595" s="23">
        <v>9594</v>
      </c>
    </row>
    <row r="9596" spans="7:7" x14ac:dyDescent="0.3">
      <c r="G9596" s="23">
        <v>9595</v>
      </c>
    </row>
    <row r="9597" spans="7:7" x14ac:dyDescent="0.3">
      <c r="G9597" s="23">
        <v>9596</v>
      </c>
    </row>
    <row r="9598" spans="7:7" x14ac:dyDescent="0.3">
      <c r="G9598" s="23">
        <v>9597</v>
      </c>
    </row>
    <row r="9599" spans="7:7" x14ac:dyDescent="0.3">
      <c r="G9599" s="23">
        <v>9598</v>
      </c>
    </row>
    <row r="9600" spans="7:7" x14ac:dyDescent="0.3">
      <c r="G9600" s="23">
        <v>9599</v>
      </c>
    </row>
    <row r="9601" spans="7:7" x14ac:dyDescent="0.3">
      <c r="G9601" s="23">
        <v>9600</v>
      </c>
    </row>
    <row r="9602" spans="7:7" x14ac:dyDescent="0.3">
      <c r="G9602" s="23">
        <v>9601</v>
      </c>
    </row>
    <row r="9603" spans="7:7" x14ac:dyDescent="0.3">
      <c r="G9603" s="23">
        <v>9602</v>
      </c>
    </row>
    <row r="9604" spans="7:7" x14ac:dyDescent="0.3">
      <c r="G9604" s="23">
        <v>9603</v>
      </c>
    </row>
    <row r="9605" spans="7:7" x14ac:dyDescent="0.3">
      <c r="G9605" s="23">
        <v>9604</v>
      </c>
    </row>
    <row r="9606" spans="7:7" x14ac:dyDescent="0.3">
      <c r="G9606" s="23">
        <v>9605</v>
      </c>
    </row>
    <row r="9607" spans="7:7" x14ac:dyDescent="0.3">
      <c r="G9607" s="23">
        <v>9606</v>
      </c>
    </row>
    <row r="9608" spans="7:7" x14ac:dyDescent="0.3">
      <c r="G9608" s="23">
        <v>9607</v>
      </c>
    </row>
    <row r="9609" spans="7:7" x14ac:dyDescent="0.3">
      <c r="G9609" s="23">
        <v>9608</v>
      </c>
    </row>
    <row r="9610" spans="7:7" x14ac:dyDescent="0.3">
      <c r="G9610" s="23">
        <v>9609</v>
      </c>
    </row>
    <row r="9611" spans="7:7" x14ac:dyDescent="0.3">
      <c r="G9611" s="23">
        <v>9610</v>
      </c>
    </row>
    <row r="9612" spans="7:7" x14ac:dyDescent="0.3">
      <c r="G9612" s="23">
        <v>9611</v>
      </c>
    </row>
    <row r="9613" spans="7:7" x14ac:dyDescent="0.3">
      <c r="G9613" s="23">
        <v>9612</v>
      </c>
    </row>
    <row r="9614" spans="7:7" x14ac:dyDescent="0.3">
      <c r="G9614" s="23">
        <v>9613</v>
      </c>
    </row>
    <row r="9615" spans="7:7" x14ac:dyDescent="0.3">
      <c r="G9615" s="23">
        <v>9614</v>
      </c>
    </row>
    <row r="9616" spans="7:7" x14ac:dyDescent="0.3">
      <c r="G9616" s="23">
        <v>9615</v>
      </c>
    </row>
    <row r="9617" spans="7:7" x14ac:dyDescent="0.3">
      <c r="G9617" s="23">
        <v>9616</v>
      </c>
    </row>
    <row r="9618" spans="7:7" x14ac:dyDescent="0.3">
      <c r="G9618" s="23">
        <v>9617</v>
      </c>
    </row>
    <row r="9619" spans="7:7" x14ac:dyDescent="0.3">
      <c r="G9619" s="23">
        <v>9618</v>
      </c>
    </row>
    <row r="9620" spans="7:7" x14ac:dyDescent="0.3">
      <c r="G9620" s="23">
        <v>9619</v>
      </c>
    </row>
    <row r="9621" spans="7:7" x14ac:dyDescent="0.3">
      <c r="G9621" s="23">
        <v>9620</v>
      </c>
    </row>
    <row r="9622" spans="7:7" x14ac:dyDescent="0.3">
      <c r="G9622" s="23">
        <v>9621</v>
      </c>
    </row>
    <row r="9623" spans="7:7" x14ac:dyDescent="0.3">
      <c r="G9623" s="23">
        <v>9622</v>
      </c>
    </row>
    <row r="9624" spans="7:7" x14ac:dyDescent="0.3">
      <c r="G9624" s="23">
        <v>9623</v>
      </c>
    </row>
    <row r="9625" spans="7:7" x14ac:dyDescent="0.3">
      <c r="G9625" s="23">
        <v>9624</v>
      </c>
    </row>
    <row r="9626" spans="7:7" x14ac:dyDescent="0.3">
      <c r="G9626" s="23">
        <v>9625</v>
      </c>
    </row>
    <row r="9627" spans="7:7" x14ac:dyDescent="0.3">
      <c r="G9627" s="23">
        <v>9626</v>
      </c>
    </row>
    <row r="9628" spans="7:7" x14ac:dyDescent="0.3">
      <c r="G9628" s="23">
        <v>9627</v>
      </c>
    </row>
    <row r="9629" spans="7:7" x14ac:dyDescent="0.3">
      <c r="G9629" s="23">
        <v>9628</v>
      </c>
    </row>
    <row r="9630" spans="7:7" x14ac:dyDescent="0.3">
      <c r="G9630" s="23">
        <v>9629</v>
      </c>
    </row>
    <row r="9631" spans="7:7" x14ac:dyDescent="0.3">
      <c r="G9631" s="23">
        <v>9630</v>
      </c>
    </row>
    <row r="9632" spans="7:7" x14ac:dyDescent="0.3">
      <c r="G9632" s="23">
        <v>9631</v>
      </c>
    </row>
    <row r="9633" spans="7:7" x14ac:dyDescent="0.3">
      <c r="G9633" s="23">
        <v>9632</v>
      </c>
    </row>
    <row r="9634" spans="7:7" x14ac:dyDescent="0.3">
      <c r="G9634" s="23">
        <v>9633</v>
      </c>
    </row>
    <row r="9635" spans="7:7" x14ac:dyDescent="0.3">
      <c r="G9635" s="23">
        <v>9634</v>
      </c>
    </row>
    <row r="9636" spans="7:7" x14ac:dyDescent="0.3">
      <c r="G9636" s="23">
        <v>9635</v>
      </c>
    </row>
    <row r="9637" spans="7:7" x14ac:dyDescent="0.3">
      <c r="G9637" s="23">
        <v>9636</v>
      </c>
    </row>
    <row r="9638" spans="7:7" x14ac:dyDescent="0.3">
      <c r="G9638" s="23">
        <v>9637</v>
      </c>
    </row>
    <row r="9639" spans="7:7" x14ac:dyDescent="0.3">
      <c r="G9639" s="23">
        <v>9638</v>
      </c>
    </row>
    <row r="9640" spans="7:7" x14ac:dyDescent="0.3">
      <c r="G9640" s="23">
        <v>9639</v>
      </c>
    </row>
    <row r="9641" spans="7:7" x14ac:dyDescent="0.3">
      <c r="G9641" s="23">
        <v>9640</v>
      </c>
    </row>
    <row r="9642" spans="7:7" x14ac:dyDescent="0.3">
      <c r="G9642" s="23">
        <v>9641</v>
      </c>
    </row>
    <row r="9643" spans="7:7" x14ac:dyDescent="0.3">
      <c r="G9643" s="23">
        <v>9642</v>
      </c>
    </row>
    <row r="9644" spans="7:7" x14ac:dyDescent="0.3">
      <c r="G9644" s="23">
        <v>9643</v>
      </c>
    </row>
    <row r="9645" spans="7:7" x14ac:dyDescent="0.3">
      <c r="G9645" s="23">
        <v>9644</v>
      </c>
    </row>
    <row r="9646" spans="7:7" x14ac:dyDescent="0.3">
      <c r="G9646" s="23">
        <v>9645</v>
      </c>
    </row>
    <row r="9647" spans="7:7" x14ac:dyDescent="0.3">
      <c r="G9647" s="23">
        <v>9646</v>
      </c>
    </row>
    <row r="9648" spans="7:7" x14ac:dyDescent="0.3">
      <c r="G9648" s="23">
        <v>9647</v>
      </c>
    </row>
    <row r="9649" spans="7:7" x14ac:dyDescent="0.3">
      <c r="G9649" s="23">
        <v>9648</v>
      </c>
    </row>
    <row r="9650" spans="7:7" x14ac:dyDescent="0.3">
      <c r="G9650" s="23">
        <v>9649</v>
      </c>
    </row>
    <row r="9651" spans="7:7" x14ac:dyDescent="0.3">
      <c r="G9651" s="23">
        <v>9650</v>
      </c>
    </row>
    <row r="9652" spans="7:7" x14ac:dyDescent="0.3">
      <c r="G9652" s="23">
        <v>9651</v>
      </c>
    </row>
    <row r="9653" spans="7:7" x14ac:dyDescent="0.3">
      <c r="G9653" s="23">
        <v>9652</v>
      </c>
    </row>
    <row r="9654" spans="7:7" x14ac:dyDescent="0.3">
      <c r="G9654" s="23">
        <v>9653</v>
      </c>
    </row>
    <row r="9655" spans="7:7" x14ac:dyDescent="0.3">
      <c r="G9655" s="23">
        <v>9654</v>
      </c>
    </row>
    <row r="9656" spans="7:7" x14ac:dyDescent="0.3">
      <c r="G9656" s="23">
        <v>9655</v>
      </c>
    </row>
    <row r="9657" spans="7:7" x14ac:dyDescent="0.3">
      <c r="G9657" s="23">
        <v>9656</v>
      </c>
    </row>
    <row r="9658" spans="7:7" x14ac:dyDescent="0.3">
      <c r="G9658" s="23">
        <v>9657</v>
      </c>
    </row>
    <row r="9659" spans="7:7" x14ac:dyDescent="0.3">
      <c r="G9659" s="23">
        <v>9658</v>
      </c>
    </row>
    <row r="9660" spans="7:7" x14ac:dyDescent="0.3">
      <c r="G9660" s="23">
        <v>9659</v>
      </c>
    </row>
    <row r="9661" spans="7:7" x14ac:dyDescent="0.3">
      <c r="G9661" s="23">
        <v>9660</v>
      </c>
    </row>
    <row r="9662" spans="7:7" x14ac:dyDescent="0.3">
      <c r="G9662" s="23">
        <v>9661</v>
      </c>
    </row>
    <row r="9663" spans="7:7" x14ac:dyDescent="0.3">
      <c r="G9663" s="23">
        <v>9662</v>
      </c>
    </row>
    <row r="9664" spans="7:7" x14ac:dyDescent="0.3">
      <c r="G9664" s="23">
        <v>9663</v>
      </c>
    </row>
    <row r="9665" spans="7:7" x14ac:dyDescent="0.3">
      <c r="G9665" s="23">
        <v>9664</v>
      </c>
    </row>
    <row r="9666" spans="7:7" x14ac:dyDescent="0.3">
      <c r="G9666" s="23">
        <v>9665</v>
      </c>
    </row>
    <row r="9667" spans="7:7" x14ac:dyDescent="0.3">
      <c r="G9667" s="23">
        <v>9666</v>
      </c>
    </row>
    <row r="9668" spans="7:7" x14ac:dyDescent="0.3">
      <c r="G9668" s="23">
        <v>9667</v>
      </c>
    </row>
    <row r="9669" spans="7:7" x14ac:dyDescent="0.3">
      <c r="G9669" s="23">
        <v>9668</v>
      </c>
    </row>
    <row r="9670" spans="7:7" x14ac:dyDescent="0.3">
      <c r="G9670" s="23">
        <v>9669</v>
      </c>
    </row>
    <row r="9671" spans="7:7" x14ac:dyDescent="0.3">
      <c r="G9671" s="23">
        <v>9670</v>
      </c>
    </row>
    <row r="9672" spans="7:7" x14ac:dyDescent="0.3">
      <c r="G9672" s="23">
        <v>9671</v>
      </c>
    </row>
    <row r="9673" spans="7:7" x14ac:dyDescent="0.3">
      <c r="G9673" s="23">
        <v>9672</v>
      </c>
    </row>
    <row r="9674" spans="7:7" x14ac:dyDescent="0.3">
      <c r="G9674" s="23">
        <v>9673</v>
      </c>
    </row>
    <row r="9675" spans="7:7" x14ac:dyDescent="0.3">
      <c r="G9675" s="23">
        <v>9674</v>
      </c>
    </row>
    <row r="9676" spans="7:7" x14ac:dyDescent="0.3">
      <c r="G9676" s="23">
        <v>9675</v>
      </c>
    </row>
    <row r="9677" spans="7:7" x14ac:dyDescent="0.3">
      <c r="G9677" s="23">
        <v>9676</v>
      </c>
    </row>
    <row r="9678" spans="7:7" x14ac:dyDescent="0.3">
      <c r="G9678" s="23">
        <v>9677</v>
      </c>
    </row>
    <row r="9679" spans="7:7" x14ac:dyDescent="0.3">
      <c r="G9679" s="23">
        <v>9678</v>
      </c>
    </row>
    <row r="9680" spans="7:7" x14ac:dyDescent="0.3">
      <c r="G9680" s="23">
        <v>9679</v>
      </c>
    </row>
    <row r="9681" spans="7:7" x14ac:dyDescent="0.3">
      <c r="G9681" s="23">
        <v>9680</v>
      </c>
    </row>
    <row r="9682" spans="7:7" x14ac:dyDescent="0.3">
      <c r="G9682" s="23">
        <v>9681</v>
      </c>
    </row>
    <row r="9683" spans="7:7" x14ac:dyDescent="0.3">
      <c r="G9683" s="23">
        <v>9682</v>
      </c>
    </row>
    <row r="9684" spans="7:7" x14ac:dyDescent="0.3">
      <c r="G9684" s="23">
        <v>9683</v>
      </c>
    </row>
    <row r="9685" spans="7:7" x14ac:dyDescent="0.3">
      <c r="G9685" s="23">
        <v>9684</v>
      </c>
    </row>
    <row r="9686" spans="7:7" x14ac:dyDescent="0.3">
      <c r="G9686" s="23">
        <v>9685</v>
      </c>
    </row>
    <row r="9687" spans="7:7" x14ac:dyDescent="0.3">
      <c r="G9687" s="23">
        <v>9686</v>
      </c>
    </row>
    <row r="9688" spans="7:7" x14ac:dyDescent="0.3">
      <c r="G9688" s="23">
        <v>9687</v>
      </c>
    </row>
    <row r="9689" spans="7:7" x14ac:dyDescent="0.3">
      <c r="G9689" s="23">
        <v>9688</v>
      </c>
    </row>
    <row r="9690" spans="7:7" x14ac:dyDescent="0.3">
      <c r="G9690" s="23">
        <v>9689</v>
      </c>
    </row>
    <row r="9691" spans="7:7" x14ac:dyDescent="0.3">
      <c r="G9691" s="23">
        <v>9690</v>
      </c>
    </row>
    <row r="9692" spans="7:7" x14ac:dyDescent="0.3">
      <c r="G9692" s="23">
        <v>9691</v>
      </c>
    </row>
    <row r="9693" spans="7:7" x14ac:dyDescent="0.3">
      <c r="G9693" s="23">
        <v>9692</v>
      </c>
    </row>
    <row r="9694" spans="7:7" x14ac:dyDescent="0.3">
      <c r="G9694" s="23">
        <v>9693</v>
      </c>
    </row>
    <row r="9695" spans="7:7" x14ac:dyDescent="0.3">
      <c r="G9695" s="23">
        <v>9694</v>
      </c>
    </row>
    <row r="9696" spans="7:7" x14ac:dyDescent="0.3">
      <c r="G9696" s="23">
        <v>9695</v>
      </c>
    </row>
    <row r="9697" spans="7:7" x14ac:dyDescent="0.3">
      <c r="G9697" s="23">
        <v>9696</v>
      </c>
    </row>
    <row r="9698" spans="7:7" x14ac:dyDescent="0.3">
      <c r="G9698" s="23">
        <v>9697</v>
      </c>
    </row>
    <row r="9699" spans="7:7" x14ac:dyDescent="0.3">
      <c r="G9699" s="23">
        <v>9698</v>
      </c>
    </row>
    <row r="9700" spans="7:7" x14ac:dyDescent="0.3">
      <c r="G9700" s="23">
        <v>9699</v>
      </c>
    </row>
    <row r="9701" spans="7:7" x14ac:dyDescent="0.3">
      <c r="G9701" s="23">
        <v>9700</v>
      </c>
    </row>
    <row r="9702" spans="7:7" x14ac:dyDescent="0.3">
      <c r="G9702" s="23">
        <v>9701</v>
      </c>
    </row>
    <row r="9703" spans="7:7" x14ac:dyDescent="0.3">
      <c r="G9703" s="23">
        <v>9702</v>
      </c>
    </row>
    <row r="9704" spans="7:7" x14ac:dyDescent="0.3">
      <c r="G9704" s="23">
        <v>9703</v>
      </c>
    </row>
    <row r="9705" spans="7:7" x14ac:dyDescent="0.3">
      <c r="G9705" s="23">
        <v>9704</v>
      </c>
    </row>
    <row r="9706" spans="7:7" x14ac:dyDescent="0.3">
      <c r="G9706" s="23">
        <v>9705</v>
      </c>
    </row>
    <row r="9707" spans="7:7" x14ac:dyDescent="0.3">
      <c r="G9707" s="23">
        <v>9706</v>
      </c>
    </row>
    <row r="9708" spans="7:7" x14ac:dyDescent="0.3">
      <c r="G9708" s="23">
        <v>9707</v>
      </c>
    </row>
    <row r="9709" spans="7:7" x14ac:dyDescent="0.3">
      <c r="G9709" s="23">
        <v>9708</v>
      </c>
    </row>
    <row r="9710" spans="7:7" x14ac:dyDescent="0.3">
      <c r="G9710" s="23">
        <v>9709</v>
      </c>
    </row>
    <row r="9711" spans="7:7" x14ac:dyDescent="0.3">
      <c r="G9711" s="23">
        <v>9710</v>
      </c>
    </row>
    <row r="9712" spans="7:7" x14ac:dyDescent="0.3">
      <c r="G9712" s="23">
        <v>9711</v>
      </c>
    </row>
    <row r="9713" spans="7:7" x14ac:dyDescent="0.3">
      <c r="G9713" s="23">
        <v>9712</v>
      </c>
    </row>
    <row r="9714" spans="7:7" x14ac:dyDescent="0.3">
      <c r="G9714" s="23">
        <v>9713</v>
      </c>
    </row>
    <row r="9715" spans="7:7" x14ac:dyDescent="0.3">
      <c r="G9715" s="23">
        <v>9714</v>
      </c>
    </row>
    <row r="9716" spans="7:7" x14ac:dyDescent="0.3">
      <c r="G9716" s="23">
        <v>9715</v>
      </c>
    </row>
    <row r="9717" spans="7:7" x14ac:dyDescent="0.3">
      <c r="G9717" s="23">
        <v>9716</v>
      </c>
    </row>
    <row r="9718" spans="7:7" x14ac:dyDescent="0.3">
      <c r="G9718" s="23">
        <v>9717</v>
      </c>
    </row>
    <row r="9719" spans="7:7" x14ac:dyDescent="0.3">
      <c r="G9719" s="23">
        <v>9718</v>
      </c>
    </row>
    <row r="9720" spans="7:7" x14ac:dyDescent="0.3">
      <c r="G9720" s="23">
        <v>9719</v>
      </c>
    </row>
    <row r="9721" spans="7:7" x14ac:dyDescent="0.3">
      <c r="G9721" s="23">
        <v>9720</v>
      </c>
    </row>
    <row r="9722" spans="7:7" x14ac:dyDescent="0.3">
      <c r="G9722" s="23">
        <v>9721</v>
      </c>
    </row>
    <row r="9723" spans="7:7" x14ac:dyDescent="0.3">
      <c r="G9723" s="23">
        <v>9722</v>
      </c>
    </row>
    <row r="9724" spans="7:7" x14ac:dyDescent="0.3">
      <c r="G9724" s="23">
        <v>9723</v>
      </c>
    </row>
    <row r="9725" spans="7:7" x14ac:dyDescent="0.3">
      <c r="G9725" s="23">
        <v>9724</v>
      </c>
    </row>
    <row r="9726" spans="7:7" x14ac:dyDescent="0.3">
      <c r="G9726" s="23">
        <v>9725</v>
      </c>
    </row>
    <row r="9727" spans="7:7" x14ac:dyDescent="0.3">
      <c r="G9727" s="23">
        <v>9726</v>
      </c>
    </row>
    <row r="9728" spans="7:7" x14ac:dyDescent="0.3">
      <c r="G9728" s="23">
        <v>9727</v>
      </c>
    </row>
    <row r="9729" spans="7:7" x14ac:dyDescent="0.3">
      <c r="G9729" s="23">
        <v>9728</v>
      </c>
    </row>
    <row r="9730" spans="7:7" x14ac:dyDescent="0.3">
      <c r="G9730" s="23">
        <v>9729</v>
      </c>
    </row>
    <row r="9731" spans="7:7" x14ac:dyDescent="0.3">
      <c r="G9731" s="23">
        <v>9730</v>
      </c>
    </row>
    <row r="9732" spans="7:7" x14ac:dyDescent="0.3">
      <c r="G9732" s="23">
        <v>9731</v>
      </c>
    </row>
    <row r="9733" spans="7:7" x14ac:dyDescent="0.3">
      <c r="G9733" s="23">
        <v>9732</v>
      </c>
    </row>
    <row r="9734" spans="7:7" x14ac:dyDescent="0.3">
      <c r="G9734" s="23">
        <v>9733</v>
      </c>
    </row>
    <row r="9735" spans="7:7" x14ac:dyDescent="0.3">
      <c r="G9735" s="23">
        <v>9734</v>
      </c>
    </row>
    <row r="9736" spans="7:7" x14ac:dyDescent="0.3">
      <c r="G9736" s="23">
        <v>9735</v>
      </c>
    </row>
    <row r="9737" spans="7:7" x14ac:dyDescent="0.3">
      <c r="G9737" s="23">
        <v>9736</v>
      </c>
    </row>
    <row r="9738" spans="7:7" x14ac:dyDescent="0.3">
      <c r="G9738" s="23">
        <v>9737</v>
      </c>
    </row>
    <row r="9739" spans="7:7" x14ac:dyDescent="0.3">
      <c r="G9739" s="23">
        <v>9738</v>
      </c>
    </row>
    <row r="9740" spans="7:7" x14ac:dyDescent="0.3">
      <c r="G9740" s="23">
        <v>9739</v>
      </c>
    </row>
    <row r="9741" spans="7:7" x14ac:dyDescent="0.3">
      <c r="G9741" s="23">
        <v>9740</v>
      </c>
    </row>
    <row r="9742" spans="7:7" x14ac:dyDescent="0.3">
      <c r="G9742" s="23">
        <v>9741</v>
      </c>
    </row>
    <row r="9743" spans="7:7" x14ac:dyDescent="0.3">
      <c r="G9743" s="23">
        <v>9742</v>
      </c>
    </row>
    <row r="9744" spans="7:7" x14ac:dyDescent="0.3">
      <c r="G9744" s="23">
        <v>9743</v>
      </c>
    </row>
    <row r="9745" spans="7:7" x14ac:dyDescent="0.3">
      <c r="G9745" s="23">
        <v>9744</v>
      </c>
    </row>
    <row r="9746" spans="7:7" x14ac:dyDescent="0.3">
      <c r="G9746" s="23">
        <v>9745</v>
      </c>
    </row>
    <row r="9747" spans="7:7" x14ac:dyDescent="0.3">
      <c r="G9747" s="23">
        <v>9746</v>
      </c>
    </row>
    <row r="9748" spans="7:7" x14ac:dyDescent="0.3">
      <c r="G9748" s="23">
        <v>9747</v>
      </c>
    </row>
    <row r="9749" spans="7:7" x14ac:dyDescent="0.3">
      <c r="G9749" s="23">
        <v>9748</v>
      </c>
    </row>
    <row r="9750" spans="7:7" x14ac:dyDescent="0.3">
      <c r="G9750" s="23">
        <v>9749</v>
      </c>
    </row>
    <row r="9751" spans="7:7" x14ac:dyDescent="0.3">
      <c r="G9751" s="23">
        <v>9750</v>
      </c>
    </row>
    <row r="9752" spans="7:7" x14ac:dyDescent="0.3">
      <c r="G9752" s="23">
        <v>9751</v>
      </c>
    </row>
    <row r="9753" spans="7:7" x14ac:dyDescent="0.3">
      <c r="G9753" s="23">
        <v>9752</v>
      </c>
    </row>
    <row r="9754" spans="7:7" x14ac:dyDescent="0.3">
      <c r="G9754" s="23">
        <v>9753</v>
      </c>
    </row>
    <row r="9755" spans="7:7" x14ac:dyDescent="0.3">
      <c r="G9755" s="23">
        <v>9754</v>
      </c>
    </row>
    <row r="9756" spans="7:7" x14ac:dyDescent="0.3">
      <c r="G9756" s="23">
        <v>9755</v>
      </c>
    </row>
    <row r="9757" spans="7:7" x14ac:dyDescent="0.3">
      <c r="G9757" s="23">
        <v>9756</v>
      </c>
    </row>
    <row r="9758" spans="7:7" x14ac:dyDescent="0.3">
      <c r="G9758" s="23">
        <v>9757</v>
      </c>
    </row>
    <row r="9759" spans="7:7" x14ac:dyDescent="0.3">
      <c r="G9759" s="23">
        <v>9758</v>
      </c>
    </row>
    <row r="9760" spans="7:7" x14ac:dyDescent="0.3">
      <c r="G9760" s="23">
        <v>9759</v>
      </c>
    </row>
    <row r="9761" spans="7:7" x14ac:dyDescent="0.3">
      <c r="G9761" s="23">
        <v>9760</v>
      </c>
    </row>
    <row r="9762" spans="7:7" x14ac:dyDescent="0.3">
      <c r="G9762" s="23">
        <v>9761</v>
      </c>
    </row>
    <row r="9763" spans="7:7" x14ac:dyDescent="0.3">
      <c r="G9763" s="23">
        <v>9762</v>
      </c>
    </row>
    <row r="9764" spans="7:7" x14ac:dyDescent="0.3">
      <c r="G9764" s="23">
        <v>9763</v>
      </c>
    </row>
    <row r="9765" spans="7:7" x14ac:dyDescent="0.3">
      <c r="G9765" s="23">
        <v>9764</v>
      </c>
    </row>
    <row r="9766" spans="7:7" x14ac:dyDescent="0.3">
      <c r="G9766" s="23">
        <v>9765</v>
      </c>
    </row>
    <row r="9767" spans="7:7" x14ac:dyDescent="0.3">
      <c r="G9767" s="23">
        <v>9766</v>
      </c>
    </row>
    <row r="9768" spans="7:7" x14ac:dyDescent="0.3">
      <c r="G9768" s="23">
        <v>9767</v>
      </c>
    </row>
    <row r="9769" spans="7:7" x14ac:dyDescent="0.3">
      <c r="G9769" s="23">
        <v>9768</v>
      </c>
    </row>
    <row r="9770" spans="7:7" x14ac:dyDescent="0.3">
      <c r="G9770" s="23">
        <v>9769</v>
      </c>
    </row>
    <row r="9771" spans="7:7" x14ac:dyDescent="0.3">
      <c r="G9771" s="23">
        <v>9770</v>
      </c>
    </row>
    <row r="9772" spans="7:7" x14ac:dyDescent="0.3">
      <c r="G9772" s="23">
        <v>9771</v>
      </c>
    </row>
    <row r="9773" spans="7:7" x14ac:dyDescent="0.3">
      <c r="G9773" s="23">
        <v>9772</v>
      </c>
    </row>
    <row r="9774" spans="7:7" x14ac:dyDescent="0.3">
      <c r="G9774" s="23">
        <v>9773</v>
      </c>
    </row>
    <row r="9775" spans="7:7" x14ac:dyDescent="0.3">
      <c r="G9775" s="23">
        <v>9774</v>
      </c>
    </row>
    <row r="9776" spans="7:7" x14ac:dyDescent="0.3">
      <c r="G9776" s="23">
        <v>9775</v>
      </c>
    </row>
    <row r="9777" spans="7:7" x14ac:dyDescent="0.3">
      <c r="G9777" s="23">
        <v>9776</v>
      </c>
    </row>
    <row r="9778" spans="7:7" x14ac:dyDescent="0.3">
      <c r="G9778" s="23">
        <v>9777</v>
      </c>
    </row>
    <row r="9779" spans="7:7" x14ac:dyDescent="0.3">
      <c r="G9779" s="23">
        <v>9778</v>
      </c>
    </row>
    <row r="9780" spans="7:7" x14ac:dyDescent="0.3">
      <c r="G9780" s="23">
        <v>9779</v>
      </c>
    </row>
    <row r="9781" spans="7:7" x14ac:dyDescent="0.3">
      <c r="G9781" s="23">
        <v>9780</v>
      </c>
    </row>
    <row r="9782" spans="7:7" x14ac:dyDescent="0.3">
      <c r="G9782" s="23">
        <v>9781</v>
      </c>
    </row>
    <row r="9783" spans="7:7" x14ac:dyDescent="0.3">
      <c r="G9783" s="23">
        <v>9782</v>
      </c>
    </row>
    <row r="9784" spans="7:7" x14ac:dyDescent="0.3">
      <c r="G9784" s="23">
        <v>9783</v>
      </c>
    </row>
    <row r="9785" spans="7:7" x14ac:dyDescent="0.3">
      <c r="G9785" s="23">
        <v>9784</v>
      </c>
    </row>
    <row r="9786" spans="7:7" x14ac:dyDescent="0.3">
      <c r="G9786" s="23">
        <v>9785</v>
      </c>
    </row>
    <row r="9787" spans="7:7" x14ac:dyDescent="0.3">
      <c r="G9787" s="23">
        <v>9786</v>
      </c>
    </row>
    <row r="9788" spans="7:7" x14ac:dyDescent="0.3">
      <c r="G9788" s="23">
        <v>9787</v>
      </c>
    </row>
    <row r="9789" spans="7:7" x14ac:dyDescent="0.3">
      <c r="G9789" s="23">
        <v>9788</v>
      </c>
    </row>
    <row r="9790" spans="7:7" x14ac:dyDescent="0.3">
      <c r="G9790" s="23">
        <v>9789</v>
      </c>
    </row>
    <row r="9791" spans="7:7" x14ac:dyDescent="0.3">
      <c r="G9791" s="23">
        <v>9790</v>
      </c>
    </row>
    <row r="9792" spans="7:7" x14ac:dyDescent="0.3">
      <c r="G9792" s="23">
        <v>9791</v>
      </c>
    </row>
    <row r="9793" spans="7:7" x14ac:dyDescent="0.3">
      <c r="G9793" s="23">
        <v>9792</v>
      </c>
    </row>
    <row r="9794" spans="7:7" x14ac:dyDescent="0.3">
      <c r="G9794" s="23">
        <v>9793</v>
      </c>
    </row>
    <row r="9795" spans="7:7" x14ac:dyDescent="0.3">
      <c r="G9795" s="23">
        <v>9794</v>
      </c>
    </row>
    <row r="9796" spans="7:7" x14ac:dyDescent="0.3">
      <c r="G9796" s="23">
        <v>9795</v>
      </c>
    </row>
    <row r="9797" spans="7:7" x14ac:dyDescent="0.3">
      <c r="G9797" s="23">
        <v>9796</v>
      </c>
    </row>
    <row r="9798" spans="7:7" x14ac:dyDescent="0.3">
      <c r="G9798" s="23">
        <v>9797</v>
      </c>
    </row>
    <row r="9799" spans="7:7" x14ac:dyDescent="0.3">
      <c r="G9799" s="23">
        <v>9798</v>
      </c>
    </row>
    <row r="9800" spans="7:7" x14ac:dyDescent="0.3">
      <c r="G9800" s="23">
        <v>9799</v>
      </c>
    </row>
    <row r="9801" spans="7:7" x14ac:dyDescent="0.3">
      <c r="G9801" s="23">
        <v>9800</v>
      </c>
    </row>
    <row r="9802" spans="7:7" x14ac:dyDescent="0.3">
      <c r="G9802" s="23">
        <v>9801</v>
      </c>
    </row>
    <row r="9803" spans="7:7" x14ac:dyDescent="0.3">
      <c r="G9803" s="23">
        <v>9802</v>
      </c>
    </row>
    <row r="9804" spans="7:7" x14ac:dyDescent="0.3">
      <c r="G9804" s="23">
        <v>9803</v>
      </c>
    </row>
    <row r="9805" spans="7:7" x14ac:dyDescent="0.3">
      <c r="G9805" s="23">
        <v>9804</v>
      </c>
    </row>
    <row r="9806" spans="7:7" x14ac:dyDescent="0.3">
      <c r="G9806" s="23">
        <v>9805</v>
      </c>
    </row>
    <row r="9807" spans="7:7" x14ac:dyDescent="0.3">
      <c r="G9807" s="23">
        <v>9806</v>
      </c>
    </row>
    <row r="9808" spans="7:7" x14ac:dyDescent="0.3">
      <c r="G9808" s="23">
        <v>9807</v>
      </c>
    </row>
    <row r="9809" spans="7:7" x14ac:dyDescent="0.3">
      <c r="G9809" s="23">
        <v>9808</v>
      </c>
    </row>
    <row r="9810" spans="7:7" x14ac:dyDescent="0.3">
      <c r="G9810" s="23">
        <v>9809</v>
      </c>
    </row>
    <row r="9811" spans="7:7" x14ac:dyDescent="0.3">
      <c r="G9811" s="23">
        <v>9810</v>
      </c>
    </row>
    <row r="9812" spans="7:7" x14ac:dyDescent="0.3">
      <c r="G9812" s="23">
        <v>9811</v>
      </c>
    </row>
    <row r="9813" spans="7:7" x14ac:dyDescent="0.3">
      <c r="G9813" s="23">
        <v>9812</v>
      </c>
    </row>
    <row r="9814" spans="7:7" x14ac:dyDescent="0.3">
      <c r="G9814" s="23">
        <v>9813</v>
      </c>
    </row>
    <row r="9815" spans="7:7" x14ac:dyDescent="0.3">
      <c r="G9815" s="23">
        <v>9814</v>
      </c>
    </row>
    <row r="9816" spans="7:7" x14ac:dyDescent="0.3">
      <c r="G9816" s="23">
        <v>9815</v>
      </c>
    </row>
    <row r="9817" spans="7:7" x14ac:dyDescent="0.3">
      <c r="G9817" s="23">
        <v>9816</v>
      </c>
    </row>
    <row r="9818" spans="7:7" x14ac:dyDescent="0.3">
      <c r="G9818" s="23">
        <v>9817</v>
      </c>
    </row>
    <row r="9819" spans="7:7" x14ac:dyDescent="0.3">
      <c r="G9819" s="23">
        <v>9818</v>
      </c>
    </row>
    <row r="9820" spans="7:7" x14ac:dyDescent="0.3">
      <c r="G9820" s="23">
        <v>9819</v>
      </c>
    </row>
    <row r="9821" spans="7:7" x14ac:dyDescent="0.3">
      <c r="G9821" s="23">
        <v>9820</v>
      </c>
    </row>
    <row r="9822" spans="7:7" x14ac:dyDescent="0.3">
      <c r="G9822" s="23">
        <v>9821</v>
      </c>
    </row>
    <row r="9823" spans="7:7" x14ac:dyDescent="0.3">
      <c r="G9823" s="23">
        <v>9822</v>
      </c>
    </row>
    <row r="9824" spans="7:7" x14ac:dyDescent="0.3">
      <c r="G9824" s="23">
        <v>9823</v>
      </c>
    </row>
    <row r="9825" spans="7:7" x14ac:dyDescent="0.3">
      <c r="G9825" s="23">
        <v>9824</v>
      </c>
    </row>
    <row r="9826" spans="7:7" x14ac:dyDescent="0.3">
      <c r="G9826" s="23">
        <v>9825</v>
      </c>
    </row>
    <row r="9827" spans="7:7" x14ac:dyDescent="0.3">
      <c r="G9827" s="23">
        <v>9826</v>
      </c>
    </row>
    <row r="9828" spans="7:7" x14ac:dyDescent="0.3">
      <c r="G9828" s="23">
        <v>9827</v>
      </c>
    </row>
    <row r="9829" spans="7:7" x14ac:dyDescent="0.3">
      <c r="G9829" s="23">
        <v>9828</v>
      </c>
    </row>
    <row r="9830" spans="7:7" x14ac:dyDescent="0.3">
      <c r="G9830" s="23">
        <v>9829</v>
      </c>
    </row>
    <row r="9831" spans="7:7" x14ac:dyDescent="0.3">
      <c r="G9831" s="23">
        <v>9830</v>
      </c>
    </row>
    <row r="9832" spans="7:7" x14ac:dyDescent="0.3">
      <c r="G9832" s="23">
        <v>9831</v>
      </c>
    </row>
    <row r="9833" spans="7:7" x14ac:dyDescent="0.3">
      <c r="G9833" s="23">
        <v>9832</v>
      </c>
    </row>
    <row r="9834" spans="7:7" x14ac:dyDescent="0.3">
      <c r="G9834" s="23">
        <v>9833</v>
      </c>
    </row>
    <row r="9835" spans="7:7" x14ac:dyDescent="0.3">
      <c r="G9835" s="23">
        <v>9834</v>
      </c>
    </row>
    <row r="9836" spans="7:7" x14ac:dyDescent="0.3">
      <c r="G9836" s="23">
        <v>9835</v>
      </c>
    </row>
    <row r="9837" spans="7:7" x14ac:dyDescent="0.3">
      <c r="G9837" s="23">
        <v>9836</v>
      </c>
    </row>
    <row r="9838" spans="7:7" x14ac:dyDescent="0.3">
      <c r="G9838" s="23">
        <v>9837</v>
      </c>
    </row>
    <row r="9839" spans="7:7" x14ac:dyDescent="0.3">
      <c r="G9839" s="23">
        <v>9838</v>
      </c>
    </row>
    <row r="9840" spans="7:7" x14ac:dyDescent="0.3">
      <c r="G9840" s="23">
        <v>9839</v>
      </c>
    </row>
    <row r="9841" spans="7:7" x14ac:dyDescent="0.3">
      <c r="G9841" s="23">
        <v>9840</v>
      </c>
    </row>
    <row r="9842" spans="7:7" x14ac:dyDescent="0.3">
      <c r="G9842" s="23">
        <v>9841</v>
      </c>
    </row>
    <row r="9843" spans="7:7" x14ac:dyDescent="0.3">
      <c r="G9843" s="23">
        <v>9842</v>
      </c>
    </row>
    <row r="9844" spans="7:7" x14ac:dyDescent="0.3">
      <c r="G9844" s="23">
        <v>9843</v>
      </c>
    </row>
    <row r="9845" spans="7:7" x14ac:dyDescent="0.3">
      <c r="G9845" s="23">
        <v>9844</v>
      </c>
    </row>
    <row r="9846" spans="7:7" x14ac:dyDescent="0.3">
      <c r="G9846" s="23">
        <v>9845</v>
      </c>
    </row>
    <row r="9847" spans="7:7" x14ac:dyDescent="0.3">
      <c r="G9847" s="23">
        <v>9846</v>
      </c>
    </row>
    <row r="9848" spans="7:7" x14ac:dyDescent="0.3">
      <c r="G9848" s="23">
        <v>9847</v>
      </c>
    </row>
    <row r="9849" spans="7:7" x14ac:dyDescent="0.3">
      <c r="G9849" s="23">
        <v>9848</v>
      </c>
    </row>
    <row r="9850" spans="7:7" x14ac:dyDescent="0.3">
      <c r="G9850" s="23">
        <v>9849</v>
      </c>
    </row>
    <row r="9851" spans="7:7" x14ac:dyDescent="0.3">
      <c r="G9851" s="23">
        <v>9850</v>
      </c>
    </row>
    <row r="9852" spans="7:7" x14ac:dyDescent="0.3">
      <c r="G9852" s="23">
        <v>9851</v>
      </c>
    </row>
    <row r="9853" spans="7:7" x14ac:dyDescent="0.3">
      <c r="G9853" s="23">
        <v>9852</v>
      </c>
    </row>
    <row r="9854" spans="7:7" x14ac:dyDescent="0.3">
      <c r="G9854" s="23">
        <v>9853</v>
      </c>
    </row>
    <row r="9855" spans="7:7" x14ac:dyDescent="0.3">
      <c r="G9855" s="23">
        <v>9854</v>
      </c>
    </row>
    <row r="9856" spans="7:7" x14ac:dyDescent="0.3">
      <c r="G9856" s="23">
        <v>9855</v>
      </c>
    </row>
    <row r="9857" spans="7:7" x14ac:dyDescent="0.3">
      <c r="G9857" s="23">
        <v>9856</v>
      </c>
    </row>
    <row r="9858" spans="7:7" x14ac:dyDescent="0.3">
      <c r="G9858" s="23">
        <v>9857</v>
      </c>
    </row>
    <row r="9859" spans="7:7" x14ac:dyDescent="0.3">
      <c r="G9859" s="23">
        <v>9858</v>
      </c>
    </row>
    <row r="9860" spans="7:7" x14ac:dyDescent="0.3">
      <c r="G9860" s="23">
        <v>9859</v>
      </c>
    </row>
    <row r="9861" spans="7:7" x14ac:dyDescent="0.3">
      <c r="G9861" s="23">
        <v>9860</v>
      </c>
    </row>
    <row r="9862" spans="7:7" x14ac:dyDescent="0.3">
      <c r="G9862" s="23">
        <v>9861</v>
      </c>
    </row>
    <row r="9863" spans="7:7" x14ac:dyDescent="0.3">
      <c r="G9863" s="23">
        <v>9862</v>
      </c>
    </row>
    <row r="9864" spans="7:7" x14ac:dyDescent="0.3">
      <c r="G9864" s="23">
        <v>9863</v>
      </c>
    </row>
    <row r="9865" spans="7:7" x14ac:dyDescent="0.3">
      <c r="G9865" s="23">
        <v>9864</v>
      </c>
    </row>
    <row r="9866" spans="7:7" x14ac:dyDescent="0.3">
      <c r="G9866" s="23">
        <v>9865</v>
      </c>
    </row>
    <row r="9867" spans="7:7" x14ac:dyDescent="0.3">
      <c r="G9867" s="23">
        <v>9866</v>
      </c>
    </row>
    <row r="9868" spans="7:7" x14ac:dyDescent="0.3">
      <c r="G9868" s="23">
        <v>9867</v>
      </c>
    </row>
    <row r="9869" spans="7:7" x14ac:dyDescent="0.3">
      <c r="G9869" s="23">
        <v>9868</v>
      </c>
    </row>
    <row r="9870" spans="7:7" x14ac:dyDescent="0.3">
      <c r="G9870" s="23">
        <v>9869</v>
      </c>
    </row>
    <row r="9871" spans="7:7" x14ac:dyDescent="0.3">
      <c r="G9871" s="23">
        <v>9870</v>
      </c>
    </row>
    <row r="9872" spans="7:7" x14ac:dyDescent="0.3">
      <c r="G9872" s="23">
        <v>9871</v>
      </c>
    </row>
    <row r="9873" spans="7:7" x14ac:dyDescent="0.3">
      <c r="G9873" s="23">
        <v>9872</v>
      </c>
    </row>
    <row r="9874" spans="7:7" x14ac:dyDescent="0.3">
      <c r="G9874" s="23">
        <v>9873</v>
      </c>
    </row>
    <row r="9875" spans="7:7" x14ac:dyDescent="0.3">
      <c r="G9875" s="23">
        <v>9874</v>
      </c>
    </row>
    <row r="9876" spans="7:7" x14ac:dyDescent="0.3">
      <c r="G9876" s="23">
        <v>9875</v>
      </c>
    </row>
    <row r="9877" spans="7:7" x14ac:dyDescent="0.3">
      <c r="G9877" s="23">
        <v>9876</v>
      </c>
    </row>
    <row r="9878" spans="7:7" x14ac:dyDescent="0.3">
      <c r="G9878" s="23">
        <v>9877</v>
      </c>
    </row>
    <row r="9879" spans="7:7" x14ac:dyDescent="0.3">
      <c r="G9879" s="23">
        <v>9878</v>
      </c>
    </row>
    <row r="9880" spans="7:7" x14ac:dyDescent="0.3">
      <c r="G9880" s="23">
        <v>9879</v>
      </c>
    </row>
    <row r="9881" spans="7:7" x14ac:dyDescent="0.3">
      <c r="G9881" s="23">
        <v>9880</v>
      </c>
    </row>
    <row r="9882" spans="7:7" x14ac:dyDescent="0.3">
      <c r="G9882" s="23">
        <v>9881</v>
      </c>
    </row>
    <row r="9883" spans="7:7" x14ac:dyDescent="0.3">
      <c r="G9883" s="23">
        <v>9882</v>
      </c>
    </row>
    <row r="9884" spans="7:7" x14ac:dyDescent="0.3">
      <c r="G9884" s="23">
        <v>9883</v>
      </c>
    </row>
    <row r="9885" spans="7:7" x14ac:dyDescent="0.3">
      <c r="G9885" s="23">
        <v>9884</v>
      </c>
    </row>
    <row r="9886" spans="7:7" x14ac:dyDescent="0.3">
      <c r="G9886" s="23">
        <v>9885</v>
      </c>
    </row>
    <row r="9887" spans="7:7" x14ac:dyDescent="0.3">
      <c r="G9887" s="23">
        <v>9886</v>
      </c>
    </row>
    <row r="9888" spans="7:7" x14ac:dyDescent="0.3">
      <c r="G9888" s="23">
        <v>9887</v>
      </c>
    </row>
    <row r="9889" spans="7:7" x14ac:dyDescent="0.3">
      <c r="G9889" s="23">
        <v>9888</v>
      </c>
    </row>
    <row r="9890" spans="7:7" x14ac:dyDescent="0.3">
      <c r="G9890" s="23">
        <v>9889</v>
      </c>
    </row>
    <row r="9891" spans="7:7" x14ac:dyDescent="0.3">
      <c r="G9891" s="23">
        <v>9890</v>
      </c>
    </row>
    <row r="9892" spans="7:7" x14ac:dyDescent="0.3">
      <c r="G9892" s="23">
        <v>9891</v>
      </c>
    </row>
    <row r="9893" spans="7:7" x14ac:dyDescent="0.3">
      <c r="G9893" s="23">
        <v>9892</v>
      </c>
    </row>
    <row r="9894" spans="7:7" x14ac:dyDescent="0.3">
      <c r="G9894" s="23">
        <v>9893</v>
      </c>
    </row>
    <row r="9895" spans="7:7" x14ac:dyDescent="0.3">
      <c r="G9895" s="23">
        <v>9894</v>
      </c>
    </row>
    <row r="9896" spans="7:7" x14ac:dyDescent="0.3">
      <c r="G9896" s="23">
        <v>9895</v>
      </c>
    </row>
    <row r="9897" spans="7:7" x14ac:dyDescent="0.3">
      <c r="G9897" s="23">
        <v>9896</v>
      </c>
    </row>
    <row r="9898" spans="7:7" x14ac:dyDescent="0.3">
      <c r="G9898" s="23">
        <v>9897</v>
      </c>
    </row>
    <row r="9899" spans="7:7" x14ac:dyDescent="0.3">
      <c r="G9899" s="23">
        <v>9898</v>
      </c>
    </row>
    <row r="9900" spans="7:7" x14ac:dyDescent="0.3">
      <c r="G9900" s="23">
        <v>9899</v>
      </c>
    </row>
    <row r="9901" spans="7:7" x14ac:dyDescent="0.3">
      <c r="G9901" s="23">
        <v>9900</v>
      </c>
    </row>
    <row r="9902" spans="7:7" x14ac:dyDescent="0.3">
      <c r="G9902" s="23">
        <v>9901</v>
      </c>
    </row>
    <row r="9903" spans="7:7" x14ac:dyDescent="0.3">
      <c r="G9903" s="23">
        <v>9902</v>
      </c>
    </row>
    <row r="9904" spans="7:7" x14ac:dyDescent="0.3">
      <c r="G9904" s="23">
        <v>9903</v>
      </c>
    </row>
    <row r="9905" spans="7:7" x14ac:dyDescent="0.3">
      <c r="G9905" s="23">
        <v>9904</v>
      </c>
    </row>
    <row r="9906" spans="7:7" x14ac:dyDescent="0.3">
      <c r="G9906" s="23">
        <v>9905</v>
      </c>
    </row>
    <row r="9907" spans="7:7" x14ac:dyDescent="0.3">
      <c r="G9907" s="23">
        <v>9906</v>
      </c>
    </row>
    <row r="9908" spans="7:7" x14ac:dyDescent="0.3">
      <c r="G9908" s="23">
        <v>9907</v>
      </c>
    </row>
    <row r="9909" spans="7:7" x14ac:dyDescent="0.3">
      <c r="G9909" s="23">
        <v>9908</v>
      </c>
    </row>
    <row r="9910" spans="7:7" x14ac:dyDescent="0.3">
      <c r="G9910" s="23">
        <v>9909</v>
      </c>
    </row>
    <row r="9911" spans="7:7" x14ac:dyDescent="0.3">
      <c r="G9911" s="23">
        <v>9910</v>
      </c>
    </row>
    <row r="9912" spans="7:7" x14ac:dyDescent="0.3">
      <c r="G9912" s="23">
        <v>9911</v>
      </c>
    </row>
    <row r="9913" spans="7:7" x14ac:dyDescent="0.3">
      <c r="G9913" s="23">
        <v>9912</v>
      </c>
    </row>
    <row r="9914" spans="7:7" x14ac:dyDescent="0.3">
      <c r="G9914" s="23">
        <v>9913</v>
      </c>
    </row>
    <row r="9915" spans="7:7" x14ac:dyDescent="0.3">
      <c r="G9915" s="23">
        <v>9914</v>
      </c>
    </row>
    <row r="9916" spans="7:7" x14ac:dyDescent="0.3">
      <c r="G9916" s="23">
        <v>9915</v>
      </c>
    </row>
    <row r="9917" spans="7:7" x14ac:dyDescent="0.3">
      <c r="G9917" s="23">
        <v>9916</v>
      </c>
    </row>
    <row r="9918" spans="7:7" x14ac:dyDescent="0.3">
      <c r="G9918" s="23">
        <v>9917</v>
      </c>
    </row>
    <row r="9919" spans="7:7" x14ac:dyDescent="0.3">
      <c r="G9919" s="23">
        <v>9918</v>
      </c>
    </row>
    <row r="9920" spans="7:7" x14ac:dyDescent="0.3">
      <c r="G9920" s="23">
        <v>9919</v>
      </c>
    </row>
    <row r="9921" spans="7:7" x14ac:dyDescent="0.3">
      <c r="G9921" s="23">
        <v>9920</v>
      </c>
    </row>
    <row r="9922" spans="7:7" x14ac:dyDescent="0.3">
      <c r="G9922" s="23">
        <v>9921</v>
      </c>
    </row>
    <row r="9923" spans="7:7" x14ac:dyDescent="0.3">
      <c r="G9923" s="23">
        <v>9922</v>
      </c>
    </row>
    <row r="9924" spans="7:7" x14ac:dyDescent="0.3">
      <c r="G9924" s="23">
        <v>9923</v>
      </c>
    </row>
    <row r="9925" spans="7:7" x14ac:dyDescent="0.3">
      <c r="G9925" s="23">
        <v>9924</v>
      </c>
    </row>
    <row r="9926" spans="7:7" x14ac:dyDescent="0.3">
      <c r="G9926" s="23">
        <v>9925</v>
      </c>
    </row>
    <row r="9927" spans="7:7" x14ac:dyDescent="0.3">
      <c r="G9927" s="23">
        <v>9926</v>
      </c>
    </row>
    <row r="9928" spans="7:7" x14ac:dyDescent="0.3">
      <c r="G9928" s="23">
        <v>9927</v>
      </c>
    </row>
    <row r="9929" spans="7:7" x14ac:dyDescent="0.3">
      <c r="G9929" s="23">
        <v>9928</v>
      </c>
    </row>
    <row r="9930" spans="7:7" x14ac:dyDescent="0.3">
      <c r="G9930" s="23">
        <v>9929</v>
      </c>
    </row>
    <row r="9931" spans="7:7" x14ac:dyDescent="0.3">
      <c r="G9931" s="23">
        <v>9930</v>
      </c>
    </row>
    <row r="9932" spans="7:7" x14ac:dyDescent="0.3">
      <c r="G9932" s="23">
        <v>9931</v>
      </c>
    </row>
    <row r="9933" spans="7:7" x14ac:dyDescent="0.3">
      <c r="G9933" s="23">
        <v>9932</v>
      </c>
    </row>
    <row r="9934" spans="7:7" x14ac:dyDescent="0.3">
      <c r="G9934" s="23">
        <v>9933</v>
      </c>
    </row>
    <row r="9935" spans="7:7" x14ac:dyDescent="0.3">
      <c r="G9935" s="23">
        <v>9934</v>
      </c>
    </row>
    <row r="9936" spans="7:7" x14ac:dyDescent="0.3">
      <c r="G9936" s="23">
        <v>9935</v>
      </c>
    </row>
    <row r="9937" spans="7:7" x14ac:dyDescent="0.3">
      <c r="G9937" s="23">
        <v>9936</v>
      </c>
    </row>
    <row r="9938" spans="7:7" x14ac:dyDescent="0.3">
      <c r="G9938" s="23">
        <v>9937</v>
      </c>
    </row>
    <row r="9939" spans="7:7" x14ac:dyDescent="0.3">
      <c r="G9939" s="23">
        <v>9938</v>
      </c>
    </row>
    <row r="9940" spans="7:7" x14ac:dyDescent="0.3">
      <c r="G9940" s="23">
        <v>9939</v>
      </c>
    </row>
    <row r="9941" spans="7:7" x14ac:dyDescent="0.3">
      <c r="G9941" s="23">
        <v>9940</v>
      </c>
    </row>
    <row r="9942" spans="7:7" x14ac:dyDescent="0.3">
      <c r="G9942" s="23">
        <v>9941</v>
      </c>
    </row>
    <row r="9943" spans="7:7" x14ac:dyDescent="0.3">
      <c r="G9943" s="23">
        <v>9942</v>
      </c>
    </row>
    <row r="9944" spans="7:7" x14ac:dyDescent="0.3">
      <c r="G9944" s="23">
        <v>9943</v>
      </c>
    </row>
    <row r="9945" spans="7:7" x14ac:dyDescent="0.3">
      <c r="G9945" s="23">
        <v>9944</v>
      </c>
    </row>
    <row r="9946" spans="7:7" x14ac:dyDescent="0.3">
      <c r="G9946" s="23">
        <v>9945</v>
      </c>
    </row>
    <row r="9947" spans="7:7" x14ac:dyDescent="0.3">
      <c r="G9947" s="23">
        <v>9946</v>
      </c>
    </row>
    <row r="9948" spans="7:7" x14ac:dyDescent="0.3">
      <c r="G9948" s="23">
        <v>9947</v>
      </c>
    </row>
    <row r="9949" spans="7:7" x14ac:dyDescent="0.3">
      <c r="G9949" s="23">
        <v>9948</v>
      </c>
    </row>
    <row r="9950" spans="7:7" x14ac:dyDescent="0.3">
      <c r="G9950" s="23">
        <v>9949</v>
      </c>
    </row>
    <row r="9951" spans="7:7" x14ac:dyDescent="0.3">
      <c r="G9951" s="23">
        <v>9950</v>
      </c>
    </row>
    <row r="9952" spans="7:7" x14ac:dyDescent="0.3">
      <c r="G9952" s="23">
        <v>9951</v>
      </c>
    </row>
    <row r="9953" spans="7:7" x14ac:dyDescent="0.3">
      <c r="G9953" s="23">
        <v>9952</v>
      </c>
    </row>
    <row r="9954" spans="7:7" x14ac:dyDescent="0.3">
      <c r="G9954" s="23">
        <v>9953</v>
      </c>
    </row>
    <row r="9955" spans="7:7" x14ac:dyDescent="0.3">
      <c r="G9955" s="23">
        <v>9954</v>
      </c>
    </row>
    <row r="9956" spans="7:7" x14ac:dyDescent="0.3">
      <c r="G9956" s="23">
        <v>9955</v>
      </c>
    </row>
    <row r="9957" spans="7:7" x14ac:dyDescent="0.3">
      <c r="G9957" s="23">
        <v>9956</v>
      </c>
    </row>
    <row r="9958" spans="7:7" x14ac:dyDescent="0.3">
      <c r="G9958" s="23">
        <v>9957</v>
      </c>
    </row>
    <row r="9959" spans="7:7" x14ac:dyDescent="0.3">
      <c r="G9959" s="23">
        <v>9958</v>
      </c>
    </row>
    <row r="9960" spans="7:7" x14ac:dyDescent="0.3">
      <c r="G9960" s="23">
        <v>9959</v>
      </c>
    </row>
    <row r="9961" spans="7:7" x14ac:dyDescent="0.3">
      <c r="G9961" s="23">
        <v>9960</v>
      </c>
    </row>
    <row r="9962" spans="7:7" x14ac:dyDescent="0.3">
      <c r="G9962" s="23">
        <v>9961</v>
      </c>
    </row>
    <row r="9963" spans="7:7" x14ac:dyDescent="0.3">
      <c r="G9963" s="23">
        <v>9962</v>
      </c>
    </row>
    <row r="9964" spans="7:7" x14ac:dyDescent="0.3">
      <c r="G9964" s="23">
        <v>9963</v>
      </c>
    </row>
    <row r="9965" spans="7:7" x14ac:dyDescent="0.3">
      <c r="G9965" s="23">
        <v>9964</v>
      </c>
    </row>
    <row r="9966" spans="7:7" x14ac:dyDescent="0.3">
      <c r="G9966" s="23">
        <v>9965</v>
      </c>
    </row>
    <row r="9967" spans="7:7" x14ac:dyDescent="0.3">
      <c r="G9967" s="23">
        <v>9966</v>
      </c>
    </row>
    <row r="9968" spans="7:7" x14ac:dyDescent="0.3">
      <c r="G9968" s="23">
        <v>9967</v>
      </c>
    </row>
    <row r="9969" spans="7:7" x14ac:dyDescent="0.3">
      <c r="G9969" s="23">
        <v>9968</v>
      </c>
    </row>
    <row r="9970" spans="7:7" x14ac:dyDescent="0.3">
      <c r="G9970" s="23">
        <v>9969</v>
      </c>
    </row>
    <row r="9971" spans="7:7" x14ac:dyDescent="0.3">
      <c r="G9971" s="23">
        <v>9970</v>
      </c>
    </row>
    <row r="9972" spans="7:7" x14ac:dyDescent="0.3">
      <c r="G9972" s="23">
        <v>9971</v>
      </c>
    </row>
    <row r="9973" spans="7:7" x14ac:dyDescent="0.3">
      <c r="G9973" s="23">
        <v>9972</v>
      </c>
    </row>
    <row r="9974" spans="7:7" x14ac:dyDescent="0.3">
      <c r="G9974" s="23">
        <v>9973</v>
      </c>
    </row>
    <row r="9975" spans="7:7" x14ac:dyDescent="0.3">
      <c r="G9975" s="23">
        <v>9974</v>
      </c>
    </row>
    <row r="9976" spans="7:7" x14ac:dyDescent="0.3">
      <c r="G9976" s="23">
        <v>9975</v>
      </c>
    </row>
    <row r="9977" spans="7:7" x14ac:dyDescent="0.3">
      <c r="G9977" s="23">
        <v>9976</v>
      </c>
    </row>
    <row r="9978" spans="7:7" x14ac:dyDescent="0.3">
      <c r="G9978" s="23">
        <v>9977</v>
      </c>
    </row>
    <row r="9979" spans="7:7" x14ac:dyDescent="0.3">
      <c r="G9979" s="23">
        <v>9978</v>
      </c>
    </row>
    <row r="9980" spans="7:7" x14ac:dyDescent="0.3">
      <c r="G9980" s="23">
        <v>9979</v>
      </c>
    </row>
    <row r="9981" spans="7:7" x14ac:dyDescent="0.3">
      <c r="G9981" s="23">
        <v>9980</v>
      </c>
    </row>
    <row r="9982" spans="7:7" x14ac:dyDescent="0.3">
      <c r="G9982" s="23">
        <v>9981</v>
      </c>
    </row>
    <row r="9983" spans="7:7" x14ac:dyDescent="0.3">
      <c r="G9983" s="23">
        <v>9982</v>
      </c>
    </row>
    <row r="9984" spans="7:7" x14ac:dyDescent="0.3">
      <c r="G9984" s="23">
        <v>9983</v>
      </c>
    </row>
    <row r="9985" spans="7:7" x14ac:dyDescent="0.3">
      <c r="G9985" s="23">
        <v>9984</v>
      </c>
    </row>
    <row r="9986" spans="7:7" x14ac:dyDescent="0.3">
      <c r="G9986" s="23">
        <v>9985</v>
      </c>
    </row>
    <row r="9987" spans="7:7" x14ac:dyDescent="0.3">
      <c r="G9987" s="23">
        <v>9986</v>
      </c>
    </row>
    <row r="9988" spans="7:7" x14ac:dyDescent="0.3">
      <c r="G9988" s="23">
        <v>9987</v>
      </c>
    </row>
    <row r="9989" spans="7:7" x14ac:dyDescent="0.3">
      <c r="G9989" s="23">
        <v>9988</v>
      </c>
    </row>
    <row r="9990" spans="7:7" x14ac:dyDescent="0.3">
      <c r="G9990" s="23">
        <v>9989</v>
      </c>
    </row>
    <row r="9991" spans="7:7" x14ac:dyDescent="0.3">
      <c r="G9991" s="23">
        <v>9990</v>
      </c>
    </row>
    <row r="9992" spans="7:7" x14ac:dyDescent="0.3">
      <c r="G9992" s="23">
        <v>9991</v>
      </c>
    </row>
    <row r="9993" spans="7:7" x14ac:dyDescent="0.3">
      <c r="G9993" s="23">
        <v>9992</v>
      </c>
    </row>
    <row r="9994" spans="7:7" x14ac:dyDescent="0.3">
      <c r="G9994" s="23">
        <v>9993</v>
      </c>
    </row>
    <row r="9995" spans="7:7" x14ac:dyDescent="0.3">
      <c r="G9995" s="23">
        <v>9994</v>
      </c>
    </row>
    <row r="9996" spans="7:7" x14ac:dyDescent="0.3">
      <c r="G9996" s="23">
        <v>9995</v>
      </c>
    </row>
    <row r="9997" spans="7:7" x14ac:dyDescent="0.3">
      <c r="G9997" s="23">
        <v>9996</v>
      </c>
    </row>
    <row r="9998" spans="7:7" x14ac:dyDescent="0.3">
      <c r="G9998" s="23">
        <v>9997</v>
      </c>
    </row>
    <row r="9999" spans="7:7" x14ac:dyDescent="0.3">
      <c r="G9999" s="23">
        <v>9998</v>
      </c>
    </row>
    <row r="10000" spans="7:7" x14ac:dyDescent="0.3">
      <c r="G10000" s="23">
        <v>9999</v>
      </c>
    </row>
    <row r="10001" spans="7:7" x14ac:dyDescent="0.3">
      <c r="G10001" s="23">
        <v>10000</v>
      </c>
    </row>
    <row r="10002" spans="7:7" x14ac:dyDescent="0.3">
      <c r="G10002" s="23">
        <v>10001</v>
      </c>
    </row>
    <row r="10003" spans="7:7" x14ac:dyDescent="0.3">
      <c r="G10003" s="23">
        <v>10002</v>
      </c>
    </row>
    <row r="10004" spans="7:7" x14ac:dyDescent="0.3">
      <c r="G10004" s="23">
        <v>10003</v>
      </c>
    </row>
    <row r="10005" spans="7:7" x14ac:dyDescent="0.3">
      <c r="G10005" s="23">
        <v>10004</v>
      </c>
    </row>
    <row r="10006" spans="7:7" x14ac:dyDescent="0.3">
      <c r="G10006" s="23">
        <v>10005</v>
      </c>
    </row>
    <row r="10007" spans="7:7" x14ac:dyDescent="0.3">
      <c r="G10007" s="23">
        <v>10006</v>
      </c>
    </row>
    <row r="10008" spans="7:7" x14ac:dyDescent="0.3">
      <c r="G10008" s="23">
        <v>10007</v>
      </c>
    </row>
    <row r="10009" spans="7:7" x14ac:dyDescent="0.3">
      <c r="G10009" s="23">
        <v>10008</v>
      </c>
    </row>
    <row r="10010" spans="7:7" x14ac:dyDescent="0.3">
      <c r="G10010" s="23">
        <v>10009</v>
      </c>
    </row>
    <row r="10011" spans="7:7" x14ac:dyDescent="0.3">
      <c r="G10011" s="23">
        <v>10010</v>
      </c>
    </row>
    <row r="10012" spans="7:7" x14ac:dyDescent="0.3">
      <c r="G10012" s="23">
        <v>10011</v>
      </c>
    </row>
    <row r="10013" spans="7:7" x14ac:dyDescent="0.3">
      <c r="G10013" s="23">
        <v>10012</v>
      </c>
    </row>
    <row r="10014" spans="7:7" x14ac:dyDescent="0.3">
      <c r="G10014" s="23">
        <v>10013</v>
      </c>
    </row>
    <row r="10015" spans="7:7" x14ac:dyDescent="0.3">
      <c r="G10015" s="23">
        <v>10014</v>
      </c>
    </row>
    <row r="10016" spans="7:7" x14ac:dyDescent="0.3">
      <c r="G10016" s="23">
        <v>10015</v>
      </c>
    </row>
    <row r="10017" spans="7:7" x14ac:dyDescent="0.3">
      <c r="G10017" s="23">
        <v>10016</v>
      </c>
    </row>
    <row r="10018" spans="7:7" x14ac:dyDescent="0.3">
      <c r="G10018" s="23">
        <v>10017</v>
      </c>
    </row>
    <row r="10019" spans="7:7" x14ac:dyDescent="0.3">
      <c r="G10019" s="23">
        <v>10018</v>
      </c>
    </row>
    <row r="10020" spans="7:7" x14ac:dyDescent="0.3">
      <c r="G10020" s="23">
        <v>10019</v>
      </c>
    </row>
    <row r="10021" spans="7:7" x14ac:dyDescent="0.3">
      <c r="G10021" s="23">
        <v>10020</v>
      </c>
    </row>
    <row r="10022" spans="7:7" x14ac:dyDescent="0.3">
      <c r="G10022" s="23">
        <v>10021</v>
      </c>
    </row>
    <row r="10023" spans="7:7" x14ac:dyDescent="0.3">
      <c r="G10023" s="23">
        <v>10022</v>
      </c>
    </row>
    <row r="10024" spans="7:7" x14ac:dyDescent="0.3">
      <c r="G10024" s="23">
        <v>10023</v>
      </c>
    </row>
    <row r="10025" spans="7:7" x14ac:dyDescent="0.3">
      <c r="G10025" s="23">
        <v>10024</v>
      </c>
    </row>
    <row r="10026" spans="7:7" x14ac:dyDescent="0.3">
      <c r="G10026" s="23">
        <v>10025</v>
      </c>
    </row>
    <row r="10027" spans="7:7" x14ac:dyDescent="0.3">
      <c r="G10027" s="23">
        <v>10026</v>
      </c>
    </row>
    <row r="10028" spans="7:7" x14ac:dyDescent="0.3">
      <c r="G10028" s="23">
        <v>10027</v>
      </c>
    </row>
    <row r="10029" spans="7:7" x14ac:dyDescent="0.3">
      <c r="G10029" s="23">
        <v>10028</v>
      </c>
    </row>
    <row r="10030" spans="7:7" x14ac:dyDescent="0.3">
      <c r="G10030" s="23">
        <v>10029</v>
      </c>
    </row>
    <row r="10031" spans="7:7" x14ac:dyDescent="0.3">
      <c r="G10031" s="23">
        <v>10030</v>
      </c>
    </row>
    <row r="10032" spans="7:7" x14ac:dyDescent="0.3">
      <c r="G10032" s="23">
        <v>10031</v>
      </c>
    </row>
    <row r="10033" spans="7:7" x14ac:dyDescent="0.3">
      <c r="G10033" s="23">
        <v>10032</v>
      </c>
    </row>
    <row r="10034" spans="7:7" x14ac:dyDescent="0.3">
      <c r="G10034" s="23">
        <v>10033</v>
      </c>
    </row>
    <row r="10035" spans="7:7" x14ac:dyDescent="0.3">
      <c r="G10035" s="23">
        <v>10034</v>
      </c>
    </row>
    <row r="10036" spans="7:7" x14ac:dyDescent="0.3">
      <c r="G10036" s="23">
        <v>10035</v>
      </c>
    </row>
    <row r="10037" spans="7:7" x14ac:dyDescent="0.3">
      <c r="G10037" s="23">
        <v>10036</v>
      </c>
    </row>
    <row r="10038" spans="7:7" x14ac:dyDescent="0.3">
      <c r="G10038" s="23">
        <v>10037</v>
      </c>
    </row>
    <row r="10039" spans="7:7" x14ac:dyDescent="0.3">
      <c r="G10039" s="23">
        <v>10038</v>
      </c>
    </row>
    <row r="10040" spans="7:7" x14ac:dyDescent="0.3">
      <c r="G10040" s="23">
        <v>10039</v>
      </c>
    </row>
    <row r="10041" spans="7:7" x14ac:dyDescent="0.3">
      <c r="G10041" s="23">
        <v>10040</v>
      </c>
    </row>
    <row r="10042" spans="7:7" x14ac:dyDescent="0.3">
      <c r="G10042" s="23">
        <v>10041</v>
      </c>
    </row>
    <row r="10043" spans="7:7" x14ac:dyDescent="0.3">
      <c r="G10043" s="23">
        <v>10042</v>
      </c>
    </row>
    <row r="10044" spans="7:7" x14ac:dyDescent="0.3">
      <c r="G10044" s="23">
        <v>10043</v>
      </c>
    </row>
    <row r="10045" spans="7:7" x14ac:dyDescent="0.3">
      <c r="G10045" s="23">
        <v>10044</v>
      </c>
    </row>
    <row r="10046" spans="7:7" x14ac:dyDescent="0.3">
      <c r="G10046" s="23">
        <v>10045</v>
      </c>
    </row>
    <row r="10047" spans="7:7" x14ac:dyDescent="0.3">
      <c r="G10047" s="23">
        <v>10046</v>
      </c>
    </row>
    <row r="10048" spans="7:7" x14ac:dyDescent="0.3">
      <c r="G10048" s="23">
        <v>10047</v>
      </c>
    </row>
    <row r="10049" spans="7:7" x14ac:dyDescent="0.3">
      <c r="G10049" s="23">
        <v>10048</v>
      </c>
    </row>
    <row r="10050" spans="7:7" x14ac:dyDescent="0.3">
      <c r="G10050" s="23">
        <v>10049</v>
      </c>
    </row>
    <row r="10051" spans="7:7" x14ac:dyDescent="0.3">
      <c r="G10051" s="23">
        <v>10050</v>
      </c>
    </row>
    <row r="10052" spans="7:7" x14ac:dyDescent="0.3">
      <c r="G10052" s="23">
        <v>10051</v>
      </c>
    </row>
    <row r="10053" spans="7:7" x14ac:dyDescent="0.3">
      <c r="G10053" s="23">
        <v>10052</v>
      </c>
    </row>
    <row r="10054" spans="7:7" x14ac:dyDescent="0.3">
      <c r="G10054" s="23">
        <v>10053</v>
      </c>
    </row>
    <row r="10055" spans="7:7" x14ac:dyDescent="0.3">
      <c r="G10055" s="23">
        <v>10054</v>
      </c>
    </row>
    <row r="10056" spans="7:7" x14ac:dyDescent="0.3">
      <c r="G10056" s="23">
        <v>10055</v>
      </c>
    </row>
    <row r="10057" spans="7:7" x14ac:dyDescent="0.3">
      <c r="G10057" s="23">
        <v>10056</v>
      </c>
    </row>
    <row r="10058" spans="7:7" x14ac:dyDescent="0.3">
      <c r="G10058" s="23">
        <v>10057</v>
      </c>
    </row>
    <row r="10059" spans="7:7" x14ac:dyDescent="0.3">
      <c r="G10059" s="23">
        <v>10058</v>
      </c>
    </row>
    <row r="10060" spans="7:7" x14ac:dyDescent="0.3">
      <c r="G10060" s="23">
        <v>10059</v>
      </c>
    </row>
    <row r="10061" spans="7:7" x14ac:dyDescent="0.3">
      <c r="G10061" s="23">
        <v>10060</v>
      </c>
    </row>
    <row r="10062" spans="7:7" x14ac:dyDescent="0.3">
      <c r="G10062" s="23">
        <v>10061</v>
      </c>
    </row>
    <row r="10063" spans="7:7" x14ac:dyDescent="0.3">
      <c r="G10063" s="23">
        <v>10062</v>
      </c>
    </row>
    <row r="10064" spans="7:7" x14ac:dyDescent="0.3">
      <c r="G10064" s="23">
        <v>10063</v>
      </c>
    </row>
    <row r="10065" spans="7:7" x14ac:dyDescent="0.3">
      <c r="G10065" s="23">
        <v>10064</v>
      </c>
    </row>
    <row r="10066" spans="7:7" x14ac:dyDescent="0.3">
      <c r="G10066" s="23">
        <v>10065</v>
      </c>
    </row>
    <row r="10067" spans="7:7" x14ac:dyDescent="0.3">
      <c r="G10067" s="23">
        <v>10066</v>
      </c>
    </row>
    <row r="10068" spans="7:7" x14ac:dyDescent="0.3">
      <c r="G10068" s="23">
        <v>10067</v>
      </c>
    </row>
    <row r="10069" spans="7:7" x14ac:dyDescent="0.3">
      <c r="G10069" s="23">
        <v>10068</v>
      </c>
    </row>
    <row r="10070" spans="7:7" x14ac:dyDescent="0.3">
      <c r="G10070" s="23">
        <v>10069</v>
      </c>
    </row>
    <row r="10071" spans="7:7" x14ac:dyDescent="0.3">
      <c r="G10071" s="23">
        <v>10070</v>
      </c>
    </row>
    <row r="10072" spans="7:7" x14ac:dyDescent="0.3">
      <c r="G10072" s="23">
        <v>10071</v>
      </c>
    </row>
    <row r="10073" spans="7:7" x14ac:dyDescent="0.3">
      <c r="G10073" s="23">
        <v>10072</v>
      </c>
    </row>
    <row r="10074" spans="7:7" x14ac:dyDescent="0.3">
      <c r="G10074" s="23">
        <v>10073</v>
      </c>
    </row>
    <row r="10075" spans="7:7" x14ac:dyDescent="0.3">
      <c r="G10075" s="23">
        <v>10074</v>
      </c>
    </row>
    <row r="10076" spans="7:7" x14ac:dyDescent="0.3">
      <c r="G10076" s="23">
        <v>10075</v>
      </c>
    </row>
    <row r="10077" spans="7:7" x14ac:dyDescent="0.3">
      <c r="G10077" s="23">
        <v>10076</v>
      </c>
    </row>
    <row r="10078" spans="7:7" x14ac:dyDescent="0.3">
      <c r="G10078" s="23">
        <v>10077</v>
      </c>
    </row>
    <row r="10079" spans="7:7" x14ac:dyDescent="0.3">
      <c r="G10079" s="23">
        <v>10078</v>
      </c>
    </row>
    <row r="10080" spans="7:7" x14ac:dyDescent="0.3">
      <c r="G10080" s="23">
        <v>10079</v>
      </c>
    </row>
    <row r="10081" spans="7:7" x14ac:dyDescent="0.3">
      <c r="G10081" s="23">
        <v>10080</v>
      </c>
    </row>
    <row r="10082" spans="7:7" x14ac:dyDescent="0.3">
      <c r="G10082" s="23">
        <v>10081</v>
      </c>
    </row>
    <row r="10083" spans="7:7" x14ac:dyDescent="0.3">
      <c r="G10083" s="23">
        <v>10082</v>
      </c>
    </row>
    <row r="10084" spans="7:7" x14ac:dyDescent="0.3">
      <c r="G10084" s="23">
        <v>10083</v>
      </c>
    </row>
    <row r="10085" spans="7:7" x14ac:dyDescent="0.3">
      <c r="G10085" s="23">
        <v>10084</v>
      </c>
    </row>
    <row r="10086" spans="7:7" x14ac:dyDescent="0.3">
      <c r="G10086" s="23">
        <v>10085</v>
      </c>
    </row>
    <row r="10087" spans="7:7" x14ac:dyDescent="0.3">
      <c r="G10087" s="23">
        <v>10086</v>
      </c>
    </row>
    <row r="10088" spans="7:7" x14ac:dyDescent="0.3">
      <c r="G10088" s="23">
        <v>10087</v>
      </c>
    </row>
    <row r="10089" spans="7:7" x14ac:dyDescent="0.3">
      <c r="G10089" s="23">
        <v>10088</v>
      </c>
    </row>
    <row r="10090" spans="7:7" x14ac:dyDescent="0.3">
      <c r="G10090" s="23">
        <v>10089</v>
      </c>
    </row>
    <row r="10091" spans="7:7" x14ac:dyDescent="0.3">
      <c r="G10091" s="23">
        <v>10090</v>
      </c>
    </row>
    <row r="10092" spans="7:7" x14ac:dyDescent="0.3">
      <c r="G10092" s="23">
        <v>10091</v>
      </c>
    </row>
    <row r="10093" spans="7:7" x14ac:dyDescent="0.3">
      <c r="G10093" s="23">
        <v>10092</v>
      </c>
    </row>
    <row r="10094" spans="7:7" x14ac:dyDescent="0.3">
      <c r="G10094" s="23">
        <v>10093</v>
      </c>
    </row>
    <row r="10095" spans="7:7" x14ac:dyDescent="0.3">
      <c r="G10095" s="23">
        <v>10094</v>
      </c>
    </row>
    <row r="10096" spans="7:7" x14ac:dyDescent="0.3">
      <c r="G10096" s="23">
        <v>10095</v>
      </c>
    </row>
    <row r="10097" spans="7:7" x14ac:dyDescent="0.3">
      <c r="G10097" s="23">
        <v>10096</v>
      </c>
    </row>
    <row r="10098" spans="7:7" x14ac:dyDescent="0.3">
      <c r="G10098" s="23">
        <v>10097</v>
      </c>
    </row>
    <row r="10099" spans="7:7" x14ac:dyDescent="0.3">
      <c r="G10099" s="23">
        <v>10098</v>
      </c>
    </row>
    <row r="10100" spans="7:7" x14ac:dyDescent="0.3">
      <c r="G10100" s="23">
        <v>10099</v>
      </c>
    </row>
    <row r="10101" spans="7:7" x14ac:dyDescent="0.3">
      <c r="G10101" s="23">
        <v>10100</v>
      </c>
    </row>
    <row r="10102" spans="7:7" x14ac:dyDescent="0.3">
      <c r="G10102" s="23">
        <v>10101</v>
      </c>
    </row>
    <row r="10103" spans="7:7" x14ac:dyDescent="0.3">
      <c r="G10103" s="23">
        <v>10102</v>
      </c>
    </row>
    <row r="10104" spans="7:7" x14ac:dyDescent="0.3">
      <c r="G10104" s="23">
        <v>10103</v>
      </c>
    </row>
    <row r="10105" spans="7:7" x14ac:dyDescent="0.3">
      <c r="G10105" s="23">
        <v>10104</v>
      </c>
    </row>
    <row r="10106" spans="7:7" x14ac:dyDescent="0.3">
      <c r="G10106" s="23">
        <v>10105</v>
      </c>
    </row>
    <row r="10107" spans="7:7" x14ac:dyDescent="0.3">
      <c r="G10107" s="23">
        <v>10106</v>
      </c>
    </row>
    <row r="10108" spans="7:7" x14ac:dyDescent="0.3">
      <c r="G10108" s="23">
        <v>10107</v>
      </c>
    </row>
    <row r="10109" spans="7:7" x14ac:dyDescent="0.3">
      <c r="G10109" s="23">
        <v>10108</v>
      </c>
    </row>
    <row r="10110" spans="7:7" x14ac:dyDescent="0.3">
      <c r="G10110" s="23">
        <v>10109</v>
      </c>
    </row>
    <row r="10111" spans="7:7" x14ac:dyDescent="0.3">
      <c r="G10111" s="23">
        <v>10110</v>
      </c>
    </row>
    <row r="10112" spans="7:7" x14ac:dyDescent="0.3">
      <c r="G10112" s="23">
        <v>10111</v>
      </c>
    </row>
    <row r="10113" spans="7:7" x14ac:dyDescent="0.3">
      <c r="G10113" s="23">
        <v>10112</v>
      </c>
    </row>
    <row r="10114" spans="7:7" x14ac:dyDescent="0.3">
      <c r="G10114" s="23">
        <v>10113</v>
      </c>
    </row>
    <row r="10115" spans="7:7" x14ac:dyDescent="0.3">
      <c r="G10115" s="23">
        <v>10114</v>
      </c>
    </row>
    <row r="10116" spans="7:7" x14ac:dyDescent="0.3">
      <c r="G10116" s="23">
        <v>10115</v>
      </c>
    </row>
    <row r="10117" spans="7:7" x14ac:dyDescent="0.3">
      <c r="G10117" s="23">
        <v>10116</v>
      </c>
    </row>
    <row r="10118" spans="7:7" x14ac:dyDescent="0.3">
      <c r="G10118" s="23">
        <v>10117</v>
      </c>
    </row>
    <row r="10119" spans="7:7" x14ac:dyDescent="0.3">
      <c r="G10119" s="23">
        <v>10118</v>
      </c>
    </row>
    <row r="10120" spans="7:7" x14ac:dyDescent="0.3">
      <c r="G10120" s="23">
        <v>10119</v>
      </c>
    </row>
    <row r="10121" spans="7:7" x14ac:dyDescent="0.3">
      <c r="G10121" s="23">
        <v>10120</v>
      </c>
    </row>
    <row r="10122" spans="7:7" x14ac:dyDescent="0.3">
      <c r="G10122" s="23">
        <v>10121</v>
      </c>
    </row>
    <row r="10123" spans="7:7" x14ac:dyDescent="0.3">
      <c r="G10123" s="23">
        <v>10122</v>
      </c>
    </row>
    <row r="10124" spans="7:7" x14ac:dyDescent="0.3">
      <c r="G10124" s="23">
        <v>10123</v>
      </c>
    </row>
    <row r="10125" spans="7:7" x14ac:dyDescent="0.3">
      <c r="G10125" s="23">
        <v>10124</v>
      </c>
    </row>
    <row r="10126" spans="7:7" x14ac:dyDescent="0.3">
      <c r="G10126" s="23">
        <v>10125</v>
      </c>
    </row>
    <row r="10127" spans="7:7" x14ac:dyDescent="0.3">
      <c r="G10127" s="23">
        <v>10126</v>
      </c>
    </row>
    <row r="10128" spans="7:7" x14ac:dyDescent="0.3">
      <c r="G10128" s="23">
        <v>10127</v>
      </c>
    </row>
    <row r="10129" spans="7:7" x14ac:dyDescent="0.3">
      <c r="G10129" s="23">
        <v>10128</v>
      </c>
    </row>
    <row r="10130" spans="7:7" x14ac:dyDescent="0.3">
      <c r="G10130" s="23">
        <v>10129</v>
      </c>
    </row>
    <row r="10131" spans="7:7" x14ac:dyDescent="0.3">
      <c r="G10131" s="23">
        <v>10130</v>
      </c>
    </row>
    <row r="10132" spans="7:7" x14ac:dyDescent="0.3">
      <c r="G10132" s="23">
        <v>10131</v>
      </c>
    </row>
    <row r="10133" spans="7:7" x14ac:dyDescent="0.3">
      <c r="G10133" s="23">
        <v>10132</v>
      </c>
    </row>
    <row r="10134" spans="7:7" x14ac:dyDescent="0.3">
      <c r="G10134" s="23">
        <v>10133</v>
      </c>
    </row>
    <row r="10135" spans="7:7" x14ac:dyDescent="0.3">
      <c r="G10135" s="23">
        <v>10134</v>
      </c>
    </row>
    <row r="10136" spans="7:7" x14ac:dyDescent="0.3">
      <c r="G10136" s="23">
        <v>10135</v>
      </c>
    </row>
    <row r="10137" spans="7:7" x14ac:dyDescent="0.3">
      <c r="G10137" s="23">
        <v>10136</v>
      </c>
    </row>
    <row r="10138" spans="7:7" x14ac:dyDescent="0.3">
      <c r="G10138" s="23">
        <v>10137</v>
      </c>
    </row>
    <row r="10139" spans="7:7" x14ac:dyDescent="0.3">
      <c r="G10139" s="23">
        <v>10138</v>
      </c>
    </row>
    <row r="10140" spans="7:7" x14ac:dyDescent="0.3">
      <c r="G10140" s="23">
        <v>10139</v>
      </c>
    </row>
    <row r="10141" spans="7:7" x14ac:dyDescent="0.3">
      <c r="G10141" s="23">
        <v>10140</v>
      </c>
    </row>
    <row r="10142" spans="7:7" x14ac:dyDescent="0.3">
      <c r="G10142" s="23">
        <v>10141</v>
      </c>
    </row>
    <row r="10143" spans="7:7" x14ac:dyDescent="0.3">
      <c r="G10143" s="23">
        <v>10142</v>
      </c>
    </row>
    <row r="10144" spans="7:7" x14ac:dyDescent="0.3">
      <c r="G10144" s="23">
        <v>10143</v>
      </c>
    </row>
    <row r="10145" spans="7:7" x14ac:dyDescent="0.3">
      <c r="G10145" s="23">
        <v>10144</v>
      </c>
    </row>
    <row r="10146" spans="7:7" x14ac:dyDescent="0.3">
      <c r="G10146" s="23">
        <v>10145</v>
      </c>
    </row>
    <row r="10147" spans="7:7" x14ac:dyDescent="0.3">
      <c r="G10147" s="23">
        <v>10146</v>
      </c>
    </row>
    <row r="10148" spans="7:7" x14ac:dyDescent="0.3">
      <c r="G10148" s="23">
        <v>10147</v>
      </c>
    </row>
    <row r="10149" spans="7:7" x14ac:dyDescent="0.3">
      <c r="G10149" s="23">
        <v>10148</v>
      </c>
    </row>
    <row r="10150" spans="7:7" x14ac:dyDescent="0.3">
      <c r="G10150" s="23">
        <v>10149</v>
      </c>
    </row>
    <row r="10151" spans="7:7" x14ac:dyDescent="0.3">
      <c r="G10151" s="23">
        <v>10150</v>
      </c>
    </row>
    <row r="10152" spans="7:7" x14ac:dyDescent="0.3">
      <c r="G10152" s="23">
        <v>10151</v>
      </c>
    </row>
    <row r="10153" spans="7:7" x14ac:dyDescent="0.3">
      <c r="G10153" s="23">
        <v>10152</v>
      </c>
    </row>
    <row r="10154" spans="7:7" x14ac:dyDescent="0.3">
      <c r="G10154" s="23">
        <v>10153</v>
      </c>
    </row>
    <row r="10155" spans="7:7" x14ac:dyDescent="0.3">
      <c r="G10155" s="23">
        <v>10154</v>
      </c>
    </row>
    <row r="10156" spans="7:7" x14ac:dyDescent="0.3">
      <c r="G10156" s="23">
        <v>10155</v>
      </c>
    </row>
    <row r="10157" spans="7:7" x14ac:dyDescent="0.3">
      <c r="G10157" s="23">
        <v>10156</v>
      </c>
    </row>
    <row r="10158" spans="7:7" x14ac:dyDescent="0.3">
      <c r="G10158" s="23">
        <v>10157</v>
      </c>
    </row>
    <row r="10159" spans="7:7" x14ac:dyDescent="0.3">
      <c r="G10159" s="23">
        <v>10158</v>
      </c>
    </row>
    <row r="10160" spans="7:7" x14ac:dyDescent="0.3">
      <c r="G10160" s="23">
        <v>10159</v>
      </c>
    </row>
    <row r="10161" spans="7:7" x14ac:dyDescent="0.3">
      <c r="G10161" s="23">
        <v>10160</v>
      </c>
    </row>
    <row r="10162" spans="7:7" x14ac:dyDescent="0.3">
      <c r="G10162" s="23">
        <v>10161</v>
      </c>
    </row>
    <row r="10163" spans="7:7" x14ac:dyDescent="0.3">
      <c r="G10163" s="23">
        <v>10162</v>
      </c>
    </row>
    <row r="10164" spans="7:7" x14ac:dyDescent="0.3">
      <c r="G10164" s="23">
        <v>10163</v>
      </c>
    </row>
    <row r="10165" spans="7:7" x14ac:dyDescent="0.3">
      <c r="G10165" s="23">
        <v>10164</v>
      </c>
    </row>
    <row r="10166" spans="7:7" x14ac:dyDescent="0.3">
      <c r="G10166" s="23">
        <v>10165</v>
      </c>
    </row>
    <row r="10167" spans="7:7" x14ac:dyDescent="0.3">
      <c r="G10167" s="23">
        <v>10166</v>
      </c>
    </row>
    <row r="10168" spans="7:7" x14ac:dyDescent="0.3">
      <c r="G10168" s="23">
        <v>10167</v>
      </c>
    </row>
    <row r="10169" spans="7:7" x14ac:dyDescent="0.3">
      <c r="G10169" s="23">
        <v>10168</v>
      </c>
    </row>
    <row r="10170" spans="7:7" x14ac:dyDescent="0.3">
      <c r="G10170" s="23">
        <v>10169</v>
      </c>
    </row>
    <row r="10171" spans="7:7" x14ac:dyDescent="0.3">
      <c r="G10171" s="23">
        <v>10170</v>
      </c>
    </row>
    <row r="10172" spans="7:7" x14ac:dyDescent="0.3">
      <c r="G10172" s="23">
        <v>10171</v>
      </c>
    </row>
    <row r="10173" spans="7:7" x14ac:dyDescent="0.3">
      <c r="G10173" s="23">
        <v>10172</v>
      </c>
    </row>
    <row r="10174" spans="7:7" x14ac:dyDescent="0.3">
      <c r="G10174" s="23">
        <v>10173</v>
      </c>
    </row>
    <row r="10175" spans="7:7" x14ac:dyDescent="0.3">
      <c r="G10175" s="23">
        <v>10174</v>
      </c>
    </row>
    <row r="10176" spans="7:7" x14ac:dyDescent="0.3">
      <c r="G10176" s="23">
        <v>10175</v>
      </c>
    </row>
    <row r="10177" spans="7:7" x14ac:dyDescent="0.3">
      <c r="G10177" s="23">
        <v>10176</v>
      </c>
    </row>
    <row r="10178" spans="7:7" x14ac:dyDescent="0.3">
      <c r="G10178" s="23">
        <v>10177</v>
      </c>
    </row>
    <row r="10179" spans="7:7" x14ac:dyDescent="0.3">
      <c r="G10179" s="23">
        <v>10178</v>
      </c>
    </row>
    <row r="10180" spans="7:7" x14ac:dyDescent="0.3">
      <c r="G10180" s="23">
        <v>10179</v>
      </c>
    </row>
    <row r="10181" spans="7:7" x14ac:dyDescent="0.3">
      <c r="G10181" s="23">
        <v>10180</v>
      </c>
    </row>
    <row r="10182" spans="7:7" x14ac:dyDescent="0.3">
      <c r="G10182" s="23">
        <v>10181</v>
      </c>
    </row>
    <row r="10183" spans="7:7" x14ac:dyDescent="0.3">
      <c r="G10183" s="23">
        <v>10182</v>
      </c>
    </row>
    <row r="10184" spans="7:7" x14ac:dyDescent="0.3">
      <c r="G10184" s="23">
        <v>10183</v>
      </c>
    </row>
    <row r="10185" spans="7:7" x14ac:dyDescent="0.3">
      <c r="G10185" s="23">
        <v>10184</v>
      </c>
    </row>
    <row r="10186" spans="7:7" x14ac:dyDescent="0.3">
      <c r="G10186" s="23">
        <v>10185</v>
      </c>
    </row>
    <row r="10187" spans="7:7" x14ac:dyDescent="0.3">
      <c r="G10187" s="23">
        <v>10186</v>
      </c>
    </row>
    <row r="10188" spans="7:7" x14ac:dyDescent="0.3">
      <c r="G10188" s="23">
        <v>10187</v>
      </c>
    </row>
    <row r="10189" spans="7:7" x14ac:dyDescent="0.3">
      <c r="G10189" s="23">
        <v>10188</v>
      </c>
    </row>
    <row r="10190" spans="7:7" x14ac:dyDescent="0.3">
      <c r="G10190" s="23">
        <v>10189</v>
      </c>
    </row>
    <row r="10191" spans="7:7" x14ac:dyDescent="0.3">
      <c r="G10191" s="23">
        <v>10190</v>
      </c>
    </row>
    <row r="10192" spans="7:7" x14ac:dyDescent="0.3">
      <c r="G10192" s="23">
        <v>10191</v>
      </c>
    </row>
    <row r="10193" spans="7:7" x14ac:dyDescent="0.3">
      <c r="G10193" s="23">
        <v>10192</v>
      </c>
    </row>
    <row r="10194" spans="7:7" x14ac:dyDescent="0.3">
      <c r="G10194" s="23">
        <v>10193</v>
      </c>
    </row>
    <row r="10195" spans="7:7" x14ac:dyDescent="0.3">
      <c r="G10195" s="23">
        <v>10194</v>
      </c>
    </row>
    <row r="10196" spans="7:7" x14ac:dyDescent="0.3">
      <c r="G10196" s="23">
        <v>10195</v>
      </c>
    </row>
    <row r="10197" spans="7:7" x14ac:dyDescent="0.3">
      <c r="G10197" s="23">
        <v>10196</v>
      </c>
    </row>
    <row r="10198" spans="7:7" x14ac:dyDescent="0.3">
      <c r="G10198" s="23">
        <v>10197</v>
      </c>
    </row>
    <row r="10199" spans="7:7" x14ac:dyDescent="0.3">
      <c r="G10199" s="23">
        <v>10198</v>
      </c>
    </row>
    <row r="10200" spans="7:7" x14ac:dyDescent="0.3">
      <c r="G10200" s="23">
        <v>10199</v>
      </c>
    </row>
    <row r="10201" spans="7:7" x14ac:dyDescent="0.3">
      <c r="G10201" s="23">
        <v>10200</v>
      </c>
    </row>
    <row r="10202" spans="7:7" x14ac:dyDescent="0.3">
      <c r="G10202" s="23">
        <v>10201</v>
      </c>
    </row>
    <row r="10203" spans="7:7" x14ac:dyDescent="0.3">
      <c r="G10203" s="23">
        <v>10202</v>
      </c>
    </row>
    <row r="10204" spans="7:7" x14ac:dyDescent="0.3">
      <c r="G10204" s="23">
        <v>10203</v>
      </c>
    </row>
    <row r="10205" spans="7:7" x14ac:dyDescent="0.3">
      <c r="G10205" s="23">
        <v>10204</v>
      </c>
    </row>
    <row r="10206" spans="7:7" x14ac:dyDescent="0.3">
      <c r="G10206" s="23">
        <v>10205</v>
      </c>
    </row>
    <row r="10207" spans="7:7" x14ac:dyDescent="0.3">
      <c r="G10207" s="23">
        <v>10206</v>
      </c>
    </row>
    <row r="10208" spans="7:7" x14ac:dyDescent="0.3">
      <c r="G10208" s="23">
        <v>10207</v>
      </c>
    </row>
    <row r="10209" spans="7:7" x14ac:dyDescent="0.3">
      <c r="G10209" s="23">
        <v>10208</v>
      </c>
    </row>
    <row r="10210" spans="7:7" x14ac:dyDescent="0.3">
      <c r="G10210" s="23">
        <v>10209</v>
      </c>
    </row>
    <row r="10211" spans="7:7" x14ac:dyDescent="0.3">
      <c r="G10211" s="23">
        <v>10210</v>
      </c>
    </row>
    <row r="10212" spans="7:7" x14ac:dyDescent="0.3">
      <c r="G10212" s="23">
        <v>10211</v>
      </c>
    </row>
    <row r="10213" spans="7:7" x14ac:dyDescent="0.3">
      <c r="G10213" s="23">
        <v>10212</v>
      </c>
    </row>
    <row r="10214" spans="7:7" x14ac:dyDescent="0.3">
      <c r="G10214" s="23">
        <v>10213</v>
      </c>
    </row>
    <row r="10215" spans="7:7" x14ac:dyDescent="0.3">
      <c r="G10215" s="23">
        <v>10214</v>
      </c>
    </row>
    <row r="10216" spans="7:7" x14ac:dyDescent="0.3">
      <c r="G10216" s="23">
        <v>10215</v>
      </c>
    </row>
    <row r="10217" spans="7:7" x14ac:dyDescent="0.3">
      <c r="G10217" s="23">
        <v>10216</v>
      </c>
    </row>
    <row r="10218" spans="7:7" x14ac:dyDescent="0.3">
      <c r="G10218" s="23">
        <v>10217</v>
      </c>
    </row>
    <row r="10219" spans="7:7" x14ac:dyDescent="0.3">
      <c r="G10219" s="23">
        <v>10218</v>
      </c>
    </row>
    <row r="10220" spans="7:7" x14ac:dyDescent="0.3">
      <c r="G10220" s="23">
        <v>10219</v>
      </c>
    </row>
    <row r="10221" spans="7:7" x14ac:dyDescent="0.3">
      <c r="G10221" s="23">
        <v>10220</v>
      </c>
    </row>
    <row r="10222" spans="7:7" x14ac:dyDescent="0.3">
      <c r="G10222" s="23">
        <v>10221</v>
      </c>
    </row>
    <row r="10223" spans="7:7" x14ac:dyDescent="0.3">
      <c r="G10223" s="23">
        <v>10222</v>
      </c>
    </row>
    <row r="10224" spans="7:7" x14ac:dyDescent="0.3">
      <c r="G10224" s="23">
        <v>10223</v>
      </c>
    </row>
    <row r="10225" spans="7:7" x14ac:dyDescent="0.3">
      <c r="G10225" s="23">
        <v>10224</v>
      </c>
    </row>
    <row r="10226" spans="7:7" x14ac:dyDescent="0.3">
      <c r="G10226" s="23">
        <v>10225</v>
      </c>
    </row>
    <row r="10227" spans="7:7" x14ac:dyDescent="0.3">
      <c r="G10227" s="23">
        <v>10226</v>
      </c>
    </row>
    <row r="10228" spans="7:7" x14ac:dyDescent="0.3">
      <c r="G10228" s="23">
        <v>10227</v>
      </c>
    </row>
    <row r="10229" spans="7:7" x14ac:dyDescent="0.3">
      <c r="G10229" s="23">
        <v>10228</v>
      </c>
    </row>
    <row r="10230" spans="7:7" x14ac:dyDescent="0.3">
      <c r="G10230" s="23">
        <v>10229</v>
      </c>
    </row>
    <row r="10231" spans="7:7" x14ac:dyDescent="0.3">
      <c r="G10231" s="23">
        <v>10230</v>
      </c>
    </row>
    <row r="10232" spans="7:7" x14ac:dyDescent="0.3">
      <c r="G10232" s="23">
        <v>10231</v>
      </c>
    </row>
    <row r="10233" spans="7:7" x14ac:dyDescent="0.3">
      <c r="G10233" s="23">
        <v>10232</v>
      </c>
    </row>
    <row r="10234" spans="7:7" x14ac:dyDescent="0.3">
      <c r="G10234" s="23">
        <v>10233</v>
      </c>
    </row>
    <row r="10235" spans="7:7" x14ac:dyDescent="0.3">
      <c r="G10235" s="23">
        <v>10234</v>
      </c>
    </row>
    <row r="10236" spans="7:7" x14ac:dyDescent="0.3">
      <c r="G10236" s="23">
        <v>10235</v>
      </c>
    </row>
    <row r="10237" spans="7:7" x14ac:dyDescent="0.3">
      <c r="G10237" s="23">
        <v>10236</v>
      </c>
    </row>
    <row r="10238" spans="7:7" x14ac:dyDescent="0.3">
      <c r="G10238" s="23">
        <v>10237</v>
      </c>
    </row>
    <row r="10239" spans="7:7" x14ac:dyDescent="0.3">
      <c r="G10239" s="23">
        <v>10238</v>
      </c>
    </row>
    <row r="10240" spans="7:7" x14ac:dyDescent="0.3">
      <c r="G10240" s="23">
        <v>10239</v>
      </c>
    </row>
    <row r="10241" spans="7:7" x14ac:dyDescent="0.3">
      <c r="G10241" s="23">
        <v>10240</v>
      </c>
    </row>
    <row r="10242" spans="7:7" x14ac:dyDescent="0.3">
      <c r="G10242" s="23">
        <v>10241</v>
      </c>
    </row>
    <row r="10243" spans="7:7" x14ac:dyDescent="0.3">
      <c r="G10243" s="23">
        <v>10242</v>
      </c>
    </row>
    <row r="10244" spans="7:7" x14ac:dyDescent="0.3">
      <c r="G10244" s="23">
        <v>10243</v>
      </c>
    </row>
    <row r="10245" spans="7:7" x14ac:dyDescent="0.3">
      <c r="G10245" s="23">
        <v>10244</v>
      </c>
    </row>
    <row r="10246" spans="7:7" x14ac:dyDescent="0.3">
      <c r="G10246" s="23">
        <v>10245</v>
      </c>
    </row>
    <row r="10247" spans="7:7" x14ac:dyDescent="0.3">
      <c r="G10247" s="23">
        <v>10246</v>
      </c>
    </row>
    <row r="10248" spans="7:7" x14ac:dyDescent="0.3">
      <c r="G10248" s="23">
        <v>10247</v>
      </c>
    </row>
    <row r="10249" spans="7:7" x14ac:dyDescent="0.3">
      <c r="G10249" s="23">
        <v>10248</v>
      </c>
    </row>
    <row r="10250" spans="7:7" x14ac:dyDescent="0.3">
      <c r="G10250" s="23">
        <v>10249</v>
      </c>
    </row>
    <row r="10251" spans="7:7" x14ac:dyDescent="0.3">
      <c r="G10251" s="23">
        <v>10250</v>
      </c>
    </row>
    <row r="10252" spans="7:7" x14ac:dyDescent="0.3">
      <c r="G10252" s="23">
        <v>10251</v>
      </c>
    </row>
    <row r="10253" spans="7:7" x14ac:dyDescent="0.3">
      <c r="G10253" s="23">
        <v>10252</v>
      </c>
    </row>
    <row r="10254" spans="7:7" x14ac:dyDescent="0.3">
      <c r="G10254" s="23">
        <v>10253</v>
      </c>
    </row>
    <row r="10255" spans="7:7" x14ac:dyDescent="0.3">
      <c r="G10255" s="23">
        <v>10254</v>
      </c>
    </row>
    <row r="10256" spans="7:7" x14ac:dyDescent="0.3">
      <c r="G10256" s="23">
        <v>10255</v>
      </c>
    </row>
    <row r="10257" spans="7:7" x14ac:dyDescent="0.3">
      <c r="G10257" s="23">
        <v>10256</v>
      </c>
    </row>
    <row r="10258" spans="7:7" x14ac:dyDescent="0.3">
      <c r="G10258" s="23">
        <v>10257</v>
      </c>
    </row>
    <row r="10259" spans="7:7" x14ac:dyDescent="0.3">
      <c r="G10259" s="23">
        <v>10258</v>
      </c>
    </row>
    <row r="10260" spans="7:7" x14ac:dyDescent="0.3">
      <c r="G10260" s="23">
        <v>10259</v>
      </c>
    </row>
    <row r="10261" spans="7:7" x14ac:dyDescent="0.3">
      <c r="G10261" s="23">
        <v>10260</v>
      </c>
    </row>
    <row r="10262" spans="7:7" x14ac:dyDescent="0.3">
      <c r="G10262" s="23">
        <v>10261</v>
      </c>
    </row>
    <row r="10263" spans="7:7" x14ac:dyDescent="0.3">
      <c r="G10263" s="23">
        <v>10262</v>
      </c>
    </row>
    <row r="10264" spans="7:7" x14ac:dyDescent="0.3">
      <c r="G10264" s="23">
        <v>10263</v>
      </c>
    </row>
    <row r="10265" spans="7:7" x14ac:dyDescent="0.3">
      <c r="G10265" s="23">
        <v>10264</v>
      </c>
    </row>
    <row r="10266" spans="7:7" x14ac:dyDescent="0.3">
      <c r="G10266" s="23">
        <v>10265</v>
      </c>
    </row>
    <row r="10267" spans="7:7" x14ac:dyDescent="0.3">
      <c r="G10267" s="23">
        <v>10266</v>
      </c>
    </row>
    <row r="10268" spans="7:7" x14ac:dyDescent="0.3">
      <c r="G10268" s="23">
        <v>10267</v>
      </c>
    </row>
    <row r="10269" spans="7:7" x14ac:dyDescent="0.3">
      <c r="G10269" s="23">
        <v>10268</v>
      </c>
    </row>
    <row r="10270" spans="7:7" x14ac:dyDescent="0.3">
      <c r="G10270" s="23">
        <v>10269</v>
      </c>
    </row>
    <row r="10271" spans="7:7" x14ac:dyDescent="0.3">
      <c r="G10271" s="23">
        <v>10270</v>
      </c>
    </row>
    <row r="10272" spans="7:7" x14ac:dyDescent="0.3">
      <c r="G10272" s="23">
        <v>10271</v>
      </c>
    </row>
    <row r="10273" spans="7:7" x14ac:dyDescent="0.3">
      <c r="G10273" s="23">
        <v>10272</v>
      </c>
    </row>
    <row r="10274" spans="7:7" x14ac:dyDescent="0.3">
      <c r="G10274" s="23">
        <v>10273</v>
      </c>
    </row>
    <row r="10275" spans="7:7" x14ac:dyDescent="0.3">
      <c r="G10275" s="23">
        <v>10274</v>
      </c>
    </row>
    <row r="10276" spans="7:7" x14ac:dyDescent="0.3">
      <c r="G10276" s="23">
        <v>10275</v>
      </c>
    </row>
    <row r="10277" spans="7:7" x14ac:dyDescent="0.3">
      <c r="G10277" s="23">
        <v>10276</v>
      </c>
    </row>
    <row r="10278" spans="7:7" x14ac:dyDescent="0.3">
      <c r="G10278" s="23">
        <v>10277</v>
      </c>
    </row>
    <row r="10279" spans="7:7" x14ac:dyDescent="0.3">
      <c r="G10279" s="23">
        <v>10278</v>
      </c>
    </row>
    <row r="10280" spans="7:7" x14ac:dyDescent="0.3">
      <c r="G10280" s="23">
        <v>10279</v>
      </c>
    </row>
    <row r="10281" spans="7:7" x14ac:dyDescent="0.3">
      <c r="G10281" s="23">
        <v>10280</v>
      </c>
    </row>
    <row r="10282" spans="7:7" x14ac:dyDescent="0.3">
      <c r="G10282" s="23">
        <v>10281</v>
      </c>
    </row>
    <row r="10283" spans="7:7" x14ac:dyDescent="0.3">
      <c r="G10283" s="23">
        <v>10282</v>
      </c>
    </row>
    <row r="10284" spans="7:7" x14ac:dyDescent="0.3">
      <c r="G10284" s="23">
        <v>10283</v>
      </c>
    </row>
    <row r="10285" spans="7:7" x14ac:dyDescent="0.3">
      <c r="G10285" s="23">
        <v>10284</v>
      </c>
    </row>
    <row r="10286" spans="7:7" x14ac:dyDescent="0.3">
      <c r="G10286" s="23">
        <v>10285</v>
      </c>
    </row>
    <row r="10287" spans="7:7" x14ac:dyDescent="0.3">
      <c r="G10287" s="23">
        <v>10286</v>
      </c>
    </row>
    <row r="10288" spans="7:7" x14ac:dyDescent="0.3">
      <c r="G10288" s="23">
        <v>10287</v>
      </c>
    </row>
    <row r="10289" spans="7:7" x14ac:dyDescent="0.3">
      <c r="G10289" s="23">
        <v>10288</v>
      </c>
    </row>
    <row r="10290" spans="7:7" x14ac:dyDescent="0.3">
      <c r="G10290" s="23">
        <v>10289</v>
      </c>
    </row>
    <row r="10291" spans="7:7" x14ac:dyDescent="0.3">
      <c r="G10291" s="23">
        <v>10290</v>
      </c>
    </row>
    <row r="10292" spans="7:7" x14ac:dyDescent="0.3">
      <c r="G10292" s="23">
        <v>10291</v>
      </c>
    </row>
    <row r="10293" spans="7:7" x14ac:dyDescent="0.3">
      <c r="G10293" s="23">
        <v>10292</v>
      </c>
    </row>
    <row r="10294" spans="7:7" x14ac:dyDescent="0.3">
      <c r="G10294" s="23">
        <v>10293</v>
      </c>
    </row>
    <row r="10295" spans="7:7" x14ac:dyDescent="0.3">
      <c r="G10295" s="23">
        <v>10294</v>
      </c>
    </row>
    <row r="10296" spans="7:7" x14ac:dyDescent="0.3">
      <c r="G10296" s="23">
        <v>10295</v>
      </c>
    </row>
    <row r="10297" spans="7:7" x14ac:dyDescent="0.3">
      <c r="G10297" s="23">
        <v>10296</v>
      </c>
    </row>
    <row r="10298" spans="7:7" x14ac:dyDescent="0.3">
      <c r="G10298" s="23">
        <v>10297</v>
      </c>
    </row>
    <row r="10299" spans="7:7" x14ac:dyDescent="0.3">
      <c r="G10299" s="23">
        <v>10298</v>
      </c>
    </row>
    <row r="10300" spans="7:7" x14ac:dyDescent="0.3">
      <c r="G10300" s="23">
        <v>10299</v>
      </c>
    </row>
    <row r="10301" spans="7:7" x14ac:dyDescent="0.3">
      <c r="G10301" s="23">
        <v>10300</v>
      </c>
    </row>
    <row r="10302" spans="7:7" x14ac:dyDescent="0.3">
      <c r="G10302" s="23">
        <v>10301</v>
      </c>
    </row>
    <row r="10303" spans="7:7" x14ac:dyDescent="0.3">
      <c r="G10303" s="23">
        <v>10302</v>
      </c>
    </row>
    <row r="10304" spans="7:7" x14ac:dyDescent="0.3">
      <c r="G10304" s="23">
        <v>10303</v>
      </c>
    </row>
    <row r="10305" spans="7:7" x14ac:dyDescent="0.3">
      <c r="G10305" s="23">
        <v>10304</v>
      </c>
    </row>
    <row r="10306" spans="7:7" x14ac:dyDescent="0.3">
      <c r="G10306" s="23">
        <v>10305</v>
      </c>
    </row>
    <row r="10307" spans="7:7" x14ac:dyDescent="0.3">
      <c r="G10307" s="23">
        <v>10306</v>
      </c>
    </row>
    <row r="10308" spans="7:7" x14ac:dyDescent="0.3">
      <c r="G10308" s="23">
        <v>10307</v>
      </c>
    </row>
    <row r="10309" spans="7:7" x14ac:dyDescent="0.3">
      <c r="G10309" s="23">
        <v>10308</v>
      </c>
    </row>
    <row r="10310" spans="7:7" x14ac:dyDescent="0.3">
      <c r="G10310" s="23">
        <v>10309</v>
      </c>
    </row>
    <row r="10311" spans="7:7" x14ac:dyDescent="0.3">
      <c r="G10311" s="23">
        <v>10310</v>
      </c>
    </row>
    <row r="10312" spans="7:7" x14ac:dyDescent="0.3">
      <c r="G10312" s="23">
        <v>10311</v>
      </c>
    </row>
    <row r="10313" spans="7:7" x14ac:dyDescent="0.3">
      <c r="G10313" s="23">
        <v>10312</v>
      </c>
    </row>
    <row r="10314" spans="7:7" x14ac:dyDescent="0.3">
      <c r="G10314" s="23">
        <v>10313</v>
      </c>
    </row>
    <row r="10315" spans="7:7" x14ac:dyDescent="0.3">
      <c r="G10315" s="23">
        <v>10314</v>
      </c>
    </row>
    <row r="10316" spans="7:7" x14ac:dyDescent="0.3">
      <c r="G10316" s="23">
        <v>10315</v>
      </c>
    </row>
    <row r="10317" spans="7:7" x14ac:dyDescent="0.3">
      <c r="G10317" s="23">
        <v>10316</v>
      </c>
    </row>
    <row r="10318" spans="7:7" x14ac:dyDescent="0.3">
      <c r="G10318" s="23">
        <v>10317</v>
      </c>
    </row>
    <row r="10319" spans="7:7" x14ac:dyDescent="0.3">
      <c r="G10319" s="23">
        <v>10318</v>
      </c>
    </row>
    <row r="10320" spans="7:7" x14ac:dyDescent="0.3">
      <c r="G10320" s="23">
        <v>10319</v>
      </c>
    </row>
    <row r="10321" spans="7:7" x14ac:dyDescent="0.3">
      <c r="G10321" s="23">
        <v>10320</v>
      </c>
    </row>
    <row r="10322" spans="7:7" x14ac:dyDescent="0.3">
      <c r="G10322" s="23">
        <v>10321</v>
      </c>
    </row>
    <row r="10323" spans="7:7" x14ac:dyDescent="0.3">
      <c r="G10323" s="23">
        <v>10322</v>
      </c>
    </row>
    <row r="10324" spans="7:7" x14ac:dyDescent="0.3">
      <c r="G10324" s="23">
        <v>10323</v>
      </c>
    </row>
    <row r="10325" spans="7:7" x14ac:dyDescent="0.3">
      <c r="G10325" s="23">
        <v>10324</v>
      </c>
    </row>
    <row r="10326" spans="7:7" x14ac:dyDescent="0.3">
      <c r="G10326" s="23">
        <v>10325</v>
      </c>
    </row>
    <row r="10327" spans="7:7" x14ac:dyDescent="0.3">
      <c r="G10327" s="23">
        <v>10326</v>
      </c>
    </row>
    <row r="10328" spans="7:7" x14ac:dyDescent="0.3">
      <c r="G10328" s="23">
        <v>10327</v>
      </c>
    </row>
    <row r="10329" spans="7:7" x14ac:dyDescent="0.3">
      <c r="G10329" s="23">
        <v>10328</v>
      </c>
    </row>
    <row r="10330" spans="7:7" x14ac:dyDescent="0.3">
      <c r="G10330" s="23">
        <v>10329</v>
      </c>
    </row>
    <row r="10331" spans="7:7" x14ac:dyDescent="0.3">
      <c r="G10331" s="23">
        <v>10330</v>
      </c>
    </row>
    <row r="10332" spans="7:7" x14ac:dyDescent="0.3">
      <c r="G10332" s="23">
        <v>10331</v>
      </c>
    </row>
    <row r="10333" spans="7:7" x14ac:dyDescent="0.3">
      <c r="G10333" s="23">
        <v>10332</v>
      </c>
    </row>
    <row r="10334" spans="7:7" x14ac:dyDescent="0.3">
      <c r="G10334" s="23">
        <v>10333</v>
      </c>
    </row>
    <row r="10335" spans="7:7" x14ac:dyDescent="0.3">
      <c r="G10335" s="23">
        <v>10334</v>
      </c>
    </row>
    <row r="10336" spans="7:7" x14ac:dyDescent="0.3">
      <c r="G10336" s="23">
        <v>10335</v>
      </c>
    </row>
    <row r="10337" spans="7:7" x14ac:dyDescent="0.3">
      <c r="G10337" s="23">
        <v>10336</v>
      </c>
    </row>
    <row r="10338" spans="7:7" x14ac:dyDescent="0.3">
      <c r="G10338" s="23">
        <v>10337</v>
      </c>
    </row>
    <row r="10339" spans="7:7" x14ac:dyDescent="0.3">
      <c r="G10339" s="23">
        <v>10338</v>
      </c>
    </row>
    <row r="10340" spans="7:7" x14ac:dyDescent="0.3">
      <c r="G10340" s="23">
        <v>10339</v>
      </c>
    </row>
    <row r="10341" spans="7:7" x14ac:dyDescent="0.3">
      <c r="G10341" s="23">
        <v>10340</v>
      </c>
    </row>
    <row r="10342" spans="7:7" x14ac:dyDescent="0.3">
      <c r="G10342" s="23">
        <v>10341</v>
      </c>
    </row>
    <row r="10343" spans="7:7" x14ac:dyDescent="0.3">
      <c r="G10343" s="23">
        <v>10342</v>
      </c>
    </row>
    <row r="10344" spans="7:7" x14ac:dyDescent="0.3">
      <c r="G10344" s="23">
        <v>10343</v>
      </c>
    </row>
    <row r="10345" spans="7:7" x14ac:dyDescent="0.3">
      <c r="G10345" s="23">
        <v>10344</v>
      </c>
    </row>
    <row r="10346" spans="7:7" x14ac:dyDescent="0.3">
      <c r="G10346" s="23">
        <v>10345</v>
      </c>
    </row>
    <row r="10347" spans="7:7" x14ac:dyDescent="0.3">
      <c r="G10347" s="23">
        <v>10346</v>
      </c>
    </row>
    <row r="10348" spans="7:7" x14ac:dyDescent="0.3">
      <c r="G10348" s="23">
        <v>10347</v>
      </c>
    </row>
    <row r="10349" spans="7:7" x14ac:dyDescent="0.3">
      <c r="G10349" s="23">
        <v>10348</v>
      </c>
    </row>
    <row r="10350" spans="7:7" x14ac:dyDescent="0.3">
      <c r="G10350" s="23">
        <v>10349</v>
      </c>
    </row>
    <row r="10351" spans="7:7" x14ac:dyDescent="0.3">
      <c r="G10351" s="23">
        <v>10350</v>
      </c>
    </row>
    <row r="10352" spans="7:7" x14ac:dyDescent="0.3">
      <c r="G10352" s="23">
        <v>10351</v>
      </c>
    </row>
    <row r="10353" spans="7:7" x14ac:dyDescent="0.3">
      <c r="G10353" s="23">
        <v>10352</v>
      </c>
    </row>
    <row r="10354" spans="7:7" x14ac:dyDescent="0.3">
      <c r="G10354" s="23">
        <v>10353</v>
      </c>
    </row>
    <row r="10355" spans="7:7" x14ac:dyDescent="0.3">
      <c r="G10355" s="23">
        <v>10354</v>
      </c>
    </row>
    <row r="10356" spans="7:7" x14ac:dyDescent="0.3">
      <c r="G10356" s="23">
        <v>10355</v>
      </c>
    </row>
    <row r="10357" spans="7:7" x14ac:dyDescent="0.3">
      <c r="G10357" s="23">
        <v>10356</v>
      </c>
    </row>
    <row r="10358" spans="7:7" x14ac:dyDescent="0.3">
      <c r="G10358" s="23">
        <v>10357</v>
      </c>
    </row>
    <row r="10359" spans="7:7" x14ac:dyDescent="0.3">
      <c r="G10359" s="23">
        <v>10358</v>
      </c>
    </row>
    <row r="10360" spans="7:7" x14ac:dyDescent="0.3">
      <c r="G10360" s="23">
        <v>10359</v>
      </c>
    </row>
    <row r="10361" spans="7:7" x14ac:dyDescent="0.3">
      <c r="G10361" s="23">
        <v>10360</v>
      </c>
    </row>
    <row r="10362" spans="7:7" x14ac:dyDescent="0.3">
      <c r="G10362" s="23">
        <v>10361</v>
      </c>
    </row>
    <row r="10363" spans="7:7" x14ac:dyDescent="0.3">
      <c r="G10363" s="23">
        <v>10362</v>
      </c>
    </row>
    <row r="10364" spans="7:7" x14ac:dyDescent="0.3">
      <c r="G10364" s="23">
        <v>10363</v>
      </c>
    </row>
    <row r="10365" spans="7:7" x14ac:dyDescent="0.3">
      <c r="G10365" s="23">
        <v>10364</v>
      </c>
    </row>
    <row r="10366" spans="7:7" x14ac:dyDescent="0.3">
      <c r="G10366" s="23">
        <v>10365</v>
      </c>
    </row>
    <row r="10367" spans="7:7" x14ac:dyDescent="0.3">
      <c r="G10367" s="23">
        <v>10366</v>
      </c>
    </row>
    <row r="10368" spans="7:7" x14ac:dyDescent="0.3">
      <c r="G10368" s="23">
        <v>10367</v>
      </c>
    </row>
    <row r="10369" spans="7:7" x14ac:dyDescent="0.3">
      <c r="G10369" s="23">
        <v>10368</v>
      </c>
    </row>
    <row r="10370" spans="7:7" x14ac:dyDescent="0.3">
      <c r="G10370" s="23">
        <v>10369</v>
      </c>
    </row>
    <row r="10371" spans="7:7" x14ac:dyDescent="0.3">
      <c r="G10371" s="23">
        <v>10370</v>
      </c>
    </row>
    <row r="10372" spans="7:7" x14ac:dyDescent="0.3">
      <c r="G10372" s="23">
        <v>10371</v>
      </c>
    </row>
    <row r="10373" spans="7:7" x14ac:dyDescent="0.3">
      <c r="G10373" s="23">
        <v>10372</v>
      </c>
    </row>
    <row r="10374" spans="7:7" x14ac:dyDescent="0.3">
      <c r="G10374" s="23">
        <v>10373</v>
      </c>
    </row>
    <row r="10375" spans="7:7" x14ac:dyDescent="0.3">
      <c r="G10375" s="23">
        <v>10374</v>
      </c>
    </row>
    <row r="10376" spans="7:7" x14ac:dyDescent="0.3">
      <c r="G10376" s="23">
        <v>10375</v>
      </c>
    </row>
    <row r="10377" spans="7:7" x14ac:dyDescent="0.3">
      <c r="G10377" s="23">
        <v>10376</v>
      </c>
    </row>
    <row r="10378" spans="7:7" x14ac:dyDescent="0.3">
      <c r="G10378" s="23">
        <v>10377</v>
      </c>
    </row>
    <row r="10379" spans="7:7" x14ac:dyDescent="0.3">
      <c r="G10379" s="23">
        <v>10378</v>
      </c>
    </row>
    <row r="10380" spans="7:7" x14ac:dyDescent="0.3">
      <c r="G10380" s="23">
        <v>10379</v>
      </c>
    </row>
    <row r="10381" spans="7:7" x14ac:dyDescent="0.3">
      <c r="G10381" s="23">
        <v>10380</v>
      </c>
    </row>
    <row r="10382" spans="7:7" x14ac:dyDescent="0.3">
      <c r="G10382" s="23">
        <v>10381</v>
      </c>
    </row>
    <row r="10383" spans="7:7" x14ac:dyDescent="0.3">
      <c r="G10383" s="23">
        <v>10382</v>
      </c>
    </row>
    <row r="10384" spans="7:7" x14ac:dyDescent="0.3">
      <c r="G10384" s="23">
        <v>10383</v>
      </c>
    </row>
    <row r="10385" spans="7:7" x14ac:dyDescent="0.3">
      <c r="G10385" s="23">
        <v>10384</v>
      </c>
    </row>
    <row r="10386" spans="7:7" x14ac:dyDescent="0.3">
      <c r="G10386" s="23">
        <v>10385</v>
      </c>
    </row>
    <row r="10387" spans="7:7" x14ac:dyDescent="0.3">
      <c r="G10387" s="23">
        <v>10386</v>
      </c>
    </row>
    <row r="10388" spans="7:7" x14ac:dyDescent="0.3">
      <c r="G10388" s="23">
        <v>10387</v>
      </c>
    </row>
    <row r="10389" spans="7:7" x14ac:dyDescent="0.3">
      <c r="G10389" s="23">
        <v>10388</v>
      </c>
    </row>
    <row r="10390" spans="7:7" x14ac:dyDescent="0.3">
      <c r="G10390" s="23">
        <v>10389</v>
      </c>
    </row>
    <row r="10391" spans="7:7" x14ac:dyDescent="0.3">
      <c r="G10391" s="23">
        <v>10390</v>
      </c>
    </row>
    <row r="10392" spans="7:7" x14ac:dyDescent="0.3">
      <c r="G10392" s="23">
        <v>10391</v>
      </c>
    </row>
    <row r="10393" spans="7:7" x14ac:dyDescent="0.3">
      <c r="G10393" s="23">
        <v>10392</v>
      </c>
    </row>
    <row r="10394" spans="7:7" x14ac:dyDescent="0.3">
      <c r="G10394" s="23">
        <v>10393</v>
      </c>
    </row>
    <row r="10395" spans="7:7" x14ac:dyDescent="0.3">
      <c r="G10395" s="23">
        <v>10394</v>
      </c>
    </row>
    <row r="10396" spans="7:7" x14ac:dyDescent="0.3">
      <c r="G10396" s="23">
        <v>10395</v>
      </c>
    </row>
    <row r="10397" spans="7:7" x14ac:dyDescent="0.3">
      <c r="G10397" s="23">
        <v>10396</v>
      </c>
    </row>
    <row r="10398" spans="7:7" x14ac:dyDescent="0.3">
      <c r="G10398" s="23">
        <v>10397</v>
      </c>
    </row>
    <row r="10399" spans="7:7" x14ac:dyDescent="0.3">
      <c r="G10399" s="23">
        <v>10398</v>
      </c>
    </row>
    <row r="10400" spans="7:7" x14ac:dyDescent="0.3">
      <c r="G10400" s="23">
        <v>10399</v>
      </c>
    </row>
    <row r="10401" spans="7:7" x14ac:dyDescent="0.3">
      <c r="G10401" s="23">
        <v>10400</v>
      </c>
    </row>
    <row r="10402" spans="7:7" x14ac:dyDescent="0.3">
      <c r="G10402" s="23">
        <v>10401</v>
      </c>
    </row>
    <row r="10403" spans="7:7" x14ac:dyDescent="0.3">
      <c r="G10403" s="23">
        <v>10402</v>
      </c>
    </row>
    <row r="10404" spans="7:7" x14ac:dyDescent="0.3">
      <c r="G10404" s="23">
        <v>10403</v>
      </c>
    </row>
    <row r="10405" spans="7:7" x14ac:dyDescent="0.3">
      <c r="G10405" s="23">
        <v>10404</v>
      </c>
    </row>
    <row r="10406" spans="7:7" x14ac:dyDescent="0.3">
      <c r="G10406" s="23">
        <v>10405</v>
      </c>
    </row>
    <row r="10407" spans="7:7" x14ac:dyDescent="0.3">
      <c r="G10407" s="23">
        <v>10406</v>
      </c>
    </row>
    <row r="10408" spans="7:7" x14ac:dyDescent="0.3">
      <c r="G10408" s="23">
        <v>10407</v>
      </c>
    </row>
    <row r="10409" spans="7:7" x14ac:dyDescent="0.3">
      <c r="G10409" s="23">
        <v>10408</v>
      </c>
    </row>
    <row r="10410" spans="7:7" x14ac:dyDescent="0.3">
      <c r="G10410" s="23">
        <v>10409</v>
      </c>
    </row>
    <row r="10411" spans="7:7" x14ac:dyDescent="0.3">
      <c r="G10411" s="23">
        <v>10410</v>
      </c>
    </row>
    <row r="10412" spans="7:7" x14ac:dyDescent="0.3">
      <c r="G10412" s="23">
        <v>10411</v>
      </c>
    </row>
    <row r="10413" spans="7:7" x14ac:dyDescent="0.3">
      <c r="G10413" s="23">
        <v>10412</v>
      </c>
    </row>
    <row r="10414" spans="7:7" x14ac:dyDescent="0.3">
      <c r="G10414" s="23">
        <v>10413</v>
      </c>
    </row>
    <row r="10415" spans="7:7" x14ac:dyDescent="0.3">
      <c r="G10415" s="23">
        <v>10414</v>
      </c>
    </row>
    <row r="10416" spans="7:7" x14ac:dyDescent="0.3">
      <c r="G10416" s="23">
        <v>10415</v>
      </c>
    </row>
    <row r="10417" spans="7:7" x14ac:dyDescent="0.3">
      <c r="G10417" s="23">
        <v>10416</v>
      </c>
    </row>
    <row r="10418" spans="7:7" x14ac:dyDescent="0.3">
      <c r="G10418" s="23">
        <v>10417</v>
      </c>
    </row>
    <row r="10419" spans="7:7" x14ac:dyDescent="0.3">
      <c r="G10419" s="23">
        <v>10418</v>
      </c>
    </row>
    <row r="10420" spans="7:7" x14ac:dyDescent="0.3">
      <c r="G10420" s="23">
        <v>10419</v>
      </c>
    </row>
    <row r="10421" spans="7:7" x14ac:dyDescent="0.3">
      <c r="G10421" s="23">
        <v>10420</v>
      </c>
    </row>
    <row r="10422" spans="7:7" x14ac:dyDescent="0.3">
      <c r="G10422" s="23">
        <v>10421</v>
      </c>
    </row>
    <row r="10423" spans="7:7" x14ac:dyDescent="0.3">
      <c r="G10423" s="23">
        <v>10422</v>
      </c>
    </row>
    <row r="10424" spans="7:7" x14ac:dyDescent="0.3">
      <c r="G10424" s="23">
        <v>10423</v>
      </c>
    </row>
    <row r="10425" spans="7:7" x14ac:dyDescent="0.3">
      <c r="G10425" s="23">
        <v>10424</v>
      </c>
    </row>
    <row r="10426" spans="7:7" x14ac:dyDescent="0.3">
      <c r="G10426" s="23">
        <v>10425</v>
      </c>
    </row>
    <row r="10427" spans="7:7" x14ac:dyDescent="0.3">
      <c r="G10427" s="23">
        <v>10426</v>
      </c>
    </row>
    <row r="10428" spans="7:7" x14ac:dyDescent="0.3">
      <c r="G10428" s="23">
        <v>10427</v>
      </c>
    </row>
    <row r="10429" spans="7:7" x14ac:dyDescent="0.3">
      <c r="G10429" s="23">
        <v>10428</v>
      </c>
    </row>
    <row r="10430" spans="7:7" x14ac:dyDescent="0.3">
      <c r="G10430" s="23">
        <v>10429</v>
      </c>
    </row>
    <row r="10431" spans="7:7" x14ac:dyDescent="0.3">
      <c r="G10431" s="23">
        <v>10430</v>
      </c>
    </row>
    <row r="10432" spans="7:7" x14ac:dyDescent="0.3">
      <c r="G10432" s="23">
        <v>10431</v>
      </c>
    </row>
    <row r="10433" spans="7:7" x14ac:dyDescent="0.3">
      <c r="G10433" s="23">
        <v>10432</v>
      </c>
    </row>
    <row r="10434" spans="7:7" x14ac:dyDescent="0.3">
      <c r="G10434" s="23">
        <v>10433</v>
      </c>
    </row>
    <row r="10435" spans="7:7" x14ac:dyDescent="0.3">
      <c r="G10435" s="23">
        <v>10434</v>
      </c>
    </row>
    <row r="10436" spans="7:7" x14ac:dyDescent="0.3">
      <c r="G10436" s="23">
        <v>10435</v>
      </c>
    </row>
    <row r="10437" spans="7:7" x14ac:dyDescent="0.3">
      <c r="G10437" s="23">
        <v>10436</v>
      </c>
    </row>
    <row r="10438" spans="7:7" x14ac:dyDescent="0.3">
      <c r="G10438" s="23">
        <v>10437</v>
      </c>
    </row>
    <row r="10439" spans="7:7" x14ac:dyDescent="0.3">
      <c r="G10439" s="23">
        <v>10438</v>
      </c>
    </row>
    <row r="10440" spans="7:7" x14ac:dyDescent="0.3">
      <c r="G10440" s="23">
        <v>10439</v>
      </c>
    </row>
    <row r="10441" spans="7:7" x14ac:dyDescent="0.3">
      <c r="G10441" s="23">
        <v>10440</v>
      </c>
    </row>
    <row r="10442" spans="7:7" x14ac:dyDescent="0.3">
      <c r="G10442" s="23">
        <v>10441</v>
      </c>
    </row>
    <row r="10443" spans="7:7" x14ac:dyDescent="0.3">
      <c r="G10443" s="23">
        <v>10442</v>
      </c>
    </row>
    <row r="10444" spans="7:7" x14ac:dyDescent="0.3">
      <c r="G10444" s="23">
        <v>10443</v>
      </c>
    </row>
    <row r="10445" spans="7:7" x14ac:dyDescent="0.3">
      <c r="G10445" s="23">
        <v>10444</v>
      </c>
    </row>
    <row r="10446" spans="7:7" x14ac:dyDescent="0.3">
      <c r="G10446" s="23">
        <v>10445</v>
      </c>
    </row>
    <row r="10447" spans="7:7" x14ac:dyDescent="0.3">
      <c r="G10447" s="23">
        <v>10446</v>
      </c>
    </row>
    <row r="10448" spans="7:7" x14ac:dyDescent="0.3">
      <c r="G10448" s="23">
        <v>10447</v>
      </c>
    </row>
    <row r="10449" spans="7:7" x14ac:dyDescent="0.3">
      <c r="G10449" s="23">
        <v>10448</v>
      </c>
    </row>
    <row r="10450" spans="7:7" x14ac:dyDescent="0.3">
      <c r="G10450" s="23">
        <v>10449</v>
      </c>
    </row>
    <row r="10451" spans="7:7" x14ac:dyDescent="0.3">
      <c r="G10451" s="23">
        <v>10450</v>
      </c>
    </row>
    <row r="10452" spans="7:7" x14ac:dyDescent="0.3">
      <c r="G10452" s="23">
        <v>10451</v>
      </c>
    </row>
    <row r="10453" spans="7:7" x14ac:dyDescent="0.3">
      <c r="G10453" s="23">
        <v>10452</v>
      </c>
    </row>
    <row r="10454" spans="7:7" x14ac:dyDescent="0.3">
      <c r="G10454" s="23">
        <v>10453</v>
      </c>
    </row>
    <row r="10455" spans="7:7" x14ac:dyDescent="0.3">
      <c r="G10455" s="23">
        <v>10454</v>
      </c>
    </row>
    <row r="10456" spans="7:7" x14ac:dyDescent="0.3">
      <c r="G10456" s="23">
        <v>10455</v>
      </c>
    </row>
    <row r="10457" spans="7:7" x14ac:dyDescent="0.3">
      <c r="G10457" s="23">
        <v>10456</v>
      </c>
    </row>
    <row r="10458" spans="7:7" x14ac:dyDescent="0.3">
      <c r="G10458" s="23">
        <v>10457</v>
      </c>
    </row>
    <row r="10459" spans="7:7" x14ac:dyDescent="0.3">
      <c r="G10459" s="23">
        <v>10458</v>
      </c>
    </row>
    <row r="10460" spans="7:7" x14ac:dyDescent="0.3">
      <c r="G10460" s="23">
        <v>10459</v>
      </c>
    </row>
    <row r="10461" spans="7:7" x14ac:dyDescent="0.3">
      <c r="G10461" s="23">
        <v>10460</v>
      </c>
    </row>
    <row r="10462" spans="7:7" x14ac:dyDescent="0.3">
      <c r="G10462" s="23">
        <v>10461</v>
      </c>
    </row>
    <row r="10463" spans="7:7" x14ac:dyDescent="0.3">
      <c r="G10463" s="23">
        <v>10462</v>
      </c>
    </row>
    <row r="10464" spans="7:7" x14ac:dyDescent="0.3">
      <c r="G10464" s="23">
        <v>10463</v>
      </c>
    </row>
    <row r="10465" spans="7:7" x14ac:dyDescent="0.3">
      <c r="G10465" s="23">
        <v>10464</v>
      </c>
    </row>
    <row r="10466" spans="7:7" x14ac:dyDescent="0.3">
      <c r="G10466" s="23">
        <v>10465</v>
      </c>
    </row>
    <row r="10467" spans="7:7" x14ac:dyDescent="0.3">
      <c r="G10467" s="23">
        <v>10466</v>
      </c>
    </row>
    <row r="10468" spans="7:7" x14ac:dyDescent="0.3">
      <c r="G10468" s="23">
        <v>10467</v>
      </c>
    </row>
    <row r="10469" spans="7:7" x14ac:dyDescent="0.3">
      <c r="G10469" s="23">
        <v>10468</v>
      </c>
    </row>
    <row r="10470" spans="7:7" x14ac:dyDescent="0.3">
      <c r="G10470" s="23">
        <v>10469</v>
      </c>
    </row>
    <row r="10471" spans="7:7" x14ac:dyDescent="0.3">
      <c r="G10471" s="23">
        <v>10470</v>
      </c>
    </row>
    <row r="10472" spans="7:7" x14ac:dyDescent="0.3">
      <c r="G10472" s="23">
        <v>10471</v>
      </c>
    </row>
    <row r="10473" spans="7:7" x14ac:dyDescent="0.3">
      <c r="G10473" s="23">
        <v>10472</v>
      </c>
    </row>
    <row r="10474" spans="7:7" x14ac:dyDescent="0.3">
      <c r="G10474" s="23">
        <v>10473</v>
      </c>
    </row>
    <row r="10475" spans="7:7" x14ac:dyDescent="0.3">
      <c r="G10475" s="23">
        <v>10474</v>
      </c>
    </row>
    <row r="10476" spans="7:7" x14ac:dyDescent="0.3">
      <c r="G10476" s="23">
        <v>10475</v>
      </c>
    </row>
    <row r="10477" spans="7:7" x14ac:dyDescent="0.3">
      <c r="G10477" s="23">
        <v>10476</v>
      </c>
    </row>
    <row r="10478" spans="7:7" x14ac:dyDescent="0.3">
      <c r="G10478" s="23">
        <v>10477</v>
      </c>
    </row>
    <row r="10479" spans="7:7" x14ac:dyDescent="0.3">
      <c r="G10479" s="23">
        <v>10478</v>
      </c>
    </row>
    <row r="10480" spans="7:7" x14ac:dyDescent="0.3">
      <c r="G10480" s="23">
        <v>10479</v>
      </c>
    </row>
    <row r="10481" spans="7:7" x14ac:dyDescent="0.3">
      <c r="G10481" s="23">
        <v>10480</v>
      </c>
    </row>
    <row r="10482" spans="7:7" x14ac:dyDescent="0.3">
      <c r="G10482" s="23">
        <v>10481</v>
      </c>
    </row>
    <row r="10483" spans="7:7" x14ac:dyDescent="0.3">
      <c r="G10483" s="23">
        <v>10482</v>
      </c>
    </row>
    <row r="10484" spans="7:7" x14ac:dyDescent="0.3">
      <c r="G10484" s="23">
        <v>10483</v>
      </c>
    </row>
    <row r="10485" spans="7:7" x14ac:dyDescent="0.3">
      <c r="G10485" s="23">
        <v>10484</v>
      </c>
    </row>
    <row r="10486" spans="7:7" x14ac:dyDescent="0.3">
      <c r="G10486" s="23">
        <v>10485</v>
      </c>
    </row>
    <row r="10487" spans="7:7" x14ac:dyDescent="0.3">
      <c r="G10487" s="23">
        <v>10486</v>
      </c>
    </row>
    <row r="10488" spans="7:7" x14ac:dyDescent="0.3">
      <c r="G10488" s="23">
        <v>10487</v>
      </c>
    </row>
    <row r="10489" spans="7:7" x14ac:dyDescent="0.3">
      <c r="G10489" s="23">
        <v>10488</v>
      </c>
    </row>
    <row r="10490" spans="7:7" x14ac:dyDescent="0.3">
      <c r="G10490" s="23">
        <v>10489</v>
      </c>
    </row>
    <row r="10491" spans="7:7" x14ac:dyDescent="0.3">
      <c r="G10491" s="23">
        <v>10490</v>
      </c>
    </row>
    <row r="10492" spans="7:7" x14ac:dyDescent="0.3">
      <c r="G10492" s="23">
        <v>10491</v>
      </c>
    </row>
    <row r="10493" spans="7:7" x14ac:dyDescent="0.3">
      <c r="G10493" s="23">
        <v>10492</v>
      </c>
    </row>
    <row r="10494" spans="7:7" x14ac:dyDescent="0.3">
      <c r="G10494" s="23">
        <v>10493</v>
      </c>
    </row>
    <row r="10495" spans="7:7" x14ac:dyDescent="0.3">
      <c r="G10495" s="23">
        <v>10494</v>
      </c>
    </row>
    <row r="10496" spans="7:7" x14ac:dyDescent="0.3">
      <c r="G10496" s="23">
        <v>10495</v>
      </c>
    </row>
    <row r="10497" spans="7:7" x14ac:dyDescent="0.3">
      <c r="G10497" s="23">
        <v>10496</v>
      </c>
    </row>
    <row r="10498" spans="7:7" x14ac:dyDescent="0.3">
      <c r="G10498" s="23">
        <v>10497</v>
      </c>
    </row>
    <row r="10499" spans="7:7" x14ac:dyDescent="0.3">
      <c r="G10499" s="23">
        <v>10498</v>
      </c>
    </row>
    <row r="10500" spans="7:7" x14ac:dyDescent="0.3">
      <c r="G10500" s="23">
        <v>10499</v>
      </c>
    </row>
    <row r="10501" spans="7:7" x14ac:dyDescent="0.3">
      <c r="G10501" s="23">
        <v>10500</v>
      </c>
    </row>
    <row r="10502" spans="7:7" x14ac:dyDescent="0.3">
      <c r="G10502" s="23">
        <v>10501</v>
      </c>
    </row>
    <row r="10503" spans="7:7" x14ac:dyDescent="0.3">
      <c r="G10503" s="23">
        <v>10502</v>
      </c>
    </row>
    <row r="10504" spans="7:7" x14ac:dyDescent="0.3">
      <c r="G10504" s="23">
        <v>10503</v>
      </c>
    </row>
    <row r="10505" spans="7:7" x14ac:dyDescent="0.3">
      <c r="G10505" s="23">
        <v>10504</v>
      </c>
    </row>
    <row r="10506" spans="7:7" x14ac:dyDescent="0.3">
      <c r="G10506" s="23">
        <v>10505</v>
      </c>
    </row>
    <row r="10507" spans="7:7" x14ac:dyDescent="0.3">
      <c r="G10507" s="23">
        <v>10506</v>
      </c>
    </row>
    <row r="10508" spans="7:7" x14ac:dyDescent="0.3">
      <c r="G10508" s="23">
        <v>10507</v>
      </c>
    </row>
    <row r="10509" spans="7:7" x14ac:dyDescent="0.3">
      <c r="G10509" s="23">
        <v>10508</v>
      </c>
    </row>
    <row r="10510" spans="7:7" x14ac:dyDescent="0.3">
      <c r="G10510" s="23">
        <v>10509</v>
      </c>
    </row>
    <row r="10511" spans="7:7" x14ac:dyDescent="0.3">
      <c r="G10511" s="23">
        <v>10510</v>
      </c>
    </row>
    <row r="10512" spans="7:7" x14ac:dyDescent="0.3">
      <c r="G10512" s="23">
        <v>10511</v>
      </c>
    </row>
    <row r="10513" spans="7:7" x14ac:dyDescent="0.3">
      <c r="G10513" s="23">
        <v>10512</v>
      </c>
    </row>
    <row r="10514" spans="7:7" x14ac:dyDescent="0.3">
      <c r="G10514" s="23">
        <v>10513</v>
      </c>
    </row>
    <row r="10515" spans="7:7" x14ac:dyDescent="0.3">
      <c r="G10515" s="23">
        <v>10514</v>
      </c>
    </row>
    <row r="10516" spans="7:7" x14ac:dyDescent="0.3">
      <c r="G10516" s="23">
        <v>10515</v>
      </c>
    </row>
    <row r="10517" spans="7:7" x14ac:dyDescent="0.3">
      <c r="G10517" s="23">
        <v>10516</v>
      </c>
    </row>
    <row r="10518" spans="7:7" x14ac:dyDescent="0.3">
      <c r="G10518" s="23">
        <v>10517</v>
      </c>
    </row>
    <row r="10519" spans="7:7" x14ac:dyDescent="0.3">
      <c r="G10519" s="23">
        <v>10518</v>
      </c>
    </row>
    <row r="10520" spans="7:7" x14ac:dyDescent="0.3">
      <c r="G10520" s="23">
        <v>10519</v>
      </c>
    </row>
    <row r="10521" spans="7:7" x14ac:dyDescent="0.3">
      <c r="G10521" s="23">
        <v>10520</v>
      </c>
    </row>
    <row r="10522" spans="7:7" x14ac:dyDescent="0.3">
      <c r="G10522" s="23">
        <v>10521</v>
      </c>
    </row>
    <row r="10523" spans="7:7" x14ac:dyDescent="0.3">
      <c r="G10523" s="23">
        <v>10522</v>
      </c>
    </row>
    <row r="10524" spans="7:7" x14ac:dyDescent="0.3">
      <c r="G10524" s="23">
        <v>10523</v>
      </c>
    </row>
    <row r="10525" spans="7:7" x14ac:dyDescent="0.3">
      <c r="G10525" s="23">
        <v>10524</v>
      </c>
    </row>
    <row r="10526" spans="7:7" x14ac:dyDescent="0.3">
      <c r="G10526" s="23">
        <v>10525</v>
      </c>
    </row>
    <row r="10527" spans="7:7" x14ac:dyDescent="0.3">
      <c r="G10527" s="23">
        <v>10526</v>
      </c>
    </row>
    <row r="10528" spans="7:7" x14ac:dyDescent="0.3">
      <c r="G10528" s="23">
        <v>10527</v>
      </c>
    </row>
    <row r="10529" spans="7:7" x14ac:dyDescent="0.3">
      <c r="G10529" s="23">
        <v>10528</v>
      </c>
    </row>
    <row r="10530" spans="7:7" x14ac:dyDescent="0.3">
      <c r="G10530" s="23">
        <v>10529</v>
      </c>
    </row>
    <row r="10531" spans="7:7" x14ac:dyDescent="0.3">
      <c r="G10531" s="23">
        <v>10530</v>
      </c>
    </row>
    <row r="10532" spans="7:7" x14ac:dyDescent="0.3">
      <c r="G10532" s="23">
        <v>10531</v>
      </c>
    </row>
    <row r="10533" spans="7:7" x14ac:dyDescent="0.3">
      <c r="G10533" s="23">
        <v>10532</v>
      </c>
    </row>
    <row r="10534" spans="7:7" x14ac:dyDescent="0.3">
      <c r="G10534" s="23">
        <v>10533</v>
      </c>
    </row>
    <row r="10535" spans="7:7" x14ac:dyDescent="0.3">
      <c r="G10535" s="23">
        <v>10534</v>
      </c>
    </row>
    <row r="10536" spans="7:7" x14ac:dyDescent="0.3">
      <c r="G10536" s="23">
        <v>10535</v>
      </c>
    </row>
    <row r="10537" spans="7:7" x14ac:dyDescent="0.3">
      <c r="G10537" s="23">
        <v>10536</v>
      </c>
    </row>
    <row r="10538" spans="7:7" x14ac:dyDescent="0.3">
      <c r="G10538" s="23">
        <v>10537</v>
      </c>
    </row>
    <row r="10539" spans="7:7" x14ac:dyDescent="0.3">
      <c r="G10539" s="23">
        <v>10538</v>
      </c>
    </row>
    <row r="10540" spans="7:7" x14ac:dyDescent="0.3">
      <c r="G10540" s="23">
        <v>10539</v>
      </c>
    </row>
    <row r="10541" spans="7:7" x14ac:dyDescent="0.3">
      <c r="G10541" s="23">
        <v>10540</v>
      </c>
    </row>
    <row r="10542" spans="7:7" x14ac:dyDescent="0.3">
      <c r="G10542" s="23">
        <v>10541</v>
      </c>
    </row>
    <row r="10543" spans="7:7" x14ac:dyDescent="0.3">
      <c r="G10543" s="23">
        <v>10542</v>
      </c>
    </row>
    <row r="10544" spans="7:7" x14ac:dyDescent="0.3">
      <c r="G10544" s="23">
        <v>10543</v>
      </c>
    </row>
    <row r="10545" spans="7:7" x14ac:dyDescent="0.3">
      <c r="G10545" s="23">
        <v>10544</v>
      </c>
    </row>
    <row r="10546" spans="7:7" x14ac:dyDescent="0.3">
      <c r="G10546" s="23">
        <v>10545</v>
      </c>
    </row>
    <row r="10547" spans="7:7" x14ac:dyDescent="0.3">
      <c r="G10547" s="23">
        <v>10546</v>
      </c>
    </row>
    <row r="10548" spans="7:7" x14ac:dyDescent="0.3">
      <c r="G10548" s="23">
        <v>10547</v>
      </c>
    </row>
    <row r="10549" spans="7:7" x14ac:dyDescent="0.3">
      <c r="G10549" s="23">
        <v>10548</v>
      </c>
    </row>
    <row r="10550" spans="7:7" x14ac:dyDescent="0.3">
      <c r="G10550" s="23">
        <v>10549</v>
      </c>
    </row>
    <row r="10551" spans="7:7" x14ac:dyDescent="0.3">
      <c r="G10551" s="23">
        <v>10550</v>
      </c>
    </row>
    <row r="10552" spans="7:7" x14ac:dyDescent="0.3">
      <c r="G10552" s="23">
        <v>10551</v>
      </c>
    </row>
    <row r="10553" spans="7:7" x14ac:dyDescent="0.3">
      <c r="G10553" s="23">
        <v>10552</v>
      </c>
    </row>
    <row r="10554" spans="7:7" x14ac:dyDescent="0.3">
      <c r="G10554" s="23">
        <v>10553</v>
      </c>
    </row>
    <row r="10555" spans="7:7" x14ac:dyDescent="0.3">
      <c r="G10555" s="23">
        <v>10554</v>
      </c>
    </row>
    <row r="10556" spans="7:7" x14ac:dyDescent="0.3">
      <c r="G10556" s="23">
        <v>10555</v>
      </c>
    </row>
    <row r="10557" spans="7:7" x14ac:dyDescent="0.3">
      <c r="G10557" s="23">
        <v>10556</v>
      </c>
    </row>
    <row r="10558" spans="7:7" x14ac:dyDescent="0.3">
      <c r="G10558" s="23">
        <v>10557</v>
      </c>
    </row>
    <row r="10559" spans="7:7" x14ac:dyDescent="0.3">
      <c r="G10559" s="23">
        <v>10558</v>
      </c>
    </row>
    <row r="10560" spans="7:7" x14ac:dyDescent="0.3">
      <c r="G10560" s="23">
        <v>10559</v>
      </c>
    </row>
    <row r="10561" spans="7:7" x14ac:dyDescent="0.3">
      <c r="G10561" s="23">
        <v>10560</v>
      </c>
    </row>
    <row r="10562" spans="7:7" x14ac:dyDescent="0.3">
      <c r="G10562" s="23">
        <v>10561</v>
      </c>
    </row>
    <row r="10563" spans="7:7" x14ac:dyDescent="0.3">
      <c r="G10563" s="23">
        <v>10562</v>
      </c>
    </row>
    <row r="10564" spans="7:7" x14ac:dyDescent="0.3">
      <c r="G10564" s="23">
        <v>10563</v>
      </c>
    </row>
    <row r="10565" spans="7:7" x14ac:dyDescent="0.3">
      <c r="G10565" s="23">
        <v>10564</v>
      </c>
    </row>
    <row r="10566" spans="7:7" x14ac:dyDescent="0.3">
      <c r="G10566" s="23">
        <v>10565</v>
      </c>
    </row>
    <row r="10567" spans="7:7" x14ac:dyDescent="0.3">
      <c r="G10567" s="23">
        <v>10566</v>
      </c>
    </row>
    <row r="10568" spans="7:7" x14ac:dyDescent="0.3">
      <c r="G10568" s="23">
        <v>10567</v>
      </c>
    </row>
    <row r="10569" spans="7:7" x14ac:dyDescent="0.3">
      <c r="G10569" s="23">
        <v>10568</v>
      </c>
    </row>
    <row r="10570" spans="7:7" x14ac:dyDescent="0.3">
      <c r="G10570" s="23">
        <v>10569</v>
      </c>
    </row>
    <row r="10571" spans="7:7" x14ac:dyDescent="0.3">
      <c r="G10571" s="23">
        <v>10570</v>
      </c>
    </row>
    <row r="10572" spans="7:7" x14ac:dyDescent="0.3">
      <c r="G10572" s="23">
        <v>10571</v>
      </c>
    </row>
    <row r="10573" spans="7:7" x14ac:dyDescent="0.3">
      <c r="G10573" s="23">
        <v>10572</v>
      </c>
    </row>
    <row r="10574" spans="7:7" x14ac:dyDescent="0.3">
      <c r="G10574" s="23">
        <v>10573</v>
      </c>
    </row>
    <row r="10575" spans="7:7" x14ac:dyDescent="0.3">
      <c r="G10575" s="23">
        <v>10574</v>
      </c>
    </row>
    <row r="10576" spans="7:7" x14ac:dyDescent="0.3">
      <c r="G10576" s="23">
        <v>10575</v>
      </c>
    </row>
    <row r="10577" spans="7:7" x14ac:dyDescent="0.3">
      <c r="G10577" s="23">
        <v>10576</v>
      </c>
    </row>
    <row r="10578" spans="7:7" x14ac:dyDescent="0.3">
      <c r="G10578" s="23">
        <v>10577</v>
      </c>
    </row>
    <row r="10579" spans="7:7" x14ac:dyDescent="0.3">
      <c r="G10579" s="23">
        <v>10578</v>
      </c>
    </row>
    <row r="10580" spans="7:7" x14ac:dyDescent="0.3">
      <c r="G10580" s="23">
        <v>10579</v>
      </c>
    </row>
    <row r="10581" spans="7:7" x14ac:dyDescent="0.3">
      <c r="G10581" s="23">
        <v>10580</v>
      </c>
    </row>
    <row r="10582" spans="7:7" x14ac:dyDescent="0.3">
      <c r="G10582" s="23">
        <v>10581</v>
      </c>
    </row>
    <row r="10583" spans="7:7" x14ac:dyDescent="0.3">
      <c r="G10583" s="23">
        <v>10582</v>
      </c>
    </row>
    <row r="10584" spans="7:7" x14ac:dyDescent="0.3">
      <c r="G10584" s="23">
        <v>10583</v>
      </c>
    </row>
    <row r="10585" spans="7:7" x14ac:dyDescent="0.3">
      <c r="G10585" s="23">
        <v>10584</v>
      </c>
    </row>
    <row r="10586" spans="7:7" x14ac:dyDescent="0.3">
      <c r="G10586" s="23">
        <v>10585</v>
      </c>
    </row>
    <row r="10587" spans="7:7" x14ac:dyDescent="0.3">
      <c r="G10587" s="23">
        <v>10586</v>
      </c>
    </row>
    <row r="10588" spans="7:7" x14ac:dyDescent="0.3">
      <c r="G10588" s="23">
        <v>10587</v>
      </c>
    </row>
    <row r="10589" spans="7:7" x14ac:dyDescent="0.3">
      <c r="G10589" s="23">
        <v>10588</v>
      </c>
    </row>
    <row r="10590" spans="7:7" x14ac:dyDescent="0.3">
      <c r="G10590" s="23">
        <v>10589</v>
      </c>
    </row>
    <row r="10591" spans="7:7" x14ac:dyDescent="0.3">
      <c r="G10591" s="23">
        <v>10590</v>
      </c>
    </row>
    <row r="10592" spans="7:7" x14ac:dyDescent="0.3">
      <c r="G10592" s="23">
        <v>10591</v>
      </c>
    </row>
    <row r="10593" spans="7:7" x14ac:dyDescent="0.3">
      <c r="G10593" s="23">
        <v>10592</v>
      </c>
    </row>
    <row r="10594" spans="7:7" x14ac:dyDescent="0.3">
      <c r="G10594" s="23">
        <v>10593</v>
      </c>
    </row>
    <row r="10595" spans="7:7" x14ac:dyDescent="0.3">
      <c r="G10595" s="23">
        <v>10594</v>
      </c>
    </row>
    <row r="10596" spans="7:7" x14ac:dyDescent="0.3">
      <c r="G10596" s="23">
        <v>10595</v>
      </c>
    </row>
    <row r="10597" spans="7:7" x14ac:dyDescent="0.3">
      <c r="G10597" s="23">
        <v>10596</v>
      </c>
    </row>
    <row r="10598" spans="7:7" x14ac:dyDescent="0.3">
      <c r="G10598" s="23">
        <v>10597</v>
      </c>
    </row>
    <row r="10599" spans="7:7" x14ac:dyDescent="0.3">
      <c r="G10599" s="23">
        <v>10598</v>
      </c>
    </row>
    <row r="10600" spans="7:7" x14ac:dyDescent="0.3">
      <c r="G10600" s="23">
        <v>10599</v>
      </c>
    </row>
    <row r="10601" spans="7:7" x14ac:dyDescent="0.3">
      <c r="G10601" s="23">
        <v>10600</v>
      </c>
    </row>
    <row r="10602" spans="7:7" x14ac:dyDescent="0.3">
      <c r="G10602" s="23">
        <v>10601</v>
      </c>
    </row>
    <row r="10603" spans="7:7" x14ac:dyDescent="0.3">
      <c r="G10603" s="23">
        <v>10602</v>
      </c>
    </row>
    <row r="10604" spans="7:7" x14ac:dyDescent="0.3">
      <c r="G10604" s="23">
        <v>10603</v>
      </c>
    </row>
    <row r="10605" spans="7:7" x14ac:dyDescent="0.3">
      <c r="G10605" s="23">
        <v>10604</v>
      </c>
    </row>
    <row r="10606" spans="7:7" x14ac:dyDescent="0.3">
      <c r="G10606" s="23">
        <v>10605</v>
      </c>
    </row>
    <row r="10607" spans="7:7" x14ac:dyDescent="0.3">
      <c r="G10607" s="23">
        <v>10606</v>
      </c>
    </row>
    <row r="10608" spans="7:7" x14ac:dyDescent="0.3">
      <c r="G10608" s="23">
        <v>10607</v>
      </c>
    </row>
    <row r="10609" spans="7:7" x14ac:dyDescent="0.3">
      <c r="G10609" s="23">
        <v>10608</v>
      </c>
    </row>
    <row r="10610" spans="7:7" x14ac:dyDescent="0.3">
      <c r="G10610" s="23">
        <v>10609</v>
      </c>
    </row>
    <row r="10611" spans="7:7" x14ac:dyDescent="0.3">
      <c r="G10611" s="23">
        <v>10610</v>
      </c>
    </row>
    <row r="10612" spans="7:7" x14ac:dyDescent="0.3">
      <c r="G10612" s="23">
        <v>10611</v>
      </c>
    </row>
    <row r="10613" spans="7:7" x14ac:dyDescent="0.3">
      <c r="G10613" s="23">
        <v>10612</v>
      </c>
    </row>
    <row r="10614" spans="7:7" x14ac:dyDescent="0.3">
      <c r="G10614" s="23">
        <v>10613</v>
      </c>
    </row>
    <row r="10615" spans="7:7" x14ac:dyDescent="0.3">
      <c r="G10615" s="23">
        <v>10614</v>
      </c>
    </row>
    <row r="10616" spans="7:7" x14ac:dyDescent="0.3">
      <c r="G10616" s="23">
        <v>10615</v>
      </c>
    </row>
    <row r="10617" spans="7:7" x14ac:dyDescent="0.3">
      <c r="G10617" s="23">
        <v>10616</v>
      </c>
    </row>
    <row r="10618" spans="7:7" x14ac:dyDescent="0.3">
      <c r="G10618" s="23">
        <v>10617</v>
      </c>
    </row>
    <row r="10619" spans="7:7" x14ac:dyDescent="0.3">
      <c r="G10619" s="23">
        <v>10618</v>
      </c>
    </row>
    <row r="10620" spans="7:7" x14ac:dyDescent="0.3">
      <c r="G10620" s="23">
        <v>10619</v>
      </c>
    </row>
    <row r="10621" spans="7:7" x14ac:dyDescent="0.3">
      <c r="G10621" s="23">
        <v>10620</v>
      </c>
    </row>
    <row r="10622" spans="7:7" x14ac:dyDescent="0.3">
      <c r="G10622" s="23">
        <v>10621</v>
      </c>
    </row>
    <row r="10623" spans="7:7" x14ac:dyDescent="0.3">
      <c r="G10623" s="23">
        <v>10622</v>
      </c>
    </row>
    <row r="10624" spans="7:7" x14ac:dyDescent="0.3">
      <c r="G10624" s="23">
        <v>10623</v>
      </c>
    </row>
    <row r="10625" spans="7:7" x14ac:dyDescent="0.3">
      <c r="G10625" s="23">
        <v>10624</v>
      </c>
    </row>
    <row r="10626" spans="7:7" x14ac:dyDescent="0.3">
      <c r="G10626" s="23">
        <v>10625</v>
      </c>
    </row>
    <row r="10627" spans="7:7" x14ac:dyDescent="0.3">
      <c r="G10627" s="23">
        <v>10626</v>
      </c>
    </row>
    <row r="10628" spans="7:7" x14ac:dyDescent="0.3">
      <c r="G10628" s="23">
        <v>10627</v>
      </c>
    </row>
    <row r="10629" spans="7:7" x14ac:dyDescent="0.3">
      <c r="G10629" s="23">
        <v>10628</v>
      </c>
    </row>
    <row r="10630" spans="7:7" x14ac:dyDescent="0.3">
      <c r="G10630" s="23">
        <v>10629</v>
      </c>
    </row>
    <row r="10631" spans="7:7" x14ac:dyDescent="0.3">
      <c r="G10631" s="23">
        <v>10630</v>
      </c>
    </row>
    <row r="10632" spans="7:7" x14ac:dyDescent="0.3">
      <c r="G10632" s="23">
        <v>10631</v>
      </c>
    </row>
    <row r="10633" spans="7:7" x14ac:dyDescent="0.3">
      <c r="G10633" s="23">
        <v>10632</v>
      </c>
    </row>
    <row r="10634" spans="7:7" x14ac:dyDescent="0.3">
      <c r="G10634" s="23">
        <v>10633</v>
      </c>
    </row>
    <row r="10635" spans="7:7" x14ac:dyDescent="0.3">
      <c r="G10635" s="23">
        <v>10634</v>
      </c>
    </row>
    <row r="10636" spans="7:7" x14ac:dyDescent="0.3">
      <c r="G10636" s="23">
        <v>10635</v>
      </c>
    </row>
    <row r="10637" spans="7:7" x14ac:dyDescent="0.3">
      <c r="G10637" s="23">
        <v>10636</v>
      </c>
    </row>
    <row r="10638" spans="7:7" x14ac:dyDescent="0.3">
      <c r="G10638" s="23">
        <v>10637</v>
      </c>
    </row>
    <row r="10639" spans="7:7" x14ac:dyDescent="0.3">
      <c r="G10639" s="23">
        <v>10638</v>
      </c>
    </row>
    <row r="10640" spans="7:7" x14ac:dyDescent="0.3">
      <c r="G10640" s="23">
        <v>10639</v>
      </c>
    </row>
    <row r="10641" spans="7:7" x14ac:dyDescent="0.3">
      <c r="G10641" s="23">
        <v>10640</v>
      </c>
    </row>
    <row r="10642" spans="7:7" x14ac:dyDescent="0.3">
      <c r="G10642" s="23">
        <v>10641</v>
      </c>
    </row>
    <row r="10643" spans="7:7" x14ac:dyDescent="0.3">
      <c r="G10643" s="23">
        <v>10642</v>
      </c>
    </row>
    <row r="10644" spans="7:7" x14ac:dyDescent="0.3">
      <c r="G10644" s="23">
        <v>10643</v>
      </c>
    </row>
    <row r="10645" spans="7:7" x14ac:dyDescent="0.3">
      <c r="G10645" s="23">
        <v>10644</v>
      </c>
    </row>
    <row r="10646" spans="7:7" x14ac:dyDescent="0.3">
      <c r="G10646" s="23">
        <v>10645</v>
      </c>
    </row>
    <row r="10647" spans="7:7" x14ac:dyDescent="0.3">
      <c r="G10647" s="23">
        <v>10646</v>
      </c>
    </row>
    <row r="10648" spans="7:7" x14ac:dyDescent="0.3">
      <c r="G10648" s="23">
        <v>10647</v>
      </c>
    </row>
    <row r="10649" spans="7:7" x14ac:dyDescent="0.3">
      <c r="G10649" s="23">
        <v>10648</v>
      </c>
    </row>
    <row r="10650" spans="7:7" x14ac:dyDescent="0.3">
      <c r="G10650" s="23">
        <v>10649</v>
      </c>
    </row>
    <row r="10651" spans="7:7" x14ac:dyDescent="0.3">
      <c r="G10651" s="23">
        <v>10650</v>
      </c>
    </row>
    <row r="10652" spans="7:7" x14ac:dyDescent="0.3">
      <c r="G10652" s="23">
        <v>10651</v>
      </c>
    </row>
    <row r="10653" spans="7:7" x14ac:dyDescent="0.3">
      <c r="G10653" s="23">
        <v>10652</v>
      </c>
    </row>
    <row r="10654" spans="7:7" x14ac:dyDescent="0.3">
      <c r="G10654" s="23">
        <v>10653</v>
      </c>
    </row>
    <row r="10655" spans="7:7" x14ac:dyDescent="0.3">
      <c r="G10655" s="23">
        <v>10654</v>
      </c>
    </row>
    <row r="10656" spans="7:7" x14ac:dyDescent="0.3">
      <c r="G10656" s="23">
        <v>10655</v>
      </c>
    </row>
    <row r="10657" spans="7:7" x14ac:dyDescent="0.3">
      <c r="G10657" s="23">
        <v>10656</v>
      </c>
    </row>
    <row r="10658" spans="7:7" x14ac:dyDescent="0.3">
      <c r="G10658" s="23">
        <v>10657</v>
      </c>
    </row>
    <row r="10659" spans="7:7" x14ac:dyDescent="0.3">
      <c r="G10659" s="23">
        <v>10658</v>
      </c>
    </row>
    <row r="10660" spans="7:7" x14ac:dyDescent="0.3">
      <c r="G10660" s="23">
        <v>10659</v>
      </c>
    </row>
    <row r="10661" spans="7:7" x14ac:dyDescent="0.3">
      <c r="G10661" s="23">
        <v>10660</v>
      </c>
    </row>
    <row r="10662" spans="7:7" x14ac:dyDescent="0.3">
      <c r="G10662" s="23">
        <v>10661</v>
      </c>
    </row>
    <row r="10663" spans="7:7" x14ac:dyDescent="0.3">
      <c r="G10663" s="23">
        <v>10662</v>
      </c>
    </row>
    <row r="10664" spans="7:7" x14ac:dyDescent="0.3">
      <c r="G10664" s="23">
        <v>10663</v>
      </c>
    </row>
    <row r="10665" spans="7:7" x14ac:dyDescent="0.3">
      <c r="G10665" s="23">
        <v>10664</v>
      </c>
    </row>
    <row r="10666" spans="7:7" x14ac:dyDescent="0.3">
      <c r="G10666" s="23">
        <v>10665</v>
      </c>
    </row>
    <row r="10667" spans="7:7" x14ac:dyDescent="0.3">
      <c r="G10667" s="23">
        <v>10666</v>
      </c>
    </row>
    <row r="10668" spans="7:7" x14ac:dyDescent="0.3">
      <c r="G10668" s="23">
        <v>10667</v>
      </c>
    </row>
    <row r="10669" spans="7:7" x14ac:dyDescent="0.3">
      <c r="G10669" s="23">
        <v>10668</v>
      </c>
    </row>
    <row r="10670" spans="7:7" x14ac:dyDescent="0.3">
      <c r="G10670" s="23">
        <v>10669</v>
      </c>
    </row>
    <row r="10671" spans="7:7" x14ac:dyDescent="0.3">
      <c r="G10671" s="23">
        <v>10670</v>
      </c>
    </row>
    <row r="10672" spans="7:7" x14ac:dyDescent="0.3">
      <c r="G10672" s="23">
        <v>10671</v>
      </c>
    </row>
    <row r="10673" spans="7:7" x14ac:dyDescent="0.3">
      <c r="G10673" s="23">
        <v>10672</v>
      </c>
    </row>
    <row r="10674" spans="7:7" x14ac:dyDescent="0.3">
      <c r="G10674" s="23">
        <v>10673</v>
      </c>
    </row>
    <row r="10675" spans="7:7" x14ac:dyDescent="0.3">
      <c r="G10675" s="23">
        <v>10674</v>
      </c>
    </row>
    <row r="10676" spans="7:7" x14ac:dyDescent="0.3">
      <c r="G10676" s="23">
        <v>10675</v>
      </c>
    </row>
    <row r="10677" spans="7:7" x14ac:dyDescent="0.3">
      <c r="G10677" s="23">
        <v>10676</v>
      </c>
    </row>
    <row r="10678" spans="7:7" x14ac:dyDescent="0.3">
      <c r="G10678" s="23">
        <v>10677</v>
      </c>
    </row>
    <row r="10679" spans="7:7" x14ac:dyDescent="0.3">
      <c r="G10679" s="23">
        <v>10678</v>
      </c>
    </row>
    <row r="10680" spans="7:7" x14ac:dyDescent="0.3">
      <c r="G10680" s="23">
        <v>10679</v>
      </c>
    </row>
    <row r="10681" spans="7:7" x14ac:dyDescent="0.3">
      <c r="G10681" s="23">
        <v>10680</v>
      </c>
    </row>
    <row r="10682" spans="7:7" x14ac:dyDescent="0.3">
      <c r="G10682" s="23">
        <v>10681</v>
      </c>
    </row>
    <row r="10683" spans="7:7" x14ac:dyDescent="0.3">
      <c r="G10683" s="23">
        <v>10682</v>
      </c>
    </row>
    <row r="10684" spans="7:7" x14ac:dyDescent="0.3">
      <c r="G10684" s="23">
        <v>10683</v>
      </c>
    </row>
    <row r="10685" spans="7:7" x14ac:dyDescent="0.3">
      <c r="G10685" s="23">
        <v>10684</v>
      </c>
    </row>
    <row r="10686" spans="7:7" x14ac:dyDescent="0.3">
      <c r="G10686" s="23">
        <v>10685</v>
      </c>
    </row>
    <row r="10687" spans="7:7" x14ac:dyDescent="0.3">
      <c r="G10687" s="23">
        <v>10686</v>
      </c>
    </row>
    <row r="10688" spans="7:7" x14ac:dyDescent="0.3">
      <c r="G10688" s="23">
        <v>10687</v>
      </c>
    </row>
    <row r="10689" spans="7:7" x14ac:dyDescent="0.3">
      <c r="G10689" s="23">
        <v>10688</v>
      </c>
    </row>
    <row r="10690" spans="7:7" x14ac:dyDescent="0.3">
      <c r="G10690" s="23">
        <v>10689</v>
      </c>
    </row>
    <row r="10691" spans="7:7" x14ac:dyDescent="0.3">
      <c r="G10691" s="23">
        <v>10690</v>
      </c>
    </row>
    <row r="10692" spans="7:7" x14ac:dyDescent="0.3">
      <c r="G10692" s="23">
        <v>10691</v>
      </c>
    </row>
    <row r="10693" spans="7:7" x14ac:dyDescent="0.3">
      <c r="G10693" s="23">
        <v>10692</v>
      </c>
    </row>
    <row r="10694" spans="7:7" x14ac:dyDescent="0.3">
      <c r="G10694" s="23">
        <v>10693</v>
      </c>
    </row>
    <row r="10695" spans="7:7" x14ac:dyDescent="0.3">
      <c r="G10695" s="23">
        <v>10694</v>
      </c>
    </row>
    <row r="10696" spans="7:7" x14ac:dyDescent="0.3">
      <c r="G10696" s="23">
        <v>10695</v>
      </c>
    </row>
    <row r="10697" spans="7:7" x14ac:dyDescent="0.3">
      <c r="G10697" s="23">
        <v>10696</v>
      </c>
    </row>
    <row r="10698" spans="7:7" x14ac:dyDescent="0.3">
      <c r="G10698" s="23">
        <v>10697</v>
      </c>
    </row>
    <row r="10699" spans="7:7" x14ac:dyDescent="0.3">
      <c r="G10699" s="23">
        <v>10698</v>
      </c>
    </row>
    <row r="10700" spans="7:7" x14ac:dyDescent="0.3">
      <c r="G10700" s="23">
        <v>10699</v>
      </c>
    </row>
    <row r="10701" spans="7:7" x14ac:dyDescent="0.3">
      <c r="G10701" s="23">
        <v>10700</v>
      </c>
    </row>
    <row r="10702" spans="7:7" x14ac:dyDescent="0.3">
      <c r="G10702" s="23">
        <v>10701</v>
      </c>
    </row>
    <row r="10703" spans="7:7" x14ac:dyDescent="0.3">
      <c r="G10703" s="23">
        <v>10702</v>
      </c>
    </row>
    <row r="10704" spans="7:7" x14ac:dyDescent="0.3">
      <c r="G10704" s="23">
        <v>10703</v>
      </c>
    </row>
    <row r="10705" spans="7:7" x14ac:dyDescent="0.3">
      <c r="G10705" s="23">
        <v>10704</v>
      </c>
    </row>
    <row r="10706" spans="7:7" x14ac:dyDescent="0.3">
      <c r="G10706" s="23">
        <v>10705</v>
      </c>
    </row>
    <row r="10707" spans="7:7" x14ac:dyDescent="0.3">
      <c r="G10707" s="23">
        <v>10706</v>
      </c>
    </row>
    <row r="10708" spans="7:7" x14ac:dyDescent="0.3">
      <c r="G10708" s="23">
        <v>10707</v>
      </c>
    </row>
    <row r="10709" spans="7:7" x14ac:dyDescent="0.3">
      <c r="G10709" s="23">
        <v>10708</v>
      </c>
    </row>
    <row r="10710" spans="7:7" x14ac:dyDescent="0.3">
      <c r="G10710" s="23">
        <v>10709</v>
      </c>
    </row>
    <row r="10711" spans="7:7" x14ac:dyDescent="0.3">
      <c r="G10711" s="23">
        <v>10710</v>
      </c>
    </row>
    <row r="10712" spans="7:7" x14ac:dyDescent="0.3">
      <c r="G10712" s="23">
        <v>10711</v>
      </c>
    </row>
    <row r="10713" spans="7:7" x14ac:dyDescent="0.3">
      <c r="G10713" s="23">
        <v>10712</v>
      </c>
    </row>
    <row r="10714" spans="7:7" x14ac:dyDescent="0.3">
      <c r="G10714" s="23">
        <v>10713</v>
      </c>
    </row>
    <row r="10715" spans="7:7" x14ac:dyDescent="0.3">
      <c r="G10715" s="23">
        <v>10714</v>
      </c>
    </row>
    <row r="10716" spans="7:7" x14ac:dyDescent="0.3">
      <c r="G10716" s="23">
        <v>10715</v>
      </c>
    </row>
    <row r="10717" spans="7:7" x14ac:dyDescent="0.3">
      <c r="G10717" s="23">
        <v>10716</v>
      </c>
    </row>
    <row r="10718" spans="7:7" x14ac:dyDescent="0.3">
      <c r="G10718" s="23">
        <v>10717</v>
      </c>
    </row>
    <row r="10719" spans="7:7" x14ac:dyDescent="0.3">
      <c r="G10719" s="23">
        <v>10718</v>
      </c>
    </row>
    <row r="10720" spans="7:7" x14ac:dyDescent="0.3">
      <c r="G10720" s="23">
        <v>10719</v>
      </c>
    </row>
    <row r="10721" spans="7:7" x14ac:dyDescent="0.3">
      <c r="G10721" s="23">
        <v>10720</v>
      </c>
    </row>
    <row r="10722" spans="7:7" x14ac:dyDescent="0.3">
      <c r="G10722" s="23">
        <v>10721</v>
      </c>
    </row>
    <row r="10723" spans="7:7" x14ac:dyDescent="0.3">
      <c r="G10723" s="23">
        <v>10722</v>
      </c>
    </row>
    <row r="10724" spans="7:7" x14ac:dyDescent="0.3">
      <c r="G10724" s="23">
        <v>10723</v>
      </c>
    </row>
    <row r="10725" spans="7:7" x14ac:dyDescent="0.3">
      <c r="G10725" s="23">
        <v>10724</v>
      </c>
    </row>
    <row r="10726" spans="7:7" x14ac:dyDescent="0.3">
      <c r="G10726" s="23">
        <v>10725</v>
      </c>
    </row>
    <row r="10727" spans="7:7" x14ac:dyDescent="0.3">
      <c r="G10727" s="23">
        <v>10726</v>
      </c>
    </row>
    <row r="10728" spans="7:7" x14ac:dyDescent="0.3">
      <c r="G10728" s="23">
        <v>10727</v>
      </c>
    </row>
    <row r="10729" spans="7:7" x14ac:dyDescent="0.3">
      <c r="G10729" s="23">
        <v>10728</v>
      </c>
    </row>
    <row r="10730" spans="7:7" x14ac:dyDescent="0.3">
      <c r="G10730" s="23">
        <v>10729</v>
      </c>
    </row>
    <row r="10731" spans="7:7" x14ac:dyDescent="0.3">
      <c r="G10731" s="23">
        <v>10730</v>
      </c>
    </row>
    <row r="10732" spans="7:7" x14ac:dyDescent="0.3">
      <c r="G10732" s="23">
        <v>10731</v>
      </c>
    </row>
    <row r="10733" spans="7:7" x14ac:dyDescent="0.3">
      <c r="G10733" s="23">
        <v>10732</v>
      </c>
    </row>
    <row r="10734" spans="7:7" x14ac:dyDescent="0.3">
      <c r="G10734" s="23">
        <v>10733</v>
      </c>
    </row>
    <row r="10735" spans="7:7" x14ac:dyDescent="0.3">
      <c r="G10735" s="23">
        <v>10734</v>
      </c>
    </row>
    <row r="10736" spans="7:7" x14ac:dyDescent="0.3">
      <c r="G10736" s="23">
        <v>10735</v>
      </c>
    </row>
    <row r="10737" spans="7:7" x14ac:dyDescent="0.3">
      <c r="G10737" s="23">
        <v>10736</v>
      </c>
    </row>
    <row r="10738" spans="7:7" x14ac:dyDescent="0.3">
      <c r="G10738" s="23">
        <v>10737</v>
      </c>
    </row>
    <row r="10739" spans="7:7" x14ac:dyDescent="0.3">
      <c r="G10739" s="23">
        <v>10738</v>
      </c>
    </row>
    <row r="10740" spans="7:7" x14ac:dyDescent="0.3">
      <c r="G10740" s="23">
        <v>10739</v>
      </c>
    </row>
    <row r="10741" spans="7:7" x14ac:dyDescent="0.3">
      <c r="G10741" s="23">
        <v>10740</v>
      </c>
    </row>
    <row r="10742" spans="7:7" x14ac:dyDescent="0.3">
      <c r="G10742" s="23">
        <v>10741</v>
      </c>
    </row>
    <row r="10743" spans="7:7" x14ac:dyDescent="0.3">
      <c r="G10743" s="23">
        <v>10742</v>
      </c>
    </row>
    <row r="10744" spans="7:7" x14ac:dyDescent="0.3">
      <c r="G10744" s="23">
        <v>10743</v>
      </c>
    </row>
    <row r="10745" spans="7:7" x14ac:dyDescent="0.3">
      <c r="G10745" s="23">
        <v>10744</v>
      </c>
    </row>
    <row r="10746" spans="7:7" x14ac:dyDescent="0.3">
      <c r="G10746" s="23">
        <v>10745</v>
      </c>
    </row>
    <row r="10747" spans="7:7" x14ac:dyDescent="0.3">
      <c r="G10747" s="23">
        <v>10746</v>
      </c>
    </row>
    <row r="10748" spans="7:7" x14ac:dyDescent="0.3">
      <c r="G10748" s="23">
        <v>10747</v>
      </c>
    </row>
    <row r="10749" spans="7:7" x14ac:dyDescent="0.3">
      <c r="G10749" s="23">
        <v>10748</v>
      </c>
    </row>
    <row r="10750" spans="7:7" x14ac:dyDescent="0.3">
      <c r="G10750" s="23">
        <v>10749</v>
      </c>
    </row>
    <row r="10751" spans="7:7" x14ac:dyDescent="0.3">
      <c r="G10751" s="23">
        <v>10750</v>
      </c>
    </row>
    <row r="10752" spans="7:7" x14ac:dyDescent="0.3">
      <c r="G10752" s="23">
        <v>10751</v>
      </c>
    </row>
    <row r="10753" spans="7:7" x14ac:dyDescent="0.3">
      <c r="G10753" s="23">
        <v>10752</v>
      </c>
    </row>
    <row r="10754" spans="7:7" x14ac:dyDescent="0.3">
      <c r="G10754" s="23">
        <v>10753</v>
      </c>
    </row>
    <row r="10755" spans="7:7" x14ac:dyDescent="0.3">
      <c r="G10755" s="23">
        <v>10754</v>
      </c>
    </row>
    <row r="10756" spans="7:7" x14ac:dyDescent="0.3">
      <c r="G10756" s="23">
        <v>10755</v>
      </c>
    </row>
    <row r="10757" spans="7:7" x14ac:dyDescent="0.3">
      <c r="G10757" s="23">
        <v>10756</v>
      </c>
    </row>
    <row r="10758" spans="7:7" x14ac:dyDescent="0.3">
      <c r="G10758" s="23">
        <v>10757</v>
      </c>
    </row>
    <row r="10759" spans="7:7" x14ac:dyDescent="0.3">
      <c r="G10759" s="23">
        <v>10758</v>
      </c>
    </row>
    <row r="10760" spans="7:7" x14ac:dyDescent="0.3">
      <c r="G10760" s="23">
        <v>10759</v>
      </c>
    </row>
    <row r="10761" spans="7:7" x14ac:dyDescent="0.3">
      <c r="G10761" s="23">
        <v>10760</v>
      </c>
    </row>
    <row r="10762" spans="7:7" x14ac:dyDescent="0.3">
      <c r="G10762" s="23">
        <v>10761</v>
      </c>
    </row>
    <row r="10763" spans="7:7" x14ac:dyDescent="0.3">
      <c r="G10763" s="23">
        <v>10762</v>
      </c>
    </row>
    <row r="10764" spans="7:7" x14ac:dyDescent="0.3">
      <c r="G10764" s="23">
        <v>10763</v>
      </c>
    </row>
    <row r="10765" spans="7:7" x14ac:dyDescent="0.3">
      <c r="G10765" s="23">
        <v>10764</v>
      </c>
    </row>
    <row r="10766" spans="7:7" x14ac:dyDescent="0.3">
      <c r="G10766" s="23">
        <v>10765</v>
      </c>
    </row>
    <row r="10767" spans="7:7" x14ac:dyDescent="0.3">
      <c r="G10767" s="23">
        <v>10766</v>
      </c>
    </row>
    <row r="10768" spans="7:7" x14ac:dyDescent="0.3">
      <c r="G10768" s="23">
        <v>10767</v>
      </c>
    </row>
    <row r="10769" spans="7:7" x14ac:dyDescent="0.3">
      <c r="G10769" s="23">
        <v>10768</v>
      </c>
    </row>
    <row r="10770" spans="7:7" x14ac:dyDescent="0.3">
      <c r="G10770" s="23">
        <v>10769</v>
      </c>
    </row>
    <row r="10771" spans="7:7" x14ac:dyDescent="0.3">
      <c r="G10771" s="23">
        <v>10770</v>
      </c>
    </row>
    <row r="10772" spans="7:7" x14ac:dyDescent="0.3">
      <c r="G10772" s="23">
        <v>10771</v>
      </c>
    </row>
    <row r="10773" spans="7:7" x14ac:dyDescent="0.3">
      <c r="G10773" s="23">
        <v>10772</v>
      </c>
    </row>
    <row r="10774" spans="7:7" x14ac:dyDescent="0.3">
      <c r="G10774" s="23">
        <v>10773</v>
      </c>
    </row>
    <row r="10775" spans="7:7" x14ac:dyDescent="0.3">
      <c r="G10775" s="23">
        <v>10774</v>
      </c>
    </row>
    <row r="10776" spans="7:7" x14ac:dyDescent="0.3">
      <c r="G10776" s="23">
        <v>10775</v>
      </c>
    </row>
    <row r="10777" spans="7:7" x14ac:dyDescent="0.3">
      <c r="G10777" s="23">
        <v>10776</v>
      </c>
    </row>
    <row r="10778" spans="7:7" x14ac:dyDescent="0.3">
      <c r="G10778" s="23">
        <v>10777</v>
      </c>
    </row>
    <row r="10779" spans="7:7" x14ac:dyDescent="0.3">
      <c r="G10779" s="23">
        <v>10778</v>
      </c>
    </row>
    <row r="10780" spans="7:7" x14ac:dyDescent="0.3">
      <c r="G10780" s="23">
        <v>10779</v>
      </c>
    </row>
    <row r="10781" spans="7:7" x14ac:dyDescent="0.3">
      <c r="G10781" s="23">
        <v>10780</v>
      </c>
    </row>
    <row r="10782" spans="7:7" x14ac:dyDescent="0.3">
      <c r="G10782" s="23">
        <v>10781</v>
      </c>
    </row>
    <row r="10783" spans="7:7" x14ac:dyDescent="0.3">
      <c r="G10783" s="23">
        <v>10782</v>
      </c>
    </row>
    <row r="10784" spans="7:7" x14ac:dyDescent="0.3">
      <c r="G10784" s="23">
        <v>10783</v>
      </c>
    </row>
    <row r="10785" spans="7:7" x14ac:dyDescent="0.3">
      <c r="G10785" s="23">
        <v>10784</v>
      </c>
    </row>
    <row r="10786" spans="7:7" x14ac:dyDescent="0.3">
      <c r="G10786" s="23">
        <v>10785</v>
      </c>
    </row>
    <row r="10787" spans="7:7" x14ac:dyDescent="0.3">
      <c r="G10787" s="23">
        <v>10786</v>
      </c>
    </row>
    <row r="10788" spans="7:7" x14ac:dyDescent="0.3">
      <c r="G10788" s="23">
        <v>10787</v>
      </c>
    </row>
    <row r="10789" spans="7:7" x14ac:dyDescent="0.3">
      <c r="G10789" s="23">
        <v>10788</v>
      </c>
    </row>
    <row r="10790" spans="7:7" x14ac:dyDescent="0.3">
      <c r="G10790" s="23">
        <v>10789</v>
      </c>
    </row>
    <row r="10791" spans="7:7" x14ac:dyDescent="0.3">
      <c r="G10791" s="23">
        <v>10790</v>
      </c>
    </row>
    <row r="10792" spans="7:7" x14ac:dyDescent="0.3">
      <c r="G10792" s="23">
        <v>10791</v>
      </c>
    </row>
    <row r="10793" spans="7:7" x14ac:dyDescent="0.3">
      <c r="G10793" s="23">
        <v>10792</v>
      </c>
    </row>
    <row r="10794" spans="7:7" x14ac:dyDescent="0.3">
      <c r="G10794" s="23">
        <v>10793</v>
      </c>
    </row>
    <row r="10795" spans="7:7" x14ac:dyDescent="0.3">
      <c r="G10795" s="23">
        <v>10794</v>
      </c>
    </row>
    <row r="10796" spans="7:7" x14ac:dyDescent="0.3">
      <c r="G10796" s="23">
        <v>10795</v>
      </c>
    </row>
    <row r="10797" spans="7:7" x14ac:dyDescent="0.3">
      <c r="G10797" s="23">
        <v>10796</v>
      </c>
    </row>
    <row r="10798" spans="7:7" x14ac:dyDescent="0.3">
      <c r="G10798" s="23">
        <v>10797</v>
      </c>
    </row>
    <row r="10799" spans="7:7" x14ac:dyDescent="0.3">
      <c r="G10799" s="23">
        <v>10798</v>
      </c>
    </row>
    <row r="10800" spans="7:7" x14ac:dyDescent="0.3">
      <c r="G10800" s="23">
        <v>10799</v>
      </c>
    </row>
    <row r="10801" spans="7:7" x14ac:dyDescent="0.3">
      <c r="G10801" s="23">
        <v>10800</v>
      </c>
    </row>
    <row r="10802" spans="7:7" x14ac:dyDescent="0.3">
      <c r="G10802" s="23">
        <v>10801</v>
      </c>
    </row>
    <row r="10803" spans="7:7" x14ac:dyDescent="0.3">
      <c r="G10803" s="23">
        <v>10802</v>
      </c>
    </row>
    <row r="10804" spans="7:7" x14ac:dyDescent="0.3">
      <c r="G10804" s="23">
        <v>10803</v>
      </c>
    </row>
    <row r="10805" spans="7:7" x14ac:dyDescent="0.3">
      <c r="G10805" s="23">
        <v>10804</v>
      </c>
    </row>
    <row r="10806" spans="7:7" x14ac:dyDescent="0.3">
      <c r="G10806" s="23">
        <v>10805</v>
      </c>
    </row>
    <row r="10807" spans="7:7" x14ac:dyDescent="0.3">
      <c r="G10807" s="23">
        <v>10806</v>
      </c>
    </row>
    <row r="10808" spans="7:7" x14ac:dyDescent="0.3">
      <c r="G10808" s="23">
        <v>10807</v>
      </c>
    </row>
    <row r="10809" spans="7:7" x14ac:dyDescent="0.3">
      <c r="G10809" s="23">
        <v>10808</v>
      </c>
    </row>
    <row r="10810" spans="7:7" x14ac:dyDescent="0.3">
      <c r="G10810" s="23">
        <v>10809</v>
      </c>
    </row>
    <row r="10811" spans="7:7" x14ac:dyDescent="0.3">
      <c r="G10811" s="23">
        <v>10810</v>
      </c>
    </row>
    <row r="10812" spans="7:7" x14ac:dyDescent="0.3">
      <c r="G10812" s="23">
        <v>10811</v>
      </c>
    </row>
    <row r="10813" spans="7:7" x14ac:dyDescent="0.3">
      <c r="G10813" s="23">
        <v>10812</v>
      </c>
    </row>
    <row r="10814" spans="7:7" x14ac:dyDescent="0.3">
      <c r="G10814" s="23">
        <v>10813</v>
      </c>
    </row>
    <row r="10815" spans="7:7" x14ac:dyDescent="0.3">
      <c r="G10815" s="23">
        <v>10814</v>
      </c>
    </row>
    <row r="10816" spans="7:7" x14ac:dyDescent="0.3">
      <c r="G10816" s="23">
        <v>10815</v>
      </c>
    </row>
    <row r="10817" spans="7:7" x14ac:dyDescent="0.3">
      <c r="G10817" s="23">
        <v>10816</v>
      </c>
    </row>
    <row r="10818" spans="7:7" x14ac:dyDescent="0.3">
      <c r="G10818" s="23">
        <v>10817</v>
      </c>
    </row>
    <row r="10819" spans="7:7" x14ac:dyDescent="0.3">
      <c r="G10819" s="23">
        <v>10818</v>
      </c>
    </row>
    <row r="10820" spans="7:7" x14ac:dyDescent="0.3">
      <c r="G10820" s="23">
        <v>10819</v>
      </c>
    </row>
    <row r="10821" spans="7:7" x14ac:dyDescent="0.3">
      <c r="G10821" s="23">
        <v>10820</v>
      </c>
    </row>
    <row r="10822" spans="7:7" x14ac:dyDescent="0.3">
      <c r="G10822" s="23">
        <v>10821</v>
      </c>
    </row>
    <row r="10823" spans="7:7" x14ac:dyDescent="0.3">
      <c r="G10823" s="23">
        <v>10822</v>
      </c>
    </row>
    <row r="10824" spans="7:7" x14ac:dyDescent="0.3">
      <c r="G10824" s="23">
        <v>10823</v>
      </c>
    </row>
    <row r="10825" spans="7:7" x14ac:dyDescent="0.3">
      <c r="G10825" s="23">
        <v>10824</v>
      </c>
    </row>
    <row r="10826" spans="7:7" x14ac:dyDescent="0.3">
      <c r="G10826" s="23">
        <v>10825</v>
      </c>
    </row>
    <row r="10827" spans="7:7" x14ac:dyDescent="0.3">
      <c r="G10827" s="23">
        <v>10826</v>
      </c>
    </row>
    <row r="10828" spans="7:7" x14ac:dyDescent="0.3">
      <c r="G10828" s="23">
        <v>10827</v>
      </c>
    </row>
    <row r="10829" spans="7:7" x14ac:dyDescent="0.3">
      <c r="G10829" s="23">
        <v>10828</v>
      </c>
    </row>
    <row r="10830" spans="7:7" x14ac:dyDescent="0.3">
      <c r="G10830" s="23">
        <v>10829</v>
      </c>
    </row>
    <row r="10831" spans="7:7" x14ac:dyDescent="0.3">
      <c r="G10831" s="23">
        <v>10830</v>
      </c>
    </row>
    <row r="10832" spans="7:7" x14ac:dyDescent="0.3">
      <c r="G10832" s="23">
        <v>10831</v>
      </c>
    </row>
    <row r="10833" spans="7:7" x14ac:dyDescent="0.3">
      <c r="G10833" s="23">
        <v>10832</v>
      </c>
    </row>
    <row r="10834" spans="7:7" x14ac:dyDescent="0.3">
      <c r="G10834" s="23">
        <v>10833</v>
      </c>
    </row>
    <row r="10835" spans="7:7" x14ac:dyDescent="0.3">
      <c r="G10835" s="23">
        <v>10834</v>
      </c>
    </row>
    <row r="10836" spans="7:7" x14ac:dyDescent="0.3">
      <c r="G10836" s="23">
        <v>10835</v>
      </c>
    </row>
    <row r="10837" spans="7:7" x14ac:dyDescent="0.3">
      <c r="G10837" s="23">
        <v>10836</v>
      </c>
    </row>
    <row r="10838" spans="7:7" x14ac:dyDescent="0.3">
      <c r="G10838" s="23">
        <v>10837</v>
      </c>
    </row>
    <row r="10839" spans="7:7" x14ac:dyDescent="0.3">
      <c r="G10839" s="23">
        <v>10838</v>
      </c>
    </row>
    <row r="10840" spans="7:7" x14ac:dyDescent="0.3">
      <c r="G10840" s="23">
        <v>10839</v>
      </c>
    </row>
    <row r="10841" spans="7:7" x14ac:dyDescent="0.3">
      <c r="G10841" s="23">
        <v>10840</v>
      </c>
    </row>
    <row r="10842" spans="7:7" x14ac:dyDescent="0.3">
      <c r="G10842" s="23">
        <v>10841</v>
      </c>
    </row>
    <row r="10843" spans="7:7" x14ac:dyDescent="0.3">
      <c r="G10843" s="23">
        <v>10842</v>
      </c>
    </row>
    <row r="10844" spans="7:7" x14ac:dyDescent="0.3">
      <c r="G10844" s="23">
        <v>10843</v>
      </c>
    </row>
    <row r="10845" spans="7:7" x14ac:dyDescent="0.3">
      <c r="G10845" s="23">
        <v>10844</v>
      </c>
    </row>
    <row r="10846" spans="7:7" x14ac:dyDescent="0.3">
      <c r="G10846" s="23">
        <v>10845</v>
      </c>
    </row>
    <row r="10847" spans="7:7" x14ac:dyDescent="0.3">
      <c r="G10847" s="23">
        <v>10846</v>
      </c>
    </row>
    <row r="10848" spans="7:7" x14ac:dyDescent="0.3">
      <c r="G10848" s="23">
        <v>10847</v>
      </c>
    </row>
    <row r="10849" spans="7:7" x14ac:dyDescent="0.3">
      <c r="G10849" s="23">
        <v>10848</v>
      </c>
    </row>
    <row r="10850" spans="7:7" x14ac:dyDescent="0.3">
      <c r="G10850" s="23">
        <v>10849</v>
      </c>
    </row>
    <row r="10851" spans="7:7" x14ac:dyDescent="0.3">
      <c r="G10851" s="23">
        <v>10850</v>
      </c>
    </row>
    <row r="10852" spans="7:7" x14ac:dyDescent="0.3">
      <c r="G10852" s="23">
        <v>10851</v>
      </c>
    </row>
    <row r="10853" spans="7:7" x14ac:dyDescent="0.3">
      <c r="G10853" s="23">
        <v>10852</v>
      </c>
    </row>
    <row r="10854" spans="7:7" x14ac:dyDescent="0.3">
      <c r="G10854" s="23">
        <v>10853</v>
      </c>
    </row>
    <row r="10855" spans="7:7" x14ac:dyDescent="0.3">
      <c r="G10855" s="23">
        <v>10854</v>
      </c>
    </row>
    <row r="10856" spans="7:7" x14ac:dyDescent="0.3">
      <c r="G10856" s="23">
        <v>10855</v>
      </c>
    </row>
    <row r="10857" spans="7:7" x14ac:dyDescent="0.3">
      <c r="G10857" s="23">
        <v>10856</v>
      </c>
    </row>
    <row r="10858" spans="7:7" x14ac:dyDescent="0.3">
      <c r="G10858" s="23">
        <v>10857</v>
      </c>
    </row>
    <row r="10859" spans="7:7" x14ac:dyDescent="0.3">
      <c r="G10859" s="23">
        <v>10858</v>
      </c>
    </row>
    <row r="10860" spans="7:7" x14ac:dyDescent="0.3">
      <c r="G10860" s="23">
        <v>10859</v>
      </c>
    </row>
    <row r="10861" spans="7:7" x14ac:dyDescent="0.3">
      <c r="G10861" s="23">
        <v>10860</v>
      </c>
    </row>
    <row r="10862" spans="7:7" x14ac:dyDescent="0.3">
      <c r="G10862" s="23">
        <v>10861</v>
      </c>
    </row>
    <row r="10863" spans="7:7" x14ac:dyDescent="0.3">
      <c r="G10863" s="23">
        <v>10862</v>
      </c>
    </row>
    <row r="10864" spans="7:7" x14ac:dyDescent="0.3">
      <c r="G10864" s="23">
        <v>10863</v>
      </c>
    </row>
    <row r="10865" spans="7:7" x14ac:dyDescent="0.3">
      <c r="G10865" s="23">
        <v>10864</v>
      </c>
    </row>
    <row r="10866" spans="7:7" x14ac:dyDescent="0.3">
      <c r="G10866" s="23">
        <v>10865</v>
      </c>
    </row>
    <row r="10867" spans="7:7" x14ac:dyDescent="0.3">
      <c r="G10867" s="23">
        <v>10866</v>
      </c>
    </row>
    <row r="10868" spans="7:7" x14ac:dyDescent="0.3">
      <c r="G10868" s="23">
        <v>10867</v>
      </c>
    </row>
    <row r="10869" spans="7:7" x14ac:dyDescent="0.3">
      <c r="G10869" s="23">
        <v>10868</v>
      </c>
    </row>
    <row r="10870" spans="7:7" x14ac:dyDescent="0.3">
      <c r="G10870" s="23">
        <v>10869</v>
      </c>
    </row>
    <row r="10871" spans="7:7" x14ac:dyDescent="0.3">
      <c r="G10871" s="23">
        <v>10870</v>
      </c>
    </row>
    <row r="10872" spans="7:7" x14ac:dyDescent="0.3">
      <c r="G10872" s="23">
        <v>10871</v>
      </c>
    </row>
    <row r="10873" spans="7:7" x14ac:dyDescent="0.3">
      <c r="G10873" s="23">
        <v>10872</v>
      </c>
    </row>
    <row r="10874" spans="7:7" x14ac:dyDescent="0.3">
      <c r="G10874" s="23">
        <v>10873</v>
      </c>
    </row>
    <row r="10875" spans="7:7" x14ac:dyDescent="0.3">
      <c r="G10875" s="23">
        <v>10874</v>
      </c>
    </row>
    <row r="10876" spans="7:7" x14ac:dyDescent="0.3">
      <c r="G10876" s="23">
        <v>10875</v>
      </c>
    </row>
    <row r="10877" spans="7:7" x14ac:dyDescent="0.3">
      <c r="G10877" s="23">
        <v>10876</v>
      </c>
    </row>
    <row r="10878" spans="7:7" x14ac:dyDescent="0.3">
      <c r="G10878" s="23">
        <v>10877</v>
      </c>
    </row>
    <row r="10879" spans="7:7" x14ac:dyDescent="0.3">
      <c r="G10879" s="23">
        <v>10878</v>
      </c>
    </row>
    <row r="10880" spans="7:7" x14ac:dyDescent="0.3">
      <c r="G10880" s="23">
        <v>10879</v>
      </c>
    </row>
    <row r="10881" spans="7:7" x14ac:dyDescent="0.3">
      <c r="G10881" s="23">
        <v>10880</v>
      </c>
    </row>
    <row r="10882" spans="7:7" x14ac:dyDescent="0.3">
      <c r="G10882" s="23">
        <v>10881</v>
      </c>
    </row>
    <row r="10883" spans="7:7" x14ac:dyDescent="0.3">
      <c r="G10883" s="23">
        <v>10882</v>
      </c>
    </row>
    <row r="10884" spans="7:7" x14ac:dyDescent="0.3">
      <c r="G10884" s="23">
        <v>10883</v>
      </c>
    </row>
    <row r="10885" spans="7:7" x14ac:dyDescent="0.3">
      <c r="G10885" s="23">
        <v>10884</v>
      </c>
    </row>
    <row r="10886" spans="7:7" x14ac:dyDescent="0.3">
      <c r="G10886" s="23">
        <v>10885</v>
      </c>
    </row>
    <row r="10887" spans="7:7" x14ac:dyDescent="0.3">
      <c r="G10887" s="23">
        <v>10886</v>
      </c>
    </row>
    <row r="10888" spans="7:7" x14ac:dyDescent="0.3">
      <c r="G10888" s="23">
        <v>10887</v>
      </c>
    </row>
    <row r="10889" spans="7:7" x14ac:dyDescent="0.3">
      <c r="G10889" s="23">
        <v>10888</v>
      </c>
    </row>
    <row r="10890" spans="7:7" x14ac:dyDescent="0.3">
      <c r="G10890" s="23">
        <v>10889</v>
      </c>
    </row>
    <row r="10891" spans="7:7" x14ac:dyDescent="0.3">
      <c r="G10891" s="23">
        <v>10890</v>
      </c>
    </row>
    <row r="10892" spans="7:7" x14ac:dyDescent="0.3">
      <c r="G10892" s="23">
        <v>10891</v>
      </c>
    </row>
    <row r="10893" spans="7:7" x14ac:dyDescent="0.3">
      <c r="G10893" s="23">
        <v>10892</v>
      </c>
    </row>
    <row r="10894" spans="7:7" x14ac:dyDescent="0.3">
      <c r="G10894" s="23">
        <v>10893</v>
      </c>
    </row>
    <row r="10895" spans="7:7" x14ac:dyDescent="0.3">
      <c r="G10895" s="23">
        <v>10894</v>
      </c>
    </row>
    <row r="10896" spans="7:7" x14ac:dyDescent="0.3">
      <c r="G10896" s="23">
        <v>10895</v>
      </c>
    </row>
    <row r="10897" spans="7:7" x14ac:dyDescent="0.3">
      <c r="G10897" s="23">
        <v>10896</v>
      </c>
    </row>
    <row r="10898" spans="7:7" x14ac:dyDescent="0.3">
      <c r="G10898" s="23">
        <v>10897</v>
      </c>
    </row>
    <row r="10899" spans="7:7" x14ac:dyDescent="0.3">
      <c r="G10899" s="23">
        <v>10898</v>
      </c>
    </row>
    <row r="10900" spans="7:7" x14ac:dyDescent="0.3">
      <c r="G10900" s="23">
        <v>10899</v>
      </c>
    </row>
    <row r="10901" spans="7:7" x14ac:dyDescent="0.3">
      <c r="G10901" s="23">
        <v>10900</v>
      </c>
    </row>
    <row r="10902" spans="7:7" x14ac:dyDescent="0.3">
      <c r="G10902" s="23">
        <v>10901</v>
      </c>
    </row>
    <row r="10903" spans="7:7" x14ac:dyDescent="0.3">
      <c r="G10903" s="23">
        <v>10902</v>
      </c>
    </row>
    <row r="10904" spans="7:7" x14ac:dyDescent="0.3">
      <c r="G10904" s="23">
        <v>10903</v>
      </c>
    </row>
    <row r="10905" spans="7:7" x14ac:dyDescent="0.3">
      <c r="G10905" s="23">
        <v>10904</v>
      </c>
    </row>
    <row r="10906" spans="7:7" x14ac:dyDescent="0.3">
      <c r="G10906" s="23">
        <v>10905</v>
      </c>
    </row>
    <row r="10907" spans="7:7" x14ac:dyDescent="0.3">
      <c r="G10907" s="23">
        <v>10906</v>
      </c>
    </row>
    <row r="10908" spans="7:7" x14ac:dyDescent="0.3">
      <c r="G10908" s="23">
        <v>10907</v>
      </c>
    </row>
    <row r="10909" spans="7:7" x14ac:dyDescent="0.3">
      <c r="G10909" s="23">
        <v>10908</v>
      </c>
    </row>
    <row r="10910" spans="7:7" x14ac:dyDescent="0.3">
      <c r="G10910" s="23">
        <v>10909</v>
      </c>
    </row>
    <row r="10911" spans="7:7" x14ac:dyDescent="0.3">
      <c r="G10911" s="23">
        <v>10910</v>
      </c>
    </row>
    <row r="10912" spans="7:7" x14ac:dyDescent="0.3">
      <c r="G10912" s="23">
        <v>10911</v>
      </c>
    </row>
    <row r="10913" spans="7:7" x14ac:dyDescent="0.3">
      <c r="G10913" s="23">
        <v>10912</v>
      </c>
    </row>
    <row r="10914" spans="7:7" x14ac:dyDescent="0.3">
      <c r="G10914" s="23">
        <v>10913</v>
      </c>
    </row>
    <row r="10915" spans="7:7" x14ac:dyDescent="0.3">
      <c r="G10915" s="23">
        <v>10914</v>
      </c>
    </row>
    <row r="10916" spans="7:7" x14ac:dyDescent="0.3">
      <c r="G10916" s="23">
        <v>10915</v>
      </c>
    </row>
    <row r="10917" spans="7:7" x14ac:dyDescent="0.3">
      <c r="G10917" s="23">
        <v>10916</v>
      </c>
    </row>
    <row r="10918" spans="7:7" x14ac:dyDescent="0.3">
      <c r="G10918" s="23">
        <v>10917</v>
      </c>
    </row>
    <row r="10919" spans="7:7" x14ac:dyDescent="0.3">
      <c r="G10919" s="23">
        <v>10918</v>
      </c>
    </row>
    <row r="10920" spans="7:7" x14ac:dyDescent="0.3">
      <c r="G10920" s="23">
        <v>10919</v>
      </c>
    </row>
    <row r="10921" spans="7:7" x14ac:dyDescent="0.3">
      <c r="G10921" s="23">
        <v>10920</v>
      </c>
    </row>
    <row r="10922" spans="7:7" x14ac:dyDescent="0.3">
      <c r="G10922" s="23">
        <v>10921</v>
      </c>
    </row>
    <row r="10923" spans="7:7" x14ac:dyDescent="0.3">
      <c r="G10923" s="23">
        <v>10922</v>
      </c>
    </row>
    <row r="10924" spans="7:7" x14ac:dyDescent="0.3">
      <c r="G10924" s="23">
        <v>10923</v>
      </c>
    </row>
    <row r="10925" spans="7:7" x14ac:dyDescent="0.3">
      <c r="G10925" s="23">
        <v>10924</v>
      </c>
    </row>
    <row r="10926" spans="7:7" x14ac:dyDescent="0.3">
      <c r="G10926" s="23">
        <v>10925</v>
      </c>
    </row>
    <row r="10927" spans="7:7" x14ac:dyDescent="0.3">
      <c r="G10927" s="23">
        <v>10926</v>
      </c>
    </row>
    <row r="10928" spans="7:7" x14ac:dyDescent="0.3">
      <c r="G10928" s="23">
        <v>10927</v>
      </c>
    </row>
    <row r="10929" spans="7:7" x14ac:dyDescent="0.3">
      <c r="G10929" s="23">
        <v>10928</v>
      </c>
    </row>
    <row r="10930" spans="7:7" x14ac:dyDescent="0.3">
      <c r="G10930" s="23">
        <v>10929</v>
      </c>
    </row>
    <row r="10931" spans="7:7" x14ac:dyDescent="0.3">
      <c r="G10931" s="23">
        <v>10930</v>
      </c>
    </row>
    <row r="10932" spans="7:7" x14ac:dyDescent="0.3">
      <c r="G10932" s="23">
        <v>10931</v>
      </c>
    </row>
    <row r="10933" spans="7:7" x14ac:dyDescent="0.3">
      <c r="G10933" s="23">
        <v>10932</v>
      </c>
    </row>
    <row r="10934" spans="7:7" x14ac:dyDescent="0.3">
      <c r="G10934" s="23">
        <v>10933</v>
      </c>
    </row>
    <row r="10935" spans="7:7" x14ac:dyDescent="0.3">
      <c r="G10935" s="23">
        <v>10934</v>
      </c>
    </row>
    <row r="10936" spans="7:7" x14ac:dyDescent="0.3">
      <c r="G10936" s="23">
        <v>10935</v>
      </c>
    </row>
    <row r="10937" spans="7:7" x14ac:dyDescent="0.3">
      <c r="G10937" s="23">
        <v>10936</v>
      </c>
    </row>
    <row r="10938" spans="7:7" x14ac:dyDescent="0.3">
      <c r="G10938" s="23">
        <v>10937</v>
      </c>
    </row>
    <row r="10939" spans="7:7" x14ac:dyDescent="0.3">
      <c r="G10939" s="23">
        <v>10938</v>
      </c>
    </row>
    <row r="10940" spans="7:7" x14ac:dyDescent="0.3">
      <c r="G10940" s="23">
        <v>10939</v>
      </c>
    </row>
    <row r="10941" spans="7:7" x14ac:dyDescent="0.3">
      <c r="G10941" s="23">
        <v>10940</v>
      </c>
    </row>
    <row r="10942" spans="7:7" x14ac:dyDescent="0.3">
      <c r="G10942" s="23">
        <v>10941</v>
      </c>
    </row>
    <row r="10943" spans="7:7" x14ac:dyDescent="0.3">
      <c r="G10943" s="23">
        <v>10942</v>
      </c>
    </row>
    <row r="10944" spans="7:7" x14ac:dyDescent="0.3">
      <c r="G10944" s="23">
        <v>10943</v>
      </c>
    </row>
    <row r="10945" spans="7:7" x14ac:dyDescent="0.3">
      <c r="G10945" s="23">
        <v>10944</v>
      </c>
    </row>
    <row r="10946" spans="7:7" x14ac:dyDescent="0.3">
      <c r="G10946" s="23">
        <v>10945</v>
      </c>
    </row>
    <row r="10947" spans="7:7" x14ac:dyDescent="0.3">
      <c r="G10947" s="23">
        <v>10946</v>
      </c>
    </row>
    <row r="10948" spans="7:7" x14ac:dyDescent="0.3">
      <c r="G10948" s="23">
        <v>10947</v>
      </c>
    </row>
    <row r="10949" spans="7:7" x14ac:dyDescent="0.3">
      <c r="G10949" s="23">
        <v>10948</v>
      </c>
    </row>
    <row r="10950" spans="7:7" x14ac:dyDescent="0.3">
      <c r="G10950" s="23">
        <v>10949</v>
      </c>
    </row>
    <row r="10951" spans="7:7" x14ac:dyDescent="0.3">
      <c r="G10951" s="23">
        <v>10950</v>
      </c>
    </row>
    <row r="10952" spans="7:7" x14ac:dyDescent="0.3">
      <c r="G10952" s="23">
        <v>10951</v>
      </c>
    </row>
    <row r="10953" spans="7:7" x14ac:dyDescent="0.3">
      <c r="G10953" s="23">
        <v>10952</v>
      </c>
    </row>
    <row r="10954" spans="7:7" x14ac:dyDescent="0.3">
      <c r="G10954" s="23">
        <v>10953</v>
      </c>
    </row>
    <row r="10955" spans="7:7" x14ac:dyDescent="0.3">
      <c r="G10955" s="23">
        <v>10954</v>
      </c>
    </row>
    <row r="10956" spans="7:7" x14ac:dyDescent="0.3">
      <c r="G10956" s="23">
        <v>10955</v>
      </c>
    </row>
    <row r="10957" spans="7:7" x14ac:dyDescent="0.3">
      <c r="G10957" s="23">
        <v>10956</v>
      </c>
    </row>
    <row r="10958" spans="7:7" x14ac:dyDescent="0.3">
      <c r="G10958" s="23">
        <v>10957</v>
      </c>
    </row>
    <row r="10959" spans="7:7" x14ac:dyDescent="0.3">
      <c r="G10959" s="23">
        <v>10958</v>
      </c>
    </row>
    <row r="10960" spans="7:7" x14ac:dyDescent="0.3">
      <c r="G10960" s="23">
        <v>10959</v>
      </c>
    </row>
    <row r="10961" spans="7:7" x14ac:dyDescent="0.3">
      <c r="G10961" s="23">
        <v>10960</v>
      </c>
    </row>
    <row r="10962" spans="7:7" x14ac:dyDescent="0.3">
      <c r="G10962" s="23">
        <v>10961</v>
      </c>
    </row>
    <row r="10963" spans="7:7" x14ac:dyDescent="0.3">
      <c r="G10963" s="23">
        <v>10962</v>
      </c>
    </row>
    <row r="10964" spans="7:7" x14ac:dyDescent="0.3">
      <c r="G10964" s="23">
        <v>10963</v>
      </c>
    </row>
    <row r="10965" spans="7:7" x14ac:dyDescent="0.3">
      <c r="G10965" s="23">
        <v>10964</v>
      </c>
    </row>
    <row r="10966" spans="7:7" x14ac:dyDescent="0.3">
      <c r="G10966" s="23">
        <v>10965</v>
      </c>
    </row>
    <row r="10967" spans="7:7" x14ac:dyDescent="0.3">
      <c r="G10967" s="23">
        <v>10966</v>
      </c>
    </row>
    <row r="10968" spans="7:7" x14ac:dyDescent="0.3">
      <c r="G10968" s="23">
        <v>10967</v>
      </c>
    </row>
    <row r="10969" spans="7:7" x14ac:dyDescent="0.3">
      <c r="G10969" s="23">
        <v>10968</v>
      </c>
    </row>
    <row r="10970" spans="7:7" x14ac:dyDescent="0.3">
      <c r="G10970" s="23">
        <v>10969</v>
      </c>
    </row>
    <row r="10971" spans="7:7" x14ac:dyDescent="0.3">
      <c r="G10971" s="23">
        <v>10970</v>
      </c>
    </row>
    <row r="10972" spans="7:7" x14ac:dyDescent="0.3">
      <c r="G10972" s="23">
        <v>10971</v>
      </c>
    </row>
    <row r="10973" spans="7:7" x14ac:dyDescent="0.3">
      <c r="G10973" s="23">
        <v>10972</v>
      </c>
    </row>
    <row r="10974" spans="7:7" x14ac:dyDescent="0.3">
      <c r="G10974" s="23">
        <v>10973</v>
      </c>
    </row>
    <row r="10975" spans="7:7" x14ac:dyDescent="0.3">
      <c r="G10975" s="23">
        <v>10974</v>
      </c>
    </row>
    <row r="10976" spans="7:7" x14ac:dyDescent="0.3">
      <c r="G10976" s="23">
        <v>10975</v>
      </c>
    </row>
    <row r="10977" spans="7:7" x14ac:dyDescent="0.3">
      <c r="G10977" s="23">
        <v>10976</v>
      </c>
    </row>
    <row r="10978" spans="7:7" x14ac:dyDescent="0.3">
      <c r="G10978" s="23">
        <v>10977</v>
      </c>
    </row>
    <row r="10979" spans="7:7" x14ac:dyDescent="0.3">
      <c r="G10979" s="23">
        <v>10978</v>
      </c>
    </row>
    <row r="10980" spans="7:7" x14ac:dyDescent="0.3">
      <c r="G10980" s="23">
        <v>10979</v>
      </c>
    </row>
    <row r="10981" spans="7:7" x14ac:dyDescent="0.3">
      <c r="G10981" s="23">
        <v>10980</v>
      </c>
    </row>
    <row r="10982" spans="7:7" x14ac:dyDescent="0.3">
      <c r="G10982" s="23">
        <v>10981</v>
      </c>
    </row>
    <row r="10983" spans="7:7" x14ac:dyDescent="0.3">
      <c r="G10983" s="23">
        <v>10982</v>
      </c>
    </row>
    <row r="10984" spans="7:7" x14ac:dyDescent="0.3">
      <c r="G10984" s="23">
        <v>10983</v>
      </c>
    </row>
    <row r="10985" spans="7:7" x14ac:dyDescent="0.3">
      <c r="G10985" s="23">
        <v>10984</v>
      </c>
    </row>
    <row r="10986" spans="7:7" x14ac:dyDescent="0.3">
      <c r="G10986" s="23">
        <v>10985</v>
      </c>
    </row>
    <row r="10987" spans="7:7" x14ac:dyDescent="0.3">
      <c r="G10987" s="23">
        <v>10986</v>
      </c>
    </row>
    <row r="10988" spans="7:7" x14ac:dyDescent="0.3">
      <c r="G10988" s="23">
        <v>10987</v>
      </c>
    </row>
    <row r="10989" spans="7:7" x14ac:dyDescent="0.3">
      <c r="G10989" s="23">
        <v>10988</v>
      </c>
    </row>
    <row r="10990" spans="7:7" x14ac:dyDescent="0.3">
      <c r="G10990" s="23">
        <v>10989</v>
      </c>
    </row>
    <row r="10991" spans="7:7" x14ac:dyDescent="0.3">
      <c r="G10991" s="23">
        <v>10990</v>
      </c>
    </row>
    <row r="10992" spans="7:7" x14ac:dyDescent="0.3">
      <c r="G10992" s="23">
        <v>10991</v>
      </c>
    </row>
    <row r="10993" spans="7:7" x14ac:dyDescent="0.3">
      <c r="G10993" s="23">
        <v>10992</v>
      </c>
    </row>
    <row r="10994" spans="7:7" x14ac:dyDescent="0.3">
      <c r="G10994" s="23">
        <v>10993</v>
      </c>
    </row>
    <row r="10995" spans="7:7" x14ac:dyDescent="0.3">
      <c r="G10995" s="23">
        <v>10994</v>
      </c>
    </row>
    <row r="10996" spans="7:7" x14ac:dyDescent="0.3">
      <c r="G10996" s="23">
        <v>10995</v>
      </c>
    </row>
    <row r="10997" spans="7:7" x14ac:dyDescent="0.3">
      <c r="G10997" s="23">
        <v>10996</v>
      </c>
    </row>
    <row r="10998" spans="7:7" x14ac:dyDescent="0.3">
      <c r="G10998" s="23">
        <v>10997</v>
      </c>
    </row>
    <row r="10999" spans="7:7" x14ac:dyDescent="0.3">
      <c r="G10999" s="23">
        <v>10998</v>
      </c>
    </row>
    <row r="11000" spans="7:7" x14ac:dyDescent="0.3">
      <c r="G11000" s="23">
        <v>10999</v>
      </c>
    </row>
    <row r="11001" spans="7:7" x14ac:dyDescent="0.3">
      <c r="G11001" s="23">
        <v>11000</v>
      </c>
    </row>
    <row r="11002" spans="7:7" x14ac:dyDescent="0.3">
      <c r="G11002" s="23">
        <v>11001</v>
      </c>
    </row>
    <row r="11003" spans="7:7" x14ac:dyDescent="0.3">
      <c r="G11003" s="23">
        <v>11002</v>
      </c>
    </row>
    <row r="11004" spans="7:7" x14ac:dyDescent="0.3">
      <c r="G11004" s="23">
        <v>11003</v>
      </c>
    </row>
    <row r="11005" spans="7:7" x14ac:dyDescent="0.3">
      <c r="G11005" s="23">
        <v>11004</v>
      </c>
    </row>
    <row r="11006" spans="7:7" x14ac:dyDescent="0.3">
      <c r="G11006" s="23">
        <v>11005</v>
      </c>
    </row>
    <row r="11007" spans="7:7" x14ac:dyDescent="0.3">
      <c r="G11007" s="23">
        <v>11006</v>
      </c>
    </row>
    <row r="11008" spans="7:7" x14ac:dyDescent="0.3">
      <c r="G11008" s="23">
        <v>11007</v>
      </c>
    </row>
    <row r="11009" spans="7:7" x14ac:dyDescent="0.3">
      <c r="G11009" s="23">
        <v>11008</v>
      </c>
    </row>
    <row r="11010" spans="7:7" x14ac:dyDescent="0.3">
      <c r="G11010" s="23">
        <v>11009</v>
      </c>
    </row>
    <row r="11011" spans="7:7" x14ac:dyDescent="0.3">
      <c r="G11011" s="23">
        <v>11010</v>
      </c>
    </row>
    <row r="11012" spans="7:7" x14ac:dyDescent="0.3">
      <c r="G11012" s="23">
        <v>11011</v>
      </c>
    </row>
    <row r="11013" spans="7:7" x14ac:dyDescent="0.3">
      <c r="G11013" s="23">
        <v>11012</v>
      </c>
    </row>
    <row r="11014" spans="7:7" x14ac:dyDescent="0.3">
      <c r="G11014" s="23">
        <v>11013</v>
      </c>
    </row>
    <row r="11015" spans="7:7" x14ac:dyDescent="0.3">
      <c r="G11015" s="23">
        <v>11014</v>
      </c>
    </row>
    <row r="11016" spans="7:7" x14ac:dyDescent="0.3">
      <c r="G11016" s="23">
        <v>11015</v>
      </c>
    </row>
    <row r="11017" spans="7:7" x14ac:dyDescent="0.3">
      <c r="G11017" s="23">
        <v>11016</v>
      </c>
    </row>
    <row r="11018" spans="7:7" x14ac:dyDescent="0.3">
      <c r="G11018" s="23">
        <v>11017</v>
      </c>
    </row>
    <row r="11019" spans="7:7" x14ac:dyDescent="0.3">
      <c r="G11019" s="23">
        <v>11018</v>
      </c>
    </row>
    <row r="11020" spans="7:7" x14ac:dyDescent="0.3">
      <c r="G11020" s="23">
        <v>11019</v>
      </c>
    </row>
    <row r="11021" spans="7:7" x14ac:dyDescent="0.3">
      <c r="G11021" s="23">
        <v>11020</v>
      </c>
    </row>
    <row r="11022" spans="7:7" x14ac:dyDescent="0.3">
      <c r="G11022" s="23">
        <v>11021</v>
      </c>
    </row>
    <row r="11023" spans="7:7" x14ac:dyDescent="0.3">
      <c r="G11023" s="23">
        <v>11022</v>
      </c>
    </row>
    <row r="11024" spans="7:7" x14ac:dyDescent="0.3">
      <c r="G11024" s="23">
        <v>11023</v>
      </c>
    </row>
    <row r="11025" spans="7:7" x14ac:dyDescent="0.3">
      <c r="G11025" s="23">
        <v>11024</v>
      </c>
    </row>
    <row r="11026" spans="7:7" x14ac:dyDescent="0.3">
      <c r="G11026" s="23">
        <v>11025</v>
      </c>
    </row>
    <row r="11027" spans="7:7" x14ac:dyDescent="0.3">
      <c r="G11027" s="23">
        <v>11026</v>
      </c>
    </row>
    <row r="11028" spans="7:7" x14ac:dyDescent="0.3">
      <c r="G11028" s="23">
        <v>11027</v>
      </c>
    </row>
    <row r="11029" spans="7:7" x14ac:dyDescent="0.3">
      <c r="G11029" s="23">
        <v>11028</v>
      </c>
    </row>
    <row r="11030" spans="7:7" x14ac:dyDescent="0.3">
      <c r="G11030" s="23">
        <v>11029</v>
      </c>
    </row>
    <row r="11031" spans="7:7" x14ac:dyDescent="0.3">
      <c r="G11031" s="23">
        <v>11030</v>
      </c>
    </row>
    <row r="11032" spans="7:7" x14ac:dyDescent="0.3">
      <c r="G11032" s="23">
        <v>11031</v>
      </c>
    </row>
    <row r="11033" spans="7:7" x14ac:dyDescent="0.3">
      <c r="G11033" s="23">
        <v>11032</v>
      </c>
    </row>
    <row r="11034" spans="7:7" x14ac:dyDescent="0.3">
      <c r="G11034" s="23">
        <v>11033</v>
      </c>
    </row>
    <row r="11035" spans="7:7" x14ac:dyDescent="0.3">
      <c r="G11035" s="23">
        <v>11034</v>
      </c>
    </row>
    <row r="11036" spans="7:7" x14ac:dyDescent="0.3">
      <c r="G11036" s="23">
        <v>11035</v>
      </c>
    </row>
    <row r="11037" spans="7:7" x14ac:dyDescent="0.3">
      <c r="G11037" s="23">
        <v>11036</v>
      </c>
    </row>
    <row r="11038" spans="7:7" x14ac:dyDescent="0.3">
      <c r="G11038" s="23">
        <v>11037</v>
      </c>
    </row>
    <row r="11039" spans="7:7" x14ac:dyDescent="0.3">
      <c r="G11039" s="23">
        <v>11038</v>
      </c>
    </row>
    <row r="11040" spans="7:7" x14ac:dyDescent="0.3">
      <c r="G11040" s="23">
        <v>11039</v>
      </c>
    </row>
    <row r="11041" spans="7:7" x14ac:dyDescent="0.3">
      <c r="G11041" s="23">
        <v>11040</v>
      </c>
    </row>
    <row r="11042" spans="7:7" x14ac:dyDescent="0.3">
      <c r="G11042" s="23">
        <v>11041</v>
      </c>
    </row>
    <row r="11043" spans="7:7" x14ac:dyDescent="0.3">
      <c r="G11043" s="23">
        <v>11042</v>
      </c>
    </row>
    <row r="11044" spans="7:7" x14ac:dyDescent="0.3">
      <c r="G11044" s="23">
        <v>11043</v>
      </c>
    </row>
    <row r="11045" spans="7:7" x14ac:dyDescent="0.3">
      <c r="G11045" s="23">
        <v>11044</v>
      </c>
    </row>
    <row r="11046" spans="7:7" x14ac:dyDescent="0.3">
      <c r="G11046" s="23">
        <v>11045</v>
      </c>
    </row>
    <row r="11047" spans="7:7" x14ac:dyDescent="0.3">
      <c r="G11047" s="23">
        <v>11046</v>
      </c>
    </row>
    <row r="11048" spans="7:7" x14ac:dyDescent="0.3">
      <c r="G11048" s="23">
        <v>11047</v>
      </c>
    </row>
    <row r="11049" spans="7:7" x14ac:dyDescent="0.3">
      <c r="G11049" s="23">
        <v>11048</v>
      </c>
    </row>
    <row r="11050" spans="7:7" x14ac:dyDescent="0.3">
      <c r="G11050" s="23">
        <v>11049</v>
      </c>
    </row>
    <row r="11051" spans="7:7" x14ac:dyDescent="0.3">
      <c r="G11051" s="23">
        <v>11050</v>
      </c>
    </row>
    <row r="11052" spans="7:7" x14ac:dyDescent="0.3">
      <c r="G11052" s="23">
        <v>11051</v>
      </c>
    </row>
    <row r="11053" spans="7:7" x14ac:dyDescent="0.3">
      <c r="G11053" s="23">
        <v>11052</v>
      </c>
    </row>
    <row r="11054" spans="7:7" x14ac:dyDescent="0.3">
      <c r="G11054" s="23">
        <v>11053</v>
      </c>
    </row>
    <row r="11055" spans="7:7" x14ac:dyDescent="0.3">
      <c r="G11055" s="23">
        <v>11054</v>
      </c>
    </row>
    <row r="11056" spans="7:7" x14ac:dyDescent="0.3">
      <c r="G11056" s="23">
        <v>11055</v>
      </c>
    </row>
    <row r="11057" spans="7:7" x14ac:dyDescent="0.3">
      <c r="G11057" s="23">
        <v>11056</v>
      </c>
    </row>
    <row r="11058" spans="7:7" x14ac:dyDescent="0.3">
      <c r="G11058" s="23">
        <v>11057</v>
      </c>
    </row>
    <row r="11059" spans="7:7" x14ac:dyDescent="0.3">
      <c r="G11059" s="23">
        <v>11058</v>
      </c>
    </row>
    <row r="11060" spans="7:7" x14ac:dyDescent="0.3">
      <c r="G11060" s="23">
        <v>11059</v>
      </c>
    </row>
    <row r="11061" spans="7:7" x14ac:dyDescent="0.3">
      <c r="G11061" s="23">
        <v>11060</v>
      </c>
    </row>
    <row r="11062" spans="7:7" x14ac:dyDescent="0.3">
      <c r="G11062" s="23">
        <v>11061</v>
      </c>
    </row>
    <row r="11063" spans="7:7" x14ac:dyDescent="0.3">
      <c r="G11063" s="23">
        <v>11062</v>
      </c>
    </row>
    <row r="11064" spans="7:7" x14ac:dyDescent="0.3">
      <c r="G11064" s="23">
        <v>11063</v>
      </c>
    </row>
    <row r="11065" spans="7:7" x14ac:dyDescent="0.3">
      <c r="G11065" s="23">
        <v>11064</v>
      </c>
    </row>
    <row r="11066" spans="7:7" x14ac:dyDescent="0.3">
      <c r="G11066" s="23">
        <v>11065</v>
      </c>
    </row>
    <row r="11067" spans="7:7" x14ac:dyDescent="0.3">
      <c r="G11067" s="23">
        <v>11066</v>
      </c>
    </row>
    <row r="11068" spans="7:7" x14ac:dyDescent="0.3">
      <c r="G11068" s="23">
        <v>11067</v>
      </c>
    </row>
    <row r="11069" spans="7:7" x14ac:dyDescent="0.3">
      <c r="G11069" s="23">
        <v>11068</v>
      </c>
    </row>
    <row r="11070" spans="7:7" x14ac:dyDescent="0.3">
      <c r="G11070" s="23">
        <v>11069</v>
      </c>
    </row>
    <row r="11071" spans="7:7" x14ac:dyDescent="0.3">
      <c r="G11071" s="23">
        <v>11070</v>
      </c>
    </row>
    <row r="11072" spans="7:7" x14ac:dyDescent="0.3">
      <c r="G11072" s="23">
        <v>11071</v>
      </c>
    </row>
    <row r="11073" spans="7:7" x14ac:dyDescent="0.3">
      <c r="G11073" s="23">
        <v>11072</v>
      </c>
    </row>
    <row r="11074" spans="7:7" x14ac:dyDescent="0.3">
      <c r="G11074" s="23">
        <v>11073</v>
      </c>
    </row>
    <row r="11075" spans="7:7" x14ac:dyDescent="0.3">
      <c r="G11075" s="23">
        <v>11074</v>
      </c>
    </row>
    <row r="11076" spans="7:7" x14ac:dyDescent="0.3">
      <c r="G11076" s="23">
        <v>11075</v>
      </c>
    </row>
    <row r="11077" spans="7:7" x14ac:dyDescent="0.3">
      <c r="G11077" s="23">
        <v>11076</v>
      </c>
    </row>
    <row r="11078" spans="7:7" x14ac:dyDescent="0.3">
      <c r="G11078" s="23">
        <v>11077</v>
      </c>
    </row>
    <row r="11079" spans="7:7" x14ac:dyDescent="0.3">
      <c r="G11079" s="23">
        <v>11078</v>
      </c>
    </row>
    <row r="11080" spans="7:7" x14ac:dyDescent="0.3">
      <c r="G11080" s="23">
        <v>11079</v>
      </c>
    </row>
    <row r="11081" spans="7:7" x14ac:dyDescent="0.3">
      <c r="G11081" s="23">
        <v>11080</v>
      </c>
    </row>
    <row r="11082" spans="7:7" x14ac:dyDescent="0.3">
      <c r="G11082" s="23">
        <v>11081</v>
      </c>
    </row>
    <row r="11083" spans="7:7" x14ac:dyDescent="0.3">
      <c r="G11083" s="23">
        <v>11082</v>
      </c>
    </row>
    <row r="11084" spans="7:7" x14ac:dyDescent="0.3">
      <c r="G11084" s="23">
        <v>11083</v>
      </c>
    </row>
    <row r="11085" spans="7:7" x14ac:dyDescent="0.3">
      <c r="G11085" s="23">
        <v>11084</v>
      </c>
    </row>
    <row r="11086" spans="7:7" x14ac:dyDescent="0.3">
      <c r="G11086" s="23">
        <v>11085</v>
      </c>
    </row>
    <row r="11087" spans="7:7" x14ac:dyDescent="0.3">
      <c r="G11087" s="23">
        <v>11086</v>
      </c>
    </row>
    <row r="11088" spans="7:7" x14ac:dyDescent="0.3">
      <c r="G11088" s="23">
        <v>11087</v>
      </c>
    </row>
    <row r="11089" spans="7:7" x14ac:dyDescent="0.3">
      <c r="G11089" s="23">
        <v>11088</v>
      </c>
    </row>
    <row r="11090" spans="7:7" x14ac:dyDescent="0.3">
      <c r="G11090" s="23">
        <v>11089</v>
      </c>
    </row>
    <row r="11091" spans="7:7" x14ac:dyDescent="0.3">
      <c r="G11091" s="23">
        <v>11090</v>
      </c>
    </row>
    <row r="11092" spans="7:7" x14ac:dyDescent="0.3">
      <c r="G11092" s="23">
        <v>11091</v>
      </c>
    </row>
    <row r="11093" spans="7:7" x14ac:dyDescent="0.3">
      <c r="G11093" s="23">
        <v>11092</v>
      </c>
    </row>
    <row r="11094" spans="7:7" x14ac:dyDescent="0.3">
      <c r="G11094" s="23">
        <v>11093</v>
      </c>
    </row>
    <row r="11095" spans="7:7" x14ac:dyDescent="0.3">
      <c r="G11095" s="23">
        <v>11094</v>
      </c>
    </row>
    <row r="11096" spans="7:7" x14ac:dyDescent="0.3">
      <c r="G11096" s="23">
        <v>11095</v>
      </c>
    </row>
    <row r="11097" spans="7:7" x14ac:dyDescent="0.3">
      <c r="G11097" s="23">
        <v>11096</v>
      </c>
    </row>
    <row r="11098" spans="7:7" x14ac:dyDescent="0.3">
      <c r="G11098" s="23">
        <v>11097</v>
      </c>
    </row>
    <row r="11099" spans="7:7" x14ac:dyDescent="0.3">
      <c r="G11099" s="23">
        <v>11098</v>
      </c>
    </row>
    <row r="11100" spans="7:7" x14ac:dyDescent="0.3">
      <c r="G11100" s="23">
        <v>11099</v>
      </c>
    </row>
    <row r="11101" spans="7:7" x14ac:dyDescent="0.3">
      <c r="G11101" s="23">
        <v>11100</v>
      </c>
    </row>
    <row r="11102" spans="7:7" x14ac:dyDescent="0.3">
      <c r="G11102" s="23">
        <v>11101</v>
      </c>
    </row>
    <row r="11103" spans="7:7" x14ac:dyDescent="0.3">
      <c r="G11103" s="23">
        <v>11102</v>
      </c>
    </row>
    <row r="11104" spans="7:7" x14ac:dyDescent="0.3">
      <c r="G11104" s="23">
        <v>11103</v>
      </c>
    </row>
    <row r="11105" spans="7:7" x14ac:dyDescent="0.3">
      <c r="G11105" s="23">
        <v>11104</v>
      </c>
    </row>
    <row r="11106" spans="7:7" x14ac:dyDescent="0.3">
      <c r="G11106" s="23">
        <v>11105</v>
      </c>
    </row>
    <row r="11107" spans="7:7" x14ac:dyDescent="0.3">
      <c r="G11107" s="23">
        <v>11106</v>
      </c>
    </row>
    <row r="11108" spans="7:7" x14ac:dyDescent="0.3">
      <c r="G11108" s="23">
        <v>11107</v>
      </c>
    </row>
    <row r="11109" spans="7:7" x14ac:dyDescent="0.3">
      <c r="G11109" s="23">
        <v>11108</v>
      </c>
    </row>
    <row r="11110" spans="7:7" x14ac:dyDescent="0.3">
      <c r="G11110" s="23">
        <v>11109</v>
      </c>
    </row>
    <row r="11111" spans="7:7" x14ac:dyDescent="0.3">
      <c r="G11111" s="23">
        <v>11110</v>
      </c>
    </row>
    <row r="11112" spans="7:7" x14ac:dyDescent="0.3">
      <c r="G11112" s="23">
        <v>11111</v>
      </c>
    </row>
    <row r="11113" spans="7:7" x14ac:dyDescent="0.3">
      <c r="G11113" s="23">
        <v>11112</v>
      </c>
    </row>
    <row r="11114" spans="7:7" x14ac:dyDescent="0.3">
      <c r="G11114" s="23">
        <v>11113</v>
      </c>
    </row>
    <row r="11115" spans="7:7" x14ac:dyDescent="0.3">
      <c r="G11115" s="23">
        <v>11114</v>
      </c>
    </row>
    <row r="11116" spans="7:7" x14ac:dyDescent="0.3">
      <c r="G11116" s="23">
        <v>11115</v>
      </c>
    </row>
    <row r="11117" spans="7:7" x14ac:dyDescent="0.3">
      <c r="G11117" s="23">
        <v>11116</v>
      </c>
    </row>
    <row r="11118" spans="7:7" x14ac:dyDescent="0.3">
      <c r="G11118" s="23">
        <v>11117</v>
      </c>
    </row>
    <row r="11119" spans="7:7" x14ac:dyDescent="0.3">
      <c r="G11119" s="23">
        <v>11118</v>
      </c>
    </row>
    <row r="11120" spans="7:7" x14ac:dyDescent="0.3">
      <c r="G11120" s="23">
        <v>11119</v>
      </c>
    </row>
    <row r="11121" spans="7:7" x14ac:dyDescent="0.3">
      <c r="G11121" s="23">
        <v>11120</v>
      </c>
    </row>
    <row r="11122" spans="7:7" x14ac:dyDescent="0.3">
      <c r="G11122" s="23">
        <v>11121</v>
      </c>
    </row>
    <row r="11123" spans="7:7" x14ac:dyDescent="0.3">
      <c r="G11123" s="23">
        <v>11122</v>
      </c>
    </row>
    <row r="11124" spans="7:7" x14ac:dyDescent="0.3">
      <c r="G11124" s="23">
        <v>11123</v>
      </c>
    </row>
    <row r="11125" spans="7:7" x14ac:dyDescent="0.3">
      <c r="G11125" s="23">
        <v>11124</v>
      </c>
    </row>
    <row r="11126" spans="7:7" x14ac:dyDescent="0.3">
      <c r="G11126" s="23">
        <v>11125</v>
      </c>
    </row>
    <row r="11127" spans="7:7" x14ac:dyDescent="0.3">
      <c r="G11127" s="23">
        <v>11126</v>
      </c>
    </row>
    <row r="11128" spans="7:7" x14ac:dyDescent="0.3">
      <c r="G11128" s="23">
        <v>11127</v>
      </c>
    </row>
    <row r="11129" spans="7:7" x14ac:dyDescent="0.3">
      <c r="G11129" s="23">
        <v>11128</v>
      </c>
    </row>
    <row r="11130" spans="7:7" x14ac:dyDescent="0.3">
      <c r="G11130" s="23">
        <v>11129</v>
      </c>
    </row>
    <row r="11131" spans="7:7" x14ac:dyDescent="0.3">
      <c r="G11131" s="23">
        <v>11130</v>
      </c>
    </row>
    <row r="11132" spans="7:7" x14ac:dyDescent="0.3">
      <c r="G11132" s="23">
        <v>11131</v>
      </c>
    </row>
    <row r="11133" spans="7:7" x14ac:dyDescent="0.3">
      <c r="G11133" s="23">
        <v>11132</v>
      </c>
    </row>
    <row r="11134" spans="7:7" x14ac:dyDescent="0.3">
      <c r="G11134" s="23">
        <v>11133</v>
      </c>
    </row>
    <row r="11135" spans="7:7" x14ac:dyDescent="0.3">
      <c r="G11135" s="23">
        <v>11134</v>
      </c>
    </row>
    <row r="11136" spans="7:7" x14ac:dyDescent="0.3">
      <c r="G11136" s="23">
        <v>11135</v>
      </c>
    </row>
    <row r="11137" spans="7:7" x14ac:dyDescent="0.3">
      <c r="G11137" s="23">
        <v>11136</v>
      </c>
    </row>
    <row r="11138" spans="7:7" x14ac:dyDescent="0.3">
      <c r="G11138" s="23">
        <v>11137</v>
      </c>
    </row>
    <row r="11139" spans="7:7" x14ac:dyDescent="0.3">
      <c r="G11139" s="23">
        <v>11138</v>
      </c>
    </row>
    <row r="11140" spans="7:7" x14ac:dyDescent="0.3">
      <c r="G11140" s="23">
        <v>11139</v>
      </c>
    </row>
    <row r="11141" spans="7:7" x14ac:dyDescent="0.3">
      <c r="G11141" s="23">
        <v>11140</v>
      </c>
    </row>
    <row r="11142" spans="7:7" x14ac:dyDescent="0.3">
      <c r="G11142" s="23">
        <v>11141</v>
      </c>
    </row>
    <row r="11143" spans="7:7" x14ac:dyDescent="0.3">
      <c r="G11143" s="23">
        <v>11142</v>
      </c>
    </row>
    <row r="11144" spans="7:7" x14ac:dyDescent="0.3">
      <c r="G11144" s="23">
        <v>11143</v>
      </c>
    </row>
    <row r="11145" spans="7:7" x14ac:dyDescent="0.3">
      <c r="G11145" s="23">
        <v>11144</v>
      </c>
    </row>
    <row r="11146" spans="7:7" x14ac:dyDescent="0.3">
      <c r="G11146" s="23">
        <v>11145</v>
      </c>
    </row>
    <row r="11147" spans="7:7" x14ac:dyDescent="0.3">
      <c r="G11147" s="23">
        <v>11146</v>
      </c>
    </row>
    <row r="11148" spans="7:7" x14ac:dyDescent="0.3">
      <c r="G11148" s="23">
        <v>11147</v>
      </c>
    </row>
    <row r="11149" spans="7:7" x14ac:dyDescent="0.3">
      <c r="G11149" s="23">
        <v>11148</v>
      </c>
    </row>
    <row r="11150" spans="7:7" x14ac:dyDescent="0.3">
      <c r="G11150" s="23">
        <v>11149</v>
      </c>
    </row>
    <row r="11151" spans="7:7" x14ac:dyDescent="0.3">
      <c r="G11151" s="23">
        <v>11150</v>
      </c>
    </row>
    <row r="11152" spans="7:7" x14ac:dyDescent="0.3">
      <c r="G11152" s="23">
        <v>11151</v>
      </c>
    </row>
    <row r="11153" spans="7:7" x14ac:dyDescent="0.3">
      <c r="G11153" s="23">
        <v>11152</v>
      </c>
    </row>
    <row r="11154" spans="7:7" x14ac:dyDescent="0.3">
      <c r="G11154" s="23">
        <v>11153</v>
      </c>
    </row>
    <row r="11155" spans="7:7" x14ac:dyDescent="0.3">
      <c r="G11155" s="23">
        <v>11154</v>
      </c>
    </row>
    <row r="11156" spans="7:7" x14ac:dyDescent="0.3">
      <c r="G11156" s="23">
        <v>11155</v>
      </c>
    </row>
    <row r="11157" spans="7:7" x14ac:dyDescent="0.3">
      <c r="G11157" s="23">
        <v>11156</v>
      </c>
    </row>
    <row r="11158" spans="7:7" x14ac:dyDescent="0.3">
      <c r="G11158" s="23">
        <v>11157</v>
      </c>
    </row>
    <row r="11159" spans="7:7" x14ac:dyDescent="0.3">
      <c r="G11159" s="23">
        <v>11158</v>
      </c>
    </row>
    <row r="11160" spans="7:7" x14ac:dyDescent="0.3">
      <c r="G11160" s="23">
        <v>11159</v>
      </c>
    </row>
    <row r="11161" spans="7:7" x14ac:dyDescent="0.3">
      <c r="G11161" s="23">
        <v>11160</v>
      </c>
    </row>
    <row r="11162" spans="7:7" x14ac:dyDescent="0.3">
      <c r="G11162" s="23">
        <v>11161</v>
      </c>
    </row>
    <row r="11163" spans="7:7" x14ac:dyDescent="0.3">
      <c r="G11163" s="23">
        <v>11162</v>
      </c>
    </row>
    <row r="11164" spans="7:7" x14ac:dyDescent="0.3">
      <c r="G11164" s="23">
        <v>11163</v>
      </c>
    </row>
    <row r="11165" spans="7:7" x14ac:dyDescent="0.3">
      <c r="G11165" s="23">
        <v>11164</v>
      </c>
    </row>
    <row r="11166" spans="7:7" x14ac:dyDescent="0.3">
      <c r="G11166" s="23">
        <v>11165</v>
      </c>
    </row>
    <row r="11167" spans="7:7" x14ac:dyDescent="0.3">
      <c r="G11167" s="23">
        <v>11166</v>
      </c>
    </row>
    <row r="11168" spans="7:7" x14ac:dyDescent="0.3">
      <c r="G11168" s="23">
        <v>11167</v>
      </c>
    </row>
    <row r="11169" spans="7:7" x14ac:dyDescent="0.3">
      <c r="G11169" s="23">
        <v>11168</v>
      </c>
    </row>
    <row r="11170" spans="7:7" x14ac:dyDescent="0.3">
      <c r="G11170" s="23">
        <v>11169</v>
      </c>
    </row>
    <row r="11171" spans="7:7" x14ac:dyDescent="0.3">
      <c r="G11171" s="23">
        <v>11170</v>
      </c>
    </row>
    <row r="11172" spans="7:7" x14ac:dyDescent="0.3">
      <c r="G11172" s="23">
        <v>11171</v>
      </c>
    </row>
    <row r="11173" spans="7:7" x14ac:dyDescent="0.3">
      <c r="G11173" s="23">
        <v>11172</v>
      </c>
    </row>
    <row r="11174" spans="7:7" x14ac:dyDescent="0.3">
      <c r="G11174" s="23">
        <v>11173</v>
      </c>
    </row>
    <row r="11175" spans="7:7" x14ac:dyDescent="0.3">
      <c r="G11175" s="23">
        <v>11174</v>
      </c>
    </row>
    <row r="11176" spans="7:7" x14ac:dyDescent="0.3">
      <c r="G11176" s="23">
        <v>11175</v>
      </c>
    </row>
    <row r="11177" spans="7:7" x14ac:dyDescent="0.3">
      <c r="G11177" s="23">
        <v>11176</v>
      </c>
    </row>
    <row r="11178" spans="7:7" x14ac:dyDescent="0.3">
      <c r="G11178" s="23">
        <v>11177</v>
      </c>
    </row>
    <row r="11179" spans="7:7" x14ac:dyDescent="0.3">
      <c r="G11179" s="23">
        <v>11178</v>
      </c>
    </row>
    <row r="11180" spans="7:7" x14ac:dyDescent="0.3">
      <c r="G11180" s="23">
        <v>11179</v>
      </c>
    </row>
    <row r="11181" spans="7:7" x14ac:dyDescent="0.3">
      <c r="G11181" s="23">
        <v>11180</v>
      </c>
    </row>
    <row r="11182" spans="7:7" x14ac:dyDescent="0.3">
      <c r="G11182" s="23">
        <v>11181</v>
      </c>
    </row>
    <row r="11183" spans="7:7" x14ac:dyDescent="0.3">
      <c r="G11183" s="23">
        <v>11182</v>
      </c>
    </row>
    <row r="11184" spans="7:7" x14ac:dyDescent="0.3">
      <c r="G11184" s="23">
        <v>11183</v>
      </c>
    </row>
    <row r="11185" spans="7:7" x14ac:dyDescent="0.3">
      <c r="G11185" s="23">
        <v>11184</v>
      </c>
    </row>
    <row r="11186" spans="7:7" x14ac:dyDescent="0.3">
      <c r="G11186" s="23">
        <v>11185</v>
      </c>
    </row>
    <row r="11187" spans="7:7" x14ac:dyDescent="0.3">
      <c r="G11187" s="23">
        <v>11186</v>
      </c>
    </row>
    <row r="11188" spans="7:7" x14ac:dyDescent="0.3">
      <c r="G11188" s="23">
        <v>11187</v>
      </c>
    </row>
    <row r="11189" spans="7:7" x14ac:dyDescent="0.3">
      <c r="G11189" s="23">
        <v>11188</v>
      </c>
    </row>
    <row r="11190" spans="7:7" x14ac:dyDescent="0.3">
      <c r="G11190" s="23">
        <v>11189</v>
      </c>
    </row>
    <row r="11191" spans="7:7" x14ac:dyDescent="0.3">
      <c r="G11191" s="23">
        <v>11190</v>
      </c>
    </row>
    <row r="11192" spans="7:7" x14ac:dyDescent="0.3">
      <c r="G11192" s="23">
        <v>11191</v>
      </c>
    </row>
    <row r="11193" spans="7:7" x14ac:dyDescent="0.3">
      <c r="G11193" s="23">
        <v>11192</v>
      </c>
    </row>
    <row r="11194" spans="7:7" x14ac:dyDescent="0.3">
      <c r="G11194" s="23">
        <v>11193</v>
      </c>
    </row>
    <row r="11195" spans="7:7" x14ac:dyDescent="0.3">
      <c r="G11195" s="23">
        <v>11194</v>
      </c>
    </row>
    <row r="11196" spans="7:7" x14ac:dyDescent="0.3">
      <c r="G11196" s="23">
        <v>11195</v>
      </c>
    </row>
    <row r="11197" spans="7:7" x14ac:dyDescent="0.3">
      <c r="G11197" s="23">
        <v>11196</v>
      </c>
    </row>
    <row r="11198" spans="7:7" x14ac:dyDescent="0.3">
      <c r="G11198" s="23">
        <v>11197</v>
      </c>
    </row>
    <row r="11199" spans="7:7" x14ac:dyDescent="0.3">
      <c r="G11199" s="23">
        <v>11198</v>
      </c>
    </row>
    <row r="11200" spans="7:7" x14ac:dyDescent="0.3">
      <c r="G11200" s="23">
        <v>11199</v>
      </c>
    </row>
    <row r="11201" spans="7:7" x14ac:dyDescent="0.3">
      <c r="G11201" s="23">
        <v>11200</v>
      </c>
    </row>
    <row r="11202" spans="7:7" x14ac:dyDescent="0.3">
      <c r="G11202" s="23">
        <v>11201</v>
      </c>
    </row>
    <row r="11203" spans="7:7" x14ac:dyDescent="0.3">
      <c r="G11203" s="23">
        <v>11202</v>
      </c>
    </row>
    <row r="11204" spans="7:7" x14ac:dyDescent="0.3">
      <c r="G11204" s="23">
        <v>11203</v>
      </c>
    </row>
    <row r="11205" spans="7:7" x14ac:dyDescent="0.3">
      <c r="G11205" s="23">
        <v>11204</v>
      </c>
    </row>
    <row r="11206" spans="7:7" x14ac:dyDescent="0.3">
      <c r="G11206" s="23">
        <v>11205</v>
      </c>
    </row>
    <row r="11207" spans="7:7" x14ac:dyDescent="0.3">
      <c r="G11207" s="23">
        <v>11206</v>
      </c>
    </row>
    <row r="11208" spans="7:7" x14ac:dyDescent="0.3">
      <c r="G11208" s="23">
        <v>11207</v>
      </c>
    </row>
    <row r="11209" spans="7:7" x14ac:dyDescent="0.3">
      <c r="G11209" s="23">
        <v>11208</v>
      </c>
    </row>
    <row r="11210" spans="7:7" x14ac:dyDescent="0.3">
      <c r="G11210" s="23">
        <v>11209</v>
      </c>
    </row>
    <row r="11211" spans="7:7" x14ac:dyDescent="0.3">
      <c r="G11211" s="23">
        <v>11210</v>
      </c>
    </row>
    <row r="11212" spans="7:7" x14ac:dyDescent="0.3">
      <c r="G11212" s="23">
        <v>11211</v>
      </c>
    </row>
    <row r="11213" spans="7:7" x14ac:dyDescent="0.3">
      <c r="G11213" s="23">
        <v>11212</v>
      </c>
    </row>
    <row r="11214" spans="7:7" x14ac:dyDescent="0.3">
      <c r="G11214" s="23">
        <v>11213</v>
      </c>
    </row>
    <row r="11215" spans="7:7" x14ac:dyDescent="0.3">
      <c r="G11215" s="23">
        <v>11214</v>
      </c>
    </row>
    <row r="11216" spans="7:7" x14ac:dyDescent="0.3">
      <c r="G11216" s="23">
        <v>11215</v>
      </c>
    </row>
    <row r="11217" spans="7:7" x14ac:dyDescent="0.3">
      <c r="G11217" s="23">
        <v>11216</v>
      </c>
    </row>
    <row r="11218" spans="7:7" x14ac:dyDescent="0.3">
      <c r="G11218" s="23">
        <v>11217</v>
      </c>
    </row>
    <row r="11219" spans="7:7" x14ac:dyDescent="0.3">
      <c r="G11219" s="23">
        <v>11218</v>
      </c>
    </row>
    <row r="11220" spans="7:7" x14ac:dyDescent="0.3">
      <c r="G11220" s="23">
        <v>11219</v>
      </c>
    </row>
    <row r="11221" spans="7:7" x14ac:dyDescent="0.3">
      <c r="G11221" s="23">
        <v>11220</v>
      </c>
    </row>
    <row r="11222" spans="7:7" x14ac:dyDescent="0.3">
      <c r="G11222" s="23">
        <v>11221</v>
      </c>
    </row>
    <row r="11223" spans="7:7" x14ac:dyDescent="0.3">
      <c r="G11223" s="23">
        <v>11222</v>
      </c>
    </row>
    <row r="11224" spans="7:7" x14ac:dyDescent="0.3">
      <c r="G11224" s="23">
        <v>11223</v>
      </c>
    </row>
    <row r="11225" spans="7:7" x14ac:dyDescent="0.3">
      <c r="G11225" s="23">
        <v>11224</v>
      </c>
    </row>
    <row r="11226" spans="7:7" x14ac:dyDescent="0.3">
      <c r="G11226" s="23">
        <v>11225</v>
      </c>
    </row>
    <row r="11227" spans="7:7" x14ac:dyDescent="0.3">
      <c r="G11227" s="23">
        <v>11226</v>
      </c>
    </row>
    <row r="11228" spans="7:7" x14ac:dyDescent="0.3">
      <c r="G11228" s="23">
        <v>11227</v>
      </c>
    </row>
    <row r="11229" spans="7:7" x14ac:dyDescent="0.3">
      <c r="G11229" s="23">
        <v>11228</v>
      </c>
    </row>
    <row r="11230" spans="7:7" x14ac:dyDescent="0.3">
      <c r="G11230" s="23">
        <v>11229</v>
      </c>
    </row>
    <row r="11231" spans="7:7" x14ac:dyDescent="0.3">
      <c r="G11231" s="23">
        <v>11230</v>
      </c>
    </row>
    <row r="11232" spans="7:7" x14ac:dyDescent="0.3">
      <c r="G11232" s="23">
        <v>11231</v>
      </c>
    </row>
    <row r="11233" spans="7:7" x14ac:dyDescent="0.3">
      <c r="G11233" s="23">
        <v>11232</v>
      </c>
    </row>
    <row r="11234" spans="7:7" x14ac:dyDescent="0.3">
      <c r="G11234" s="23">
        <v>11233</v>
      </c>
    </row>
    <row r="11235" spans="7:7" x14ac:dyDescent="0.3">
      <c r="G11235" s="23">
        <v>11234</v>
      </c>
    </row>
    <row r="11236" spans="7:7" x14ac:dyDescent="0.3">
      <c r="G11236" s="23">
        <v>11235</v>
      </c>
    </row>
    <row r="11237" spans="7:7" x14ac:dyDescent="0.3">
      <c r="G11237" s="23">
        <v>11236</v>
      </c>
    </row>
    <row r="11238" spans="7:7" x14ac:dyDescent="0.3">
      <c r="G11238" s="23">
        <v>11237</v>
      </c>
    </row>
    <row r="11239" spans="7:7" x14ac:dyDescent="0.3">
      <c r="G11239" s="23">
        <v>11238</v>
      </c>
    </row>
    <row r="11240" spans="7:7" x14ac:dyDescent="0.3">
      <c r="G11240" s="23">
        <v>11239</v>
      </c>
    </row>
    <row r="11241" spans="7:7" x14ac:dyDescent="0.3">
      <c r="G11241" s="23">
        <v>11240</v>
      </c>
    </row>
    <row r="11242" spans="7:7" x14ac:dyDescent="0.3">
      <c r="G11242" s="23">
        <v>11241</v>
      </c>
    </row>
    <row r="11243" spans="7:7" x14ac:dyDescent="0.3">
      <c r="G11243" s="23">
        <v>11242</v>
      </c>
    </row>
    <row r="11244" spans="7:7" x14ac:dyDescent="0.3">
      <c r="G11244" s="23">
        <v>11243</v>
      </c>
    </row>
    <row r="11245" spans="7:7" x14ac:dyDescent="0.3">
      <c r="G11245" s="23">
        <v>11244</v>
      </c>
    </row>
    <row r="11246" spans="7:7" x14ac:dyDescent="0.3">
      <c r="G11246" s="23">
        <v>11245</v>
      </c>
    </row>
    <row r="11247" spans="7:7" x14ac:dyDescent="0.3">
      <c r="G11247" s="23">
        <v>11246</v>
      </c>
    </row>
    <row r="11248" spans="7:7" x14ac:dyDescent="0.3">
      <c r="G11248" s="23">
        <v>11247</v>
      </c>
    </row>
    <row r="11249" spans="7:7" x14ac:dyDescent="0.3">
      <c r="G11249" s="23">
        <v>11248</v>
      </c>
    </row>
    <row r="11250" spans="7:7" x14ac:dyDescent="0.3">
      <c r="G11250" s="23">
        <v>11249</v>
      </c>
    </row>
    <row r="11251" spans="7:7" x14ac:dyDescent="0.3">
      <c r="G11251" s="23">
        <v>11250</v>
      </c>
    </row>
    <row r="11252" spans="7:7" x14ac:dyDescent="0.3">
      <c r="G11252" s="23">
        <v>11251</v>
      </c>
    </row>
    <row r="11253" spans="7:7" x14ac:dyDescent="0.3">
      <c r="G11253" s="23">
        <v>11252</v>
      </c>
    </row>
    <row r="11254" spans="7:7" x14ac:dyDescent="0.3">
      <c r="G11254" s="23">
        <v>11253</v>
      </c>
    </row>
    <row r="11255" spans="7:7" x14ac:dyDescent="0.3">
      <c r="G11255" s="23">
        <v>11254</v>
      </c>
    </row>
    <row r="11256" spans="7:7" x14ac:dyDescent="0.3">
      <c r="G11256" s="23">
        <v>11255</v>
      </c>
    </row>
    <row r="11257" spans="7:7" x14ac:dyDescent="0.3">
      <c r="G11257" s="23">
        <v>11256</v>
      </c>
    </row>
    <row r="11258" spans="7:7" x14ac:dyDescent="0.3">
      <c r="G11258" s="23">
        <v>11257</v>
      </c>
    </row>
    <row r="11259" spans="7:7" x14ac:dyDescent="0.3">
      <c r="G11259" s="23">
        <v>11258</v>
      </c>
    </row>
    <row r="11260" spans="7:7" x14ac:dyDescent="0.3">
      <c r="G11260" s="23">
        <v>11259</v>
      </c>
    </row>
    <row r="11261" spans="7:7" x14ac:dyDescent="0.3">
      <c r="G11261" s="23">
        <v>11260</v>
      </c>
    </row>
    <row r="11262" spans="7:7" x14ac:dyDescent="0.3">
      <c r="G11262" s="23">
        <v>11261</v>
      </c>
    </row>
    <row r="11263" spans="7:7" x14ac:dyDescent="0.3">
      <c r="G11263" s="23">
        <v>11262</v>
      </c>
    </row>
    <row r="11264" spans="7:7" x14ac:dyDescent="0.3">
      <c r="G11264" s="23">
        <v>11263</v>
      </c>
    </row>
    <row r="11265" spans="7:7" x14ac:dyDescent="0.3">
      <c r="G11265" s="23">
        <v>11264</v>
      </c>
    </row>
    <row r="11266" spans="7:7" x14ac:dyDescent="0.3">
      <c r="G11266" s="23">
        <v>11265</v>
      </c>
    </row>
    <row r="11267" spans="7:7" x14ac:dyDescent="0.3">
      <c r="G11267" s="23">
        <v>11266</v>
      </c>
    </row>
    <row r="11268" spans="7:7" x14ac:dyDescent="0.3">
      <c r="G11268" s="23">
        <v>11267</v>
      </c>
    </row>
    <row r="11269" spans="7:7" x14ac:dyDescent="0.3">
      <c r="G11269" s="23">
        <v>11268</v>
      </c>
    </row>
    <row r="11270" spans="7:7" x14ac:dyDescent="0.3">
      <c r="G11270" s="23">
        <v>11269</v>
      </c>
    </row>
    <row r="11271" spans="7:7" x14ac:dyDescent="0.3">
      <c r="G11271" s="23">
        <v>11270</v>
      </c>
    </row>
    <row r="11272" spans="7:7" x14ac:dyDescent="0.3">
      <c r="G11272" s="23">
        <v>11271</v>
      </c>
    </row>
    <row r="11273" spans="7:7" x14ac:dyDescent="0.3">
      <c r="G11273" s="23">
        <v>11272</v>
      </c>
    </row>
    <row r="11274" spans="7:7" x14ac:dyDescent="0.3">
      <c r="G11274" s="23">
        <v>11273</v>
      </c>
    </row>
    <row r="11275" spans="7:7" x14ac:dyDescent="0.3">
      <c r="G11275" s="23">
        <v>11274</v>
      </c>
    </row>
    <row r="11276" spans="7:7" x14ac:dyDescent="0.3">
      <c r="G11276" s="23">
        <v>11275</v>
      </c>
    </row>
    <row r="11277" spans="7:7" x14ac:dyDescent="0.3">
      <c r="G11277" s="23">
        <v>11276</v>
      </c>
    </row>
    <row r="11278" spans="7:7" x14ac:dyDescent="0.3">
      <c r="G11278" s="23">
        <v>11277</v>
      </c>
    </row>
    <row r="11279" spans="7:7" x14ac:dyDescent="0.3">
      <c r="G11279" s="23">
        <v>11278</v>
      </c>
    </row>
    <row r="11280" spans="7:7" x14ac:dyDescent="0.3">
      <c r="G11280" s="23">
        <v>11279</v>
      </c>
    </row>
    <row r="11281" spans="7:7" x14ac:dyDescent="0.3">
      <c r="G11281" s="23">
        <v>11280</v>
      </c>
    </row>
    <row r="11282" spans="7:7" x14ac:dyDescent="0.3">
      <c r="G11282" s="23">
        <v>11281</v>
      </c>
    </row>
    <row r="11283" spans="7:7" x14ac:dyDescent="0.3">
      <c r="G11283" s="23">
        <v>11282</v>
      </c>
    </row>
    <row r="11284" spans="7:7" x14ac:dyDescent="0.3">
      <c r="G11284" s="23">
        <v>11283</v>
      </c>
    </row>
    <row r="11285" spans="7:7" x14ac:dyDescent="0.3">
      <c r="G11285" s="23">
        <v>11284</v>
      </c>
    </row>
    <row r="11286" spans="7:7" x14ac:dyDescent="0.3">
      <c r="G11286" s="23">
        <v>11285</v>
      </c>
    </row>
    <row r="11287" spans="7:7" x14ac:dyDescent="0.3">
      <c r="G11287" s="23">
        <v>11286</v>
      </c>
    </row>
    <row r="11288" spans="7:7" x14ac:dyDescent="0.3">
      <c r="G11288" s="23">
        <v>11287</v>
      </c>
    </row>
    <row r="11289" spans="7:7" x14ac:dyDescent="0.3">
      <c r="G11289" s="23">
        <v>11288</v>
      </c>
    </row>
    <row r="11290" spans="7:7" x14ac:dyDescent="0.3">
      <c r="G11290" s="23">
        <v>11289</v>
      </c>
    </row>
    <row r="11291" spans="7:7" x14ac:dyDescent="0.3">
      <c r="G11291" s="23">
        <v>11290</v>
      </c>
    </row>
    <row r="11292" spans="7:7" x14ac:dyDescent="0.3">
      <c r="G11292" s="23">
        <v>11291</v>
      </c>
    </row>
    <row r="11293" spans="7:7" x14ac:dyDescent="0.3">
      <c r="G11293" s="23">
        <v>11292</v>
      </c>
    </row>
    <row r="11294" spans="7:7" x14ac:dyDescent="0.3">
      <c r="G11294" s="23">
        <v>11293</v>
      </c>
    </row>
    <row r="11295" spans="7:7" x14ac:dyDescent="0.3">
      <c r="G11295" s="23">
        <v>11294</v>
      </c>
    </row>
    <row r="11296" spans="7:7" x14ac:dyDescent="0.3">
      <c r="G11296" s="23">
        <v>11295</v>
      </c>
    </row>
    <row r="11297" spans="7:7" x14ac:dyDescent="0.3">
      <c r="G11297" s="23">
        <v>11296</v>
      </c>
    </row>
    <row r="11298" spans="7:7" x14ac:dyDescent="0.3">
      <c r="G11298" s="23">
        <v>11297</v>
      </c>
    </row>
    <row r="11299" spans="7:7" x14ac:dyDescent="0.3">
      <c r="G11299" s="23">
        <v>11298</v>
      </c>
    </row>
    <row r="11300" spans="7:7" x14ac:dyDescent="0.3">
      <c r="G11300" s="23">
        <v>11299</v>
      </c>
    </row>
    <row r="11301" spans="7:7" x14ac:dyDescent="0.3">
      <c r="G11301" s="23">
        <v>11300</v>
      </c>
    </row>
    <row r="11302" spans="7:7" x14ac:dyDescent="0.3">
      <c r="G11302" s="23">
        <v>11301</v>
      </c>
    </row>
    <row r="11303" spans="7:7" x14ac:dyDescent="0.3">
      <c r="G11303" s="23">
        <v>11302</v>
      </c>
    </row>
    <row r="11304" spans="7:7" x14ac:dyDescent="0.3">
      <c r="G11304" s="23">
        <v>11303</v>
      </c>
    </row>
    <row r="11305" spans="7:7" x14ac:dyDescent="0.3">
      <c r="G11305" s="23">
        <v>11304</v>
      </c>
    </row>
    <row r="11306" spans="7:7" x14ac:dyDescent="0.3">
      <c r="G11306" s="23">
        <v>11305</v>
      </c>
    </row>
    <row r="11307" spans="7:7" x14ac:dyDescent="0.3">
      <c r="G11307" s="23">
        <v>11306</v>
      </c>
    </row>
    <row r="11308" spans="7:7" x14ac:dyDescent="0.3">
      <c r="G11308" s="23">
        <v>11307</v>
      </c>
    </row>
    <row r="11309" spans="7:7" x14ac:dyDescent="0.3">
      <c r="G11309" s="23">
        <v>11308</v>
      </c>
    </row>
    <row r="11310" spans="7:7" x14ac:dyDescent="0.3">
      <c r="G11310" s="23">
        <v>11309</v>
      </c>
    </row>
    <row r="11311" spans="7:7" x14ac:dyDescent="0.3">
      <c r="G11311" s="23">
        <v>11310</v>
      </c>
    </row>
    <row r="11312" spans="7:7" x14ac:dyDescent="0.3">
      <c r="G11312" s="23">
        <v>11311</v>
      </c>
    </row>
    <row r="11313" spans="7:7" x14ac:dyDescent="0.3">
      <c r="G11313" s="23">
        <v>11312</v>
      </c>
    </row>
    <row r="11314" spans="7:7" x14ac:dyDescent="0.3">
      <c r="G11314" s="23">
        <v>11313</v>
      </c>
    </row>
    <row r="11315" spans="7:7" x14ac:dyDescent="0.3">
      <c r="G11315" s="23">
        <v>11314</v>
      </c>
    </row>
    <row r="11316" spans="7:7" x14ac:dyDescent="0.3">
      <c r="G11316" s="23">
        <v>11315</v>
      </c>
    </row>
    <row r="11317" spans="7:7" x14ac:dyDescent="0.3">
      <c r="G11317" s="23">
        <v>11316</v>
      </c>
    </row>
    <row r="11318" spans="7:7" x14ac:dyDescent="0.3">
      <c r="G11318" s="23">
        <v>11317</v>
      </c>
    </row>
    <row r="11319" spans="7:7" x14ac:dyDescent="0.3">
      <c r="G11319" s="23">
        <v>11318</v>
      </c>
    </row>
    <row r="11320" spans="7:7" x14ac:dyDescent="0.3">
      <c r="G11320" s="23">
        <v>11319</v>
      </c>
    </row>
    <row r="11321" spans="7:7" x14ac:dyDescent="0.3">
      <c r="G11321" s="23">
        <v>11320</v>
      </c>
    </row>
    <row r="11322" spans="7:7" x14ac:dyDescent="0.3">
      <c r="G11322" s="23">
        <v>11321</v>
      </c>
    </row>
    <row r="11323" spans="7:7" x14ac:dyDescent="0.3">
      <c r="G11323" s="23">
        <v>11322</v>
      </c>
    </row>
    <row r="11324" spans="7:7" x14ac:dyDescent="0.3">
      <c r="G11324" s="23">
        <v>11323</v>
      </c>
    </row>
    <row r="11325" spans="7:7" x14ac:dyDescent="0.3">
      <c r="G11325" s="23">
        <v>11324</v>
      </c>
    </row>
    <row r="11326" spans="7:7" x14ac:dyDescent="0.3">
      <c r="G11326" s="23">
        <v>11325</v>
      </c>
    </row>
    <row r="11327" spans="7:7" x14ac:dyDescent="0.3">
      <c r="G11327" s="23">
        <v>11326</v>
      </c>
    </row>
    <row r="11328" spans="7:7" x14ac:dyDescent="0.3">
      <c r="G11328" s="23">
        <v>11327</v>
      </c>
    </row>
    <row r="11329" spans="7:7" x14ac:dyDescent="0.3">
      <c r="G11329" s="23">
        <v>11328</v>
      </c>
    </row>
    <row r="11330" spans="7:7" x14ac:dyDescent="0.3">
      <c r="G11330" s="23">
        <v>11329</v>
      </c>
    </row>
    <row r="11331" spans="7:7" x14ac:dyDescent="0.3">
      <c r="G11331" s="23">
        <v>11330</v>
      </c>
    </row>
    <row r="11332" spans="7:7" x14ac:dyDescent="0.3">
      <c r="G11332" s="23">
        <v>11331</v>
      </c>
    </row>
    <row r="11333" spans="7:7" x14ac:dyDescent="0.3">
      <c r="G11333" s="23">
        <v>11332</v>
      </c>
    </row>
    <row r="11334" spans="7:7" x14ac:dyDescent="0.3">
      <c r="G11334" s="23">
        <v>11333</v>
      </c>
    </row>
    <row r="11335" spans="7:7" x14ac:dyDescent="0.3">
      <c r="G11335" s="23">
        <v>11334</v>
      </c>
    </row>
    <row r="11336" spans="7:7" x14ac:dyDescent="0.3">
      <c r="G11336" s="23">
        <v>11335</v>
      </c>
    </row>
    <row r="11337" spans="7:7" x14ac:dyDescent="0.3">
      <c r="G11337" s="23">
        <v>11336</v>
      </c>
    </row>
    <row r="11338" spans="7:7" x14ac:dyDescent="0.3">
      <c r="G11338" s="23">
        <v>11337</v>
      </c>
    </row>
    <row r="11339" spans="7:7" x14ac:dyDescent="0.3">
      <c r="G11339" s="23">
        <v>11338</v>
      </c>
    </row>
    <row r="11340" spans="7:7" x14ac:dyDescent="0.3">
      <c r="G11340" s="23">
        <v>11339</v>
      </c>
    </row>
    <row r="11341" spans="7:7" x14ac:dyDescent="0.3">
      <c r="G11341" s="23">
        <v>11340</v>
      </c>
    </row>
    <row r="11342" spans="7:7" x14ac:dyDescent="0.3">
      <c r="G11342" s="23">
        <v>11341</v>
      </c>
    </row>
    <row r="11343" spans="7:7" x14ac:dyDescent="0.3">
      <c r="G11343" s="23">
        <v>11342</v>
      </c>
    </row>
    <row r="11344" spans="7:7" x14ac:dyDescent="0.3">
      <c r="G11344" s="23">
        <v>11343</v>
      </c>
    </row>
    <row r="11345" spans="7:7" x14ac:dyDescent="0.3">
      <c r="G11345" s="23">
        <v>11344</v>
      </c>
    </row>
    <row r="11346" spans="7:7" x14ac:dyDescent="0.3">
      <c r="G11346" s="23">
        <v>11345</v>
      </c>
    </row>
    <row r="11347" spans="7:7" x14ac:dyDescent="0.3">
      <c r="G11347" s="23">
        <v>11346</v>
      </c>
    </row>
    <row r="11348" spans="7:7" x14ac:dyDescent="0.3">
      <c r="G11348" s="23">
        <v>11347</v>
      </c>
    </row>
    <row r="11349" spans="7:7" x14ac:dyDescent="0.3">
      <c r="G11349" s="23">
        <v>11348</v>
      </c>
    </row>
    <row r="11350" spans="7:7" x14ac:dyDescent="0.3">
      <c r="G11350" s="23">
        <v>11349</v>
      </c>
    </row>
    <row r="11351" spans="7:7" x14ac:dyDescent="0.3">
      <c r="G11351" s="23">
        <v>11350</v>
      </c>
    </row>
    <row r="11352" spans="7:7" x14ac:dyDescent="0.3">
      <c r="G11352" s="23">
        <v>11351</v>
      </c>
    </row>
    <row r="11353" spans="7:7" x14ac:dyDescent="0.3">
      <c r="G11353" s="23">
        <v>11352</v>
      </c>
    </row>
    <row r="11354" spans="7:7" x14ac:dyDescent="0.3">
      <c r="G11354" s="23">
        <v>11353</v>
      </c>
    </row>
    <row r="11355" spans="7:7" x14ac:dyDescent="0.3">
      <c r="G11355" s="23">
        <v>11354</v>
      </c>
    </row>
    <row r="11356" spans="7:7" x14ac:dyDescent="0.3">
      <c r="G11356" s="23">
        <v>11355</v>
      </c>
    </row>
    <row r="11357" spans="7:7" x14ac:dyDescent="0.3">
      <c r="G11357" s="23">
        <v>11356</v>
      </c>
    </row>
    <row r="11358" spans="7:7" x14ac:dyDescent="0.3">
      <c r="G11358" s="23">
        <v>11357</v>
      </c>
    </row>
    <row r="11359" spans="7:7" x14ac:dyDescent="0.3">
      <c r="G11359" s="23">
        <v>11358</v>
      </c>
    </row>
    <row r="11360" spans="7:7" x14ac:dyDescent="0.3">
      <c r="G11360" s="23">
        <v>11359</v>
      </c>
    </row>
    <row r="11361" spans="7:7" x14ac:dyDescent="0.3">
      <c r="G11361" s="23">
        <v>11360</v>
      </c>
    </row>
    <row r="11362" spans="7:7" x14ac:dyDescent="0.3">
      <c r="G11362" s="23">
        <v>11361</v>
      </c>
    </row>
    <row r="11363" spans="7:7" x14ac:dyDescent="0.3">
      <c r="G11363" s="23">
        <v>11362</v>
      </c>
    </row>
    <row r="11364" spans="7:7" x14ac:dyDescent="0.3">
      <c r="G11364" s="23">
        <v>11363</v>
      </c>
    </row>
    <row r="11365" spans="7:7" x14ac:dyDescent="0.3">
      <c r="G11365" s="23">
        <v>11364</v>
      </c>
    </row>
    <row r="11366" spans="7:7" x14ac:dyDescent="0.3">
      <c r="G11366" s="23">
        <v>11365</v>
      </c>
    </row>
    <row r="11367" spans="7:7" x14ac:dyDescent="0.3">
      <c r="G11367" s="23">
        <v>11366</v>
      </c>
    </row>
    <row r="11368" spans="7:7" x14ac:dyDescent="0.3">
      <c r="G11368" s="23">
        <v>11367</v>
      </c>
    </row>
    <row r="11369" spans="7:7" x14ac:dyDescent="0.3">
      <c r="G11369" s="23">
        <v>11368</v>
      </c>
    </row>
    <row r="11370" spans="7:7" x14ac:dyDescent="0.3">
      <c r="G11370" s="23">
        <v>11369</v>
      </c>
    </row>
    <row r="11371" spans="7:7" x14ac:dyDescent="0.3">
      <c r="G11371" s="23">
        <v>11370</v>
      </c>
    </row>
    <row r="11372" spans="7:7" x14ac:dyDescent="0.3">
      <c r="G11372" s="23">
        <v>11371</v>
      </c>
    </row>
    <row r="11373" spans="7:7" x14ac:dyDescent="0.3">
      <c r="G11373" s="23">
        <v>11372</v>
      </c>
    </row>
    <row r="11374" spans="7:7" x14ac:dyDescent="0.3">
      <c r="G11374" s="23">
        <v>11373</v>
      </c>
    </row>
    <row r="11375" spans="7:7" x14ac:dyDescent="0.3">
      <c r="G11375" s="23">
        <v>11374</v>
      </c>
    </row>
    <row r="11376" spans="7:7" x14ac:dyDescent="0.3">
      <c r="G11376" s="23">
        <v>11375</v>
      </c>
    </row>
    <row r="11377" spans="7:7" x14ac:dyDescent="0.3">
      <c r="G11377" s="23">
        <v>11376</v>
      </c>
    </row>
    <row r="11378" spans="7:7" x14ac:dyDescent="0.3">
      <c r="G11378" s="23">
        <v>11377</v>
      </c>
    </row>
    <row r="11379" spans="7:7" x14ac:dyDescent="0.3">
      <c r="G11379" s="23">
        <v>11378</v>
      </c>
    </row>
    <row r="11380" spans="7:7" x14ac:dyDescent="0.3">
      <c r="G11380" s="23">
        <v>11379</v>
      </c>
    </row>
    <row r="11381" spans="7:7" x14ac:dyDescent="0.3">
      <c r="G11381" s="23">
        <v>11380</v>
      </c>
    </row>
    <row r="11382" spans="7:7" x14ac:dyDescent="0.3">
      <c r="G11382" s="23">
        <v>11381</v>
      </c>
    </row>
    <row r="11383" spans="7:7" x14ac:dyDescent="0.3">
      <c r="G11383" s="23">
        <v>11382</v>
      </c>
    </row>
    <row r="11384" spans="7:7" x14ac:dyDescent="0.3">
      <c r="G11384" s="23">
        <v>11383</v>
      </c>
    </row>
    <row r="11385" spans="7:7" x14ac:dyDescent="0.3">
      <c r="G11385" s="23">
        <v>11384</v>
      </c>
    </row>
    <row r="11386" spans="7:7" x14ac:dyDescent="0.3">
      <c r="G11386" s="23">
        <v>11385</v>
      </c>
    </row>
    <row r="11387" spans="7:7" x14ac:dyDescent="0.3">
      <c r="G11387" s="23">
        <v>11386</v>
      </c>
    </row>
    <row r="11388" spans="7:7" x14ac:dyDescent="0.3">
      <c r="G11388" s="23">
        <v>11387</v>
      </c>
    </row>
    <row r="11389" spans="7:7" x14ac:dyDescent="0.3">
      <c r="G11389" s="23">
        <v>11388</v>
      </c>
    </row>
    <row r="11390" spans="7:7" x14ac:dyDescent="0.3">
      <c r="G11390" s="23">
        <v>11389</v>
      </c>
    </row>
    <row r="11391" spans="7:7" x14ac:dyDescent="0.3">
      <c r="G11391" s="23">
        <v>11390</v>
      </c>
    </row>
    <row r="11392" spans="7:7" x14ac:dyDescent="0.3">
      <c r="G11392" s="23">
        <v>11391</v>
      </c>
    </row>
    <row r="11393" spans="7:7" x14ac:dyDescent="0.3">
      <c r="G11393" s="23">
        <v>11392</v>
      </c>
    </row>
    <row r="11394" spans="7:7" x14ac:dyDescent="0.3">
      <c r="G11394" s="23">
        <v>11393</v>
      </c>
    </row>
    <row r="11395" spans="7:7" x14ac:dyDescent="0.3">
      <c r="G11395" s="23">
        <v>11394</v>
      </c>
    </row>
    <row r="11396" spans="7:7" x14ac:dyDescent="0.3">
      <c r="G11396" s="23">
        <v>11395</v>
      </c>
    </row>
    <row r="11397" spans="7:7" x14ac:dyDescent="0.3">
      <c r="G11397" s="23">
        <v>11396</v>
      </c>
    </row>
    <row r="11398" spans="7:7" x14ac:dyDescent="0.3">
      <c r="G11398" s="23">
        <v>11397</v>
      </c>
    </row>
    <row r="11399" spans="7:7" x14ac:dyDescent="0.3">
      <c r="G11399" s="23">
        <v>11398</v>
      </c>
    </row>
    <row r="11400" spans="7:7" x14ac:dyDescent="0.3">
      <c r="G11400" s="23">
        <v>11399</v>
      </c>
    </row>
    <row r="11401" spans="7:7" x14ac:dyDescent="0.3">
      <c r="G11401" s="23">
        <v>11400</v>
      </c>
    </row>
    <row r="11402" spans="7:7" x14ac:dyDescent="0.3">
      <c r="G11402" s="23">
        <v>11401</v>
      </c>
    </row>
    <row r="11403" spans="7:7" x14ac:dyDescent="0.3">
      <c r="G11403" s="23">
        <v>11402</v>
      </c>
    </row>
    <row r="11404" spans="7:7" x14ac:dyDescent="0.3">
      <c r="G11404" s="23">
        <v>11403</v>
      </c>
    </row>
    <row r="11405" spans="7:7" x14ac:dyDescent="0.3">
      <c r="G11405" s="23">
        <v>11404</v>
      </c>
    </row>
    <row r="11406" spans="7:7" x14ac:dyDescent="0.3">
      <c r="G11406" s="23">
        <v>11405</v>
      </c>
    </row>
    <row r="11407" spans="7:7" x14ac:dyDescent="0.3">
      <c r="G11407" s="23">
        <v>11406</v>
      </c>
    </row>
    <row r="11408" spans="7:7" x14ac:dyDescent="0.3">
      <c r="G11408" s="23">
        <v>11407</v>
      </c>
    </row>
    <row r="11409" spans="7:7" x14ac:dyDescent="0.3">
      <c r="G11409" s="23">
        <v>11408</v>
      </c>
    </row>
    <row r="11410" spans="7:7" x14ac:dyDescent="0.3">
      <c r="G11410" s="23">
        <v>11409</v>
      </c>
    </row>
    <row r="11411" spans="7:7" x14ac:dyDescent="0.3">
      <c r="G11411" s="23">
        <v>11410</v>
      </c>
    </row>
    <row r="11412" spans="7:7" x14ac:dyDescent="0.3">
      <c r="G11412" s="23">
        <v>11411</v>
      </c>
    </row>
    <row r="11413" spans="7:7" x14ac:dyDescent="0.3">
      <c r="G11413" s="23">
        <v>11412</v>
      </c>
    </row>
    <row r="11414" spans="7:7" x14ac:dyDescent="0.3">
      <c r="G11414" s="23">
        <v>11413</v>
      </c>
    </row>
    <row r="11415" spans="7:7" x14ac:dyDescent="0.3">
      <c r="G11415" s="23">
        <v>11414</v>
      </c>
    </row>
    <row r="11416" spans="7:7" x14ac:dyDescent="0.3">
      <c r="G11416" s="23">
        <v>11415</v>
      </c>
    </row>
    <row r="11417" spans="7:7" x14ac:dyDescent="0.3">
      <c r="G11417" s="23">
        <v>11416</v>
      </c>
    </row>
    <row r="11418" spans="7:7" x14ac:dyDescent="0.3">
      <c r="G11418" s="23">
        <v>11417</v>
      </c>
    </row>
    <row r="11419" spans="7:7" x14ac:dyDescent="0.3">
      <c r="G11419" s="23">
        <v>11418</v>
      </c>
    </row>
    <row r="11420" spans="7:7" x14ac:dyDescent="0.3">
      <c r="G11420" s="23">
        <v>11419</v>
      </c>
    </row>
    <row r="11421" spans="7:7" x14ac:dyDescent="0.3">
      <c r="G11421" s="23">
        <v>11420</v>
      </c>
    </row>
    <row r="11422" spans="7:7" x14ac:dyDescent="0.3">
      <c r="G11422" s="23">
        <v>11421</v>
      </c>
    </row>
    <row r="11423" spans="7:7" x14ac:dyDescent="0.3">
      <c r="G11423" s="23">
        <v>11422</v>
      </c>
    </row>
    <row r="11424" spans="7:7" x14ac:dyDescent="0.3">
      <c r="G11424" s="23">
        <v>11423</v>
      </c>
    </row>
    <row r="11425" spans="7:7" x14ac:dyDescent="0.3">
      <c r="G11425" s="23">
        <v>11424</v>
      </c>
    </row>
    <row r="11426" spans="7:7" x14ac:dyDescent="0.3">
      <c r="G11426" s="23">
        <v>11425</v>
      </c>
    </row>
    <row r="11427" spans="7:7" x14ac:dyDescent="0.3">
      <c r="G11427" s="23">
        <v>11426</v>
      </c>
    </row>
    <row r="11428" spans="7:7" x14ac:dyDescent="0.3">
      <c r="G11428" s="23">
        <v>11427</v>
      </c>
    </row>
    <row r="11429" spans="7:7" x14ac:dyDescent="0.3">
      <c r="G11429" s="23">
        <v>11428</v>
      </c>
    </row>
    <row r="11430" spans="7:7" x14ac:dyDescent="0.3">
      <c r="G11430" s="23">
        <v>11429</v>
      </c>
    </row>
    <row r="11431" spans="7:7" x14ac:dyDescent="0.3">
      <c r="G11431" s="23">
        <v>11430</v>
      </c>
    </row>
    <row r="11432" spans="7:7" x14ac:dyDescent="0.3">
      <c r="G11432" s="23">
        <v>11431</v>
      </c>
    </row>
    <row r="11433" spans="7:7" x14ac:dyDescent="0.3">
      <c r="G11433" s="23">
        <v>11432</v>
      </c>
    </row>
    <row r="11434" spans="7:7" x14ac:dyDescent="0.3">
      <c r="G11434" s="23">
        <v>11433</v>
      </c>
    </row>
    <row r="11435" spans="7:7" x14ac:dyDescent="0.3">
      <c r="G11435" s="23">
        <v>11434</v>
      </c>
    </row>
    <row r="11436" spans="7:7" x14ac:dyDescent="0.3">
      <c r="G11436" s="23">
        <v>11435</v>
      </c>
    </row>
    <row r="11437" spans="7:7" x14ac:dyDescent="0.3">
      <c r="G11437" s="23">
        <v>11436</v>
      </c>
    </row>
    <row r="11438" spans="7:7" x14ac:dyDescent="0.3">
      <c r="G11438" s="23">
        <v>11437</v>
      </c>
    </row>
    <row r="11439" spans="7:7" x14ac:dyDescent="0.3">
      <c r="G11439" s="23">
        <v>11438</v>
      </c>
    </row>
    <row r="11440" spans="7:7" x14ac:dyDescent="0.3">
      <c r="G11440" s="23">
        <v>11439</v>
      </c>
    </row>
    <row r="11441" spans="7:7" x14ac:dyDescent="0.3">
      <c r="G11441" s="23">
        <v>11440</v>
      </c>
    </row>
    <row r="11442" spans="7:7" x14ac:dyDescent="0.3">
      <c r="G11442" s="23">
        <v>11441</v>
      </c>
    </row>
    <row r="11443" spans="7:7" x14ac:dyDescent="0.3">
      <c r="G11443" s="23">
        <v>11442</v>
      </c>
    </row>
    <row r="11444" spans="7:7" x14ac:dyDescent="0.3">
      <c r="G11444" s="23">
        <v>11443</v>
      </c>
    </row>
    <row r="11445" spans="7:7" x14ac:dyDescent="0.3">
      <c r="G11445" s="23">
        <v>11444</v>
      </c>
    </row>
    <row r="11446" spans="7:7" x14ac:dyDescent="0.3">
      <c r="G11446" s="23">
        <v>11445</v>
      </c>
    </row>
    <row r="11447" spans="7:7" x14ac:dyDescent="0.3">
      <c r="G11447" s="23">
        <v>11446</v>
      </c>
    </row>
    <row r="11448" spans="7:7" x14ac:dyDescent="0.3">
      <c r="G11448" s="23">
        <v>11447</v>
      </c>
    </row>
    <row r="11449" spans="7:7" x14ac:dyDescent="0.3">
      <c r="G11449" s="23">
        <v>11448</v>
      </c>
    </row>
    <row r="11450" spans="7:7" x14ac:dyDescent="0.3">
      <c r="G11450" s="23">
        <v>11449</v>
      </c>
    </row>
    <row r="11451" spans="7:7" x14ac:dyDescent="0.3">
      <c r="G11451" s="23">
        <v>11450</v>
      </c>
    </row>
    <row r="11452" spans="7:7" x14ac:dyDescent="0.3">
      <c r="G11452" s="23">
        <v>11451</v>
      </c>
    </row>
    <row r="11453" spans="7:7" x14ac:dyDescent="0.3">
      <c r="G11453" s="23">
        <v>11452</v>
      </c>
    </row>
    <row r="11454" spans="7:7" x14ac:dyDescent="0.3">
      <c r="G11454" s="23">
        <v>11453</v>
      </c>
    </row>
    <row r="11455" spans="7:7" x14ac:dyDescent="0.3">
      <c r="G11455" s="23">
        <v>11454</v>
      </c>
    </row>
    <row r="11456" spans="7:7" x14ac:dyDescent="0.3">
      <c r="G11456" s="23">
        <v>11455</v>
      </c>
    </row>
    <row r="11457" spans="7:7" x14ac:dyDescent="0.3">
      <c r="G11457" s="23">
        <v>11456</v>
      </c>
    </row>
    <row r="11458" spans="7:7" x14ac:dyDescent="0.3">
      <c r="G11458" s="23">
        <v>11457</v>
      </c>
    </row>
    <row r="11459" spans="7:7" x14ac:dyDescent="0.3">
      <c r="G11459" s="23">
        <v>11458</v>
      </c>
    </row>
    <row r="11460" spans="7:7" x14ac:dyDescent="0.3">
      <c r="G11460" s="23">
        <v>11459</v>
      </c>
    </row>
    <row r="11461" spans="7:7" x14ac:dyDescent="0.3">
      <c r="G11461" s="23">
        <v>11460</v>
      </c>
    </row>
    <row r="11462" spans="7:7" x14ac:dyDescent="0.3">
      <c r="G11462" s="23">
        <v>11461</v>
      </c>
    </row>
    <row r="11463" spans="7:7" x14ac:dyDescent="0.3">
      <c r="G11463" s="23">
        <v>11462</v>
      </c>
    </row>
    <row r="11464" spans="7:7" x14ac:dyDescent="0.3">
      <c r="G11464" s="23">
        <v>11463</v>
      </c>
    </row>
    <row r="11465" spans="7:7" x14ac:dyDescent="0.3">
      <c r="G11465" s="23">
        <v>11464</v>
      </c>
    </row>
    <row r="11466" spans="7:7" x14ac:dyDescent="0.3">
      <c r="G11466" s="23">
        <v>11465</v>
      </c>
    </row>
    <row r="11467" spans="7:7" x14ac:dyDescent="0.3">
      <c r="G11467" s="23">
        <v>11466</v>
      </c>
    </row>
    <row r="11468" spans="7:7" x14ac:dyDescent="0.3">
      <c r="G11468" s="23">
        <v>11467</v>
      </c>
    </row>
    <row r="11469" spans="7:7" x14ac:dyDescent="0.3">
      <c r="G11469" s="23">
        <v>11468</v>
      </c>
    </row>
    <row r="11470" spans="7:7" x14ac:dyDescent="0.3">
      <c r="G11470" s="23">
        <v>11469</v>
      </c>
    </row>
    <row r="11471" spans="7:7" x14ac:dyDescent="0.3">
      <c r="G11471" s="23">
        <v>11470</v>
      </c>
    </row>
    <row r="11472" spans="7:7" x14ac:dyDescent="0.3">
      <c r="G11472" s="23">
        <v>11471</v>
      </c>
    </row>
    <row r="11473" spans="7:7" x14ac:dyDescent="0.3">
      <c r="G11473" s="23">
        <v>11472</v>
      </c>
    </row>
    <row r="11474" spans="7:7" x14ac:dyDescent="0.3">
      <c r="G11474" s="23">
        <v>11473</v>
      </c>
    </row>
    <row r="11475" spans="7:7" x14ac:dyDescent="0.3">
      <c r="G11475" s="23">
        <v>11474</v>
      </c>
    </row>
    <row r="11476" spans="7:7" x14ac:dyDescent="0.3">
      <c r="G11476" s="23">
        <v>11475</v>
      </c>
    </row>
    <row r="11477" spans="7:7" x14ac:dyDescent="0.3">
      <c r="G11477" s="23">
        <v>11476</v>
      </c>
    </row>
    <row r="11478" spans="7:7" x14ac:dyDescent="0.3">
      <c r="G11478" s="23">
        <v>11477</v>
      </c>
    </row>
    <row r="11479" spans="7:7" x14ac:dyDescent="0.3">
      <c r="G11479" s="23">
        <v>11478</v>
      </c>
    </row>
    <row r="11480" spans="7:7" x14ac:dyDescent="0.3">
      <c r="G11480" s="23">
        <v>11479</v>
      </c>
    </row>
    <row r="11481" spans="7:7" x14ac:dyDescent="0.3">
      <c r="G11481" s="23">
        <v>11480</v>
      </c>
    </row>
    <row r="11482" spans="7:7" x14ac:dyDescent="0.3">
      <c r="G11482" s="23">
        <v>11481</v>
      </c>
    </row>
    <row r="11483" spans="7:7" x14ac:dyDescent="0.3">
      <c r="G11483" s="23">
        <v>11482</v>
      </c>
    </row>
    <row r="11484" spans="7:7" x14ac:dyDescent="0.3">
      <c r="G11484" s="23">
        <v>11483</v>
      </c>
    </row>
    <row r="11485" spans="7:7" x14ac:dyDescent="0.3">
      <c r="G11485" s="23">
        <v>11484</v>
      </c>
    </row>
    <row r="11486" spans="7:7" x14ac:dyDescent="0.3">
      <c r="G11486" s="23">
        <v>11485</v>
      </c>
    </row>
    <row r="11487" spans="7:7" x14ac:dyDescent="0.3">
      <c r="G11487" s="23">
        <v>11486</v>
      </c>
    </row>
    <row r="11488" spans="7:7" x14ac:dyDescent="0.3">
      <c r="G11488" s="23">
        <v>11487</v>
      </c>
    </row>
    <row r="11489" spans="7:7" x14ac:dyDescent="0.3">
      <c r="G11489" s="23">
        <v>11488</v>
      </c>
    </row>
    <row r="11490" spans="7:7" x14ac:dyDescent="0.3">
      <c r="G11490" s="23">
        <v>11489</v>
      </c>
    </row>
    <row r="11491" spans="7:7" x14ac:dyDescent="0.3">
      <c r="G11491" s="23">
        <v>11490</v>
      </c>
    </row>
    <row r="11492" spans="7:7" x14ac:dyDescent="0.3">
      <c r="G11492" s="23">
        <v>11491</v>
      </c>
    </row>
    <row r="11493" spans="7:7" x14ac:dyDescent="0.3">
      <c r="G11493" s="23">
        <v>11492</v>
      </c>
    </row>
    <row r="11494" spans="7:7" x14ac:dyDescent="0.3">
      <c r="G11494" s="23">
        <v>11493</v>
      </c>
    </row>
    <row r="11495" spans="7:7" x14ac:dyDescent="0.3">
      <c r="G11495" s="23">
        <v>11494</v>
      </c>
    </row>
    <row r="11496" spans="7:7" x14ac:dyDescent="0.3">
      <c r="G11496" s="23">
        <v>11495</v>
      </c>
    </row>
    <row r="11497" spans="7:7" x14ac:dyDescent="0.3">
      <c r="G11497" s="23">
        <v>11496</v>
      </c>
    </row>
    <row r="11498" spans="7:7" x14ac:dyDescent="0.3">
      <c r="G11498" s="23">
        <v>11497</v>
      </c>
    </row>
    <row r="11499" spans="7:7" x14ac:dyDescent="0.3">
      <c r="G11499" s="23">
        <v>11498</v>
      </c>
    </row>
    <row r="11500" spans="7:7" x14ac:dyDescent="0.3">
      <c r="G11500" s="23">
        <v>11499</v>
      </c>
    </row>
    <row r="11501" spans="7:7" x14ac:dyDescent="0.3">
      <c r="G11501" s="23">
        <v>11500</v>
      </c>
    </row>
    <row r="11502" spans="7:7" x14ac:dyDescent="0.3">
      <c r="G11502" s="23" t="s">
        <v>25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3"/>
    <pageSetUpPr fitToPage="1"/>
  </sheetPr>
  <dimension ref="A1:XES194"/>
  <sheetViews>
    <sheetView showGridLines="0" zoomScale="90" zoomScaleNormal="90" workbookViewId="0">
      <pane ySplit="6" topLeftCell="A7" activePane="bottomLeft" state="frozen"/>
      <selection activeCell="B60" sqref="B60:B67"/>
      <selection pane="bottomLeft" activeCell="E36" sqref="E36"/>
    </sheetView>
  </sheetViews>
  <sheetFormatPr defaultColWidth="0" defaultRowHeight="0" customHeight="1" zeroHeight="1" x14ac:dyDescent="0.3"/>
  <cols>
    <col min="1" max="1" width="2.85546875" style="302" customWidth="1"/>
    <col min="2" max="2" width="48.85546875" style="302" customWidth="1"/>
    <col min="3" max="3" width="17.140625" style="302" bestFit="1" customWidth="1"/>
    <col min="4" max="4" width="23.85546875" style="302" bestFit="1" customWidth="1"/>
    <col min="5" max="5" width="11.5703125" style="327" bestFit="1" customWidth="1"/>
    <col min="6" max="6" width="12.140625" style="327" bestFit="1" customWidth="1"/>
    <col min="7" max="7" width="12" style="327" bestFit="1" customWidth="1"/>
    <col min="8" max="10" width="12.42578125" style="327" bestFit="1" customWidth="1"/>
    <col min="11" max="11" width="11.5703125" style="327" bestFit="1" customWidth="1"/>
    <col min="12" max="14" width="12.42578125" style="327" bestFit="1" customWidth="1"/>
    <col min="15" max="15" width="12" style="327" bestFit="1" customWidth="1"/>
    <col min="16" max="16" width="3.42578125" style="681" customWidth="1"/>
    <col min="17" max="17" width="10.5703125" style="681" hidden="1"/>
    <col min="18" max="16373" width="0" style="681" hidden="1"/>
    <col min="16374" max="16384" width="10.5703125" style="681" hidden="1"/>
  </cols>
  <sheetData>
    <row r="1" spans="1:16372" ht="16.5" x14ac:dyDescent="0.3">
      <c r="B1" s="318"/>
      <c r="C1" s="319"/>
      <c r="D1" s="320"/>
      <c r="E1" s="321"/>
      <c r="F1" s="677"/>
      <c r="G1" s="677"/>
      <c r="H1" s="677"/>
      <c r="I1" s="677"/>
      <c r="J1" s="677"/>
      <c r="K1" s="800"/>
      <c r="L1" s="800"/>
      <c r="M1" s="800"/>
      <c r="N1" s="800"/>
      <c r="O1" s="800"/>
      <c r="P1" s="678"/>
      <c r="Q1" s="679"/>
      <c r="R1" s="679"/>
      <c r="S1" s="679"/>
      <c r="T1" s="679"/>
      <c r="U1" s="679"/>
      <c r="V1" s="679"/>
      <c r="W1" s="679"/>
      <c r="X1" s="679"/>
      <c r="Y1" s="679"/>
      <c r="Z1" s="679"/>
      <c r="AA1" s="679"/>
      <c r="AB1" s="679"/>
      <c r="AC1" s="679"/>
      <c r="AD1" s="679"/>
      <c r="AE1" s="679"/>
      <c r="AF1" s="679"/>
      <c r="AG1" s="679"/>
      <c r="AH1" s="679"/>
      <c r="AI1" s="679"/>
      <c r="AJ1" s="679"/>
      <c r="AK1" s="679"/>
      <c r="AL1" s="679"/>
      <c r="AM1" s="679"/>
      <c r="AN1" s="679"/>
      <c r="AO1" s="679"/>
      <c r="AP1" s="679"/>
      <c r="AQ1" s="679"/>
      <c r="AR1" s="679"/>
      <c r="AS1" s="679"/>
      <c r="AT1" s="679"/>
      <c r="AU1" s="679"/>
      <c r="AV1" s="679"/>
      <c r="AW1" s="679"/>
      <c r="AX1" s="679"/>
      <c r="AY1" s="679"/>
      <c r="AZ1" s="679"/>
      <c r="BA1" s="679"/>
      <c r="BB1" s="679"/>
      <c r="BC1" s="679"/>
      <c r="BD1" s="679"/>
      <c r="BE1" s="679"/>
      <c r="BF1" s="679"/>
      <c r="BG1" s="679"/>
      <c r="BH1" s="679"/>
      <c r="BI1" s="679"/>
      <c r="BJ1" s="679"/>
      <c r="BK1" s="679"/>
      <c r="BL1" s="679"/>
      <c r="BM1" s="679"/>
      <c r="BN1" s="679"/>
      <c r="BO1" s="679"/>
      <c r="BP1" s="679"/>
      <c r="BQ1" s="679"/>
      <c r="BR1" s="679"/>
      <c r="BS1" s="679"/>
      <c r="BT1" s="679"/>
      <c r="BU1" s="679"/>
      <c r="BV1" s="679"/>
      <c r="BW1" s="679"/>
      <c r="BX1" s="679"/>
      <c r="BY1" s="679"/>
      <c r="BZ1" s="679"/>
      <c r="CA1" s="679"/>
      <c r="CB1" s="679"/>
      <c r="CC1" s="679"/>
      <c r="CD1" s="679"/>
      <c r="CE1" s="679"/>
      <c r="CF1" s="679"/>
      <c r="CG1" s="679"/>
      <c r="CH1" s="679"/>
      <c r="CI1" s="679"/>
      <c r="CJ1" s="679"/>
      <c r="CK1" s="679"/>
      <c r="CL1" s="679"/>
      <c r="CM1" s="679"/>
      <c r="CN1" s="679"/>
      <c r="CO1" s="679"/>
      <c r="CP1" s="679"/>
      <c r="CQ1" s="679"/>
      <c r="CR1" s="679"/>
      <c r="CS1" s="679"/>
      <c r="CT1" s="679"/>
      <c r="CU1" s="679"/>
      <c r="CV1" s="679"/>
      <c r="CW1" s="679"/>
      <c r="CX1" s="679"/>
      <c r="CY1" s="679"/>
      <c r="CZ1" s="679"/>
      <c r="DA1" s="679"/>
      <c r="DB1" s="679"/>
      <c r="DC1" s="679"/>
      <c r="DD1" s="679"/>
      <c r="DE1" s="679"/>
      <c r="DF1" s="679"/>
      <c r="DG1" s="679"/>
      <c r="DH1" s="679"/>
      <c r="DI1" s="679"/>
      <c r="DJ1" s="679"/>
      <c r="DK1" s="679"/>
      <c r="DL1" s="679"/>
      <c r="DM1" s="679"/>
      <c r="DN1" s="679"/>
      <c r="DO1" s="679"/>
      <c r="DP1" s="679"/>
      <c r="DQ1" s="679"/>
      <c r="DR1" s="679"/>
      <c r="DS1" s="679"/>
      <c r="DT1" s="679"/>
      <c r="DU1" s="679"/>
      <c r="DV1" s="679"/>
      <c r="DW1" s="679"/>
      <c r="DX1" s="679"/>
      <c r="DY1" s="679"/>
      <c r="DZ1" s="679"/>
      <c r="EA1" s="679"/>
      <c r="EB1" s="679"/>
      <c r="EC1" s="679"/>
      <c r="ED1" s="679"/>
      <c r="EE1" s="679"/>
      <c r="EF1" s="679"/>
      <c r="EG1" s="679"/>
      <c r="EH1" s="679"/>
      <c r="EI1" s="679"/>
      <c r="EJ1" s="679"/>
      <c r="EK1" s="679"/>
      <c r="EL1" s="679"/>
      <c r="EM1" s="679"/>
      <c r="EN1" s="679"/>
      <c r="EO1" s="679"/>
      <c r="EP1" s="679"/>
      <c r="EQ1" s="679"/>
      <c r="ER1" s="679"/>
      <c r="ES1" s="679"/>
      <c r="ET1" s="679"/>
      <c r="EU1" s="679"/>
      <c r="EV1" s="679"/>
      <c r="EW1" s="679"/>
      <c r="EX1" s="679"/>
      <c r="EY1" s="679"/>
      <c r="EZ1" s="679"/>
      <c r="FA1" s="679"/>
      <c r="FB1" s="679"/>
      <c r="FC1" s="679"/>
      <c r="FD1" s="679"/>
      <c r="FE1" s="679"/>
      <c r="FF1" s="679"/>
      <c r="FG1" s="679"/>
      <c r="FH1" s="679"/>
      <c r="FI1" s="679"/>
      <c r="FJ1" s="679"/>
      <c r="FK1" s="679"/>
      <c r="FL1" s="679"/>
      <c r="FM1" s="679"/>
      <c r="FN1" s="679"/>
      <c r="FO1" s="679"/>
      <c r="FP1" s="679"/>
      <c r="FQ1" s="679"/>
      <c r="FR1" s="679"/>
      <c r="FS1" s="679"/>
      <c r="FT1" s="679"/>
      <c r="FU1" s="679"/>
      <c r="FV1" s="679"/>
      <c r="FW1" s="679"/>
      <c r="FX1" s="679"/>
      <c r="FY1" s="679"/>
      <c r="FZ1" s="679"/>
      <c r="GA1" s="679"/>
      <c r="GB1" s="679"/>
      <c r="GC1" s="679"/>
      <c r="GD1" s="679"/>
      <c r="GE1" s="679"/>
      <c r="GF1" s="679"/>
      <c r="GG1" s="679"/>
      <c r="GH1" s="679"/>
      <c r="GI1" s="679"/>
      <c r="GJ1" s="679"/>
      <c r="GK1" s="679"/>
      <c r="GL1" s="679"/>
      <c r="GM1" s="679"/>
      <c r="GN1" s="679"/>
      <c r="GO1" s="679"/>
      <c r="GP1" s="679"/>
      <c r="GQ1" s="679"/>
      <c r="GR1" s="679"/>
      <c r="GS1" s="679"/>
      <c r="GT1" s="679"/>
      <c r="GU1" s="679"/>
      <c r="GV1" s="679"/>
      <c r="GW1" s="679"/>
      <c r="GX1" s="679"/>
      <c r="GY1" s="679"/>
      <c r="GZ1" s="679"/>
      <c r="HA1" s="679"/>
      <c r="HB1" s="679"/>
      <c r="HC1" s="679"/>
      <c r="HD1" s="679"/>
      <c r="HE1" s="679"/>
      <c r="HF1" s="679"/>
      <c r="HG1" s="679"/>
      <c r="HH1" s="679"/>
      <c r="HI1" s="679"/>
      <c r="HJ1" s="679"/>
      <c r="HK1" s="679"/>
      <c r="HL1" s="679"/>
      <c r="HM1" s="679"/>
      <c r="HN1" s="679"/>
      <c r="HO1" s="679"/>
      <c r="HP1" s="679"/>
      <c r="HQ1" s="679"/>
      <c r="HR1" s="679"/>
      <c r="HS1" s="679"/>
      <c r="HT1" s="679"/>
      <c r="HU1" s="679"/>
      <c r="HV1" s="679"/>
      <c r="HW1" s="679"/>
      <c r="HX1" s="679"/>
      <c r="HY1" s="679"/>
      <c r="HZ1" s="679"/>
      <c r="IA1" s="679"/>
      <c r="IB1" s="679"/>
      <c r="IC1" s="679"/>
      <c r="ID1" s="679"/>
      <c r="IE1" s="679"/>
      <c r="IF1" s="679"/>
      <c r="IG1" s="679"/>
      <c r="IH1" s="679"/>
      <c r="II1" s="679"/>
      <c r="IJ1" s="679"/>
      <c r="IK1" s="679"/>
      <c r="IL1" s="679"/>
      <c r="IM1" s="679"/>
      <c r="IN1" s="679"/>
      <c r="IO1" s="679"/>
      <c r="IP1" s="679"/>
      <c r="IQ1" s="679"/>
      <c r="IR1" s="679"/>
      <c r="IS1" s="679"/>
      <c r="IT1" s="679"/>
      <c r="IU1" s="679"/>
      <c r="IV1" s="679"/>
      <c r="IW1" s="679"/>
      <c r="IX1" s="679"/>
      <c r="IY1" s="679"/>
      <c r="IZ1" s="679"/>
      <c r="JA1" s="679"/>
      <c r="JB1" s="679"/>
      <c r="JC1" s="679"/>
      <c r="JD1" s="679"/>
      <c r="JE1" s="679"/>
      <c r="JF1" s="679"/>
      <c r="JG1" s="679"/>
      <c r="JH1" s="679"/>
      <c r="JI1" s="679"/>
      <c r="JJ1" s="679"/>
      <c r="JK1" s="679"/>
      <c r="JL1" s="679"/>
      <c r="JM1" s="679"/>
      <c r="JN1" s="679"/>
      <c r="JO1" s="679"/>
      <c r="JP1" s="679"/>
      <c r="JQ1" s="679"/>
      <c r="JR1" s="679"/>
      <c r="JS1" s="679"/>
      <c r="JT1" s="679"/>
      <c r="JU1" s="679"/>
      <c r="JV1" s="679"/>
      <c r="JW1" s="679"/>
      <c r="JX1" s="679"/>
      <c r="JY1" s="679"/>
      <c r="JZ1" s="679"/>
      <c r="KA1" s="679"/>
      <c r="KB1" s="679"/>
      <c r="KC1" s="679"/>
      <c r="KD1" s="679"/>
      <c r="KE1" s="679"/>
      <c r="KF1" s="679"/>
      <c r="KG1" s="679"/>
      <c r="KH1" s="679"/>
      <c r="KI1" s="679"/>
      <c r="KJ1" s="679"/>
      <c r="KK1" s="679"/>
      <c r="KL1" s="679"/>
      <c r="KM1" s="679"/>
      <c r="KN1" s="679"/>
      <c r="KO1" s="679"/>
      <c r="KP1" s="679"/>
      <c r="KQ1" s="679"/>
      <c r="KR1" s="679"/>
      <c r="KS1" s="679"/>
      <c r="KT1" s="679"/>
      <c r="KU1" s="679"/>
      <c r="KV1" s="679"/>
      <c r="KW1" s="679"/>
      <c r="KX1" s="679"/>
      <c r="KY1" s="679"/>
      <c r="KZ1" s="679"/>
      <c r="LA1" s="679"/>
      <c r="LB1" s="679"/>
      <c r="LC1" s="679"/>
      <c r="LD1" s="679"/>
      <c r="LE1" s="679"/>
      <c r="LF1" s="679"/>
      <c r="LG1" s="679"/>
      <c r="LH1" s="679"/>
      <c r="LI1" s="679"/>
      <c r="LJ1" s="679"/>
      <c r="LK1" s="679"/>
      <c r="LL1" s="679"/>
      <c r="LM1" s="679"/>
      <c r="LN1" s="679"/>
      <c r="LO1" s="679"/>
      <c r="LP1" s="679"/>
      <c r="LQ1" s="679"/>
      <c r="LR1" s="679"/>
      <c r="LS1" s="679"/>
      <c r="LT1" s="679"/>
      <c r="LU1" s="679"/>
      <c r="LV1" s="679"/>
      <c r="LW1" s="679"/>
      <c r="LX1" s="679"/>
      <c r="LY1" s="679"/>
      <c r="LZ1" s="679"/>
      <c r="MA1" s="679"/>
      <c r="MB1" s="679"/>
      <c r="MC1" s="679"/>
      <c r="MD1" s="679"/>
      <c r="ME1" s="679"/>
      <c r="MF1" s="679"/>
      <c r="MG1" s="679"/>
      <c r="MH1" s="679"/>
      <c r="MI1" s="679"/>
      <c r="MJ1" s="679"/>
      <c r="MK1" s="679"/>
      <c r="ML1" s="679"/>
      <c r="MM1" s="679"/>
      <c r="MN1" s="679"/>
      <c r="MO1" s="679"/>
      <c r="MP1" s="679"/>
      <c r="MQ1" s="679"/>
      <c r="MR1" s="679"/>
      <c r="MS1" s="679"/>
      <c r="MT1" s="679"/>
      <c r="MU1" s="679"/>
      <c r="MV1" s="679"/>
      <c r="MW1" s="679"/>
      <c r="MX1" s="679"/>
      <c r="MY1" s="679"/>
      <c r="MZ1" s="679"/>
      <c r="NA1" s="679"/>
      <c r="NB1" s="679"/>
      <c r="NC1" s="679"/>
      <c r="ND1" s="679"/>
      <c r="NE1" s="679"/>
      <c r="NF1" s="679"/>
      <c r="NG1" s="679"/>
      <c r="NH1" s="679"/>
      <c r="NI1" s="679"/>
      <c r="NJ1" s="679"/>
      <c r="NK1" s="679"/>
      <c r="NL1" s="679"/>
      <c r="NM1" s="679"/>
      <c r="NN1" s="679"/>
      <c r="NO1" s="679"/>
      <c r="NP1" s="679"/>
      <c r="NQ1" s="679"/>
      <c r="NR1" s="679"/>
      <c r="NS1" s="679"/>
      <c r="NT1" s="679"/>
      <c r="NU1" s="679"/>
      <c r="NV1" s="679"/>
      <c r="NW1" s="679"/>
      <c r="NX1" s="679"/>
      <c r="NY1" s="679"/>
      <c r="NZ1" s="679"/>
      <c r="OA1" s="679"/>
      <c r="OB1" s="679"/>
      <c r="OC1" s="679"/>
      <c r="OD1" s="679"/>
      <c r="OE1" s="679"/>
      <c r="OF1" s="679"/>
      <c r="OG1" s="679"/>
      <c r="OH1" s="679"/>
      <c r="OI1" s="679"/>
      <c r="OJ1" s="679"/>
      <c r="OK1" s="679"/>
      <c r="OL1" s="679"/>
      <c r="OM1" s="679"/>
      <c r="ON1" s="679"/>
      <c r="OO1" s="679"/>
      <c r="OP1" s="679"/>
      <c r="OQ1" s="679"/>
      <c r="OR1" s="679"/>
      <c r="OS1" s="679"/>
      <c r="OT1" s="679"/>
      <c r="OU1" s="679"/>
      <c r="OV1" s="679"/>
      <c r="OW1" s="679"/>
      <c r="OX1" s="679"/>
      <c r="OY1" s="679"/>
      <c r="OZ1" s="679"/>
      <c r="PA1" s="679"/>
      <c r="PB1" s="679"/>
      <c r="PC1" s="679"/>
      <c r="PD1" s="679"/>
      <c r="PE1" s="679"/>
      <c r="PF1" s="679"/>
      <c r="PG1" s="679"/>
      <c r="PH1" s="679"/>
      <c r="PI1" s="679"/>
      <c r="PJ1" s="679"/>
      <c r="PK1" s="679"/>
      <c r="PL1" s="679"/>
      <c r="PM1" s="679"/>
      <c r="PN1" s="679"/>
      <c r="PO1" s="679"/>
      <c r="PP1" s="679"/>
      <c r="PQ1" s="679"/>
      <c r="PR1" s="679"/>
      <c r="PS1" s="679"/>
      <c r="PT1" s="679"/>
      <c r="PU1" s="679"/>
      <c r="PV1" s="679"/>
      <c r="PW1" s="679"/>
      <c r="PX1" s="679"/>
      <c r="PY1" s="679"/>
      <c r="PZ1" s="679"/>
      <c r="QA1" s="679"/>
      <c r="QB1" s="679"/>
      <c r="QC1" s="679"/>
      <c r="QD1" s="679"/>
      <c r="QE1" s="679"/>
      <c r="QF1" s="679"/>
      <c r="QG1" s="679"/>
      <c r="QH1" s="679"/>
      <c r="QI1" s="679"/>
      <c r="QJ1" s="679"/>
      <c r="QK1" s="679"/>
      <c r="QL1" s="679"/>
      <c r="QM1" s="679"/>
      <c r="QN1" s="679"/>
      <c r="QO1" s="679"/>
      <c r="QP1" s="679"/>
      <c r="QQ1" s="679"/>
      <c r="QR1" s="679"/>
      <c r="QS1" s="679"/>
      <c r="QT1" s="679"/>
      <c r="QU1" s="679"/>
      <c r="QV1" s="679"/>
      <c r="QW1" s="679"/>
      <c r="QX1" s="679"/>
      <c r="QY1" s="679"/>
      <c r="QZ1" s="679"/>
      <c r="RA1" s="679"/>
      <c r="RB1" s="679"/>
      <c r="RC1" s="679"/>
      <c r="RD1" s="679"/>
      <c r="RE1" s="679"/>
      <c r="RF1" s="679"/>
      <c r="RG1" s="679"/>
      <c r="RH1" s="679"/>
      <c r="RI1" s="679"/>
      <c r="RJ1" s="679"/>
      <c r="RK1" s="679"/>
      <c r="RL1" s="679"/>
      <c r="RM1" s="679"/>
      <c r="RN1" s="679"/>
      <c r="RO1" s="679"/>
      <c r="RP1" s="679"/>
      <c r="RQ1" s="679"/>
      <c r="RR1" s="679"/>
      <c r="RS1" s="679"/>
      <c r="RT1" s="679"/>
      <c r="RU1" s="679"/>
      <c r="RV1" s="679"/>
      <c r="RW1" s="679"/>
      <c r="RX1" s="679"/>
      <c r="RY1" s="679"/>
      <c r="RZ1" s="679"/>
      <c r="SA1" s="679"/>
      <c r="SB1" s="679"/>
      <c r="SC1" s="679"/>
      <c r="SD1" s="679"/>
      <c r="SE1" s="679"/>
      <c r="SF1" s="679"/>
      <c r="SG1" s="679"/>
      <c r="SH1" s="679"/>
      <c r="SI1" s="679"/>
      <c r="SJ1" s="679"/>
      <c r="SK1" s="679"/>
      <c r="SL1" s="679"/>
      <c r="SM1" s="679"/>
      <c r="SN1" s="679"/>
      <c r="SO1" s="679"/>
      <c r="SP1" s="679"/>
      <c r="SQ1" s="679"/>
      <c r="SR1" s="679"/>
      <c r="SS1" s="679"/>
      <c r="ST1" s="679"/>
      <c r="SU1" s="679"/>
      <c r="SV1" s="679"/>
      <c r="SW1" s="679"/>
      <c r="SX1" s="679"/>
      <c r="SY1" s="679"/>
      <c r="SZ1" s="679"/>
      <c r="TA1" s="679"/>
      <c r="TB1" s="679"/>
      <c r="TC1" s="679"/>
      <c r="TD1" s="679"/>
      <c r="TE1" s="679"/>
      <c r="TF1" s="679"/>
      <c r="TG1" s="679"/>
      <c r="TH1" s="679"/>
      <c r="TI1" s="679"/>
      <c r="TJ1" s="679"/>
      <c r="TK1" s="679"/>
      <c r="TL1" s="679"/>
      <c r="TM1" s="679"/>
      <c r="TN1" s="679"/>
      <c r="TO1" s="679"/>
      <c r="TP1" s="679"/>
      <c r="TQ1" s="679"/>
      <c r="TR1" s="679"/>
      <c r="TS1" s="679"/>
      <c r="TT1" s="679"/>
      <c r="TU1" s="679"/>
      <c r="TV1" s="679"/>
      <c r="TW1" s="679"/>
      <c r="TX1" s="679"/>
      <c r="TY1" s="679"/>
      <c r="TZ1" s="679"/>
      <c r="UA1" s="679"/>
      <c r="UB1" s="679"/>
      <c r="UC1" s="679"/>
      <c r="UD1" s="679"/>
      <c r="UE1" s="679"/>
      <c r="UF1" s="679"/>
      <c r="UG1" s="679"/>
      <c r="UH1" s="679"/>
      <c r="UI1" s="679"/>
      <c r="UJ1" s="679"/>
      <c r="UK1" s="679"/>
      <c r="UL1" s="679"/>
      <c r="UM1" s="679"/>
      <c r="UN1" s="679"/>
      <c r="UO1" s="679"/>
      <c r="UP1" s="679"/>
      <c r="UQ1" s="679"/>
      <c r="UR1" s="679"/>
      <c r="US1" s="679"/>
      <c r="UT1" s="679"/>
      <c r="UU1" s="679"/>
      <c r="UV1" s="679"/>
      <c r="UW1" s="679"/>
      <c r="UX1" s="679"/>
      <c r="UY1" s="679"/>
      <c r="UZ1" s="679"/>
      <c r="VA1" s="679"/>
      <c r="VB1" s="679"/>
      <c r="VC1" s="679"/>
      <c r="VD1" s="679"/>
      <c r="VE1" s="679"/>
      <c r="VF1" s="679"/>
      <c r="VG1" s="679"/>
      <c r="VH1" s="679"/>
      <c r="VI1" s="679"/>
      <c r="VJ1" s="679"/>
      <c r="VK1" s="679"/>
      <c r="VL1" s="679"/>
      <c r="VM1" s="679"/>
      <c r="VN1" s="679"/>
      <c r="VO1" s="679"/>
      <c r="VP1" s="679"/>
      <c r="VQ1" s="679"/>
      <c r="VR1" s="679"/>
      <c r="VS1" s="679"/>
      <c r="VT1" s="679"/>
      <c r="VU1" s="679"/>
      <c r="VV1" s="679"/>
      <c r="VW1" s="679"/>
      <c r="VX1" s="679"/>
      <c r="VY1" s="679"/>
      <c r="VZ1" s="679"/>
      <c r="WA1" s="679"/>
      <c r="WB1" s="679"/>
      <c r="WC1" s="679"/>
      <c r="WD1" s="679"/>
      <c r="WE1" s="679"/>
      <c r="WF1" s="679"/>
      <c r="WG1" s="679"/>
      <c r="WH1" s="679"/>
      <c r="WI1" s="679"/>
      <c r="WJ1" s="679"/>
      <c r="WK1" s="679"/>
      <c r="WL1" s="679"/>
      <c r="WM1" s="679"/>
      <c r="WN1" s="679"/>
      <c r="WO1" s="679"/>
      <c r="WP1" s="679"/>
      <c r="WQ1" s="679"/>
      <c r="WR1" s="679"/>
      <c r="WS1" s="679"/>
      <c r="WT1" s="679"/>
      <c r="WU1" s="679"/>
      <c r="WV1" s="679"/>
      <c r="WW1" s="679"/>
      <c r="WX1" s="679"/>
      <c r="WY1" s="679"/>
      <c r="WZ1" s="679"/>
      <c r="XA1" s="679"/>
      <c r="XB1" s="679"/>
      <c r="XC1" s="679"/>
      <c r="XD1" s="679"/>
      <c r="XE1" s="679"/>
      <c r="XF1" s="679"/>
      <c r="XG1" s="679"/>
      <c r="XH1" s="679"/>
      <c r="XI1" s="679"/>
      <c r="XJ1" s="679"/>
      <c r="XK1" s="679"/>
      <c r="XL1" s="679"/>
      <c r="XM1" s="679"/>
      <c r="XN1" s="679"/>
      <c r="XO1" s="679"/>
      <c r="XP1" s="679"/>
      <c r="XQ1" s="679"/>
      <c r="XR1" s="679"/>
      <c r="XS1" s="679"/>
      <c r="XT1" s="679"/>
      <c r="XU1" s="679"/>
      <c r="XV1" s="679"/>
      <c r="XW1" s="679"/>
      <c r="XX1" s="679"/>
      <c r="XY1" s="679"/>
      <c r="XZ1" s="679"/>
      <c r="YA1" s="679"/>
      <c r="YB1" s="679"/>
      <c r="YC1" s="679"/>
      <c r="YD1" s="679"/>
      <c r="YE1" s="679"/>
      <c r="YF1" s="679"/>
      <c r="YG1" s="679"/>
      <c r="YH1" s="679"/>
      <c r="YI1" s="679"/>
      <c r="YJ1" s="679"/>
      <c r="YK1" s="679"/>
      <c r="YL1" s="679"/>
      <c r="YM1" s="679"/>
      <c r="YN1" s="679"/>
      <c r="YO1" s="679"/>
      <c r="YP1" s="679"/>
      <c r="YQ1" s="679"/>
      <c r="YR1" s="679"/>
      <c r="YS1" s="679"/>
      <c r="YT1" s="679"/>
      <c r="YU1" s="679"/>
      <c r="YV1" s="679"/>
      <c r="YW1" s="679"/>
      <c r="YX1" s="679"/>
      <c r="YY1" s="679"/>
      <c r="YZ1" s="679"/>
      <c r="ZA1" s="679"/>
      <c r="ZB1" s="679"/>
      <c r="ZC1" s="679"/>
      <c r="ZD1" s="679"/>
      <c r="ZE1" s="679"/>
      <c r="ZF1" s="679"/>
      <c r="ZG1" s="679"/>
      <c r="ZH1" s="679"/>
      <c r="ZI1" s="679"/>
      <c r="ZJ1" s="679"/>
      <c r="ZK1" s="679"/>
      <c r="ZL1" s="679"/>
      <c r="ZM1" s="679"/>
      <c r="ZN1" s="679"/>
      <c r="ZO1" s="679"/>
      <c r="ZP1" s="679"/>
      <c r="ZQ1" s="679"/>
      <c r="ZR1" s="679"/>
      <c r="ZS1" s="679"/>
      <c r="ZT1" s="679"/>
      <c r="ZU1" s="679"/>
      <c r="ZV1" s="679"/>
      <c r="ZW1" s="679"/>
      <c r="ZX1" s="679"/>
      <c r="ZY1" s="679"/>
      <c r="ZZ1" s="679"/>
      <c r="AAA1" s="679"/>
      <c r="AAB1" s="679"/>
      <c r="AAC1" s="679"/>
      <c r="AAD1" s="679"/>
      <c r="AAE1" s="679"/>
      <c r="AAF1" s="679"/>
      <c r="AAG1" s="679"/>
      <c r="AAH1" s="679"/>
      <c r="AAI1" s="679"/>
      <c r="AAJ1" s="679"/>
      <c r="AAK1" s="679"/>
      <c r="AAL1" s="679"/>
      <c r="AAM1" s="679"/>
      <c r="AAN1" s="679"/>
      <c r="AAO1" s="679"/>
      <c r="AAP1" s="679"/>
      <c r="AAQ1" s="679"/>
      <c r="AAR1" s="679"/>
      <c r="AAS1" s="679"/>
      <c r="AAT1" s="679"/>
      <c r="AAU1" s="679"/>
      <c r="AAV1" s="679"/>
      <c r="AAW1" s="679"/>
      <c r="AAX1" s="679"/>
      <c r="AAY1" s="679"/>
      <c r="AAZ1" s="679"/>
      <c r="ABA1" s="679"/>
      <c r="ABB1" s="679"/>
      <c r="ABC1" s="679"/>
      <c r="ABD1" s="679"/>
      <c r="ABE1" s="679"/>
      <c r="ABF1" s="679"/>
      <c r="ABG1" s="679"/>
      <c r="ABH1" s="679"/>
      <c r="ABI1" s="679"/>
      <c r="ABJ1" s="679"/>
      <c r="ABK1" s="679"/>
      <c r="ABL1" s="679"/>
      <c r="ABM1" s="679"/>
      <c r="ABN1" s="679"/>
      <c r="ABO1" s="679"/>
      <c r="ABP1" s="679"/>
      <c r="ABQ1" s="679"/>
      <c r="ABR1" s="679"/>
      <c r="ABS1" s="679"/>
      <c r="ABT1" s="679"/>
      <c r="ABU1" s="679"/>
      <c r="ABV1" s="679"/>
      <c r="ABW1" s="679"/>
      <c r="ABX1" s="679"/>
      <c r="ABY1" s="679"/>
      <c r="ABZ1" s="679"/>
      <c r="ACA1" s="679"/>
      <c r="ACB1" s="679"/>
      <c r="ACC1" s="679"/>
      <c r="ACD1" s="679"/>
      <c r="ACE1" s="679"/>
      <c r="ACF1" s="679"/>
      <c r="ACG1" s="679"/>
      <c r="ACH1" s="679"/>
      <c r="ACI1" s="679"/>
      <c r="ACJ1" s="679"/>
      <c r="ACK1" s="679"/>
      <c r="ACL1" s="679"/>
      <c r="ACM1" s="679"/>
      <c r="ACN1" s="679"/>
      <c r="ACO1" s="679"/>
      <c r="ACP1" s="679"/>
      <c r="ACQ1" s="679"/>
      <c r="ACR1" s="679"/>
      <c r="ACS1" s="679"/>
      <c r="ACT1" s="679"/>
      <c r="ACU1" s="679"/>
      <c r="ACV1" s="679"/>
      <c r="ACW1" s="679"/>
      <c r="ACX1" s="679"/>
      <c r="ACY1" s="679"/>
      <c r="ACZ1" s="679"/>
      <c r="ADA1" s="679"/>
      <c r="ADB1" s="679"/>
      <c r="ADC1" s="679"/>
      <c r="ADD1" s="679"/>
      <c r="ADE1" s="679"/>
      <c r="ADF1" s="679"/>
      <c r="ADG1" s="679"/>
      <c r="ADH1" s="679"/>
      <c r="ADI1" s="679"/>
      <c r="ADJ1" s="679"/>
      <c r="ADK1" s="679"/>
      <c r="ADL1" s="679"/>
      <c r="ADM1" s="679"/>
      <c r="ADN1" s="679"/>
      <c r="ADO1" s="679"/>
      <c r="ADP1" s="679"/>
      <c r="ADQ1" s="679"/>
      <c r="ADR1" s="679"/>
      <c r="ADS1" s="679"/>
      <c r="ADT1" s="679"/>
      <c r="ADU1" s="679"/>
      <c r="ADV1" s="679"/>
      <c r="ADW1" s="679"/>
      <c r="ADX1" s="679"/>
      <c r="ADY1" s="679"/>
      <c r="ADZ1" s="679"/>
      <c r="AEA1" s="679"/>
      <c r="AEB1" s="679"/>
      <c r="AEC1" s="679"/>
      <c r="AED1" s="679"/>
      <c r="AEE1" s="679"/>
      <c r="AEF1" s="679"/>
      <c r="AEG1" s="679"/>
      <c r="AEH1" s="679"/>
      <c r="AEI1" s="679"/>
      <c r="AEJ1" s="679"/>
      <c r="AEK1" s="679"/>
      <c r="AEL1" s="679"/>
      <c r="AEM1" s="679"/>
      <c r="AEN1" s="679"/>
      <c r="AEO1" s="679"/>
      <c r="AEP1" s="679"/>
      <c r="AEQ1" s="679"/>
      <c r="AER1" s="679"/>
      <c r="AES1" s="679"/>
      <c r="AET1" s="679"/>
      <c r="AEU1" s="679"/>
      <c r="AEV1" s="679"/>
      <c r="AEW1" s="679"/>
      <c r="AEX1" s="679"/>
      <c r="AEY1" s="679"/>
      <c r="AEZ1" s="679"/>
      <c r="AFA1" s="679"/>
      <c r="AFB1" s="679"/>
      <c r="AFC1" s="679"/>
      <c r="AFD1" s="679"/>
      <c r="AFE1" s="679"/>
      <c r="AFF1" s="679"/>
      <c r="AFG1" s="679"/>
      <c r="AFH1" s="679"/>
      <c r="AFI1" s="679"/>
      <c r="AFJ1" s="679"/>
      <c r="AFK1" s="679"/>
      <c r="AFL1" s="679"/>
      <c r="AFM1" s="679"/>
      <c r="AFN1" s="679"/>
      <c r="AFO1" s="679"/>
      <c r="AFP1" s="679"/>
      <c r="AFQ1" s="679"/>
      <c r="AFR1" s="679"/>
      <c r="AFS1" s="679"/>
      <c r="AFT1" s="679"/>
      <c r="AFU1" s="679"/>
      <c r="AFV1" s="679"/>
      <c r="AFW1" s="679"/>
      <c r="AFX1" s="679"/>
      <c r="AFY1" s="679"/>
      <c r="AFZ1" s="679"/>
      <c r="AGA1" s="679"/>
      <c r="AGB1" s="679"/>
      <c r="AGC1" s="679"/>
      <c r="AGD1" s="679"/>
      <c r="AGE1" s="679"/>
      <c r="AGF1" s="679"/>
      <c r="AGG1" s="679"/>
      <c r="AGH1" s="679"/>
      <c r="AGI1" s="679"/>
      <c r="AGJ1" s="679"/>
      <c r="AGK1" s="679"/>
      <c r="AGL1" s="679"/>
      <c r="AGM1" s="679"/>
      <c r="AGN1" s="679"/>
      <c r="AGO1" s="679"/>
      <c r="AGP1" s="679"/>
      <c r="AGQ1" s="679"/>
      <c r="AGR1" s="679"/>
      <c r="AGS1" s="679"/>
      <c r="AGT1" s="679"/>
      <c r="AGU1" s="679"/>
      <c r="AGV1" s="679"/>
      <c r="AGW1" s="679"/>
      <c r="AGX1" s="679"/>
      <c r="AGY1" s="679"/>
      <c r="AGZ1" s="679"/>
      <c r="AHA1" s="679"/>
      <c r="AHB1" s="679"/>
      <c r="AHC1" s="679"/>
      <c r="AHD1" s="679"/>
      <c r="AHE1" s="679"/>
      <c r="AHF1" s="679"/>
      <c r="AHG1" s="679"/>
      <c r="AHH1" s="679"/>
      <c r="AHI1" s="679"/>
      <c r="AHJ1" s="679"/>
      <c r="AHK1" s="679"/>
      <c r="AHL1" s="679"/>
      <c r="AHM1" s="679"/>
      <c r="AHN1" s="679"/>
      <c r="AHO1" s="679"/>
      <c r="AHP1" s="679"/>
      <c r="AHQ1" s="679"/>
      <c r="AHR1" s="679"/>
      <c r="AHS1" s="679"/>
      <c r="AHT1" s="679"/>
      <c r="AHU1" s="679"/>
      <c r="AHV1" s="679"/>
      <c r="AHW1" s="679"/>
      <c r="AHX1" s="679"/>
      <c r="AHY1" s="679"/>
      <c r="AHZ1" s="679"/>
      <c r="AIA1" s="679"/>
      <c r="AIB1" s="679"/>
      <c r="AIC1" s="679"/>
      <c r="AID1" s="679"/>
      <c r="AIE1" s="679"/>
      <c r="AIF1" s="679"/>
      <c r="AIG1" s="679"/>
      <c r="AIH1" s="679"/>
      <c r="AII1" s="679"/>
      <c r="AIJ1" s="679"/>
      <c r="AIK1" s="679"/>
      <c r="AIL1" s="679"/>
      <c r="AIM1" s="679"/>
      <c r="AIN1" s="679"/>
      <c r="AIO1" s="679"/>
      <c r="AIP1" s="679"/>
      <c r="AIQ1" s="679"/>
      <c r="AIR1" s="679"/>
      <c r="AIS1" s="679"/>
      <c r="AIT1" s="679"/>
      <c r="AIU1" s="679"/>
      <c r="AIV1" s="679"/>
      <c r="AIW1" s="679"/>
      <c r="AIX1" s="679"/>
      <c r="AIY1" s="679"/>
      <c r="AIZ1" s="679"/>
      <c r="AJA1" s="679"/>
      <c r="AJB1" s="679"/>
      <c r="AJC1" s="679"/>
      <c r="AJD1" s="679"/>
      <c r="AJE1" s="679"/>
      <c r="AJF1" s="679"/>
      <c r="AJG1" s="679"/>
      <c r="AJH1" s="679"/>
      <c r="AJI1" s="679"/>
      <c r="AJJ1" s="679"/>
      <c r="AJK1" s="679"/>
      <c r="AJL1" s="679"/>
      <c r="AJM1" s="679"/>
      <c r="AJN1" s="679"/>
      <c r="AJO1" s="679"/>
      <c r="AJP1" s="679"/>
      <c r="AJQ1" s="679"/>
      <c r="AJR1" s="679"/>
      <c r="AJS1" s="679"/>
      <c r="AJT1" s="679"/>
      <c r="AJU1" s="679"/>
      <c r="AJV1" s="679"/>
      <c r="AJW1" s="679"/>
      <c r="AJX1" s="679"/>
      <c r="AJY1" s="679"/>
      <c r="AJZ1" s="679"/>
      <c r="AKA1" s="679"/>
      <c r="AKB1" s="679"/>
      <c r="AKC1" s="679"/>
      <c r="AKD1" s="679"/>
      <c r="AKE1" s="679"/>
      <c r="AKF1" s="679"/>
      <c r="AKG1" s="679"/>
      <c r="AKH1" s="679"/>
      <c r="AKI1" s="679"/>
      <c r="AKJ1" s="679"/>
      <c r="AKK1" s="679"/>
      <c r="AKL1" s="679"/>
      <c r="AKM1" s="679"/>
      <c r="AKN1" s="679"/>
      <c r="AKO1" s="679"/>
      <c r="AKP1" s="679"/>
      <c r="AKQ1" s="679"/>
      <c r="AKR1" s="679"/>
      <c r="AKS1" s="679"/>
      <c r="AKT1" s="679"/>
      <c r="AKU1" s="679"/>
      <c r="AKV1" s="679"/>
      <c r="AKW1" s="679"/>
      <c r="AKX1" s="679"/>
      <c r="AKY1" s="679"/>
      <c r="AKZ1" s="679"/>
      <c r="ALA1" s="679"/>
      <c r="ALB1" s="679"/>
      <c r="ALC1" s="679"/>
      <c r="ALD1" s="679"/>
      <c r="ALE1" s="679"/>
      <c r="ALF1" s="679"/>
      <c r="ALG1" s="679"/>
      <c r="ALH1" s="679"/>
      <c r="ALI1" s="679"/>
      <c r="ALJ1" s="679"/>
      <c r="ALK1" s="679"/>
      <c r="ALL1" s="679"/>
      <c r="ALM1" s="679"/>
      <c r="ALN1" s="679"/>
      <c r="ALO1" s="679"/>
      <c r="ALP1" s="679"/>
      <c r="ALQ1" s="679"/>
      <c r="ALR1" s="679"/>
      <c r="ALS1" s="679"/>
      <c r="ALT1" s="679"/>
      <c r="ALU1" s="679"/>
      <c r="ALV1" s="679"/>
      <c r="ALW1" s="679"/>
      <c r="ALX1" s="679"/>
      <c r="ALY1" s="679"/>
      <c r="ALZ1" s="679"/>
      <c r="AMA1" s="679"/>
      <c r="AMB1" s="679"/>
      <c r="AMC1" s="679"/>
      <c r="AMD1" s="679"/>
      <c r="AME1" s="679"/>
      <c r="AMF1" s="679"/>
      <c r="AMG1" s="679"/>
      <c r="AMH1" s="679"/>
      <c r="AMI1" s="679"/>
      <c r="AMJ1" s="679"/>
      <c r="AMK1" s="679"/>
      <c r="AML1" s="679"/>
      <c r="AMM1" s="679"/>
      <c r="AMN1" s="679"/>
      <c r="AMO1" s="679"/>
      <c r="AMP1" s="679"/>
      <c r="AMQ1" s="679"/>
      <c r="AMR1" s="679"/>
      <c r="AMS1" s="679"/>
      <c r="AMT1" s="679"/>
      <c r="AMU1" s="679"/>
      <c r="AMV1" s="679"/>
      <c r="AMW1" s="679"/>
      <c r="AMX1" s="679"/>
      <c r="AMY1" s="679"/>
      <c r="AMZ1" s="679"/>
      <c r="ANA1" s="679"/>
      <c r="ANB1" s="679"/>
      <c r="ANC1" s="679"/>
      <c r="AND1" s="679"/>
      <c r="ANE1" s="679"/>
      <c r="ANF1" s="679"/>
      <c r="ANG1" s="679"/>
      <c r="ANH1" s="679"/>
      <c r="ANI1" s="679"/>
      <c r="ANJ1" s="679"/>
      <c r="ANK1" s="679"/>
      <c r="ANL1" s="679"/>
      <c r="ANM1" s="679"/>
      <c r="ANN1" s="679"/>
      <c r="ANO1" s="679"/>
      <c r="ANP1" s="679"/>
      <c r="ANQ1" s="679"/>
      <c r="ANR1" s="679"/>
      <c r="ANS1" s="679"/>
      <c r="ANT1" s="679"/>
      <c r="ANU1" s="679"/>
      <c r="ANV1" s="679"/>
      <c r="ANW1" s="679"/>
      <c r="ANX1" s="679"/>
      <c r="ANY1" s="679"/>
      <c r="ANZ1" s="679"/>
      <c r="AOA1" s="679"/>
      <c r="AOB1" s="679"/>
      <c r="AOC1" s="679"/>
      <c r="AOD1" s="679"/>
      <c r="AOE1" s="679"/>
      <c r="AOF1" s="679"/>
      <c r="AOG1" s="679"/>
      <c r="AOH1" s="679"/>
      <c r="AOI1" s="679"/>
      <c r="AOJ1" s="679"/>
      <c r="AOK1" s="679"/>
      <c r="AOL1" s="679"/>
      <c r="AOM1" s="679"/>
      <c r="AON1" s="679"/>
      <c r="AOO1" s="679"/>
      <c r="AOP1" s="679"/>
      <c r="AOQ1" s="679"/>
      <c r="AOR1" s="679"/>
      <c r="AOS1" s="679"/>
      <c r="AOT1" s="679"/>
      <c r="AOU1" s="679"/>
      <c r="AOV1" s="679"/>
      <c r="AOW1" s="679"/>
      <c r="AOX1" s="679"/>
      <c r="AOY1" s="679"/>
      <c r="AOZ1" s="679"/>
      <c r="APA1" s="679"/>
      <c r="APB1" s="679"/>
      <c r="APC1" s="679"/>
      <c r="APD1" s="679"/>
      <c r="APE1" s="679"/>
      <c r="APF1" s="679"/>
      <c r="APG1" s="679"/>
      <c r="APH1" s="679"/>
      <c r="API1" s="679"/>
      <c r="APJ1" s="679"/>
      <c r="APK1" s="679"/>
      <c r="APL1" s="679"/>
      <c r="APM1" s="679"/>
      <c r="APN1" s="679"/>
      <c r="APO1" s="679"/>
      <c r="APP1" s="679"/>
      <c r="APQ1" s="679"/>
      <c r="APR1" s="679"/>
      <c r="APS1" s="679"/>
      <c r="APT1" s="679"/>
      <c r="APU1" s="679"/>
      <c r="APV1" s="679"/>
      <c r="APW1" s="679"/>
      <c r="APX1" s="679"/>
      <c r="APY1" s="679"/>
      <c r="APZ1" s="679"/>
      <c r="AQA1" s="679"/>
      <c r="AQB1" s="679"/>
      <c r="AQC1" s="679"/>
      <c r="AQD1" s="679"/>
      <c r="AQE1" s="679"/>
      <c r="AQF1" s="679"/>
      <c r="AQG1" s="679"/>
      <c r="AQH1" s="679"/>
      <c r="AQI1" s="679"/>
      <c r="AQJ1" s="679"/>
      <c r="AQK1" s="679"/>
      <c r="AQL1" s="679"/>
      <c r="AQM1" s="679"/>
      <c r="AQN1" s="679"/>
      <c r="AQO1" s="679"/>
      <c r="AQP1" s="679"/>
      <c r="AQQ1" s="679"/>
      <c r="AQR1" s="679"/>
      <c r="AQS1" s="679"/>
      <c r="AQT1" s="679"/>
      <c r="AQU1" s="679"/>
      <c r="AQV1" s="679"/>
      <c r="AQW1" s="679"/>
      <c r="AQX1" s="679"/>
      <c r="AQY1" s="679"/>
      <c r="AQZ1" s="679"/>
      <c r="ARA1" s="679"/>
      <c r="ARB1" s="679"/>
      <c r="ARC1" s="679"/>
      <c r="ARD1" s="679"/>
      <c r="ARE1" s="679"/>
      <c r="ARF1" s="679"/>
      <c r="ARG1" s="679"/>
      <c r="ARH1" s="679"/>
      <c r="ARI1" s="679"/>
      <c r="ARJ1" s="679"/>
      <c r="ARK1" s="679"/>
      <c r="ARL1" s="679"/>
      <c r="ARM1" s="679"/>
      <c r="ARN1" s="679"/>
      <c r="ARO1" s="679"/>
      <c r="ARP1" s="679"/>
      <c r="ARQ1" s="679"/>
      <c r="ARR1" s="679"/>
      <c r="ARS1" s="679"/>
      <c r="ART1" s="679"/>
      <c r="ARU1" s="679"/>
      <c r="ARV1" s="679"/>
      <c r="ARW1" s="679"/>
      <c r="ARX1" s="679"/>
      <c r="ARY1" s="679"/>
      <c r="ARZ1" s="679"/>
      <c r="ASA1" s="679"/>
      <c r="ASB1" s="679"/>
      <c r="ASC1" s="679"/>
      <c r="ASD1" s="679"/>
      <c r="ASE1" s="679"/>
      <c r="ASF1" s="679"/>
      <c r="ASG1" s="679"/>
      <c r="ASH1" s="679"/>
      <c r="ASI1" s="679"/>
      <c r="ASJ1" s="679"/>
      <c r="ASK1" s="679"/>
      <c r="ASL1" s="679"/>
      <c r="ASM1" s="679"/>
      <c r="ASN1" s="679"/>
      <c r="ASO1" s="679"/>
      <c r="ASP1" s="679"/>
      <c r="ASQ1" s="679"/>
      <c r="ASR1" s="679"/>
      <c r="ASS1" s="679"/>
      <c r="AST1" s="679"/>
      <c r="ASU1" s="679"/>
      <c r="ASV1" s="679"/>
      <c r="ASW1" s="679"/>
      <c r="ASX1" s="679"/>
      <c r="ASY1" s="679"/>
      <c r="ASZ1" s="679"/>
      <c r="ATA1" s="679"/>
      <c r="ATB1" s="679"/>
      <c r="ATC1" s="679"/>
      <c r="ATD1" s="679"/>
      <c r="ATE1" s="679"/>
      <c r="ATF1" s="679"/>
      <c r="ATG1" s="679"/>
      <c r="ATH1" s="679"/>
      <c r="ATI1" s="679"/>
      <c r="ATJ1" s="679"/>
      <c r="ATK1" s="679"/>
      <c r="ATL1" s="679"/>
      <c r="ATM1" s="679"/>
      <c r="ATN1" s="679"/>
      <c r="ATO1" s="679"/>
      <c r="ATP1" s="679"/>
      <c r="ATQ1" s="679"/>
      <c r="ATR1" s="679"/>
      <c r="ATS1" s="679"/>
      <c r="ATT1" s="679"/>
      <c r="ATU1" s="679"/>
      <c r="ATV1" s="679"/>
      <c r="ATW1" s="679"/>
      <c r="ATX1" s="679"/>
      <c r="ATY1" s="679"/>
      <c r="ATZ1" s="679"/>
      <c r="AUA1" s="679"/>
      <c r="AUB1" s="679"/>
      <c r="AUC1" s="679"/>
      <c r="AUD1" s="679"/>
      <c r="AUE1" s="679"/>
      <c r="AUF1" s="679"/>
      <c r="AUG1" s="679"/>
      <c r="AUH1" s="679"/>
      <c r="AUI1" s="679"/>
      <c r="AUJ1" s="679"/>
      <c r="AUK1" s="679"/>
      <c r="AUL1" s="679"/>
      <c r="AUM1" s="679"/>
      <c r="AUN1" s="679"/>
      <c r="AUO1" s="679"/>
      <c r="AUP1" s="679"/>
      <c r="AUQ1" s="679"/>
      <c r="AUR1" s="679"/>
      <c r="AUS1" s="679"/>
      <c r="AUT1" s="679"/>
      <c r="AUU1" s="679"/>
      <c r="AUV1" s="679"/>
      <c r="AUW1" s="679"/>
      <c r="AUX1" s="679"/>
      <c r="AUY1" s="679"/>
      <c r="AUZ1" s="679"/>
      <c r="AVA1" s="679"/>
      <c r="AVB1" s="679"/>
      <c r="AVC1" s="679"/>
      <c r="AVD1" s="679"/>
      <c r="AVE1" s="679"/>
      <c r="AVF1" s="679"/>
      <c r="AVG1" s="679"/>
      <c r="AVH1" s="679"/>
      <c r="AVI1" s="679"/>
      <c r="AVJ1" s="679"/>
      <c r="AVK1" s="679"/>
      <c r="AVL1" s="679"/>
      <c r="AVM1" s="679"/>
      <c r="AVN1" s="679"/>
      <c r="AVO1" s="679"/>
      <c r="AVP1" s="679"/>
      <c r="AVQ1" s="679"/>
      <c r="AVR1" s="679"/>
      <c r="AVS1" s="679"/>
      <c r="AVT1" s="679"/>
      <c r="AVU1" s="679"/>
      <c r="AVV1" s="679"/>
      <c r="AVW1" s="679"/>
      <c r="AVX1" s="679"/>
      <c r="AVY1" s="679"/>
      <c r="AVZ1" s="679"/>
      <c r="AWA1" s="679"/>
      <c r="AWB1" s="679"/>
      <c r="AWC1" s="679"/>
      <c r="AWD1" s="679"/>
      <c r="AWE1" s="679"/>
      <c r="AWF1" s="679"/>
      <c r="AWG1" s="679"/>
      <c r="AWH1" s="679"/>
      <c r="AWI1" s="679"/>
      <c r="AWJ1" s="679"/>
      <c r="AWK1" s="679"/>
      <c r="AWL1" s="679"/>
      <c r="AWM1" s="679"/>
      <c r="AWN1" s="679"/>
      <c r="AWO1" s="679"/>
      <c r="AWP1" s="679"/>
      <c r="AWQ1" s="679"/>
      <c r="AWR1" s="679"/>
      <c r="AWS1" s="679"/>
      <c r="AWT1" s="679"/>
      <c r="AWU1" s="679"/>
      <c r="AWV1" s="679"/>
      <c r="AWW1" s="679"/>
      <c r="AWX1" s="679"/>
      <c r="AWY1" s="679"/>
      <c r="AWZ1" s="679"/>
      <c r="AXA1" s="679"/>
      <c r="AXB1" s="679"/>
      <c r="AXC1" s="679"/>
      <c r="AXD1" s="679"/>
      <c r="AXE1" s="679"/>
      <c r="AXF1" s="679"/>
      <c r="AXG1" s="679"/>
      <c r="AXH1" s="679"/>
      <c r="AXI1" s="679"/>
      <c r="AXJ1" s="679"/>
      <c r="AXK1" s="679"/>
      <c r="AXL1" s="679"/>
      <c r="AXM1" s="679"/>
      <c r="AXN1" s="679"/>
      <c r="AXO1" s="679"/>
      <c r="AXP1" s="679"/>
      <c r="AXQ1" s="679"/>
      <c r="AXR1" s="679"/>
      <c r="AXS1" s="679"/>
      <c r="AXT1" s="679"/>
      <c r="AXU1" s="679"/>
      <c r="AXV1" s="679"/>
      <c r="AXW1" s="679"/>
      <c r="AXX1" s="679"/>
      <c r="AXY1" s="679"/>
      <c r="AXZ1" s="679"/>
      <c r="AYA1" s="679"/>
      <c r="AYB1" s="679"/>
      <c r="AYC1" s="679"/>
      <c r="AYD1" s="679"/>
      <c r="AYE1" s="679"/>
      <c r="AYF1" s="679"/>
      <c r="AYG1" s="679"/>
      <c r="AYH1" s="679"/>
      <c r="AYI1" s="679"/>
      <c r="AYJ1" s="679"/>
      <c r="AYK1" s="679"/>
      <c r="AYL1" s="679"/>
      <c r="AYM1" s="679"/>
      <c r="AYN1" s="679"/>
      <c r="AYO1" s="679"/>
      <c r="AYP1" s="679"/>
      <c r="AYQ1" s="679"/>
      <c r="AYR1" s="679"/>
      <c r="AYS1" s="679"/>
      <c r="AYT1" s="679"/>
      <c r="AYU1" s="679"/>
      <c r="AYV1" s="679"/>
      <c r="AYW1" s="679"/>
      <c r="AYX1" s="679"/>
      <c r="AYY1" s="679"/>
      <c r="AYZ1" s="679"/>
      <c r="AZA1" s="679"/>
      <c r="AZB1" s="679"/>
      <c r="AZC1" s="679"/>
      <c r="AZD1" s="679"/>
      <c r="AZE1" s="679"/>
      <c r="AZF1" s="679"/>
      <c r="AZG1" s="679"/>
      <c r="AZH1" s="679"/>
      <c r="AZI1" s="679"/>
      <c r="AZJ1" s="679"/>
      <c r="AZK1" s="679"/>
      <c r="AZL1" s="679"/>
      <c r="AZM1" s="679"/>
      <c r="AZN1" s="679"/>
      <c r="AZO1" s="679"/>
      <c r="AZP1" s="679"/>
      <c r="AZQ1" s="679"/>
      <c r="AZR1" s="679"/>
      <c r="AZS1" s="679"/>
      <c r="AZT1" s="679"/>
      <c r="AZU1" s="679"/>
      <c r="AZV1" s="679"/>
      <c r="AZW1" s="679"/>
      <c r="AZX1" s="679"/>
      <c r="AZY1" s="679"/>
      <c r="AZZ1" s="679"/>
      <c r="BAA1" s="679"/>
      <c r="BAB1" s="679"/>
      <c r="BAC1" s="679"/>
      <c r="BAD1" s="679"/>
      <c r="BAE1" s="679"/>
      <c r="BAF1" s="679"/>
      <c r="BAG1" s="679"/>
      <c r="BAH1" s="679"/>
      <c r="BAI1" s="679"/>
      <c r="BAJ1" s="679"/>
      <c r="BAK1" s="679"/>
      <c r="BAL1" s="679"/>
      <c r="BAM1" s="679"/>
      <c r="BAN1" s="679"/>
      <c r="BAO1" s="679"/>
      <c r="BAP1" s="679"/>
      <c r="BAQ1" s="679"/>
      <c r="BAR1" s="679"/>
      <c r="BAS1" s="679"/>
      <c r="BAT1" s="679"/>
      <c r="BAU1" s="679"/>
      <c r="BAV1" s="679"/>
      <c r="BAW1" s="679"/>
      <c r="BAX1" s="679"/>
      <c r="BAY1" s="679"/>
      <c r="BAZ1" s="679"/>
      <c r="BBA1" s="679"/>
      <c r="BBB1" s="679"/>
      <c r="BBC1" s="679"/>
      <c r="BBD1" s="679"/>
      <c r="BBE1" s="679"/>
      <c r="BBF1" s="679"/>
      <c r="BBG1" s="679"/>
      <c r="BBH1" s="679"/>
      <c r="BBI1" s="679"/>
      <c r="BBJ1" s="679"/>
      <c r="BBK1" s="679"/>
      <c r="BBL1" s="679"/>
      <c r="BBM1" s="679"/>
      <c r="BBN1" s="679"/>
      <c r="BBO1" s="679"/>
      <c r="BBP1" s="679"/>
      <c r="BBQ1" s="679"/>
      <c r="BBR1" s="679"/>
      <c r="BBS1" s="679"/>
      <c r="BBT1" s="679"/>
      <c r="BBU1" s="679"/>
      <c r="BBV1" s="679"/>
      <c r="BBW1" s="679"/>
      <c r="BBX1" s="679"/>
      <c r="BBY1" s="679"/>
      <c r="BBZ1" s="679"/>
      <c r="BCA1" s="679"/>
      <c r="BCB1" s="679"/>
      <c r="BCC1" s="679"/>
      <c r="BCD1" s="679"/>
      <c r="BCE1" s="679"/>
      <c r="BCF1" s="679"/>
      <c r="BCG1" s="679"/>
      <c r="BCH1" s="679"/>
      <c r="BCI1" s="679"/>
      <c r="BCJ1" s="679"/>
      <c r="BCK1" s="679"/>
      <c r="BCL1" s="679"/>
      <c r="BCM1" s="679"/>
      <c r="BCN1" s="679"/>
      <c r="BCO1" s="679"/>
      <c r="BCP1" s="679"/>
      <c r="BCQ1" s="679"/>
      <c r="BCR1" s="679"/>
      <c r="BCS1" s="679"/>
      <c r="BCT1" s="679"/>
      <c r="BCU1" s="679"/>
      <c r="BCV1" s="679"/>
      <c r="BCW1" s="679"/>
      <c r="BCX1" s="679"/>
      <c r="BCY1" s="679"/>
      <c r="BCZ1" s="679"/>
      <c r="BDA1" s="679"/>
      <c r="BDB1" s="679"/>
      <c r="BDC1" s="679"/>
      <c r="BDD1" s="679"/>
      <c r="BDE1" s="679"/>
      <c r="BDF1" s="679"/>
      <c r="BDG1" s="679"/>
      <c r="BDH1" s="679"/>
      <c r="BDI1" s="679"/>
      <c r="BDJ1" s="679"/>
      <c r="BDK1" s="679"/>
      <c r="BDL1" s="679"/>
      <c r="BDM1" s="679"/>
      <c r="BDN1" s="679"/>
      <c r="BDO1" s="679"/>
      <c r="BDP1" s="679"/>
      <c r="BDQ1" s="679"/>
      <c r="BDR1" s="679"/>
      <c r="BDS1" s="679"/>
      <c r="BDT1" s="679"/>
      <c r="BDU1" s="679"/>
      <c r="BDV1" s="679"/>
      <c r="BDW1" s="679"/>
      <c r="BDX1" s="679"/>
      <c r="BDY1" s="679"/>
      <c r="BDZ1" s="679"/>
      <c r="BEA1" s="679"/>
      <c r="BEB1" s="679"/>
      <c r="BEC1" s="679"/>
      <c r="BED1" s="679"/>
      <c r="BEE1" s="679"/>
      <c r="BEF1" s="679"/>
      <c r="BEG1" s="679"/>
      <c r="BEH1" s="679"/>
      <c r="BEI1" s="679"/>
      <c r="BEJ1" s="679"/>
      <c r="BEK1" s="679"/>
      <c r="BEL1" s="679"/>
      <c r="BEM1" s="679"/>
      <c r="BEN1" s="679"/>
      <c r="BEO1" s="679"/>
      <c r="BEP1" s="679"/>
      <c r="BEQ1" s="679"/>
      <c r="BER1" s="679"/>
      <c r="BES1" s="679"/>
      <c r="BET1" s="679"/>
      <c r="BEU1" s="679"/>
      <c r="BEV1" s="679"/>
      <c r="BEW1" s="679"/>
      <c r="BEX1" s="679"/>
      <c r="BEY1" s="679"/>
      <c r="BEZ1" s="679"/>
      <c r="BFA1" s="679"/>
      <c r="BFB1" s="679"/>
      <c r="BFC1" s="679"/>
      <c r="BFD1" s="679"/>
      <c r="BFE1" s="679"/>
      <c r="BFF1" s="679"/>
      <c r="BFG1" s="679"/>
      <c r="BFH1" s="679"/>
      <c r="BFI1" s="679"/>
      <c r="BFJ1" s="679"/>
      <c r="BFK1" s="679"/>
      <c r="BFL1" s="679"/>
      <c r="BFM1" s="679"/>
      <c r="BFN1" s="679"/>
      <c r="BFO1" s="679"/>
      <c r="BFP1" s="679"/>
      <c r="BFQ1" s="679"/>
      <c r="BFR1" s="679"/>
      <c r="BFS1" s="679"/>
      <c r="BFT1" s="679"/>
      <c r="BFU1" s="679"/>
      <c r="BFV1" s="679"/>
      <c r="BFW1" s="679"/>
      <c r="BFX1" s="679"/>
      <c r="BFY1" s="679"/>
      <c r="BFZ1" s="679"/>
      <c r="BGA1" s="679"/>
      <c r="BGB1" s="679"/>
      <c r="BGC1" s="679"/>
      <c r="BGD1" s="679"/>
      <c r="BGE1" s="679"/>
      <c r="BGF1" s="679"/>
      <c r="BGG1" s="679"/>
      <c r="BGH1" s="679"/>
      <c r="BGI1" s="679"/>
      <c r="BGJ1" s="679"/>
      <c r="BGK1" s="679"/>
      <c r="BGL1" s="679"/>
      <c r="BGM1" s="679"/>
      <c r="BGN1" s="679"/>
      <c r="BGO1" s="679"/>
      <c r="BGP1" s="679"/>
      <c r="BGQ1" s="679"/>
      <c r="BGR1" s="679"/>
      <c r="BGS1" s="679"/>
      <c r="BGT1" s="679"/>
      <c r="BGU1" s="679"/>
      <c r="BGV1" s="679"/>
      <c r="BGW1" s="679"/>
      <c r="BGX1" s="679"/>
      <c r="BGY1" s="679"/>
      <c r="BGZ1" s="679"/>
      <c r="BHA1" s="679"/>
      <c r="BHB1" s="679"/>
      <c r="BHC1" s="679"/>
      <c r="BHD1" s="679"/>
      <c r="BHE1" s="679"/>
      <c r="BHF1" s="679"/>
      <c r="BHG1" s="679"/>
      <c r="BHH1" s="679"/>
      <c r="BHI1" s="679"/>
      <c r="BHJ1" s="679"/>
      <c r="BHK1" s="679"/>
      <c r="BHL1" s="679"/>
      <c r="BHM1" s="679"/>
      <c r="BHN1" s="679"/>
      <c r="BHO1" s="679"/>
      <c r="BHP1" s="679"/>
      <c r="BHQ1" s="679"/>
      <c r="BHR1" s="679"/>
      <c r="BHS1" s="679"/>
      <c r="BHT1" s="679"/>
      <c r="BHU1" s="679"/>
      <c r="BHV1" s="679"/>
      <c r="BHW1" s="679"/>
      <c r="BHX1" s="679"/>
      <c r="BHY1" s="679"/>
      <c r="BHZ1" s="679"/>
      <c r="BIA1" s="679"/>
      <c r="BIB1" s="679"/>
      <c r="BIC1" s="679"/>
      <c r="BID1" s="679"/>
      <c r="BIE1" s="679"/>
      <c r="BIF1" s="679"/>
      <c r="BIG1" s="679"/>
      <c r="BIH1" s="679"/>
      <c r="BII1" s="679"/>
      <c r="BIJ1" s="679"/>
      <c r="BIK1" s="679"/>
      <c r="BIL1" s="679"/>
      <c r="BIM1" s="679"/>
      <c r="BIN1" s="679"/>
      <c r="BIO1" s="679"/>
      <c r="BIP1" s="679"/>
      <c r="BIQ1" s="679"/>
      <c r="BIR1" s="679"/>
      <c r="BIS1" s="679"/>
      <c r="BIT1" s="679"/>
      <c r="BIU1" s="679"/>
      <c r="BIV1" s="679"/>
      <c r="BIW1" s="679"/>
      <c r="BIX1" s="679"/>
      <c r="BIY1" s="679"/>
      <c r="BIZ1" s="679"/>
      <c r="BJA1" s="679"/>
      <c r="BJB1" s="679"/>
      <c r="BJC1" s="679"/>
      <c r="BJD1" s="679"/>
      <c r="BJE1" s="679"/>
      <c r="BJF1" s="679"/>
      <c r="BJG1" s="679"/>
      <c r="BJH1" s="679"/>
      <c r="BJI1" s="679"/>
      <c r="BJJ1" s="679"/>
      <c r="BJK1" s="679"/>
      <c r="BJL1" s="679"/>
      <c r="BJM1" s="679"/>
      <c r="BJN1" s="679"/>
      <c r="BJO1" s="679"/>
      <c r="BJP1" s="679"/>
      <c r="BJQ1" s="679"/>
      <c r="BJR1" s="679"/>
      <c r="BJS1" s="679"/>
      <c r="BJT1" s="679"/>
      <c r="BJU1" s="679"/>
      <c r="BJV1" s="679"/>
      <c r="BJW1" s="679"/>
      <c r="BJX1" s="679"/>
      <c r="BJY1" s="679"/>
      <c r="BJZ1" s="679"/>
      <c r="BKA1" s="679"/>
      <c r="BKB1" s="679"/>
      <c r="BKC1" s="679"/>
      <c r="BKD1" s="679"/>
      <c r="BKE1" s="679"/>
      <c r="BKF1" s="679"/>
      <c r="BKG1" s="679"/>
      <c r="BKH1" s="679"/>
      <c r="BKI1" s="679"/>
      <c r="BKJ1" s="679"/>
      <c r="BKK1" s="679"/>
      <c r="BKL1" s="679"/>
      <c r="BKM1" s="679"/>
      <c r="BKN1" s="679"/>
      <c r="BKO1" s="679"/>
      <c r="BKP1" s="679"/>
      <c r="BKQ1" s="679"/>
      <c r="BKR1" s="679"/>
      <c r="BKS1" s="679"/>
      <c r="BKT1" s="679"/>
      <c r="BKU1" s="679"/>
      <c r="BKV1" s="679"/>
      <c r="BKW1" s="679"/>
      <c r="BKX1" s="679"/>
      <c r="BKY1" s="679"/>
      <c r="BKZ1" s="679"/>
      <c r="BLA1" s="679"/>
      <c r="BLB1" s="679"/>
      <c r="BLC1" s="679"/>
      <c r="BLD1" s="679"/>
      <c r="BLE1" s="679"/>
      <c r="BLF1" s="679"/>
      <c r="BLG1" s="679"/>
      <c r="BLH1" s="679"/>
      <c r="BLI1" s="679"/>
      <c r="BLJ1" s="679"/>
      <c r="BLK1" s="679"/>
      <c r="BLL1" s="679"/>
      <c r="BLM1" s="679"/>
      <c r="BLN1" s="679"/>
      <c r="BLO1" s="679"/>
      <c r="BLP1" s="679"/>
      <c r="BLQ1" s="679"/>
      <c r="BLR1" s="679"/>
      <c r="BLS1" s="679"/>
      <c r="BLT1" s="679"/>
      <c r="BLU1" s="679"/>
      <c r="BLV1" s="679"/>
      <c r="BLW1" s="679"/>
      <c r="BLX1" s="679"/>
      <c r="BLY1" s="679"/>
      <c r="BLZ1" s="679"/>
      <c r="BMA1" s="679"/>
      <c r="BMB1" s="679"/>
      <c r="BMC1" s="679"/>
      <c r="BMD1" s="679"/>
      <c r="BME1" s="679"/>
      <c r="BMF1" s="679"/>
      <c r="BMG1" s="679"/>
      <c r="BMH1" s="679"/>
      <c r="BMI1" s="679"/>
      <c r="BMJ1" s="679"/>
      <c r="BMK1" s="679"/>
      <c r="BML1" s="679"/>
      <c r="BMM1" s="679"/>
      <c r="BMN1" s="679"/>
      <c r="BMO1" s="679"/>
      <c r="BMP1" s="679"/>
      <c r="BMQ1" s="679"/>
      <c r="BMR1" s="679"/>
      <c r="BMS1" s="679"/>
      <c r="BMT1" s="679"/>
      <c r="BMU1" s="679"/>
      <c r="BMV1" s="679"/>
      <c r="BMW1" s="679"/>
      <c r="BMX1" s="679"/>
      <c r="BMY1" s="679"/>
      <c r="BMZ1" s="679"/>
      <c r="BNA1" s="679"/>
      <c r="BNB1" s="679"/>
      <c r="BNC1" s="679"/>
      <c r="BND1" s="679"/>
      <c r="BNE1" s="679"/>
      <c r="BNF1" s="679"/>
      <c r="BNG1" s="679"/>
      <c r="BNH1" s="679"/>
      <c r="BNI1" s="679"/>
      <c r="BNJ1" s="679"/>
      <c r="BNK1" s="679"/>
      <c r="BNL1" s="679"/>
      <c r="BNM1" s="679"/>
      <c r="BNN1" s="679"/>
      <c r="BNO1" s="679"/>
      <c r="BNP1" s="679"/>
      <c r="BNQ1" s="679"/>
      <c r="BNR1" s="679"/>
      <c r="BNS1" s="679"/>
      <c r="BNT1" s="679"/>
      <c r="BNU1" s="679"/>
      <c r="BNV1" s="679"/>
      <c r="BNW1" s="679"/>
      <c r="BNX1" s="679"/>
      <c r="BNY1" s="679"/>
      <c r="BNZ1" s="679"/>
      <c r="BOA1" s="679"/>
      <c r="BOB1" s="679"/>
      <c r="BOC1" s="679"/>
      <c r="BOD1" s="679"/>
      <c r="BOE1" s="679"/>
      <c r="BOF1" s="679"/>
      <c r="BOG1" s="679"/>
      <c r="BOH1" s="679"/>
      <c r="BOI1" s="679"/>
      <c r="BOJ1" s="679"/>
      <c r="BOK1" s="679"/>
      <c r="BOL1" s="679"/>
      <c r="BOM1" s="679"/>
      <c r="BON1" s="679"/>
      <c r="BOO1" s="679"/>
      <c r="BOP1" s="679"/>
      <c r="BOQ1" s="679"/>
      <c r="BOR1" s="679"/>
      <c r="BOS1" s="679"/>
      <c r="BOT1" s="679"/>
      <c r="BOU1" s="679"/>
      <c r="BOV1" s="679"/>
      <c r="BOW1" s="679"/>
      <c r="BOX1" s="679"/>
      <c r="BOY1" s="679"/>
      <c r="BOZ1" s="679"/>
      <c r="BPA1" s="679"/>
      <c r="BPB1" s="679"/>
      <c r="BPC1" s="679"/>
      <c r="BPD1" s="679"/>
      <c r="BPE1" s="679"/>
      <c r="BPF1" s="679"/>
      <c r="BPG1" s="679"/>
      <c r="BPH1" s="679"/>
      <c r="BPI1" s="679"/>
      <c r="BPJ1" s="679"/>
      <c r="BPK1" s="679"/>
      <c r="BPL1" s="679"/>
      <c r="BPM1" s="679"/>
      <c r="BPN1" s="679"/>
      <c r="BPO1" s="679"/>
      <c r="BPP1" s="679"/>
      <c r="BPQ1" s="679"/>
      <c r="BPR1" s="679"/>
      <c r="BPS1" s="679"/>
      <c r="BPT1" s="679"/>
      <c r="BPU1" s="679"/>
      <c r="BPV1" s="679"/>
      <c r="BPW1" s="679"/>
      <c r="BPX1" s="679"/>
      <c r="BPY1" s="679"/>
      <c r="BPZ1" s="679"/>
      <c r="BQA1" s="679"/>
      <c r="BQB1" s="679"/>
      <c r="BQC1" s="679"/>
      <c r="BQD1" s="679"/>
      <c r="BQE1" s="679"/>
      <c r="BQF1" s="679"/>
      <c r="BQG1" s="679"/>
      <c r="BQH1" s="679"/>
      <c r="BQI1" s="679"/>
      <c r="BQJ1" s="679"/>
      <c r="BQK1" s="679"/>
      <c r="BQL1" s="679"/>
      <c r="BQM1" s="679"/>
      <c r="BQN1" s="679"/>
      <c r="BQO1" s="679"/>
      <c r="BQP1" s="679"/>
      <c r="BQQ1" s="679"/>
      <c r="BQR1" s="679"/>
      <c r="BQS1" s="679"/>
      <c r="BQT1" s="679"/>
      <c r="BQU1" s="679"/>
      <c r="BQV1" s="679"/>
      <c r="BQW1" s="679"/>
      <c r="BQX1" s="679"/>
      <c r="BQY1" s="679"/>
      <c r="BQZ1" s="679"/>
      <c r="BRA1" s="679"/>
      <c r="BRB1" s="679"/>
      <c r="BRC1" s="679"/>
      <c r="BRD1" s="679"/>
      <c r="BRE1" s="679"/>
      <c r="BRF1" s="679"/>
      <c r="BRG1" s="679"/>
      <c r="BRH1" s="679"/>
      <c r="BRI1" s="679"/>
      <c r="BRJ1" s="679"/>
      <c r="BRK1" s="679"/>
      <c r="BRL1" s="679"/>
      <c r="BRM1" s="679"/>
      <c r="BRN1" s="679"/>
      <c r="BRO1" s="679"/>
      <c r="BRP1" s="679"/>
      <c r="BRQ1" s="679"/>
      <c r="BRR1" s="679"/>
      <c r="BRS1" s="679"/>
      <c r="BRT1" s="679"/>
      <c r="BRU1" s="679"/>
      <c r="BRV1" s="679"/>
      <c r="BRW1" s="679"/>
      <c r="BRX1" s="679"/>
      <c r="BRY1" s="679"/>
      <c r="BRZ1" s="679"/>
      <c r="BSA1" s="679"/>
      <c r="BSB1" s="679"/>
      <c r="BSC1" s="679"/>
      <c r="BSD1" s="679"/>
      <c r="BSE1" s="679"/>
      <c r="BSF1" s="679"/>
      <c r="BSG1" s="679"/>
      <c r="BSH1" s="679"/>
      <c r="BSI1" s="679"/>
      <c r="BSJ1" s="679"/>
      <c r="BSK1" s="679"/>
      <c r="BSL1" s="679"/>
      <c r="BSM1" s="679"/>
      <c r="BSN1" s="679"/>
      <c r="BSO1" s="679"/>
      <c r="BSP1" s="679"/>
      <c r="BSQ1" s="679"/>
      <c r="BSR1" s="679"/>
      <c r="BSS1" s="679"/>
      <c r="BST1" s="679"/>
      <c r="BSU1" s="679"/>
      <c r="BSV1" s="679"/>
      <c r="BSW1" s="679"/>
      <c r="BSX1" s="679"/>
      <c r="BSY1" s="679"/>
      <c r="BSZ1" s="679"/>
      <c r="BTA1" s="679"/>
      <c r="BTB1" s="679"/>
      <c r="BTC1" s="679"/>
      <c r="BTD1" s="679"/>
      <c r="BTE1" s="679"/>
      <c r="BTF1" s="679"/>
      <c r="BTG1" s="679"/>
      <c r="BTH1" s="679"/>
      <c r="BTI1" s="679"/>
      <c r="BTJ1" s="679"/>
      <c r="BTK1" s="679"/>
      <c r="BTL1" s="679"/>
      <c r="BTM1" s="679"/>
      <c r="BTN1" s="679"/>
      <c r="BTO1" s="679"/>
      <c r="BTP1" s="679"/>
      <c r="BTQ1" s="679"/>
      <c r="BTR1" s="679"/>
      <c r="BTS1" s="679"/>
      <c r="BTT1" s="679"/>
      <c r="BTU1" s="679"/>
      <c r="BTV1" s="679"/>
      <c r="BTW1" s="679"/>
      <c r="BTX1" s="679"/>
      <c r="BTY1" s="679"/>
      <c r="BTZ1" s="679"/>
      <c r="BUA1" s="679"/>
      <c r="BUB1" s="679"/>
      <c r="BUC1" s="679"/>
      <c r="BUD1" s="679"/>
      <c r="BUE1" s="679"/>
      <c r="BUF1" s="679"/>
      <c r="BUG1" s="679"/>
      <c r="BUH1" s="679"/>
      <c r="BUI1" s="679"/>
      <c r="BUJ1" s="679"/>
      <c r="BUK1" s="679"/>
      <c r="BUL1" s="679"/>
      <c r="BUM1" s="679"/>
      <c r="BUN1" s="679"/>
      <c r="BUO1" s="679"/>
      <c r="BUP1" s="679"/>
      <c r="BUQ1" s="679"/>
      <c r="BUR1" s="679"/>
      <c r="BUS1" s="679"/>
      <c r="BUT1" s="679"/>
      <c r="BUU1" s="679"/>
      <c r="BUV1" s="679"/>
      <c r="BUW1" s="679"/>
      <c r="BUX1" s="679"/>
      <c r="BUY1" s="679"/>
      <c r="BUZ1" s="679"/>
      <c r="BVA1" s="679"/>
      <c r="BVB1" s="679"/>
      <c r="BVC1" s="679"/>
      <c r="BVD1" s="679"/>
      <c r="BVE1" s="679"/>
      <c r="BVF1" s="679"/>
      <c r="BVG1" s="679"/>
      <c r="BVH1" s="679"/>
      <c r="BVI1" s="679"/>
      <c r="BVJ1" s="679"/>
      <c r="BVK1" s="679"/>
      <c r="BVL1" s="679"/>
      <c r="BVM1" s="679"/>
      <c r="BVN1" s="679"/>
      <c r="BVO1" s="679"/>
      <c r="BVP1" s="679"/>
      <c r="BVQ1" s="679"/>
      <c r="BVR1" s="679"/>
      <c r="BVS1" s="679"/>
      <c r="BVT1" s="679"/>
      <c r="BVU1" s="679"/>
      <c r="BVV1" s="679"/>
      <c r="BVW1" s="679"/>
      <c r="BVX1" s="679"/>
      <c r="BVY1" s="679"/>
      <c r="BVZ1" s="679"/>
      <c r="BWA1" s="679"/>
      <c r="BWB1" s="679"/>
      <c r="BWC1" s="679"/>
      <c r="BWD1" s="679"/>
      <c r="BWE1" s="679"/>
      <c r="BWF1" s="679"/>
      <c r="BWG1" s="679"/>
      <c r="BWH1" s="679"/>
      <c r="BWI1" s="679"/>
      <c r="BWJ1" s="679"/>
      <c r="BWK1" s="679"/>
      <c r="BWL1" s="679"/>
      <c r="BWM1" s="679"/>
      <c r="BWN1" s="679"/>
      <c r="BWO1" s="679"/>
      <c r="BWP1" s="679"/>
      <c r="BWQ1" s="679"/>
      <c r="BWR1" s="679"/>
      <c r="BWS1" s="679"/>
      <c r="BWT1" s="679"/>
      <c r="BWU1" s="679"/>
      <c r="BWV1" s="679"/>
      <c r="BWW1" s="679"/>
      <c r="BWX1" s="679"/>
      <c r="BWY1" s="679"/>
      <c r="BWZ1" s="679"/>
      <c r="BXA1" s="679"/>
      <c r="BXB1" s="679"/>
      <c r="BXC1" s="679"/>
      <c r="BXD1" s="679"/>
      <c r="BXE1" s="679"/>
      <c r="BXF1" s="679"/>
      <c r="BXG1" s="679"/>
      <c r="BXH1" s="679"/>
      <c r="BXI1" s="679"/>
      <c r="BXJ1" s="679"/>
      <c r="BXK1" s="679"/>
      <c r="BXL1" s="679"/>
      <c r="BXM1" s="679"/>
      <c r="BXN1" s="679"/>
      <c r="BXO1" s="679"/>
      <c r="BXP1" s="679"/>
      <c r="BXQ1" s="679"/>
      <c r="BXR1" s="679"/>
      <c r="BXS1" s="679"/>
      <c r="BXT1" s="679"/>
      <c r="BXU1" s="679"/>
      <c r="BXV1" s="679"/>
      <c r="BXW1" s="679"/>
      <c r="BXX1" s="679"/>
      <c r="BXY1" s="679"/>
      <c r="BXZ1" s="679"/>
      <c r="BYA1" s="679"/>
      <c r="BYB1" s="679"/>
      <c r="BYC1" s="679"/>
      <c r="BYD1" s="679"/>
      <c r="BYE1" s="679"/>
      <c r="BYF1" s="679"/>
      <c r="BYG1" s="679"/>
      <c r="BYH1" s="679"/>
      <c r="BYI1" s="679"/>
      <c r="BYJ1" s="679"/>
      <c r="BYK1" s="679"/>
      <c r="BYL1" s="679"/>
      <c r="BYM1" s="679"/>
      <c r="BYN1" s="679"/>
      <c r="BYO1" s="679"/>
      <c r="BYP1" s="679"/>
      <c r="BYQ1" s="679"/>
      <c r="BYR1" s="679"/>
      <c r="BYS1" s="679"/>
      <c r="BYT1" s="679"/>
      <c r="BYU1" s="679"/>
      <c r="BYV1" s="679"/>
      <c r="BYW1" s="679"/>
      <c r="BYX1" s="679"/>
      <c r="BYY1" s="679"/>
      <c r="BYZ1" s="679"/>
      <c r="BZA1" s="679"/>
      <c r="BZB1" s="679"/>
      <c r="BZC1" s="679"/>
      <c r="BZD1" s="679"/>
      <c r="BZE1" s="679"/>
      <c r="BZF1" s="679"/>
      <c r="BZG1" s="679"/>
      <c r="BZH1" s="679"/>
      <c r="BZI1" s="679"/>
      <c r="BZJ1" s="679"/>
      <c r="BZK1" s="679"/>
      <c r="BZL1" s="679"/>
      <c r="BZM1" s="679"/>
      <c r="BZN1" s="679"/>
      <c r="BZO1" s="679"/>
      <c r="BZP1" s="679"/>
      <c r="BZQ1" s="679"/>
      <c r="BZR1" s="679"/>
      <c r="BZS1" s="679"/>
      <c r="BZT1" s="679"/>
      <c r="BZU1" s="679"/>
      <c r="BZV1" s="679"/>
      <c r="BZW1" s="679"/>
      <c r="BZX1" s="679"/>
      <c r="BZY1" s="679"/>
      <c r="BZZ1" s="679"/>
      <c r="CAA1" s="679"/>
      <c r="CAB1" s="679"/>
      <c r="CAC1" s="679"/>
      <c r="CAD1" s="679"/>
      <c r="CAE1" s="679"/>
      <c r="CAF1" s="679"/>
      <c r="CAG1" s="679"/>
      <c r="CAH1" s="679"/>
      <c r="CAI1" s="679"/>
      <c r="CAJ1" s="679"/>
      <c r="CAK1" s="679"/>
      <c r="CAL1" s="679"/>
      <c r="CAM1" s="679"/>
      <c r="CAN1" s="679"/>
      <c r="CAO1" s="679"/>
      <c r="CAP1" s="679"/>
      <c r="CAQ1" s="679"/>
      <c r="CAR1" s="679"/>
      <c r="CAS1" s="679"/>
      <c r="CAT1" s="679"/>
      <c r="CAU1" s="679"/>
      <c r="CAV1" s="679"/>
      <c r="CAW1" s="679"/>
      <c r="CAX1" s="679"/>
      <c r="CAY1" s="679"/>
      <c r="CAZ1" s="679"/>
      <c r="CBA1" s="679"/>
      <c r="CBB1" s="679"/>
      <c r="CBC1" s="679"/>
      <c r="CBD1" s="679"/>
      <c r="CBE1" s="679"/>
      <c r="CBF1" s="679"/>
      <c r="CBG1" s="679"/>
      <c r="CBH1" s="679"/>
      <c r="CBI1" s="679"/>
      <c r="CBJ1" s="679"/>
      <c r="CBK1" s="679"/>
      <c r="CBL1" s="679"/>
      <c r="CBM1" s="679"/>
      <c r="CBN1" s="679"/>
      <c r="CBO1" s="679"/>
      <c r="CBP1" s="679"/>
      <c r="CBQ1" s="679"/>
      <c r="CBR1" s="679"/>
      <c r="CBS1" s="679"/>
      <c r="CBT1" s="679"/>
      <c r="CBU1" s="679"/>
      <c r="CBV1" s="679"/>
      <c r="CBW1" s="679"/>
      <c r="CBX1" s="679"/>
      <c r="CBY1" s="679"/>
      <c r="CBZ1" s="679"/>
      <c r="CCA1" s="679"/>
      <c r="CCB1" s="679"/>
      <c r="CCC1" s="679"/>
      <c r="CCD1" s="679"/>
      <c r="CCE1" s="679"/>
      <c r="CCF1" s="679"/>
      <c r="CCG1" s="679"/>
      <c r="CCH1" s="679"/>
      <c r="CCI1" s="679"/>
      <c r="CCJ1" s="679"/>
      <c r="CCK1" s="679"/>
      <c r="CCL1" s="679"/>
      <c r="CCM1" s="679"/>
      <c r="CCN1" s="679"/>
      <c r="CCO1" s="679"/>
      <c r="CCP1" s="679"/>
      <c r="CCQ1" s="679"/>
      <c r="CCR1" s="679"/>
      <c r="CCS1" s="679"/>
      <c r="CCT1" s="679"/>
      <c r="CCU1" s="679"/>
      <c r="CCV1" s="679"/>
      <c r="CCW1" s="679"/>
      <c r="CCX1" s="679"/>
      <c r="CCY1" s="679"/>
      <c r="CCZ1" s="679"/>
      <c r="CDA1" s="679"/>
      <c r="CDB1" s="679"/>
      <c r="CDC1" s="679"/>
      <c r="CDD1" s="679"/>
      <c r="CDE1" s="679"/>
      <c r="CDF1" s="679"/>
      <c r="CDG1" s="679"/>
      <c r="CDH1" s="679"/>
      <c r="CDI1" s="679"/>
      <c r="CDJ1" s="679"/>
      <c r="CDK1" s="679"/>
      <c r="CDL1" s="679"/>
      <c r="CDM1" s="679"/>
      <c r="CDN1" s="679"/>
      <c r="CDO1" s="679"/>
      <c r="CDP1" s="679"/>
      <c r="CDQ1" s="679"/>
      <c r="CDR1" s="679"/>
      <c r="CDS1" s="679"/>
      <c r="CDT1" s="679"/>
      <c r="CDU1" s="679"/>
      <c r="CDV1" s="679"/>
      <c r="CDW1" s="679"/>
      <c r="CDX1" s="679"/>
      <c r="CDY1" s="679"/>
      <c r="CDZ1" s="679"/>
      <c r="CEA1" s="679"/>
      <c r="CEB1" s="679"/>
      <c r="CEC1" s="679"/>
      <c r="CED1" s="679"/>
      <c r="CEE1" s="679"/>
      <c r="CEF1" s="679"/>
      <c r="CEG1" s="679"/>
      <c r="CEH1" s="679"/>
      <c r="CEI1" s="679"/>
      <c r="CEJ1" s="679"/>
      <c r="CEK1" s="679"/>
      <c r="CEL1" s="679"/>
      <c r="CEM1" s="679"/>
      <c r="CEN1" s="679"/>
      <c r="CEO1" s="679"/>
      <c r="CEP1" s="679"/>
      <c r="CEQ1" s="679"/>
      <c r="CER1" s="679"/>
      <c r="CES1" s="679"/>
      <c r="CET1" s="679"/>
      <c r="CEU1" s="679"/>
      <c r="CEV1" s="679"/>
      <c r="CEW1" s="679"/>
      <c r="CEX1" s="679"/>
      <c r="CEY1" s="679"/>
      <c r="CEZ1" s="679"/>
      <c r="CFA1" s="679"/>
      <c r="CFB1" s="679"/>
      <c r="CFC1" s="679"/>
      <c r="CFD1" s="679"/>
      <c r="CFE1" s="679"/>
      <c r="CFF1" s="679"/>
      <c r="CFG1" s="679"/>
      <c r="CFH1" s="679"/>
      <c r="CFI1" s="679"/>
      <c r="CFJ1" s="679"/>
      <c r="CFK1" s="679"/>
      <c r="CFL1" s="679"/>
      <c r="CFM1" s="679"/>
      <c r="CFN1" s="679"/>
      <c r="CFO1" s="679"/>
      <c r="CFP1" s="679"/>
      <c r="CFQ1" s="679"/>
      <c r="CFR1" s="679"/>
      <c r="CFS1" s="679"/>
      <c r="CFT1" s="679"/>
      <c r="CFU1" s="679"/>
      <c r="CFV1" s="679"/>
      <c r="CFW1" s="679"/>
      <c r="CFX1" s="679"/>
      <c r="CFY1" s="679"/>
      <c r="CFZ1" s="679"/>
      <c r="CGA1" s="679"/>
      <c r="CGB1" s="679"/>
      <c r="CGC1" s="679"/>
      <c r="CGD1" s="679"/>
      <c r="CGE1" s="679"/>
      <c r="CGF1" s="679"/>
      <c r="CGG1" s="679"/>
      <c r="CGH1" s="679"/>
      <c r="CGI1" s="679"/>
      <c r="CGJ1" s="679"/>
      <c r="CGK1" s="679"/>
      <c r="CGL1" s="679"/>
      <c r="CGM1" s="679"/>
      <c r="CGN1" s="679"/>
      <c r="CGO1" s="679"/>
      <c r="CGP1" s="679"/>
      <c r="CGQ1" s="679"/>
      <c r="CGR1" s="679"/>
      <c r="CGS1" s="679"/>
      <c r="CGT1" s="679"/>
      <c r="CGU1" s="679"/>
      <c r="CGV1" s="679"/>
      <c r="CGW1" s="679"/>
      <c r="CGX1" s="679"/>
      <c r="CGY1" s="679"/>
      <c r="CGZ1" s="679"/>
      <c r="CHA1" s="679"/>
      <c r="CHB1" s="679"/>
      <c r="CHC1" s="679"/>
      <c r="CHD1" s="679"/>
      <c r="CHE1" s="679"/>
      <c r="CHF1" s="679"/>
      <c r="CHG1" s="679"/>
      <c r="CHH1" s="679"/>
      <c r="CHI1" s="679"/>
      <c r="CHJ1" s="679"/>
      <c r="CHK1" s="679"/>
      <c r="CHL1" s="679"/>
      <c r="CHM1" s="679"/>
      <c r="CHN1" s="679"/>
      <c r="CHO1" s="679"/>
      <c r="CHP1" s="679"/>
      <c r="CHQ1" s="679"/>
      <c r="CHR1" s="679"/>
      <c r="CHS1" s="679"/>
      <c r="CHT1" s="679"/>
      <c r="CHU1" s="679"/>
      <c r="CHV1" s="679"/>
      <c r="CHW1" s="679"/>
      <c r="CHX1" s="679"/>
      <c r="CHY1" s="679"/>
      <c r="CHZ1" s="679"/>
      <c r="CIA1" s="679"/>
      <c r="CIB1" s="679"/>
      <c r="CIC1" s="679"/>
      <c r="CID1" s="679"/>
      <c r="CIE1" s="679"/>
      <c r="CIF1" s="679"/>
      <c r="CIG1" s="679"/>
      <c r="CIH1" s="679"/>
      <c r="CII1" s="679"/>
      <c r="CIJ1" s="679"/>
      <c r="CIK1" s="679"/>
      <c r="CIL1" s="679"/>
      <c r="CIM1" s="679"/>
      <c r="CIN1" s="679"/>
      <c r="CIO1" s="679"/>
      <c r="CIP1" s="679"/>
      <c r="CIQ1" s="679"/>
      <c r="CIR1" s="679"/>
      <c r="CIS1" s="679"/>
      <c r="CIT1" s="679"/>
      <c r="CIU1" s="679"/>
      <c r="CIV1" s="679"/>
      <c r="CIW1" s="679"/>
      <c r="CIX1" s="679"/>
      <c r="CIY1" s="679"/>
      <c r="CIZ1" s="679"/>
      <c r="CJA1" s="679"/>
      <c r="CJB1" s="679"/>
      <c r="CJC1" s="679"/>
      <c r="CJD1" s="679"/>
      <c r="CJE1" s="679"/>
      <c r="CJF1" s="679"/>
      <c r="CJG1" s="679"/>
      <c r="CJH1" s="679"/>
      <c r="CJI1" s="679"/>
      <c r="CJJ1" s="679"/>
      <c r="CJK1" s="679"/>
      <c r="CJL1" s="679"/>
      <c r="CJM1" s="679"/>
      <c r="CJN1" s="679"/>
      <c r="CJO1" s="679"/>
      <c r="CJP1" s="679"/>
      <c r="CJQ1" s="679"/>
      <c r="CJR1" s="679"/>
      <c r="CJS1" s="679"/>
      <c r="CJT1" s="679"/>
      <c r="CJU1" s="679"/>
      <c r="CJV1" s="679"/>
      <c r="CJW1" s="679"/>
      <c r="CJX1" s="679"/>
      <c r="CJY1" s="679"/>
      <c r="CJZ1" s="679"/>
      <c r="CKA1" s="679"/>
      <c r="CKB1" s="679"/>
      <c r="CKC1" s="679"/>
      <c r="CKD1" s="679"/>
      <c r="CKE1" s="679"/>
      <c r="CKF1" s="679"/>
      <c r="CKG1" s="679"/>
      <c r="CKH1" s="679"/>
      <c r="CKI1" s="679"/>
      <c r="CKJ1" s="679"/>
      <c r="CKK1" s="679"/>
      <c r="CKL1" s="679"/>
      <c r="CKM1" s="679"/>
      <c r="CKN1" s="679"/>
      <c r="CKO1" s="679"/>
      <c r="CKP1" s="679"/>
      <c r="CKQ1" s="679"/>
      <c r="CKR1" s="679"/>
      <c r="CKS1" s="679"/>
      <c r="CKT1" s="679"/>
      <c r="CKU1" s="679"/>
      <c r="CKV1" s="679"/>
      <c r="CKW1" s="679"/>
      <c r="CKX1" s="679"/>
      <c r="CKY1" s="679"/>
      <c r="CKZ1" s="679"/>
      <c r="CLA1" s="679"/>
      <c r="CLB1" s="679"/>
      <c r="CLC1" s="679"/>
      <c r="CLD1" s="679"/>
      <c r="CLE1" s="679"/>
      <c r="CLF1" s="679"/>
      <c r="CLG1" s="679"/>
      <c r="CLH1" s="679"/>
      <c r="CLI1" s="679"/>
      <c r="CLJ1" s="679"/>
      <c r="CLK1" s="679"/>
      <c r="CLL1" s="679"/>
      <c r="CLM1" s="679"/>
      <c r="CLN1" s="679"/>
      <c r="CLO1" s="679"/>
      <c r="CLP1" s="679"/>
      <c r="CLQ1" s="679"/>
      <c r="CLR1" s="679"/>
      <c r="CLS1" s="679"/>
      <c r="CLT1" s="679"/>
      <c r="CLU1" s="679"/>
      <c r="CLV1" s="679"/>
      <c r="CLW1" s="679"/>
      <c r="CLX1" s="679"/>
      <c r="CLY1" s="679"/>
      <c r="CLZ1" s="679"/>
      <c r="CMA1" s="679"/>
      <c r="CMB1" s="679"/>
      <c r="CMC1" s="679"/>
      <c r="CMD1" s="679"/>
      <c r="CME1" s="679"/>
      <c r="CMF1" s="679"/>
      <c r="CMG1" s="679"/>
      <c r="CMH1" s="679"/>
      <c r="CMI1" s="679"/>
      <c r="CMJ1" s="679"/>
      <c r="CMK1" s="679"/>
      <c r="CML1" s="679"/>
      <c r="CMM1" s="679"/>
      <c r="CMN1" s="679"/>
      <c r="CMO1" s="679"/>
      <c r="CMP1" s="679"/>
      <c r="CMQ1" s="679"/>
      <c r="CMR1" s="679"/>
      <c r="CMS1" s="679"/>
      <c r="CMT1" s="679"/>
      <c r="CMU1" s="679"/>
      <c r="CMV1" s="679"/>
      <c r="CMW1" s="679"/>
      <c r="CMX1" s="679"/>
      <c r="CMY1" s="679"/>
      <c r="CMZ1" s="679"/>
      <c r="CNA1" s="679"/>
      <c r="CNB1" s="679"/>
      <c r="CNC1" s="679"/>
      <c r="CND1" s="679"/>
      <c r="CNE1" s="679"/>
      <c r="CNF1" s="679"/>
      <c r="CNG1" s="679"/>
      <c r="CNH1" s="679"/>
      <c r="CNI1" s="679"/>
      <c r="CNJ1" s="679"/>
      <c r="CNK1" s="679"/>
      <c r="CNL1" s="679"/>
      <c r="CNM1" s="679"/>
      <c r="CNN1" s="679"/>
      <c r="CNO1" s="679"/>
      <c r="CNP1" s="679"/>
      <c r="CNQ1" s="679"/>
      <c r="CNR1" s="679"/>
      <c r="CNS1" s="679"/>
      <c r="CNT1" s="679"/>
      <c r="CNU1" s="679"/>
      <c r="CNV1" s="679"/>
      <c r="CNW1" s="679"/>
      <c r="CNX1" s="679"/>
      <c r="CNY1" s="679"/>
      <c r="CNZ1" s="679"/>
      <c r="COA1" s="679"/>
      <c r="COB1" s="679"/>
      <c r="COC1" s="679"/>
      <c r="COD1" s="679"/>
      <c r="COE1" s="679"/>
      <c r="COF1" s="679"/>
      <c r="COG1" s="679"/>
      <c r="COH1" s="679"/>
      <c r="COI1" s="679"/>
      <c r="COJ1" s="679"/>
      <c r="COK1" s="679"/>
      <c r="COL1" s="679"/>
      <c r="COM1" s="679"/>
      <c r="CON1" s="679"/>
      <c r="COO1" s="679"/>
      <c r="COP1" s="679"/>
      <c r="COQ1" s="679"/>
      <c r="COR1" s="679"/>
      <c r="COS1" s="679"/>
      <c r="COT1" s="679"/>
      <c r="COU1" s="679"/>
      <c r="COV1" s="679"/>
      <c r="COW1" s="679"/>
      <c r="COX1" s="679"/>
      <c r="COY1" s="679"/>
      <c r="COZ1" s="679"/>
      <c r="CPA1" s="679"/>
      <c r="CPB1" s="679"/>
      <c r="CPC1" s="679"/>
      <c r="CPD1" s="679"/>
      <c r="CPE1" s="679"/>
      <c r="CPF1" s="679"/>
      <c r="CPG1" s="679"/>
      <c r="CPH1" s="679"/>
      <c r="CPI1" s="679"/>
      <c r="CPJ1" s="679"/>
      <c r="CPK1" s="679"/>
      <c r="CPL1" s="679"/>
      <c r="CPM1" s="679"/>
      <c r="CPN1" s="679"/>
      <c r="CPO1" s="679"/>
      <c r="CPP1" s="679"/>
      <c r="CPQ1" s="679"/>
      <c r="CPR1" s="679"/>
      <c r="CPS1" s="679"/>
      <c r="CPT1" s="679"/>
      <c r="CPU1" s="679"/>
      <c r="CPV1" s="679"/>
      <c r="CPW1" s="679"/>
      <c r="CPX1" s="679"/>
      <c r="CPY1" s="679"/>
      <c r="CPZ1" s="679"/>
      <c r="CQA1" s="679"/>
      <c r="CQB1" s="679"/>
      <c r="CQC1" s="679"/>
      <c r="CQD1" s="679"/>
      <c r="CQE1" s="679"/>
      <c r="CQF1" s="679"/>
      <c r="CQG1" s="679"/>
      <c r="CQH1" s="679"/>
      <c r="CQI1" s="679"/>
      <c r="CQJ1" s="679"/>
      <c r="CQK1" s="679"/>
      <c r="CQL1" s="679"/>
      <c r="CQM1" s="679"/>
      <c r="CQN1" s="679"/>
      <c r="CQO1" s="679"/>
      <c r="CQP1" s="679"/>
      <c r="CQQ1" s="679"/>
      <c r="CQR1" s="679"/>
      <c r="CQS1" s="679"/>
      <c r="CQT1" s="679"/>
      <c r="CQU1" s="679"/>
      <c r="CQV1" s="679"/>
      <c r="CQW1" s="679"/>
      <c r="CQX1" s="679"/>
      <c r="CQY1" s="679"/>
      <c r="CQZ1" s="679"/>
      <c r="CRA1" s="679"/>
      <c r="CRB1" s="679"/>
      <c r="CRC1" s="679"/>
      <c r="CRD1" s="679"/>
      <c r="CRE1" s="679"/>
      <c r="CRF1" s="679"/>
      <c r="CRG1" s="679"/>
      <c r="CRH1" s="679"/>
      <c r="CRI1" s="679"/>
      <c r="CRJ1" s="679"/>
      <c r="CRK1" s="679"/>
      <c r="CRL1" s="679"/>
      <c r="CRM1" s="679"/>
      <c r="CRN1" s="679"/>
      <c r="CRO1" s="679"/>
      <c r="CRP1" s="679"/>
      <c r="CRQ1" s="679"/>
      <c r="CRR1" s="679"/>
      <c r="CRS1" s="679"/>
      <c r="CRT1" s="679"/>
      <c r="CRU1" s="679"/>
      <c r="CRV1" s="679"/>
      <c r="CRW1" s="679"/>
      <c r="CRX1" s="679"/>
      <c r="CRY1" s="679"/>
      <c r="CRZ1" s="679"/>
      <c r="CSA1" s="679"/>
      <c r="CSB1" s="679"/>
      <c r="CSC1" s="679"/>
      <c r="CSD1" s="679"/>
      <c r="CSE1" s="679"/>
      <c r="CSF1" s="679"/>
      <c r="CSG1" s="679"/>
      <c r="CSH1" s="679"/>
      <c r="CSI1" s="679"/>
      <c r="CSJ1" s="679"/>
      <c r="CSK1" s="679"/>
      <c r="CSL1" s="679"/>
      <c r="CSM1" s="679"/>
      <c r="CSN1" s="679"/>
      <c r="CSO1" s="679"/>
      <c r="CSP1" s="679"/>
      <c r="CSQ1" s="679"/>
      <c r="CSR1" s="679"/>
      <c r="CSS1" s="679"/>
      <c r="CST1" s="679"/>
      <c r="CSU1" s="679"/>
      <c r="CSV1" s="679"/>
      <c r="CSW1" s="679"/>
      <c r="CSX1" s="679"/>
      <c r="CSY1" s="679"/>
      <c r="CSZ1" s="679"/>
      <c r="CTA1" s="679"/>
      <c r="CTB1" s="679"/>
      <c r="CTC1" s="679"/>
      <c r="CTD1" s="679"/>
      <c r="CTE1" s="679"/>
      <c r="CTF1" s="679"/>
      <c r="CTG1" s="679"/>
      <c r="CTH1" s="679"/>
      <c r="CTI1" s="679"/>
      <c r="CTJ1" s="679"/>
      <c r="CTK1" s="679"/>
      <c r="CTL1" s="679"/>
      <c r="CTM1" s="679"/>
      <c r="CTN1" s="679"/>
      <c r="CTO1" s="679"/>
      <c r="CTP1" s="679"/>
      <c r="CTQ1" s="679"/>
      <c r="CTR1" s="679"/>
      <c r="CTS1" s="679"/>
      <c r="CTT1" s="679"/>
      <c r="CTU1" s="679"/>
      <c r="CTV1" s="679"/>
      <c r="CTW1" s="679"/>
      <c r="CTX1" s="679"/>
      <c r="CTY1" s="679"/>
      <c r="CTZ1" s="679"/>
      <c r="CUA1" s="679"/>
      <c r="CUB1" s="679"/>
      <c r="CUC1" s="679"/>
      <c r="CUD1" s="679"/>
      <c r="CUE1" s="679"/>
      <c r="CUF1" s="679"/>
      <c r="CUG1" s="679"/>
      <c r="CUH1" s="679"/>
      <c r="CUI1" s="679"/>
      <c r="CUJ1" s="679"/>
      <c r="CUK1" s="679"/>
      <c r="CUL1" s="679"/>
      <c r="CUM1" s="679"/>
      <c r="CUN1" s="679"/>
      <c r="CUO1" s="679"/>
      <c r="CUP1" s="679"/>
      <c r="CUQ1" s="679"/>
      <c r="CUR1" s="679"/>
      <c r="CUS1" s="679"/>
      <c r="CUT1" s="679"/>
      <c r="CUU1" s="679"/>
      <c r="CUV1" s="679"/>
      <c r="CUW1" s="679"/>
      <c r="CUX1" s="679"/>
      <c r="CUY1" s="679"/>
      <c r="CUZ1" s="679"/>
      <c r="CVA1" s="679"/>
      <c r="CVB1" s="679"/>
      <c r="CVC1" s="679"/>
      <c r="CVD1" s="679"/>
      <c r="CVE1" s="679"/>
      <c r="CVF1" s="679"/>
      <c r="CVG1" s="679"/>
      <c r="CVH1" s="679"/>
      <c r="CVI1" s="679"/>
      <c r="CVJ1" s="679"/>
      <c r="CVK1" s="679"/>
      <c r="CVL1" s="679"/>
      <c r="CVM1" s="679"/>
      <c r="CVN1" s="679"/>
      <c r="CVO1" s="679"/>
      <c r="CVP1" s="679"/>
      <c r="CVQ1" s="679"/>
      <c r="CVR1" s="679"/>
      <c r="CVS1" s="679"/>
      <c r="CVT1" s="679"/>
      <c r="CVU1" s="679"/>
      <c r="CVV1" s="679"/>
      <c r="CVW1" s="679"/>
      <c r="CVX1" s="679"/>
      <c r="CVY1" s="679"/>
      <c r="CVZ1" s="679"/>
      <c r="CWA1" s="679"/>
      <c r="CWB1" s="679"/>
      <c r="CWC1" s="679"/>
      <c r="CWD1" s="679"/>
      <c r="CWE1" s="679"/>
      <c r="CWF1" s="679"/>
      <c r="CWG1" s="679"/>
      <c r="CWH1" s="679"/>
      <c r="CWI1" s="679"/>
      <c r="CWJ1" s="679"/>
      <c r="CWK1" s="679"/>
      <c r="CWL1" s="679"/>
      <c r="CWM1" s="679"/>
      <c r="CWN1" s="679"/>
      <c r="CWO1" s="679"/>
      <c r="CWP1" s="679"/>
      <c r="CWQ1" s="679"/>
      <c r="CWR1" s="679"/>
      <c r="CWS1" s="679"/>
      <c r="CWT1" s="679"/>
      <c r="CWU1" s="679"/>
      <c r="CWV1" s="679"/>
      <c r="CWW1" s="679"/>
      <c r="CWX1" s="679"/>
      <c r="CWY1" s="679"/>
      <c r="CWZ1" s="679"/>
      <c r="CXA1" s="679"/>
      <c r="CXB1" s="679"/>
      <c r="CXC1" s="679"/>
      <c r="CXD1" s="679"/>
      <c r="CXE1" s="679"/>
      <c r="CXF1" s="679"/>
      <c r="CXG1" s="679"/>
      <c r="CXH1" s="679"/>
      <c r="CXI1" s="679"/>
      <c r="CXJ1" s="679"/>
      <c r="CXK1" s="679"/>
      <c r="CXL1" s="679"/>
      <c r="CXM1" s="679"/>
      <c r="CXN1" s="679"/>
      <c r="CXO1" s="679"/>
      <c r="CXP1" s="679"/>
      <c r="CXQ1" s="679"/>
      <c r="CXR1" s="679"/>
      <c r="CXS1" s="679"/>
      <c r="CXT1" s="679"/>
      <c r="CXU1" s="679"/>
      <c r="CXV1" s="679"/>
      <c r="CXW1" s="679"/>
      <c r="CXX1" s="679"/>
      <c r="CXY1" s="679"/>
      <c r="CXZ1" s="679"/>
      <c r="CYA1" s="679"/>
      <c r="CYB1" s="679"/>
      <c r="CYC1" s="679"/>
      <c r="CYD1" s="679"/>
      <c r="CYE1" s="679"/>
      <c r="CYF1" s="679"/>
      <c r="CYG1" s="679"/>
      <c r="CYH1" s="679"/>
      <c r="CYI1" s="679"/>
      <c r="CYJ1" s="679"/>
      <c r="CYK1" s="679"/>
      <c r="CYL1" s="679"/>
      <c r="CYM1" s="679"/>
      <c r="CYN1" s="679"/>
      <c r="CYO1" s="679"/>
      <c r="CYP1" s="679"/>
      <c r="CYQ1" s="679"/>
      <c r="CYR1" s="679"/>
      <c r="CYS1" s="679"/>
      <c r="CYT1" s="679"/>
      <c r="CYU1" s="679"/>
      <c r="CYV1" s="679"/>
      <c r="CYW1" s="679"/>
      <c r="CYX1" s="679"/>
      <c r="CYY1" s="679"/>
      <c r="CYZ1" s="679"/>
      <c r="CZA1" s="679"/>
      <c r="CZB1" s="679"/>
      <c r="CZC1" s="679"/>
      <c r="CZD1" s="679"/>
      <c r="CZE1" s="679"/>
      <c r="CZF1" s="679"/>
      <c r="CZG1" s="679"/>
      <c r="CZH1" s="679"/>
      <c r="CZI1" s="679"/>
      <c r="CZJ1" s="679"/>
      <c r="CZK1" s="679"/>
      <c r="CZL1" s="679"/>
      <c r="CZM1" s="679"/>
      <c r="CZN1" s="679"/>
      <c r="CZO1" s="679"/>
      <c r="CZP1" s="679"/>
      <c r="CZQ1" s="679"/>
      <c r="CZR1" s="679"/>
      <c r="CZS1" s="679"/>
      <c r="CZT1" s="679"/>
      <c r="CZU1" s="679"/>
      <c r="CZV1" s="679"/>
      <c r="CZW1" s="679"/>
      <c r="CZX1" s="679"/>
      <c r="CZY1" s="679"/>
      <c r="CZZ1" s="679"/>
      <c r="DAA1" s="679"/>
      <c r="DAB1" s="679"/>
      <c r="DAC1" s="679"/>
      <c r="DAD1" s="679"/>
      <c r="DAE1" s="679"/>
      <c r="DAF1" s="679"/>
      <c r="DAG1" s="679"/>
      <c r="DAH1" s="679"/>
      <c r="DAI1" s="679"/>
      <c r="DAJ1" s="679"/>
      <c r="DAK1" s="679"/>
      <c r="DAL1" s="679"/>
      <c r="DAM1" s="679"/>
      <c r="DAN1" s="679"/>
      <c r="DAO1" s="679"/>
      <c r="DAP1" s="679"/>
      <c r="DAQ1" s="679"/>
      <c r="DAR1" s="679"/>
      <c r="DAS1" s="679"/>
      <c r="DAT1" s="679"/>
      <c r="DAU1" s="679"/>
      <c r="DAV1" s="679"/>
      <c r="DAW1" s="679"/>
      <c r="DAX1" s="679"/>
      <c r="DAY1" s="679"/>
      <c r="DAZ1" s="679"/>
      <c r="DBA1" s="679"/>
      <c r="DBB1" s="679"/>
      <c r="DBC1" s="679"/>
      <c r="DBD1" s="679"/>
      <c r="DBE1" s="679"/>
      <c r="DBF1" s="679"/>
      <c r="DBG1" s="679"/>
      <c r="DBH1" s="679"/>
      <c r="DBI1" s="679"/>
      <c r="DBJ1" s="679"/>
      <c r="DBK1" s="679"/>
      <c r="DBL1" s="679"/>
      <c r="DBM1" s="679"/>
      <c r="DBN1" s="679"/>
      <c r="DBO1" s="679"/>
      <c r="DBP1" s="679"/>
      <c r="DBQ1" s="679"/>
      <c r="DBR1" s="679"/>
      <c r="DBS1" s="679"/>
      <c r="DBT1" s="679"/>
      <c r="DBU1" s="679"/>
      <c r="DBV1" s="679"/>
      <c r="DBW1" s="679"/>
      <c r="DBX1" s="679"/>
      <c r="DBY1" s="679"/>
      <c r="DBZ1" s="679"/>
      <c r="DCA1" s="679"/>
      <c r="DCB1" s="679"/>
      <c r="DCC1" s="679"/>
      <c r="DCD1" s="679"/>
      <c r="DCE1" s="679"/>
      <c r="DCF1" s="679"/>
      <c r="DCG1" s="679"/>
      <c r="DCH1" s="679"/>
      <c r="DCI1" s="679"/>
      <c r="DCJ1" s="679"/>
      <c r="DCK1" s="679"/>
      <c r="DCL1" s="679"/>
      <c r="DCM1" s="679"/>
      <c r="DCN1" s="679"/>
      <c r="DCO1" s="679"/>
      <c r="DCP1" s="679"/>
      <c r="DCQ1" s="679"/>
      <c r="DCR1" s="679"/>
      <c r="DCS1" s="679"/>
      <c r="DCT1" s="679"/>
      <c r="DCU1" s="679"/>
      <c r="DCV1" s="679"/>
      <c r="DCW1" s="679"/>
      <c r="DCX1" s="679"/>
      <c r="DCY1" s="679"/>
      <c r="DCZ1" s="679"/>
      <c r="DDA1" s="679"/>
      <c r="DDB1" s="679"/>
      <c r="DDC1" s="679"/>
      <c r="DDD1" s="679"/>
      <c r="DDE1" s="679"/>
      <c r="DDF1" s="679"/>
      <c r="DDG1" s="679"/>
      <c r="DDH1" s="679"/>
      <c r="DDI1" s="679"/>
      <c r="DDJ1" s="679"/>
      <c r="DDK1" s="679"/>
      <c r="DDL1" s="679"/>
      <c r="DDM1" s="679"/>
      <c r="DDN1" s="679"/>
      <c r="DDO1" s="679"/>
      <c r="DDP1" s="679"/>
      <c r="DDQ1" s="679"/>
      <c r="DDR1" s="679"/>
      <c r="DDS1" s="679"/>
      <c r="DDT1" s="679"/>
      <c r="DDU1" s="679"/>
      <c r="DDV1" s="679"/>
      <c r="DDW1" s="679"/>
      <c r="DDX1" s="679"/>
      <c r="DDY1" s="679"/>
      <c r="DDZ1" s="679"/>
      <c r="DEA1" s="679"/>
      <c r="DEB1" s="679"/>
      <c r="DEC1" s="679"/>
      <c r="DED1" s="679"/>
      <c r="DEE1" s="679"/>
      <c r="DEF1" s="679"/>
      <c r="DEG1" s="679"/>
      <c r="DEH1" s="679"/>
      <c r="DEI1" s="679"/>
      <c r="DEJ1" s="679"/>
      <c r="DEK1" s="679"/>
      <c r="DEL1" s="679"/>
      <c r="DEM1" s="679"/>
      <c r="DEN1" s="679"/>
      <c r="DEO1" s="679"/>
      <c r="DEP1" s="679"/>
      <c r="DEQ1" s="679"/>
      <c r="DER1" s="679"/>
      <c r="DES1" s="679"/>
      <c r="DET1" s="679"/>
      <c r="DEU1" s="679"/>
      <c r="DEV1" s="679"/>
      <c r="DEW1" s="679"/>
      <c r="DEX1" s="679"/>
      <c r="DEY1" s="679"/>
      <c r="DEZ1" s="679"/>
      <c r="DFA1" s="679"/>
      <c r="DFB1" s="679"/>
      <c r="DFC1" s="679"/>
      <c r="DFD1" s="679"/>
      <c r="DFE1" s="679"/>
      <c r="DFF1" s="679"/>
      <c r="DFG1" s="679"/>
      <c r="DFH1" s="679"/>
      <c r="DFI1" s="679"/>
      <c r="DFJ1" s="679"/>
      <c r="DFK1" s="679"/>
      <c r="DFL1" s="679"/>
      <c r="DFM1" s="679"/>
      <c r="DFN1" s="679"/>
      <c r="DFO1" s="679"/>
      <c r="DFP1" s="679"/>
      <c r="DFQ1" s="679"/>
      <c r="DFR1" s="679"/>
      <c r="DFS1" s="679"/>
      <c r="DFT1" s="679"/>
      <c r="DFU1" s="679"/>
      <c r="DFV1" s="679"/>
      <c r="DFW1" s="679"/>
      <c r="DFX1" s="679"/>
      <c r="DFY1" s="679"/>
      <c r="DFZ1" s="679"/>
      <c r="DGA1" s="679"/>
      <c r="DGB1" s="679"/>
      <c r="DGC1" s="679"/>
      <c r="DGD1" s="679"/>
      <c r="DGE1" s="679"/>
      <c r="DGF1" s="679"/>
      <c r="DGG1" s="679"/>
      <c r="DGH1" s="679"/>
      <c r="DGI1" s="679"/>
      <c r="DGJ1" s="679"/>
      <c r="DGK1" s="679"/>
      <c r="DGL1" s="679"/>
      <c r="DGM1" s="679"/>
      <c r="DGN1" s="679"/>
      <c r="DGO1" s="679"/>
      <c r="DGP1" s="679"/>
      <c r="DGQ1" s="679"/>
      <c r="DGR1" s="679"/>
      <c r="DGS1" s="679"/>
      <c r="DGT1" s="679"/>
      <c r="DGU1" s="679"/>
      <c r="DGV1" s="679"/>
      <c r="DGW1" s="679"/>
      <c r="DGX1" s="679"/>
      <c r="DGY1" s="679"/>
      <c r="DGZ1" s="679"/>
      <c r="DHA1" s="679"/>
      <c r="DHB1" s="679"/>
      <c r="DHC1" s="679"/>
      <c r="DHD1" s="679"/>
      <c r="DHE1" s="679"/>
      <c r="DHF1" s="679"/>
      <c r="DHG1" s="679"/>
      <c r="DHH1" s="679"/>
      <c r="DHI1" s="679"/>
      <c r="DHJ1" s="679"/>
      <c r="DHK1" s="679"/>
      <c r="DHL1" s="679"/>
      <c r="DHM1" s="679"/>
      <c r="DHN1" s="679"/>
      <c r="DHO1" s="679"/>
      <c r="DHP1" s="679"/>
      <c r="DHQ1" s="679"/>
      <c r="DHR1" s="679"/>
      <c r="DHS1" s="679"/>
      <c r="DHT1" s="679"/>
      <c r="DHU1" s="679"/>
      <c r="DHV1" s="679"/>
      <c r="DHW1" s="679"/>
      <c r="DHX1" s="679"/>
      <c r="DHY1" s="679"/>
      <c r="DHZ1" s="679"/>
      <c r="DIA1" s="679"/>
      <c r="DIB1" s="679"/>
      <c r="DIC1" s="679"/>
      <c r="DID1" s="679"/>
      <c r="DIE1" s="679"/>
      <c r="DIF1" s="679"/>
      <c r="DIG1" s="679"/>
      <c r="DIH1" s="679"/>
      <c r="DII1" s="679"/>
      <c r="DIJ1" s="679"/>
      <c r="DIK1" s="679"/>
      <c r="DIL1" s="679"/>
      <c r="DIM1" s="679"/>
      <c r="DIN1" s="679"/>
      <c r="DIO1" s="679"/>
      <c r="DIP1" s="679"/>
      <c r="DIQ1" s="679"/>
      <c r="DIR1" s="679"/>
      <c r="DIS1" s="679"/>
      <c r="DIT1" s="679"/>
      <c r="DIU1" s="679"/>
      <c r="DIV1" s="679"/>
      <c r="DIW1" s="679"/>
      <c r="DIX1" s="679"/>
      <c r="DIY1" s="679"/>
      <c r="DIZ1" s="679"/>
      <c r="DJA1" s="679"/>
      <c r="DJB1" s="679"/>
      <c r="DJC1" s="679"/>
      <c r="DJD1" s="679"/>
      <c r="DJE1" s="679"/>
      <c r="DJF1" s="679"/>
      <c r="DJG1" s="679"/>
      <c r="DJH1" s="679"/>
      <c r="DJI1" s="679"/>
      <c r="DJJ1" s="679"/>
      <c r="DJK1" s="679"/>
      <c r="DJL1" s="679"/>
      <c r="DJM1" s="679"/>
      <c r="DJN1" s="679"/>
      <c r="DJO1" s="679"/>
      <c r="DJP1" s="679"/>
      <c r="DJQ1" s="679"/>
      <c r="DJR1" s="679"/>
      <c r="DJS1" s="679"/>
      <c r="DJT1" s="679"/>
      <c r="DJU1" s="679"/>
      <c r="DJV1" s="679"/>
      <c r="DJW1" s="679"/>
      <c r="DJX1" s="679"/>
      <c r="DJY1" s="679"/>
      <c r="DJZ1" s="679"/>
      <c r="DKA1" s="679"/>
      <c r="DKB1" s="679"/>
      <c r="DKC1" s="679"/>
      <c r="DKD1" s="679"/>
      <c r="DKE1" s="679"/>
      <c r="DKF1" s="679"/>
      <c r="DKG1" s="679"/>
      <c r="DKH1" s="679"/>
      <c r="DKI1" s="679"/>
      <c r="DKJ1" s="679"/>
      <c r="DKK1" s="679"/>
      <c r="DKL1" s="679"/>
      <c r="DKM1" s="679"/>
      <c r="DKN1" s="679"/>
      <c r="DKO1" s="679"/>
      <c r="DKP1" s="679"/>
      <c r="DKQ1" s="679"/>
      <c r="DKR1" s="679"/>
      <c r="DKS1" s="679"/>
      <c r="DKT1" s="679"/>
      <c r="DKU1" s="679"/>
      <c r="DKV1" s="679"/>
      <c r="DKW1" s="679"/>
      <c r="DKX1" s="679"/>
      <c r="DKY1" s="679"/>
      <c r="DKZ1" s="679"/>
      <c r="DLA1" s="679"/>
      <c r="DLB1" s="679"/>
      <c r="DLC1" s="679"/>
      <c r="DLD1" s="679"/>
      <c r="DLE1" s="679"/>
      <c r="DLF1" s="679"/>
      <c r="DLG1" s="679"/>
      <c r="DLH1" s="679"/>
      <c r="DLI1" s="679"/>
      <c r="DLJ1" s="679"/>
      <c r="DLK1" s="679"/>
      <c r="DLL1" s="679"/>
      <c r="DLM1" s="679"/>
      <c r="DLN1" s="679"/>
      <c r="DLO1" s="679"/>
      <c r="DLP1" s="679"/>
      <c r="DLQ1" s="679"/>
      <c r="DLR1" s="679"/>
      <c r="DLS1" s="679"/>
      <c r="DLT1" s="679"/>
      <c r="DLU1" s="679"/>
      <c r="DLV1" s="679"/>
      <c r="DLW1" s="679"/>
      <c r="DLX1" s="679"/>
      <c r="DLY1" s="679"/>
      <c r="DLZ1" s="679"/>
      <c r="DMA1" s="679"/>
      <c r="DMB1" s="679"/>
      <c r="DMC1" s="679"/>
      <c r="DMD1" s="679"/>
      <c r="DME1" s="679"/>
      <c r="DMF1" s="679"/>
      <c r="DMG1" s="679"/>
      <c r="DMH1" s="679"/>
      <c r="DMI1" s="679"/>
      <c r="DMJ1" s="679"/>
      <c r="DMK1" s="679"/>
      <c r="DML1" s="679"/>
      <c r="DMM1" s="679"/>
      <c r="DMN1" s="679"/>
      <c r="DMO1" s="679"/>
      <c r="DMP1" s="679"/>
      <c r="DMQ1" s="679"/>
      <c r="DMR1" s="679"/>
      <c r="DMS1" s="679"/>
      <c r="DMT1" s="679"/>
      <c r="DMU1" s="679"/>
      <c r="DMV1" s="679"/>
      <c r="DMW1" s="679"/>
      <c r="DMX1" s="679"/>
      <c r="DMY1" s="679"/>
      <c r="DMZ1" s="679"/>
      <c r="DNA1" s="679"/>
      <c r="DNB1" s="679"/>
      <c r="DNC1" s="679"/>
      <c r="DND1" s="679"/>
      <c r="DNE1" s="679"/>
      <c r="DNF1" s="679"/>
      <c r="DNG1" s="679"/>
      <c r="DNH1" s="679"/>
      <c r="DNI1" s="679"/>
      <c r="DNJ1" s="679"/>
      <c r="DNK1" s="679"/>
      <c r="DNL1" s="679"/>
      <c r="DNM1" s="679"/>
      <c r="DNN1" s="679"/>
      <c r="DNO1" s="679"/>
      <c r="DNP1" s="679"/>
      <c r="DNQ1" s="679"/>
      <c r="DNR1" s="679"/>
      <c r="DNS1" s="679"/>
      <c r="DNT1" s="679"/>
      <c r="DNU1" s="679"/>
      <c r="DNV1" s="679"/>
      <c r="DNW1" s="679"/>
      <c r="DNX1" s="679"/>
      <c r="DNY1" s="679"/>
      <c r="DNZ1" s="679"/>
      <c r="DOA1" s="679"/>
      <c r="DOB1" s="679"/>
      <c r="DOC1" s="679"/>
      <c r="DOD1" s="679"/>
      <c r="DOE1" s="679"/>
      <c r="DOF1" s="679"/>
      <c r="DOG1" s="679"/>
      <c r="DOH1" s="679"/>
      <c r="DOI1" s="679"/>
      <c r="DOJ1" s="679"/>
      <c r="DOK1" s="679"/>
      <c r="DOL1" s="679"/>
      <c r="DOM1" s="679"/>
      <c r="DON1" s="679"/>
      <c r="DOO1" s="679"/>
      <c r="DOP1" s="679"/>
      <c r="DOQ1" s="679"/>
      <c r="DOR1" s="679"/>
      <c r="DOS1" s="679"/>
      <c r="DOT1" s="679"/>
      <c r="DOU1" s="679"/>
      <c r="DOV1" s="679"/>
      <c r="DOW1" s="679"/>
      <c r="DOX1" s="679"/>
      <c r="DOY1" s="679"/>
      <c r="DOZ1" s="679"/>
      <c r="DPA1" s="679"/>
      <c r="DPB1" s="679"/>
      <c r="DPC1" s="679"/>
      <c r="DPD1" s="679"/>
      <c r="DPE1" s="679"/>
      <c r="DPF1" s="679"/>
      <c r="DPG1" s="679"/>
      <c r="DPH1" s="679"/>
      <c r="DPI1" s="679"/>
      <c r="DPJ1" s="679"/>
      <c r="DPK1" s="679"/>
      <c r="DPL1" s="679"/>
      <c r="DPM1" s="679"/>
      <c r="DPN1" s="679"/>
      <c r="DPO1" s="679"/>
      <c r="DPP1" s="679"/>
      <c r="DPQ1" s="679"/>
      <c r="DPR1" s="679"/>
      <c r="DPS1" s="679"/>
      <c r="DPT1" s="679"/>
      <c r="DPU1" s="679"/>
      <c r="DPV1" s="679"/>
      <c r="DPW1" s="679"/>
      <c r="DPX1" s="679"/>
      <c r="DPY1" s="679"/>
      <c r="DPZ1" s="679"/>
      <c r="DQA1" s="679"/>
      <c r="DQB1" s="679"/>
      <c r="DQC1" s="679"/>
      <c r="DQD1" s="679"/>
      <c r="DQE1" s="679"/>
      <c r="DQF1" s="679"/>
      <c r="DQG1" s="679"/>
      <c r="DQH1" s="679"/>
      <c r="DQI1" s="679"/>
      <c r="DQJ1" s="679"/>
      <c r="DQK1" s="679"/>
      <c r="DQL1" s="679"/>
      <c r="DQM1" s="679"/>
      <c r="DQN1" s="679"/>
      <c r="DQO1" s="679"/>
      <c r="DQP1" s="679"/>
      <c r="DQQ1" s="679"/>
      <c r="DQR1" s="679"/>
      <c r="DQS1" s="679"/>
      <c r="DQT1" s="679"/>
      <c r="DQU1" s="679"/>
      <c r="DQV1" s="679"/>
      <c r="DQW1" s="679"/>
      <c r="DQX1" s="679"/>
      <c r="DQY1" s="679"/>
      <c r="DQZ1" s="679"/>
      <c r="DRA1" s="679"/>
      <c r="DRB1" s="679"/>
      <c r="DRC1" s="679"/>
      <c r="DRD1" s="679"/>
      <c r="DRE1" s="679"/>
      <c r="DRF1" s="679"/>
      <c r="DRG1" s="679"/>
      <c r="DRH1" s="679"/>
      <c r="DRI1" s="679"/>
      <c r="DRJ1" s="679"/>
      <c r="DRK1" s="679"/>
      <c r="DRL1" s="679"/>
      <c r="DRM1" s="679"/>
      <c r="DRN1" s="679"/>
      <c r="DRO1" s="679"/>
      <c r="DRP1" s="679"/>
      <c r="DRQ1" s="679"/>
      <c r="DRR1" s="679"/>
      <c r="DRS1" s="679"/>
      <c r="DRT1" s="679"/>
      <c r="DRU1" s="679"/>
      <c r="DRV1" s="679"/>
      <c r="DRW1" s="679"/>
      <c r="DRX1" s="679"/>
      <c r="DRY1" s="679"/>
      <c r="DRZ1" s="679"/>
      <c r="DSA1" s="679"/>
      <c r="DSB1" s="679"/>
      <c r="DSC1" s="679"/>
      <c r="DSD1" s="679"/>
      <c r="DSE1" s="679"/>
      <c r="DSF1" s="679"/>
      <c r="DSG1" s="679"/>
      <c r="DSH1" s="679"/>
      <c r="DSI1" s="679"/>
      <c r="DSJ1" s="679"/>
      <c r="DSK1" s="679"/>
      <c r="DSL1" s="679"/>
      <c r="DSM1" s="679"/>
      <c r="DSN1" s="679"/>
      <c r="DSO1" s="679"/>
      <c r="DSP1" s="679"/>
      <c r="DSQ1" s="679"/>
      <c r="DSR1" s="679"/>
      <c r="DSS1" s="679"/>
      <c r="DST1" s="679"/>
      <c r="DSU1" s="679"/>
      <c r="DSV1" s="679"/>
      <c r="DSW1" s="679"/>
      <c r="DSX1" s="679"/>
      <c r="DSY1" s="679"/>
      <c r="DSZ1" s="679"/>
      <c r="DTA1" s="679"/>
      <c r="DTB1" s="679"/>
      <c r="DTC1" s="679"/>
      <c r="DTD1" s="679"/>
      <c r="DTE1" s="679"/>
      <c r="DTF1" s="679"/>
      <c r="DTG1" s="679"/>
      <c r="DTH1" s="679"/>
      <c r="DTI1" s="679"/>
      <c r="DTJ1" s="679"/>
      <c r="DTK1" s="679"/>
      <c r="DTL1" s="679"/>
      <c r="DTM1" s="679"/>
      <c r="DTN1" s="679"/>
      <c r="DTO1" s="679"/>
      <c r="DTP1" s="679"/>
      <c r="DTQ1" s="679"/>
      <c r="DTR1" s="679"/>
      <c r="DTS1" s="679"/>
      <c r="DTT1" s="679"/>
      <c r="DTU1" s="679"/>
      <c r="DTV1" s="679"/>
      <c r="DTW1" s="679"/>
      <c r="DTX1" s="679"/>
      <c r="DTY1" s="679"/>
      <c r="DTZ1" s="679"/>
      <c r="DUA1" s="679"/>
      <c r="DUB1" s="679"/>
      <c r="DUC1" s="679"/>
      <c r="DUD1" s="679"/>
      <c r="DUE1" s="679"/>
      <c r="DUF1" s="679"/>
      <c r="DUG1" s="679"/>
      <c r="DUH1" s="679"/>
      <c r="DUI1" s="679"/>
      <c r="DUJ1" s="679"/>
      <c r="DUK1" s="679"/>
      <c r="DUL1" s="679"/>
      <c r="DUM1" s="679"/>
      <c r="DUN1" s="679"/>
      <c r="DUO1" s="679"/>
      <c r="DUP1" s="679"/>
      <c r="DUQ1" s="679"/>
      <c r="DUR1" s="679"/>
      <c r="DUS1" s="679"/>
      <c r="DUT1" s="679"/>
      <c r="DUU1" s="679"/>
      <c r="DUV1" s="679"/>
      <c r="DUW1" s="679"/>
      <c r="DUX1" s="679"/>
      <c r="DUY1" s="679"/>
      <c r="DUZ1" s="679"/>
      <c r="DVA1" s="679"/>
      <c r="DVB1" s="679"/>
      <c r="DVC1" s="679"/>
      <c r="DVD1" s="679"/>
      <c r="DVE1" s="679"/>
      <c r="DVF1" s="679"/>
      <c r="DVG1" s="679"/>
      <c r="DVH1" s="679"/>
      <c r="DVI1" s="679"/>
      <c r="DVJ1" s="679"/>
      <c r="DVK1" s="679"/>
      <c r="DVL1" s="679"/>
      <c r="DVM1" s="679"/>
      <c r="DVN1" s="679"/>
      <c r="DVO1" s="679"/>
      <c r="DVP1" s="679"/>
      <c r="DVQ1" s="679"/>
      <c r="DVR1" s="679"/>
      <c r="DVS1" s="679"/>
      <c r="DVT1" s="679"/>
      <c r="DVU1" s="679"/>
      <c r="DVV1" s="679"/>
      <c r="DVW1" s="679"/>
      <c r="DVX1" s="679"/>
      <c r="DVY1" s="679"/>
      <c r="DVZ1" s="679"/>
      <c r="DWA1" s="679"/>
      <c r="DWB1" s="679"/>
      <c r="DWC1" s="679"/>
      <c r="DWD1" s="679"/>
      <c r="DWE1" s="679"/>
      <c r="DWF1" s="679"/>
      <c r="DWG1" s="679"/>
      <c r="DWH1" s="679"/>
      <c r="DWI1" s="679"/>
      <c r="DWJ1" s="679"/>
      <c r="DWK1" s="679"/>
      <c r="DWL1" s="679"/>
      <c r="DWM1" s="679"/>
      <c r="DWN1" s="679"/>
      <c r="DWO1" s="679"/>
      <c r="DWP1" s="679"/>
      <c r="DWQ1" s="679"/>
      <c r="DWR1" s="679"/>
      <c r="DWS1" s="679"/>
      <c r="DWT1" s="679"/>
      <c r="DWU1" s="679"/>
      <c r="DWV1" s="679"/>
      <c r="DWW1" s="679"/>
      <c r="DWX1" s="679"/>
      <c r="DWY1" s="679"/>
      <c r="DWZ1" s="679"/>
      <c r="DXA1" s="679"/>
      <c r="DXB1" s="679"/>
      <c r="DXC1" s="679"/>
      <c r="DXD1" s="679"/>
      <c r="DXE1" s="679"/>
      <c r="DXF1" s="679"/>
      <c r="DXG1" s="679"/>
      <c r="DXH1" s="679"/>
      <c r="DXI1" s="679"/>
      <c r="DXJ1" s="679"/>
      <c r="DXK1" s="679"/>
      <c r="DXL1" s="679"/>
      <c r="DXM1" s="679"/>
      <c r="DXN1" s="679"/>
      <c r="DXO1" s="679"/>
      <c r="DXP1" s="679"/>
      <c r="DXQ1" s="679"/>
      <c r="DXR1" s="679"/>
      <c r="DXS1" s="679"/>
      <c r="DXT1" s="679"/>
      <c r="DXU1" s="679"/>
      <c r="DXV1" s="679"/>
      <c r="DXW1" s="679"/>
      <c r="DXX1" s="679"/>
      <c r="DXY1" s="679"/>
      <c r="DXZ1" s="679"/>
      <c r="DYA1" s="679"/>
      <c r="DYB1" s="679"/>
      <c r="DYC1" s="679"/>
      <c r="DYD1" s="679"/>
      <c r="DYE1" s="679"/>
      <c r="DYF1" s="679"/>
      <c r="DYG1" s="679"/>
      <c r="DYH1" s="679"/>
      <c r="DYI1" s="679"/>
      <c r="DYJ1" s="679"/>
      <c r="DYK1" s="679"/>
      <c r="DYL1" s="679"/>
      <c r="DYM1" s="679"/>
      <c r="DYN1" s="679"/>
      <c r="DYO1" s="679"/>
      <c r="DYP1" s="679"/>
      <c r="DYQ1" s="679"/>
      <c r="DYR1" s="679"/>
      <c r="DYS1" s="679"/>
      <c r="DYT1" s="679"/>
      <c r="DYU1" s="679"/>
      <c r="DYV1" s="679"/>
      <c r="DYW1" s="679"/>
      <c r="DYX1" s="679"/>
      <c r="DYY1" s="679"/>
      <c r="DYZ1" s="679"/>
      <c r="DZA1" s="679"/>
      <c r="DZB1" s="679"/>
      <c r="DZC1" s="679"/>
      <c r="DZD1" s="679"/>
      <c r="DZE1" s="679"/>
      <c r="DZF1" s="679"/>
      <c r="DZG1" s="679"/>
      <c r="DZH1" s="679"/>
      <c r="DZI1" s="679"/>
      <c r="DZJ1" s="679"/>
      <c r="DZK1" s="679"/>
      <c r="DZL1" s="679"/>
      <c r="DZM1" s="679"/>
      <c r="DZN1" s="679"/>
      <c r="DZO1" s="679"/>
      <c r="DZP1" s="679"/>
      <c r="DZQ1" s="679"/>
      <c r="DZR1" s="679"/>
      <c r="DZS1" s="679"/>
      <c r="DZT1" s="679"/>
      <c r="DZU1" s="679"/>
      <c r="DZV1" s="679"/>
      <c r="DZW1" s="679"/>
      <c r="DZX1" s="679"/>
      <c r="DZY1" s="679"/>
      <c r="DZZ1" s="679"/>
      <c r="EAA1" s="679"/>
      <c r="EAB1" s="679"/>
      <c r="EAC1" s="679"/>
      <c r="EAD1" s="679"/>
      <c r="EAE1" s="679"/>
      <c r="EAF1" s="679"/>
      <c r="EAG1" s="679"/>
      <c r="EAH1" s="679"/>
      <c r="EAI1" s="679"/>
      <c r="EAJ1" s="679"/>
      <c r="EAK1" s="679"/>
      <c r="EAL1" s="679"/>
      <c r="EAM1" s="679"/>
      <c r="EAN1" s="679"/>
      <c r="EAO1" s="679"/>
      <c r="EAP1" s="679"/>
      <c r="EAQ1" s="679"/>
      <c r="EAR1" s="679"/>
      <c r="EAS1" s="679"/>
      <c r="EAT1" s="679"/>
      <c r="EAU1" s="679"/>
      <c r="EAV1" s="679"/>
      <c r="EAW1" s="679"/>
      <c r="EAX1" s="679"/>
      <c r="EAY1" s="679"/>
      <c r="EAZ1" s="679"/>
      <c r="EBA1" s="679"/>
      <c r="EBB1" s="679"/>
      <c r="EBC1" s="679"/>
      <c r="EBD1" s="679"/>
      <c r="EBE1" s="679"/>
      <c r="EBF1" s="679"/>
      <c r="EBG1" s="679"/>
      <c r="EBH1" s="679"/>
      <c r="EBI1" s="679"/>
      <c r="EBJ1" s="679"/>
      <c r="EBK1" s="679"/>
      <c r="EBL1" s="679"/>
      <c r="EBM1" s="679"/>
      <c r="EBN1" s="679"/>
      <c r="EBO1" s="679"/>
      <c r="EBP1" s="679"/>
      <c r="EBQ1" s="679"/>
      <c r="EBR1" s="679"/>
      <c r="EBS1" s="679"/>
      <c r="EBT1" s="679"/>
      <c r="EBU1" s="679"/>
      <c r="EBV1" s="679"/>
      <c r="EBW1" s="679"/>
      <c r="EBX1" s="679"/>
      <c r="EBY1" s="679"/>
      <c r="EBZ1" s="679"/>
      <c r="ECA1" s="679"/>
      <c r="ECB1" s="679"/>
      <c r="ECC1" s="679"/>
      <c r="ECD1" s="679"/>
      <c r="ECE1" s="679"/>
      <c r="ECF1" s="679"/>
      <c r="ECG1" s="679"/>
      <c r="ECH1" s="679"/>
      <c r="ECI1" s="679"/>
      <c r="ECJ1" s="679"/>
      <c r="ECK1" s="679"/>
      <c r="ECL1" s="679"/>
      <c r="ECM1" s="679"/>
      <c r="ECN1" s="679"/>
      <c r="ECO1" s="679"/>
      <c r="ECP1" s="679"/>
      <c r="ECQ1" s="679"/>
      <c r="ECR1" s="679"/>
      <c r="ECS1" s="679"/>
      <c r="ECT1" s="679"/>
      <c r="ECU1" s="679"/>
      <c r="ECV1" s="679"/>
      <c r="ECW1" s="679"/>
      <c r="ECX1" s="679"/>
      <c r="ECY1" s="679"/>
      <c r="ECZ1" s="679"/>
      <c r="EDA1" s="679"/>
      <c r="EDB1" s="679"/>
      <c r="EDC1" s="679"/>
      <c r="EDD1" s="679"/>
      <c r="EDE1" s="679"/>
      <c r="EDF1" s="679"/>
      <c r="EDG1" s="679"/>
      <c r="EDH1" s="679"/>
      <c r="EDI1" s="679"/>
      <c r="EDJ1" s="679"/>
      <c r="EDK1" s="679"/>
      <c r="EDL1" s="679"/>
      <c r="EDM1" s="679"/>
      <c r="EDN1" s="679"/>
      <c r="EDO1" s="679"/>
      <c r="EDP1" s="679"/>
      <c r="EDQ1" s="679"/>
      <c r="EDR1" s="679"/>
      <c r="EDS1" s="679"/>
      <c r="EDT1" s="679"/>
      <c r="EDU1" s="679"/>
      <c r="EDV1" s="679"/>
      <c r="EDW1" s="679"/>
      <c r="EDX1" s="679"/>
      <c r="EDY1" s="679"/>
      <c r="EDZ1" s="679"/>
      <c r="EEA1" s="679"/>
      <c r="EEB1" s="679"/>
      <c r="EEC1" s="679"/>
      <c r="EED1" s="679"/>
      <c r="EEE1" s="679"/>
      <c r="EEF1" s="679"/>
      <c r="EEG1" s="679"/>
      <c r="EEH1" s="679"/>
      <c r="EEI1" s="679"/>
      <c r="EEJ1" s="679"/>
      <c r="EEK1" s="679"/>
      <c r="EEL1" s="679"/>
      <c r="EEM1" s="679"/>
      <c r="EEN1" s="679"/>
      <c r="EEO1" s="679"/>
      <c r="EEP1" s="679"/>
      <c r="EEQ1" s="679"/>
      <c r="EER1" s="679"/>
      <c r="EES1" s="679"/>
      <c r="EET1" s="679"/>
      <c r="EEU1" s="679"/>
      <c r="EEV1" s="679"/>
      <c r="EEW1" s="679"/>
      <c r="EEX1" s="679"/>
      <c r="EEY1" s="679"/>
      <c r="EEZ1" s="679"/>
      <c r="EFA1" s="679"/>
      <c r="EFB1" s="679"/>
      <c r="EFC1" s="679"/>
      <c r="EFD1" s="679"/>
      <c r="EFE1" s="679"/>
      <c r="EFF1" s="679"/>
      <c r="EFG1" s="679"/>
      <c r="EFH1" s="679"/>
      <c r="EFI1" s="679"/>
      <c r="EFJ1" s="679"/>
      <c r="EFK1" s="679"/>
      <c r="EFL1" s="679"/>
      <c r="EFM1" s="679"/>
      <c r="EFN1" s="679"/>
      <c r="EFO1" s="679"/>
      <c r="EFP1" s="679"/>
      <c r="EFQ1" s="679"/>
      <c r="EFR1" s="679"/>
      <c r="EFS1" s="679"/>
      <c r="EFT1" s="679"/>
      <c r="EFU1" s="679"/>
      <c r="EFV1" s="679"/>
      <c r="EFW1" s="679"/>
      <c r="EFX1" s="679"/>
      <c r="EFY1" s="679"/>
      <c r="EFZ1" s="679"/>
      <c r="EGA1" s="679"/>
      <c r="EGB1" s="679"/>
      <c r="EGC1" s="679"/>
      <c r="EGD1" s="679"/>
      <c r="EGE1" s="679"/>
      <c r="EGF1" s="679"/>
      <c r="EGG1" s="679"/>
      <c r="EGH1" s="679"/>
      <c r="EGI1" s="679"/>
      <c r="EGJ1" s="679"/>
      <c r="EGK1" s="679"/>
      <c r="EGL1" s="679"/>
      <c r="EGM1" s="679"/>
      <c r="EGN1" s="679"/>
      <c r="EGO1" s="679"/>
      <c r="EGP1" s="679"/>
      <c r="EGQ1" s="679"/>
      <c r="EGR1" s="679"/>
      <c r="EGS1" s="679"/>
      <c r="EGT1" s="679"/>
      <c r="EGU1" s="679"/>
      <c r="EGV1" s="679"/>
      <c r="EGW1" s="679"/>
      <c r="EGX1" s="679"/>
      <c r="EGY1" s="679"/>
      <c r="EGZ1" s="679"/>
      <c r="EHA1" s="679"/>
      <c r="EHB1" s="679"/>
      <c r="EHC1" s="679"/>
      <c r="EHD1" s="679"/>
      <c r="EHE1" s="679"/>
      <c r="EHF1" s="679"/>
      <c r="EHG1" s="679"/>
      <c r="EHH1" s="679"/>
      <c r="EHI1" s="679"/>
      <c r="EHJ1" s="679"/>
      <c r="EHK1" s="679"/>
      <c r="EHL1" s="679"/>
      <c r="EHM1" s="679"/>
      <c r="EHN1" s="679"/>
      <c r="EHO1" s="679"/>
      <c r="EHP1" s="679"/>
      <c r="EHQ1" s="679"/>
      <c r="EHR1" s="679"/>
      <c r="EHS1" s="679"/>
      <c r="EHT1" s="679"/>
      <c r="EHU1" s="679"/>
      <c r="EHV1" s="679"/>
      <c r="EHW1" s="679"/>
      <c r="EHX1" s="679"/>
      <c r="EHY1" s="679"/>
      <c r="EHZ1" s="679"/>
      <c r="EIA1" s="679"/>
      <c r="EIB1" s="679"/>
      <c r="EIC1" s="679"/>
      <c r="EID1" s="679"/>
      <c r="EIE1" s="679"/>
      <c r="EIF1" s="679"/>
      <c r="EIG1" s="679"/>
      <c r="EIH1" s="679"/>
      <c r="EII1" s="679"/>
      <c r="EIJ1" s="679"/>
      <c r="EIK1" s="679"/>
      <c r="EIL1" s="679"/>
      <c r="EIM1" s="679"/>
      <c r="EIN1" s="679"/>
      <c r="EIO1" s="679"/>
      <c r="EIP1" s="679"/>
      <c r="EIQ1" s="679"/>
      <c r="EIR1" s="679"/>
      <c r="EIS1" s="679"/>
      <c r="EIT1" s="679"/>
      <c r="EIU1" s="679"/>
      <c r="EIV1" s="679"/>
      <c r="EIW1" s="679"/>
      <c r="EIX1" s="679"/>
      <c r="EIY1" s="679"/>
      <c r="EIZ1" s="679"/>
      <c r="EJA1" s="679"/>
      <c r="EJB1" s="679"/>
      <c r="EJC1" s="679"/>
      <c r="EJD1" s="679"/>
      <c r="EJE1" s="679"/>
      <c r="EJF1" s="679"/>
      <c r="EJG1" s="679"/>
      <c r="EJH1" s="679"/>
      <c r="EJI1" s="679"/>
      <c r="EJJ1" s="679"/>
      <c r="EJK1" s="679"/>
      <c r="EJL1" s="679"/>
      <c r="EJM1" s="679"/>
      <c r="EJN1" s="679"/>
      <c r="EJO1" s="679"/>
      <c r="EJP1" s="679"/>
      <c r="EJQ1" s="679"/>
      <c r="EJR1" s="679"/>
      <c r="EJS1" s="679"/>
      <c r="EJT1" s="679"/>
      <c r="EJU1" s="679"/>
      <c r="EJV1" s="679"/>
      <c r="EJW1" s="679"/>
      <c r="EJX1" s="679"/>
      <c r="EJY1" s="679"/>
      <c r="EJZ1" s="679"/>
      <c r="EKA1" s="679"/>
      <c r="EKB1" s="679"/>
      <c r="EKC1" s="679"/>
      <c r="EKD1" s="679"/>
      <c r="EKE1" s="679"/>
      <c r="EKF1" s="679"/>
      <c r="EKG1" s="679"/>
      <c r="EKH1" s="679"/>
      <c r="EKI1" s="679"/>
      <c r="EKJ1" s="679"/>
      <c r="EKK1" s="679"/>
      <c r="EKL1" s="679"/>
      <c r="EKM1" s="679"/>
      <c r="EKN1" s="679"/>
      <c r="EKO1" s="679"/>
      <c r="EKP1" s="679"/>
      <c r="EKQ1" s="679"/>
      <c r="EKR1" s="679"/>
      <c r="EKS1" s="679"/>
      <c r="EKT1" s="679"/>
      <c r="EKU1" s="679"/>
      <c r="EKV1" s="679"/>
      <c r="EKW1" s="679"/>
      <c r="EKX1" s="679"/>
      <c r="EKY1" s="679"/>
      <c r="EKZ1" s="679"/>
      <c r="ELA1" s="679"/>
      <c r="ELB1" s="679"/>
      <c r="ELC1" s="679"/>
      <c r="ELD1" s="679"/>
      <c r="ELE1" s="679"/>
      <c r="ELF1" s="679"/>
      <c r="ELG1" s="679"/>
      <c r="ELH1" s="679"/>
      <c r="ELI1" s="679"/>
      <c r="ELJ1" s="679"/>
      <c r="ELK1" s="679"/>
      <c r="ELL1" s="679"/>
      <c r="ELM1" s="679"/>
      <c r="ELN1" s="679"/>
      <c r="ELO1" s="679"/>
      <c r="ELP1" s="679"/>
      <c r="ELQ1" s="679"/>
      <c r="ELR1" s="679"/>
      <c r="ELS1" s="679"/>
      <c r="ELT1" s="679"/>
      <c r="ELU1" s="679"/>
      <c r="ELV1" s="679"/>
      <c r="ELW1" s="679"/>
      <c r="ELX1" s="679"/>
      <c r="ELY1" s="679"/>
      <c r="ELZ1" s="679"/>
      <c r="EMA1" s="679"/>
      <c r="EMB1" s="679"/>
      <c r="EMC1" s="679"/>
      <c r="EMD1" s="679"/>
      <c r="EME1" s="679"/>
      <c r="EMF1" s="679"/>
      <c r="EMG1" s="679"/>
      <c r="EMH1" s="679"/>
      <c r="EMI1" s="679"/>
      <c r="EMJ1" s="679"/>
      <c r="EMK1" s="679"/>
      <c r="EML1" s="679"/>
      <c r="EMM1" s="679"/>
      <c r="EMN1" s="679"/>
      <c r="EMO1" s="679"/>
      <c r="EMP1" s="679"/>
      <c r="EMQ1" s="679"/>
      <c r="EMR1" s="679"/>
      <c r="EMS1" s="679"/>
      <c r="EMT1" s="679"/>
      <c r="EMU1" s="679"/>
      <c r="EMV1" s="679"/>
      <c r="EMW1" s="679"/>
      <c r="EMX1" s="679"/>
      <c r="EMY1" s="679"/>
      <c r="EMZ1" s="679"/>
      <c r="ENA1" s="679"/>
      <c r="ENB1" s="679"/>
      <c r="ENC1" s="679"/>
      <c r="END1" s="679"/>
      <c r="ENE1" s="679"/>
      <c r="ENF1" s="679"/>
      <c r="ENG1" s="679"/>
      <c r="ENH1" s="679"/>
      <c r="ENI1" s="679"/>
      <c r="ENJ1" s="679"/>
      <c r="ENK1" s="679"/>
      <c r="ENL1" s="679"/>
      <c r="ENM1" s="679"/>
      <c r="ENN1" s="679"/>
      <c r="ENO1" s="679"/>
      <c r="ENP1" s="679"/>
      <c r="ENQ1" s="679"/>
      <c r="ENR1" s="679"/>
      <c r="ENS1" s="679"/>
      <c r="ENT1" s="679"/>
      <c r="ENU1" s="679"/>
      <c r="ENV1" s="679"/>
      <c r="ENW1" s="679"/>
      <c r="ENX1" s="679"/>
      <c r="ENY1" s="679"/>
      <c r="ENZ1" s="679"/>
      <c r="EOA1" s="679"/>
      <c r="EOB1" s="679"/>
      <c r="EOC1" s="679"/>
      <c r="EOD1" s="679"/>
      <c r="EOE1" s="679"/>
      <c r="EOF1" s="679"/>
      <c r="EOG1" s="679"/>
      <c r="EOH1" s="679"/>
      <c r="EOI1" s="679"/>
      <c r="EOJ1" s="679"/>
      <c r="EOK1" s="679"/>
      <c r="EOL1" s="679"/>
      <c r="EOM1" s="679"/>
      <c r="EON1" s="679"/>
      <c r="EOO1" s="679"/>
      <c r="EOP1" s="679"/>
      <c r="EOQ1" s="679"/>
      <c r="EOR1" s="679"/>
      <c r="EOS1" s="679"/>
      <c r="EOT1" s="679"/>
      <c r="EOU1" s="679"/>
      <c r="EOV1" s="679"/>
      <c r="EOW1" s="679"/>
      <c r="EOX1" s="679"/>
      <c r="EOY1" s="679"/>
      <c r="EOZ1" s="679"/>
      <c r="EPA1" s="679"/>
      <c r="EPB1" s="679"/>
      <c r="EPC1" s="679"/>
      <c r="EPD1" s="679"/>
      <c r="EPE1" s="679"/>
      <c r="EPF1" s="679"/>
      <c r="EPG1" s="679"/>
      <c r="EPH1" s="679"/>
      <c r="EPI1" s="679"/>
      <c r="EPJ1" s="679"/>
      <c r="EPK1" s="679"/>
      <c r="EPL1" s="679"/>
      <c r="EPM1" s="679"/>
      <c r="EPN1" s="679"/>
      <c r="EPO1" s="679"/>
      <c r="EPP1" s="679"/>
      <c r="EPQ1" s="679"/>
      <c r="EPR1" s="679"/>
      <c r="EPS1" s="679"/>
      <c r="EPT1" s="679"/>
      <c r="EPU1" s="679"/>
      <c r="EPV1" s="679"/>
      <c r="EPW1" s="679"/>
      <c r="EPX1" s="679"/>
      <c r="EPY1" s="679"/>
      <c r="EPZ1" s="679"/>
      <c r="EQA1" s="679"/>
      <c r="EQB1" s="679"/>
      <c r="EQC1" s="679"/>
      <c r="EQD1" s="679"/>
      <c r="EQE1" s="679"/>
      <c r="EQF1" s="679"/>
      <c r="EQG1" s="679"/>
      <c r="EQH1" s="679"/>
      <c r="EQI1" s="679"/>
      <c r="EQJ1" s="679"/>
      <c r="EQK1" s="679"/>
      <c r="EQL1" s="679"/>
      <c r="EQM1" s="679"/>
      <c r="EQN1" s="679"/>
      <c r="EQO1" s="679"/>
      <c r="EQP1" s="679"/>
      <c r="EQQ1" s="679"/>
      <c r="EQR1" s="679"/>
      <c r="EQS1" s="679"/>
      <c r="EQT1" s="679"/>
      <c r="EQU1" s="679"/>
      <c r="EQV1" s="679"/>
      <c r="EQW1" s="679"/>
      <c r="EQX1" s="679"/>
      <c r="EQY1" s="679"/>
      <c r="EQZ1" s="679"/>
      <c r="ERA1" s="679"/>
      <c r="ERB1" s="679"/>
      <c r="ERC1" s="679"/>
      <c r="ERD1" s="679"/>
      <c r="ERE1" s="679"/>
      <c r="ERF1" s="679"/>
      <c r="ERG1" s="679"/>
      <c r="ERH1" s="679"/>
      <c r="ERI1" s="679"/>
      <c r="ERJ1" s="679"/>
      <c r="ERK1" s="679"/>
      <c r="ERL1" s="679"/>
      <c r="ERM1" s="679"/>
      <c r="ERN1" s="679"/>
      <c r="ERO1" s="679"/>
      <c r="ERP1" s="679"/>
      <c r="ERQ1" s="679"/>
      <c r="ERR1" s="679"/>
      <c r="ERS1" s="679"/>
      <c r="ERT1" s="679"/>
      <c r="ERU1" s="679"/>
      <c r="ERV1" s="679"/>
      <c r="ERW1" s="679"/>
      <c r="ERX1" s="679"/>
      <c r="ERY1" s="679"/>
      <c r="ERZ1" s="679"/>
      <c r="ESA1" s="679"/>
      <c r="ESB1" s="679"/>
      <c r="ESC1" s="679"/>
      <c r="ESD1" s="679"/>
      <c r="ESE1" s="679"/>
      <c r="ESF1" s="679"/>
      <c r="ESG1" s="679"/>
      <c r="ESH1" s="679"/>
      <c r="ESI1" s="679"/>
      <c r="ESJ1" s="679"/>
      <c r="ESK1" s="679"/>
      <c r="ESL1" s="679"/>
      <c r="ESM1" s="679"/>
      <c r="ESN1" s="679"/>
      <c r="ESO1" s="679"/>
      <c r="ESP1" s="679"/>
      <c r="ESQ1" s="679"/>
      <c r="ESR1" s="679"/>
      <c r="ESS1" s="679"/>
      <c r="EST1" s="679"/>
      <c r="ESU1" s="679"/>
      <c r="ESV1" s="679"/>
      <c r="ESW1" s="679"/>
      <c r="ESX1" s="679"/>
      <c r="ESY1" s="679"/>
      <c r="ESZ1" s="679"/>
      <c r="ETA1" s="679"/>
      <c r="ETB1" s="679"/>
      <c r="ETC1" s="679"/>
      <c r="ETD1" s="679"/>
      <c r="ETE1" s="679"/>
      <c r="ETF1" s="679"/>
      <c r="ETG1" s="679"/>
      <c r="ETH1" s="679"/>
      <c r="ETI1" s="679"/>
      <c r="ETJ1" s="679"/>
      <c r="ETK1" s="679"/>
      <c r="ETL1" s="679"/>
      <c r="ETM1" s="679"/>
      <c r="ETN1" s="679"/>
      <c r="ETO1" s="679"/>
      <c r="ETP1" s="679"/>
      <c r="ETQ1" s="679"/>
      <c r="ETR1" s="679"/>
      <c r="ETS1" s="679"/>
      <c r="ETT1" s="679"/>
      <c r="ETU1" s="679"/>
      <c r="ETV1" s="679"/>
      <c r="ETW1" s="679"/>
      <c r="ETX1" s="679"/>
      <c r="ETY1" s="679"/>
      <c r="ETZ1" s="679"/>
      <c r="EUA1" s="679"/>
      <c r="EUB1" s="679"/>
      <c r="EUC1" s="679"/>
      <c r="EUD1" s="679"/>
      <c r="EUE1" s="679"/>
      <c r="EUF1" s="679"/>
      <c r="EUG1" s="679"/>
      <c r="EUH1" s="679"/>
      <c r="EUI1" s="679"/>
      <c r="EUJ1" s="679"/>
      <c r="EUK1" s="679"/>
      <c r="EUL1" s="679"/>
      <c r="EUM1" s="679"/>
      <c r="EUN1" s="679"/>
      <c r="EUO1" s="679"/>
      <c r="EUP1" s="679"/>
      <c r="EUQ1" s="679"/>
      <c r="EUR1" s="679"/>
      <c r="EUS1" s="679"/>
      <c r="EUT1" s="679"/>
      <c r="EUU1" s="679"/>
      <c r="EUV1" s="679"/>
      <c r="EUW1" s="679"/>
      <c r="EUX1" s="679"/>
      <c r="EUY1" s="679"/>
      <c r="EUZ1" s="679"/>
      <c r="EVA1" s="679"/>
      <c r="EVB1" s="679"/>
      <c r="EVC1" s="679"/>
      <c r="EVD1" s="679"/>
      <c r="EVE1" s="679"/>
      <c r="EVF1" s="679"/>
      <c r="EVG1" s="679"/>
      <c r="EVH1" s="679"/>
      <c r="EVI1" s="679"/>
      <c r="EVJ1" s="679"/>
      <c r="EVK1" s="679"/>
      <c r="EVL1" s="679"/>
      <c r="EVM1" s="679"/>
      <c r="EVN1" s="679"/>
      <c r="EVO1" s="679"/>
      <c r="EVP1" s="679"/>
      <c r="EVQ1" s="679"/>
      <c r="EVR1" s="679"/>
      <c r="EVS1" s="679"/>
      <c r="EVT1" s="679"/>
      <c r="EVU1" s="679"/>
      <c r="EVV1" s="679"/>
      <c r="EVW1" s="679"/>
      <c r="EVX1" s="679"/>
      <c r="EVY1" s="679"/>
      <c r="EVZ1" s="679"/>
      <c r="EWA1" s="679"/>
      <c r="EWB1" s="679"/>
      <c r="EWC1" s="679"/>
      <c r="EWD1" s="679"/>
      <c r="EWE1" s="679"/>
      <c r="EWF1" s="679"/>
      <c r="EWG1" s="679"/>
      <c r="EWH1" s="679"/>
      <c r="EWI1" s="679"/>
      <c r="EWJ1" s="679"/>
      <c r="EWK1" s="679"/>
      <c r="EWL1" s="679"/>
      <c r="EWM1" s="679"/>
      <c r="EWN1" s="679"/>
      <c r="EWO1" s="679"/>
      <c r="EWP1" s="679"/>
      <c r="EWQ1" s="679"/>
      <c r="EWR1" s="679"/>
      <c r="EWS1" s="679"/>
      <c r="EWT1" s="679"/>
      <c r="EWU1" s="679"/>
      <c r="EWV1" s="679"/>
      <c r="EWW1" s="679"/>
      <c r="EWX1" s="679"/>
      <c r="EWY1" s="679"/>
      <c r="EWZ1" s="679"/>
      <c r="EXA1" s="679"/>
      <c r="EXB1" s="679"/>
      <c r="EXC1" s="679"/>
      <c r="EXD1" s="679"/>
      <c r="EXE1" s="679"/>
      <c r="EXF1" s="679"/>
      <c r="EXG1" s="679"/>
      <c r="EXH1" s="679"/>
      <c r="EXI1" s="679"/>
      <c r="EXJ1" s="679"/>
      <c r="EXK1" s="679"/>
      <c r="EXL1" s="679"/>
      <c r="EXM1" s="679"/>
      <c r="EXN1" s="679"/>
      <c r="EXO1" s="679"/>
      <c r="EXP1" s="679"/>
      <c r="EXQ1" s="679"/>
      <c r="EXR1" s="679"/>
      <c r="EXS1" s="679"/>
      <c r="EXT1" s="679"/>
      <c r="EXU1" s="679"/>
      <c r="EXV1" s="679"/>
      <c r="EXW1" s="679"/>
      <c r="EXX1" s="679"/>
      <c r="EXY1" s="679"/>
      <c r="EXZ1" s="679"/>
      <c r="EYA1" s="679"/>
      <c r="EYB1" s="679"/>
      <c r="EYC1" s="679"/>
      <c r="EYD1" s="679"/>
      <c r="EYE1" s="679"/>
      <c r="EYF1" s="679"/>
      <c r="EYG1" s="679"/>
      <c r="EYH1" s="679"/>
      <c r="EYI1" s="679"/>
      <c r="EYJ1" s="679"/>
      <c r="EYK1" s="679"/>
      <c r="EYL1" s="679"/>
      <c r="EYM1" s="679"/>
      <c r="EYN1" s="679"/>
      <c r="EYO1" s="679"/>
      <c r="EYP1" s="679"/>
      <c r="EYQ1" s="679"/>
      <c r="EYR1" s="679"/>
      <c r="EYS1" s="679"/>
      <c r="EYT1" s="679"/>
      <c r="EYU1" s="679"/>
      <c r="EYV1" s="679"/>
      <c r="EYW1" s="679"/>
      <c r="EYX1" s="679"/>
      <c r="EYY1" s="679"/>
      <c r="EYZ1" s="679"/>
      <c r="EZA1" s="679"/>
      <c r="EZB1" s="679"/>
      <c r="EZC1" s="679"/>
      <c r="EZD1" s="679"/>
      <c r="EZE1" s="679"/>
      <c r="EZF1" s="679"/>
      <c r="EZG1" s="679"/>
      <c r="EZH1" s="679"/>
      <c r="EZI1" s="679"/>
      <c r="EZJ1" s="679"/>
      <c r="EZK1" s="679"/>
      <c r="EZL1" s="679"/>
      <c r="EZM1" s="679"/>
      <c r="EZN1" s="679"/>
      <c r="EZO1" s="679"/>
      <c r="EZP1" s="679"/>
      <c r="EZQ1" s="679"/>
      <c r="EZR1" s="679"/>
      <c r="EZS1" s="679"/>
      <c r="EZT1" s="679"/>
      <c r="EZU1" s="679"/>
      <c r="EZV1" s="679"/>
      <c r="EZW1" s="679"/>
      <c r="EZX1" s="679"/>
      <c r="EZY1" s="679"/>
      <c r="EZZ1" s="679"/>
      <c r="FAA1" s="679"/>
      <c r="FAB1" s="679"/>
      <c r="FAC1" s="679"/>
      <c r="FAD1" s="679"/>
      <c r="FAE1" s="679"/>
      <c r="FAF1" s="679"/>
      <c r="FAG1" s="679"/>
      <c r="FAH1" s="679"/>
      <c r="FAI1" s="679"/>
      <c r="FAJ1" s="679"/>
      <c r="FAK1" s="679"/>
      <c r="FAL1" s="679"/>
      <c r="FAM1" s="679"/>
      <c r="FAN1" s="679"/>
      <c r="FAO1" s="679"/>
      <c r="FAP1" s="679"/>
      <c r="FAQ1" s="679"/>
      <c r="FAR1" s="679"/>
      <c r="FAS1" s="679"/>
      <c r="FAT1" s="679"/>
      <c r="FAU1" s="679"/>
      <c r="FAV1" s="679"/>
      <c r="FAW1" s="679"/>
      <c r="FAX1" s="679"/>
      <c r="FAY1" s="679"/>
      <c r="FAZ1" s="679"/>
      <c r="FBA1" s="679"/>
      <c r="FBB1" s="679"/>
      <c r="FBC1" s="679"/>
      <c r="FBD1" s="679"/>
      <c r="FBE1" s="679"/>
      <c r="FBF1" s="679"/>
      <c r="FBG1" s="679"/>
      <c r="FBH1" s="679"/>
      <c r="FBI1" s="679"/>
      <c r="FBJ1" s="679"/>
      <c r="FBK1" s="679"/>
      <c r="FBL1" s="679"/>
      <c r="FBM1" s="679"/>
      <c r="FBN1" s="679"/>
      <c r="FBO1" s="679"/>
      <c r="FBP1" s="679"/>
      <c r="FBQ1" s="679"/>
      <c r="FBR1" s="679"/>
      <c r="FBS1" s="679"/>
      <c r="FBT1" s="679"/>
      <c r="FBU1" s="679"/>
      <c r="FBV1" s="679"/>
      <c r="FBW1" s="679"/>
      <c r="FBX1" s="679"/>
      <c r="FBY1" s="679"/>
      <c r="FBZ1" s="679"/>
      <c r="FCA1" s="679"/>
      <c r="FCB1" s="679"/>
      <c r="FCC1" s="679"/>
      <c r="FCD1" s="679"/>
      <c r="FCE1" s="679"/>
      <c r="FCF1" s="679"/>
      <c r="FCG1" s="679"/>
      <c r="FCH1" s="679"/>
      <c r="FCI1" s="679"/>
      <c r="FCJ1" s="679"/>
      <c r="FCK1" s="679"/>
      <c r="FCL1" s="679"/>
      <c r="FCM1" s="679"/>
      <c r="FCN1" s="679"/>
      <c r="FCO1" s="679"/>
      <c r="FCP1" s="679"/>
      <c r="FCQ1" s="679"/>
      <c r="FCR1" s="679"/>
      <c r="FCS1" s="679"/>
      <c r="FCT1" s="679"/>
      <c r="FCU1" s="679"/>
      <c r="FCV1" s="679"/>
      <c r="FCW1" s="679"/>
      <c r="FCX1" s="679"/>
      <c r="FCY1" s="679"/>
      <c r="FCZ1" s="679"/>
      <c r="FDA1" s="679"/>
      <c r="FDB1" s="679"/>
      <c r="FDC1" s="679"/>
      <c r="FDD1" s="679"/>
      <c r="FDE1" s="679"/>
      <c r="FDF1" s="679"/>
      <c r="FDG1" s="679"/>
      <c r="FDH1" s="679"/>
      <c r="FDI1" s="679"/>
      <c r="FDJ1" s="679"/>
      <c r="FDK1" s="679"/>
      <c r="FDL1" s="679"/>
      <c r="FDM1" s="679"/>
      <c r="FDN1" s="679"/>
      <c r="FDO1" s="679"/>
      <c r="FDP1" s="679"/>
      <c r="FDQ1" s="679"/>
      <c r="FDR1" s="679"/>
      <c r="FDS1" s="679"/>
      <c r="FDT1" s="679"/>
      <c r="FDU1" s="679"/>
      <c r="FDV1" s="679"/>
      <c r="FDW1" s="679"/>
      <c r="FDX1" s="679"/>
      <c r="FDY1" s="679"/>
      <c r="FDZ1" s="679"/>
      <c r="FEA1" s="679"/>
      <c r="FEB1" s="679"/>
      <c r="FEC1" s="679"/>
      <c r="FED1" s="679"/>
      <c r="FEE1" s="679"/>
      <c r="FEF1" s="679"/>
      <c r="FEG1" s="679"/>
      <c r="FEH1" s="679"/>
      <c r="FEI1" s="679"/>
      <c r="FEJ1" s="679"/>
      <c r="FEK1" s="679"/>
      <c r="FEL1" s="679"/>
      <c r="FEM1" s="679"/>
      <c r="FEN1" s="679"/>
      <c r="FEO1" s="679"/>
      <c r="FEP1" s="679"/>
      <c r="FEQ1" s="679"/>
      <c r="FER1" s="679"/>
      <c r="FES1" s="679"/>
      <c r="FET1" s="679"/>
      <c r="FEU1" s="679"/>
      <c r="FEV1" s="679"/>
      <c r="FEW1" s="679"/>
      <c r="FEX1" s="679"/>
      <c r="FEY1" s="679"/>
      <c r="FEZ1" s="679"/>
      <c r="FFA1" s="679"/>
      <c r="FFB1" s="679"/>
      <c r="FFC1" s="679"/>
      <c r="FFD1" s="679"/>
      <c r="FFE1" s="679"/>
      <c r="FFF1" s="679"/>
      <c r="FFG1" s="679"/>
      <c r="FFH1" s="679"/>
      <c r="FFI1" s="679"/>
      <c r="FFJ1" s="679"/>
      <c r="FFK1" s="679"/>
      <c r="FFL1" s="679"/>
      <c r="FFM1" s="679"/>
      <c r="FFN1" s="679"/>
      <c r="FFO1" s="679"/>
      <c r="FFP1" s="679"/>
      <c r="FFQ1" s="679"/>
      <c r="FFR1" s="679"/>
      <c r="FFS1" s="679"/>
      <c r="FFT1" s="679"/>
      <c r="FFU1" s="679"/>
      <c r="FFV1" s="679"/>
      <c r="FFW1" s="679"/>
      <c r="FFX1" s="679"/>
      <c r="FFY1" s="679"/>
      <c r="FFZ1" s="679"/>
      <c r="FGA1" s="679"/>
      <c r="FGB1" s="679"/>
      <c r="FGC1" s="679"/>
      <c r="FGD1" s="679"/>
      <c r="FGE1" s="679"/>
      <c r="FGF1" s="679"/>
      <c r="FGG1" s="679"/>
      <c r="FGH1" s="679"/>
      <c r="FGI1" s="679"/>
      <c r="FGJ1" s="679"/>
      <c r="FGK1" s="679"/>
      <c r="FGL1" s="679"/>
      <c r="FGM1" s="679"/>
      <c r="FGN1" s="679"/>
      <c r="FGO1" s="679"/>
      <c r="FGP1" s="679"/>
      <c r="FGQ1" s="679"/>
      <c r="FGR1" s="679"/>
      <c r="FGS1" s="679"/>
      <c r="FGT1" s="679"/>
      <c r="FGU1" s="679"/>
      <c r="FGV1" s="679"/>
      <c r="FGW1" s="679"/>
      <c r="FGX1" s="679"/>
      <c r="FGY1" s="679"/>
      <c r="FGZ1" s="679"/>
      <c r="FHA1" s="679"/>
      <c r="FHB1" s="679"/>
      <c r="FHC1" s="679"/>
      <c r="FHD1" s="679"/>
      <c r="FHE1" s="679"/>
      <c r="FHF1" s="679"/>
      <c r="FHG1" s="679"/>
      <c r="FHH1" s="679"/>
      <c r="FHI1" s="679"/>
      <c r="FHJ1" s="679"/>
      <c r="FHK1" s="679"/>
      <c r="FHL1" s="679"/>
      <c r="FHM1" s="679"/>
      <c r="FHN1" s="679"/>
      <c r="FHO1" s="679"/>
      <c r="FHP1" s="679"/>
      <c r="FHQ1" s="679"/>
      <c r="FHR1" s="679"/>
      <c r="FHS1" s="679"/>
      <c r="FHT1" s="679"/>
      <c r="FHU1" s="679"/>
      <c r="FHV1" s="679"/>
      <c r="FHW1" s="679"/>
      <c r="FHX1" s="679"/>
      <c r="FHY1" s="679"/>
      <c r="FHZ1" s="679"/>
      <c r="FIA1" s="679"/>
      <c r="FIB1" s="679"/>
      <c r="FIC1" s="679"/>
      <c r="FID1" s="679"/>
      <c r="FIE1" s="679"/>
      <c r="FIF1" s="679"/>
      <c r="FIG1" s="679"/>
      <c r="FIH1" s="679"/>
      <c r="FII1" s="679"/>
      <c r="FIJ1" s="679"/>
      <c r="FIK1" s="679"/>
      <c r="FIL1" s="679"/>
      <c r="FIM1" s="679"/>
      <c r="FIN1" s="679"/>
      <c r="FIO1" s="679"/>
      <c r="FIP1" s="679"/>
      <c r="FIQ1" s="679"/>
      <c r="FIR1" s="679"/>
      <c r="FIS1" s="679"/>
      <c r="FIT1" s="679"/>
      <c r="FIU1" s="679"/>
      <c r="FIV1" s="679"/>
      <c r="FIW1" s="679"/>
      <c r="FIX1" s="679"/>
      <c r="FIY1" s="679"/>
      <c r="FIZ1" s="679"/>
      <c r="FJA1" s="679"/>
      <c r="FJB1" s="679"/>
      <c r="FJC1" s="679"/>
      <c r="FJD1" s="679"/>
      <c r="FJE1" s="679"/>
      <c r="FJF1" s="679"/>
      <c r="FJG1" s="679"/>
      <c r="FJH1" s="679"/>
      <c r="FJI1" s="679"/>
      <c r="FJJ1" s="679"/>
      <c r="FJK1" s="679"/>
      <c r="FJL1" s="679"/>
      <c r="FJM1" s="679"/>
      <c r="FJN1" s="679"/>
      <c r="FJO1" s="679"/>
      <c r="FJP1" s="679"/>
      <c r="FJQ1" s="679"/>
      <c r="FJR1" s="679"/>
      <c r="FJS1" s="679"/>
      <c r="FJT1" s="679"/>
      <c r="FJU1" s="679"/>
      <c r="FJV1" s="679"/>
      <c r="FJW1" s="679"/>
      <c r="FJX1" s="679"/>
      <c r="FJY1" s="679"/>
      <c r="FJZ1" s="679"/>
      <c r="FKA1" s="679"/>
      <c r="FKB1" s="679"/>
      <c r="FKC1" s="679"/>
      <c r="FKD1" s="679"/>
      <c r="FKE1" s="679"/>
      <c r="FKF1" s="679"/>
      <c r="FKG1" s="679"/>
      <c r="FKH1" s="679"/>
      <c r="FKI1" s="679"/>
      <c r="FKJ1" s="679"/>
      <c r="FKK1" s="679"/>
      <c r="FKL1" s="679"/>
      <c r="FKM1" s="679"/>
      <c r="FKN1" s="679"/>
      <c r="FKO1" s="679"/>
      <c r="FKP1" s="679"/>
      <c r="FKQ1" s="679"/>
      <c r="FKR1" s="679"/>
      <c r="FKS1" s="679"/>
      <c r="FKT1" s="679"/>
      <c r="FKU1" s="679"/>
      <c r="FKV1" s="679"/>
      <c r="FKW1" s="679"/>
      <c r="FKX1" s="679"/>
      <c r="FKY1" s="679"/>
      <c r="FKZ1" s="679"/>
      <c r="FLA1" s="679"/>
      <c r="FLB1" s="679"/>
      <c r="FLC1" s="679"/>
      <c r="FLD1" s="679"/>
      <c r="FLE1" s="679"/>
      <c r="FLF1" s="679"/>
      <c r="FLG1" s="679"/>
      <c r="FLH1" s="679"/>
      <c r="FLI1" s="679"/>
      <c r="FLJ1" s="679"/>
      <c r="FLK1" s="679"/>
      <c r="FLL1" s="679"/>
      <c r="FLM1" s="679"/>
      <c r="FLN1" s="679"/>
      <c r="FLO1" s="679"/>
      <c r="FLP1" s="679"/>
      <c r="FLQ1" s="679"/>
      <c r="FLR1" s="679"/>
      <c r="FLS1" s="679"/>
      <c r="FLT1" s="679"/>
      <c r="FLU1" s="679"/>
      <c r="FLV1" s="679"/>
      <c r="FLW1" s="679"/>
      <c r="FLX1" s="679"/>
      <c r="FLY1" s="679"/>
      <c r="FLZ1" s="679"/>
      <c r="FMA1" s="679"/>
      <c r="FMB1" s="679"/>
      <c r="FMC1" s="679"/>
      <c r="FMD1" s="679"/>
      <c r="FME1" s="679"/>
      <c r="FMF1" s="679"/>
      <c r="FMG1" s="679"/>
      <c r="FMH1" s="679"/>
      <c r="FMI1" s="679"/>
      <c r="FMJ1" s="679"/>
      <c r="FMK1" s="679"/>
      <c r="FML1" s="679"/>
      <c r="FMM1" s="679"/>
      <c r="FMN1" s="679"/>
      <c r="FMO1" s="679"/>
      <c r="FMP1" s="679"/>
      <c r="FMQ1" s="679"/>
      <c r="FMR1" s="679"/>
      <c r="FMS1" s="679"/>
      <c r="FMT1" s="679"/>
      <c r="FMU1" s="679"/>
      <c r="FMV1" s="679"/>
      <c r="FMW1" s="679"/>
      <c r="FMX1" s="679"/>
      <c r="FMY1" s="679"/>
      <c r="FMZ1" s="679"/>
      <c r="FNA1" s="679"/>
      <c r="FNB1" s="679"/>
      <c r="FNC1" s="679"/>
      <c r="FND1" s="679"/>
      <c r="FNE1" s="679"/>
      <c r="FNF1" s="679"/>
      <c r="FNG1" s="679"/>
      <c r="FNH1" s="679"/>
      <c r="FNI1" s="679"/>
      <c r="FNJ1" s="679"/>
      <c r="FNK1" s="679"/>
      <c r="FNL1" s="679"/>
      <c r="FNM1" s="679"/>
      <c r="FNN1" s="679"/>
      <c r="FNO1" s="679"/>
      <c r="FNP1" s="679"/>
      <c r="FNQ1" s="679"/>
      <c r="FNR1" s="679"/>
      <c r="FNS1" s="679"/>
      <c r="FNT1" s="679"/>
      <c r="FNU1" s="679"/>
      <c r="FNV1" s="679"/>
      <c r="FNW1" s="679"/>
      <c r="FNX1" s="679"/>
      <c r="FNY1" s="679"/>
      <c r="FNZ1" s="679"/>
      <c r="FOA1" s="679"/>
      <c r="FOB1" s="679"/>
      <c r="FOC1" s="679"/>
      <c r="FOD1" s="679"/>
      <c r="FOE1" s="679"/>
      <c r="FOF1" s="679"/>
      <c r="FOG1" s="679"/>
      <c r="FOH1" s="679"/>
      <c r="FOI1" s="679"/>
      <c r="FOJ1" s="679"/>
      <c r="FOK1" s="679"/>
      <c r="FOL1" s="679"/>
      <c r="FOM1" s="679"/>
      <c r="FON1" s="679"/>
      <c r="FOO1" s="679"/>
      <c r="FOP1" s="679"/>
      <c r="FOQ1" s="679"/>
      <c r="FOR1" s="679"/>
      <c r="FOS1" s="679"/>
      <c r="FOT1" s="679"/>
      <c r="FOU1" s="679"/>
      <c r="FOV1" s="679"/>
      <c r="FOW1" s="679"/>
      <c r="FOX1" s="679"/>
      <c r="FOY1" s="679"/>
      <c r="FOZ1" s="679"/>
      <c r="FPA1" s="679"/>
      <c r="FPB1" s="679"/>
      <c r="FPC1" s="679"/>
      <c r="FPD1" s="679"/>
      <c r="FPE1" s="679"/>
      <c r="FPF1" s="679"/>
      <c r="FPG1" s="679"/>
      <c r="FPH1" s="679"/>
      <c r="FPI1" s="679"/>
      <c r="FPJ1" s="679"/>
      <c r="FPK1" s="679"/>
      <c r="FPL1" s="679"/>
      <c r="FPM1" s="679"/>
      <c r="FPN1" s="679"/>
      <c r="FPO1" s="679"/>
      <c r="FPP1" s="679"/>
      <c r="FPQ1" s="679"/>
      <c r="FPR1" s="679"/>
      <c r="FPS1" s="679"/>
      <c r="FPT1" s="679"/>
      <c r="FPU1" s="679"/>
      <c r="FPV1" s="679"/>
      <c r="FPW1" s="679"/>
      <c r="FPX1" s="679"/>
      <c r="FPY1" s="679"/>
      <c r="FPZ1" s="679"/>
      <c r="FQA1" s="679"/>
      <c r="FQB1" s="679"/>
      <c r="FQC1" s="679"/>
      <c r="FQD1" s="679"/>
      <c r="FQE1" s="679"/>
      <c r="FQF1" s="679"/>
      <c r="FQG1" s="679"/>
      <c r="FQH1" s="679"/>
      <c r="FQI1" s="679"/>
      <c r="FQJ1" s="679"/>
      <c r="FQK1" s="679"/>
      <c r="FQL1" s="679"/>
      <c r="FQM1" s="679"/>
      <c r="FQN1" s="679"/>
      <c r="FQO1" s="679"/>
      <c r="FQP1" s="679"/>
      <c r="FQQ1" s="679"/>
      <c r="FQR1" s="679"/>
      <c r="FQS1" s="679"/>
      <c r="FQT1" s="679"/>
      <c r="FQU1" s="679"/>
      <c r="FQV1" s="679"/>
      <c r="FQW1" s="679"/>
      <c r="FQX1" s="679"/>
      <c r="FQY1" s="679"/>
      <c r="FQZ1" s="679"/>
      <c r="FRA1" s="679"/>
      <c r="FRB1" s="679"/>
      <c r="FRC1" s="679"/>
      <c r="FRD1" s="679"/>
      <c r="FRE1" s="679"/>
      <c r="FRF1" s="679"/>
      <c r="FRG1" s="679"/>
      <c r="FRH1" s="679"/>
      <c r="FRI1" s="679"/>
      <c r="FRJ1" s="679"/>
      <c r="FRK1" s="679"/>
      <c r="FRL1" s="679"/>
      <c r="FRM1" s="679"/>
      <c r="FRN1" s="679"/>
      <c r="FRO1" s="679"/>
      <c r="FRP1" s="679"/>
      <c r="FRQ1" s="679"/>
      <c r="FRR1" s="679"/>
      <c r="FRS1" s="679"/>
      <c r="FRT1" s="679"/>
      <c r="FRU1" s="679"/>
      <c r="FRV1" s="679"/>
      <c r="FRW1" s="679"/>
      <c r="FRX1" s="679"/>
      <c r="FRY1" s="679"/>
      <c r="FRZ1" s="679"/>
      <c r="FSA1" s="679"/>
      <c r="FSB1" s="679"/>
      <c r="FSC1" s="679"/>
      <c r="FSD1" s="679"/>
      <c r="FSE1" s="679"/>
      <c r="FSF1" s="679"/>
      <c r="FSG1" s="679"/>
      <c r="FSH1" s="679"/>
      <c r="FSI1" s="679"/>
      <c r="FSJ1" s="679"/>
      <c r="FSK1" s="679"/>
      <c r="FSL1" s="679"/>
      <c r="FSM1" s="679"/>
      <c r="FSN1" s="679"/>
      <c r="FSO1" s="679"/>
      <c r="FSP1" s="679"/>
      <c r="FSQ1" s="679"/>
      <c r="FSR1" s="679"/>
      <c r="FSS1" s="679"/>
      <c r="FST1" s="679"/>
      <c r="FSU1" s="679"/>
      <c r="FSV1" s="679"/>
      <c r="FSW1" s="679"/>
      <c r="FSX1" s="679"/>
      <c r="FSY1" s="679"/>
      <c r="FSZ1" s="679"/>
      <c r="FTA1" s="679"/>
      <c r="FTB1" s="679"/>
      <c r="FTC1" s="679"/>
      <c r="FTD1" s="679"/>
      <c r="FTE1" s="679"/>
      <c r="FTF1" s="679"/>
      <c r="FTG1" s="679"/>
      <c r="FTH1" s="679"/>
      <c r="FTI1" s="679"/>
      <c r="FTJ1" s="679"/>
      <c r="FTK1" s="679"/>
      <c r="FTL1" s="679"/>
      <c r="FTM1" s="679"/>
      <c r="FTN1" s="679"/>
      <c r="FTO1" s="679"/>
      <c r="FTP1" s="679"/>
      <c r="FTQ1" s="679"/>
      <c r="FTR1" s="679"/>
      <c r="FTS1" s="679"/>
      <c r="FTT1" s="679"/>
      <c r="FTU1" s="679"/>
      <c r="FTV1" s="679"/>
      <c r="FTW1" s="679"/>
      <c r="FTX1" s="679"/>
      <c r="FTY1" s="679"/>
      <c r="FTZ1" s="679"/>
      <c r="FUA1" s="679"/>
      <c r="FUB1" s="679"/>
      <c r="FUC1" s="679"/>
      <c r="FUD1" s="679"/>
      <c r="FUE1" s="679"/>
      <c r="FUF1" s="679"/>
      <c r="FUG1" s="679"/>
      <c r="FUH1" s="679"/>
      <c r="FUI1" s="679"/>
      <c r="FUJ1" s="679"/>
      <c r="FUK1" s="679"/>
      <c r="FUL1" s="679"/>
      <c r="FUM1" s="679"/>
      <c r="FUN1" s="679"/>
      <c r="FUO1" s="679"/>
      <c r="FUP1" s="679"/>
      <c r="FUQ1" s="679"/>
      <c r="FUR1" s="679"/>
      <c r="FUS1" s="679"/>
      <c r="FUT1" s="679"/>
      <c r="FUU1" s="679"/>
      <c r="FUV1" s="679"/>
      <c r="FUW1" s="679"/>
      <c r="FUX1" s="679"/>
      <c r="FUY1" s="679"/>
      <c r="FUZ1" s="679"/>
      <c r="FVA1" s="679"/>
      <c r="FVB1" s="679"/>
      <c r="FVC1" s="679"/>
      <c r="FVD1" s="679"/>
      <c r="FVE1" s="679"/>
      <c r="FVF1" s="679"/>
      <c r="FVG1" s="679"/>
      <c r="FVH1" s="679"/>
      <c r="FVI1" s="679"/>
      <c r="FVJ1" s="679"/>
      <c r="FVK1" s="679"/>
      <c r="FVL1" s="679"/>
      <c r="FVM1" s="679"/>
      <c r="FVN1" s="679"/>
      <c r="FVO1" s="679"/>
      <c r="FVP1" s="679"/>
      <c r="FVQ1" s="679"/>
      <c r="FVR1" s="679"/>
      <c r="FVS1" s="679"/>
      <c r="FVT1" s="679"/>
      <c r="FVU1" s="679"/>
      <c r="FVV1" s="679"/>
      <c r="FVW1" s="679"/>
      <c r="FVX1" s="679"/>
      <c r="FVY1" s="679"/>
      <c r="FVZ1" s="679"/>
      <c r="FWA1" s="679"/>
      <c r="FWB1" s="679"/>
      <c r="FWC1" s="679"/>
      <c r="FWD1" s="679"/>
      <c r="FWE1" s="679"/>
      <c r="FWF1" s="679"/>
      <c r="FWG1" s="679"/>
      <c r="FWH1" s="679"/>
      <c r="FWI1" s="679"/>
      <c r="FWJ1" s="679"/>
      <c r="FWK1" s="679"/>
      <c r="FWL1" s="679"/>
      <c r="FWM1" s="679"/>
      <c r="FWN1" s="679"/>
      <c r="FWO1" s="679"/>
      <c r="FWP1" s="679"/>
      <c r="FWQ1" s="679"/>
      <c r="FWR1" s="679"/>
      <c r="FWS1" s="679"/>
      <c r="FWT1" s="679"/>
      <c r="FWU1" s="679"/>
      <c r="FWV1" s="679"/>
      <c r="FWW1" s="679"/>
      <c r="FWX1" s="679"/>
      <c r="FWY1" s="679"/>
      <c r="FWZ1" s="679"/>
      <c r="FXA1" s="679"/>
      <c r="FXB1" s="679"/>
      <c r="FXC1" s="679"/>
      <c r="FXD1" s="679"/>
      <c r="FXE1" s="679"/>
      <c r="FXF1" s="679"/>
      <c r="FXG1" s="679"/>
      <c r="FXH1" s="679"/>
      <c r="FXI1" s="679"/>
      <c r="FXJ1" s="679"/>
      <c r="FXK1" s="679"/>
      <c r="FXL1" s="679"/>
      <c r="FXM1" s="679"/>
      <c r="FXN1" s="679"/>
      <c r="FXO1" s="679"/>
      <c r="FXP1" s="679"/>
      <c r="FXQ1" s="679"/>
      <c r="FXR1" s="679"/>
      <c r="FXS1" s="679"/>
      <c r="FXT1" s="679"/>
      <c r="FXU1" s="679"/>
      <c r="FXV1" s="679"/>
      <c r="FXW1" s="679"/>
      <c r="FXX1" s="679"/>
      <c r="FXY1" s="679"/>
      <c r="FXZ1" s="679"/>
      <c r="FYA1" s="679"/>
      <c r="FYB1" s="679"/>
      <c r="FYC1" s="679"/>
      <c r="FYD1" s="679"/>
      <c r="FYE1" s="679"/>
      <c r="FYF1" s="679"/>
      <c r="FYG1" s="679"/>
      <c r="FYH1" s="679"/>
      <c r="FYI1" s="679"/>
      <c r="FYJ1" s="679"/>
      <c r="FYK1" s="679"/>
      <c r="FYL1" s="679"/>
      <c r="FYM1" s="679"/>
      <c r="FYN1" s="679"/>
      <c r="FYO1" s="679"/>
      <c r="FYP1" s="679"/>
      <c r="FYQ1" s="679"/>
      <c r="FYR1" s="679"/>
      <c r="FYS1" s="679"/>
      <c r="FYT1" s="679"/>
      <c r="FYU1" s="679"/>
      <c r="FYV1" s="679"/>
      <c r="FYW1" s="679"/>
      <c r="FYX1" s="679"/>
      <c r="FYY1" s="679"/>
      <c r="FYZ1" s="679"/>
      <c r="FZA1" s="679"/>
      <c r="FZB1" s="679"/>
      <c r="FZC1" s="679"/>
      <c r="FZD1" s="679"/>
      <c r="FZE1" s="679"/>
      <c r="FZF1" s="679"/>
      <c r="FZG1" s="679"/>
      <c r="FZH1" s="679"/>
      <c r="FZI1" s="679"/>
      <c r="FZJ1" s="679"/>
      <c r="FZK1" s="679"/>
      <c r="FZL1" s="679"/>
      <c r="FZM1" s="679"/>
      <c r="FZN1" s="679"/>
      <c r="FZO1" s="679"/>
      <c r="FZP1" s="679"/>
      <c r="FZQ1" s="679"/>
      <c r="FZR1" s="679"/>
      <c r="FZS1" s="679"/>
      <c r="FZT1" s="679"/>
      <c r="FZU1" s="679"/>
      <c r="FZV1" s="679"/>
      <c r="FZW1" s="679"/>
      <c r="FZX1" s="679"/>
      <c r="FZY1" s="679"/>
      <c r="FZZ1" s="679"/>
      <c r="GAA1" s="679"/>
      <c r="GAB1" s="679"/>
      <c r="GAC1" s="679"/>
      <c r="GAD1" s="679"/>
      <c r="GAE1" s="679"/>
      <c r="GAF1" s="679"/>
      <c r="GAG1" s="679"/>
      <c r="GAH1" s="679"/>
      <c r="GAI1" s="679"/>
      <c r="GAJ1" s="679"/>
      <c r="GAK1" s="679"/>
      <c r="GAL1" s="679"/>
      <c r="GAM1" s="679"/>
      <c r="GAN1" s="679"/>
      <c r="GAO1" s="679"/>
      <c r="GAP1" s="679"/>
      <c r="GAQ1" s="679"/>
      <c r="GAR1" s="679"/>
      <c r="GAS1" s="679"/>
      <c r="GAT1" s="679"/>
      <c r="GAU1" s="679"/>
      <c r="GAV1" s="679"/>
      <c r="GAW1" s="679"/>
      <c r="GAX1" s="679"/>
      <c r="GAY1" s="679"/>
      <c r="GAZ1" s="679"/>
      <c r="GBA1" s="679"/>
      <c r="GBB1" s="679"/>
      <c r="GBC1" s="679"/>
      <c r="GBD1" s="679"/>
      <c r="GBE1" s="679"/>
      <c r="GBF1" s="679"/>
      <c r="GBG1" s="679"/>
      <c r="GBH1" s="679"/>
      <c r="GBI1" s="679"/>
      <c r="GBJ1" s="679"/>
      <c r="GBK1" s="679"/>
      <c r="GBL1" s="679"/>
      <c r="GBM1" s="679"/>
      <c r="GBN1" s="679"/>
      <c r="GBO1" s="679"/>
      <c r="GBP1" s="679"/>
      <c r="GBQ1" s="679"/>
      <c r="GBR1" s="679"/>
      <c r="GBS1" s="679"/>
      <c r="GBT1" s="679"/>
      <c r="GBU1" s="679"/>
      <c r="GBV1" s="679"/>
      <c r="GBW1" s="679"/>
      <c r="GBX1" s="679"/>
      <c r="GBY1" s="679"/>
      <c r="GBZ1" s="679"/>
      <c r="GCA1" s="679"/>
      <c r="GCB1" s="679"/>
      <c r="GCC1" s="679"/>
      <c r="GCD1" s="679"/>
      <c r="GCE1" s="679"/>
      <c r="GCF1" s="679"/>
      <c r="GCG1" s="679"/>
      <c r="GCH1" s="679"/>
      <c r="GCI1" s="679"/>
      <c r="GCJ1" s="679"/>
      <c r="GCK1" s="679"/>
      <c r="GCL1" s="679"/>
      <c r="GCM1" s="679"/>
      <c r="GCN1" s="679"/>
      <c r="GCO1" s="679"/>
      <c r="GCP1" s="679"/>
      <c r="GCQ1" s="679"/>
      <c r="GCR1" s="679"/>
      <c r="GCS1" s="679"/>
      <c r="GCT1" s="679"/>
      <c r="GCU1" s="679"/>
      <c r="GCV1" s="679"/>
      <c r="GCW1" s="679"/>
      <c r="GCX1" s="679"/>
      <c r="GCY1" s="679"/>
      <c r="GCZ1" s="679"/>
      <c r="GDA1" s="679"/>
      <c r="GDB1" s="679"/>
      <c r="GDC1" s="679"/>
      <c r="GDD1" s="679"/>
      <c r="GDE1" s="679"/>
      <c r="GDF1" s="679"/>
      <c r="GDG1" s="679"/>
      <c r="GDH1" s="679"/>
      <c r="GDI1" s="679"/>
      <c r="GDJ1" s="679"/>
      <c r="GDK1" s="679"/>
      <c r="GDL1" s="679"/>
      <c r="GDM1" s="679"/>
      <c r="GDN1" s="679"/>
      <c r="GDO1" s="679"/>
      <c r="GDP1" s="679"/>
      <c r="GDQ1" s="679"/>
      <c r="GDR1" s="679"/>
      <c r="GDS1" s="679"/>
      <c r="GDT1" s="679"/>
      <c r="GDU1" s="679"/>
      <c r="GDV1" s="679"/>
      <c r="GDW1" s="679"/>
      <c r="GDX1" s="679"/>
      <c r="GDY1" s="679"/>
      <c r="GDZ1" s="679"/>
      <c r="GEA1" s="679"/>
      <c r="GEB1" s="679"/>
      <c r="GEC1" s="679"/>
      <c r="GED1" s="679"/>
      <c r="GEE1" s="679"/>
      <c r="GEF1" s="679"/>
      <c r="GEG1" s="679"/>
      <c r="GEH1" s="679"/>
      <c r="GEI1" s="679"/>
      <c r="GEJ1" s="679"/>
      <c r="GEK1" s="679"/>
      <c r="GEL1" s="679"/>
      <c r="GEM1" s="679"/>
      <c r="GEN1" s="679"/>
      <c r="GEO1" s="679"/>
      <c r="GEP1" s="679"/>
      <c r="GEQ1" s="679"/>
      <c r="GER1" s="679"/>
      <c r="GES1" s="679"/>
      <c r="GET1" s="679"/>
      <c r="GEU1" s="679"/>
      <c r="GEV1" s="679"/>
      <c r="GEW1" s="679"/>
      <c r="GEX1" s="679"/>
      <c r="GEY1" s="679"/>
      <c r="GEZ1" s="679"/>
      <c r="GFA1" s="679"/>
      <c r="GFB1" s="679"/>
      <c r="GFC1" s="679"/>
      <c r="GFD1" s="679"/>
      <c r="GFE1" s="679"/>
      <c r="GFF1" s="679"/>
      <c r="GFG1" s="679"/>
      <c r="GFH1" s="679"/>
      <c r="GFI1" s="679"/>
      <c r="GFJ1" s="679"/>
      <c r="GFK1" s="679"/>
      <c r="GFL1" s="679"/>
      <c r="GFM1" s="679"/>
      <c r="GFN1" s="679"/>
      <c r="GFO1" s="679"/>
      <c r="GFP1" s="679"/>
      <c r="GFQ1" s="679"/>
      <c r="GFR1" s="679"/>
      <c r="GFS1" s="679"/>
      <c r="GFT1" s="679"/>
      <c r="GFU1" s="679"/>
      <c r="GFV1" s="679"/>
      <c r="GFW1" s="679"/>
      <c r="GFX1" s="679"/>
      <c r="GFY1" s="679"/>
      <c r="GFZ1" s="679"/>
      <c r="GGA1" s="679"/>
      <c r="GGB1" s="679"/>
      <c r="GGC1" s="679"/>
      <c r="GGD1" s="679"/>
      <c r="GGE1" s="679"/>
      <c r="GGF1" s="679"/>
      <c r="GGG1" s="679"/>
      <c r="GGH1" s="679"/>
      <c r="GGI1" s="679"/>
      <c r="GGJ1" s="679"/>
      <c r="GGK1" s="679"/>
      <c r="GGL1" s="679"/>
      <c r="GGM1" s="679"/>
      <c r="GGN1" s="679"/>
      <c r="GGO1" s="679"/>
      <c r="GGP1" s="679"/>
      <c r="GGQ1" s="679"/>
      <c r="GGR1" s="679"/>
      <c r="GGS1" s="679"/>
      <c r="GGT1" s="679"/>
      <c r="GGU1" s="679"/>
      <c r="GGV1" s="679"/>
      <c r="GGW1" s="679"/>
      <c r="GGX1" s="679"/>
      <c r="GGY1" s="679"/>
      <c r="GGZ1" s="679"/>
      <c r="GHA1" s="679"/>
      <c r="GHB1" s="679"/>
      <c r="GHC1" s="679"/>
      <c r="GHD1" s="679"/>
      <c r="GHE1" s="679"/>
      <c r="GHF1" s="679"/>
      <c r="GHG1" s="679"/>
      <c r="GHH1" s="679"/>
      <c r="GHI1" s="679"/>
      <c r="GHJ1" s="679"/>
      <c r="GHK1" s="679"/>
      <c r="GHL1" s="679"/>
      <c r="GHM1" s="679"/>
      <c r="GHN1" s="679"/>
      <c r="GHO1" s="679"/>
      <c r="GHP1" s="679"/>
      <c r="GHQ1" s="679"/>
      <c r="GHR1" s="679"/>
      <c r="GHS1" s="679"/>
      <c r="GHT1" s="679"/>
      <c r="GHU1" s="679"/>
      <c r="GHV1" s="679"/>
      <c r="GHW1" s="679"/>
      <c r="GHX1" s="679"/>
      <c r="GHY1" s="679"/>
      <c r="GHZ1" s="679"/>
      <c r="GIA1" s="679"/>
      <c r="GIB1" s="679"/>
      <c r="GIC1" s="679"/>
      <c r="GID1" s="679"/>
      <c r="GIE1" s="679"/>
      <c r="GIF1" s="679"/>
      <c r="GIG1" s="679"/>
      <c r="GIH1" s="679"/>
      <c r="GII1" s="679"/>
      <c r="GIJ1" s="679"/>
      <c r="GIK1" s="679"/>
      <c r="GIL1" s="679"/>
      <c r="GIM1" s="679"/>
      <c r="GIN1" s="679"/>
      <c r="GIO1" s="679"/>
      <c r="GIP1" s="679"/>
      <c r="GIQ1" s="679"/>
      <c r="GIR1" s="679"/>
      <c r="GIS1" s="679"/>
      <c r="GIT1" s="679"/>
      <c r="GIU1" s="679"/>
      <c r="GIV1" s="679"/>
      <c r="GIW1" s="679"/>
      <c r="GIX1" s="679"/>
      <c r="GIY1" s="679"/>
      <c r="GIZ1" s="679"/>
      <c r="GJA1" s="679"/>
      <c r="GJB1" s="679"/>
      <c r="GJC1" s="679"/>
      <c r="GJD1" s="679"/>
      <c r="GJE1" s="679"/>
      <c r="GJF1" s="679"/>
      <c r="GJG1" s="679"/>
      <c r="GJH1" s="679"/>
      <c r="GJI1" s="679"/>
      <c r="GJJ1" s="679"/>
      <c r="GJK1" s="679"/>
      <c r="GJL1" s="679"/>
      <c r="GJM1" s="679"/>
      <c r="GJN1" s="679"/>
      <c r="GJO1" s="679"/>
      <c r="GJP1" s="679"/>
      <c r="GJQ1" s="679"/>
      <c r="GJR1" s="679"/>
      <c r="GJS1" s="679"/>
      <c r="GJT1" s="679"/>
      <c r="GJU1" s="679"/>
      <c r="GJV1" s="679"/>
      <c r="GJW1" s="679"/>
      <c r="GJX1" s="679"/>
      <c r="GJY1" s="679"/>
      <c r="GJZ1" s="679"/>
      <c r="GKA1" s="679"/>
      <c r="GKB1" s="679"/>
      <c r="GKC1" s="679"/>
      <c r="GKD1" s="679"/>
      <c r="GKE1" s="679"/>
      <c r="GKF1" s="679"/>
      <c r="GKG1" s="679"/>
      <c r="GKH1" s="679"/>
      <c r="GKI1" s="679"/>
      <c r="GKJ1" s="679"/>
      <c r="GKK1" s="679"/>
      <c r="GKL1" s="679"/>
      <c r="GKM1" s="679"/>
      <c r="GKN1" s="679"/>
      <c r="GKO1" s="679"/>
      <c r="GKP1" s="679"/>
      <c r="GKQ1" s="679"/>
      <c r="GKR1" s="679"/>
      <c r="GKS1" s="679"/>
      <c r="GKT1" s="679"/>
      <c r="GKU1" s="679"/>
      <c r="GKV1" s="679"/>
      <c r="GKW1" s="679"/>
      <c r="GKX1" s="679"/>
      <c r="GKY1" s="679"/>
      <c r="GKZ1" s="679"/>
      <c r="GLA1" s="679"/>
      <c r="GLB1" s="679"/>
      <c r="GLC1" s="679"/>
      <c r="GLD1" s="679"/>
      <c r="GLE1" s="679"/>
      <c r="GLF1" s="679"/>
      <c r="GLG1" s="679"/>
      <c r="GLH1" s="679"/>
      <c r="GLI1" s="679"/>
      <c r="GLJ1" s="679"/>
      <c r="GLK1" s="679"/>
      <c r="GLL1" s="679"/>
      <c r="GLM1" s="679"/>
      <c r="GLN1" s="679"/>
      <c r="GLO1" s="679"/>
      <c r="GLP1" s="679"/>
      <c r="GLQ1" s="679"/>
      <c r="GLR1" s="679"/>
      <c r="GLS1" s="679"/>
      <c r="GLT1" s="679"/>
      <c r="GLU1" s="679"/>
      <c r="GLV1" s="679"/>
      <c r="GLW1" s="679"/>
      <c r="GLX1" s="679"/>
      <c r="GLY1" s="679"/>
      <c r="GLZ1" s="679"/>
      <c r="GMA1" s="679"/>
      <c r="GMB1" s="679"/>
      <c r="GMC1" s="679"/>
      <c r="GMD1" s="679"/>
      <c r="GME1" s="679"/>
      <c r="GMF1" s="679"/>
      <c r="GMG1" s="679"/>
      <c r="GMH1" s="679"/>
      <c r="GMI1" s="679"/>
      <c r="GMJ1" s="679"/>
      <c r="GMK1" s="679"/>
      <c r="GML1" s="679"/>
      <c r="GMM1" s="679"/>
      <c r="GMN1" s="679"/>
      <c r="GMO1" s="679"/>
      <c r="GMP1" s="679"/>
      <c r="GMQ1" s="679"/>
      <c r="GMR1" s="679"/>
      <c r="GMS1" s="679"/>
      <c r="GMT1" s="679"/>
      <c r="GMU1" s="679"/>
      <c r="GMV1" s="679"/>
      <c r="GMW1" s="679"/>
      <c r="GMX1" s="679"/>
      <c r="GMY1" s="679"/>
      <c r="GMZ1" s="679"/>
      <c r="GNA1" s="679"/>
      <c r="GNB1" s="679"/>
      <c r="GNC1" s="679"/>
      <c r="GND1" s="679"/>
      <c r="GNE1" s="679"/>
      <c r="GNF1" s="679"/>
      <c r="GNG1" s="679"/>
      <c r="GNH1" s="679"/>
      <c r="GNI1" s="679"/>
      <c r="GNJ1" s="679"/>
      <c r="GNK1" s="679"/>
      <c r="GNL1" s="679"/>
      <c r="GNM1" s="679"/>
      <c r="GNN1" s="679"/>
      <c r="GNO1" s="679"/>
      <c r="GNP1" s="679"/>
      <c r="GNQ1" s="679"/>
      <c r="GNR1" s="679"/>
      <c r="GNS1" s="679"/>
      <c r="GNT1" s="679"/>
      <c r="GNU1" s="679"/>
      <c r="GNV1" s="679"/>
      <c r="GNW1" s="679"/>
      <c r="GNX1" s="679"/>
      <c r="GNY1" s="679"/>
      <c r="GNZ1" s="679"/>
      <c r="GOA1" s="679"/>
      <c r="GOB1" s="679"/>
      <c r="GOC1" s="679"/>
      <c r="GOD1" s="679"/>
      <c r="GOE1" s="679"/>
      <c r="GOF1" s="679"/>
      <c r="GOG1" s="679"/>
      <c r="GOH1" s="679"/>
      <c r="GOI1" s="679"/>
      <c r="GOJ1" s="679"/>
      <c r="GOK1" s="679"/>
      <c r="GOL1" s="679"/>
      <c r="GOM1" s="679"/>
      <c r="GON1" s="679"/>
      <c r="GOO1" s="679"/>
      <c r="GOP1" s="679"/>
      <c r="GOQ1" s="679"/>
      <c r="GOR1" s="679"/>
      <c r="GOS1" s="679"/>
      <c r="GOT1" s="679"/>
      <c r="GOU1" s="679"/>
      <c r="GOV1" s="679"/>
      <c r="GOW1" s="679"/>
      <c r="GOX1" s="679"/>
      <c r="GOY1" s="679"/>
      <c r="GOZ1" s="679"/>
      <c r="GPA1" s="679"/>
      <c r="GPB1" s="679"/>
      <c r="GPC1" s="679"/>
      <c r="GPD1" s="679"/>
      <c r="GPE1" s="679"/>
      <c r="GPF1" s="679"/>
      <c r="GPG1" s="679"/>
      <c r="GPH1" s="679"/>
      <c r="GPI1" s="679"/>
      <c r="GPJ1" s="679"/>
      <c r="GPK1" s="679"/>
      <c r="GPL1" s="679"/>
      <c r="GPM1" s="679"/>
      <c r="GPN1" s="679"/>
      <c r="GPO1" s="679"/>
      <c r="GPP1" s="679"/>
      <c r="GPQ1" s="679"/>
      <c r="GPR1" s="679"/>
      <c r="GPS1" s="679"/>
      <c r="GPT1" s="679"/>
      <c r="GPU1" s="679"/>
      <c r="GPV1" s="679"/>
      <c r="GPW1" s="679"/>
      <c r="GPX1" s="679"/>
      <c r="GPY1" s="679"/>
      <c r="GPZ1" s="679"/>
      <c r="GQA1" s="679"/>
      <c r="GQB1" s="679"/>
      <c r="GQC1" s="679"/>
      <c r="GQD1" s="679"/>
      <c r="GQE1" s="679"/>
      <c r="GQF1" s="679"/>
      <c r="GQG1" s="679"/>
      <c r="GQH1" s="679"/>
      <c r="GQI1" s="679"/>
      <c r="GQJ1" s="679"/>
      <c r="GQK1" s="679"/>
      <c r="GQL1" s="679"/>
      <c r="GQM1" s="679"/>
      <c r="GQN1" s="679"/>
      <c r="GQO1" s="679"/>
      <c r="GQP1" s="679"/>
      <c r="GQQ1" s="679"/>
      <c r="GQR1" s="679"/>
      <c r="GQS1" s="679"/>
      <c r="GQT1" s="679"/>
      <c r="GQU1" s="679"/>
      <c r="GQV1" s="679"/>
      <c r="GQW1" s="679"/>
      <c r="GQX1" s="679"/>
      <c r="GQY1" s="679"/>
      <c r="GQZ1" s="679"/>
      <c r="GRA1" s="679"/>
      <c r="GRB1" s="679"/>
      <c r="GRC1" s="679"/>
      <c r="GRD1" s="679"/>
      <c r="GRE1" s="679"/>
      <c r="GRF1" s="679"/>
      <c r="GRG1" s="679"/>
      <c r="GRH1" s="679"/>
      <c r="GRI1" s="679"/>
      <c r="GRJ1" s="679"/>
      <c r="GRK1" s="679"/>
      <c r="GRL1" s="679"/>
      <c r="GRM1" s="679"/>
      <c r="GRN1" s="679"/>
      <c r="GRO1" s="679"/>
      <c r="GRP1" s="679"/>
      <c r="GRQ1" s="679"/>
      <c r="GRR1" s="679"/>
      <c r="GRS1" s="679"/>
      <c r="GRT1" s="679"/>
      <c r="GRU1" s="679"/>
      <c r="GRV1" s="679"/>
      <c r="GRW1" s="679"/>
      <c r="GRX1" s="679"/>
      <c r="GRY1" s="679"/>
      <c r="GRZ1" s="679"/>
      <c r="GSA1" s="679"/>
      <c r="GSB1" s="679"/>
      <c r="GSC1" s="679"/>
      <c r="GSD1" s="679"/>
      <c r="GSE1" s="679"/>
      <c r="GSF1" s="679"/>
      <c r="GSG1" s="679"/>
      <c r="GSH1" s="679"/>
      <c r="GSI1" s="679"/>
      <c r="GSJ1" s="679"/>
      <c r="GSK1" s="679"/>
      <c r="GSL1" s="679"/>
      <c r="GSM1" s="679"/>
      <c r="GSN1" s="679"/>
      <c r="GSO1" s="679"/>
      <c r="GSP1" s="679"/>
      <c r="GSQ1" s="679"/>
      <c r="GSR1" s="679"/>
      <c r="GSS1" s="679"/>
      <c r="GST1" s="679"/>
      <c r="GSU1" s="679"/>
      <c r="GSV1" s="679"/>
      <c r="GSW1" s="679"/>
      <c r="GSX1" s="679"/>
      <c r="GSY1" s="679"/>
      <c r="GSZ1" s="679"/>
      <c r="GTA1" s="679"/>
      <c r="GTB1" s="679"/>
      <c r="GTC1" s="679"/>
      <c r="GTD1" s="679"/>
      <c r="GTE1" s="679"/>
      <c r="GTF1" s="679"/>
      <c r="GTG1" s="679"/>
      <c r="GTH1" s="679"/>
      <c r="GTI1" s="679"/>
      <c r="GTJ1" s="679"/>
      <c r="GTK1" s="679"/>
      <c r="GTL1" s="679"/>
      <c r="GTM1" s="679"/>
      <c r="GTN1" s="679"/>
      <c r="GTO1" s="679"/>
      <c r="GTP1" s="679"/>
      <c r="GTQ1" s="679"/>
      <c r="GTR1" s="679"/>
      <c r="GTS1" s="679"/>
      <c r="GTT1" s="679"/>
      <c r="GTU1" s="679"/>
      <c r="GTV1" s="679"/>
      <c r="GTW1" s="679"/>
      <c r="GTX1" s="679"/>
      <c r="GTY1" s="679"/>
      <c r="GTZ1" s="679"/>
      <c r="GUA1" s="679"/>
      <c r="GUB1" s="679"/>
      <c r="GUC1" s="679"/>
      <c r="GUD1" s="679"/>
      <c r="GUE1" s="679"/>
      <c r="GUF1" s="679"/>
      <c r="GUG1" s="679"/>
      <c r="GUH1" s="679"/>
      <c r="GUI1" s="679"/>
      <c r="GUJ1" s="679"/>
      <c r="GUK1" s="679"/>
      <c r="GUL1" s="679"/>
      <c r="GUM1" s="679"/>
      <c r="GUN1" s="679"/>
      <c r="GUO1" s="679"/>
      <c r="GUP1" s="679"/>
      <c r="GUQ1" s="679"/>
      <c r="GUR1" s="679"/>
      <c r="GUS1" s="679"/>
      <c r="GUT1" s="679"/>
      <c r="GUU1" s="679"/>
      <c r="GUV1" s="679"/>
      <c r="GUW1" s="679"/>
      <c r="GUX1" s="679"/>
      <c r="GUY1" s="679"/>
      <c r="GUZ1" s="679"/>
      <c r="GVA1" s="679"/>
      <c r="GVB1" s="679"/>
      <c r="GVC1" s="679"/>
      <c r="GVD1" s="679"/>
      <c r="GVE1" s="679"/>
      <c r="GVF1" s="679"/>
      <c r="GVG1" s="679"/>
      <c r="GVH1" s="679"/>
      <c r="GVI1" s="679"/>
      <c r="GVJ1" s="679"/>
      <c r="GVK1" s="679"/>
      <c r="GVL1" s="679"/>
      <c r="GVM1" s="679"/>
      <c r="GVN1" s="679"/>
      <c r="GVO1" s="679"/>
      <c r="GVP1" s="679"/>
      <c r="GVQ1" s="679"/>
      <c r="GVR1" s="679"/>
      <c r="GVS1" s="679"/>
      <c r="GVT1" s="679"/>
      <c r="GVU1" s="679"/>
      <c r="GVV1" s="679"/>
      <c r="GVW1" s="679"/>
      <c r="GVX1" s="679"/>
      <c r="GVY1" s="679"/>
      <c r="GVZ1" s="679"/>
      <c r="GWA1" s="679"/>
      <c r="GWB1" s="679"/>
      <c r="GWC1" s="679"/>
      <c r="GWD1" s="679"/>
      <c r="GWE1" s="679"/>
      <c r="GWF1" s="679"/>
      <c r="GWG1" s="679"/>
      <c r="GWH1" s="679"/>
      <c r="GWI1" s="679"/>
      <c r="GWJ1" s="679"/>
      <c r="GWK1" s="679"/>
      <c r="GWL1" s="679"/>
      <c r="GWM1" s="679"/>
      <c r="GWN1" s="679"/>
      <c r="GWO1" s="679"/>
      <c r="GWP1" s="679"/>
      <c r="GWQ1" s="679"/>
      <c r="GWR1" s="679"/>
      <c r="GWS1" s="679"/>
      <c r="GWT1" s="679"/>
      <c r="GWU1" s="679"/>
      <c r="GWV1" s="679"/>
      <c r="GWW1" s="679"/>
      <c r="GWX1" s="679"/>
      <c r="GWY1" s="679"/>
      <c r="GWZ1" s="679"/>
      <c r="GXA1" s="679"/>
      <c r="GXB1" s="679"/>
      <c r="GXC1" s="679"/>
      <c r="GXD1" s="679"/>
      <c r="GXE1" s="679"/>
      <c r="GXF1" s="679"/>
      <c r="GXG1" s="679"/>
      <c r="GXH1" s="679"/>
      <c r="GXI1" s="679"/>
      <c r="GXJ1" s="679"/>
      <c r="GXK1" s="679"/>
      <c r="GXL1" s="679"/>
      <c r="GXM1" s="679"/>
      <c r="GXN1" s="679"/>
      <c r="GXO1" s="679"/>
      <c r="GXP1" s="679"/>
      <c r="GXQ1" s="679"/>
      <c r="GXR1" s="679"/>
      <c r="GXS1" s="679"/>
      <c r="GXT1" s="679"/>
      <c r="GXU1" s="679"/>
      <c r="GXV1" s="679"/>
      <c r="GXW1" s="679"/>
      <c r="GXX1" s="679"/>
      <c r="GXY1" s="679"/>
      <c r="GXZ1" s="679"/>
      <c r="GYA1" s="679"/>
      <c r="GYB1" s="679"/>
      <c r="GYC1" s="679"/>
      <c r="GYD1" s="679"/>
      <c r="GYE1" s="679"/>
      <c r="GYF1" s="679"/>
      <c r="GYG1" s="679"/>
      <c r="GYH1" s="679"/>
      <c r="GYI1" s="679"/>
      <c r="GYJ1" s="679"/>
      <c r="GYK1" s="679"/>
      <c r="GYL1" s="679"/>
      <c r="GYM1" s="679"/>
      <c r="GYN1" s="679"/>
      <c r="GYO1" s="679"/>
      <c r="GYP1" s="679"/>
      <c r="GYQ1" s="679"/>
      <c r="GYR1" s="679"/>
      <c r="GYS1" s="679"/>
      <c r="GYT1" s="679"/>
      <c r="GYU1" s="679"/>
      <c r="GYV1" s="679"/>
      <c r="GYW1" s="679"/>
      <c r="GYX1" s="679"/>
      <c r="GYY1" s="679"/>
      <c r="GYZ1" s="679"/>
      <c r="GZA1" s="679"/>
      <c r="GZB1" s="679"/>
      <c r="GZC1" s="679"/>
      <c r="GZD1" s="679"/>
      <c r="GZE1" s="679"/>
      <c r="GZF1" s="679"/>
      <c r="GZG1" s="679"/>
      <c r="GZH1" s="679"/>
      <c r="GZI1" s="679"/>
      <c r="GZJ1" s="679"/>
      <c r="GZK1" s="679"/>
      <c r="GZL1" s="679"/>
      <c r="GZM1" s="679"/>
      <c r="GZN1" s="679"/>
      <c r="GZO1" s="679"/>
      <c r="GZP1" s="679"/>
      <c r="GZQ1" s="679"/>
      <c r="GZR1" s="679"/>
      <c r="GZS1" s="679"/>
      <c r="GZT1" s="679"/>
      <c r="GZU1" s="679"/>
      <c r="GZV1" s="679"/>
      <c r="GZW1" s="679"/>
      <c r="GZX1" s="679"/>
      <c r="GZY1" s="679"/>
      <c r="GZZ1" s="679"/>
      <c r="HAA1" s="679"/>
      <c r="HAB1" s="679"/>
      <c r="HAC1" s="679"/>
      <c r="HAD1" s="679"/>
      <c r="HAE1" s="679"/>
      <c r="HAF1" s="679"/>
      <c r="HAG1" s="679"/>
      <c r="HAH1" s="679"/>
      <c r="HAI1" s="679"/>
      <c r="HAJ1" s="679"/>
      <c r="HAK1" s="679"/>
      <c r="HAL1" s="679"/>
      <c r="HAM1" s="679"/>
      <c r="HAN1" s="679"/>
      <c r="HAO1" s="679"/>
      <c r="HAP1" s="679"/>
      <c r="HAQ1" s="679"/>
      <c r="HAR1" s="679"/>
      <c r="HAS1" s="679"/>
      <c r="HAT1" s="679"/>
      <c r="HAU1" s="679"/>
      <c r="HAV1" s="679"/>
      <c r="HAW1" s="679"/>
      <c r="HAX1" s="679"/>
      <c r="HAY1" s="679"/>
      <c r="HAZ1" s="679"/>
      <c r="HBA1" s="679"/>
      <c r="HBB1" s="679"/>
      <c r="HBC1" s="679"/>
      <c r="HBD1" s="679"/>
      <c r="HBE1" s="679"/>
      <c r="HBF1" s="679"/>
      <c r="HBG1" s="679"/>
      <c r="HBH1" s="679"/>
      <c r="HBI1" s="679"/>
      <c r="HBJ1" s="679"/>
      <c r="HBK1" s="679"/>
      <c r="HBL1" s="679"/>
      <c r="HBM1" s="679"/>
      <c r="HBN1" s="679"/>
      <c r="HBO1" s="679"/>
      <c r="HBP1" s="679"/>
      <c r="HBQ1" s="679"/>
      <c r="HBR1" s="679"/>
      <c r="HBS1" s="679"/>
      <c r="HBT1" s="679"/>
      <c r="HBU1" s="679"/>
      <c r="HBV1" s="679"/>
      <c r="HBW1" s="679"/>
      <c r="HBX1" s="679"/>
      <c r="HBY1" s="679"/>
      <c r="HBZ1" s="679"/>
      <c r="HCA1" s="679"/>
      <c r="HCB1" s="679"/>
      <c r="HCC1" s="679"/>
      <c r="HCD1" s="679"/>
      <c r="HCE1" s="679"/>
      <c r="HCF1" s="679"/>
      <c r="HCG1" s="679"/>
      <c r="HCH1" s="679"/>
      <c r="HCI1" s="679"/>
      <c r="HCJ1" s="679"/>
      <c r="HCK1" s="679"/>
      <c r="HCL1" s="679"/>
      <c r="HCM1" s="679"/>
      <c r="HCN1" s="679"/>
      <c r="HCO1" s="679"/>
      <c r="HCP1" s="679"/>
      <c r="HCQ1" s="679"/>
      <c r="HCR1" s="679"/>
      <c r="HCS1" s="679"/>
      <c r="HCT1" s="679"/>
      <c r="HCU1" s="679"/>
      <c r="HCV1" s="679"/>
      <c r="HCW1" s="679"/>
      <c r="HCX1" s="679"/>
      <c r="HCY1" s="679"/>
      <c r="HCZ1" s="679"/>
      <c r="HDA1" s="679"/>
      <c r="HDB1" s="679"/>
      <c r="HDC1" s="679"/>
      <c r="HDD1" s="679"/>
      <c r="HDE1" s="679"/>
      <c r="HDF1" s="679"/>
      <c r="HDG1" s="679"/>
      <c r="HDH1" s="679"/>
      <c r="HDI1" s="679"/>
      <c r="HDJ1" s="679"/>
      <c r="HDK1" s="679"/>
      <c r="HDL1" s="679"/>
      <c r="HDM1" s="679"/>
      <c r="HDN1" s="679"/>
      <c r="HDO1" s="679"/>
      <c r="HDP1" s="679"/>
      <c r="HDQ1" s="679"/>
      <c r="HDR1" s="679"/>
      <c r="HDS1" s="679"/>
      <c r="HDT1" s="679"/>
      <c r="HDU1" s="679"/>
      <c r="HDV1" s="679"/>
      <c r="HDW1" s="679"/>
      <c r="HDX1" s="679"/>
      <c r="HDY1" s="679"/>
      <c r="HDZ1" s="679"/>
      <c r="HEA1" s="679"/>
      <c r="HEB1" s="679"/>
      <c r="HEC1" s="679"/>
      <c r="HED1" s="679"/>
      <c r="HEE1" s="679"/>
      <c r="HEF1" s="679"/>
      <c r="HEG1" s="679"/>
      <c r="HEH1" s="679"/>
      <c r="HEI1" s="679"/>
      <c r="HEJ1" s="679"/>
      <c r="HEK1" s="679"/>
      <c r="HEL1" s="679"/>
      <c r="HEM1" s="679"/>
      <c r="HEN1" s="679"/>
      <c r="HEO1" s="679"/>
      <c r="HEP1" s="679"/>
      <c r="HEQ1" s="679"/>
      <c r="HER1" s="679"/>
      <c r="HES1" s="679"/>
      <c r="HET1" s="679"/>
      <c r="HEU1" s="679"/>
      <c r="HEV1" s="679"/>
      <c r="HEW1" s="679"/>
      <c r="HEX1" s="679"/>
      <c r="HEY1" s="679"/>
      <c r="HEZ1" s="679"/>
      <c r="HFA1" s="679"/>
      <c r="HFB1" s="679"/>
      <c r="HFC1" s="679"/>
      <c r="HFD1" s="679"/>
      <c r="HFE1" s="679"/>
      <c r="HFF1" s="679"/>
      <c r="HFG1" s="679"/>
      <c r="HFH1" s="679"/>
      <c r="HFI1" s="679"/>
      <c r="HFJ1" s="679"/>
      <c r="HFK1" s="679"/>
      <c r="HFL1" s="679"/>
      <c r="HFM1" s="679"/>
      <c r="HFN1" s="679"/>
      <c r="HFO1" s="679"/>
      <c r="HFP1" s="679"/>
      <c r="HFQ1" s="679"/>
      <c r="HFR1" s="679"/>
      <c r="HFS1" s="679"/>
      <c r="HFT1" s="679"/>
      <c r="HFU1" s="679"/>
      <c r="HFV1" s="679"/>
      <c r="HFW1" s="679"/>
      <c r="HFX1" s="679"/>
      <c r="HFY1" s="679"/>
      <c r="HFZ1" s="679"/>
      <c r="HGA1" s="679"/>
      <c r="HGB1" s="679"/>
      <c r="HGC1" s="679"/>
      <c r="HGD1" s="679"/>
      <c r="HGE1" s="679"/>
      <c r="HGF1" s="679"/>
      <c r="HGG1" s="679"/>
      <c r="HGH1" s="679"/>
      <c r="HGI1" s="679"/>
      <c r="HGJ1" s="679"/>
      <c r="HGK1" s="679"/>
      <c r="HGL1" s="679"/>
      <c r="HGM1" s="679"/>
      <c r="HGN1" s="679"/>
      <c r="HGO1" s="679"/>
      <c r="HGP1" s="679"/>
      <c r="HGQ1" s="679"/>
      <c r="HGR1" s="679"/>
      <c r="HGS1" s="679"/>
      <c r="HGT1" s="679"/>
      <c r="HGU1" s="679"/>
      <c r="HGV1" s="679"/>
      <c r="HGW1" s="679"/>
      <c r="HGX1" s="679"/>
      <c r="HGY1" s="679"/>
      <c r="HGZ1" s="679"/>
      <c r="HHA1" s="679"/>
      <c r="HHB1" s="679"/>
      <c r="HHC1" s="679"/>
      <c r="HHD1" s="679"/>
      <c r="HHE1" s="679"/>
      <c r="HHF1" s="679"/>
      <c r="HHG1" s="679"/>
      <c r="HHH1" s="679"/>
      <c r="HHI1" s="679"/>
      <c r="HHJ1" s="679"/>
      <c r="HHK1" s="679"/>
      <c r="HHL1" s="679"/>
      <c r="HHM1" s="679"/>
      <c r="HHN1" s="679"/>
      <c r="HHO1" s="679"/>
      <c r="HHP1" s="679"/>
      <c r="HHQ1" s="679"/>
      <c r="HHR1" s="679"/>
      <c r="HHS1" s="679"/>
      <c r="HHT1" s="679"/>
      <c r="HHU1" s="679"/>
      <c r="HHV1" s="679"/>
      <c r="HHW1" s="679"/>
      <c r="HHX1" s="679"/>
      <c r="HHY1" s="679"/>
      <c r="HHZ1" s="679"/>
      <c r="HIA1" s="679"/>
      <c r="HIB1" s="679"/>
      <c r="HIC1" s="679"/>
      <c r="HID1" s="679"/>
      <c r="HIE1" s="679"/>
      <c r="HIF1" s="679"/>
      <c r="HIG1" s="679"/>
      <c r="HIH1" s="679"/>
      <c r="HII1" s="679"/>
      <c r="HIJ1" s="679"/>
      <c r="HIK1" s="679"/>
      <c r="HIL1" s="679"/>
      <c r="HIM1" s="679"/>
      <c r="HIN1" s="679"/>
      <c r="HIO1" s="679"/>
      <c r="HIP1" s="679"/>
      <c r="HIQ1" s="679"/>
      <c r="HIR1" s="679"/>
      <c r="HIS1" s="679"/>
      <c r="HIT1" s="679"/>
      <c r="HIU1" s="679"/>
      <c r="HIV1" s="679"/>
      <c r="HIW1" s="679"/>
      <c r="HIX1" s="679"/>
      <c r="HIY1" s="679"/>
      <c r="HIZ1" s="679"/>
      <c r="HJA1" s="679"/>
      <c r="HJB1" s="679"/>
      <c r="HJC1" s="679"/>
      <c r="HJD1" s="679"/>
      <c r="HJE1" s="679"/>
      <c r="HJF1" s="679"/>
      <c r="HJG1" s="679"/>
      <c r="HJH1" s="679"/>
      <c r="HJI1" s="679"/>
      <c r="HJJ1" s="679"/>
      <c r="HJK1" s="679"/>
      <c r="HJL1" s="679"/>
      <c r="HJM1" s="679"/>
      <c r="HJN1" s="679"/>
      <c r="HJO1" s="679"/>
      <c r="HJP1" s="679"/>
      <c r="HJQ1" s="679"/>
      <c r="HJR1" s="679"/>
      <c r="HJS1" s="679"/>
      <c r="HJT1" s="679"/>
      <c r="HJU1" s="679"/>
      <c r="HJV1" s="679"/>
      <c r="HJW1" s="679"/>
      <c r="HJX1" s="679"/>
      <c r="HJY1" s="679"/>
      <c r="HJZ1" s="679"/>
      <c r="HKA1" s="679"/>
      <c r="HKB1" s="679"/>
      <c r="HKC1" s="679"/>
      <c r="HKD1" s="679"/>
      <c r="HKE1" s="679"/>
      <c r="HKF1" s="679"/>
      <c r="HKG1" s="679"/>
      <c r="HKH1" s="679"/>
      <c r="HKI1" s="679"/>
      <c r="HKJ1" s="679"/>
      <c r="HKK1" s="679"/>
      <c r="HKL1" s="679"/>
      <c r="HKM1" s="679"/>
      <c r="HKN1" s="679"/>
      <c r="HKO1" s="679"/>
      <c r="HKP1" s="679"/>
      <c r="HKQ1" s="679"/>
      <c r="HKR1" s="679"/>
      <c r="HKS1" s="679"/>
      <c r="HKT1" s="679"/>
      <c r="HKU1" s="679"/>
      <c r="HKV1" s="679"/>
      <c r="HKW1" s="679"/>
      <c r="HKX1" s="679"/>
      <c r="HKY1" s="679"/>
      <c r="HKZ1" s="679"/>
      <c r="HLA1" s="679"/>
      <c r="HLB1" s="679"/>
      <c r="HLC1" s="679"/>
      <c r="HLD1" s="679"/>
      <c r="HLE1" s="679"/>
      <c r="HLF1" s="679"/>
      <c r="HLG1" s="679"/>
      <c r="HLH1" s="679"/>
      <c r="HLI1" s="679"/>
      <c r="HLJ1" s="679"/>
      <c r="HLK1" s="679"/>
      <c r="HLL1" s="679"/>
      <c r="HLM1" s="679"/>
      <c r="HLN1" s="679"/>
      <c r="HLO1" s="679"/>
      <c r="HLP1" s="679"/>
      <c r="HLQ1" s="679"/>
      <c r="HLR1" s="679"/>
      <c r="HLS1" s="679"/>
      <c r="HLT1" s="679"/>
      <c r="HLU1" s="679"/>
      <c r="HLV1" s="679"/>
      <c r="HLW1" s="679"/>
      <c r="HLX1" s="679"/>
      <c r="HLY1" s="679"/>
      <c r="HLZ1" s="679"/>
      <c r="HMA1" s="679"/>
      <c r="HMB1" s="679"/>
      <c r="HMC1" s="679"/>
      <c r="HMD1" s="679"/>
      <c r="HME1" s="679"/>
      <c r="HMF1" s="679"/>
      <c r="HMG1" s="679"/>
      <c r="HMH1" s="679"/>
      <c r="HMI1" s="679"/>
      <c r="HMJ1" s="679"/>
      <c r="HMK1" s="679"/>
      <c r="HML1" s="679"/>
      <c r="HMM1" s="679"/>
      <c r="HMN1" s="679"/>
      <c r="HMO1" s="679"/>
      <c r="HMP1" s="679"/>
      <c r="HMQ1" s="679"/>
      <c r="HMR1" s="679"/>
      <c r="HMS1" s="679"/>
      <c r="HMT1" s="679"/>
      <c r="HMU1" s="679"/>
      <c r="HMV1" s="679"/>
      <c r="HMW1" s="679"/>
      <c r="HMX1" s="679"/>
      <c r="HMY1" s="679"/>
      <c r="HMZ1" s="679"/>
      <c r="HNA1" s="679"/>
      <c r="HNB1" s="679"/>
      <c r="HNC1" s="679"/>
      <c r="HND1" s="679"/>
      <c r="HNE1" s="679"/>
      <c r="HNF1" s="679"/>
      <c r="HNG1" s="679"/>
      <c r="HNH1" s="679"/>
      <c r="HNI1" s="679"/>
      <c r="HNJ1" s="679"/>
      <c r="HNK1" s="679"/>
      <c r="HNL1" s="679"/>
      <c r="HNM1" s="679"/>
      <c r="HNN1" s="679"/>
      <c r="HNO1" s="679"/>
      <c r="HNP1" s="679"/>
      <c r="HNQ1" s="679"/>
      <c r="HNR1" s="679"/>
      <c r="HNS1" s="679"/>
      <c r="HNT1" s="679"/>
      <c r="HNU1" s="679"/>
      <c r="HNV1" s="679"/>
      <c r="HNW1" s="679"/>
      <c r="HNX1" s="679"/>
      <c r="HNY1" s="679"/>
      <c r="HNZ1" s="679"/>
      <c r="HOA1" s="679"/>
      <c r="HOB1" s="679"/>
      <c r="HOC1" s="679"/>
      <c r="HOD1" s="679"/>
      <c r="HOE1" s="679"/>
      <c r="HOF1" s="679"/>
      <c r="HOG1" s="679"/>
      <c r="HOH1" s="679"/>
      <c r="HOI1" s="679"/>
      <c r="HOJ1" s="679"/>
      <c r="HOK1" s="679"/>
      <c r="HOL1" s="679"/>
      <c r="HOM1" s="679"/>
      <c r="HON1" s="679"/>
      <c r="HOO1" s="679"/>
      <c r="HOP1" s="679"/>
      <c r="HOQ1" s="679"/>
      <c r="HOR1" s="679"/>
      <c r="HOS1" s="679"/>
      <c r="HOT1" s="679"/>
      <c r="HOU1" s="679"/>
      <c r="HOV1" s="679"/>
      <c r="HOW1" s="679"/>
      <c r="HOX1" s="679"/>
      <c r="HOY1" s="679"/>
      <c r="HOZ1" s="679"/>
      <c r="HPA1" s="679"/>
      <c r="HPB1" s="679"/>
      <c r="HPC1" s="679"/>
      <c r="HPD1" s="679"/>
      <c r="HPE1" s="679"/>
      <c r="HPF1" s="679"/>
      <c r="HPG1" s="679"/>
      <c r="HPH1" s="679"/>
      <c r="HPI1" s="679"/>
      <c r="HPJ1" s="679"/>
      <c r="HPK1" s="679"/>
      <c r="HPL1" s="679"/>
      <c r="HPM1" s="679"/>
      <c r="HPN1" s="679"/>
      <c r="HPO1" s="679"/>
      <c r="HPP1" s="679"/>
      <c r="HPQ1" s="679"/>
      <c r="HPR1" s="679"/>
      <c r="HPS1" s="679"/>
      <c r="HPT1" s="679"/>
      <c r="HPU1" s="679"/>
      <c r="HPV1" s="679"/>
      <c r="HPW1" s="679"/>
      <c r="HPX1" s="679"/>
      <c r="HPY1" s="679"/>
      <c r="HPZ1" s="679"/>
      <c r="HQA1" s="679"/>
      <c r="HQB1" s="679"/>
      <c r="HQC1" s="679"/>
      <c r="HQD1" s="679"/>
      <c r="HQE1" s="679"/>
      <c r="HQF1" s="679"/>
      <c r="HQG1" s="679"/>
      <c r="HQH1" s="679"/>
      <c r="HQI1" s="679"/>
      <c r="HQJ1" s="679"/>
      <c r="HQK1" s="679"/>
      <c r="HQL1" s="679"/>
      <c r="HQM1" s="679"/>
      <c r="HQN1" s="679"/>
      <c r="HQO1" s="679"/>
      <c r="HQP1" s="679"/>
      <c r="HQQ1" s="679"/>
      <c r="HQR1" s="679"/>
      <c r="HQS1" s="679"/>
      <c r="HQT1" s="679"/>
      <c r="HQU1" s="679"/>
      <c r="HQV1" s="679"/>
      <c r="HQW1" s="679"/>
      <c r="HQX1" s="679"/>
      <c r="HQY1" s="679"/>
      <c r="HQZ1" s="679"/>
      <c r="HRA1" s="679"/>
      <c r="HRB1" s="679"/>
      <c r="HRC1" s="679"/>
      <c r="HRD1" s="679"/>
      <c r="HRE1" s="679"/>
      <c r="HRF1" s="679"/>
      <c r="HRG1" s="679"/>
      <c r="HRH1" s="679"/>
      <c r="HRI1" s="679"/>
      <c r="HRJ1" s="679"/>
      <c r="HRK1" s="679"/>
      <c r="HRL1" s="679"/>
      <c r="HRM1" s="679"/>
      <c r="HRN1" s="679"/>
      <c r="HRO1" s="679"/>
      <c r="HRP1" s="679"/>
      <c r="HRQ1" s="679"/>
      <c r="HRR1" s="679"/>
      <c r="HRS1" s="679"/>
      <c r="HRT1" s="679"/>
      <c r="HRU1" s="679"/>
      <c r="HRV1" s="679"/>
      <c r="HRW1" s="679"/>
      <c r="HRX1" s="679"/>
      <c r="HRY1" s="679"/>
      <c r="HRZ1" s="679"/>
      <c r="HSA1" s="679"/>
      <c r="HSB1" s="679"/>
      <c r="HSC1" s="679"/>
      <c r="HSD1" s="679"/>
      <c r="HSE1" s="679"/>
      <c r="HSF1" s="679"/>
      <c r="HSG1" s="679"/>
      <c r="HSH1" s="679"/>
      <c r="HSI1" s="679"/>
      <c r="HSJ1" s="679"/>
      <c r="HSK1" s="679"/>
      <c r="HSL1" s="679"/>
      <c r="HSM1" s="679"/>
      <c r="HSN1" s="679"/>
      <c r="HSO1" s="679"/>
      <c r="HSP1" s="679"/>
      <c r="HSQ1" s="679"/>
      <c r="HSR1" s="679"/>
      <c r="HSS1" s="679"/>
      <c r="HST1" s="679"/>
      <c r="HSU1" s="679"/>
      <c r="HSV1" s="679"/>
      <c r="HSW1" s="679"/>
      <c r="HSX1" s="679"/>
      <c r="HSY1" s="679"/>
      <c r="HSZ1" s="679"/>
      <c r="HTA1" s="679"/>
      <c r="HTB1" s="679"/>
      <c r="HTC1" s="679"/>
      <c r="HTD1" s="679"/>
      <c r="HTE1" s="679"/>
      <c r="HTF1" s="679"/>
      <c r="HTG1" s="679"/>
      <c r="HTH1" s="679"/>
      <c r="HTI1" s="679"/>
      <c r="HTJ1" s="679"/>
      <c r="HTK1" s="679"/>
      <c r="HTL1" s="679"/>
      <c r="HTM1" s="679"/>
      <c r="HTN1" s="679"/>
      <c r="HTO1" s="679"/>
      <c r="HTP1" s="679"/>
      <c r="HTQ1" s="679"/>
      <c r="HTR1" s="679"/>
      <c r="HTS1" s="679"/>
      <c r="HTT1" s="679"/>
      <c r="HTU1" s="679"/>
      <c r="HTV1" s="679"/>
      <c r="HTW1" s="679"/>
      <c r="HTX1" s="679"/>
      <c r="HTY1" s="679"/>
      <c r="HTZ1" s="679"/>
      <c r="HUA1" s="679"/>
      <c r="HUB1" s="679"/>
      <c r="HUC1" s="679"/>
      <c r="HUD1" s="679"/>
      <c r="HUE1" s="679"/>
      <c r="HUF1" s="679"/>
      <c r="HUG1" s="679"/>
      <c r="HUH1" s="679"/>
      <c r="HUI1" s="679"/>
      <c r="HUJ1" s="679"/>
      <c r="HUK1" s="679"/>
      <c r="HUL1" s="679"/>
      <c r="HUM1" s="679"/>
      <c r="HUN1" s="679"/>
      <c r="HUO1" s="679"/>
      <c r="HUP1" s="679"/>
      <c r="HUQ1" s="679"/>
      <c r="HUR1" s="679"/>
      <c r="HUS1" s="679"/>
      <c r="HUT1" s="679"/>
      <c r="HUU1" s="679"/>
      <c r="HUV1" s="679"/>
      <c r="HUW1" s="679"/>
      <c r="HUX1" s="679"/>
      <c r="HUY1" s="679"/>
      <c r="HUZ1" s="679"/>
      <c r="HVA1" s="679"/>
      <c r="HVB1" s="679"/>
      <c r="HVC1" s="679"/>
      <c r="HVD1" s="679"/>
      <c r="HVE1" s="679"/>
      <c r="HVF1" s="679"/>
      <c r="HVG1" s="679"/>
      <c r="HVH1" s="679"/>
      <c r="HVI1" s="679"/>
      <c r="HVJ1" s="679"/>
      <c r="HVK1" s="679"/>
      <c r="HVL1" s="679"/>
      <c r="HVM1" s="679"/>
      <c r="HVN1" s="679"/>
      <c r="HVO1" s="679"/>
      <c r="HVP1" s="679"/>
      <c r="HVQ1" s="679"/>
      <c r="HVR1" s="679"/>
      <c r="HVS1" s="679"/>
      <c r="HVT1" s="679"/>
      <c r="HVU1" s="679"/>
      <c r="HVV1" s="679"/>
      <c r="HVW1" s="679"/>
      <c r="HVX1" s="679"/>
      <c r="HVY1" s="679"/>
      <c r="HVZ1" s="679"/>
      <c r="HWA1" s="679"/>
      <c r="HWB1" s="679"/>
      <c r="HWC1" s="679"/>
      <c r="HWD1" s="679"/>
      <c r="HWE1" s="679"/>
      <c r="HWF1" s="679"/>
      <c r="HWG1" s="679"/>
      <c r="HWH1" s="679"/>
      <c r="HWI1" s="679"/>
      <c r="HWJ1" s="679"/>
      <c r="HWK1" s="679"/>
      <c r="HWL1" s="679"/>
      <c r="HWM1" s="679"/>
      <c r="HWN1" s="679"/>
      <c r="HWO1" s="679"/>
      <c r="HWP1" s="679"/>
      <c r="HWQ1" s="679"/>
      <c r="HWR1" s="679"/>
      <c r="HWS1" s="679"/>
      <c r="HWT1" s="679"/>
      <c r="HWU1" s="679"/>
      <c r="HWV1" s="679"/>
      <c r="HWW1" s="679"/>
      <c r="HWX1" s="679"/>
      <c r="HWY1" s="679"/>
      <c r="HWZ1" s="679"/>
      <c r="HXA1" s="679"/>
      <c r="HXB1" s="679"/>
      <c r="HXC1" s="679"/>
      <c r="HXD1" s="679"/>
      <c r="HXE1" s="679"/>
      <c r="HXF1" s="679"/>
      <c r="HXG1" s="679"/>
      <c r="HXH1" s="679"/>
      <c r="HXI1" s="679"/>
      <c r="HXJ1" s="679"/>
      <c r="HXK1" s="679"/>
      <c r="HXL1" s="679"/>
      <c r="HXM1" s="679"/>
      <c r="HXN1" s="679"/>
      <c r="HXO1" s="679"/>
      <c r="HXP1" s="679"/>
      <c r="HXQ1" s="679"/>
      <c r="HXR1" s="679"/>
      <c r="HXS1" s="679"/>
      <c r="HXT1" s="679"/>
      <c r="HXU1" s="679"/>
      <c r="HXV1" s="679"/>
      <c r="HXW1" s="679"/>
      <c r="HXX1" s="679"/>
      <c r="HXY1" s="679"/>
      <c r="HXZ1" s="679"/>
      <c r="HYA1" s="679"/>
      <c r="HYB1" s="679"/>
      <c r="HYC1" s="679"/>
      <c r="HYD1" s="679"/>
      <c r="HYE1" s="679"/>
      <c r="HYF1" s="679"/>
      <c r="HYG1" s="679"/>
      <c r="HYH1" s="679"/>
      <c r="HYI1" s="679"/>
      <c r="HYJ1" s="679"/>
      <c r="HYK1" s="679"/>
      <c r="HYL1" s="679"/>
      <c r="HYM1" s="679"/>
      <c r="HYN1" s="679"/>
      <c r="HYO1" s="679"/>
      <c r="HYP1" s="679"/>
      <c r="HYQ1" s="679"/>
      <c r="HYR1" s="679"/>
      <c r="HYS1" s="679"/>
      <c r="HYT1" s="679"/>
      <c r="HYU1" s="679"/>
      <c r="HYV1" s="679"/>
      <c r="HYW1" s="679"/>
      <c r="HYX1" s="679"/>
      <c r="HYY1" s="679"/>
      <c r="HYZ1" s="679"/>
      <c r="HZA1" s="679"/>
      <c r="HZB1" s="679"/>
      <c r="HZC1" s="679"/>
      <c r="HZD1" s="679"/>
      <c r="HZE1" s="679"/>
      <c r="HZF1" s="679"/>
      <c r="HZG1" s="679"/>
      <c r="HZH1" s="679"/>
      <c r="HZI1" s="679"/>
      <c r="HZJ1" s="679"/>
      <c r="HZK1" s="679"/>
      <c r="HZL1" s="679"/>
      <c r="HZM1" s="679"/>
      <c r="HZN1" s="679"/>
      <c r="HZO1" s="679"/>
      <c r="HZP1" s="679"/>
      <c r="HZQ1" s="679"/>
      <c r="HZR1" s="679"/>
      <c r="HZS1" s="679"/>
      <c r="HZT1" s="679"/>
      <c r="HZU1" s="679"/>
      <c r="HZV1" s="679"/>
      <c r="HZW1" s="679"/>
      <c r="HZX1" s="679"/>
      <c r="HZY1" s="679"/>
      <c r="HZZ1" s="679"/>
      <c r="IAA1" s="679"/>
      <c r="IAB1" s="679"/>
      <c r="IAC1" s="679"/>
      <c r="IAD1" s="679"/>
      <c r="IAE1" s="679"/>
      <c r="IAF1" s="679"/>
      <c r="IAG1" s="679"/>
      <c r="IAH1" s="679"/>
      <c r="IAI1" s="679"/>
      <c r="IAJ1" s="679"/>
      <c r="IAK1" s="679"/>
      <c r="IAL1" s="679"/>
      <c r="IAM1" s="679"/>
      <c r="IAN1" s="679"/>
      <c r="IAO1" s="679"/>
      <c r="IAP1" s="679"/>
      <c r="IAQ1" s="679"/>
      <c r="IAR1" s="679"/>
      <c r="IAS1" s="679"/>
      <c r="IAT1" s="679"/>
      <c r="IAU1" s="679"/>
      <c r="IAV1" s="679"/>
      <c r="IAW1" s="679"/>
      <c r="IAX1" s="679"/>
      <c r="IAY1" s="679"/>
      <c r="IAZ1" s="679"/>
      <c r="IBA1" s="679"/>
      <c r="IBB1" s="679"/>
      <c r="IBC1" s="679"/>
      <c r="IBD1" s="679"/>
      <c r="IBE1" s="679"/>
      <c r="IBF1" s="679"/>
      <c r="IBG1" s="679"/>
      <c r="IBH1" s="679"/>
      <c r="IBI1" s="679"/>
      <c r="IBJ1" s="679"/>
      <c r="IBK1" s="679"/>
      <c r="IBL1" s="679"/>
      <c r="IBM1" s="679"/>
      <c r="IBN1" s="679"/>
      <c r="IBO1" s="679"/>
      <c r="IBP1" s="679"/>
      <c r="IBQ1" s="679"/>
      <c r="IBR1" s="679"/>
      <c r="IBS1" s="679"/>
      <c r="IBT1" s="679"/>
      <c r="IBU1" s="679"/>
      <c r="IBV1" s="679"/>
      <c r="IBW1" s="679"/>
      <c r="IBX1" s="679"/>
      <c r="IBY1" s="679"/>
      <c r="IBZ1" s="679"/>
      <c r="ICA1" s="679"/>
      <c r="ICB1" s="679"/>
      <c r="ICC1" s="679"/>
      <c r="ICD1" s="679"/>
      <c r="ICE1" s="679"/>
      <c r="ICF1" s="679"/>
      <c r="ICG1" s="679"/>
      <c r="ICH1" s="679"/>
      <c r="ICI1" s="679"/>
      <c r="ICJ1" s="679"/>
      <c r="ICK1" s="679"/>
      <c r="ICL1" s="679"/>
      <c r="ICM1" s="679"/>
      <c r="ICN1" s="679"/>
      <c r="ICO1" s="679"/>
      <c r="ICP1" s="679"/>
      <c r="ICQ1" s="679"/>
      <c r="ICR1" s="679"/>
      <c r="ICS1" s="679"/>
      <c r="ICT1" s="679"/>
      <c r="ICU1" s="679"/>
      <c r="ICV1" s="679"/>
      <c r="ICW1" s="679"/>
      <c r="ICX1" s="679"/>
      <c r="ICY1" s="679"/>
      <c r="ICZ1" s="679"/>
      <c r="IDA1" s="679"/>
      <c r="IDB1" s="679"/>
      <c r="IDC1" s="679"/>
      <c r="IDD1" s="679"/>
      <c r="IDE1" s="679"/>
      <c r="IDF1" s="679"/>
      <c r="IDG1" s="679"/>
      <c r="IDH1" s="679"/>
      <c r="IDI1" s="679"/>
      <c r="IDJ1" s="679"/>
      <c r="IDK1" s="679"/>
      <c r="IDL1" s="679"/>
      <c r="IDM1" s="679"/>
      <c r="IDN1" s="679"/>
      <c r="IDO1" s="679"/>
      <c r="IDP1" s="679"/>
      <c r="IDQ1" s="679"/>
      <c r="IDR1" s="679"/>
      <c r="IDS1" s="679"/>
      <c r="IDT1" s="679"/>
      <c r="IDU1" s="679"/>
      <c r="IDV1" s="679"/>
      <c r="IDW1" s="679"/>
      <c r="IDX1" s="679"/>
      <c r="IDY1" s="679"/>
      <c r="IDZ1" s="679"/>
      <c r="IEA1" s="679"/>
      <c r="IEB1" s="679"/>
      <c r="IEC1" s="679"/>
      <c r="IED1" s="679"/>
      <c r="IEE1" s="679"/>
      <c r="IEF1" s="679"/>
      <c r="IEG1" s="679"/>
      <c r="IEH1" s="679"/>
      <c r="IEI1" s="679"/>
      <c r="IEJ1" s="679"/>
      <c r="IEK1" s="679"/>
      <c r="IEL1" s="679"/>
      <c r="IEM1" s="679"/>
      <c r="IEN1" s="679"/>
      <c r="IEO1" s="679"/>
      <c r="IEP1" s="679"/>
      <c r="IEQ1" s="679"/>
      <c r="IER1" s="679"/>
      <c r="IES1" s="679"/>
      <c r="IET1" s="679"/>
      <c r="IEU1" s="679"/>
      <c r="IEV1" s="679"/>
      <c r="IEW1" s="679"/>
      <c r="IEX1" s="679"/>
      <c r="IEY1" s="679"/>
      <c r="IEZ1" s="679"/>
      <c r="IFA1" s="679"/>
      <c r="IFB1" s="679"/>
      <c r="IFC1" s="679"/>
      <c r="IFD1" s="679"/>
      <c r="IFE1" s="679"/>
      <c r="IFF1" s="679"/>
      <c r="IFG1" s="679"/>
      <c r="IFH1" s="679"/>
      <c r="IFI1" s="679"/>
      <c r="IFJ1" s="679"/>
      <c r="IFK1" s="679"/>
      <c r="IFL1" s="679"/>
      <c r="IFM1" s="679"/>
      <c r="IFN1" s="679"/>
      <c r="IFO1" s="679"/>
      <c r="IFP1" s="679"/>
      <c r="IFQ1" s="679"/>
      <c r="IFR1" s="679"/>
      <c r="IFS1" s="679"/>
      <c r="IFT1" s="679"/>
      <c r="IFU1" s="679"/>
      <c r="IFV1" s="679"/>
      <c r="IFW1" s="679"/>
      <c r="IFX1" s="679"/>
      <c r="IFY1" s="679"/>
      <c r="IFZ1" s="679"/>
      <c r="IGA1" s="679"/>
      <c r="IGB1" s="679"/>
      <c r="IGC1" s="679"/>
      <c r="IGD1" s="679"/>
      <c r="IGE1" s="679"/>
      <c r="IGF1" s="679"/>
      <c r="IGG1" s="679"/>
      <c r="IGH1" s="679"/>
      <c r="IGI1" s="679"/>
      <c r="IGJ1" s="679"/>
      <c r="IGK1" s="679"/>
      <c r="IGL1" s="679"/>
      <c r="IGM1" s="679"/>
      <c r="IGN1" s="679"/>
      <c r="IGO1" s="679"/>
      <c r="IGP1" s="679"/>
      <c r="IGQ1" s="679"/>
      <c r="IGR1" s="679"/>
      <c r="IGS1" s="679"/>
      <c r="IGT1" s="679"/>
      <c r="IGU1" s="679"/>
      <c r="IGV1" s="679"/>
      <c r="IGW1" s="679"/>
      <c r="IGX1" s="679"/>
      <c r="IGY1" s="679"/>
      <c r="IGZ1" s="679"/>
      <c r="IHA1" s="679"/>
      <c r="IHB1" s="679"/>
      <c r="IHC1" s="679"/>
      <c r="IHD1" s="679"/>
      <c r="IHE1" s="679"/>
      <c r="IHF1" s="679"/>
      <c r="IHG1" s="679"/>
      <c r="IHH1" s="679"/>
      <c r="IHI1" s="679"/>
      <c r="IHJ1" s="679"/>
      <c r="IHK1" s="679"/>
      <c r="IHL1" s="679"/>
      <c r="IHM1" s="679"/>
      <c r="IHN1" s="679"/>
      <c r="IHO1" s="679"/>
      <c r="IHP1" s="679"/>
      <c r="IHQ1" s="679"/>
      <c r="IHR1" s="679"/>
      <c r="IHS1" s="679"/>
      <c r="IHT1" s="679"/>
      <c r="IHU1" s="679"/>
      <c r="IHV1" s="679"/>
      <c r="IHW1" s="679"/>
      <c r="IHX1" s="679"/>
      <c r="IHY1" s="679"/>
      <c r="IHZ1" s="679"/>
      <c r="IIA1" s="679"/>
      <c r="IIB1" s="679"/>
      <c r="IIC1" s="679"/>
      <c r="IID1" s="679"/>
      <c r="IIE1" s="679"/>
      <c r="IIF1" s="679"/>
      <c r="IIG1" s="679"/>
      <c r="IIH1" s="679"/>
      <c r="III1" s="679"/>
      <c r="IIJ1" s="679"/>
      <c r="IIK1" s="679"/>
      <c r="IIL1" s="679"/>
      <c r="IIM1" s="679"/>
      <c r="IIN1" s="679"/>
      <c r="IIO1" s="679"/>
      <c r="IIP1" s="679"/>
      <c r="IIQ1" s="679"/>
      <c r="IIR1" s="679"/>
      <c r="IIS1" s="679"/>
      <c r="IIT1" s="679"/>
      <c r="IIU1" s="679"/>
      <c r="IIV1" s="679"/>
      <c r="IIW1" s="679"/>
      <c r="IIX1" s="679"/>
      <c r="IIY1" s="679"/>
      <c r="IIZ1" s="679"/>
      <c r="IJA1" s="679"/>
      <c r="IJB1" s="679"/>
      <c r="IJC1" s="679"/>
      <c r="IJD1" s="679"/>
      <c r="IJE1" s="679"/>
      <c r="IJF1" s="679"/>
      <c r="IJG1" s="679"/>
      <c r="IJH1" s="679"/>
      <c r="IJI1" s="679"/>
      <c r="IJJ1" s="679"/>
      <c r="IJK1" s="679"/>
      <c r="IJL1" s="679"/>
      <c r="IJM1" s="679"/>
      <c r="IJN1" s="679"/>
      <c r="IJO1" s="679"/>
      <c r="IJP1" s="679"/>
      <c r="IJQ1" s="679"/>
      <c r="IJR1" s="679"/>
      <c r="IJS1" s="679"/>
      <c r="IJT1" s="679"/>
      <c r="IJU1" s="679"/>
      <c r="IJV1" s="679"/>
      <c r="IJW1" s="679"/>
      <c r="IJX1" s="679"/>
      <c r="IJY1" s="679"/>
      <c r="IJZ1" s="679"/>
      <c r="IKA1" s="679"/>
      <c r="IKB1" s="679"/>
      <c r="IKC1" s="679"/>
      <c r="IKD1" s="679"/>
      <c r="IKE1" s="679"/>
      <c r="IKF1" s="679"/>
      <c r="IKG1" s="679"/>
      <c r="IKH1" s="679"/>
      <c r="IKI1" s="679"/>
      <c r="IKJ1" s="679"/>
      <c r="IKK1" s="679"/>
      <c r="IKL1" s="679"/>
      <c r="IKM1" s="679"/>
      <c r="IKN1" s="679"/>
      <c r="IKO1" s="679"/>
      <c r="IKP1" s="679"/>
      <c r="IKQ1" s="679"/>
      <c r="IKR1" s="679"/>
      <c r="IKS1" s="679"/>
      <c r="IKT1" s="679"/>
      <c r="IKU1" s="679"/>
      <c r="IKV1" s="679"/>
      <c r="IKW1" s="679"/>
      <c r="IKX1" s="679"/>
      <c r="IKY1" s="679"/>
      <c r="IKZ1" s="679"/>
      <c r="ILA1" s="679"/>
      <c r="ILB1" s="679"/>
      <c r="ILC1" s="679"/>
      <c r="ILD1" s="679"/>
      <c r="ILE1" s="679"/>
      <c r="ILF1" s="679"/>
      <c r="ILG1" s="679"/>
      <c r="ILH1" s="679"/>
      <c r="ILI1" s="679"/>
      <c r="ILJ1" s="679"/>
      <c r="ILK1" s="679"/>
      <c r="ILL1" s="679"/>
      <c r="ILM1" s="679"/>
      <c r="ILN1" s="679"/>
      <c r="ILO1" s="679"/>
      <c r="ILP1" s="679"/>
      <c r="ILQ1" s="679"/>
      <c r="ILR1" s="679"/>
      <c r="ILS1" s="679"/>
      <c r="ILT1" s="679"/>
      <c r="ILU1" s="679"/>
      <c r="ILV1" s="679"/>
      <c r="ILW1" s="679"/>
      <c r="ILX1" s="679"/>
      <c r="ILY1" s="679"/>
      <c r="ILZ1" s="679"/>
      <c r="IMA1" s="679"/>
      <c r="IMB1" s="679"/>
      <c r="IMC1" s="679"/>
      <c r="IMD1" s="679"/>
      <c r="IME1" s="679"/>
      <c r="IMF1" s="679"/>
      <c r="IMG1" s="679"/>
      <c r="IMH1" s="679"/>
      <c r="IMI1" s="679"/>
      <c r="IMJ1" s="679"/>
      <c r="IMK1" s="679"/>
      <c r="IML1" s="679"/>
      <c r="IMM1" s="679"/>
      <c r="IMN1" s="679"/>
      <c r="IMO1" s="679"/>
      <c r="IMP1" s="679"/>
      <c r="IMQ1" s="679"/>
      <c r="IMR1" s="679"/>
      <c r="IMS1" s="679"/>
      <c r="IMT1" s="679"/>
      <c r="IMU1" s="679"/>
      <c r="IMV1" s="679"/>
      <c r="IMW1" s="679"/>
      <c r="IMX1" s="679"/>
      <c r="IMY1" s="679"/>
      <c r="IMZ1" s="679"/>
      <c r="INA1" s="679"/>
      <c r="INB1" s="679"/>
      <c r="INC1" s="679"/>
      <c r="IND1" s="679"/>
      <c r="INE1" s="679"/>
      <c r="INF1" s="679"/>
      <c r="ING1" s="679"/>
      <c r="INH1" s="679"/>
      <c r="INI1" s="679"/>
      <c r="INJ1" s="679"/>
      <c r="INK1" s="679"/>
      <c r="INL1" s="679"/>
      <c r="INM1" s="679"/>
      <c r="INN1" s="679"/>
      <c r="INO1" s="679"/>
      <c r="INP1" s="679"/>
      <c r="INQ1" s="679"/>
      <c r="INR1" s="679"/>
      <c r="INS1" s="679"/>
      <c r="INT1" s="679"/>
      <c r="INU1" s="679"/>
      <c r="INV1" s="679"/>
      <c r="INW1" s="679"/>
      <c r="INX1" s="679"/>
      <c r="INY1" s="679"/>
      <c r="INZ1" s="679"/>
      <c r="IOA1" s="679"/>
      <c r="IOB1" s="679"/>
      <c r="IOC1" s="679"/>
      <c r="IOD1" s="679"/>
      <c r="IOE1" s="679"/>
      <c r="IOF1" s="679"/>
      <c r="IOG1" s="679"/>
      <c r="IOH1" s="679"/>
      <c r="IOI1" s="679"/>
      <c r="IOJ1" s="679"/>
      <c r="IOK1" s="679"/>
      <c r="IOL1" s="679"/>
      <c r="IOM1" s="679"/>
      <c r="ION1" s="679"/>
      <c r="IOO1" s="679"/>
      <c r="IOP1" s="679"/>
      <c r="IOQ1" s="679"/>
      <c r="IOR1" s="679"/>
      <c r="IOS1" s="679"/>
      <c r="IOT1" s="679"/>
      <c r="IOU1" s="679"/>
      <c r="IOV1" s="679"/>
      <c r="IOW1" s="679"/>
      <c r="IOX1" s="679"/>
      <c r="IOY1" s="679"/>
      <c r="IOZ1" s="679"/>
      <c r="IPA1" s="679"/>
      <c r="IPB1" s="679"/>
      <c r="IPC1" s="679"/>
      <c r="IPD1" s="679"/>
      <c r="IPE1" s="679"/>
      <c r="IPF1" s="679"/>
      <c r="IPG1" s="679"/>
      <c r="IPH1" s="679"/>
      <c r="IPI1" s="679"/>
      <c r="IPJ1" s="679"/>
      <c r="IPK1" s="679"/>
      <c r="IPL1" s="679"/>
      <c r="IPM1" s="679"/>
      <c r="IPN1" s="679"/>
      <c r="IPO1" s="679"/>
      <c r="IPP1" s="679"/>
      <c r="IPQ1" s="679"/>
      <c r="IPR1" s="679"/>
      <c r="IPS1" s="679"/>
      <c r="IPT1" s="679"/>
      <c r="IPU1" s="679"/>
      <c r="IPV1" s="679"/>
      <c r="IPW1" s="679"/>
      <c r="IPX1" s="679"/>
      <c r="IPY1" s="679"/>
      <c r="IPZ1" s="679"/>
      <c r="IQA1" s="679"/>
      <c r="IQB1" s="679"/>
      <c r="IQC1" s="679"/>
      <c r="IQD1" s="679"/>
      <c r="IQE1" s="679"/>
      <c r="IQF1" s="679"/>
      <c r="IQG1" s="679"/>
      <c r="IQH1" s="679"/>
      <c r="IQI1" s="679"/>
      <c r="IQJ1" s="679"/>
      <c r="IQK1" s="679"/>
      <c r="IQL1" s="679"/>
      <c r="IQM1" s="679"/>
      <c r="IQN1" s="679"/>
      <c r="IQO1" s="679"/>
      <c r="IQP1" s="679"/>
      <c r="IQQ1" s="679"/>
      <c r="IQR1" s="679"/>
      <c r="IQS1" s="679"/>
      <c r="IQT1" s="679"/>
      <c r="IQU1" s="679"/>
      <c r="IQV1" s="679"/>
      <c r="IQW1" s="679"/>
      <c r="IQX1" s="679"/>
      <c r="IQY1" s="679"/>
      <c r="IQZ1" s="679"/>
      <c r="IRA1" s="679"/>
      <c r="IRB1" s="679"/>
      <c r="IRC1" s="679"/>
      <c r="IRD1" s="679"/>
      <c r="IRE1" s="679"/>
      <c r="IRF1" s="679"/>
      <c r="IRG1" s="679"/>
      <c r="IRH1" s="679"/>
      <c r="IRI1" s="679"/>
      <c r="IRJ1" s="679"/>
      <c r="IRK1" s="679"/>
      <c r="IRL1" s="679"/>
      <c r="IRM1" s="679"/>
      <c r="IRN1" s="679"/>
      <c r="IRO1" s="679"/>
      <c r="IRP1" s="679"/>
      <c r="IRQ1" s="679"/>
      <c r="IRR1" s="679"/>
      <c r="IRS1" s="679"/>
      <c r="IRT1" s="679"/>
      <c r="IRU1" s="679"/>
      <c r="IRV1" s="679"/>
      <c r="IRW1" s="679"/>
      <c r="IRX1" s="679"/>
      <c r="IRY1" s="679"/>
      <c r="IRZ1" s="679"/>
      <c r="ISA1" s="679"/>
      <c r="ISB1" s="679"/>
      <c r="ISC1" s="679"/>
      <c r="ISD1" s="679"/>
      <c r="ISE1" s="679"/>
      <c r="ISF1" s="679"/>
      <c r="ISG1" s="679"/>
      <c r="ISH1" s="679"/>
      <c r="ISI1" s="679"/>
      <c r="ISJ1" s="679"/>
      <c r="ISK1" s="679"/>
      <c r="ISL1" s="679"/>
      <c r="ISM1" s="679"/>
      <c r="ISN1" s="679"/>
      <c r="ISO1" s="679"/>
      <c r="ISP1" s="679"/>
      <c r="ISQ1" s="679"/>
      <c r="ISR1" s="679"/>
      <c r="ISS1" s="679"/>
      <c r="IST1" s="679"/>
      <c r="ISU1" s="679"/>
      <c r="ISV1" s="679"/>
      <c r="ISW1" s="679"/>
      <c r="ISX1" s="679"/>
      <c r="ISY1" s="679"/>
      <c r="ISZ1" s="679"/>
      <c r="ITA1" s="679"/>
      <c r="ITB1" s="679"/>
      <c r="ITC1" s="679"/>
      <c r="ITD1" s="679"/>
      <c r="ITE1" s="679"/>
      <c r="ITF1" s="679"/>
      <c r="ITG1" s="679"/>
      <c r="ITH1" s="679"/>
      <c r="ITI1" s="679"/>
      <c r="ITJ1" s="679"/>
      <c r="ITK1" s="679"/>
      <c r="ITL1" s="679"/>
      <c r="ITM1" s="679"/>
      <c r="ITN1" s="679"/>
      <c r="ITO1" s="679"/>
      <c r="ITP1" s="679"/>
      <c r="ITQ1" s="679"/>
      <c r="ITR1" s="679"/>
      <c r="ITS1" s="679"/>
      <c r="ITT1" s="679"/>
      <c r="ITU1" s="679"/>
      <c r="ITV1" s="679"/>
      <c r="ITW1" s="679"/>
      <c r="ITX1" s="679"/>
      <c r="ITY1" s="679"/>
      <c r="ITZ1" s="679"/>
      <c r="IUA1" s="679"/>
      <c r="IUB1" s="679"/>
      <c r="IUC1" s="679"/>
      <c r="IUD1" s="679"/>
      <c r="IUE1" s="679"/>
      <c r="IUF1" s="679"/>
      <c r="IUG1" s="679"/>
      <c r="IUH1" s="679"/>
      <c r="IUI1" s="679"/>
      <c r="IUJ1" s="679"/>
      <c r="IUK1" s="679"/>
      <c r="IUL1" s="679"/>
      <c r="IUM1" s="679"/>
      <c r="IUN1" s="679"/>
      <c r="IUO1" s="679"/>
      <c r="IUP1" s="679"/>
      <c r="IUQ1" s="679"/>
      <c r="IUR1" s="679"/>
      <c r="IUS1" s="679"/>
      <c r="IUT1" s="679"/>
      <c r="IUU1" s="679"/>
      <c r="IUV1" s="679"/>
      <c r="IUW1" s="679"/>
      <c r="IUX1" s="679"/>
      <c r="IUY1" s="679"/>
      <c r="IUZ1" s="679"/>
      <c r="IVA1" s="679"/>
      <c r="IVB1" s="679"/>
      <c r="IVC1" s="679"/>
      <c r="IVD1" s="679"/>
      <c r="IVE1" s="679"/>
      <c r="IVF1" s="679"/>
      <c r="IVG1" s="679"/>
      <c r="IVH1" s="679"/>
      <c r="IVI1" s="679"/>
      <c r="IVJ1" s="679"/>
      <c r="IVK1" s="679"/>
      <c r="IVL1" s="679"/>
      <c r="IVM1" s="679"/>
      <c r="IVN1" s="679"/>
      <c r="IVO1" s="679"/>
      <c r="IVP1" s="679"/>
      <c r="IVQ1" s="679"/>
      <c r="IVR1" s="679"/>
      <c r="IVS1" s="679"/>
      <c r="IVT1" s="679"/>
      <c r="IVU1" s="679"/>
      <c r="IVV1" s="679"/>
      <c r="IVW1" s="679"/>
      <c r="IVX1" s="679"/>
      <c r="IVY1" s="679"/>
      <c r="IVZ1" s="679"/>
      <c r="IWA1" s="679"/>
      <c r="IWB1" s="679"/>
      <c r="IWC1" s="679"/>
      <c r="IWD1" s="679"/>
      <c r="IWE1" s="679"/>
      <c r="IWF1" s="679"/>
      <c r="IWG1" s="679"/>
      <c r="IWH1" s="679"/>
      <c r="IWI1" s="679"/>
      <c r="IWJ1" s="679"/>
      <c r="IWK1" s="679"/>
      <c r="IWL1" s="679"/>
      <c r="IWM1" s="679"/>
      <c r="IWN1" s="679"/>
      <c r="IWO1" s="679"/>
      <c r="IWP1" s="679"/>
      <c r="IWQ1" s="679"/>
      <c r="IWR1" s="679"/>
      <c r="IWS1" s="679"/>
      <c r="IWT1" s="679"/>
      <c r="IWU1" s="679"/>
      <c r="IWV1" s="679"/>
      <c r="IWW1" s="679"/>
      <c r="IWX1" s="679"/>
      <c r="IWY1" s="679"/>
      <c r="IWZ1" s="679"/>
      <c r="IXA1" s="679"/>
      <c r="IXB1" s="679"/>
      <c r="IXC1" s="679"/>
      <c r="IXD1" s="679"/>
      <c r="IXE1" s="679"/>
      <c r="IXF1" s="679"/>
      <c r="IXG1" s="679"/>
      <c r="IXH1" s="679"/>
      <c r="IXI1" s="679"/>
      <c r="IXJ1" s="679"/>
      <c r="IXK1" s="679"/>
      <c r="IXL1" s="679"/>
      <c r="IXM1" s="679"/>
      <c r="IXN1" s="679"/>
      <c r="IXO1" s="679"/>
      <c r="IXP1" s="679"/>
      <c r="IXQ1" s="679"/>
      <c r="IXR1" s="679"/>
      <c r="IXS1" s="679"/>
      <c r="IXT1" s="679"/>
      <c r="IXU1" s="679"/>
      <c r="IXV1" s="679"/>
      <c r="IXW1" s="679"/>
      <c r="IXX1" s="679"/>
      <c r="IXY1" s="679"/>
      <c r="IXZ1" s="679"/>
      <c r="IYA1" s="679"/>
      <c r="IYB1" s="679"/>
      <c r="IYC1" s="679"/>
      <c r="IYD1" s="679"/>
      <c r="IYE1" s="679"/>
      <c r="IYF1" s="679"/>
      <c r="IYG1" s="679"/>
      <c r="IYH1" s="679"/>
      <c r="IYI1" s="679"/>
      <c r="IYJ1" s="679"/>
      <c r="IYK1" s="679"/>
      <c r="IYL1" s="679"/>
      <c r="IYM1" s="679"/>
      <c r="IYN1" s="679"/>
      <c r="IYO1" s="679"/>
      <c r="IYP1" s="679"/>
      <c r="IYQ1" s="679"/>
      <c r="IYR1" s="679"/>
      <c r="IYS1" s="679"/>
      <c r="IYT1" s="679"/>
      <c r="IYU1" s="679"/>
      <c r="IYV1" s="679"/>
      <c r="IYW1" s="679"/>
      <c r="IYX1" s="679"/>
      <c r="IYY1" s="679"/>
      <c r="IYZ1" s="679"/>
      <c r="IZA1" s="679"/>
      <c r="IZB1" s="679"/>
      <c r="IZC1" s="679"/>
      <c r="IZD1" s="679"/>
      <c r="IZE1" s="679"/>
      <c r="IZF1" s="679"/>
      <c r="IZG1" s="679"/>
      <c r="IZH1" s="679"/>
      <c r="IZI1" s="679"/>
      <c r="IZJ1" s="679"/>
      <c r="IZK1" s="679"/>
      <c r="IZL1" s="679"/>
      <c r="IZM1" s="679"/>
      <c r="IZN1" s="679"/>
      <c r="IZO1" s="679"/>
      <c r="IZP1" s="679"/>
      <c r="IZQ1" s="679"/>
      <c r="IZR1" s="679"/>
      <c r="IZS1" s="679"/>
      <c r="IZT1" s="679"/>
      <c r="IZU1" s="679"/>
      <c r="IZV1" s="679"/>
      <c r="IZW1" s="679"/>
      <c r="IZX1" s="679"/>
      <c r="IZY1" s="679"/>
      <c r="IZZ1" s="679"/>
      <c r="JAA1" s="679"/>
      <c r="JAB1" s="679"/>
      <c r="JAC1" s="679"/>
      <c r="JAD1" s="679"/>
      <c r="JAE1" s="679"/>
      <c r="JAF1" s="679"/>
      <c r="JAG1" s="679"/>
      <c r="JAH1" s="679"/>
      <c r="JAI1" s="679"/>
      <c r="JAJ1" s="679"/>
      <c r="JAK1" s="679"/>
      <c r="JAL1" s="679"/>
      <c r="JAM1" s="679"/>
      <c r="JAN1" s="679"/>
      <c r="JAO1" s="679"/>
      <c r="JAP1" s="679"/>
      <c r="JAQ1" s="679"/>
      <c r="JAR1" s="679"/>
      <c r="JAS1" s="679"/>
      <c r="JAT1" s="679"/>
      <c r="JAU1" s="679"/>
      <c r="JAV1" s="679"/>
      <c r="JAW1" s="679"/>
      <c r="JAX1" s="679"/>
      <c r="JAY1" s="679"/>
      <c r="JAZ1" s="679"/>
      <c r="JBA1" s="679"/>
      <c r="JBB1" s="679"/>
      <c r="JBC1" s="679"/>
      <c r="JBD1" s="679"/>
      <c r="JBE1" s="679"/>
      <c r="JBF1" s="679"/>
      <c r="JBG1" s="679"/>
      <c r="JBH1" s="679"/>
      <c r="JBI1" s="679"/>
      <c r="JBJ1" s="679"/>
      <c r="JBK1" s="679"/>
      <c r="JBL1" s="679"/>
      <c r="JBM1" s="679"/>
      <c r="JBN1" s="679"/>
      <c r="JBO1" s="679"/>
      <c r="JBP1" s="679"/>
      <c r="JBQ1" s="679"/>
      <c r="JBR1" s="679"/>
      <c r="JBS1" s="679"/>
      <c r="JBT1" s="679"/>
      <c r="JBU1" s="679"/>
      <c r="JBV1" s="679"/>
      <c r="JBW1" s="679"/>
      <c r="JBX1" s="679"/>
      <c r="JBY1" s="679"/>
      <c r="JBZ1" s="679"/>
      <c r="JCA1" s="679"/>
      <c r="JCB1" s="679"/>
      <c r="JCC1" s="679"/>
      <c r="JCD1" s="679"/>
      <c r="JCE1" s="679"/>
      <c r="JCF1" s="679"/>
      <c r="JCG1" s="679"/>
      <c r="JCH1" s="679"/>
      <c r="JCI1" s="679"/>
      <c r="JCJ1" s="679"/>
      <c r="JCK1" s="679"/>
      <c r="JCL1" s="679"/>
      <c r="JCM1" s="679"/>
      <c r="JCN1" s="679"/>
      <c r="JCO1" s="679"/>
      <c r="JCP1" s="679"/>
      <c r="JCQ1" s="679"/>
      <c r="JCR1" s="679"/>
      <c r="JCS1" s="679"/>
      <c r="JCT1" s="679"/>
      <c r="JCU1" s="679"/>
      <c r="JCV1" s="679"/>
      <c r="JCW1" s="679"/>
      <c r="JCX1" s="679"/>
      <c r="JCY1" s="679"/>
      <c r="JCZ1" s="679"/>
      <c r="JDA1" s="679"/>
      <c r="JDB1" s="679"/>
      <c r="JDC1" s="679"/>
      <c r="JDD1" s="679"/>
      <c r="JDE1" s="679"/>
      <c r="JDF1" s="679"/>
      <c r="JDG1" s="679"/>
      <c r="JDH1" s="679"/>
      <c r="JDI1" s="679"/>
      <c r="JDJ1" s="679"/>
      <c r="JDK1" s="679"/>
      <c r="JDL1" s="679"/>
      <c r="JDM1" s="679"/>
      <c r="JDN1" s="679"/>
      <c r="JDO1" s="679"/>
      <c r="JDP1" s="679"/>
      <c r="JDQ1" s="679"/>
      <c r="JDR1" s="679"/>
      <c r="JDS1" s="679"/>
      <c r="JDT1" s="679"/>
      <c r="JDU1" s="679"/>
      <c r="JDV1" s="679"/>
      <c r="JDW1" s="679"/>
      <c r="JDX1" s="679"/>
      <c r="JDY1" s="679"/>
      <c r="JDZ1" s="679"/>
      <c r="JEA1" s="679"/>
      <c r="JEB1" s="679"/>
      <c r="JEC1" s="679"/>
      <c r="JED1" s="679"/>
      <c r="JEE1" s="679"/>
      <c r="JEF1" s="679"/>
      <c r="JEG1" s="679"/>
      <c r="JEH1" s="679"/>
      <c r="JEI1" s="679"/>
      <c r="JEJ1" s="679"/>
      <c r="JEK1" s="679"/>
      <c r="JEL1" s="679"/>
      <c r="JEM1" s="679"/>
      <c r="JEN1" s="679"/>
      <c r="JEO1" s="679"/>
      <c r="JEP1" s="679"/>
      <c r="JEQ1" s="679"/>
      <c r="JER1" s="679"/>
      <c r="JES1" s="679"/>
      <c r="JET1" s="679"/>
      <c r="JEU1" s="679"/>
      <c r="JEV1" s="679"/>
      <c r="JEW1" s="679"/>
      <c r="JEX1" s="679"/>
      <c r="JEY1" s="679"/>
      <c r="JEZ1" s="679"/>
      <c r="JFA1" s="679"/>
      <c r="JFB1" s="679"/>
      <c r="JFC1" s="679"/>
      <c r="JFD1" s="679"/>
      <c r="JFE1" s="679"/>
      <c r="JFF1" s="679"/>
      <c r="JFG1" s="679"/>
      <c r="JFH1" s="679"/>
      <c r="JFI1" s="679"/>
      <c r="JFJ1" s="679"/>
      <c r="JFK1" s="679"/>
      <c r="JFL1" s="679"/>
      <c r="JFM1" s="679"/>
      <c r="JFN1" s="679"/>
      <c r="JFO1" s="679"/>
      <c r="JFP1" s="679"/>
      <c r="JFQ1" s="679"/>
      <c r="JFR1" s="679"/>
      <c r="JFS1" s="679"/>
      <c r="JFT1" s="679"/>
      <c r="JFU1" s="679"/>
      <c r="JFV1" s="679"/>
      <c r="JFW1" s="679"/>
      <c r="JFX1" s="679"/>
      <c r="JFY1" s="679"/>
      <c r="JFZ1" s="679"/>
      <c r="JGA1" s="679"/>
      <c r="JGB1" s="679"/>
      <c r="JGC1" s="679"/>
      <c r="JGD1" s="679"/>
      <c r="JGE1" s="679"/>
      <c r="JGF1" s="679"/>
      <c r="JGG1" s="679"/>
      <c r="JGH1" s="679"/>
      <c r="JGI1" s="679"/>
      <c r="JGJ1" s="679"/>
      <c r="JGK1" s="679"/>
      <c r="JGL1" s="679"/>
      <c r="JGM1" s="679"/>
      <c r="JGN1" s="679"/>
      <c r="JGO1" s="679"/>
      <c r="JGP1" s="679"/>
      <c r="JGQ1" s="679"/>
      <c r="JGR1" s="679"/>
      <c r="JGS1" s="679"/>
      <c r="JGT1" s="679"/>
      <c r="JGU1" s="679"/>
      <c r="JGV1" s="679"/>
      <c r="JGW1" s="679"/>
      <c r="JGX1" s="679"/>
      <c r="JGY1" s="679"/>
      <c r="JGZ1" s="679"/>
      <c r="JHA1" s="679"/>
      <c r="JHB1" s="679"/>
      <c r="JHC1" s="679"/>
      <c r="JHD1" s="679"/>
      <c r="JHE1" s="679"/>
      <c r="JHF1" s="679"/>
      <c r="JHG1" s="679"/>
      <c r="JHH1" s="679"/>
      <c r="JHI1" s="679"/>
      <c r="JHJ1" s="679"/>
      <c r="JHK1" s="679"/>
      <c r="JHL1" s="679"/>
      <c r="JHM1" s="679"/>
      <c r="JHN1" s="679"/>
      <c r="JHO1" s="679"/>
      <c r="JHP1" s="679"/>
      <c r="JHQ1" s="679"/>
      <c r="JHR1" s="679"/>
      <c r="JHS1" s="679"/>
      <c r="JHT1" s="679"/>
      <c r="JHU1" s="679"/>
      <c r="JHV1" s="679"/>
      <c r="JHW1" s="679"/>
      <c r="JHX1" s="679"/>
      <c r="JHY1" s="679"/>
      <c r="JHZ1" s="679"/>
      <c r="JIA1" s="679"/>
      <c r="JIB1" s="679"/>
      <c r="JIC1" s="679"/>
      <c r="JID1" s="679"/>
      <c r="JIE1" s="679"/>
      <c r="JIF1" s="679"/>
      <c r="JIG1" s="679"/>
      <c r="JIH1" s="679"/>
      <c r="JII1" s="679"/>
      <c r="JIJ1" s="679"/>
      <c r="JIK1" s="679"/>
      <c r="JIL1" s="679"/>
      <c r="JIM1" s="679"/>
      <c r="JIN1" s="679"/>
      <c r="JIO1" s="679"/>
      <c r="JIP1" s="679"/>
      <c r="JIQ1" s="679"/>
      <c r="JIR1" s="679"/>
      <c r="JIS1" s="679"/>
      <c r="JIT1" s="679"/>
      <c r="JIU1" s="679"/>
      <c r="JIV1" s="679"/>
      <c r="JIW1" s="679"/>
      <c r="JIX1" s="679"/>
      <c r="JIY1" s="679"/>
      <c r="JIZ1" s="679"/>
      <c r="JJA1" s="679"/>
      <c r="JJB1" s="679"/>
      <c r="JJC1" s="679"/>
      <c r="JJD1" s="679"/>
      <c r="JJE1" s="679"/>
      <c r="JJF1" s="679"/>
      <c r="JJG1" s="679"/>
      <c r="JJH1" s="679"/>
      <c r="JJI1" s="679"/>
      <c r="JJJ1" s="679"/>
      <c r="JJK1" s="679"/>
      <c r="JJL1" s="679"/>
      <c r="JJM1" s="679"/>
      <c r="JJN1" s="679"/>
      <c r="JJO1" s="679"/>
      <c r="JJP1" s="679"/>
      <c r="JJQ1" s="679"/>
      <c r="JJR1" s="679"/>
      <c r="JJS1" s="679"/>
      <c r="JJT1" s="679"/>
      <c r="JJU1" s="679"/>
      <c r="JJV1" s="679"/>
      <c r="JJW1" s="679"/>
      <c r="JJX1" s="679"/>
      <c r="JJY1" s="679"/>
      <c r="JJZ1" s="679"/>
      <c r="JKA1" s="679"/>
      <c r="JKB1" s="679"/>
      <c r="JKC1" s="679"/>
      <c r="JKD1" s="679"/>
      <c r="JKE1" s="679"/>
      <c r="JKF1" s="679"/>
      <c r="JKG1" s="679"/>
      <c r="JKH1" s="679"/>
      <c r="JKI1" s="679"/>
      <c r="JKJ1" s="679"/>
      <c r="JKK1" s="679"/>
      <c r="JKL1" s="679"/>
      <c r="JKM1" s="679"/>
      <c r="JKN1" s="679"/>
      <c r="JKO1" s="679"/>
      <c r="JKP1" s="679"/>
      <c r="JKQ1" s="679"/>
      <c r="JKR1" s="679"/>
      <c r="JKS1" s="679"/>
      <c r="JKT1" s="679"/>
      <c r="JKU1" s="679"/>
      <c r="JKV1" s="679"/>
      <c r="JKW1" s="679"/>
      <c r="JKX1" s="679"/>
      <c r="JKY1" s="679"/>
      <c r="JKZ1" s="679"/>
      <c r="JLA1" s="679"/>
      <c r="JLB1" s="679"/>
      <c r="JLC1" s="679"/>
      <c r="JLD1" s="679"/>
      <c r="JLE1" s="679"/>
      <c r="JLF1" s="679"/>
      <c r="JLG1" s="679"/>
      <c r="JLH1" s="679"/>
      <c r="JLI1" s="679"/>
      <c r="JLJ1" s="679"/>
      <c r="JLK1" s="679"/>
      <c r="JLL1" s="679"/>
      <c r="JLM1" s="679"/>
      <c r="JLN1" s="679"/>
      <c r="JLO1" s="679"/>
      <c r="JLP1" s="679"/>
      <c r="JLQ1" s="679"/>
      <c r="JLR1" s="679"/>
      <c r="JLS1" s="679"/>
      <c r="JLT1" s="679"/>
      <c r="JLU1" s="679"/>
      <c r="JLV1" s="679"/>
      <c r="JLW1" s="679"/>
      <c r="JLX1" s="679"/>
      <c r="JLY1" s="679"/>
      <c r="JLZ1" s="679"/>
      <c r="JMA1" s="679"/>
      <c r="JMB1" s="679"/>
      <c r="JMC1" s="679"/>
      <c r="JMD1" s="679"/>
      <c r="JME1" s="679"/>
      <c r="JMF1" s="679"/>
      <c r="JMG1" s="679"/>
      <c r="JMH1" s="679"/>
      <c r="JMI1" s="679"/>
      <c r="JMJ1" s="679"/>
      <c r="JMK1" s="679"/>
      <c r="JML1" s="679"/>
      <c r="JMM1" s="679"/>
      <c r="JMN1" s="679"/>
      <c r="JMO1" s="679"/>
      <c r="JMP1" s="679"/>
      <c r="JMQ1" s="679"/>
      <c r="JMR1" s="679"/>
      <c r="JMS1" s="679"/>
      <c r="JMT1" s="679"/>
      <c r="JMU1" s="679"/>
      <c r="JMV1" s="679"/>
      <c r="JMW1" s="679"/>
      <c r="JMX1" s="679"/>
      <c r="JMY1" s="679"/>
      <c r="JMZ1" s="679"/>
      <c r="JNA1" s="679"/>
      <c r="JNB1" s="679"/>
      <c r="JNC1" s="679"/>
      <c r="JND1" s="679"/>
      <c r="JNE1" s="679"/>
      <c r="JNF1" s="679"/>
      <c r="JNG1" s="679"/>
      <c r="JNH1" s="679"/>
      <c r="JNI1" s="679"/>
      <c r="JNJ1" s="679"/>
      <c r="JNK1" s="679"/>
      <c r="JNL1" s="679"/>
      <c r="JNM1" s="679"/>
      <c r="JNN1" s="679"/>
      <c r="JNO1" s="679"/>
      <c r="JNP1" s="679"/>
      <c r="JNQ1" s="679"/>
      <c r="JNR1" s="679"/>
      <c r="JNS1" s="679"/>
      <c r="JNT1" s="679"/>
      <c r="JNU1" s="679"/>
      <c r="JNV1" s="679"/>
      <c r="JNW1" s="679"/>
      <c r="JNX1" s="679"/>
      <c r="JNY1" s="679"/>
      <c r="JNZ1" s="679"/>
      <c r="JOA1" s="679"/>
      <c r="JOB1" s="679"/>
      <c r="JOC1" s="679"/>
      <c r="JOD1" s="679"/>
      <c r="JOE1" s="679"/>
      <c r="JOF1" s="679"/>
      <c r="JOG1" s="679"/>
      <c r="JOH1" s="679"/>
      <c r="JOI1" s="679"/>
      <c r="JOJ1" s="679"/>
      <c r="JOK1" s="679"/>
      <c r="JOL1" s="679"/>
      <c r="JOM1" s="679"/>
      <c r="JON1" s="679"/>
      <c r="JOO1" s="679"/>
      <c r="JOP1" s="679"/>
      <c r="JOQ1" s="679"/>
      <c r="JOR1" s="679"/>
      <c r="JOS1" s="679"/>
      <c r="JOT1" s="679"/>
      <c r="JOU1" s="679"/>
      <c r="JOV1" s="679"/>
      <c r="JOW1" s="679"/>
      <c r="JOX1" s="679"/>
      <c r="JOY1" s="679"/>
      <c r="JOZ1" s="679"/>
      <c r="JPA1" s="679"/>
      <c r="JPB1" s="679"/>
      <c r="JPC1" s="679"/>
      <c r="JPD1" s="679"/>
      <c r="JPE1" s="679"/>
      <c r="JPF1" s="679"/>
      <c r="JPG1" s="679"/>
      <c r="JPH1" s="679"/>
      <c r="JPI1" s="679"/>
      <c r="JPJ1" s="679"/>
      <c r="JPK1" s="679"/>
      <c r="JPL1" s="679"/>
      <c r="JPM1" s="679"/>
      <c r="JPN1" s="679"/>
      <c r="JPO1" s="679"/>
      <c r="JPP1" s="679"/>
      <c r="JPQ1" s="679"/>
      <c r="JPR1" s="679"/>
      <c r="JPS1" s="679"/>
      <c r="JPT1" s="679"/>
      <c r="JPU1" s="679"/>
      <c r="JPV1" s="679"/>
      <c r="JPW1" s="679"/>
      <c r="JPX1" s="679"/>
      <c r="JPY1" s="679"/>
      <c r="JPZ1" s="679"/>
      <c r="JQA1" s="679"/>
      <c r="JQB1" s="679"/>
      <c r="JQC1" s="679"/>
      <c r="JQD1" s="679"/>
      <c r="JQE1" s="679"/>
      <c r="JQF1" s="679"/>
      <c r="JQG1" s="679"/>
      <c r="JQH1" s="679"/>
      <c r="JQI1" s="679"/>
      <c r="JQJ1" s="679"/>
      <c r="JQK1" s="679"/>
      <c r="JQL1" s="679"/>
      <c r="JQM1" s="679"/>
      <c r="JQN1" s="679"/>
      <c r="JQO1" s="679"/>
      <c r="JQP1" s="679"/>
      <c r="JQQ1" s="679"/>
      <c r="JQR1" s="679"/>
      <c r="JQS1" s="679"/>
      <c r="JQT1" s="679"/>
      <c r="JQU1" s="679"/>
      <c r="JQV1" s="679"/>
      <c r="JQW1" s="679"/>
      <c r="JQX1" s="679"/>
      <c r="JQY1" s="679"/>
      <c r="JQZ1" s="679"/>
      <c r="JRA1" s="679"/>
      <c r="JRB1" s="679"/>
      <c r="JRC1" s="679"/>
      <c r="JRD1" s="679"/>
      <c r="JRE1" s="679"/>
      <c r="JRF1" s="679"/>
      <c r="JRG1" s="679"/>
      <c r="JRH1" s="679"/>
      <c r="JRI1" s="679"/>
      <c r="JRJ1" s="679"/>
      <c r="JRK1" s="679"/>
      <c r="JRL1" s="679"/>
      <c r="JRM1" s="679"/>
      <c r="JRN1" s="679"/>
      <c r="JRO1" s="679"/>
      <c r="JRP1" s="679"/>
      <c r="JRQ1" s="679"/>
      <c r="JRR1" s="679"/>
      <c r="JRS1" s="679"/>
      <c r="JRT1" s="679"/>
      <c r="JRU1" s="679"/>
      <c r="JRV1" s="679"/>
      <c r="JRW1" s="679"/>
      <c r="JRX1" s="679"/>
      <c r="JRY1" s="679"/>
      <c r="JRZ1" s="679"/>
      <c r="JSA1" s="679"/>
      <c r="JSB1" s="679"/>
      <c r="JSC1" s="679"/>
      <c r="JSD1" s="679"/>
      <c r="JSE1" s="679"/>
      <c r="JSF1" s="679"/>
      <c r="JSG1" s="679"/>
      <c r="JSH1" s="679"/>
      <c r="JSI1" s="679"/>
      <c r="JSJ1" s="679"/>
      <c r="JSK1" s="679"/>
      <c r="JSL1" s="679"/>
      <c r="JSM1" s="679"/>
      <c r="JSN1" s="679"/>
      <c r="JSO1" s="679"/>
      <c r="JSP1" s="679"/>
      <c r="JSQ1" s="679"/>
      <c r="JSR1" s="679"/>
      <c r="JSS1" s="679"/>
      <c r="JST1" s="679"/>
      <c r="JSU1" s="679"/>
      <c r="JSV1" s="679"/>
      <c r="JSW1" s="679"/>
      <c r="JSX1" s="679"/>
      <c r="JSY1" s="679"/>
      <c r="JSZ1" s="679"/>
      <c r="JTA1" s="679"/>
      <c r="JTB1" s="679"/>
      <c r="JTC1" s="679"/>
      <c r="JTD1" s="679"/>
      <c r="JTE1" s="679"/>
      <c r="JTF1" s="679"/>
      <c r="JTG1" s="679"/>
      <c r="JTH1" s="679"/>
      <c r="JTI1" s="679"/>
      <c r="JTJ1" s="679"/>
      <c r="JTK1" s="679"/>
      <c r="JTL1" s="679"/>
      <c r="JTM1" s="679"/>
      <c r="JTN1" s="679"/>
      <c r="JTO1" s="679"/>
      <c r="JTP1" s="679"/>
      <c r="JTQ1" s="679"/>
      <c r="JTR1" s="679"/>
      <c r="JTS1" s="679"/>
      <c r="JTT1" s="679"/>
      <c r="JTU1" s="679"/>
      <c r="JTV1" s="679"/>
      <c r="JTW1" s="679"/>
      <c r="JTX1" s="679"/>
      <c r="JTY1" s="679"/>
      <c r="JTZ1" s="679"/>
      <c r="JUA1" s="679"/>
      <c r="JUB1" s="679"/>
      <c r="JUC1" s="679"/>
      <c r="JUD1" s="679"/>
      <c r="JUE1" s="679"/>
      <c r="JUF1" s="679"/>
      <c r="JUG1" s="679"/>
      <c r="JUH1" s="679"/>
      <c r="JUI1" s="679"/>
      <c r="JUJ1" s="679"/>
      <c r="JUK1" s="679"/>
      <c r="JUL1" s="679"/>
      <c r="JUM1" s="679"/>
      <c r="JUN1" s="679"/>
      <c r="JUO1" s="679"/>
      <c r="JUP1" s="679"/>
      <c r="JUQ1" s="679"/>
      <c r="JUR1" s="679"/>
      <c r="JUS1" s="679"/>
      <c r="JUT1" s="679"/>
      <c r="JUU1" s="679"/>
      <c r="JUV1" s="679"/>
      <c r="JUW1" s="679"/>
      <c r="JUX1" s="679"/>
      <c r="JUY1" s="679"/>
      <c r="JUZ1" s="679"/>
      <c r="JVA1" s="679"/>
      <c r="JVB1" s="679"/>
      <c r="JVC1" s="679"/>
      <c r="JVD1" s="679"/>
      <c r="JVE1" s="679"/>
      <c r="JVF1" s="679"/>
      <c r="JVG1" s="679"/>
      <c r="JVH1" s="679"/>
      <c r="JVI1" s="679"/>
      <c r="JVJ1" s="679"/>
      <c r="JVK1" s="679"/>
      <c r="JVL1" s="679"/>
      <c r="JVM1" s="679"/>
      <c r="JVN1" s="679"/>
      <c r="JVO1" s="679"/>
      <c r="JVP1" s="679"/>
      <c r="JVQ1" s="679"/>
      <c r="JVR1" s="679"/>
      <c r="JVS1" s="679"/>
      <c r="JVT1" s="679"/>
      <c r="JVU1" s="679"/>
      <c r="JVV1" s="679"/>
      <c r="JVW1" s="679"/>
      <c r="JVX1" s="679"/>
      <c r="JVY1" s="679"/>
      <c r="JVZ1" s="679"/>
      <c r="JWA1" s="679"/>
      <c r="JWB1" s="679"/>
      <c r="JWC1" s="679"/>
      <c r="JWD1" s="679"/>
      <c r="JWE1" s="679"/>
      <c r="JWF1" s="679"/>
      <c r="JWG1" s="679"/>
      <c r="JWH1" s="679"/>
      <c r="JWI1" s="679"/>
      <c r="JWJ1" s="679"/>
      <c r="JWK1" s="679"/>
      <c r="JWL1" s="679"/>
      <c r="JWM1" s="679"/>
      <c r="JWN1" s="679"/>
      <c r="JWO1" s="679"/>
      <c r="JWP1" s="679"/>
      <c r="JWQ1" s="679"/>
      <c r="JWR1" s="679"/>
      <c r="JWS1" s="679"/>
      <c r="JWT1" s="679"/>
      <c r="JWU1" s="679"/>
      <c r="JWV1" s="679"/>
      <c r="JWW1" s="679"/>
      <c r="JWX1" s="679"/>
      <c r="JWY1" s="679"/>
      <c r="JWZ1" s="679"/>
      <c r="JXA1" s="679"/>
      <c r="JXB1" s="679"/>
      <c r="JXC1" s="679"/>
      <c r="JXD1" s="679"/>
      <c r="JXE1" s="679"/>
      <c r="JXF1" s="679"/>
      <c r="JXG1" s="679"/>
      <c r="JXH1" s="679"/>
      <c r="JXI1" s="679"/>
      <c r="JXJ1" s="679"/>
      <c r="JXK1" s="679"/>
      <c r="JXL1" s="679"/>
      <c r="JXM1" s="679"/>
      <c r="JXN1" s="679"/>
      <c r="JXO1" s="679"/>
      <c r="JXP1" s="679"/>
      <c r="JXQ1" s="679"/>
      <c r="JXR1" s="679"/>
      <c r="JXS1" s="679"/>
      <c r="JXT1" s="679"/>
      <c r="JXU1" s="679"/>
      <c r="JXV1" s="679"/>
      <c r="JXW1" s="679"/>
      <c r="JXX1" s="679"/>
      <c r="JXY1" s="679"/>
      <c r="JXZ1" s="679"/>
      <c r="JYA1" s="679"/>
      <c r="JYB1" s="679"/>
      <c r="JYC1" s="679"/>
      <c r="JYD1" s="679"/>
      <c r="JYE1" s="679"/>
      <c r="JYF1" s="679"/>
      <c r="JYG1" s="679"/>
      <c r="JYH1" s="679"/>
      <c r="JYI1" s="679"/>
      <c r="JYJ1" s="679"/>
      <c r="JYK1" s="679"/>
      <c r="JYL1" s="679"/>
      <c r="JYM1" s="679"/>
      <c r="JYN1" s="679"/>
      <c r="JYO1" s="679"/>
      <c r="JYP1" s="679"/>
      <c r="JYQ1" s="679"/>
      <c r="JYR1" s="679"/>
      <c r="JYS1" s="679"/>
      <c r="JYT1" s="679"/>
      <c r="JYU1" s="679"/>
      <c r="JYV1" s="679"/>
      <c r="JYW1" s="679"/>
      <c r="JYX1" s="679"/>
      <c r="JYY1" s="679"/>
      <c r="JYZ1" s="679"/>
      <c r="JZA1" s="679"/>
      <c r="JZB1" s="679"/>
      <c r="JZC1" s="679"/>
      <c r="JZD1" s="679"/>
      <c r="JZE1" s="679"/>
      <c r="JZF1" s="679"/>
      <c r="JZG1" s="679"/>
      <c r="JZH1" s="679"/>
      <c r="JZI1" s="679"/>
      <c r="JZJ1" s="679"/>
      <c r="JZK1" s="679"/>
      <c r="JZL1" s="679"/>
      <c r="JZM1" s="679"/>
      <c r="JZN1" s="679"/>
      <c r="JZO1" s="679"/>
      <c r="JZP1" s="679"/>
      <c r="JZQ1" s="679"/>
      <c r="JZR1" s="679"/>
      <c r="JZS1" s="679"/>
      <c r="JZT1" s="679"/>
      <c r="JZU1" s="679"/>
      <c r="JZV1" s="679"/>
      <c r="JZW1" s="679"/>
      <c r="JZX1" s="679"/>
      <c r="JZY1" s="679"/>
      <c r="JZZ1" s="679"/>
      <c r="KAA1" s="679"/>
      <c r="KAB1" s="679"/>
      <c r="KAC1" s="679"/>
      <c r="KAD1" s="679"/>
      <c r="KAE1" s="679"/>
      <c r="KAF1" s="679"/>
      <c r="KAG1" s="679"/>
      <c r="KAH1" s="679"/>
      <c r="KAI1" s="679"/>
      <c r="KAJ1" s="679"/>
      <c r="KAK1" s="679"/>
      <c r="KAL1" s="679"/>
      <c r="KAM1" s="679"/>
      <c r="KAN1" s="679"/>
      <c r="KAO1" s="679"/>
      <c r="KAP1" s="679"/>
      <c r="KAQ1" s="679"/>
      <c r="KAR1" s="679"/>
      <c r="KAS1" s="679"/>
      <c r="KAT1" s="679"/>
      <c r="KAU1" s="679"/>
      <c r="KAV1" s="679"/>
      <c r="KAW1" s="679"/>
      <c r="KAX1" s="679"/>
      <c r="KAY1" s="679"/>
      <c r="KAZ1" s="679"/>
      <c r="KBA1" s="679"/>
      <c r="KBB1" s="679"/>
      <c r="KBC1" s="679"/>
      <c r="KBD1" s="679"/>
      <c r="KBE1" s="679"/>
      <c r="KBF1" s="679"/>
      <c r="KBG1" s="679"/>
      <c r="KBH1" s="679"/>
      <c r="KBI1" s="679"/>
      <c r="KBJ1" s="679"/>
      <c r="KBK1" s="679"/>
      <c r="KBL1" s="679"/>
      <c r="KBM1" s="679"/>
      <c r="KBN1" s="679"/>
      <c r="KBO1" s="679"/>
      <c r="KBP1" s="679"/>
      <c r="KBQ1" s="679"/>
      <c r="KBR1" s="679"/>
      <c r="KBS1" s="679"/>
      <c r="KBT1" s="679"/>
      <c r="KBU1" s="679"/>
      <c r="KBV1" s="679"/>
      <c r="KBW1" s="679"/>
      <c r="KBX1" s="679"/>
      <c r="KBY1" s="679"/>
      <c r="KBZ1" s="679"/>
      <c r="KCA1" s="679"/>
      <c r="KCB1" s="679"/>
      <c r="KCC1" s="679"/>
      <c r="KCD1" s="679"/>
      <c r="KCE1" s="679"/>
      <c r="KCF1" s="679"/>
      <c r="KCG1" s="679"/>
      <c r="KCH1" s="679"/>
      <c r="KCI1" s="679"/>
      <c r="KCJ1" s="679"/>
      <c r="KCK1" s="679"/>
      <c r="KCL1" s="679"/>
      <c r="KCM1" s="679"/>
      <c r="KCN1" s="679"/>
      <c r="KCO1" s="679"/>
      <c r="KCP1" s="679"/>
      <c r="KCQ1" s="679"/>
      <c r="KCR1" s="679"/>
      <c r="KCS1" s="679"/>
      <c r="KCT1" s="679"/>
      <c r="KCU1" s="679"/>
      <c r="KCV1" s="679"/>
      <c r="KCW1" s="679"/>
      <c r="KCX1" s="679"/>
      <c r="KCY1" s="679"/>
      <c r="KCZ1" s="679"/>
      <c r="KDA1" s="679"/>
      <c r="KDB1" s="679"/>
      <c r="KDC1" s="679"/>
      <c r="KDD1" s="679"/>
      <c r="KDE1" s="679"/>
      <c r="KDF1" s="679"/>
      <c r="KDG1" s="679"/>
      <c r="KDH1" s="679"/>
      <c r="KDI1" s="679"/>
      <c r="KDJ1" s="679"/>
      <c r="KDK1" s="679"/>
      <c r="KDL1" s="679"/>
      <c r="KDM1" s="679"/>
      <c r="KDN1" s="679"/>
      <c r="KDO1" s="679"/>
      <c r="KDP1" s="679"/>
      <c r="KDQ1" s="679"/>
      <c r="KDR1" s="679"/>
      <c r="KDS1" s="679"/>
      <c r="KDT1" s="679"/>
      <c r="KDU1" s="679"/>
      <c r="KDV1" s="679"/>
      <c r="KDW1" s="679"/>
      <c r="KDX1" s="679"/>
      <c r="KDY1" s="679"/>
      <c r="KDZ1" s="679"/>
      <c r="KEA1" s="679"/>
      <c r="KEB1" s="679"/>
      <c r="KEC1" s="679"/>
      <c r="KED1" s="679"/>
      <c r="KEE1" s="679"/>
      <c r="KEF1" s="679"/>
      <c r="KEG1" s="679"/>
      <c r="KEH1" s="679"/>
      <c r="KEI1" s="679"/>
      <c r="KEJ1" s="679"/>
      <c r="KEK1" s="679"/>
      <c r="KEL1" s="679"/>
      <c r="KEM1" s="679"/>
      <c r="KEN1" s="679"/>
      <c r="KEO1" s="679"/>
      <c r="KEP1" s="679"/>
      <c r="KEQ1" s="679"/>
      <c r="KER1" s="679"/>
      <c r="KES1" s="679"/>
      <c r="KET1" s="679"/>
      <c r="KEU1" s="679"/>
      <c r="KEV1" s="679"/>
      <c r="KEW1" s="679"/>
      <c r="KEX1" s="679"/>
      <c r="KEY1" s="679"/>
      <c r="KEZ1" s="679"/>
      <c r="KFA1" s="679"/>
      <c r="KFB1" s="679"/>
      <c r="KFC1" s="679"/>
      <c r="KFD1" s="679"/>
      <c r="KFE1" s="679"/>
      <c r="KFF1" s="679"/>
      <c r="KFG1" s="679"/>
      <c r="KFH1" s="679"/>
      <c r="KFI1" s="679"/>
      <c r="KFJ1" s="679"/>
      <c r="KFK1" s="679"/>
      <c r="KFL1" s="679"/>
      <c r="KFM1" s="679"/>
      <c r="KFN1" s="679"/>
      <c r="KFO1" s="679"/>
      <c r="KFP1" s="679"/>
      <c r="KFQ1" s="679"/>
      <c r="KFR1" s="679"/>
      <c r="KFS1" s="679"/>
      <c r="KFT1" s="679"/>
      <c r="KFU1" s="679"/>
      <c r="KFV1" s="679"/>
      <c r="KFW1" s="679"/>
      <c r="KFX1" s="679"/>
      <c r="KFY1" s="679"/>
      <c r="KFZ1" s="679"/>
      <c r="KGA1" s="679"/>
      <c r="KGB1" s="679"/>
      <c r="KGC1" s="679"/>
      <c r="KGD1" s="679"/>
      <c r="KGE1" s="679"/>
      <c r="KGF1" s="679"/>
      <c r="KGG1" s="679"/>
      <c r="KGH1" s="679"/>
      <c r="KGI1" s="679"/>
      <c r="KGJ1" s="679"/>
      <c r="KGK1" s="679"/>
      <c r="KGL1" s="679"/>
      <c r="KGM1" s="679"/>
      <c r="KGN1" s="679"/>
      <c r="KGO1" s="679"/>
      <c r="KGP1" s="679"/>
      <c r="KGQ1" s="679"/>
      <c r="KGR1" s="679"/>
      <c r="KGS1" s="679"/>
      <c r="KGT1" s="679"/>
      <c r="KGU1" s="679"/>
      <c r="KGV1" s="679"/>
      <c r="KGW1" s="679"/>
      <c r="KGX1" s="679"/>
      <c r="KGY1" s="679"/>
      <c r="KGZ1" s="679"/>
      <c r="KHA1" s="679"/>
      <c r="KHB1" s="679"/>
      <c r="KHC1" s="679"/>
      <c r="KHD1" s="679"/>
      <c r="KHE1" s="679"/>
      <c r="KHF1" s="679"/>
      <c r="KHG1" s="679"/>
      <c r="KHH1" s="679"/>
      <c r="KHI1" s="679"/>
      <c r="KHJ1" s="679"/>
      <c r="KHK1" s="679"/>
      <c r="KHL1" s="679"/>
      <c r="KHM1" s="679"/>
      <c r="KHN1" s="679"/>
      <c r="KHO1" s="679"/>
      <c r="KHP1" s="679"/>
      <c r="KHQ1" s="679"/>
      <c r="KHR1" s="679"/>
      <c r="KHS1" s="679"/>
      <c r="KHT1" s="679"/>
      <c r="KHU1" s="679"/>
      <c r="KHV1" s="679"/>
      <c r="KHW1" s="679"/>
      <c r="KHX1" s="679"/>
      <c r="KHY1" s="679"/>
      <c r="KHZ1" s="679"/>
      <c r="KIA1" s="679"/>
      <c r="KIB1" s="679"/>
      <c r="KIC1" s="679"/>
      <c r="KID1" s="679"/>
      <c r="KIE1" s="679"/>
      <c r="KIF1" s="679"/>
      <c r="KIG1" s="679"/>
      <c r="KIH1" s="679"/>
      <c r="KII1" s="679"/>
      <c r="KIJ1" s="679"/>
      <c r="KIK1" s="679"/>
      <c r="KIL1" s="679"/>
      <c r="KIM1" s="679"/>
      <c r="KIN1" s="679"/>
      <c r="KIO1" s="679"/>
      <c r="KIP1" s="679"/>
      <c r="KIQ1" s="679"/>
      <c r="KIR1" s="679"/>
      <c r="KIS1" s="679"/>
      <c r="KIT1" s="679"/>
      <c r="KIU1" s="679"/>
      <c r="KIV1" s="679"/>
      <c r="KIW1" s="679"/>
      <c r="KIX1" s="679"/>
      <c r="KIY1" s="679"/>
      <c r="KIZ1" s="679"/>
      <c r="KJA1" s="679"/>
      <c r="KJB1" s="679"/>
      <c r="KJC1" s="679"/>
      <c r="KJD1" s="679"/>
      <c r="KJE1" s="679"/>
      <c r="KJF1" s="679"/>
      <c r="KJG1" s="679"/>
      <c r="KJH1" s="679"/>
      <c r="KJI1" s="679"/>
      <c r="KJJ1" s="679"/>
      <c r="KJK1" s="679"/>
      <c r="KJL1" s="679"/>
      <c r="KJM1" s="679"/>
      <c r="KJN1" s="679"/>
      <c r="KJO1" s="679"/>
      <c r="KJP1" s="679"/>
      <c r="KJQ1" s="679"/>
      <c r="KJR1" s="679"/>
      <c r="KJS1" s="679"/>
      <c r="KJT1" s="679"/>
      <c r="KJU1" s="679"/>
      <c r="KJV1" s="679"/>
      <c r="KJW1" s="679"/>
      <c r="KJX1" s="679"/>
      <c r="KJY1" s="679"/>
      <c r="KJZ1" s="679"/>
      <c r="KKA1" s="679"/>
      <c r="KKB1" s="679"/>
      <c r="KKC1" s="679"/>
      <c r="KKD1" s="679"/>
      <c r="KKE1" s="679"/>
      <c r="KKF1" s="679"/>
      <c r="KKG1" s="679"/>
      <c r="KKH1" s="679"/>
      <c r="KKI1" s="679"/>
      <c r="KKJ1" s="679"/>
      <c r="KKK1" s="679"/>
      <c r="KKL1" s="679"/>
      <c r="KKM1" s="679"/>
      <c r="KKN1" s="679"/>
      <c r="KKO1" s="679"/>
      <c r="KKP1" s="679"/>
      <c r="KKQ1" s="679"/>
      <c r="KKR1" s="679"/>
      <c r="KKS1" s="679"/>
      <c r="KKT1" s="679"/>
      <c r="KKU1" s="679"/>
      <c r="KKV1" s="679"/>
      <c r="KKW1" s="679"/>
      <c r="KKX1" s="679"/>
      <c r="KKY1" s="679"/>
      <c r="KKZ1" s="679"/>
      <c r="KLA1" s="679"/>
      <c r="KLB1" s="679"/>
      <c r="KLC1" s="679"/>
      <c r="KLD1" s="679"/>
      <c r="KLE1" s="679"/>
      <c r="KLF1" s="679"/>
      <c r="KLG1" s="679"/>
      <c r="KLH1" s="679"/>
      <c r="KLI1" s="679"/>
      <c r="KLJ1" s="679"/>
      <c r="KLK1" s="679"/>
      <c r="KLL1" s="679"/>
      <c r="KLM1" s="679"/>
      <c r="KLN1" s="679"/>
      <c r="KLO1" s="679"/>
      <c r="KLP1" s="679"/>
      <c r="KLQ1" s="679"/>
      <c r="KLR1" s="679"/>
      <c r="KLS1" s="679"/>
      <c r="KLT1" s="679"/>
      <c r="KLU1" s="679"/>
      <c r="KLV1" s="679"/>
      <c r="KLW1" s="679"/>
      <c r="KLX1" s="679"/>
      <c r="KLY1" s="679"/>
      <c r="KLZ1" s="679"/>
      <c r="KMA1" s="679"/>
      <c r="KMB1" s="679"/>
      <c r="KMC1" s="679"/>
      <c r="KMD1" s="679"/>
      <c r="KME1" s="679"/>
      <c r="KMF1" s="679"/>
      <c r="KMG1" s="679"/>
      <c r="KMH1" s="679"/>
      <c r="KMI1" s="679"/>
      <c r="KMJ1" s="679"/>
      <c r="KMK1" s="679"/>
      <c r="KML1" s="679"/>
      <c r="KMM1" s="679"/>
      <c r="KMN1" s="679"/>
      <c r="KMO1" s="679"/>
      <c r="KMP1" s="679"/>
      <c r="KMQ1" s="679"/>
      <c r="KMR1" s="679"/>
      <c r="KMS1" s="679"/>
      <c r="KMT1" s="679"/>
      <c r="KMU1" s="679"/>
      <c r="KMV1" s="679"/>
      <c r="KMW1" s="679"/>
      <c r="KMX1" s="679"/>
      <c r="KMY1" s="679"/>
      <c r="KMZ1" s="679"/>
      <c r="KNA1" s="679"/>
      <c r="KNB1" s="679"/>
      <c r="KNC1" s="679"/>
      <c r="KND1" s="679"/>
      <c r="KNE1" s="679"/>
      <c r="KNF1" s="679"/>
      <c r="KNG1" s="679"/>
      <c r="KNH1" s="679"/>
      <c r="KNI1" s="679"/>
      <c r="KNJ1" s="679"/>
      <c r="KNK1" s="679"/>
      <c r="KNL1" s="679"/>
      <c r="KNM1" s="679"/>
      <c r="KNN1" s="679"/>
      <c r="KNO1" s="679"/>
      <c r="KNP1" s="679"/>
      <c r="KNQ1" s="679"/>
      <c r="KNR1" s="679"/>
      <c r="KNS1" s="679"/>
      <c r="KNT1" s="679"/>
      <c r="KNU1" s="679"/>
      <c r="KNV1" s="679"/>
      <c r="KNW1" s="679"/>
      <c r="KNX1" s="679"/>
      <c r="KNY1" s="679"/>
      <c r="KNZ1" s="679"/>
      <c r="KOA1" s="679"/>
      <c r="KOB1" s="679"/>
      <c r="KOC1" s="679"/>
      <c r="KOD1" s="679"/>
      <c r="KOE1" s="679"/>
      <c r="KOF1" s="679"/>
      <c r="KOG1" s="679"/>
      <c r="KOH1" s="679"/>
      <c r="KOI1" s="679"/>
      <c r="KOJ1" s="679"/>
      <c r="KOK1" s="679"/>
      <c r="KOL1" s="679"/>
      <c r="KOM1" s="679"/>
      <c r="KON1" s="679"/>
      <c r="KOO1" s="679"/>
      <c r="KOP1" s="679"/>
      <c r="KOQ1" s="679"/>
      <c r="KOR1" s="679"/>
      <c r="KOS1" s="679"/>
      <c r="KOT1" s="679"/>
      <c r="KOU1" s="679"/>
      <c r="KOV1" s="679"/>
      <c r="KOW1" s="679"/>
      <c r="KOX1" s="679"/>
      <c r="KOY1" s="679"/>
      <c r="KOZ1" s="679"/>
      <c r="KPA1" s="679"/>
      <c r="KPB1" s="679"/>
      <c r="KPC1" s="679"/>
      <c r="KPD1" s="679"/>
      <c r="KPE1" s="679"/>
      <c r="KPF1" s="679"/>
      <c r="KPG1" s="679"/>
      <c r="KPH1" s="679"/>
      <c r="KPI1" s="679"/>
      <c r="KPJ1" s="679"/>
      <c r="KPK1" s="679"/>
      <c r="KPL1" s="679"/>
      <c r="KPM1" s="679"/>
      <c r="KPN1" s="679"/>
      <c r="KPO1" s="679"/>
      <c r="KPP1" s="679"/>
      <c r="KPQ1" s="679"/>
      <c r="KPR1" s="679"/>
      <c r="KPS1" s="679"/>
      <c r="KPT1" s="679"/>
      <c r="KPU1" s="679"/>
      <c r="KPV1" s="679"/>
      <c r="KPW1" s="679"/>
      <c r="KPX1" s="679"/>
      <c r="KPY1" s="679"/>
      <c r="KPZ1" s="679"/>
      <c r="KQA1" s="679"/>
      <c r="KQB1" s="679"/>
      <c r="KQC1" s="679"/>
      <c r="KQD1" s="679"/>
      <c r="KQE1" s="679"/>
      <c r="KQF1" s="679"/>
      <c r="KQG1" s="679"/>
      <c r="KQH1" s="679"/>
      <c r="KQI1" s="679"/>
      <c r="KQJ1" s="679"/>
      <c r="KQK1" s="679"/>
      <c r="KQL1" s="679"/>
      <c r="KQM1" s="679"/>
      <c r="KQN1" s="679"/>
      <c r="KQO1" s="679"/>
      <c r="KQP1" s="679"/>
      <c r="KQQ1" s="679"/>
      <c r="KQR1" s="679"/>
      <c r="KQS1" s="679"/>
      <c r="KQT1" s="679"/>
      <c r="KQU1" s="679"/>
      <c r="KQV1" s="679"/>
      <c r="KQW1" s="679"/>
      <c r="KQX1" s="679"/>
      <c r="KQY1" s="679"/>
      <c r="KQZ1" s="679"/>
      <c r="KRA1" s="679"/>
      <c r="KRB1" s="679"/>
      <c r="KRC1" s="679"/>
      <c r="KRD1" s="679"/>
      <c r="KRE1" s="679"/>
      <c r="KRF1" s="679"/>
      <c r="KRG1" s="679"/>
      <c r="KRH1" s="679"/>
      <c r="KRI1" s="679"/>
      <c r="KRJ1" s="679"/>
      <c r="KRK1" s="679"/>
      <c r="KRL1" s="679"/>
      <c r="KRM1" s="679"/>
      <c r="KRN1" s="679"/>
      <c r="KRO1" s="679"/>
      <c r="KRP1" s="679"/>
      <c r="KRQ1" s="679"/>
      <c r="KRR1" s="679"/>
      <c r="KRS1" s="679"/>
      <c r="KRT1" s="679"/>
      <c r="KRU1" s="679"/>
      <c r="KRV1" s="679"/>
      <c r="KRW1" s="679"/>
      <c r="KRX1" s="679"/>
      <c r="KRY1" s="679"/>
      <c r="KRZ1" s="679"/>
      <c r="KSA1" s="679"/>
      <c r="KSB1" s="679"/>
      <c r="KSC1" s="679"/>
      <c r="KSD1" s="679"/>
      <c r="KSE1" s="679"/>
      <c r="KSF1" s="679"/>
      <c r="KSG1" s="679"/>
      <c r="KSH1" s="679"/>
      <c r="KSI1" s="679"/>
      <c r="KSJ1" s="679"/>
      <c r="KSK1" s="679"/>
      <c r="KSL1" s="679"/>
      <c r="KSM1" s="679"/>
      <c r="KSN1" s="679"/>
      <c r="KSO1" s="679"/>
      <c r="KSP1" s="679"/>
      <c r="KSQ1" s="679"/>
      <c r="KSR1" s="679"/>
      <c r="KSS1" s="679"/>
      <c r="KST1" s="679"/>
      <c r="KSU1" s="679"/>
      <c r="KSV1" s="679"/>
      <c r="KSW1" s="679"/>
      <c r="KSX1" s="679"/>
      <c r="KSY1" s="679"/>
      <c r="KSZ1" s="679"/>
      <c r="KTA1" s="679"/>
      <c r="KTB1" s="679"/>
      <c r="KTC1" s="679"/>
      <c r="KTD1" s="679"/>
      <c r="KTE1" s="679"/>
      <c r="KTF1" s="679"/>
      <c r="KTG1" s="679"/>
      <c r="KTH1" s="679"/>
      <c r="KTI1" s="679"/>
      <c r="KTJ1" s="679"/>
      <c r="KTK1" s="679"/>
      <c r="KTL1" s="679"/>
      <c r="KTM1" s="679"/>
      <c r="KTN1" s="679"/>
      <c r="KTO1" s="679"/>
      <c r="KTP1" s="679"/>
      <c r="KTQ1" s="679"/>
      <c r="KTR1" s="679"/>
      <c r="KTS1" s="679"/>
      <c r="KTT1" s="679"/>
      <c r="KTU1" s="679"/>
      <c r="KTV1" s="679"/>
      <c r="KTW1" s="679"/>
      <c r="KTX1" s="679"/>
      <c r="KTY1" s="679"/>
      <c r="KTZ1" s="679"/>
      <c r="KUA1" s="679"/>
      <c r="KUB1" s="679"/>
      <c r="KUC1" s="679"/>
      <c r="KUD1" s="679"/>
      <c r="KUE1" s="679"/>
      <c r="KUF1" s="679"/>
      <c r="KUG1" s="679"/>
      <c r="KUH1" s="679"/>
      <c r="KUI1" s="679"/>
      <c r="KUJ1" s="679"/>
      <c r="KUK1" s="679"/>
      <c r="KUL1" s="679"/>
      <c r="KUM1" s="679"/>
      <c r="KUN1" s="679"/>
      <c r="KUO1" s="679"/>
      <c r="KUP1" s="679"/>
      <c r="KUQ1" s="679"/>
      <c r="KUR1" s="679"/>
      <c r="KUS1" s="679"/>
      <c r="KUT1" s="679"/>
      <c r="KUU1" s="679"/>
      <c r="KUV1" s="679"/>
      <c r="KUW1" s="679"/>
      <c r="KUX1" s="679"/>
      <c r="KUY1" s="679"/>
      <c r="KUZ1" s="679"/>
      <c r="KVA1" s="679"/>
      <c r="KVB1" s="679"/>
      <c r="KVC1" s="679"/>
      <c r="KVD1" s="679"/>
      <c r="KVE1" s="679"/>
      <c r="KVF1" s="679"/>
      <c r="KVG1" s="679"/>
      <c r="KVH1" s="679"/>
      <c r="KVI1" s="679"/>
      <c r="KVJ1" s="679"/>
      <c r="KVK1" s="679"/>
      <c r="KVL1" s="679"/>
      <c r="KVM1" s="679"/>
      <c r="KVN1" s="679"/>
      <c r="KVO1" s="679"/>
      <c r="KVP1" s="679"/>
      <c r="KVQ1" s="679"/>
      <c r="KVR1" s="679"/>
      <c r="KVS1" s="679"/>
      <c r="KVT1" s="679"/>
      <c r="KVU1" s="679"/>
      <c r="KVV1" s="679"/>
      <c r="KVW1" s="679"/>
      <c r="KVX1" s="679"/>
      <c r="KVY1" s="679"/>
      <c r="KVZ1" s="679"/>
      <c r="KWA1" s="679"/>
      <c r="KWB1" s="679"/>
      <c r="KWC1" s="679"/>
      <c r="KWD1" s="679"/>
      <c r="KWE1" s="679"/>
      <c r="KWF1" s="679"/>
      <c r="KWG1" s="679"/>
      <c r="KWH1" s="679"/>
      <c r="KWI1" s="679"/>
      <c r="KWJ1" s="679"/>
      <c r="KWK1" s="679"/>
      <c r="KWL1" s="679"/>
      <c r="KWM1" s="679"/>
      <c r="KWN1" s="679"/>
      <c r="KWO1" s="679"/>
      <c r="KWP1" s="679"/>
      <c r="KWQ1" s="679"/>
      <c r="KWR1" s="679"/>
      <c r="KWS1" s="679"/>
      <c r="KWT1" s="679"/>
      <c r="KWU1" s="679"/>
      <c r="KWV1" s="679"/>
      <c r="KWW1" s="679"/>
      <c r="KWX1" s="679"/>
      <c r="KWY1" s="679"/>
      <c r="KWZ1" s="679"/>
      <c r="KXA1" s="679"/>
      <c r="KXB1" s="679"/>
      <c r="KXC1" s="679"/>
      <c r="KXD1" s="679"/>
      <c r="KXE1" s="679"/>
      <c r="KXF1" s="679"/>
      <c r="KXG1" s="679"/>
      <c r="KXH1" s="679"/>
      <c r="KXI1" s="679"/>
      <c r="KXJ1" s="679"/>
      <c r="KXK1" s="679"/>
      <c r="KXL1" s="679"/>
      <c r="KXM1" s="679"/>
      <c r="KXN1" s="679"/>
      <c r="KXO1" s="679"/>
      <c r="KXP1" s="679"/>
      <c r="KXQ1" s="679"/>
      <c r="KXR1" s="679"/>
      <c r="KXS1" s="679"/>
      <c r="KXT1" s="679"/>
      <c r="KXU1" s="679"/>
      <c r="KXV1" s="679"/>
      <c r="KXW1" s="679"/>
      <c r="KXX1" s="679"/>
      <c r="KXY1" s="679"/>
      <c r="KXZ1" s="679"/>
      <c r="KYA1" s="679"/>
      <c r="KYB1" s="679"/>
      <c r="KYC1" s="679"/>
      <c r="KYD1" s="679"/>
      <c r="KYE1" s="679"/>
      <c r="KYF1" s="679"/>
      <c r="KYG1" s="679"/>
      <c r="KYH1" s="679"/>
      <c r="KYI1" s="679"/>
      <c r="KYJ1" s="679"/>
      <c r="KYK1" s="679"/>
      <c r="KYL1" s="679"/>
      <c r="KYM1" s="679"/>
      <c r="KYN1" s="679"/>
      <c r="KYO1" s="679"/>
      <c r="KYP1" s="679"/>
      <c r="KYQ1" s="679"/>
      <c r="KYR1" s="679"/>
      <c r="KYS1" s="679"/>
      <c r="KYT1" s="679"/>
      <c r="KYU1" s="679"/>
      <c r="KYV1" s="679"/>
      <c r="KYW1" s="679"/>
      <c r="KYX1" s="679"/>
      <c r="KYY1" s="679"/>
      <c r="KYZ1" s="679"/>
      <c r="KZA1" s="679"/>
      <c r="KZB1" s="679"/>
      <c r="KZC1" s="679"/>
      <c r="KZD1" s="679"/>
      <c r="KZE1" s="679"/>
      <c r="KZF1" s="679"/>
      <c r="KZG1" s="679"/>
      <c r="KZH1" s="679"/>
      <c r="KZI1" s="679"/>
      <c r="KZJ1" s="679"/>
      <c r="KZK1" s="679"/>
      <c r="KZL1" s="679"/>
      <c r="KZM1" s="679"/>
      <c r="KZN1" s="679"/>
      <c r="KZO1" s="679"/>
      <c r="KZP1" s="679"/>
      <c r="KZQ1" s="679"/>
      <c r="KZR1" s="679"/>
      <c r="KZS1" s="679"/>
      <c r="KZT1" s="679"/>
      <c r="KZU1" s="679"/>
      <c r="KZV1" s="679"/>
      <c r="KZW1" s="679"/>
      <c r="KZX1" s="679"/>
      <c r="KZY1" s="679"/>
      <c r="KZZ1" s="679"/>
      <c r="LAA1" s="679"/>
      <c r="LAB1" s="679"/>
      <c r="LAC1" s="679"/>
      <c r="LAD1" s="679"/>
      <c r="LAE1" s="679"/>
      <c r="LAF1" s="679"/>
      <c r="LAG1" s="679"/>
      <c r="LAH1" s="679"/>
      <c r="LAI1" s="679"/>
      <c r="LAJ1" s="679"/>
      <c r="LAK1" s="679"/>
      <c r="LAL1" s="679"/>
      <c r="LAM1" s="679"/>
      <c r="LAN1" s="679"/>
      <c r="LAO1" s="679"/>
      <c r="LAP1" s="679"/>
      <c r="LAQ1" s="679"/>
      <c r="LAR1" s="679"/>
      <c r="LAS1" s="679"/>
      <c r="LAT1" s="679"/>
      <c r="LAU1" s="679"/>
      <c r="LAV1" s="679"/>
      <c r="LAW1" s="679"/>
      <c r="LAX1" s="679"/>
      <c r="LAY1" s="679"/>
      <c r="LAZ1" s="679"/>
      <c r="LBA1" s="679"/>
      <c r="LBB1" s="679"/>
      <c r="LBC1" s="679"/>
      <c r="LBD1" s="679"/>
      <c r="LBE1" s="679"/>
      <c r="LBF1" s="679"/>
      <c r="LBG1" s="679"/>
      <c r="LBH1" s="679"/>
      <c r="LBI1" s="679"/>
      <c r="LBJ1" s="679"/>
      <c r="LBK1" s="679"/>
      <c r="LBL1" s="679"/>
      <c r="LBM1" s="679"/>
      <c r="LBN1" s="679"/>
      <c r="LBO1" s="679"/>
      <c r="LBP1" s="679"/>
      <c r="LBQ1" s="679"/>
      <c r="LBR1" s="679"/>
      <c r="LBS1" s="679"/>
      <c r="LBT1" s="679"/>
      <c r="LBU1" s="679"/>
      <c r="LBV1" s="679"/>
      <c r="LBW1" s="679"/>
      <c r="LBX1" s="679"/>
      <c r="LBY1" s="679"/>
      <c r="LBZ1" s="679"/>
      <c r="LCA1" s="679"/>
      <c r="LCB1" s="679"/>
      <c r="LCC1" s="679"/>
      <c r="LCD1" s="679"/>
      <c r="LCE1" s="679"/>
      <c r="LCF1" s="679"/>
      <c r="LCG1" s="679"/>
      <c r="LCH1" s="679"/>
      <c r="LCI1" s="679"/>
      <c r="LCJ1" s="679"/>
      <c r="LCK1" s="679"/>
      <c r="LCL1" s="679"/>
      <c r="LCM1" s="679"/>
      <c r="LCN1" s="679"/>
      <c r="LCO1" s="679"/>
      <c r="LCP1" s="679"/>
      <c r="LCQ1" s="679"/>
      <c r="LCR1" s="679"/>
      <c r="LCS1" s="679"/>
      <c r="LCT1" s="679"/>
      <c r="LCU1" s="679"/>
      <c r="LCV1" s="679"/>
      <c r="LCW1" s="679"/>
      <c r="LCX1" s="679"/>
      <c r="LCY1" s="679"/>
      <c r="LCZ1" s="679"/>
      <c r="LDA1" s="679"/>
      <c r="LDB1" s="679"/>
      <c r="LDC1" s="679"/>
      <c r="LDD1" s="679"/>
      <c r="LDE1" s="679"/>
      <c r="LDF1" s="679"/>
      <c r="LDG1" s="679"/>
      <c r="LDH1" s="679"/>
      <c r="LDI1" s="679"/>
      <c r="LDJ1" s="679"/>
      <c r="LDK1" s="679"/>
      <c r="LDL1" s="679"/>
      <c r="LDM1" s="679"/>
      <c r="LDN1" s="679"/>
      <c r="LDO1" s="679"/>
      <c r="LDP1" s="679"/>
      <c r="LDQ1" s="679"/>
      <c r="LDR1" s="679"/>
      <c r="LDS1" s="679"/>
      <c r="LDT1" s="679"/>
      <c r="LDU1" s="679"/>
      <c r="LDV1" s="679"/>
      <c r="LDW1" s="679"/>
      <c r="LDX1" s="679"/>
      <c r="LDY1" s="679"/>
      <c r="LDZ1" s="679"/>
      <c r="LEA1" s="679"/>
      <c r="LEB1" s="679"/>
      <c r="LEC1" s="679"/>
      <c r="LED1" s="679"/>
      <c r="LEE1" s="679"/>
      <c r="LEF1" s="679"/>
      <c r="LEG1" s="679"/>
      <c r="LEH1" s="679"/>
      <c r="LEI1" s="679"/>
      <c r="LEJ1" s="679"/>
      <c r="LEK1" s="679"/>
      <c r="LEL1" s="679"/>
      <c r="LEM1" s="679"/>
      <c r="LEN1" s="679"/>
      <c r="LEO1" s="679"/>
      <c r="LEP1" s="679"/>
      <c r="LEQ1" s="679"/>
      <c r="LER1" s="679"/>
      <c r="LES1" s="679"/>
      <c r="LET1" s="679"/>
      <c r="LEU1" s="679"/>
      <c r="LEV1" s="679"/>
      <c r="LEW1" s="679"/>
      <c r="LEX1" s="679"/>
      <c r="LEY1" s="679"/>
      <c r="LEZ1" s="679"/>
      <c r="LFA1" s="679"/>
      <c r="LFB1" s="679"/>
      <c r="LFC1" s="679"/>
      <c r="LFD1" s="679"/>
      <c r="LFE1" s="679"/>
      <c r="LFF1" s="679"/>
      <c r="LFG1" s="679"/>
      <c r="LFH1" s="679"/>
      <c r="LFI1" s="679"/>
      <c r="LFJ1" s="679"/>
      <c r="LFK1" s="679"/>
      <c r="LFL1" s="679"/>
      <c r="LFM1" s="679"/>
      <c r="LFN1" s="679"/>
      <c r="LFO1" s="679"/>
      <c r="LFP1" s="679"/>
      <c r="LFQ1" s="679"/>
      <c r="LFR1" s="679"/>
      <c r="LFS1" s="679"/>
      <c r="LFT1" s="679"/>
      <c r="LFU1" s="679"/>
      <c r="LFV1" s="679"/>
      <c r="LFW1" s="679"/>
      <c r="LFX1" s="679"/>
      <c r="LFY1" s="679"/>
      <c r="LFZ1" s="679"/>
      <c r="LGA1" s="679"/>
      <c r="LGB1" s="679"/>
      <c r="LGC1" s="679"/>
      <c r="LGD1" s="679"/>
      <c r="LGE1" s="679"/>
      <c r="LGF1" s="679"/>
      <c r="LGG1" s="679"/>
      <c r="LGH1" s="679"/>
      <c r="LGI1" s="679"/>
      <c r="LGJ1" s="679"/>
      <c r="LGK1" s="679"/>
      <c r="LGL1" s="679"/>
      <c r="LGM1" s="679"/>
      <c r="LGN1" s="679"/>
      <c r="LGO1" s="679"/>
      <c r="LGP1" s="679"/>
      <c r="LGQ1" s="679"/>
      <c r="LGR1" s="679"/>
      <c r="LGS1" s="679"/>
      <c r="LGT1" s="679"/>
      <c r="LGU1" s="679"/>
      <c r="LGV1" s="679"/>
      <c r="LGW1" s="679"/>
      <c r="LGX1" s="679"/>
      <c r="LGY1" s="679"/>
      <c r="LGZ1" s="679"/>
      <c r="LHA1" s="679"/>
      <c r="LHB1" s="679"/>
      <c r="LHC1" s="679"/>
      <c r="LHD1" s="679"/>
      <c r="LHE1" s="679"/>
      <c r="LHF1" s="679"/>
      <c r="LHG1" s="679"/>
      <c r="LHH1" s="679"/>
      <c r="LHI1" s="679"/>
      <c r="LHJ1" s="679"/>
      <c r="LHK1" s="679"/>
      <c r="LHL1" s="679"/>
      <c r="LHM1" s="679"/>
      <c r="LHN1" s="679"/>
      <c r="LHO1" s="679"/>
      <c r="LHP1" s="679"/>
      <c r="LHQ1" s="679"/>
      <c r="LHR1" s="679"/>
      <c r="LHS1" s="679"/>
      <c r="LHT1" s="679"/>
      <c r="LHU1" s="679"/>
      <c r="LHV1" s="679"/>
      <c r="LHW1" s="679"/>
      <c r="LHX1" s="679"/>
      <c r="LHY1" s="679"/>
      <c r="LHZ1" s="679"/>
      <c r="LIA1" s="679"/>
      <c r="LIB1" s="679"/>
      <c r="LIC1" s="679"/>
      <c r="LID1" s="679"/>
      <c r="LIE1" s="679"/>
      <c r="LIF1" s="679"/>
      <c r="LIG1" s="679"/>
      <c r="LIH1" s="679"/>
      <c r="LII1" s="679"/>
      <c r="LIJ1" s="679"/>
      <c r="LIK1" s="679"/>
      <c r="LIL1" s="679"/>
      <c r="LIM1" s="679"/>
      <c r="LIN1" s="679"/>
      <c r="LIO1" s="679"/>
      <c r="LIP1" s="679"/>
      <c r="LIQ1" s="679"/>
      <c r="LIR1" s="679"/>
      <c r="LIS1" s="679"/>
      <c r="LIT1" s="679"/>
      <c r="LIU1" s="679"/>
      <c r="LIV1" s="679"/>
      <c r="LIW1" s="679"/>
      <c r="LIX1" s="679"/>
      <c r="LIY1" s="679"/>
      <c r="LIZ1" s="679"/>
      <c r="LJA1" s="679"/>
      <c r="LJB1" s="679"/>
      <c r="LJC1" s="679"/>
      <c r="LJD1" s="679"/>
      <c r="LJE1" s="679"/>
      <c r="LJF1" s="679"/>
      <c r="LJG1" s="679"/>
      <c r="LJH1" s="679"/>
      <c r="LJI1" s="679"/>
      <c r="LJJ1" s="679"/>
      <c r="LJK1" s="679"/>
      <c r="LJL1" s="679"/>
      <c r="LJM1" s="679"/>
      <c r="LJN1" s="679"/>
      <c r="LJO1" s="679"/>
      <c r="LJP1" s="679"/>
      <c r="LJQ1" s="679"/>
      <c r="LJR1" s="679"/>
      <c r="LJS1" s="679"/>
      <c r="LJT1" s="679"/>
      <c r="LJU1" s="679"/>
      <c r="LJV1" s="679"/>
      <c r="LJW1" s="679"/>
      <c r="LJX1" s="679"/>
      <c r="LJY1" s="679"/>
      <c r="LJZ1" s="679"/>
      <c r="LKA1" s="679"/>
      <c r="LKB1" s="679"/>
      <c r="LKC1" s="679"/>
      <c r="LKD1" s="679"/>
      <c r="LKE1" s="679"/>
      <c r="LKF1" s="679"/>
      <c r="LKG1" s="679"/>
      <c r="LKH1" s="679"/>
      <c r="LKI1" s="679"/>
      <c r="LKJ1" s="679"/>
      <c r="LKK1" s="679"/>
      <c r="LKL1" s="679"/>
      <c r="LKM1" s="679"/>
      <c r="LKN1" s="679"/>
      <c r="LKO1" s="679"/>
      <c r="LKP1" s="679"/>
      <c r="LKQ1" s="679"/>
      <c r="LKR1" s="679"/>
      <c r="LKS1" s="679"/>
      <c r="LKT1" s="679"/>
      <c r="LKU1" s="679"/>
      <c r="LKV1" s="679"/>
      <c r="LKW1" s="679"/>
      <c r="LKX1" s="679"/>
      <c r="LKY1" s="679"/>
      <c r="LKZ1" s="679"/>
      <c r="LLA1" s="679"/>
      <c r="LLB1" s="679"/>
      <c r="LLC1" s="679"/>
      <c r="LLD1" s="679"/>
      <c r="LLE1" s="679"/>
      <c r="LLF1" s="679"/>
      <c r="LLG1" s="679"/>
      <c r="LLH1" s="679"/>
      <c r="LLI1" s="679"/>
      <c r="LLJ1" s="679"/>
      <c r="LLK1" s="679"/>
      <c r="LLL1" s="679"/>
      <c r="LLM1" s="679"/>
      <c r="LLN1" s="679"/>
      <c r="LLO1" s="679"/>
      <c r="LLP1" s="679"/>
      <c r="LLQ1" s="679"/>
      <c r="LLR1" s="679"/>
      <c r="LLS1" s="679"/>
      <c r="LLT1" s="679"/>
      <c r="LLU1" s="679"/>
      <c r="LLV1" s="679"/>
      <c r="LLW1" s="679"/>
      <c r="LLX1" s="679"/>
      <c r="LLY1" s="679"/>
      <c r="LLZ1" s="679"/>
      <c r="LMA1" s="679"/>
      <c r="LMB1" s="679"/>
      <c r="LMC1" s="679"/>
      <c r="LMD1" s="679"/>
      <c r="LME1" s="679"/>
      <c r="LMF1" s="679"/>
      <c r="LMG1" s="679"/>
      <c r="LMH1" s="679"/>
      <c r="LMI1" s="679"/>
      <c r="LMJ1" s="679"/>
      <c r="LMK1" s="679"/>
      <c r="LML1" s="679"/>
      <c r="LMM1" s="679"/>
      <c r="LMN1" s="679"/>
      <c r="LMO1" s="679"/>
      <c r="LMP1" s="679"/>
      <c r="LMQ1" s="679"/>
      <c r="LMR1" s="679"/>
      <c r="LMS1" s="679"/>
      <c r="LMT1" s="679"/>
      <c r="LMU1" s="679"/>
      <c r="LMV1" s="679"/>
      <c r="LMW1" s="679"/>
      <c r="LMX1" s="679"/>
      <c r="LMY1" s="679"/>
      <c r="LMZ1" s="679"/>
      <c r="LNA1" s="679"/>
      <c r="LNB1" s="679"/>
      <c r="LNC1" s="679"/>
      <c r="LND1" s="679"/>
      <c r="LNE1" s="679"/>
      <c r="LNF1" s="679"/>
      <c r="LNG1" s="679"/>
      <c r="LNH1" s="679"/>
      <c r="LNI1" s="679"/>
      <c r="LNJ1" s="679"/>
      <c r="LNK1" s="679"/>
      <c r="LNL1" s="679"/>
      <c r="LNM1" s="679"/>
      <c r="LNN1" s="679"/>
      <c r="LNO1" s="679"/>
      <c r="LNP1" s="679"/>
      <c r="LNQ1" s="679"/>
      <c r="LNR1" s="679"/>
      <c r="LNS1" s="679"/>
      <c r="LNT1" s="679"/>
      <c r="LNU1" s="679"/>
      <c r="LNV1" s="679"/>
      <c r="LNW1" s="679"/>
      <c r="LNX1" s="679"/>
      <c r="LNY1" s="679"/>
      <c r="LNZ1" s="679"/>
      <c r="LOA1" s="679"/>
      <c r="LOB1" s="679"/>
      <c r="LOC1" s="679"/>
      <c r="LOD1" s="679"/>
      <c r="LOE1" s="679"/>
      <c r="LOF1" s="679"/>
      <c r="LOG1" s="679"/>
      <c r="LOH1" s="679"/>
      <c r="LOI1" s="679"/>
      <c r="LOJ1" s="679"/>
      <c r="LOK1" s="679"/>
      <c r="LOL1" s="679"/>
      <c r="LOM1" s="679"/>
      <c r="LON1" s="679"/>
      <c r="LOO1" s="679"/>
      <c r="LOP1" s="679"/>
      <c r="LOQ1" s="679"/>
      <c r="LOR1" s="679"/>
      <c r="LOS1" s="679"/>
      <c r="LOT1" s="679"/>
      <c r="LOU1" s="679"/>
      <c r="LOV1" s="679"/>
      <c r="LOW1" s="679"/>
      <c r="LOX1" s="679"/>
      <c r="LOY1" s="679"/>
      <c r="LOZ1" s="679"/>
      <c r="LPA1" s="679"/>
      <c r="LPB1" s="679"/>
      <c r="LPC1" s="679"/>
      <c r="LPD1" s="679"/>
      <c r="LPE1" s="679"/>
      <c r="LPF1" s="679"/>
      <c r="LPG1" s="679"/>
      <c r="LPH1" s="679"/>
      <c r="LPI1" s="679"/>
      <c r="LPJ1" s="679"/>
      <c r="LPK1" s="679"/>
      <c r="LPL1" s="679"/>
      <c r="LPM1" s="679"/>
      <c r="LPN1" s="679"/>
      <c r="LPO1" s="679"/>
      <c r="LPP1" s="679"/>
      <c r="LPQ1" s="679"/>
      <c r="LPR1" s="679"/>
      <c r="LPS1" s="679"/>
      <c r="LPT1" s="679"/>
      <c r="LPU1" s="679"/>
      <c r="LPV1" s="679"/>
      <c r="LPW1" s="679"/>
      <c r="LPX1" s="679"/>
      <c r="LPY1" s="679"/>
      <c r="LPZ1" s="679"/>
      <c r="LQA1" s="679"/>
      <c r="LQB1" s="679"/>
      <c r="LQC1" s="679"/>
      <c r="LQD1" s="679"/>
      <c r="LQE1" s="679"/>
      <c r="LQF1" s="679"/>
      <c r="LQG1" s="679"/>
      <c r="LQH1" s="679"/>
      <c r="LQI1" s="679"/>
      <c r="LQJ1" s="679"/>
      <c r="LQK1" s="679"/>
      <c r="LQL1" s="679"/>
      <c r="LQM1" s="679"/>
      <c r="LQN1" s="679"/>
      <c r="LQO1" s="679"/>
      <c r="LQP1" s="679"/>
      <c r="LQQ1" s="679"/>
      <c r="LQR1" s="679"/>
      <c r="LQS1" s="679"/>
      <c r="LQT1" s="679"/>
      <c r="LQU1" s="679"/>
      <c r="LQV1" s="679"/>
      <c r="LQW1" s="679"/>
      <c r="LQX1" s="679"/>
      <c r="LQY1" s="679"/>
      <c r="LQZ1" s="679"/>
      <c r="LRA1" s="679"/>
      <c r="LRB1" s="679"/>
      <c r="LRC1" s="679"/>
      <c r="LRD1" s="679"/>
      <c r="LRE1" s="679"/>
      <c r="LRF1" s="679"/>
      <c r="LRG1" s="679"/>
      <c r="LRH1" s="679"/>
      <c r="LRI1" s="679"/>
      <c r="LRJ1" s="679"/>
      <c r="LRK1" s="679"/>
      <c r="LRL1" s="679"/>
      <c r="LRM1" s="679"/>
      <c r="LRN1" s="679"/>
      <c r="LRO1" s="679"/>
      <c r="LRP1" s="679"/>
      <c r="LRQ1" s="679"/>
      <c r="LRR1" s="679"/>
      <c r="LRS1" s="679"/>
      <c r="LRT1" s="679"/>
      <c r="LRU1" s="679"/>
      <c r="LRV1" s="679"/>
      <c r="LRW1" s="679"/>
      <c r="LRX1" s="679"/>
      <c r="LRY1" s="679"/>
      <c r="LRZ1" s="679"/>
      <c r="LSA1" s="679"/>
      <c r="LSB1" s="679"/>
      <c r="LSC1" s="679"/>
      <c r="LSD1" s="679"/>
      <c r="LSE1" s="679"/>
      <c r="LSF1" s="679"/>
      <c r="LSG1" s="679"/>
      <c r="LSH1" s="679"/>
      <c r="LSI1" s="679"/>
      <c r="LSJ1" s="679"/>
      <c r="LSK1" s="679"/>
      <c r="LSL1" s="679"/>
      <c r="LSM1" s="679"/>
      <c r="LSN1" s="679"/>
      <c r="LSO1" s="679"/>
      <c r="LSP1" s="679"/>
      <c r="LSQ1" s="679"/>
      <c r="LSR1" s="679"/>
      <c r="LSS1" s="679"/>
      <c r="LST1" s="679"/>
      <c r="LSU1" s="679"/>
      <c r="LSV1" s="679"/>
      <c r="LSW1" s="679"/>
      <c r="LSX1" s="679"/>
      <c r="LSY1" s="679"/>
      <c r="LSZ1" s="679"/>
      <c r="LTA1" s="679"/>
      <c r="LTB1" s="679"/>
      <c r="LTC1" s="679"/>
      <c r="LTD1" s="679"/>
      <c r="LTE1" s="679"/>
      <c r="LTF1" s="679"/>
      <c r="LTG1" s="679"/>
      <c r="LTH1" s="679"/>
      <c r="LTI1" s="679"/>
      <c r="LTJ1" s="679"/>
      <c r="LTK1" s="679"/>
      <c r="LTL1" s="679"/>
      <c r="LTM1" s="679"/>
      <c r="LTN1" s="679"/>
      <c r="LTO1" s="679"/>
      <c r="LTP1" s="679"/>
      <c r="LTQ1" s="679"/>
      <c r="LTR1" s="679"/>
      <c r="LTS1" s="679"/>
      <c r="LTT1" s="679"/>
      <c r="LTU1" s="679"/>
      <c r="LTV1" s="679"/>
      <c r="LTW1" s="679"/>
      <c r="LTX1" s="679"/>
      <c r="LTY1" s="679"/>
      <c r="LTZ1" s="679"/>
      <c r="LUA1" s="679"/>
      <c r="LUB1" s="679"/>
      <c r="LUC1" s="679"/>
      <c r="LUD1" s="679"/>
      <c r="LUE1" s="679"/>
      <c r="LUF1" s="679"/>
      <c r="LUG1" s="679"/>
      <c r="LUH1" s="679"/>
      <c r="LUI1" s="679"/>
      <c r="LUJ1" s="679"/>
      <c r="LUK1" s="679"/>
      <c r="LUL1" s="679"/>
      <c r="LUM1" s="679"/>
      <c r="LUN1" s="679"/>
      <c r="LUO1" s="679"/>
      <c r="LUP1" s="679"/>
      <c r="LUQ1" s="679"/>
      <c r="LUR1" s="679"/>
      <c r="LUS1" s="679"/>
      <c r="LUT1" s="679"/>
      <c r="LUU1" s="679"/>
      <c r="LUV1" s="679"/>
      <c r="LUW1" s="679"/>
      <c r="LUX1" s="679"/>
      <c r="LUY1" s="679"/>
      <c r="LUZ1" s="679"/>
      <c r="LVA1" s="679"/>
      <c r="LVB1" s="679"/>
      <c r="LVC1" s="679"/>
      <c r="LVD1" s="679"/>
      <c r="LVE1" s="679"/>
      <c r="LVF1" s="679"/>
      <c r="LVG1" s="679"/>
      <c r="LVH1" s="679"/>
      <c r="LVI1" s="679"/>
      <c r="LVJ1" s="679"/>
      <c r="LVK1" s="679"/>
      <c r="LVL1" s="679"/>
      <c r="LVM1" s="679"/>
      <c r="LVN1" s="679"/>
      <c r="LVO1" s="679"/>
      <c r="LVP1" s="679"/>
      <c r="LVQ1" s="679"/>
      <c r="LVR1" s="679"/>
      <c r="LVS1" s="679"/>
      <c r="LVT1" s="679"/>
      <c r="LVU1" s="679"/>
      <c r="LVV1" s="679"/>
      <c r="LVW1" s="679"/>
      <c r="LVX1" s="679"/>
      <c r="LVY1" s="679"/>
      <c r="LVZ1" s="679"/>
      <c r="LWA1" s="679"/>
      <c r="LWB1" s="679"/>
      <c r="LWC1" s="679"/>
      <c r="LWD1" s="679"/>
      <c r="LWE1" s="679"/>
      <c r="LWF1" s="679"/>
      <c r="LWG1" s="679"/>
      <c r="LWH1" s="679"/>
      <c r="LWI1" s="679"/>
      <c r="LWJ1" s="679"/>
      <c r="LWK1" s="679"/>
      <c r="LWL1" s="679"/>
      <c r="LWM1" s="679"/>
      <c r="LWN1" s="679"/>
      <c r="LWO1" s="679"/>
      <c r="LWP1" s="679"/>
      <c r="LWQ1" s="679"/>
      <c r="LWR1" s="679"/>
      <c r="LWS1" s="679"/>
      <c r="LWT1" s="679"/>
      <c r="LWU1" s="679"/>
      <c r="LWV1" s="679"/>
      <c r="LWW1" s="679"/>
      <c r="LWX1" s="679"/>
      <c r="LWY1" s="679"/>
      <c r="LWZ1" s="679"/>
      <c r="LXA1" s="679"/>
      <c r="LXB1" s="679"/>
      <c r="LXC1" s="679"/>
      <c r="LXD1" s="679"/>
      <c r="LXE1" s="679"/>
      <c r="LXF1" s="679"/>
      <c r="LXG1" s="679"/>
      <c r="LXH1" s="679"/>
      <c r="LXI1" s="679"/>
      <c r="LXJ1" s="679"/>
      <c r="LXK1" s="679"/>
      <c r="LXL1" s="679"/>
      <c r="LXM1" s="679"/>
      <c r="LXN1" s="679"/>
      <c r="LXO1" s="679"/>
      <c r="LXP1" s="679"/>
      <c r="LXQ1" s="679"/>
      <c r="LXR1" s="679"/>
      <c r="LXS1" s="679"/>
      <c r="LXT1" s="679"/>
      <c r="LXU1" s="679"/>
      <c r="LXV1" s="679"/>
      <c r="LXW1" s="679"/>
      <c r="LXX1" s="679"/>
      <c r="LXY1" s="679"/>
      <c r="LXZ1" s="679"/>
      <c r="LYA1" s="679"/>
      <c r="LYB1" s="679"/>
      <c r="LYC1" s="679"/>
      <c r="LYD1" s="679"/>
      <c r="LYE1" s="679"/>
      <c r="LYF1" s="679"/>
      <c r="LYG1" s="679"/>
      <c r="LYH1" s="679"/>
      <c r="LYI1" s="679"/>
      <c r="LYJ1" s="679"/>
      <c r="LYK1" s="679"/>
      <c r="LYL1" s="679"/>
      <c r="LYM1" s="679"/>
      <c r="LYN1" s="679"/>
      <c r="LYO1" s="679"/>
      <c r="LYP1" s="679"/>
      <c r="LYQ1" s="679"/>
      <c r="LYR1" s="679"/>
      <c r="LYS1" s="679"/>
      <c r="LYT1" s="679"/>
      <c r="LYU1" s="679"/>
      <c r="LYV1" s="679"/>
      <c r="LYW1" s="679"/>
      <c r="LYX1" s="679"/>
      <c r="LYY1" s="679"/>
      <c r="LYZ1" s="679"/>
      <c r="LZA1" s="679"/>
      <c r="LZB1" s="679"/>
      <c r="LZC1" s="679"/>
      <c r="LZD1" s="679"/>
      <c r="LZE1" s="679"/>
      <c r="LZF1" s="679"/>
      <c r="LZG1" s="679"/>
      <c r="LZH1" s="679"/>
      <c r="LZI1" s="679"/>
      <c r="LZJ1" s="679"/>
      <c r="LZK1" s="679"/>
      <c r="LZL1" s="679"/>
      <c r="LZM1" s="679"/>
      <c r="LZN1" s="679"/>
      <c r="LZO1" s="679"/>
      <c r="LZP1" s="679"/>
      <c r="LZQ1" s="679"/>
      <c r="LZR1" s="679"/>
      <c r="LZS1" s="679"/>
      <c r="LZT1" s="679"/>
      <c r="LZU1" s="679"/>
      <c r="LZV1" s="679"/>
      <c r="LZW1" s="679"/>
      <c r="LZX1" s="679"/>
      <c r="LZY1" s="679"/>
      <c r="LZZ1" s="679"/>
      <c r="MAA1" s="679"/>
      <c r="MAB1" s="679"/>
      <c r="MAC1" s="679"/>
      <c r="MAD1" s="679"/>
      <c r="MAE1" s="679"/>
      <c r="MAF1" s="679"/>
      <c r="MAG1" s="679"/>
      <c r="MAH1" s="679"/>
      <c r="MAI1" s="679"/>
      <c r="MAJ1" s="679"/>
      <c r="MAK1" s="679"/>
      <c r="MAL1" s="679"/>
      <c r="MAM1" s="679"/>
      <c r="MAN1" s="679"/>
      <c r="MAO1" s="679"/>
      <c r="MAP1" s="679"/>
      <c r="MAQ1" s="679"/>
      <c r="MAR1" s="679"/>
      <c r="MAS1" s="679"/>
      <c r="MAT1" s="679"/>
      <c r="MAU1" s="679"/>
      <c r="MAV1" s="679"/>
      <c r="MAW1" s="679"/>
      <c r="MAX1" s="679"/>
      <c r="MAY1" s="679"/>
      <c r="MAZ1" s="679"/>
      <c r="MBA1" s="679"/>
      <c r="MBB1" s="679"/>
      <c r="MBC1" s="679"/>
      <c r="MBD1" s="679"/>
      <c r="MBE1" s="679"/>
      <c r="MBF1" s="679"/>
      <c r="MBG1" s="679"/>
      <c r="MBH1" s="679"/>
      <c r="MBI1" s="679"/>
      <c r="MBJ1" s="679"/>
      <c r="MBK1" s="679"/>
      <c r="MBL1" s="679"/>
      <c r="MBM1" s="679"/>
      <c r="MBN1" s="679"/>
      <c r="MBO1" s="679"/>
      <c r="MBP1" s="679"/>
      <c r="MBQ1" s="679"/>
      <c r="MBR1" s="679"/>
      <c r="MBS1" s="679"/>
      <c r="MBT1" s="679"/>
      <c r="MBU1" s="679"/>
      <c r="MBV1" s="679"/>
      <c r="MBW1" s="679"/>
      <c r="MBX1" s="679"/>
      <c r="MBY1" s="679"/>
      <c r="MBZ1" s="679"/>
      <c r="MCA1" s="679"/>
      <c r="MCB1" s="679"/>
      <c r="MCC1" s="679"/>
      <c r="MCD1" s="679"/>
      <c r="MCE1" s="679"/>
      <c r="MCF1" s="679"/>
      <c r="MCG1" s="679"/>
      <c r="MCH1" s="679"/>
      <c r="MCI1" s="679"/>
      <c r="MCJ1" s="679"/>
      <c r="MCK1" s="679"/>
      <c r="MCL1" s="679"/>
      <c r="MCM1" s="679"/>
      <c r="MCN1" s="679"/>
      <c r="MCO1" s="679"/>
      <c r="MCP1" s="679"/>
      <c r="MCQ1" s="679"/>
      <c r="MCR1" s="679"/>
      <c r="MCS1" s="679"/>
      <c r="MCT1" s="679"/>
      <c r="MCU1" s="679"/>
      <c r="MCV1" s="679"/>
      <c r="MCW1" s="679"/>
      <c r="MCX1" s="679"/>
      <c r="MCY1" s="679"/>
      <c r="MCZ1" s="679"/>
      <c r="MDA1" s="679"/>
      <c r="MDB1" s="679"/>
      <c r="MDC1" s="679"/>
      <c r="MDD1" s="679"/>
      <c r="MDE1" s="679"/>
      <c r="MDF1" s="679"/>
      <c r="MDG1" s="679"/>
      <c r="MDH1" s="679"/>
      <c r="MDI1" s="679"/>
      <c r="MDJ1" s="679"/>
      <c r="MDK1" s="679"/>
      <c r="MDL1" s="679"/>
      <c r="MDM1" s="679"/>
      <c r="MDN1" s="679"/>
      <c r="MDO1" s="679"/>
      <c r="MDP1" s="679"/>
      <c r="MDQ1" s="679"/>
      <c r="MDR1" s="679"/>
      <c r="MDS1" s="679"/>
      <c r="MDT1" s="679"/>
      <c r="MDU1" s="679"/>
      <c r="MDV1" s="679"/>
      <c r="MDW1" s="679"/>
      <c r="MDX1" s="679"/>
      <c r="MDY1" s="679"/>
      <c r="MDZ1" s="679"/>
      <c r="MEA1" s="679"/>
      <c r="MEB1" s="679"/>
      <c r="MEC1" s="679"/>
      <c r="MED1" s="679"/>
      <c r="MEE1" s="679"/>
      <c r="MEF1" s="679"/>
      <c r="MEG1" s="679"/>
      <c r="MEH1" s="679"/>
      <c r="MEI1" s="679"/>
      <c r="MEJ1" s="679"/>
      <c r="MEK1" s="679"/>
      <c r="MEL1" s="679"/>
      <c r="MEM1" s="679"/>
      <c r="MEN1" s="679"/>
      <c r="MEO1" s="679"/>
      <c r="MEP1" s="679"/>
      <c r="MEQ1" s="679"/>
      <c r="MER1" s="679"/>
      <c r="MES1" s="679"/>
      <c r="MET1" s="679"/>
      <c r="MEU1" s="679"/>
      <c r="MEV1" s="679"/>
      <c r="MEW1" s="679"/>
      <c r="MEX1" s="679"/>
      <c r="MEY1" s="679"/>
      <c r="MEZ1" s="679"/>
      <c r="MFA1" s="679"/>
      <c r="MFB1" s="679"/>
      <c r="MFC1" s="679"/>
      <c r="MFD1" s="679"/>
      <c r="MFE1" s="679"/>
      <c r="MFF1" s="679"/>
      <c r="MFG1" s="679"/>
      <c r="MFH1" s="679"/>
      <c r="MFI1" s="679"/>
      <c r="MFJ1" s="679"/>
      <c r="MFK1" s="679"/>
      <c r="MFL1" s="679"/>
      <c r="MFM1" s="679"/>
      <c r="MFN1" s="679"/>
      <c r="MFO1" s="679"/>
      <c r="MFP1" s="679"/>
      <c r="MFQ1" s="679"/>
      <c r="MFR1" s="679"/>
      <c r="MFS1" s="679"/>
      <c r="MFT1" s="679"/>
      <c r="MFU1" s="679"/>
      <c r="MFV1" s="679"/>
      <c r="MFW1" s="679"/>
      <c r="MFX1" s="679"/>
      <c r="MFY1" s="679"/>
      <c r="MFZ1" s="679"/>
      <c r="MGA1" s="679"/>
      <c r="MGB1" s="679"/>
      <c r="MGC1" s="679"/>
      <c r="MGD1" s="679"/>
      <c r="MGE1" s="679"/>
      <c r="MGF1" s="679"/>
      <c r="MGG1" s="679"/>
      <c r="MGH1" s="679"/>
      <c r="MGI1" s="679"/>
      <c r="MGJ1" s="679"/>
      <c r="MGK1" s="679"/>
      <c r="MGL1" s="679"/>
      <c r="MGM1" s="679"/>
      <c r="MGN1" s="679"/>
      <c r="MGO1" s="679"/>
      <c r="MGP1" s="679"/>
      <c r="MGQ1" s="679"/>
      <c r="MGR1" s="679"/>
      <c r="MGS1" s="679"/>
      <c r="MGT1" s="679"/>
      <c r="MGU1" s="679"/>
      <c r="MGV1" s="679"/>
      <c r="MGW1" s="679"/>
      <c r="MGX1" s="679"/>
      <c r="MGY1" s="679"/>
      <c r="MGZ1" s="679"/>
      <c r="MHA1" s="679"/>
      <c r="MHB1" s="679"/>
      <c r="MHC1" s="679"/>
      <c r="MHD1" s="679"/>
      <c r="MHE1" s="679"/>
      <c r="MHF1" s="679"/>
      <c r="MHG1" s="679"/>
      <c r="MHH1" s="679"/>
      <c r="MHI1" s="679"/>
      <c r="MHJ1" s="679"/>
      <c r="MHK1" s="679"/>
      <c r="MHL1" s="679"/>
      <c r="MHM1" s="679"/>
      <c r="MHN1" s="679"/>
      <c r="MHO1" s="679"/>
      <c r="MHP1" s="679"/>
      <c r="MHQ1" s="679"/>
      <c r="MHR1" s="679"/>
      <c r="MHS1" s="679"/>
      <c r="MHT1" s="679"/>
      <c r="MHU1" s="679"/>
      <c r="MHV1" s="679"/>
      <c r="MHW1" s="679"/>
      <c r="MHX1" s="679"/>
      <c r="MHY1" s="679"/>
      <c r="MHZ1" s="679"/>
      <c r="MIA1" s="679"/>
      <c r="MIB1" s="679"/>
      <c r="MIC1" s="679"/>
      <c r="MID1" s="679"/>
      <c r="MIE1" s="679"/>
      <c r="MIF1" s="679"/>
      <c r="MIG1" s="679"/>
      <c r="MIH1" s="679"/>
      <c r="MII1" s="679"/>
      <c r="MIJ1" s="679"/>
      <c r="MIK1" s="679"/>
      <c r="MIL1" s="679"/>
      <c r="MIM1" s="679"/>
      <c r="MIN1" s="679"/>
      <c r="MIO1" s="679"/>
      <c r="MIP1" s="679"/>
      <c r="MIQ1" s="679"/>
      <c r="MIR1" s="679"/>
      <c r="MIS1" s="679"/>
      <c r="MIT1" s="679"/>
      <c r="MIU1" s="679"/>
      <c r="MIV1" s="679"/>
      <c r="MIW1" s="679"/>
      <c r="MIX1" s="679"/>
      <c r="MIY1" s="679"/>
      <c r="MIZ1" s="679"/>
      <c r="MJA1" s="679"/>
      <c r="MJB1" s="679"/>
      <c r="MJC1" s="679"/>
      <c r="MJD1" s="679"/>
      <c r="MJE1" s="679"/>
      <c r="MJF1" s="679"/>
      <c r="MJG1" s="679"/>
      <c r="MJH1" s="679"/>
      <c r="MJI1" s="679"/>
      <c r="MJJ1" s="679"/>
      <c r="MJK1" s="679"/>
      <c r="MJL1" s="679"/>
      <c r="MJM1" s="679"/>
      <c r="MJN1" s="679"/>
      <c r="MJO1" s="679"/>
      <c r="MJP1" s="679"/>
      <c r="MJQ1" s="679"/>
      <c r="MJR1" s="679"/>
      <c r="MJS1" s="679"/>
      <c r="MJT1" s="679"/>
      <c r="MJU1" s="679"/>
      <c r="MJV1" s="679"/>
      <c r="MJW1" s="679"/>
      <c r="MJX1" s="679"/>
      <c r="MJY1" s="679"/>
      <c r="MJZ1" s="679"/>
      <c r="MKA1" s="679"/>
      <c r="MKB1" s="679"/>
      <c r="MKC1" s="679"/>
      <c r="MKD1" s="679"/>
      <c r="MKE1" s="679"/>
      <c r="MKF1" s="679"/>
      <c r="MKG1" s="679"/>
      <c r="MKH1" s="679"/>
      <c r="MKI1" s="679"/>
      <c r="MKJ1" s="679"/>
      <c r="MKK1" s="679"/>
      <c r="MKL1" s="679"/>
      <c r="MKM1" s="679"/>
      <c r="MKN1" s="679"/>
      <c r="MKO1" s="679"/>
      <c r="MKP1" s="679"/>
      <c r="MKQ1" s="679"/>
      <c r="MKR1" s="679"/>
      <c r="MKS1" s="679"/>
      <c r="MKT1" s="679"/>
      <c r="MKU1" s="679"/>
      <c r="MKV1" s="679"/>
      <c r="MKW1" s="679"/>
      <c r="MKX1" s="679"/>
      <c r="MKY1" s="679"/>
      <c r="MKZ1" s="679"/>
      <c r="MLA1" s="679"/>
      <c r="MLB1" s="679"/>
      <c r="MLC1" s="679"/>
      <c r="MLD1" s="679"/>
      <c r="MLE1" s="679"/>
      <c r="MLF1" s="679"/>
      <c r="MLG1" s="679"/>
      <c r="MLH1" s="679"/>
      <c r="MLI1" s="679"/>
      <c r="MLJ1" s="679"/>
      <c r="MLK1" s="679"/>
      <c r="MLL1" s="679"/>
      <c r="MLM1" s="679"/>
      <c r="MLN1" s="679"/>
      <c r="MLO1" s="679"/>
      <c r="MLP1" s="679"/>
      <c r="MLQ1" s="679"/>
      <c r="MLR1" s="679"/>
      <c r="MLS1" s="679"/>
      <c r="MLT1" s="679"/>
      <c r="MLU1" s="679"/>
      <c r="MLV1" s="679"/>
      <c r="MLW1" s="679"/>
      <c r="MLX1" s="679"/>
      <c r="MLY1" s="679"/>
      <c r="MLZ1" s="679"/>
      <c r="MMA1" s="679"/>
      <c r="MMB1" s="679"/>
      <c r="MMC1" s="679"/>
      <c r="MMD1" s="679"/>
      <c r="MME1" s="679"/>
      <c r="MMF1" s="679"/>
      <c r="MMG1" s="679"/>
      <c r="MMH1" s="679"/>
      <c r="MMI1" s="679"/>
      <c r="MMJ1" s="679"/>
      <c r="MMK1" s="679"/>
      <c r="MML1" s="679"/>
      <c r="MMM1" s="679"/>
      <c r="MMN1" s="679"/>
      <c r="MMO1" s="679"/>
      <c r="MMP1" s="679"/>
      <c r="MMQ1" s="679"/>
      <c r="MMR1" s="679"/>
      <c r="MMS1" s="679"/>
      <c r="MMT1" s="679"/>
      <c r="MMU1" s="679"/>
      <c r="MMV1" s="679"/>
      <c r="MMW1" s="679"/>
      <c r="MMX1" s="679"/>
      <c r="MMY1" s="679"/>
      <c r="MMZ1" s="679"/>
      <c r="MNA1" s="679"/>
      <c r="MNB1" s="679"/>
      <c r="MNC1" s="679"/>
      <c r="MND1" s="679"/>
      <c r="MNE1" s="679"/>
      <c r="MNF1" s="679"/>
      <c r="MNG1" s="679"/>
      <c r="MNH1" s="679"/>
      <c r="MNI1" s="679"/>
      <c r="MNJ1" s="679"/>
      <c r="MNK1" s="679"/>
      <c r="MNL1" s="679"/>
      <c r="MNM1" s="679"/>
      <c r="MNN1" s="679"/>
      <c r="MNO1" s="679"/>
      <c r="MNP1" s="679"/>
      <c r="MNQ1" s="679"/>
      <c r="MNR1" s="679"/>
      <c r="MNS1" s="679"/>
      <c r="MNT1" s="679"/>
      <c r="MNU1" s="679"/>
      <c r="MNV1" s="679"/>
      <c r="MNW1" s="679"/>
      <c r="MNX1" s="679"/>
      <c r="MNY1" s="679"/>
      <c r="MNZ1" s="679"/>
      <c r="MOA1" s="679"/>
      <c r="MOB1" s="679"/>
      <c r="MOC1" s="679"/>
      <c r="MOD1" s="679"/>
      <c r="MOE1" s="679"/>
      <c r="MOF1" s="679"/>
      <c r="MOG1" s="679"/>
      <c r="MOH1" s="679"/>
      <c r="MOI1" s="679"/>
      <c r="MOJ1" s="679"/>
      <c r="MOK1" s="679"/>
      <c r="MOL1" s="679"/>
      <c r="MOM1" s="679"/>
      <c r="MON1" s="679"/>
      <c r="MOO1" s="679"/>
      <c r="MOP1" s="679"/>
      <c r="MOQ1" s="679"/>
      <c r="MOR1" s="679"/>
      <c r="MOS1" s="679"/>
      <c r="MOT1" s="679"/>
      <c r="MOU1" s="679"/>
      <c r="MOV1" s="679"/>
      <c r="MOW1" s="679"/>
      <c r="MOX1" s="679"/>
      <c r="MOY1" s="679"/>
      <c r="MOZ1" s="679"/>
      <c r="MPA1" s="679"/>
      <c r="MPB1" s="679"/>
      <c r="MPC1" s="679"/>
      <c r="MPD1" s="679"/>
      <c r="MPE1" s="679"/>
      <c r="MPF1" s="679"/>
      <c r="MPG1" s="679"/>
      <c r="MPH1" s="679"/>
      <c r="MPI1" s="679"/>
      <c r="MPJ1" s="679"/>
      <c r="MPK1" s="679"/>
      <c r="MPL1" s="679"/>
      <c r="MPM1" s="679"/>
      <c r="MPN1" s="679"/>
      <c r="MPO1" s="679"/>
      <c r="MPP1" s="679"/>
      <c r="MPQ1" s="679"/>
      <c r="MPR1" s="679"/>
      <c r="MPS1" s="679"/>
      <c r="MPT1" s="679"/>
      <c r="MPU1" s="679"/>
      <c r="MPV1" s="679"/>
      <c r="MPW1" s="679"/>
      <c r="MPX1" s="679"/>
      <c r="MPY1" s="679"/>
      <c r="MPZ1" s="679"/>
      <c r="MQA1" s="679"/>
      <c r="MQB1" s="679"/>
      <c r="MQC1" s="679"/>
      <c r="MQD1" s="679"/>
      <c r="MQE1" s="679"/>
      <c r="MQF1" s="679"/>
      <c r="MQG1" s="679"/>
      <c r="MQH1" s="679"/>
      <c r="MQI1" s="679"/>
      <c r="MQJ1" s="679"/>
      <c r="MQK1" s="679"/>
      <c r="MQL1" s="679"/>
      <c r="MQM1" s="679"/>
      <c r="MQN1" s="679"/>
      <c r="MQO1" s="679"/>
      <c r="MQP1" s="679"/>
      <c r="MQQ1" s="679"/>
      <c r="MQR1" s="679"/>
      <c r="MQS1" s="679"/>
      <c r="MQT1" s="679"/>
      <c r="MQU1" s="679"/>
      <c r="MQV1" s="679"/>
      <c r="MQW1" s="679"/>
      <c r="MQX1" s="679"/>
      <c r="MQY1" s="679"/>
      <c r="MQZ1" s="679"/>
      <c r="MRA1" s="679"/>
      <c r="MRB1" s="679"/>
      <c r="MRC1" s="679"/>
      <c r="MRD1" s="679"/>
      <c r="MRE1" s="679"/>
      <c r="MRF1" s="679"/>
      <c r="MRG1" s="679"/>
      <c r="MRH1" s="679"/>
      <c r="MRI1" s="679"/>
      <c r="MRJ1" s="679"/>
      <c r="MRK1" s="679"/>
      <c r="MRL1" s="679"/>
      <c r="MRM1" s="679"/>
      <c r="MRN1" s="679"/>
      <c r="MRO1" s="679"/>
      <c r="MRP1" s="679"/>
      <c r="MRQ1" s="679"/>
      <c r="MRR1" s="679"/>
      <c r="MRS1" s="679"/>
      <c r="MRT1" s="679"/>
      <c r="MRU1" s="679"/>
      <c r="MRV1" s="679"/>
      <c r="MRW1" s="679"/>
      <c r="MRX1" s="679"/>
      <c r="MRY1" s="679"/>
      <c r="MRZ1" s="679"/>
      <c r="MSA1" s="679"/>
      <c r="MSB1" s="679"/>
      <c r="MSC1" s="679"/>
      <c r="MSD1" s="679"/>
      <c r="MSE1" s="679"/>
      <c r="MSF1" s="679"/>
      <c r="MSG1" s="679"/>
      <c r="MSH1" s="679"/>
      <c r="MSI1" s="679"/>
      <c r="MSJ1" s="679"/>
      <c r="MSK1" s="679"/>
      <c r="MSL1" s="679"/>
      <c r="MSM1" s="679"/>
      <c r="MSN1" s="679"/>
      <c r="MSO1" s="679"/>
      <c r="MSP1" s="679"/>
      <c r="MSQ1" s="679"/>
      <c r="MSR1" s="679"/>
      <c r="MSS1" s="679"/>
      <c r="MST1" s="679"/>
      <c r="MSU1" s="679"/>
      <c r="MSV1" s="679"/>
      <c r="MSW1" s="679"/>
      <c r="MSX1" s="679"/>
      <c r="MSY1" s="679"/>
      <c r="MSZ1" s="679"/>
      <c r="MTA1" s="679"/>
      <c r="MTB1" s="679"/>
      <c r="MTC1" s="679"/>
      <c r="MTD1" s="679"/>
      <c r="MTE1" s="679"/>
      <c r="MTF1" s="679"/>
      <c r="MTG1" s="679"/>
      <c r="MTH1" s="679"/>
      <c r="MTI1" s="679"/>
      <c r="MTJ1" s="679"/>
      <c r="MTK1" s="679"/>
      <c r="MTL1" s="679"/>
      <c r="MTM1" s="679"/>
      <c r="MTN1" s="679"/>
      <c r="MTO1" s="679"/>
      <c r="MTP1" s="679"/>
      <c r="MTQ1" s="679"/>
      <c r="MTR1" s="679"/>
      <c r="MTS1" s="679"/>
      <c r="MTT1" s="679"/>
      <c r="MTU1" s="679"/>
      <c r="MTV1" s="679"/>
      <c r="MTW1" s="679"/>
      <c r="MTX1" s="679"/>
      <c r="MTY1" s="679"/>
      <c r="MTZ1" s="679"/>
      <c r="MUA1" s="679"/>
      <c r="MUB1" s="679"/>
      <c r="MUC1" s="679"/>
      <c r="MUD1" s="679"/>
      <c r="MUE1" s="679"/>
      <c r="MUF1" s="679"/>
      <c r="MUG1" s="679"/>
      <c r="MUH1" s="679"/>
      <c r="MUI1" s="679"/>
      <c r="MUJ1" s="679"/>
      <c r="MUK1" s="679"/>
      <c r="MUL1" s="679"/>
      <c r="MUM1" s="679"/>
      <c r="MUN1" s="679"/>
      <c r="MUO1" s="679"/>
      <c r="MUP1" s="679"/>
      <c r="MUQ1" s="679"/>
      <c r="MUR1" s="679"/>
      <c r="MUS1" s="679"/>
      <c r="MUT1" s="679"/>
      <c r="MUU1" s="679"/>
      <c r="MUV1" s="679"/>
      <c r="MUW1" s="679"/>
      <c r="MUX1" s="679"/>
      <c r="MUY1" s="679"/>
      <c r="MUZ1" s="679"/>
      <c r="MVA1" s="679"/>
      <c r="MVB1" s="679"/>
      <c r="MVC1" s="679"/>
      <c r="MVD1" s="679"/>
      <c r="MVE1" s="679"/>
      <c r="MVF1" s="679"/>
      <c r="MVG1" s="679"/>
      <c r="MVH1" s="679"/>
      <c r="MVI1" s="679"/>
      <c r="MVJ1" s="679"/>
      <c r="MVK1" s="679"/>
      <c r="MVL1" s="679"/>
      <c r="MVM1" s="679"/>
      <c r="MVN1" s="679"/>
      <c r="MVO1" s="679"/>
      <c r="MVP1" s="679"/>
      <c r="MVQ1" s="679"/>
      <c r="MVR1" s="679"/>
      <c r="MVS1" s="679"/>
      <c r="MVT1" s="679"/>
      <c r="MVU1" s="679"/>
      <c r="MVV1" s="679"/>
      <c r="MVW1" s="679"/>
      <c r="MVX1" s="679"/>
      <c r="MVY1" s="679"/>
      <c r="MVZ1" s="679"/>
      <c r="MWA1" s="679"/>
      <c r="MWB1" s="679"/>
      <c r="MWC1" s="679"/>
      <c r="MWD1" s="679"/>
      <c r="MWE1" s="679"/>
      <c r="MWF1" s="679"/>
      <c r="MWG1" s="679"/>
      <c r="MWH1" s="679"/>
      <c r="MWI1" s="679"/>
      <c r="MWJ1" s="679"/>
      <c r="MWK1" s="679"/>
      <c r="MWL1" s="679"/>
      <c r="MWM1" s="679"/>
      <c r="MWN1" s="679"/>
      <c r="MWO1" s="679"/>
      <c r="MWP1" s="679"/>
      <c r="MWQ1" s="679"/>
      <c r="MWR1" s="679"/>
      <c r="MWS1" s="679"/>
      <c r="MWT1" s="679"/>
      <c r="MWU1" s="679"/>
      <c r="MWV1" s="679"/>
      <c r="MWW1" s="679"/>
      <c r="MWX1" s="679"/>
      <c r="MWY1" s="679"/>
      <c r="MWZ1" s="679"/>
      <c r="MXA1" s="679"/>
      <c r="MXB1" s="679"/>
      <c r="MXC1" s="679"/>
      <c r="MXD1" s="679"/>
      <c r="MXE1" s="679"/>
      <c r="MXF1" s="679"/>
      <c r="MXG1" s="679"/>
      <c r="MXH1" s="679"/>
      <c r="MXI1" s="679"/>
      <c r="MXJ1" s="679"/>
      <c r="MXK1" s="679"/>
      <c r="MXL1" s="679"/>
      <c r="MXM1" s="679"/>
      <c r="MXN1" s="679"/>
      <c r="MXO1" s="679"/>
      <c r="MXP1" s="679"/>
      <c r="MXQ1" s="679"/>
      <c r="MXR1" s="679"/>
      <c r="MXS1" s="679"/>
      <c r="MXT1" s="679"/>
      <c r="MXU1" s="679"/>
      <c r="MXV1" s="679"/>
      <c r="MXW1" s="679"/>
      <c r="MXX1" s="679"/>
      <c r="MXY1" s="679"/>
      <c r="MXZ1" s="679"/>
      <c r="MYA1" s="679"/>
      <c r="MYB1" s="679"/>
      <c r="MYC1" s="679"/>
      <c r="MYD1" s="679"/>
      <c r="MYE1" s="679"/>
      <c r="MYF1" s="679"/>
      <c r="MYG1" s="679"/>
      <c r="MYH1" s="679"/>
      <c r="MYI1" s="679"/>
      <c r="MYJ1" s="679"/>
      <c r="MYK1" s="679"/>
      <c r="MYL1" s="679"/>
      <c r="MYM1" s="679"/>
      <c r="MYN1" s="679"/>
      <c r="MYO1" s="679"/>
      <c r="MYP1" s="679"/>
      <c r="MYQ1" s="679"/>
      <c r="MYR1" s="679"/>
      <c r="MYS1" s="679"/>
      <c r="MYT1" s="679"/>
      <c r="MYU1" s="679"/>
      <c r="MYV1" s="679"/>
      <c r="MYW1" s="679"/>
      <c r="MYX1" s="679"/>
      <c r="MYY1" s="679"/>
      <c r="MYZ1" s="679"/>
      <c r="MZA1" s="679"/>
      <c r="MZB1" s="679"/>
      <c r="MZC1" s="679"/>
      <c r="MZD1" s="679"/>
      <c r="MZE1" s="679"/>
      <c r="MZF1" s="679"/>
      <c r="MZG1" s="679"/>
      <c r="MZH1" s="679"/>
      <c r="MZI1" s="679"/>
      <c r="MZJ1" s="679"/>
      <c r="MZK1" s="679"/>
      <c r="MZL1" s="679"/>
      <c r="MZM1" s="679"/>
      <c r="MZN1" s="679"/>
      <c r="MZO1" s="679"/>
      <c r="MZP1" s="679"/>
      <c r="MZQ1" s="679"/>
      <c r="MZR1" s="679"/>
      <c r="MZS1" s="679"/>
      <c r="MZT1" s="679"/>
      <c r="MZU1" s="679"/>
      <c r="MZV1" s="679"/>
      <c r="MZW1" s="679"/>
      <c r="MZX1" s="679"/>
      <c r="MZY1" s="679"/>
      <c r="MZZ1" s="679"/>
      <c r="NAA1" s="679"/>
      <c r="NAB1" s="679"/>
      <c r="NAC1" s="679"/>
      <c r="NAD1" s="679"/>
      <c r="NAE1" s="679"/>
      <c r="NAF1" s="679"/>
      <c r="NAG1" s="679"/>
      <c r="NAH1" s="679"/>
      <c r="NAI1" s="679"/>
      <c r="NAJ1" s="679"/>
      <c r="NAK1" s="679"/>
      <c r="NAL1" s="679"/>
      <c r="NAM1" s="679"/>
      <c r="NAN1" s="679"/>
      <c r="NAO1" s="679"/>
      <c r="NAP1" s="679"/>
      <c r="NAQ1" s="679"/>
      <c r="NAR1" s="679"/>
      <c r="NAS1" s="679"/>
      <c r="NAT1" s="679"/>
      <c r="NAU1" s="679"/>
      <c r="NAV1" s="679"/>
      <c r="NAW1" s="679"/>
      <c r="NAX1" s="679"/>
      <c r="NAY1" s="679"/>
      <c r="NAZ1" s="679"/>
      <c r="NBA1" s="679"/>
      <c r="NBB1" s="679"/>
      <c r="NBC1" s="679"/>
      <c r="NBD1" s="679"/>
      <c r="NBE1" s="679"/>
      <c r="NBF1" s="679"/>
      <c r="NBG1" s="679"/>
      <c r="NBH1" s="679"/>
      <c r="NBI1" s="679"/>
      <c r="NBJ1" s="679"/>
      <c r="NBK1" s="679"/>
      <c r="NBL1" s="679"/>
      <c r="NBM1" s="679"/>
      <c r="NBN1" s="679"/>
      <c r="NBO1" s="679"/>
      <c r="NBP1" s="679"/>
      <c r="NBQ1" s="679"/>
      <c r="NBR1" s="679"/>
      <c r="NBS1" s="679"/>
      <c r="NBT1" s="679"/>
      <c r="NBU1" s="679"/>
      <c r="NBV1" s="679"/>
      <c r="NBW1" s="679"/>
      <c r="NBX1" s="679"/>
      <c r="NBY1" s="679"/>
      <c r="NBZ1" s="679"/>
      <c r="NCA1" s="679"/>
      <c r="NCB1" s="679"/>
      <c r="NCC1" s="679"/>
      <c r="NCD1" s="679"/>
      <c r="NCE1" s="679"/>
      <c r="NCF1" s="679"/>
      <c r="NCG1" s="679"/>
      <c r="NCH1" s="679"/>
      <c r="NCI1" s="679"/>
      <c r="NCJ1" s="679"/>
      <c r="NCK1" s="679"/>
      <c r="NCL1" s="679"/>
      <c r="NCM1" s="679"/>
      <c r="NCN1" s="679"/>
      <c r="NCO1" s="679"/>
      <c r="NCP1" s="679"/>
      <c r="NCQ1" s="679"/>
      <c r="NCR1" s="679"/>
      <c r="NCS1" s="679"/>
      <c r="NCT1" s="679"/>
      <c r="NCU1" s="679"/>
      <c r="NCV1" s="679"/>
      <c r="NCW1" s="679"/>
      <c r="NCX1" s="679"/>
      <c r="NCY1" s="679"/>
      <c r="NCZ1" s="679"/>
      <c r="NDA1" s="679"/>
      <c r="NDB1" s="679"/>
      <c r="NDC1" s="679"/>
      <c r="NDD1" s="679"/>
      <c r="NDE1" s="679"/>
      <c r="NDF1" s="679"/>
      <c r="NDG1" s="679"/>
      <c r="NDH1" s="679"/>
      <c r="NDI1" s="679"/>
      <c r="NDJ1" s="679"/>
      <c r="NDK1" s="679"/>
      <c r="NDL1" s="679"/>
      <c r="NDM1" s="679"/>
      <c r="NDN1" s="679"/>
      <c r="NDO1" s="679"/>
      <c r="NDP1" s="679"/>
      <c r="NDQ1" s="679"/>
      <c r="NDR1" s="679"/>
      <c r="NDS1" s="679"/>
      <c r="NDT1" s="679"/>
      <c r="NDU1" s="679"/>
      <c r="NDV1" s="679"/>
      <c r="NDW1" s="679"/>
      <c r="NDX1" s="679"/>
      <c r="NDY1" s="679"/>
      <c r="NDZ1" s="679"/>
      <c r="NEA1" s="679"/>
      <c r="NEB1" s="679"/>
      <c r="NEC1" s="679"/>
      <c r="NED1" s="679"/>
      <c r="NEE1" s="679"/>
      <c r="NEF1" s="679"/>
      <c r="NEG1" s="679"/>
      <c r="NEH1" s="679"/>
      <c r="NEI1" s="679"/>
      <c r="NEJ1" s="679"/>
      <c r="NEK1" s="679"/>
      <c r="NEL1" s="679"/>
      <c r="NEM1" s="679"/>
      <c r="NEN1" s="679"/>
      <c r="NEO1" s="679"/>
      <c r="NEP1" s="679"/>
      <c r="NEQ1" s="679"/>
      <c r="NER1" s="679"/>
      <c r="NES1" s="679"/>
      <c r="NET1" s="679"/>
      <c r="NEU1" s="679"/>
      <c r="NEV1" s="679"/>
      <c r="NEW1" s="679"/>
      <c r="NEX1" s="679"/>
      <c r="NEY1" s="679"/>
      <c r="NEZ1" s="679"/>
      <c r="NFA1" s="679"/>
      <c r="NFB1" s="679"/>
      <c r="NFC1" s="679"/>
      <c r="NFD1" s="679"/>
      <c r="NFE1" s="679"/>
      <c r="NFF1" s="679"/>
      <c r="NFG1" s="679"/>
      <c r="NFH1" s="679"/>
      <c r="NFI1" s="679"/>
      <c r="NFJ1" s="679"/>
      <c r="NFK1" s="679"/>
      <c r="NFL1" s="679"/>
      <c r="NFM1" s="679"/>
      <c r="NFN1" s="679"/>
      <c r="NFO1" s="679"/>
      <c r="NFP1" s="679"/>
      <c r="NFQ1" s="679"/>
      <c r="NFR1" s="679"/>
      <c r="NFS1" s="679"/>
      <c r="NFT1" s="679"/>
      <c r="NFU1" s="679"/>
      <c r="NFV1" s="679"/>
      <c r="NFW1" s="679"/>
      <c r="NFX1" s="679"/>
      <c r="NFY1" s="679"/>
      <c r="NFZ1" s="679"/>
      <c r="NGA1" s="679"/>
      <c r="NGB1" s="679"/>
      <c r="NGC1" s="679"/>
      <c r="NGD1" s="679"/>
      <c r="NGE1" s="679"/>
      <c r="NGF1" s="679"/>
      <c r="NGG1" s="679"/>
      <c r="NGH1" s="679"/>
      <c r="NGI1" s="679"/>
      <c r="NGJ1" s="679"/>
      <c r="NGK1" s="679"/>
      <c r="NGL1" s="679"/>
      <c r="NGM1" s="679"/>
      <c r="NGN1" s="679"/>
      <c r="NGO1" s="679"/>
      <c r="NGP1" s="679"/>
      <c r="NGQ1" s="679"/>
      <c r="NGR1" s="679"/>
      <c r="NGS1" s="679"/>
      <c r="NGT1" s="679"/>
      <c r="NGU1" s="679"/>
      <c r="NGV1" s="679"/>
      <c r="NGW1" s="679"/>
      <c r="NGX1" s="679"/>
      <c r="NGY1" s="679"/>
      <c r="NGZ1" s="679"/>
      <c r="NHA1" s="679"/>
      <c r="NHB1" s="679"/>
      <c r="NHC1" s="679"/>
      <c r="NHD1" s="679"/>
      <c r="NHE1" s="679"/>
      <c r="NHF1" s="679"/>
      <c r="NHG1" s="679"/>
      <c r="NHH1" s="679"/>
      <c r="NHI1" s="679"/>
      <c r="NHJ1" s="679"/>
      <c r="NHK1" s="679"/>
      <c r="NHL1" s="679"/>
      <c r="NHM1" s="679"/>
      <c r="NHN1" s="679"/>
      <c r="NHO1" s="679"/>
      <c r="NHP1" s="679"/>
      <c r="NHQ1" s="679"/>
      <c r="NHR1" s="679"/>
      <c r="NHS1" s="679"/>
      <c r="NHT1" s="679"/>
      <c r="NHU1" s="679"/>
      <c r="NHV1" s="679"/>
      <c r="NHW1" s="679"/>
      <c r="NHX1" s="679"/>
      <c r="NHY1" s="679"/>
      <c r="NHZ1" s="679"/>
      <c r="NIA1" s="679"/>
      <c r="NIB1" s="679"/>
      <c r="NIC1" s="679"/>
      <c r="NID1" s="679"/>
      <c r="NIE1" s="679"/>
      <c r="NIF1" s="679"/>
      <c r="NIG1" s="679"/>
      <c r="NIH1" s="679"/>
      <c r="NII1" s="679"/>
      <c r="NIJ1" s="679"/>
      <c r="NIK1" s="679"/>
      <c r="NIL1" s="679"/>
      <c r="NIM1" s="679"/>
      <c r="NIN1" s="679"/>
      <c r="NIO1" s="679"/>
      <c r="NIP1" s="679"/>
      <c r="NIQ1" s="679"/>
      <c r="NIR1" s="679"/>
      <c r="NIS1" s="679"/>
      <c r="NIT1" s="679"/>
      <c r="NIU1" s="679"/>
      <c r="NIV1" s="679"/>
      <c r="NIW1" s="679"/>
      <c r="NIX1" s="679"/>
      <c r="NIY1" s="679"/>
      <c r="NIZ1" s="679"/>
      <c r="NJA1" s="679"/>
      <c r="NJB1" s="679"/>
      <c r="NJC1" s="679"/>
      <c r="NJD1" s="679"/>
      <c r="NJE1" s="679"/>
      <c r="NJF1" s="679"/>
      <c r="NJG1" s="679"/>
      <c r="NJH1" s="679"/>
      <c r="NJI1" s="679"/>
      <c r="NJJ1" s="679"/>
      <c r="NJK1" s="679"/>
      <c r="NJL1" s="679"/>
      <c r="NJM1" s="679"/>
      <c r="NJN1" s="679"/>
      <c r="NJO1" s="679"/>
      <c r="NJP1" s="679"/>
      <c r="NJQ1" s="679"/>
      <c r="NJR1" s="679"/>
      <c r="NJS1" s="679"/>
      <c r="NJT1" s="679"/>
      <c r="NJU1" s="679"/>
      <c r="NJV1" s="679"/>
      <c r="NJW1" s="679"/>
      <c r="NJX1" s="679"/>
      <c r="NJY1" s="679"/>
      <c r="NJZ1" s="679"/>
      <c r="NKA1" s="679"/>
      <c r="NKB1" s="679"/>
      <c r="NKC1" s="679"/>
      <c r="NKD1" s="679"/>
      <c r="NKE1" s="679"/>
      <c r="NKF1" s="679"/>
      <c r="NKG1" s="679"/>
      <c r="NKH1" s="679"/>
      <c r="NKI1" s="679"/>
      <c r="NKJ1" s="679"/>
      <c r="NKK1" s="679"/>
      <c r="NKL1" s="679"/>
      <c r="NKM1" s="679"/>
      <c r="NKN1" s="679"/>
      <c r="NKO1" s="679"/>
      <c r="NKP1" s="679"/>
      <c r="NKQ1" s="679"/>
      <c r="NKR1" s="679"/>
      <c r="NKS1" s="679"/>
      <c r="NKT1" s="679"/>
      <c r="NKU1" s="679"/>
      <c r="NKV1" s="679"/>
      <c r="NKW1" s="679"/>
      <c r="NKX1" s="679"/>
      <c r="NKY1" s="679"/>
      <c r="NKZ1" s="679"/>
      <c r="NLA1" s="679"/>
      <c r="NLB1" s="679"/>
      <c r="NLC1" s="679"/>
      <c r="NLD1" s="679"/>
      <c r="NLE1" s="679"/>
      <c r="NLF1" s="679"/>
      <c r="NLG1" s="679"/>
      <c r="NLH1" s="679"/>
      <c r="NLI1" s="679"/>
      <c r="NLJ1" s="679"/>
      <c r="NLK1" s="679"/>
      <c r="NLL1" s="679"/>
      <c r="NLM1" s="679"/>
      <c r="NLN1" s="679"/>
      <c r="NLO1" s="679"/>
      <c r="NLP1" s="679"/>
      <c r="NLQ1" s="679"/>
      <c r="NLR1" s="679"/>
      <c r="NLS1" s="679"/>
      <c r="NLT1" s="679"/>
      <c r="NLU1" s="679"/>
      <c r="NLV1" s="679"/>
      <c r="NLW1" s="679"/>
      <c r="NLX1" s="679"/>
      <c r="NLY1" s="679"/>
      <c r="NLZ1" s="679"/>
      <c r="NMA1" s="679"/>
      <c r="NMB1" s="679"/>
      <c r="NMC1" s="679"/>
      <c r="NMD1" s="679"/>
      <c r="NME1" s="679"/>
      <c r="NMF1" s="679"/>
      <c r="NMG1" s="679"/>
      <c r="NMH1" s="679"/>
      <c r="NMI1" s="679"/>
      <c r="NMJ1" s="679"/>
      <c r="NMK1" s="679"/>
      <c r="NML1" s="679"/>
      <c r="NMM1" s="679"/>
      <c r="NMN1" s="679"/>
      <c r="NMO1" s="679"/>
      <c r="NMP1" s="679"/>
      <c r="NMQ1" s="679"/>
      <c r="NMR1" s="679"/>
      <c r="NMS1" s="679"/>
      <c r="NMT1" s="679"/>
      <c r="NMU1" s="679"/>
      <c r="NMV1" s="679"/>
      <c r="NMW1" s="679"/>
      <c r="NMX1" s="679"/>
      <c r="NMY1" s="679"/>
      <c r="NMZ1" s="679"/>
      <c r="NNA1" s="679"/>
      <c r="NNB1" s="679"/>
      <c r="NNC1" s="679"/>
      <c r="NND1" s="679"/>
      <c r="NNE1" s="679"/>
      <c r="NNF1" s="679"/>
      <c r="NNG1" s="679"/>
      <c r="NNH1" s="679"/>
      <c r="NNI1" s="679"/>
      <c r="NNJ1" s="679"/>
      <c r="NNK1" s="679"/>
      <c r="NNL1" s="679"/>
      <c r="NNM1" s="679"/>
      <c r="NNN1" s="679"/>
      <c r="NNO1" s="679"/>
      <c r="NNP1" s="679"/>
      <c r="NNQ1" s="679"/>
      <c r="NNR1" s="679"/>
      <c r="NNS1" s="679"/>
      <c r="NNT1" s="679"/>
      <c r="NNU1" s="679"/>
      <c r="NNV1" s="679"/>
      <c r="NNW1" s="679"/>
      <c r="NNX1" s="679"/>
      <c r="NNY1" s="679"/>
      <c r="NNZ1" s="679"/>
      <c r="NOA1" s="679"/>
      <c r="NOB1" s="679"/>
      <c r="NOC1" s="679"/>
      <c r="NOD1" s="679"/>
      <c r="NOE1" s="679"/>
      <c r="NOF1" s="679"/>
      <c r="NOG1" s="679"/>
      <c r="NOH1" s="679"/>
      <c r="NOI1" s="679"/>
      <c r="NOJ1" s="679"/>
      <c r="NOK1" s="679"/>
      <c r="NOL1" s="679"/>
      <c r="NOM1" s="679"/>
      <c r="NON1" s="679"/>
      <c r="NOO1" s="679"/>
      <c r="NOP1" s="679"/>
      <c r="NOQ1" s="679"/>
      <c r="NOR1" s="679"/>
      <c r="NOS1" s="679"/>
      <c r="NOT1" s="679"/>
      <c r="NOU1" s="679"/>
      <c r="NOV1" s="679"/>
      <c r="NOW1" s="679"/>
      <c r="NOX1" s="679"/>
      <c r="NOY1" s="679"/>
      <c r="NOZ1" s="679"/>
      <c r="NPA1" s="679"/>
      <c r="NPB1" s="679"/>
      <c r="NPC1" s="679"/>
      <c r="NPD1" s="679"/>
      <c r="NPE1" s="679"/>
      <c r="NPF1" s="679"/>
      <c r="NPG1" s="679"/>
      <c r="NPH1" s="679"/>
      <c r="NPI1" s="679"/>
      <c r="NPJ1" s="679"/>
      <c r="NPK1" s="679"/>
      <c r="NPL1" s="679"/>
      <c r="NPM1" s="679"/>
      <c r="NPN1" s="679"/>
      <c r="NPO1" s="679"/>
      <c r="NPP1" s="679"/>
      <c r="NPQ1" s="679"/>
      <c r="NPR1" s="679"/>
      <c r="NPS1" s="679"/>
      <c r="NPT1" s="679"/>
      <c r="NPU1" s="679"/>
      <c r="NPV1" s="679"/>
      <c r="NPW1" s="679"/>
      <c r="NPX1" s="679"/>
      <c r="NPY1" s="679"/>
      <c r="NPZ1" s="679"/>
      <c r="NQA1" s="679"/>
      <c r="NQB1" s="679"/>
      <c r="NQC1" s="679"/>
      <c r="NQD1" s="679"/>
      <c r="NQE1" s="679"/>
      <c r="NQF1" s="679"/>
      <c r="NQG1" s="679"/>
      <c r="NQH1" s="679"/>
      <c r="NQI1" s="679"/>
      <c r="NQJ1" s="679"/>
      <c r="NQK1" s="679"/>
      <c r="NQL1" s="679"/>
      <c r="NQM1" s="679"/>
      <c r="NQN1" s="679"/>
      <c r="NQO1" s="679"/>
      <c r="NQP1" s="679"/>
      <c r="NQQ1" s="679"/>
      <c r="NQR1" s="679"/>
      <c r="NQS1" s="679"/>
      <c r="NQT1" s="679"/>
      <c r="NQU1" s="679"/>
      <c r="NQV1" s="679"/>
      <c r="NQW1" s="679"/>
      <c r="NQX1" s="679"/>
      <c r="NQY1" s="679"/>
      <c r="NQZ1" s="679"/>
      <c r="NRA1" s="679"/>
      <c r="NRB1" s="679"/>
      <c r="NRC1" s="679"/>
      <c r="NRD1" s="679"/>
      <c r="NRE1" s="679"/>
      <c r="NRF1" s="679"/>
      <c r="NRG1" s="679"/>
      <c r="NRH1" s="679"/>
      <c r="NRI1" s="679"/>
      <c r="NRJ1" s="679"/>
      <c r="NRK1" s="679"/>
      <c r="NRL1" s="679"/>
      <c r="NRM1" s="679"/>
      <c r="NRN1" s="679"/>
      <c r="NRO1" s="679"/>
      <c r="NRP1" s="679"/>
      <c r="NRQ1" s="679"/>
      <c r="NRR1" s="679"/>
      <c r="NRS1" s="679"/>
      <c r="NRT1" s="679"/>
      <c r="NRU1" s="679"/>
      <c r="NRV1" s="679"/>
      <c r="NRW1" s="679"/>
      <c r="NRX1" s="679"/>
      <c r="NRY1" s="679"/>
      <c r="NRZ1" s="679"/>
      <c r="NSA1" s="679"/>
      <c r="NSB1" s="679"/>
      <c r="NSC1" s="679"/>
      <c r="NSD1" s="679"/>
      <c r="NSE1" s="679"/>
      <c r="NSF1" s="679"/>
      <c r="NSG1" s="679"/>
      <c r="NSH1" s="679"/>
      <c r="NSI1" s="679"/>
      <c r="NSJ1" s="679"/>
      <c r="NSK1" s="679"/>
      <c r="NSL1" s="679"/>
      <c r="NSM1" s="679"/>
      <c r="NSN1" s="679"/>
      <c r="NSO1" s="679"/>
      <c r="NSP1" s="679"/>
      <c r="NSQ1" s="679"/>
      <c r="NSR1" s="679"/>
      <c r="NSS1" s="679"/>
      <c r="NST1" s="679"/>
      <c r="NSU1" s="679"/>
      <c r="NSV1" s="679"/>
      <c r="NSW1" s="679"/>
      <c r="NSX1" s="679"/>
      <c r="NSY1" s="679"/>
      <c r="NSZ1" s="679"/>
      <c r="NTA1" s="679"/>
      <c r="NTB1" s="679"/>
      <c r="NTC1" s="679"/>
      <c r="NTD1" s="679"/>
      <c r="NTE1" s="679"/>
      <c r="NTF1" s="679"/>
      <c r="NTG1" s="679"/>
      <c r="NTH1" s="679"/>
      <c r="NTI1" s="679"/>
      <c r="NTJ1" s="679"/>
      <c r="NTK1" s="679"/>
      <c r="NTL1" s="679"/>
      <c r="NTM1" s="679"/>
      <c r="NTN1" s="679"/>
      <c r="NTO1" s="679"/>
      <c r="NTP1" s="679"/>
      <c r="NTQ1" s="679"/>
      <c r="NTR1" s="679"/>
      <c r="NTS1" s="679"/>
      <c r="NTT1" s="679"/>
      <c r="NTU1" s="679"/>
      <c r="NTV1" s="679"/>
      <c r="NTW1" s="679"/>
      <c r="NTX1" s="679"/>
      <c r="NTY1" s="679"/>
      <c r="NTZ1" s="679"/>
      <c r="NUA1" s="679"/>
      <c r="NUB1" s="679"/>
      <c r="NUC1" s="679"/>
      <c r="NUD1" s="679"/>
      <c r="NUE1" s="679"/>
      <c r="NUF1" s="679"/>
      <c r="NUG1" s="679"/>
      <c r="NUH1" s="679"/>
      <c r="NUI1" s="679"/>
      <c r="NUJ1" s="679"/>
      <c r="NUK1" s="679"/>
      <c r="NUL1" s="679"/>
      <c r="NUM1" s="679"/>
      <c r="NUN1" s="679"/>
      <c r="NUO1" s="679"/>
      <c r="NUP1" s="679"/>
      <c r="NUQ1" s="679"/>
      <c r="NUR1" s="679"/>
      <c r="NUS1" s="679"/>
      <c r="NUT1" s="679"/>
      <c r="NUU1" s="679"/>
      <c r="NUV1" s="679"/>
      <c r="NUW1" s="679"/>
      <c r="NUX1" s="679"/>
      <c r="NUY1" s="679"/>
      <c r="NUZ1" s="679"/>
      <c r="NVA1" s="679"/>
      <c r="NVB1" s="679"/>
      <c r="NVC1" s="679"/>
      <c r="NVD1" s="679"/>
      <c r="NVE1" s="679"/>
      <c r="NVF1" s="679"/>
      <c r="NVG1" s="679"/>
      <c r="NVH1" s="679"/>
      <c r="NVI1" s="679"/>
      <c r="NVJ1" s="679"/>
      <c r="NVK1" s="679"/>
      <c r="NVL1" s="679"/>
      <c r="NVM1" s="679"/>
      <c r="NVN1" s="679"/>
      <c r="NVO1" s="679"/>
      <c r="NVP1" s="679"/>
      <c r="NVQ1" s="679"/>
      <c r="NVR1" s="679"/>
      <c r="NVS1" s="679"/>
      <c r="NVT1" s="679"/>
      <c r="NVU1" s="679"/>
      <c r="NVV1" s="679"/>
      <c r="NVW1" s="679"/>
      <c r="NVX1" s="679"/>
      <c r="NVY1" s="679"/>
      <c r="NVZ1" s="679"/>
      <c r="NWA1" s="679"/>
      <c r="NWB1" s="679"/>
      <c r="NWC1" s="679"/>
      <c r="NWD1" s="679"/>
      <c r="NWE1" s="679"/>
      <c r="NWF1" s="679"/>
      <c r="NWG1" s="679"/>
      <c r="NWH1" s="679"/>
      <c r="NWI1" s="679"/>
      <c r="NWJ1" s="679"/>
      <c r="NWK1" s="679"/>
      <c r="NWL1" s="679"/>
      <c r="NWM1" s="679"/>
      <c r="NWN1" s="679"/>
      <c r="NWO1" s="679"/>
      <c r="NWP1" s="679"/>
      <c r="NWQ1" s="679"/>
      <c r="NWR1" s="679"/>
      <c r="NWS1" s="679"/>
      <c r="NWT1" s="679"/>
      <c r="NWU1" s="679"/>
      <c r="NWV1" s="679"/>
      <c r="NWW1" s="679"/>
      <c r="NWX1" s="679"/>
      <c r="NWY1" s="679"/>
      <c r="NWZ1" s="679"/>
      <c r="NXA1" s="679"/>
      <c r="NXB1" s="679"/>
      <c r="NXC1" s="679"/>
      <c r="NXD1" s="679"/>
      <c r="NXE1" s="679"/>
      <c r="NXF1" s="679"/>
      <c r="NXG1" s="679"/>
      <c r="NXH1" s="679"/>
      <c r="NXI1" s="679"/>
      <c r="NXJ1" s="679"/>
      <c r="NXK1" s="679"/>
      <c r="NXL1" s="679"/>
      <c r="NXM1" s="679"/>
      <c r="NXN1" s="679"/>
      <c r="NXO1" s="679"/>
      <c r="NXP1" s="679"/>
      <c r="NXQ1" s="679"/>
      <c r="NXR1" s="679"/>
      <c r="NXS1" s="679"/>
      <c r="NXT1" s="679"/>
      <c r="NXU1" s="679"/>
      <c r="NXV1" s="679"/>
      <c r="NXW1" s="679"/>
      <c r="NXX1" s="679"/>
      <c r="NXY1" s="679"/>
      <c r="NXZ1" s="679"/>
      <c r="NYA1" s="679"/>
      <c r="NYB1" s="679"/>
      <c r="NYC1" s="679"/>
      <c r="NYD1" s="679"/>
      <c r="NYE1" s="679"/>
      <c r="NYF1" s="679"/>
      <c r="NYG1" s="679"/>
      <c r="NYH1" s="679"/>
      <c r="NYI1" s="679"/>
      <c r="NYJ1" s="679"/>
      <c r="NYK1" s="679"/>
      <c r="NYL1" s="679"/>
      <c r="NYM1" s="679"/>
      <c r="NYN1" s="679"/>
      <c r="NYO1" s="679"/>
      <c r="NYP1" s="679"/>
      <c r="NYQ1" s="679"/>
      <c r="NYR1" s="679"/>
      <c r="NYS1" s="679"/>
      <c r="NYT1" s="679"/>
      <c r="NYU1" s="679"/>
      <c r="NYV1" s="679"/>
      <c r="NYW1" s="679"/>
      <c r="NYX1" s="679"/>
      <c r="NYY1" s="679"/>
      <c r="NYZ1" s="679"/>
      <c r="NZA1" s="679"/>
      <c r="NZB1" s="679"/>
      <c r="NZC1" s="679"/>
      <c r="NZD1" s="679"/>
      <c r="NZE1" s="679"/>
      <c r="NZF1" s="679"/>
      <c r="NZG1" s="679"/>
      <c r="NZH1" s="679"/>
      <c r="NZI1" s="679"/>
      <c r="NZJ1" s="679"/>
      <c r="NZK1" s="679"/>
      <c r="NZL1" s="679"/>
      <c r="NZM1" s="679"/>
      <c r="NZN1" s="679"/>
      <c r="NZO1" s="679"/>
      <c r="NZP1" s="679"/>
      <c r="NZQ1" s="679"/>
      <c r="NZR1" s="679"/>
      <c r="NZS1" s="679"/>
      <c r="NZT1" s="679"/>
      <c r="NZU1" s="679"/>
      <c r="NZV1" s="679"/>
      <c r="NZW1" s="679"/>
      <c r="NZX1" s="679"/>
      <c r="NZY1" s="679"/>
      <c r="NZZ1" s="679"/>
      <c r="OAA1" s="679"/>
      <c r="OAB1" s="679"/>
      <c r="OAC1" s="679"/>
      <c r="OAD1" s="679"/>
      <c r="OAE1" s="679"/>
      <c r="OAF1" s="679"/>
      <c r="OAG1" s="679"/>
      <c r="OAH1" s="679"/>
      <c r="OAI1" s="679"/>
      <c r="OAJ1" s="679"/>
      <c r="OAK1" s="679"/>
      <c r="OAL1" s="679"/>
      <c r="OAM1" s="679"/>
      <c r="OAN1" s="679"/>
      <c r="OAO1" s="679"/>
      <c r="OAP1" s="679"/>
      <c r="OAQ1" s="679"/>
      <c r="OAR1" s="679"/>
      <c r="OAS1" s="679"/>
      <c r="OAT1" s="679"/>
      <c r="OAU1" s="679"/>
      <c r="OAV1" s="679"/>
      <c r="OAW1" s="679"/>
      <c r="OAX1" s="679"/>
      <c r="OAY1" s="679"/>
      <c r="OAZ1" s="679"/>
      <c r="OBA1" s="679"/>
      <c r="OBB1" s="679"/>
      <c r="OBC1" s="679"/>
      <c r="OBD1" s="679"/>
      <c r="OBE1" s="679"/>
      <c r="OBF1" s="679"/>
      <c r="OBG1" s="679"/>
      <c r="OBH1" s="679"/>
      <c r="OBI1" s="679"/>
      <c r="OBJ1" s="679"/>
      <c r="OBK1" s="679"/>
      <c r="OBL1" s="679"/>
      <c r="OBM1" s="679"/>
      <c r="OBN1" s="679"/>
      <c r="OBO1" s="679"/>
      <c r="OBP1" s="679"/>
      <c r="OBQ1" s="679"/>
      <c r="OBR1" s="679"/>
      <c r="OBS1" s="679"/>
      <c r="OBT1" s="679"/>
      <c r="OBU1" s="679"/>
      <c r="OBV1" s="679"/>
      <c r="OBW1" s="679"/>
      <c r="OBX1" s="679"/>
      <c r="OBY1" s="679"/>
      <c r="OBZ1" s="679"/>
      <c r="OCA1" s="679"/>
      <c r="OCB1" s="679"/>
      <c r="OCC1" s="679"/>
      <c r="OCD1" s="679"/>
      <c r="OCE1" s="679"/>
      <c r="OCF1" s="679"/>
      <c r="OCG1" s="679"/>
      <c r="OCH1" s="679"/>
      <c r="OCI1" s="679"/>
      <c r="OCJ1" s="679"/>
      <c r="OCK1" s="679"/>
      <c r="OCL1" s="679"/>
      <c r="OCM1" s="679"/>
      <c r="OCN1" s="679"/>
      <c r="OCO1" s="679"/>
      <c r="OCP1" s="679"/>
      <c r="OCQ1" s="679"/>
      <c r="OCR1" s="679"/>
      <c r="OCS1" s="679"/>
      <c r="OCT1" s="679"/>
      <c r="OCU1" s="679"/>
      <c r="OCV1" s="679"/>
      <c r="OCW1" s="679"/>
      <c r="OCX1" s="679"/>
      <c r="OCY1" s="679"/>
      <c r="OCZ1" s="679"/>
      <c r="ODA1" s="679"/>
      <c r="ODB1" s="679"/>
      <c r="ODC1" s="679"/>
      <c r="ODD1" s="679"/>
      <c r="ODE1" s="679"/>
      <c r="ODF1" s="679"/>
      <c r="ODG1" s="679"/>
      <c r="ODH1" s="679"/>
      <c r="ODI1" s="679"/>
      <c r="ODJ1" s="679"/>
      <c r="ODK1" s="679"/>
      <c r="ODL1" s="679"/>
      <c r="ODM1" s="679"/>
      <c r="ODN1" s="679"/>
      <c r="ODO1" s="679"/>
      <c r="ODP1" s="679"/>
      <c r="ODQ1" s="679"/>
      <c r="ODR1" s="679"/>
      <c r="ODS1" s="679"/>
      <c r="ODT1" s="679"/>
      <c r="ODU1" s="679"/>
      <c r="ODV1" s="679"/>
      <c r="ODW1" s="679"/>
      <c r="ODX1" s="679"/>
      <c r="ODY1" s="679"/>
      <c r="ODZ1" s="679"/>
      <c r="OEA1" s="679"/>
      <c r="OEB1" s="679"/>
      <c r="OEC1" s="679"/>
      <c r="OED1" s="679"/>
      <c r="OEE1" s="679"/>
      <c r="OEF1" s="679"/>
      <c r="OEG1" s="679"/>
      <c r="OEH1" s="679"/>
      <c r="OEI1" s="679"/>
      <c r="OEJ1" s="679"/>
      <c r="OEK1" s="679"/>
      <c r="OEL1" s="679"/>
      <c r="OEM1" s="679"/>
      <c r="OEN1" s="679"/>
      <c r="OEO1" s="679"/>
      <c r="OEP1" s="679"/>
      <c r="OEQ1" s="679"/>
      <c r="OER1" s="679"/>
      <c r="OES1" s="679"/>
      <c r="OET1" s="679"/>
      <c r="OEU1" s="679"/>
      <c r="OEV1" s="679"/>
      <c r="OEW1" s="679"/>
      <c r="OEX1" s="679"/>
      <c r="OEY1" s="679"/>
      <c r="OEZ1" s="679"/>
      <c r="OFA1" s="679"/>
      <c r="OFB1" s="679"/>
      <c r="OFC1" s="679"/>
      <c r="OFD1" s="679"/>
      <c r="OFE1" s="679"/>
      <c r="OFF1" s="679"/>
      <c r="OFG1" s="679"/>
      <c r="OFH1" s="679"/>
      <c r="OFI1" s="679"/>
      <c r="OFJ1" s="679"/>
      <c r="OFK1" s="679"/>
      <c r="OFL1" s="679"/>
      <c r="OFM1" s="679"/>
      <c r="OFN1" s="679"/>
      <c r="OFO1" s="679"/>
      <c r="OFP1" s="679"/>
      <c r="OFQ1" s="679"/>
      <c r="OFR1" s="679"/>
      <c r="OFS1" s="679"/>
      <c r="OFT1" s="679"/>
      <c r="OFU1" s="679"/>
      <c r="OFV1" s="679"/>
      <c r="OFW1" s="679"/>
      <c r="OFX1" s="679"/>
      <c r="OFY1" s="679"/>
      <c r="OFZ1" s="679"/>
      <c r="OGA1" s="679"/>
      <c r="OGB1" s="679"/>
      <c r="OGC1" s="679"/>
      <c r="OGD1" s="679"/>
      <c r="OGE1" s="679"/>
      <c r="OGF1" s="679"/>
      <c r="OGG1" s="679"/>
      <c r="OGH1" s="679"/>
      <c r="OGI1" s="679"/>
      <c r="OGJ1" s="679"/>
      <c r="OGK1" s="679"/>
      <c r="OGL1" s="679"/>
      <c r="OGM1" s="679"/>
      <c r="OGN1" s="679"/>
      <c r="OGO1" s="679"/>
      <c r="OGP1" s="679"/>
      <c r="OGQ1" s="679"/>
      <c r="OGR1" s="679"/>
      <c r="OGS1" s="679"/>
      <c r="OGT1" s="679"/>
      <c r="OGU1" s="679"/>
      <c r="OGV1" s="679"/>
      <c r="OGW1" s="679"/>
      <c r="OGX1" s="679"/>
      <c r="OGY1" s="679"/>
      <c r="OGZ1" s="679"/>
      <c r="OHA1" s="679"/>
      <c r="OHB1" s="679"/>
      <c r="OHC1" s="679"/>
      <c r="OHD1" s="679"/>
      <c r="OHE1" s="679"/>
      <c r="OHF1" s="679"/>
      <c r="OHG1" s="679"/>
      <c r="OHH1" s="679"/>
      <c r="OHI1" s="679"/>
      <c r="OHJ1" s="679"/>
      <c r="OHK1" s="679"/>
      <c r="OHL1" s="679"/>
      <c r="OHM1" s="679"/>
      <c r="OHN1" s="679"/>
      <c r="OHO1" s="679"/>
      <c r="OHP1" s="679"/>
      <c r="OHQ1" s="679"/>
      <c r="OHR1" s="679"/>
      <c r="OHS1" s="679"/>
      <c r="OHT1" s="679"/>
      <c r="OHU1" s="679"/>
      <c r="OHV1" s="679"/>
      <c r="OHW1" s="679"/>
      <c r="OHX1" s="679"/>
      <c r="OHY1" s="679"/>
      <c r="OHZ1" s="679"/>
      <c r="OIA1" s="679"/>
      <c r="OIB1" s="679"/>
      <c r="OIC1" s="679"/>
      <c r="OID1" s="679"/>
      <c r="OIE1" s="679"/>
      <c r="OIF1" s="679"/>
      <c r="OIG1" s="679"/>
      <c r="OIH1" s="679"/>
      <c r="OII1" s="679"/>
      <c r="OIJ1" s="679"/>
      <c r="OIK1" s="679"/>
      <c r="OIL1" s="679"/>
      <c r="OIM1" s="679"/>
      <c r="OIN1" s="679"/>
      <c r="OIO1" s="679"/>
      <c r="OIP1" s="679"/>
      <c r="OIQ1" s="679"/>
      <c r="OIR1" s="679"/>
      <c r="OIS1" s="679"/>
      <c r="OIT1" s="679"/>
      <c r="OIU1" s="679"/>
      <c r="OIV1" s="679"/>
      <c r="OIW1" s="679"/>
      <c r="OIX1" s="679"/>
      <c r="OIY1" s="679"/>
      <c r="OIZ1" s="679"/>
      <c r="OJA1" s="679"/>
      <c r="OJB1" s="679"/>
      <c r="OJC1" s="679"/>
      <c r="OJD1" s="679"/>
      <c r="OJE1" s="679"/>
      <c r="OJF1" s="679"/>
      <c r="OJG1" s="679"/>
      <c r="OJH1" s="679"/>
      <c r="OJI1" s="679"/>
      <c r="OJJ1" s="679"/>
      <c r="OJK1" s="679"/>
      <c r="OJL1" s="679"/>
      <c r="OJM1" s="679"/>
      <c r="OJN1" s="679"/>
      <c r="OJO1" s="679"/>
      <c r="OJP1" s="679"/>
      <c r="OJQ1" s="679"/>
      <c r="OJR1" s="679"/>
      <c r="OJS1" s="679"/>
      <c r="OJT1" s="679"/>
      <c r="OJU1" s="679"/>
      <c r="OJV1" s="679"/>
      <c r="OJW1" s="679"/>
      <c r="OJX1" s="679"/>
      <c r="OJY1" s="679"/>
      <c r="OJZ1" s="679"/>
      <c r="OKA1" s="679"/>
      <c r="OKB1" s="679"/>
      <c r="OKC1" s="679"/>
      <c r="OKD1" s="679"/>
      <c r="OKE1" s="679"/>
      <c r="OKF1" s="679"/>
      <c r="OKG1" s="679"/>
      <c r="OKH1" s="679"/>
      <c r="OKI1" s="679"/>
      <c r="OKJ1" s="679"/>
      <c r="OKK1" s="679"/>
      <c r="OKL1" s="679"/>
      <c r="OKM1" s="679"/>
      <c r="OKN1" s="679"/>
      <c r="OKO1" s="679"/>
      <c r="OKP1" s="679"/>
      <c r="OKQ1" s="679"/>
      <c r="OKR1" s="679"/>
      <c r="OKS1" s="679"/>
      <c r="OKT1" s="679"/>
      <c r="OKU1" s="679"/>
      <c r="OKV1" s="679"/>
      <c r="OKW1" s="679"/>
      <c r="OKX1" s="679"/>
      <c r="OKY1" s="679"/>
      <c r="OKZ1" s="679"/>
      <c r="OLA1" s="679"/>
      <c r="OLB1" s="679"/>
      <c r="OLC1" s="679"/>
      <c r="OLD1" s="679"/>
      <c r="OLE1" s="679"/>
      <c r="OLF1" s="679"/>
      <c r="OLG1" s="679"/>
      <c r="OLH1" s="679"/>
      <c r="OLI1" s="679"/>
      <c r="OLJ1" s="679"/>
      <c r="OLK1" s="679"/>
      <c r="OLL1" s="679"/>
      <c r="OLM1" s="679"/>
      <c r="OLN1" s="679"/>
      <c r="OLO1" s="679"/>
      <c r="OLP1" s="679"/>
      <c r="OLQ1" s="679"/>
      <c r="OLR1" s="679"/>
      <c r="OLS1" s="679"/>
      <c r="OLT1" s="679"/>
      <c r="OLU1" s="679"/>
      <c r="OLV1" s="679"/>
      <c r="OLW1" s="679"/>
      <c r="OLX1" s="679"/>
      <c r="OLY1" s="679"/>
      <c r="OLZ1" s="679"/>
      <c r="OMA1" s="679"/>
      <c r="OMB1" s="679"/>
      <c r="OMC1" s="679"/>
      <c r="OMD1" s="679"/>
      <c r="OME1" s="679"/>
      <c r="OMF1" s="679"/>
      <c r="OMG1" s="679"/>
      <c r="OMH1" s="679"/>
      <c r="OMI1" s="679"/>
      <c r="OMJ1" s="679"/>
      <c r="OMK1" s="679"/>
      <c r="OML1" s="679"/>
      <c r="OMM1" s="679"/>
      <c r="OMN1" s="679"/>
      <c r="OMO1" s="679"/>
      <c r="OMP1" s="679"/>
      <c r="OMQ1" s="679"/>
      <c r="OMR1" s="679"/>
      <c r="OMS1" s="679"/>
      <c r="OMT1" s="679"/>
      <c r="OMU1" s="679"/>
      <c r="OMV1" s="679"/>
      <c r="OMW1" s="679"/>
      <c r="OMX1" s="679"/>
      <c r="OMY1" s="679"/>
      <c r="OMZ1" s="679"/>
      <c r="ONA1" s="679"/>
      <c r="ONB1" s="679"/>
      <c r="ONC1" s="679"/>
      <c r="OND1" s="679"/>
      <c r="ONE1" s="679"/>
      <c r="ONF1" s="679"/>
      <c r="ONG1" s="679"/>
      <c r="ONH1" s="679"/>
      <c r="ONI1" s="679"/>
      <c r="ONJ1" s="679"/>
      <c r="ONK1" s="679"/>
      <c r="ONL1" s="679"/>
      <c r="ONM1" s="679"/>
      <c r="ONN1" s="679"/>
      <c r="ONO1" s="679"/>
      <c r="ONP1" s="679"/>
      <c r="ONQ1" s="679"/>
      <c r="ONR1" s="679"/>
      <c r="ONS1" s="679"/>
      <c r="ONT1" s="679"/>
      <c r="ONU1" s="679"/>
      <c r="ONV1" s="679"/>
      <c r="ONW1" s="679"/>
      <c r="ONX1" s="679"/>
      <c r="ONY1" s="679"/>
      <c r="ONZ1" s="679"/>
      <c r="OOA1" s="679"/>
      <c r="OOB1" s="679"/>
      <c r="OOC1" s="679"/>
      <c r="OOD1" s="679"/>
      <c r="OOE1" s="679"/>
      <c r="OOF1" s="679"/>
      <c r="OOG1" s="679"/>
      <c r="OOH1" s="679"/>
      <c r="OOI1" s="679"/>
      <c r="OOJ1" s="679"/>
      <c r="OOK1" s="679"/>
      <c r="OOL1" s="679"/>
      <c r="OOM1" s="679"/>
      <c r="OON1" s="679"/>
      <c r="OOO1" s="679"/>
      <c r="OOP1" s="679"/>
      <c r="OOQ1" s="679"/>
      <c r="OOR1" s="679"/>
      <c r="OOS1" s="679"/>
      <c r="OOT1" s="679"/>
      <c r="OOU1" s="679"/>
      <c r="OOV1" s="679"/>
      <c r="OOW1" s="679"/>
      <c r="OOX1" s="679"/>
      <c r="OOY1" s="679"/>
      <c r="OOZ1" s="679"/>
      <c r="OPA1" s="679"/>
      <c r="OPB1" s="679"/>
      <c r="OPC1" s="679"/>
      <c r="OPD1" s="679"/>
      <c r="OPE1" s="679"/>
      <c r="OPF1" s="679"/>
      <c r="OPG1" s="679"/>
      <c r="OPH1" s="679"/>
      <c r="OPI1" s="679"/>
      <c r="OPJ1" s="679"/>
      <c r="OPK1" s="679"/>
      <c r="OPL1" s="679"/>
      <c r="OPM1" s="679"/>
      <c r="OPN1" s="679"/>
      <c r="OPO1" s="679"/>
      <c r="OPP1" s="679"/>
      <c r="OPQ1" s="679"/>
      <c r="OPR1" s="679"/>
      <c r="OPS1" s="679"/>
      <c r="OPT1" s="679"/>
      <c r="OPU1" s="679"/>
      <c r="OPV1" s="679"/>
      <c r="OPW1" s="679"/>
      <c r="OPX1" s="679"/>
      <c r="OPY1" s="679"/>
      <c r="OPZ1" s="679"/>
      <c r="OQA1" s="679"/>
      <c r="OQB1" s="679"/>
      <c r="OQC1" s="679"/>
      <c r="OQD1" s="679"/>
      <c r="OQE1" s="679"/>
      <c r="OQF1" s="679"/>
      <c r="OQG1" s="679"/>
      <c r="OQH1" s="679"/>
      <c r="OQI1" s="679"/>
      <c r="OQJ1" s="679"/>
      <c r="OQK1" s="679"/>
      <c r="OQL1" s="679"/>
      <c r="OQM1" s="679"/>
      <c r="OQN1" s="679"/>
      <c r="OQO1" s="679"/>
      <c r="OQP1" s="679"/>
      <c r="OQQ1" s="679"/>
      <c r="OQR1" s="679"/>
      <c r="OQS1" s="679"/>
      <c r="OQT1" s="679"/>
      <c r="OQU1" s="679"/>
      <c r="OQV1" s="679"/>
      <c r="OQW1" s="679"/>
      <c r="OQX1" s="679"/>
      <c r="OQY1" s="679"/>
      <c r="OQZ1" s="679"/>
      <c r="ORA1" s="679"/>
      <c r="ORB1" s="679"/>
      <c r="ORC1" s="679"/>
      <c r="ORD1" s="679"/>
      <c r="ORE1" s="679"/>
      <c r="ORF1" s="679"/>
      <c r="ORG1" s="679"/>
      <c r="ORH1" s="679"/>
      <c r="ORI1" s="679"/>
      <c r="ORJ1" s="679"/>
      <c r="ORK1" s="679"/>
      <c r="ORL1" s="679"/>
      <c r="ORM1" s="679"/>
      <c r="ORN1" s="679"/>
      <c r="ORO1" s="679"/>
      <c r="ORP1" s="679"/>
      <c r="ORQ1" s="679"/>
      <c r="ORR1" s="679"/>
      <c r="ORS1" s="679"/>
      <c r="ORT1" s="679"/>
      <c r="ORU1" s="679"/>
      <c r="ORV1" s="679"/>
      <c r="ORW1" s="679"/>
      <c r="ORX1" s="679"/>
      <c r="ORY1" s="679"/>
      <c r="ORZ1" s="679"/>
      <c r="OSA1" s="679"/>
      <c r="OSB1" s="679"/>
      <c r="OSC1" s="679"/>
      <c r="OSD1" s="679"/>
      <c r="OSE1" s="679"/>
      <c r="OSF1" s="679"/>
      <c r="OSG1" s="679"/>
      <c r="OSH1" s="679"/>
      <c r="OSI1" s="679"/>
      <c r="OSJ1" s="679"/>
      <c r="OSK1" s="679"/>
      <c r="OSL1" s="679"/>
      <c r="OSM1" s="679"/>
      <c r="OSN1" s="679"/>
      <c r="OSO1" s="679"/>
      <c r="OSP1" s="679"/>
      <c r="OSQ1" s="679"/>
      <c r="OSR1" s="679"/>
      <c r="OSS1" s="679"/>
      <c r="OST1" s="679"/>
      <c r="OSU1" s="679"/>
      <c r="OSV1" s="679"/>
      <c r="OSW1" s="679"/>
      <c r="OSX1" s="679"/>
      <c r="OSY1" s="679"/>
      <c r="OSZ1" s="679"/>
      <c r="OTA1" s="679"/>
      <c r="OTB1" s="679"/>
      <c r="OTC1" s="679"/>
      <c r="OTD1" s="679"/>
      <c r="OTE1" s="679"/>
      <c r="OTF1" s="679"/>
      <c r="OTG1" s="679"/>
      <c r="OTH1" s="679"/>
      <c r="OTI1" s="679"/>
      <c r="OTJ1" s="679"/>
      <c r="OTK1" s="679"/>
      <c r="OTL1" s="679"/>
      <c r="OTM1" s="679"/>
      <c r="OTN1" s="679"/>
      <c r="OTO1" s="679"/>
      <c r="OTP1" s="679"/>
      <c r="OTQ1" s="679"/>
      <c r="OTR1" s="679"/>
      <c r="OTS1" s="679"/>
      <c r="OTT1" s="679"/>
      <c r="OTU1" s="679"/>
      <c r="OTV1" s="679"/>
      <c r="OTW1" s="679"/>
      <c r="OTX1" s="679"/>
      <c r="OTY1" s="679"/>
      <c r="OTZ1" s="679"/>
      <c r="OUA1" s="679"/>
      <c r="OUB1" s="679"/>
      <c r="OUC1" s="679"/>
      <c r="OUD1" s="679"/>
      <c r="OUE1" s="679"/>
      <c r="OUF1" s="679"/>
      <c r="OUG1" s="679"/>
      <c r="OUH1" s="679"/>
      <c r="OUI1" s="679"/>
      <c r="OUJ1" s="679"/>
      <c r="OUK1" s="679"/>
      <c r="OUL1" s="679"/>
      <c r="OUM1" s="679"/>
      <c r="OUN1" s="679"/>
      <c r="OUO1" s="679"/>
      <c r="OUP1" s="679"/>
      <c r="OUQ1" s="679"/>
      <c r="OUR1" s="679"/>
      <c r="OUS1" s="679"/>
      <c r="OUT1" s="679"/>
      <c r="OUU1" s="679"/>
      <c r="OUV1" s="679"/>
      <c r="OUW1" s="679"/>
      <c r="OUX1" s="679"/>
      <c r="OUY1" s="679"/>
      <c r="OUZ1" s="679"/>
      <c r="OVA1" s="679"/>
      <c r="OVB1" s="679"/>
      <c r="OVC1" s="679"/>
      <c r="OVD1" s="679"/>
      <c r="OVE1" s="679"/>
      <c r="OVF1" s="679"/>
      <c r="OVG1" s="679"/>
      <c r="OVH1" s="679"/>
      <c r="OVI1" s="679"/>
      <c r="OVJ1" s="679"/>
      <c r="OVK1" s="679"/>
      <c r="OVL1" s="679"/>
      <c r="OVM1" s="679"/>
      <c r="OVN1" s="679"/>
      <c r="OVO1" s="679"/>
      <c r="OVP1" s="679"/>
      <c r="OVQ1" s="679"/>
      <c r="OVR1" s="679"/>
      <c r="OVS1" s="679"/>
      <c r="OVT1" s="679"/>
      <c r="OVU1" s="679"/>
      <c r="OVV1" s="679"/>
      <c r="OVW1" s="679"/>
      <c r="OVX1" s="679"/>
      <c r="OVY1" s="679"/>
      <c r="OVZ1" s="679"/>
      <c r="OWA1" s="679"/>
      <c r="OWB1" s="679"/>
      <c r="OWC1" s="679"/>
      <c r="OWD1" s="679"/>
      <c r="OWE1" s="679"/>
      <c r="OWF1" s="679"/>
      <c r="OWG1" s="679"/>
      <c r="OWH1" s="679"/>
      <c r="OWI1" s="679"/>
      <c r="OWJ1" s="679"/>
      <c r="OWK1" s="679"/>
      <c r="OWL1" s="679"/>
      <c r="OWM1" s="679"/>
      <c r="OWN1" s="679"/>
      <c r="OWO1" s="679"/>
      <c r="OWP1" s="679"/>
      <c r="OWQ1" s="679"/>
      <c r="OWR1" s="679"/>
      <c r="OWS1" s="679"/>
      <c r="OWT1" s="679"/>
      <c r="OWU1" s="679"/>
      <c r="OWV1" s="679"/>
      <c r="OWW1" s="679"/>
      <c r="OWX1" s="679"/>
      <c r="OWY1" s="679"/>
      <c r="OWZ1" s="679"/>
      <c r="OXA1" s="679"/>
      <c r="OXB1" s="679"/>
      <c r="OXC1" s="679"/>
      <c r="OXD1" s="679"/>
      <c r="OXE1" s="679"/>
      <c r="OXF1" s="679"/>
      <c r="OXG1" s="679"/>
      <c r="OXH1" s="679"/>
      <c r="OXI1" s="679"/>
      <c r="OXJ1" s="679"/>
      <c r="OXK1" s="679"/>
      <c r="OXL1" s="679"/>
      <c r="OXM1" s="679"/>
      <c r="OXN1" s="679"/>
      <c r="OXO1" s="679"/>
      <c r="OXP1" s="679"/>
      <c r="OXQ1" s="679"/>
      <c r="OXR1" s="679"/>
      <c r="OXS1" s="679"/>
      <c r="OXT1" s="679"/>
      <c r="OXU1" s="679"/>
      <c r="OXV1" s="679"/>
      <c r="OXW1" s="679"/>
      <c r="OXX1" s="679"/>
      <c r="OXY1" s="679"/>
      <c r="OXZ1" s="679"/>
      <c r="OYA1" s="679"/>
      <c r="OYB1" s="679"/>
      <c r="OYC1" s="679"/>
      <c r="OYD1" s="679"/>
      <c r="OYE1" s="679"/>
      <c r="OYF1" s="679"/>
      <c r="OYG1" s="679"/>
      <c r="OYH1" s="679"/>
      <c r="OYI1" s="679"/>
      <c r="OYJ1" s="679"/>
      <c r="OYK1" s="679"/>
      <c r="OYL1" s="679"/>
      <c r="OYM1" s="679"/>
      <c r="OYN1" s="679"/>
      <c r="OYO1" s="679"/>
      <c r="OYP1" s="679"/>
      <c r="OYQ1" s="679"/>
      <c r="OYR1" s="679"/>
      <c r="OYS1" s="679"/>
      <c r="OYT1" s="679"/>
      <c r="OYU1" s="679"/>
      <c r="OYV1" s="679"/>
      <c r="OYW1" s="679"/>
      <c r="OYX1" s="679"/>
      <c r="OYY1" s="679"/>
      <c r="OYZ1" s="679"/>
      <c r="OZA1" s="679"/>
      <c r="OZB1" s="679"/>
      <c r="OZC1" s="679"/>
      <c r="OZD1" s="679"/>
      <c r="OZE1" s="679"/>
      <c r="OZF1" s="679"/>
      <c r="OZG1" s="679"/>
      <c r="OZH1" s="679"/>
      <c r="OZI1" s="679"/>
      <c r="OZJ1" s="679"/>
      <c r="OZK1" s="679"/>
      <c r="OZL1" s="679"/>
      <c r="OZM1" s="679"/>
      <c r="OZN1" s="679"/>
      <c r="OZO1" s="679"/>
      <c r="OZP1" s="679"/>
      <c r="OZQ1" s="679"/>
      <c r="OZR1" s="679"/>
      <c r="OZS1" s="679"/>
      <c r="OZT1" s="679"/>
      <c r="OZU1" s="679"/>
      <c r="OZV1" s="679"/>
      <c r="OZW1" s="679"/>
      <c r="OZX1" s="679"/>
      <c r="OZY1" s="679"/>
      <c r="OZZ1" s="679"/>
      <c r="PAA1" s="679"/>
      <c r="PAB1" s="679"/>
      <c r="PAC1" s="679"/>
      <c r="PAD1" s="679"/>
      <c r="PAE1" s="679"/>
      <c r="PAF1" s="679"/>
      <c r="PAG1" s="679"/>
      <c r="PAH1" s="679"/>
      <c r="PAI1" s="679"/>
      <c r="PAJ1" s="679"/>
      <c r="PAK1" s="679"/>
      <c r="PAL1" s="679"/>
      <c r="PAM1" s="679"/>
      <c r="PAN1" s="679"/>
      <c r="PAO1" s="679"/>
      <c r="PAP1" s="679"/>
      <c r="PAQ1" s="679"/>
      <c r="PAR1" s="679"/>
      <c r="PAS1" s="679"/>
      <c r="PAT1" s="679"/>
      <c r="PAU1" s="679"/>
      <c r="PAV1" s="679"/>
      <c r="PAW1" s="679"/>
      <c r="PAX1" s="679"/>
      <c r="PAY1" s="679"/>
      <c r="PAZ1" s="679"/>
      <c r="PBA1" s="679"/>
      <c r="PBB1" s="679"/>
      <c r="PBC1" s="679"/>
      <c r="PBD1" s="679"/>
      <c r="PBE1" s="679"/>
      <c r="PBF1" s="679"/>
      <c r="PBG1" s="679"/>
      <c r="PBH1" s="679"/>
      <c r="PBI1" s="679"/>
      <c r="PBJ1" s="679"/>
      <c r="PBK1" s="679"/>
      <c r="PBL1" s="679"/>
      <c r="PBM1" s="679"/>
      <c r="PBN1" s="679"/>
      <c r="PBO1" s="679"/>
      <c r="PBP1" s="679"/>
      <c r="PBQ1" s="679"/>
      <c r="PBR1" s="679"/>
      <c r="PBS1" s="679"/>
      <c r="PBT1" s="679"/>
      <c r="PBU1" s="679"/>
      <c r="PBV1" s="679"/>
      <c r="PBW1" s="679"/>
      <c r="PBX1" s="679"/>
      <c r="PBY1" s="679"/>
      <c r="PBZ1" s="679"/>
      <c r="PCA1" s="679"/>
      <c r="PCB1" s="679"/>
      <c r="PCC1" s="679"/>
      <c r="PCD1" s="679"/>
      <c r="PCE1" s="679"/>
      <c r="PCF1" s="679"/>
      <c r="PCG1" s="679"/>
      <c r="PCH1" s="679"/>
      <c r="PCI1" s="679"/>
      <c r="PCJ1" s="679"/>
      <c r="PCK1" s="679"/>
      <c r="PCL1" s="679"/>
      <c r="PCM1" s="679"/>
      <c r="PCN1" s="679"/>
      <c r="PCO1" s="679"/>
      <c r="PCP1" s="679"/>
      <c r="PCQ1" s="679"/>
      <c r="PCR1" s="679"/>
      <c r="PCS1" s="679"/>
      <c r="PCT1" s="679"/>
      <c r="PCU1" s="679"/>
      <c r="PCV1" s="679"/>
      <c r="PCW1" s="679"/>
      <c r="PCX1" s="679"/>
      <c r="PCY1" s="679"/>
      <c r="PCZ1" s="679"/>
      <c r="PDA1" s="679"/>
      <c r="PDB1" s="679"/>
      <c r="PDC1" s="679"/>
      <c r="PDD1" s="679"/>
      <c r="PDE1" s="679"/>
      <c r="PDF1" s="679"/>
      <c r="PDG1" s="679"/>
      <c r="PDH1" s="679"/>
      <c r="PDI1" s="679"/>
      <c r="PDJ1" s="679"/>
      <c r="PDK1" s="679"/>
      <c r="PDL1" s="679"/>
      <c r="PDM1" s="679"/>
      <c r="PDN1" s="679"/>
      <c r="PDO1" s="679"/>
      <c r="PDP1" s="679"/>
      <c r="PDQ1" s="679"/>
      <c r="PDR1" s="679"/>
      <c r="PDS1" s="679"/>
      <c r="PDT1" s="679"/>
      <c r="PDU1" s="679"/>
      <c r="PDV1" s="679"/>
      <c r="PDW1" s="679"/>
      <c r="PDX1" s="679"/>
      <c r="PDY1" s="679"/>
      <c r="PDZ1" s="679"/>
      <c r="PEA1" s="679"/>
      <c r="PEB1" s="679"/>
      <c r="PEC1" s="679"/>
      <c r="PED1" s="679"/>
      <c r="PEE1" s="679"/>
      <c r="PEF1" s="679"/>
      <c r="PEG1" s="679"/>
      <c r="PEH1" s="679"/>
      <c r="PEI1" s="679"/>
      <c r="PEJ1" s="679"/>
      <c r="PEK1" s="679"/>
      <c r="PEL1" s="679"/>
      <c r="PEM1" s="679"/>
      <c r="PEN1" s="679"/>
      <c r="PEO1" s="679"/>
      <c r="PEP1" s="679"/>
      <c r="PEQ1" s="679"/>
      <c r="PER1" s="679"/>
      <c r="PES1" s="679"/>
      <c r="PET1" s="679"/>
      <c r="PEU1" s="679"/>
      <c r="PEV1" s="679"/>
      <c r="PEW1" s="679"/>
      <c r="PEX1" s="679"/>
      <c r="PEY1" s="679"/>
      <c r="PEZ1" s="679"/>
      <c r="PFA1" s="679"/>
      <c r="PFB1" s="679"/>
      <c r="PFC1" s="679"/>
      <c r="PFD1" s="679"/>
      <c r="PFE1" s="679"/>
      <c r="PFF1" s="679"/>
      <c r="PFG1" s="679"/>
      <c r="PFH1" s="679"/>
      <c r="PFI1" s="679"/>
      <c r="PFJ1" s="679"/>
      <c r="PFK1" s="679"/>
      <c r="PFL1" s="679"/>
      <c r="PFM1" s="679"/>
      <c r="PFN1" s="679"/>
      <c r="PFO1" s="679"/>
      <c r="PFP1" s="679"/>
      <c r="PFQ1" s="679"/>
      <c r="PFR1" s="679"/>
      <c r="PFS1" s="679"/>
      <c r="PFT1" s="679"/>
      <c r="PFU1" s="679"/>
      <c r="PFV1" s="679"/>
      <c r="PFW1" s="679"/>
      <c r="PFX1" s="679"/>
      <c r="PFY1" s="679"/>
      <c r="PFZ1" s="679"/>
      <c r="PGA1" s="679"/>
      <c r="PGB1" s="679"/>
      <c r="PGC1" s="679"/>
      <c r="PGD1" s="679"/>
      <c r="PGE1" s="679"/>
      <c r="PGF1" s="679"/>
      <c r="PGG1" s="679"/>
      <c r="PGH1" s="679"/>
      <c r="PGI1" s="679"/>
      <c r="PGJ1" s="679"/>
      <c r="PGK1" s="679"/>
      <c r="PGL1" s="679"/>
      <c r="PGM1" s="679"/>
      <c r="PGN1" s="679"/>
      <c r="PGO1" s="679"/>
      <c r="PGP1" s="679"/>
      <c r="PGQ1" s="679"/>
      <c r="PGR1" s="679"/>
      <c r="PGS1" s="679"/>
      <c r="PGT1" s="679"/>
      <c r="PGU1" s="679"/>
      <c r="PGV1" s="679"/>
      <c r="PGW1" s="679"/>
      <c r="PGX1" s="679"/>
      <c r="PGY1" s="679"/>
      <c r="PGZ1" s="679"/>
      <c r="PHA1" s="679"/>
      <c r="PHB1" s="679"/>
      <c r="PHC1" s="679"/>
      <c r="PHD1" s="679"/>
      <c r="PHE1" s="679"/>
      <c r="PHF1" s="679"/>
      <c r="PHG1" s="679"/>
      <c r="PHH1" s="679"/>
      <c r="PHI1" s="679"/>
      <c r="PHJ1" s="679"/>
      <c r="PHK1" s="679"/>
      <c r="PHL1" s="679"/>
      <c r="PHM1" s="679"/>
      <c r="PHN1" s="679"/>
      <c r="PHO1" s="679"/>
      <c r="PHP1" s="679"/>
      <c r="PHQ1" s="679"/>
      <c r="PHR1" s="679"/>
      <c r="PHS1" s="679"/>
      <c r="PHT1" s="679"/>
      <c r="PHU1" s="679"/>
      <c r="PHV1" s="679"/>
      <c r="PHW1" s="679"/>
      <c r="PHX1" s="679"/>
      <c r="PHY1" s="679"/>
      <c r="PHZ1" s="679"/>
      <c r="PIA1" s="679"/>
      <c r="PIB1" s="679"/>
      <c r="PIC1" s="679"/>
      <c r="PID1" s="679"/>
      <c r="PIE1" s="679"/>
      <c r="PIF1" s="679"/>
      <c r="PIG1" s="679"/>
      <c r="PIH1" s="679"/>
      <c r="PII1" s="679"/>
      <c r="PIJ1" s="679"/>
      <c r="PIK1" s="679"/>
      <c r="PIL1" s="679"/>
      <c r="PIM1" s="679"/>
      <c r="PIN1" s="679"/>
      <c r="PIO1" s="679"/>
      <c r="PIP1" s="679"/>
      <c r="PIQ1" s="679"/>
      <c r="PIR1" s="679"/>
      <c r="PIS1" s="679"/>
      <c r="PIT1" s="679"/>
      <c r="PIU1" s="679"/>
      <c r="PIV1" s="679"/>
      <c r="PIW1" s="679"/>
      <c r="PIX1" s="679"/>
      <c r="PIY1" s="679"/>
      <c r="PIZ1" s="679"/>
      <c r="PJA1" s="679"/>
      <c r="PJB1" s="679"/>
      <c r="PJC1" s="679"/>
      <c r="PJD1" s="679"/>
      <c r="PJE1" s="679"/>
      <c r="PJF1" s="679"/>
      <c r="PJG1" s="679"/>
      <c r="PJH1" s="679"/>
      <c r="PJI1" s="679"/>
      <c r="PJJ1" s="679"/>
      <c r="PJK1" s="679"/>
      <c r="PJL1" s="679"/>
      <c r="PJM1" s="679"/>
      <c r="PJN1" s="679"/>
      <c r="PJO1" s="679"/>
      <c r="PJP1" s="679"/>
      <c r="PJQ1" s="679"/>
      <c r="PJR1" s="679"/>
      <c r="PJS1" s="679"/>
      <c r="PJT1" s="679"/>
      <c r="PJU1" s="679"/>
      <c r="PJV1" s="679"/>
      <c r="PJW1" s="679"/>
      <c r="PJX1" s="679"/>
      <c r="PJY1" s="679"/>
      <c r="PJZ1" s="679"/>
      <c r="PKA1" s="679"/>
      <c r="PKB1" s="679"/>
      <c r="PKC1" s="679"/>
      <c r="PKD1" s="679"/>
      <c r="PKE1" s="679"/>
      <c r="PKF1" s="679"/>
      <c r="PKG1" s="679"/>
      <c r="PKH1" s="679"/>
      <c r="PKI1" s="679"/>
      <c r="PKJ1" s="679"/>
      <c r="PKK1" s="679"/>
      <c r="PKL1" s="679"/>
      <c r="PKM1" s="679"/>
      <c r="PKN1" s="679"/>
      <c r="PKO1" s="679"/>
      <c r="PKP1" s="679"/>
      <c r="PKQ1" s="679"/>
      <c r="PKR1" s="679"/>
      <c r="PKS1" s="679"/>
      <c r="PKT1" s="679"/>
      <c r="PKU1" s="679"/>
      <c r="PKV1" s="679"/>
      <c r="PKW1" s="679"/>
      <c r="PKX1" s="679"/>
      <c r="PKY1" s="679"/>
      <c r="PKZ1" s="679"/>
      <c r="PLA1" s="679"/>
      <c r="PLB1" s="679"/>
      <c r="PLC1" s="679"/>
      <c r="PLD1" s="679"/>
      <c r="PLE1" s="679"/>
      <c r="PLF1" s="679"/>
      <c r="PLG1" s="679"/>
      <c r="PLH1" s="679"/>
      <c r="PLI1" s="679"/>
      <c r="PLJ1" s="679"/>
      <c r="PLK1" s="679"/>
      <c r="PLL1" s="679"/>
      <c r="PLM1" s="679"/>
      <c r="PLN1" s="679"/>
      <c r="PLO1" s="679"/>
      <c r="PLP1" s="679"/>
      <c r="PLQ1" s="679"/>
      <c r="PLR1" s="679"/>
      <c r="PLS1" s="679"/>
      <c r="PLT1" s="679"/>
      <c r="PLU1" s="679"/>
      <c r="PLV1" s="679"/>
      <c r="PLW1" s="679"/>
      <c r="PLX1" s="679"/>
      <c r="PLY1" s="679"/>
      <c r="PLZ1" s="679"/>
      <c r="PMA1" s="679"/>
      <c r="PMB1" s="679"/>
      <c r="PMC1" s="679"/>
      <c r="PMD1" s="679"/>
      <c r="PME1" s="679"/>
      <c r="PMF1" s="679"/>
      <c r="PMG1" s="679"/>
      <c r="PMH1" s="679"/>
      <c r="PMI1" s="679"/>
      <c r="PMJ1" s="679"/>
      <c r="PMK1" s="679"/>
      <c r="PML1" s="679"/>
      <c r="PMM1" s="679"/>
      <c r="PMN1" s="679"/>
      <c r="PMO1" s="679"/>
      <c r="PMP1" s="679"/>
      <c r="PMQ1" s="679"/>
      <c r="PMR1" s="679"/>
      <c r="PMS1" s="679"/>
      <c r="PMT1" s="679"/>
      <c r="PMU1" s="679"/>
      <c r="PMV1" s="679"/>
      <c r="PMW1" s="679"/>
      <c r="PMX1" s="679"/>
      <c r="PMY1" s="679"/>
      <c r="PMZ1" s="679"/>
      <c r="PNA1" s="679"/>
      <c r="PNB1" s="679"/>
      <c r="PNC1" s="679"/>
      <c r="PND1" s="679"/>
      <c r="PNE1" s="679"/>
      <c r="PNF1" s="679"/>
      <c r="PNG1" s="679"/>
      <c r="PNH1" s="679"/>
      <c r="PNI1" s="679"/>
      <c r="PNJ1" s="679"/>
      <c r="PNK1" s="679"/>
      <c r="PNL1" s="679"/>
      <c r="PNM1" s="679"/>
      <c r="PNN1" s="679"/>
      <c r="PNO1" s="679"/>
      <c r="PNP1" s="679"/>
      <c r="PNQ1" s="679"/>
      <c r="PNR1" s="679"/>
      <c r="PNS1" s="679"/>
      <c r="PNT1" s="679"/>
      <c r="PNU1" s="679"/>
      <c r="PNV1" s="679"/>
      <c r="PNW1" s="679"/>
      <c r="PNX1" s="679"/>
      <c r="PNY1" s="679"/>
      <c r="PNZ1" s="679"/>
      <c r="POA1" s="679"/>
      <c r="POB1" s="679"/>
      <c r="POC1" s="679"/>
      <c r="POD1" s="679"/>
      <c r="POE1" s="679"/>
      <c r="POF1" s="679"/>
      <c r="POG1" s="679"/>
      <c r="POH1" s="679"/>
      <c r="POI1" s="679"/>
      <c r="POJ1" s="679"/>
      <c r="POK1" s="679"/>
      <c r="POL1" s="679"/>
      <c r="POM1" s="679"/>
      <c r="PON1" s="679"/>
      <c r="POO1" s="679"/>
      <c r="POP1" s="679"/>
      <c r="POQ1" s="679"/>
      <c r="POR1" s="679"/>
      <c r="POS1" s="679"/>
      <c r="POT1" s="679"/>
      <c r="POU1" s="679"/>
      <c r="POV1" s="679"/>
      <c r="POW1" s="679"/>
      <c r="POX1" s="679"/>
      <c r="POY1" s="679"/>
      <c r="POZ1" s="679"/>
      <c r="PPA1" s="679"/>
      <c r="PPB1" s="679"/>
      <c r="PPC1" s="679"/>
      <c r="PPD1" s="679"/>
      <c r="PPE1" s="679"/>
      <c r="PPF1" s="679"/>
      <c r="PPG1" s="679"/>
      <c r="PPH1" s="679"/>
      <c r="PPI1" s="679"/>
      <c r="PPJ1" s="679"/>
      <c r="PPK1" s="679"/>
      <c r="PPL1" s="679"/>
      <c r="PPM1" s="679"/>
      <c r="PPN1" s="679"/>
      <c r="PPO1" s="679"/>
      <c r="PPP1" s="679"/>
      <c r="PPQ1" s="679"/>
      <c r="PPR1" s="679"/>
      <c r="PPS1" s="679"/>
      <c r="PPT1" s="679"/>
      <c r="PPU1" s="679"/>
      <c r="PPV1" s="679"/>
      <c r="PPW1" s="679"/>
      <c r="PPX1" s="679"/>
      <c r="PPY1" s="679"/>
      <c r="PPZ1" s="679"/>
      <c r="PQA1" s="679"/>
      <c r="PQB1" s="679"/>
      <c r="PQC1" s="679"/>
      <c r="PQD1" s="679"/>
      <c r="PQE1" s="679"/>
      <c r="PQF1" s="679"/>
      <c r="PQG1" s="679"/>
      <c r="PQH1" s="679"/>
      <c r="PQI1" s="679"/>
      <c r="PQJ1" s="679"/>
      <c r="PQK1" s="679"/>
      <c r="PQL1" s="679"/>
      <c r="PQM1" s="679"/>
      <c r="PQN1" s="679"/>
      <c r="PQO1" s="679"/>
      <c r="PQP1" s="679"/>
      <c r="PQQ1" s="679"/>
      <c r="PQR1" s="679"/>
      <c r="PQS1" s="679"/>
      <c r="PQT1" s="679"/>
      <c r="PQU1" s="679"/>
      <c r="PQV1" s="679"/>
      <c r="PQW1" s="679"/>
      <c r="PQX1" s="679"/>
      <c r="PQY1" s="679"/>
      <c r="PQZ1" s="679"/>
      <c r="PRA1" s="679"/>
      <c r="PRB1" s="679"/>
      <c r="PRC1" s="679"/>
      <c r="PRD1" s="679"/>
      <c r="PRE1" s="679"/>
      <c r="PRF1" s="679"/>
      <c r="PRG1" s="679"/>
      <c r="PRH1" s="679"/>
      <c r="PRI1" s="679"/>
      <c r="PRJ1" s="679"/>
      <c r="PRK1" s="679"/>
      <c r="PRL1" s="679"/>
      <c r="PRM1" s="679"/>
      <c r="PRN1" s="679"/>
      <c r="PRO1" s="679"/>
      <c r="PRP1" s="679"/>
      <c r="PRQ1" s="679"/>
      <c r="PRR1" s="679"/>
      <c r="PRS1" s="679"/>
      <c r="PRT1" s="679"/>
      <c r="PRU1" s="679"/>
      <c r="PRV1" s="679"/>
      <c r="PRW1" s="679"/>
      <c r="PRX1" s="679"/>
      <c r="PRY1" s="679"/>
      <c r="PRZ1" s="679"/>
      <c r="PSA1" s="679"/>
      <c r="PSB1" s="679"/>
      <c r="PSC1" s="679"/>
      <c r="PSD1" s="679"/>
      <c r="PSE1" s="679"/>
      <c r="PSF1" s="679"/>
      <c r="PSG1" s="679"/>
      <c r="PSH1" s="679"/>
      <c r="PSI1" s="679"/>
      <c r="PSJ1" s="679"/>
      <c r="PSK1" s="679"/>
      <c r="PSL1" s="679"/>
      <c r="PSM1" s="679"/>
      <c r="PSN1" s="679"/>
      <c r="PSO1" s="679"/>
      <c r="PSP1" s="679"/>
      <c r="PSQ1" s="679"/>
      <c r="PSR1" s="679"/>
      <c r="PSS1" s="679"/>
      <c r="PST1" s="679"/>
      <c r="PSU1" s="679"/>
      <c r="PSV1" s="679"/>
      <c r="PSW1" s="679"/>
      <c r="PSX1" s="679"/>
      <c r="PSY1" s="679"/>
      <c r="PSZ1" s="679"/>
      <c r="PTA1" s="679"/>
      <c r="PTB1" s="679"/>
      <c r="PTC1" s="679"/>
      <c r="PTD1" s="679"/>
      <c r="PTE1" s="679"/>
      <c r="PTF1" s="679"/>
      <c r="PTG1" s="679"/>
      <c r="PTH1" s="679"/>
      <c r="PTI1" s="679"/>
      <c r="PTJ1" s="679"/>
      <c r="PTK1" s="679"/>
      <c r="PTL1" s="679"/>
      <c r="PTM1" s="679"/>
      <c r="PTN1" s="679"/>
      <c r="PTO1" s="679"/>
      <c r="PTP1" s="679"/>
      <c r="PTQ1" s="679"/>
      <c r="PTR1" s="679"/>
      <c r="PTS1" s="679"/>
      <c r="PTT1" s="679"/>
      <c r="PTU1" s="679"/>
      <c r="PTV1" s="679"/>
      <c r="PTW1" s="679"/>
      <c r="PTX1" s="679"/>
      <c r="PTY1" s="679"/>
      <c r="PTZ1" s="679"/>
      <c r="PUA1" s="679"/>
      <c r="PUB1" s="679"/>
      <c r="PUC1" s="679"/>
      <c r="PUD1" s="679"/>
      <c r="PUE1" s="679"/>
      <c r="PUF1" s="679"/>
      <c r="PUG1" s="679"/>
      <c r="PUH1" s="679"/>
      <c r="PUI1" s="679"/>
      <c r="PUJ1" s="679"/>
      <c r="PUK1" s="679"/>
      <c r="PUL1" s="679"/>
      <c r="PUM1" s="679"/>
      <c r="PUN1" s="679"/>
      <c r="PUO1" s="679"/>
      <c r="PUP1" s="679"/>
      <c r="PUQ1" s="679"/>
      <c r="PUR1" s="679"/>
      <c r="PUS1" s="679"/>
      <c r="PUT1" s="679"/>
      <c r="PUU1" s="679"/>
      <c r="PUV1" s="679"/>
      <c r="PUW1" s="679"/>
      <c r="PUX1" s="679"/>
      <c r="PUY1" s="679"/>
      <c r="PUZ1" s="679"/>
      <c r="PVA1" s="679"/>
      <c r="PVB1" s="679"/>
      <c r="PVC1" s="679"/>
      <c r="PVD1" s="679"/>
      <c r="PVE1" s="679"/>
      <c r="PVF1" s="679"/>
      <c r="PVG1" s="679"/>
      <c r="PVH1" s="679"/>
      <c r="PVI1" s="679"/>
      <c r="PVJ1" s="679"/>
      <c r="PVK1" s="679"/>
      <c r="PVL1" s="679"/>
      <c r="PVM1" s="679"/>
      <c r="PVN1" s="679"/>
      <c r="PVO1" s="679"/>
      <c r="PVP1" s="679"/>
      <c r="PVQ1" s="679"/>
      <c r="PVR1" s="679"/>
      <c r="PVS1" s="679"/>
      <c r="PVT1" s="679"/>
      <c r="PVU1" s="679"/>
      <c r="PVV1" s="679"/>
      <c r="PVW1" s="679"/>
      <c r="PVX1" s="679"/>
      <c r="PVY1" s="679"/>
      <c r="PVZ1" s="679"/>
      <c r="PWA1" s="679"/>
      <c r="PWB1" s="679"/>
      <c r="PWC1" s="679"/>
      <c r="PWD1" s="679"/>
      <c r="PWE1" s="679"/>
      <c r="PWF1" s="679"/>
      <c r="PWG1" s="679"/>
      <c r="PWH1" s="679"/>
      <c r="PWI1" s="679"/>
      <c r="PWJ1" s="679"/>
      <c r="PWK1" s="679"/>
      <c r="PWL1" s="679"/>
      <c r="PWM1" s="679"/>
      <c r="PWN1" s="679"/>
      <c r="PWO1" s="679"/>
      <c r="PWP1" s="679"/>
      <c r="PWQ1" s="679"/>
      <c r="PWR1" s="679"/>
      <c r="PWS1" s="679"/>
      <c r="PWT1" s="679"/>
      <c r="PWU1" s="679"/>
      <c r="PWV1" s="679"/>
      <c r="PWW1" s="679"/>
      <c r="PWX1" s="679"/>
      <c r="PWY1" s="679"/>
      <c r="PWZ1" s="679"/>
      <c r="PXA1" s="679"/>
      <c r="PXB1" s="679"/>
      <c r="PXC1" s="679"/>
      <c r="PXD1" s="679"/>
      <c r="PXE1" s="679"/>
      <c r="PXF1" s="679"/>
      <c r="PXG1" s="679"/>
      <c r="PXH1" s="679"/>
      <c r="PXI1" s="679"/>
      <c r="PXJ1" s="679"/>
      <c r="PXK1" s="679"/>
      <c r="PXL1" s="679"/>
      <c r="PXM1" s="679"/>
      <c r="PXN1" s="679"/>
      <c r="PXO1" s="679"/>
      <c r="PXP1" s="679"/>
      <c r="PXQ1" s="679"/>
      <c r="PXR1" s="679"/>
      <c r="PXS1" s="679"/>
      <c r="PXT1" s="679"/>
      <c r="PXU1" s="679"/>
      <c r="PXV1" s="679"/>
      <c r="PXW1" s="679"/>
      <c r="PXX1" s="679"/>
      <c r="PXY1" s="679"/>
      <c r="PXZ1" s="679"/>
      <c r="PYA1" s="679"/>
      <c r="PYB1" s="679"/>
      <c r="PYC1" s="679"/>
      <c r="PYD1" s="679"/>
      <c r="PYE1" s="679"/>
      <c r="PYF1" s="679"/>
      <c r="PYG1" s="679"/>
      <c r="PYH1" s="679"/>
      <c r="PYI1" s="679"/>
      <c r="PYJ1" s="679"/>
      <c r="PYK1" s="679"/>
      <c r="PYL1" s="679"/>
      <c r="PYM1" s="679"/>
      <c r="PYN1" s="679"/>
      <c r="PYO1" s="679"/>
      <c r="PYP1" s="679"/>
      <c r="PYQ1" s="679"/>
      <c r="PYR1" s="679"/>
      <c r="PYS1" s="679"/>
      <c r="PYT1" s="679"/>
      <c r="PYU1" s="679"/>
      <c r="PYV1" s="679"/>
      <c r="PYW1" s="679"/>
      <c r="PYX1" s="679"/>
      <c r="PYY1" s="679"/>
      <c r="PYZ1" s="679"/>
      <c r="PZA1" s="679"/>
      <c r="PZB1" s="679"/>
      <c r="PZC1" s="679"/>
      <c r="PZD1" s="679"/>
      <c r="PZE1" s="679"/>
      <c r="PZF1" s="679"/>
      <c r="PZG1" s="679"/>
      <c r="PZH1" s="679"/>
      <c r="PZI1" s="679"/>
      <c r="PZJ1" s="679"/>
      <c r="PZK1" s="679"/>
      <c r="PZL1" s="679"/>
      <c r="PZM1" s="679"/>
      <c r="PZN1" s="679"/>
      <c r="PZO1" s="679"/>
      <c r="PZP1" s="679"/>
      <c r="PZQ1" s="679"/>
      <c r="PZR1" s="679"/>
      <c r="PZS1" s="679"/>
      <c r="PZT1" s="679"/>
      <c r="PZU1" s="679"/>
      <c r="PZV1" s="679"/>
      <c r="PZW1" s="679"/>
      <c r="PZX1" s="679"/>
      <c r="PZY1" s="679"/>
      <c r="PZZ1" s="679"/>
      <c r="QAA1" s="679"/>
      <c r="QAB1" s="679"/>
      <c r="QAC1" s="679"/>
      <c r="QAD1" s="679"/>
      <c r="QAE1" s="679"/>
      <c r="QAF1" s="679"/>
      <c r="QAG1" s="679"/>
      <c r="QAH1" s="679"/>
      <c r="QAI1" s="679"/>
      <c r="QAJ1" s="679"/>
      <c r="QAK1" s="679"/>
      <c r="QAL1" s="679"/>
      <c r="QAM1" s="679"/>
      <c r="QAN1" s="679"/>
      <c r="QAO1" s="679"/>
      <c r="QAP1" s="679"/>
      <c r="QAQ1" s="679"/>
      <c r="QAR1" s="679"/>
      <c r="QAS1" s="679"/>
      <c r="QAT1" s="679"/>
      <c r="QAU1" s="679"/>
      <c r="QAV1" s="679"/>
      <c r="QAW1" s="679"/>
      <c r="QAX1" s="679"/>
      <c r="QAY1" s="679"/>
      <c r="QAZ1" s="679"/>
      <c r="QBA1" s="679"/>
      <c r="QBB1" s="679"/>
      <c r="QBC1" s="679"/>
      <c r="QBD1" s="679"/>
      <c r="QBE1" s="679"/>
      <c r="QBF1" s="679"/>
      <c r="QBG1" s="679"/>
      <c r="QBH1" s="679"/>
      <c r="QBI1" s="679"/>
      <c r="QBJ1" s="679"/>
      <c r="QBK1" s="679"/>
      <c r="QBL1" s="679"/>
      <c r="QBM1" s="679"/>
      <c r="QBN1" s="679"/>
      <c r="QBO1" s="679"/>
      <c r="QBP1" s="679"/>
      <c r="QBQ1" s="679"/>
      <c r="QBR1" s="679"/>
      <c r="QBS1" s="679"/>
      <c r="QBT1" s="679"/>
      <c r="QBU1" s="679"/>
      <c r="QBV1" s="679"/>
      <c r="QBW1" s="679"/>
      <c r="QBX1" s="679"/>
      <c r="QBY1" s="679"/>
      <c r="QBZ1" s="679"/>
      <c r="QCA1" s="679"/>
      <c r="QCB1" s="679"/>
      <c r="QCC1" s="679"/>
      <c r="QCD1" s="679"/>
      <c r="QCE1" s="679"/>
      <c r="QCF1" s="679"/>
      <c r="QCG1" s="679"/>
      <c r="QCH1" s="679"/>
      <c r="QCI1" s="679"/>
      <c r="QCJ1" s="679"/>
      <c r="QCK1" s="679"/>
      <c r="QCL1" s="679"/>
      <c r="QCM1" s="679"/>
      <c r="QCN1" s="679"/>
      <c r="QCO1" s="679"/>
      <c r="QCP1" s="679"/>
      <c r="QCQ1" s="679"/>
      <c r="QCR1" s="679"/>
      <c r="QCS1" s="679"/>
      <c r="QCT1" s="679"/>
      <c r="QCU1" s="679"/>
      <c r="QCV1" s="679"/>
      <c r="QCW1" s="679"/>
      <c r="QCX1" s="679"/>
      <c r="QCY1" s="679"/>
      <c r="QCZ1" s="679"/>
      <c r="QDA1" s="679"/>
      <c r="QDB1" s="679"/>
      <c r="QDC1" s="679"/>
      <c r="QDD1" s="679"/>
      <c r="QDE1" s="679"/>
      <c r="QDF1" s="679"/>
      <c r="QDG1" s="679"/>
      <c r="QDH1" s="679"/>
      <c r="QDI1" s="679"/>
      <c r="QDJ1" s="679"/>
      <c r="QDK1" s="679"/>
      <c r="QDL1" s="679"/>
      <c r="QDM1" s="679"/>
      <c r="QDN1" s="679"/>
      <c r="QDO1" s="679"/>
      <c r="QDP1" s="679"/>
      <c r="QDQ1" s="679"/>
      <c r="QDR1" s="679"/>
      <c r="QDS1" s="679"/>
      <c r="QDT1" s="679"/>
      <c r="QDU1" s="679"/>
      <c r="QDV1" s="679"/>
      <c r="QDW1" s="679"/>
      <c r="QDX1" s="679"/>
      <c r="QDY1" s="679"/>
      <c r="QDZ1" s="679"/>
      <c r="QEA1" s="679"/>
      <c r="QEB1" s="679"/>
      <c r="QEC1" s="679"/>
      <c r="QED1" s="679"/>
      <c r="QEE1" s="679"/>
      <c r="QEF1" s="679"/>
      <c r="QEG1" s="679"/>
      <c r="QEH1" s="679"/>
      <c r="QEI1" s="679"/>
      <c r="QEJ1" s="679"/>
      <c r="QEK1" s="679"/>
      <c r="QEL1" s="679"/>
      <c r="QEM1" s="679"/>
      <c r="QEN1" s="679"/>
      <c r="QEO1" s="679"/>
      <c r="QEP1" s="679"/>
      <c r="QEQ1" s="679"/>
      <c r="QER1" s="679"/>
      <c r="QES1" s="679"/>
      <c r="QET1" s="679"/>
      <c r="QEU1" s="679"/>
      <c r="QEV1" s="679"/>
      <c r="QEW1" s="679"/>
      <c r="QEX1" s="679"/>
      <c r="QEY1" s="679"/>
      <c r="QEZ1" s="679"/>
      <c r="QFA1" s="679"/>
      <c r="QFB1" s="679"/>
      <c r="QFC1" s="679"/>
      <c r="QFD1" s="679"/>
      <c r="QFE1" s="679"/>
      <c r="QFF1" s="679"/>
      <c r="QFG1" s="679"/>
      <c r="QFH1" s="679"/>
      <c r="QFI1" s="679"/>
      <c r="QFJ1" s="679"/>
      <c r="QFK1" s="679"/>
      <c r="QFL1" s="679"/>
      <c r="QFM1" s="679"/>
      <c r="QFN1" s="679"/>
      <c r="QFO1" s="679"/>
      <c r="QFP1" s="679"/>
      <c r="QFQ1" s="679"/>
      <c r="QFR1" s="679"/>
      <c r="QFS1" s="679"/>
      <c r="QFT1" s="679"/>
      <c r="QFU1" s="679"/>
      <c r="QFV1" s="679"/>
      <c r="QFW1" s="679"/>
      <c r="QFX1" s="679"/>
      <c r="QFY1" s="679"/>
      <c r="QFZ1" s="679"/>
      <c r="QGA1" s="679"/>
      <c r="QGB1" s="679"/>
      <c r="QGC1" s="679"/>
      <c r="QGD1" s="679"/>
      <c r="QGE1" s="679"/>
      <c r="QGF1" s="679"/>
      <c r="QGG1" s="679"/>
      <c r="QGH1" s="679"/>
      <c r="QGI1" s="679"/>
      <c r="QGJ1" s="679"/>
      <c r="QGK1" s="679"/>
      <c r="QGL1" s="679"/>
      <c r="QGM1" s="679"/>
      <c r="QGN1" s="679"/>
      <c r="QGO1" s="679"/>
      <c r="QGP1" s="679"/>
      <c r="QGQ1" s="679"/>
      <c r="QGR1" s="679"/>
      <c r="QGS1" s="679"/>
      <c r="QGT1" s="679"/>
      <c r="QGU1" s="679"/>
      <c r="QGV1" s="679"/>
      <c r="QGW1" s="679"/>
      <c r="QGX1" s="679"/>
      <c r="QGY1" s="679"/>
      <c r="QGZ1" s="679"/>
      <c r="QHA1" s="679"/>
      <c r="QHB1" s="679"/>
      <c r="QHC1" s="679"/>
      <c r="QHD1" s="679"/>
      <c r="QHE1" s="679"/>
      <c r="QHF1" s="679"/>
      <c r="QHG1" s="679"/>
      <c r="QHH1" s="679"/>
      <c r="QHI1" s="679"/>
      <c r="QHJ1" s="679"/>
      <c r="QHK1" s="679"/>
      <c r="QHL1" s="679"/>
      <c r="QHM1" s="679"/>
      <c r="QHN1" s="679"/>
      <c r="QHO1" s="679"/>
      <c r="QHP1" s="679"/>
      <c r="QHQ1" s="679"/>
      <c r="QHR1" s="679"/>
      <c r="QHS1" s="679"/>
      <c r="QHT1" s="679"/>
      <c r="QHU1" s="679"/>
      <c r="QHV1" s="679"/>
      <c r="QHW1" s="679"/>
      <c r="QHX1" s="679"/>
      <c r="QHY1" s="679"/>
      <c r="QHZ1" s="679"/>
      <c r="QIA1" s="679"/>
      <c r="QIB1" s="679"/>
      <c r="QIC1" s="679"/>
      <c r="QID1" s="679"/>
      <c r="QIE1" s="679"/>
      <c r="QIF1" s="679"/>
      <c r="QIG1" s="679"/>
      <c r="QIH1" s="679"/>
      <c r="QII1" s="679"/>
      <c r="QIJ1" s="679"/>
      <c r="QIK1" s="679"/>
      <c r="QIL1" s="679"/>
      <c r="QIM1" s="679"/>
      <c r="QIN1" s="679"/>
      <c r="QIO1" s="679"/>
      <c r="QIP1" s="679"/>
      <c r="QIQ1" s="679"/>
      <c r="QIR1" s="679"/>
      <c r="QIS1" s="679"/>
      <c r="QIT1" s="679"/>
      <c r="QIU1" s="679"/>
      <c r="QIV1" s="679"/>
      <c r="QIW1" s="679"/>
      <c r="QIX1" s="679"/>
      <c r="QIY1" s="679"/>
      <c r="QIZ1" s="679"/>
      <c r="QJA1" s="679"/>
      <c r="QJB1" s="679"/>
      <c r="QJC1" s="679"/>
      <c r="QJD1" s="679"/>
      <c r="QJE1" s="679"/>
      <c r="QJF1" s="679"/>
      <c r="QJG1" s="679"/>
      <c r="QJH1" s="679"/>
      <c r="QJI1" s="679"/>
      <c r="QJJ1" s="679"/>
      <c r="QJK1" s="679"/>
      <c r="QJL1" s="679"/>
      <c r="QJM1" s="679"/>
      <c r="QJN1" s="679"/>
      <c r="QJO1" s="679"/>
      <c r="QJP1" s="679"/>
      <c r="QJQ1" s="679"/>
      <c r="QJR1" s="679"/>
      <c r="QJS1" s="679"/>
      <c r="QJT1" s="679"/>
      <c r="QJU1" s="679"/>
      <c r="QJV1" s="679"/>
      <c r="QJW1" s="679"/>
      <c r="QJX1" s="679"/>
      <c r="QJY1" s="679"/>
      <c r="QJZ1" s="679"/>
      <c r="QKA1" s="679"/>
      <c r="QKB1" s="679"/>
      <c r="QKC1" s="679"/>
      <c r="QKD1" s="679"/>
      <c r="QKE1" s="679"/>
      <c r="QKF1" s="679"/>
      <c r="QKG1" s="679"/>
      <c r="QKH1" s="679"/>
      <c r="QKI1" s="679"/>
      <c r="QKJ1" s="679"/>
      <c r="QKK1" s="679"/>
      <c r="QKL1" s="679"/>
      <c r="QKM1" s="679"/>
      <c r="QKN1" s="679"/>
      <c r="QKO1" s="679"/>
      <c r="QKP1" s="679"/>
      <c r="QKQ1" s="679"/>
      <c r="QKR1" s="679"/>
      <c r="QKS1" s="679"/>
      <c r="QKT1" s="679"/>
      <c r="QKU1" s="679"/>
      <c r="QKV1" s="679"/>
      <c r="QKW1" s="679"/>
      <c r="QKX1" s="679"/>
      <c r="QKY1" s="679"/>
      <c r="QKZ1" s="679"/>
      <c r="QLA1" s="679"/>
      <c r="QLB1" s="679"/>
      <c r="QLC1" s="679"/>
      <c r="QLD1" s="679"/>
      <c r="QLE1" s="679"/>
      <c r="QLF1" s="679"/>
      <c r="QLG1" s="679"/>
      <c r="QLH1" s="679"/>
      <c r="QLI1" s="679"/>
      <c r="QLJ1" s="679"/>
      <c r="QLK1" s="679"/>
      <c r="QLL1" s="679"/>
      <c r="QLM1" s="679"/>
      <c r="QLN1" s="679"/>
      <c r="QLO1" s="679"/>
      <c r="QLP1" s="679"/>
      <c r="QLQ1" s="679"/>
      <c r="QLR1" s="679"/>
      <c r="QLS1" s="679"/>
      <c r="QLT1" s="679"/>
      <c r="QLU1" s="679"/>
      <c r="QLV1" s="679"/>
      <c r="QLW1" s="679"/>
      <c r="QLX1" s="679"/>
      <c r="QLY1" s="679"/>
      <c r="QLZ1" s="679"/>
      <c r="QMA1" s="679"/>
      <c r="QMB1" s="679"/>
      <c r="QMC1" s="679"/>
      <c r="QMD1" s="679"/>
      <c r="QME1" s="679"/>
      <c r="QMF1" s="679"/>
      <c r="QMG1" s="679"/>
      <c r="QMH1" s="679"/>
      <c r="QMI1" s="679"/>
      <c r="QMJ1" s="679"/>
      <c r="QMK1" s="679"/>
      <c r="QML1" s="679"/>
      <c r="QMM1" s="679"/>
      <c r="QMN1" s="679"/>
      <c r="QMO1" s="679"/>
      <c r="QMP1" s="679"/>
      <c r="QMQ1" s="679"/>
      <c r="QMR1" s="679"/>
      <c r="QMS1" s="679"/>
      <c r="QMT1" s="679"/>
      <c r="QMU1" s="679"/>
      <c r="QMV1" s="679"/>
      <c r="QMW1" s="679"/>
      <c r="QMX1" s="679"/>
      <c r="QMY1" s="679"/>
      <c r="QMZ1" s="679"/>
      <c r="QNA1" s="679"/>
      <c r="QNB1" s="679"/>
      <c r="QNC1" s="679"/>
      <c r="QND1" s="679"/>
      <c r="QNE1" s="679"/>
      <c r="QNF1" s="679"/>
      <c r="QNG1" s="679"/>
      <c r="QNH1" s="679"/>
      <c r="QNI1" s="679"/>
      <c r="QNJ1" s="679"/>
      <c r="QNK1" s="679"/>
      <c r="QNL1" s="679"/>
      <c r="QNM1" s="679"/>
      <c r="QNN1" s="679"/>
      <c r="QNO1" s="679"/>
      <c r="QNP1" s="679"/>
      <c r="QNQ1" s="679"/>
      <c r="QNR1" s="679"/>
      <c r="QNS1" s="679"/>
      <c r="QNT1" s="679"/>
      <c r="QNU1" s="679"/>
      <c r="QNV1" s="679"/>
      <c r="QNW1" s="679"/>
      <c r="QNX1" s="679"/>
      <c r="QNY1" s="679"/>
      <c r="QNZ1" s="679"/>
      <c r="QOA1" s="679"/>
      <c r="QOB1" s="679"/>
      <c r="QOC1" s="679"/>
      <c r="QOD1" s="679"/>
      <c r="QOE1" s="679"/>
      <c r="QOF1" s="679"/>
      <c r="QOG1" s="679"/>
      <c r="QOH1" s="679"/>
      <c r="QOI1" s="679"/>
      <c r="QOJ1" s="679"/>
      <c r="QOK1" s="679"/>
      <c r="QOL1" s="679"/>
      <c r="QOM1" s="679"/>
      <c r="QON1" s="679"/>
      <c r="QOO1" s="679"/>
      <c r="QOP1" s="679"/>
      <c r="QOQ1" s="679"/>
      <c r="QOR1" s="679"/>
      <c r="QOS1" s="679"/>
      <c r="QOT1" s="679"/>
      <c r="QOU1" s="679"/>
      <c r="QOV1" s="679"/>
      <c r="QOW1" s="679"/>
      <c r="QOX1" s="679"/>
      <c r="QOY1" s="679"/>
      <c r="QOZ1" s="679"/>
      <c r="QPA1" s="679"/>
      <c r="QPB1" s="679"/>
      <c r="QPC1" s="679"/>
      <c r="QPD1" s="679"/>
      <c r="QPE1" s="679"/>
      <c r="QPF1" s="679"/>
      <c r="QPG1" s="679"/>
      <c r="QPH1" s="679"/>
      <c r="QPI1" s="679"/>
      <c r="QPJ1" s="679"/>
      <c r="QPK1" s="679"/>
      <c r="QPL1" s="679"/>
      <c r="QPM1" s="679"/>
      <c r="QPN1" s="679"/>
      <c r="QPO1" s="679"/>
      <c r="QPP1" s="679"/>
      <c r="QPQ1" s="679"/>
      <c r="QPR1" s="679"/>
      <c r="QPS1" s="679"/>
      <c r="QPT1" s="679"/>
      <c r="QPU1" s="679"/>
      <c r="QPV1" s="679"/>
      <c r="QPW1" s="679"/>
      <c r="QPX1" s="679"/>
      <c r="QPY1" s="679"/>
      <c r="QPZ1" s="679"/>
      <c r="QQA1" s="679"/>
      <c r="QQB1" s="679"/>
      <c r="QQC1" s="679"/>
      <c r="QQD1" s="679"/>
      <c r="QQE1" s="679"/>
      <c r="QQF1" s="679"/>
      <c r="QQG1" s="679"/>
      <c r="QQH1" s="679"/>
      <c r="QQI1" s="679"/>
      <c r="QQJ1" s="679"/>
      <c r="QQK1" s="679"/>
      <c r="QQL1" s="679"/>
      <c r="QQM1" s="679"/>
      <c r="QQN1" s="679"/>
      <c r="QQO1" s="679"/>
      <c r="QQP1" s="679"/>
      <c r="QQQ1" s="679"/>
      <c r="QQR1" s="679"/>
      <c r="QQS1" s="679"/>
      <c r="QQT1" s="679"/>
      <c r="QQU1" s="679"/>
      <c r="QQV1" s="679"/>
      <c r="QQW1" s="679"/>
      <c r="QQX1" s="679"/>
      <c r="QQY1" s="679"/>
      <c r="QQZ1" s="679"/>
      <c r="QRA1" s="679"/>
      <c r="QRB1" s="679"/>
      <c r="QRC1" s="679"/>
      <c r="QRD1" s="679"/>
      <c r="QRE1" s="679"/>
      <c r="QRF1" s="679"/>
      <c r="QRG1" s="679"/>
      <c r="QRH1" s="679"/>
      <c r="QRI1" s="679"/>
      <c r="QRJ1" s="679"/>
      <c r="QRK1" s="679"/>
      <c r="QRL1" s="679"/>
      <c r="QRM1" s="679"/>
      <c r="QRN1" s="679"/>
      <c r="QRO1" s="679"/>
      <c r="QRP1" s="679"/>
      <c r="QRQ1" s="679"/>
      <c r="QRR1" s="679"/>
      <c r="QRS1" s="679"/>
      <c r="QRT1" s="679"/>
      <c r="QRU1" s="679"/>
      <c r="QRV1" s="679"/>
      <c r="QRW1" s="679"/>
      <c r="QRX1" s="679"/>
      <c r="QRY1" s="679"/>
      <c r="QRZ1" s="679"/>
      <c r="QSA1" s="679"/>
      <c r="QSB1" s="679"/>
      <c r="QSC1" s="679"/>
      <c r="QSD1" s="679"/>
      <c r="QSE1" s="679"/>
      <c r="QSF1" s="679"/>
      <c r="QSG1" s="679"/>
      <c r="QSH1" s="679"/>
      <c r="QSI1" s="679"/>
      <c r="QSJ1" s="679"/>
      <c r="QSK1" s="679"/>
      <c r="QSL1" s="679"/>
      <c r="QSM1" s="679"/>
      <c r="QSN1" s="679"/>
      <c r="QSO1" s="679"/>
      <c r="QSP1" s="679"/>
      <c r="QSQ1" s="679"/>
      <c r="QSR1" s="679"/>
      <c r="QSS1" s="679"/>
      <c r="QST1" s="679"/>
      <c r="QSU1" s="679"/>
      <c r="QSV1" s="679"/>
      <c r="QSW1" s="679"/>
      <c r="QSX1" s="679"/>
      <c r="QSY1" s="679"/>
      <c r="QSZ1" s="679"/>
      <c r="QTA1" s="679"/>
      <c r="QTB1" s="679"/>
      <c r="QTC1" s="679"/>
      <c r="QTD1" s="679"/>
      <c r="QTE1" s="679"/>
      <c r="QTF1" s="679"/>
      <c r="QTG1" s="679"/>
      <c r="QTH1" s="679"/>
      <c r="QTI1" s="679"/>
      <c r="QTJ1" s="679"/>
      <c r="QTK1" s="679"/>
      <c r="QTL1" s="679"/>
      <c r="QTM1" s="679"/>
      <c r="QTN1" s="679"/>
      <c r="QTO1" s="679"/>
      <c r="QTP1" s="679"/>
      <c r="QTQ1" s="679"/>
      <c r="QTR1" s="679"/>
      <c r="QTS1" s="679"/>
      <c r="QTT1" s="679"/>
      <c r="QTU1" s="679"/>
      <c r="QTV1" s="679"/>
      <c r="QTW1" s="679"/>
      <c r="QTX1" s="679"/>
      <c r="QTY1" s="679"/>
      <c r="QTZ1" s="679"/>
      <c r="QUA1" s="679"/>
      <c r="QUB1" s="679"/>
      <c r="QUC1" s="679"/>
      <c r="QUD1" s="679"/>
      <c r="QUE1" s="679"/>
      <c r="QUF1" s="679"/>
      <c r="QUG1" s="679"/>
      <c r="QUH1" s="679"/>
      <c r="QUI1" s="679"/>
      <c r="QUJ1" s="679"/>
      <c r="QUK1" s="679"/>
      <c r="QUL1" s="679"/>
      <c r="QUM1" s="679"/>
      <c r="QUN1" s="679"/>
      <c r="QUO1" s="679"/>
      <c r="QUP1" s="679"/>
      <c r="QUQ1" s="679"/>
      <c r="QUR1" s="679"/>
      <c r="QUS1" s="679"/>
      <c r="QUT1" s="679"/>
      <c r="QUU1" s="679"/>
      <c r="QUV1" s="679"/>
      <c r="QUW1" s="679"/>
      <c r="QUX1" s="679"/>
      <c r="QUY1" s="679"/>
      <c r="QUZ1" s="679"/>
      <c r="QVA1" s="679"/>
      <c r="QVB1" s="679"/>
      <c r="QVC1" s="679"/>
      <c r="QVD1" s="679"/>
      <c r="QVE1" s="679"/>
      <c r="QVF1" s="679"/>
      <c r="QVG1" s="679"/>
      <c r="QVH1" s="679"/>
      <c r="QVI1" s="679"/>
      <c r="QVJ1" s="679"/>
      <c r="QVK1" s="679"/>
      <c r="QVL1" s="679"/>
      <c r="QVM1" s="679"/>
      <c r="QVN1" s="679"/>
      <c r="QVO1" s="679"/>
      <c r="QVP1" s="679"/>
      <c r="QVQ1" s="679"/>
      <c r="QVR1" s="679"/>
      <c r="QVS1" s="679"/>
      <c r="QVT1" s="679"/>
      <c r="QVU1" s="679"/>
      <c r="QVV1" s="679"/>
      <c r="QVW1" s="679"/>
      <c r="QVX1" s="679"/>
      <c r="QVY1" s="679"/>
      <c r="QVZ1" s="679"/>
      <c r="QWA1" s="679"/>
      <c r="QWB1" s="679"/>
      <c r="QWC1" s="679"/>
      <c r="QWD1" s="679"/>
      <c r="QWE1" s="679"/>
      <c r="QWF1" s="679"/>
      <c r="QWG1" s="679"/>
      <c r="QWH1" s="679"/>
      <c r="QWI1" s="679"/>
      <c r="QWJ1" s="679"/>
      <c r="QWK1" s="679"/>
      <c r="QWL1" s="679"/>
      <c r="QWM1" s="679"/>
      <c r="QWN1" s="679"/>
      <c r="QWO1" s="679"/>
      <c r="QWP1" s="679"/>
      <c r="QWQ1" s="679"/>
      <c r="QWR1" s="679"/>
      <c r="QWS1" s="679"/>
      <c r="QWT1" s="679"/>
      <c r="QWU1" s="679"/>
      <c r="QWV1" s="679"/>
      <c r="QWW1" s="679"/>
      <c r="QWX1" s="679"/>
      <c r="QWY1" s="679"/>
      <c r="QWZ1" s="679"/>
      <c r="QXA1" s="679"/>
      <c r="QXB1" s="679"/>
      <c r="QXC1" s="679"/>
      <c r="QXD1" s="679"/>
      <c r="QXE1" s="679"/>
      <c r="QXF1" s="679"/>
      <c r="QXG1" s="679"/>
      <c r="QXH1" s="679"/>
      <c r="QXI1" s="679"/>
      <c r="QXJ1" s="679"/>
      <c r="QXK1" s="679"/>
      <c r="QXL1" s="679"/>
      <c r="QXM1" s="679"/>
      <c r="QXN1" s="679"/>
      <c r="QXO1" s="679"/>
      <c r="QXP1" s="679"/>
      <c r="QXQ1" s="679"/>
      <c r="QXR1" s="679"/>
      <c r="QXS1" s="679"/>
      <c r="QXT1" s="679"/>
      <c r="QXU1" s="679"/>
      <c r="QXV1" s="679"/>
      <c r="QXW1" s="679"/>
      <c r="QXX1" s="679"/>
      <c r="QXY1" s="679"/>
      <c r="QXZ1" s="679"/>
      <c r="QYA1" s="679"/>
      <c r="QYB1" s="679"/>
      <c r="QYC1" s="679"/>
      <c r="QYD1" s="679"/>
      <c r="QYE1" s="679"/>
      <c r="QYF1" s="679"/>
      <c r="QYG1" s="679"/>
      <c r="QYH1" s="679"/>
      <c r="QYI1" s="679"/>
      <c r="QYJ1" s="679"/>
      <c r="QYK1" s="679"/>
      <c r="QYL1" s="679"/>
      <c r="QYM1" s="679"/>
      <c r="QYN1" s="679"/>
      <c r="QYO1" s="679"/>
      <c r="QYP1" s="679"/>
      <c r="QYQ1" s="679"/>
      <c r="QYR1" s="679"/>
      <c r="QYS1" s="679"/>
      <c r="QYT1" s="679"/>
      <c r="QYU1" s="679"/>
      <c r="QYV1" s="679"/>
      <c r="QYW1" s="679"/>
      <c r="QYX1" s="679"/>
      <c r="QYY1" s="679"/>
      <c r="QYZ1" s="679"/>
      <c r="QZA1" s="679"/>
      <c r="QZB1" s="679"/>
      <c r="QZC1" s="679"/>
      <c r="QZD1" s="679"/>
      <c r="QZE1" s="679"/>
      <c r="QZF1" s="679"/>
      <c r="QZG1" s="679"/>
      <c r="QZH1" s="679"/>
      <c r="QZI1" s="679"/>
      <c r="QZJ1" s="679"/>
      <c r="QZK1" s="679"/>
      <c r="QZL1" s="679"/>
      <c r="QZM1" s="679"/>
      <c r="QZN1" s="679"/>
      <c r="QZO1" s="679"/>
      <c r="QZP1" s="679"/>
      <c r="QZQ1" s="679"/>
      <c r="QZR1" s="679"/>
      <c r="QZS1" s="679"/>
      <c r="QZT1" s="679"/>
      <c r="QZU1" s="679"/>
      <c r="QZV1" s="679"/>
      <c r="QZW1" s="679"/>
      <c r="QZX1" s="679"/>
      <c r="QZY1" s="679"/>
      <c r="QZZ1" s="679"/>
      <c r="RAA1" s="679"/>
      <c r="RAB1" s="679"/>
      <c r="RAC1" s="679"/>
      <c r="RAD1" s="679"/>
      <c r="RAE1" s="679"/>
      <c r="RAF1" s="679"/>
      <c r="RAG1" s="679"/>
      <c r="RAH1" s="679"/>
      <c r="RAI1" s="679"/>
      <c r="RAJ1" s="679"/>
      <c r="RAK1" s="679"/>
      <c r="RAL1" s="679"/>
      <c r="RAM1" s="679"/>
      <c r="RAN1" s="679"/>
      <c r="RAO1" s="679"/>
      <c r="RAP1" s="679"/>
      <c r="RAQ1" s="679"/>
      <c r="RAR1" s="679"/>
      <c r="RAS1" s="679"/>
      <c r="RAT1" s="679"/>
      <c r="RAU1" s="679"/>
      <c r="RAV1" s="679"/>
      <c r="RAW1" s="679"/>
      <c r="RAX1" s="679"/>
      <c r="RAY1" s="679"/>
      <c r="RAZ1" s="679"/>
      <c r="RBA1" s="679"/>
      <c r="RBB1" s="679"/>
      <c r="RBC1" s="679"/>
      <c r="RBD1" s="679"/>
      <c r="RBE1" s="679"/>
      <c r="RBF1" s="679"/>
      <c r="RBG1" s="679"/>
      <c r="RBH1" s="679"/>
      <c r="RBI1" s="679"/>
      <c r="RBJ1" s="679"/>
      <c r="RBK1" s="679"/>
      <c r="RBL1" s="679"/>
      <c r="RBM1" s="679"/>
      <c r="RBN1" s="679"/>
      <c r="RBO1" s="679"/>
      <c r="RBP1" s="679"/>
      <c r="RBQ1" s="679"/>
      <c r="RBR1" s="679"/>
      <c r="RBS1" s="679"/>
      <c r="RBT1" s="679"/>
      <c r="RBU1" s="679"/>
      <c r="RBV1" s="679"/>
      <c r="RBW1" s="679"/>
      <c r="RBX1" s="679"/>
      <c r="RBY1" s="679"/>
      <c r="RBZ1" s="679"/>
      <c r="RCA1" s="679"/>
      <c r="RCB1" s="679"/>
      <c r="RCC1" s="679"/>
      <c r="RCD1" s="679"/>
      <c r="RCE1" s="679"/>
      <c r="RCF1" s="679"/>
      <c r="RCG1" s="679"/>
      <c r="RCH1" s="679"/>
      <c r="RCI1" s="679"/>
      <c r="RCJ1" s="679"/>
      <c r="RCK1" s="679"/>
      <c r="RCL1" s="679"/>
      <c r="RCM1" s="679"/>
      <c r="RCN1" s="679"/>
      <c r="RCO1" s="679"/>
      <c r="RCP1" s="679"/>
      <c r="RCQ1" s="679"/>
      <c r="RCR1" s="679"/>
      <c r="RCS1" s="679"/>
      <c r="RCT1" s="679"/>
      <c r="RCU1" s="679"/>
      <c r="RCV1" s="679"/>
      <c r="RCW1" s="679"/>
      <c r="RCX1" s="679"/>
      <c r="RCY1" s="679"/>
      <c r="RCZ1" s="679"/>
      <c r="RDA1" s="679"/>
      <c r="RDB1" s="679"/>
      <c r="RDC1" s="679"/>
      <c r="RDD1" s="679"/>
      <c r="RDE1" s="679"/>
      <c r="RDF1" s="679"/>
      <c r="RDG1" s="679"/>
      <c r="RDH1" s="679"/>
      <c r="RDI1" s="679"/>
      <c r="RDJ1" s="679"/>
      <c r="RDK1" s="679"/>
      <c r="RDL1" s="679"/>
      <c r="RDM1" s="679"/>
      <c r="RDN1" s="679"/>
      <c r="RDO1" s="679"/>
      <c r="RDP1" s="679"/>
      <c r="RDQ1" s="679"/>
      <c r="RDR1" s="679"/>
      <c r="RDS1" s="679"/>
      <c r="RDT1" s="679"/>
      <c r="RDU1" s="679"/>
      <c r="RDV1" s="679"/>
      <c r="RDW1" s="679"/>
      <c r="RDX1" s="679"/>
      <c r="RDY1" s="679"/>
      <c r="RDZ1" s="679"/>
      <c r="REA1" s="679"/>
      <c r="REB1" s="679"/>
      <c r="REC1" s="679"/>
      <c r="RED1" s="679"/>
      <c r="REE1" s="679"/>
      <c r="REF1" s="679"/>
      <c r="REG1" s="679"/>
      <c r="REH1" s="679"/>
      <c r="REI1" s="679"/>
      <c r="REJ1" s="679"/>
      <c r="REK1" s="679"/>
      <c r="REL1" s="679"/>
      <c r="REM1" s="679"/>
      <c r="REN1" s="679"/>
      <c r="REO1" s="679"/>
      <c r="REP1" s="679"/>
      <c r="REQ1" s="679"/>
      <c r="RER1" s="679"/>
      <c r="RES1" s="679"/>
      <c r="RET1" s="679"/>
      <c r="REU1" s="679"/>
      <c r="REV1" s="679"/>
      <c r="REW1" s="679"/>
      <c r="REX1" s="679"/>
      <c r="REY1" s="679"/>
      <c r="REZ1" s="679"/>
      <c r="RFA1" s="679"/>
      <c r="RFB1" s="679"/>
      <c r="RFC1" s="679"/>
      <c r="RFD1" s="679"/>
      <c r="RFE1" s="679"/>
      <c r="RFF1" s="679"/>
      <c r="RFG1" s="679"/>
      <c r="RFH1" s="679"/>
      <c r="RFI1" s="679"/>
      <c r="RFJ1" s="679"/>
      <c r="RFK1" s="679"/>
      <c r="RFL1" s="679"/>
      <c r="RFM1" s="679"/>
      <c r="RFN1" s="679"/>
      <c r="RFO1" s="679"/>
      <c r="RFP1" s="679"/>
      <c r="RFQ1" s="679"/>
      <c r="RFR1" s="679"/>
      <c r="RFS1" s="679"/>
      <c r="RFT1" s="679"/>
      <c r="RFU1" s="679"/>
      <c r="RFV1" s="679"/>
      <c r="RFW1" s="679"/>
      <c r="RFX1" s="679"/>
      <c r="RFY1" s="679"/>
      <c r="RFZ1" s="679"/>
      <c r="RGA1" s="679"/>
      <c r="RGB1" s="679"/>
      <c r="RGC1" s="679"/>
      <c r="RGD1" s="679"/>
      <c r="RGE1" s="679"/>
      <c r="RGF1" s="679"/>
      <c r="RGG1" s="679"/>
      <c r="RGH1" s="679"/>
      <c r="RGI1" s="679"/>
      <c r="RGJ1" s="679"/>
      <c r="RGK1" s="679"/>
      <c r="RGL1" s="679"/>
      <c r="RGM1" s="679"/>
      <c r="RGN1" s="679"/>
      <c r="RGO1" s="679"/>
      <c r="RGP1" s="679"/>
      <c r="RGQ1" s="679"/>
      <c r="RGR1" s="679"/>
      <c r="RGS1" s="679"/>
      <c r="RGT1" s="679"/>
      <c r="RGU1" s="679"/>
      <c r="RGV1" s="679"/>
      <c r="RGW1" s="679"/>
      <c r="RGX1" s="679"/>
      <c r="RGY1" s="679"/>
      <c r="RGZ1" s="679"/>
      <c r="RHA1" s="679"/>
      <c r="RHB1" s="679"/>
      <c r="RHC1" s="679"/>
      <c r="RHD1" s="679"/>
      <c r="RHE1" s="679"/>
      <c r="RHF1" s="679"/>
      <c r="RHG1" s="679"/>
      <c r="RHH1" s="679"/>
      <c r="RHI1" s="679"/>
      <c r="RHJ1" s="679"/>
      <c r="RHK1" s="679"/>
      <c r="RHL1" s="679"/>
      <c r="RHM1" s="679"/>
      <c r="RHN1" s="679"/>
      <c r="RHO1" s="679"/>
      <c r="RHP1" s="679"/>
      <c r="RHQ1" s="679"/>
      <c r="RHR1" s="679"/>
      <c r="RHS1" s="679"/>
      <c r="RHT1" s="679"/>
      <c r="RHU1" s="679"/>
      <c r="RHV1" s="679"/>
      <c r="RHW1" s="679"/>
      <c r="RHX1" s="679"/>
      <c r="RHY1" s="679"/>
      <c r="RHZ1" s="679"/>
      <c r="RIA1" s="679"/>
      <c r="RIB1" s="679"/>
      <c r="RIC1" s="679"/>
      <c r="RID1" s="679"/>
      <c r="RIE1" s="679"/>
      <c r="RIF1" s="679"/>
      <c r="RIG1" s="679"/>
      <c r="RIH1" s="679"/>
      <c r="RII1" s="679"/>
      <c r="RIJ1" s="679"/>
      <c r="RIK1" s="679"/>
      <c r="RIL1" s="679"/>
      <c r="RIM1" s="679"/>
      <c r="RIN1" s="679"/>
      <c r="RIO1" s="679"/>
      <c r="RIP1" s="679"/>
      <c r="RIQ1" s="679"/>
      <c r="RIR1" s="679"/>
      <c r="RIS1" s="679"/>
      <c r="RIT1" s="679"/>
      <c r="RIU1" s="679"/>
      <c r="RIV1" s="679"/>
      <c r="RIW1" s="679"/>
      <c r="RIX1" s="679"/>
      <c r="RIY1" s="679"/>
      <c r="RIZ1" s="679"/>
      <c r="RJA1" s="679"/>
      <c r="RJB1" s="679"/>
      <c r="RJC1" s="679"/>
      <c r="RJD1" s="679"/>
      <c r="RJE1" s="679"/>
      <c r="RJF1" s="679"/>
      <c r="RJG1" s="679"/>
      <c r="RJH1" s="679"/>
      <c r="RJI1" s="679"/>
      <c r="RJJ1" s="679"/>
      <c r="RJK1" s="679"/>
      <c r="RJL1" s="679"/>
      <c r="RJM1" s="679"/>
      <c r="RJN1" s="679"/>
      <c r="RJO1" s="679"/>
      <c r="RJP1" s="679"/>
      <c r="RJQ1" s="679"/>
      <c r="RJR1" s="679"/>
      <c r="RJS1" s="679"/>
      <c r="RJT1" s="679"/>
      <c r="RJU1" s="679"/>
      <c r="RJV1" s="679"/>
      <c r="RJW1" s="679"/>
      <c r="RJX1" s="679"/>
      <c r="RJY1" s="679"/>
      <c r="RJZ1" s="679"/>
      <c r="RKA1" s="679"/>
      <c r="RKB1" s="679"/>
      <c r="RKC1" s="679"/>
      <c r="RKD1" s="679"/>
      <c r="RKE1" s="679"/>
      <c r="RKF1" s="679"/>
      <c r="RKG1" s="679"/>
      <c r="RKH1" s="679"/>
      <c r="RKI1" s="679"/>
      <c r="RKJ1" s="679"/>
      <c r="RKK1" s="679"/>
      <c r="RKL1" s="679"/>
      <c r="RKM1" s="679"/>
      <c r="RKN1" s="679"/>
      <c r="RKO1" s="679"/>
      <c r="RKP1" s="679"/>
      <c r="RKQ1" s="679"/>
      <c r="RKR1" s="679"/>
      <c r="RKS1" s="679"/>
      <c r="RKT1" s="679"/>
      <c r="RKU1" s="679"/>
      <c r="RKV1" s="679"/>
      <c r="RKW1" s="679"/>
      <c r="RKX1" s="679"/>
      <c r="RKY1" s="679"/>
      <c r="RKZ1" s="679"/>
      <c r="RLA1" s="679"/>
      <c r="RLB1" s="679"/>
      <c r="RLC1" s="679"/>
      <c r="RLD1" s="679"/>
      <c r="RLE1" s="679"/>
      <c r="RLF1" s="679"/>
      <c r="RLG1" s="679"/>
      <c r="RLH1" s="679"/>
      <c r="RLI1" s="679"/>
      <c r="RLJ1" s="679"/>
      <c r="RLK1" s="679"/>
      <c r="RLL1" s="679"/>
      <c r="RLM1" s="679"/>
      <c r="RLN1" s="679"/>
      <c r="RLO1" s="679"/>
      <c r="RLP1" s="679"/>
      <c r="RLQ1" s="679"/>
      <c r="RLR1" s="679"/>
      <c r="RLS1" s="679"/>
      <c r="RLT1" s="679"/>
      <c r="RLU1" s="679"/>
      <c r="RLV1" s="679"/>
      <c r="RLW1" s="679"/>
      <c r="RLX1" s="679"/>
      <c r="RLY1" s="679"/>
      <c r="RLZ1" s="679"/>
      <c r="RMA1" s="679"/>
      <c r="RMB1" s="679"/>
      <c r="RMC1" s="679"/>
      <c r="RMD1" s="679"/>
      <c r="RME1" s="679"/>
      <c r="RMF1" s="679"/>
      <c r="RMG1" s="679"/>
      <c r="RMH1" s="679"/>
      <c r="RMI1" s="679"/>
      <c r="RMJ1" s="679"/>
      <c r="RMK1" s="679"/>
      <c r="RML1" s="679"/>
      <c r="RMM1" s="679"/>
      <c r="RMN1" s="679"/>
      <c r="RMO1" s="679"/>
      <c r="RMP1" s="679"/>
      <c r="RMQ1" s="679"/>
      <c r="RMR1" s="679"/>
      <c r="RMS1" s="679"/>
      <c r="RMT1" s="679"/>
      <c r="RMU1" s="679"/>
      <c r="RMV1" s="679"/>
      <c r="RMW1" s="679"/>
      <c r="RMX1" s="679"/>
      <c r="RMY1" s="679"/>
      <c r="RMZ1" s="679"/>
      <c r="RNA1" s="679"/>
      <c r="RNB1" s="679"/>
      <c r="RNC1" s="679"/>
      <c r="RND1" s="679"/>
      <c r="RNE1" s="679"/>
      <c r="RNF1" s="679"/>
      <c r="RNG1" s="679"/>
      <c r="RNH1" s="679"/>
      <c r="RNI1" s="679"/>
      <c r="RNJ1" s="679"/>
      <c r="RNK1" s="679"/>
      <c r="RNL1" s="679"/>
      <c r="RNM1" s="679"/>
      <c r="RNN1" s="679"/>
      <c r="RNO1" s="679"/>
      <c r="RNP1" s="679"/>
      <c r="RNQ1" s="679"/>
      <c r="RNR1" s="679"/>
      <c r="RNS1" s="679"/>
      <c r="RNT1" s="679"/>
      <c r="RNU1" s="679"/>
      <c r="RNV1" s="679"/>
      <c r="RNW1" s="679"/>
      <c r="RNX1" s="679"/>
      <c r="RNY1" s="679"/>
      <c r="RNZ1" s="679"/>
      <c r="ROA1" s="679"/>
      <c r="ROB1" s="679"/>
      <c r="ROC1" s="679"/>
      <c r="ROD1" s="679"/>
      <c r="ROE1" s="679"/>
      <c r="ROF1" s="679"/>
      <c r="ROG1" s="679"/>
      <c r="ROH1" s="679"/>
      <c r="ROI1" s="679"/>
      <c r="ROJ1" s="679"/>
      <c r="ROK1" s="679"/>
      <c r="ROL1" s="679"/>
      <c r="ROM1" s="679"/>
      <c r="RON1" s="679"/>
      <c r="ROO1" s="679"/>
      <c r="ROP1" s="679"/>
      <c r="ROQ1" s="679"/>
      <c r="ROR1" s="679"/>
      <c r="ROS1" s="679"/>
      <c r="ROT1" s="679"/>
      <c r="ROU1" s="679"/>
      <c r="ROV1" s="679"/>
      <c r="ROW1" s="679"/>
      <c r="ROX1" s="679"/>
      <c r="ROY1" s="679"/>
      <c r="ROZ1" s="679"/>
      <c r="RPA1" s="679"/>
      <c r="RPB1" s="679"/>
      <c r="RPC1" s="679"/>
      <c r="RPD1" s="679"/>
      <c r="RPE1" s="679"/>
      <c r="RPF1" s="679"/>
      <c r="RPG1" s="679"/>
      <c r="RPH1" s="679"/>
      <c r="RPI1" s="679"/>
      <c r="RPJ1" s="679"/>
      <c r="RPK1" s="679"/>
      <c r="RPL1" s="679"/>
      <c r="RPM1" s="679"/>
      <c r="RPN1" s="679"/>
      <c r="RPO1" s="679"/>
      <c r="RPP1" s="679"/>
      <c r="RPQ1" s="679"/>
      <c r="RPR1" s="679"/>
      <c r="RPS1" s="679"/>
      <c r="RPT1" s="679"/>
      <c r="RPU1" s="679"/>
      <c r="RPV1" s="679"/>
      <c r="RPW1" s="679"/>
      <c r="RPX1" s="679"/>
      <c r="RPY1" s="679"/>
      <c r="RPZ1" s="679"/>
      <c r="RQA1" s="679"/>
      <c r="RQB1" s="679"/>
      <c r="RQC1" s="679"/>
      <c r="RQD1" s="679"/>
      <c r="RQE1" s="679"/>
      <c r="RQF1" s="679"/>
      <c r="RQG1" s="679"/>
      <c r="RQH1" s="679"/>
      <c r="RQI1" s="679"/>
      <c r="RQJ1" s="679"/>
      <c r="RQK1" s="679"/>
      <c r="RQL1" s="679"/>
      <c r="RQM1" s="679"/>
      <c r="RQN1" s="679"/>
      <c r="RQO1" s="679"/>
      <c r="RQP1" s="679"/>
      <c r="RQQ1" s="679"/>
      <c r="RQR1" s="679"/>
      <c r="RQS1" s="679"/>
      <c r="RQT1" s="679"/>
      <c r="RQU1" s="679"/>
      <c r="RQV1" s="679"/>
      <c r="RQW1" s="679"/>
      <c r="RQX1" s="679"/>
      <c r="RQY1" s="679"/>
      <c r="RQZ1" s="679"/>
      <c r="RRA1" s="679"/>
      <c r="RRB1" s="679"/>
      <c r="RRC1" s="679"/>
      <c r="RRD1" s="679"/>
      <c r="RRE1" s="679"/>
      <c r="RRF1" s="679"/>
      <c r="RRG1" s="679"/>
      <c r="RRH1" s="679"/>
      <c r="RRI1" s="679"/>
      <c r="RRJ1" s="679"/>
      <c r="RRK1" s="679"/>
      <c r="RRL1" s="679"/>
      <c r="RRM1" s="679"/>
      <c r="RRN1" s="679"/>
      <c r="RRO1" s="679"/>
      <c r="RRP1" s="679"/>
      <c r="RRQ1" s="679"/>
      <c r="RRR1" s="679"/>
      <c r="RRS1" s="679"/>
      <c r="RRT1" s="679"/>
      <c r="RRU1" s="679"/>
      <c r="RRV1" s="679"/>
      <c r="RRW1" s="679"/>
      <c r="RRX1" s="679"/>
      <c r="RRY1" s="679"/>
      <c r="RRZ1" s="679"/>
      <c r="RSA1" s="679"/>
      <c r="RSB1" s="679"/>
      <c r="RSC1" s="679"/>
      <c r="RSD1" s="679"/>
      <c r="RSE1" s="679"/>
      <c r="RSF1" s="679"/>
      <c r="RSG1" s="679"/>
      <c r="RSH1" s="679"/>
      <c r="RSI1" s="679"/>
      <c r="RSJ1" s="679"/>
      <c r="RSK1" s="679"/>
      <c r="RSL1" s="679"/>
      <c r="RSM1" s="679"/>
      <c r="RSN1" s="679"/>
      <c r="RSO1" s="679"/>
      <c r="RSP1" s="679"/>
      <c r="RSQ1" s="679"/>
      <c r="RSR1" s="679"/>
      <c r="RSS1" s="679"/>
      <c r="RST1" s="679"/>
      <c r="RSU1" s="679"/>
      <c r="RSV1" s="679"/>
      <c r="RSW1" s="679"/>
      <c r="RSX1" s="679"/>
      <c r="RSY1" s="679"/>
      <c r="RSZ1" s="679"/>
      <c r="RTA1" s="679"/>
      <c r="RTB1" s="679"/>
      <c r="RTC1" s="679"/>
      <c r="RTD1" s="679"/>
      <c r="RTE1" s="679"/>
      <c r="RTF1" s="679"/>
      <c r="RTG1" s="679"/>
      <c r="RTH1" s="679"/>
      <c r="RTI1" s="679"/>
      <c r="RTJ1" s="679"/>
      <c r="RTK1" s="679"/>
      <c r="RTL1" s="679"/>
      <c r="RTM1" s="679"/>
      <c r="RTN1" s="679"/>
      <c r="RTO1" s="679"/>
      <c r="RTP1" s="679"/>
      <c r="RTQ1" s="679"/>
      <c r="RTR1" s="679"/>
      <c r="RTS1" s="679"/>
      <c r="RTT1" s="679"/>
      <c r="RTU1" s="679"/>
      <c r="RTV1" s="679"/>
      <c r="RTW1" s="679"/>
      <c r="RTX1" s="679"/>
      <c r="RTY1" s="679"/>
      <c r="RTZ1" s="679"/>
      <c r="RUA1" s="679"/>
      <c r="RUB1" s="679"/>
      <c r="RUC1" s="679"/>
      <c r="RUD1" s="679"/>
      <c r="RUE1" s="679"/>
      <c r="RUF1" s="679"/>
      <c r="RUG1" s="679"/>
      <c r="RUH1" s="679"/>
      <c r="RUI1" s="679"/>
      <c r="RUJ1" s="679"/>
      <c r="RUK1" s="679"/>
      <c r="RUL1" s="679"/>
      <c r="RUM1" s="679"/>
      <c r="RUN1" s="679"/>
      <c r="RUO1" s="679"/>
      <c r="RUP1" s="679"/>
      <c r="RUQ1" s="679"/>
      <c r="RUR1" s="679"/>
      <c r="RUS1" s="679"/>
      <c r="RUT1" s="679"/>
      <c r="RUU1" s="679"/>
      <c r="RUV1" s="679"/>
      <c r="RUW1" s="679"/>
      <c r="RUX1" s="679"/>
      <c r="RUY1" s="679"/>
      <c r="RUZ1" s="679"/>
      <c r="RVA1" s="679"/>
      <c r="RVB1" s="679"/>
      <c r="RVC1" s="679"/>
      <c r="RVD1" s="679"/>
      <c r="RVE1" s="679"/>
      <c r="RVF1" s="679"/>
      <c r="RVG1" s="679"/>
      <c r="RVH1" s="679"/>
      <c r="RVI1" s="679"/>
      <c r="RVJ1" s="679"/>
      <c r="RVK1" s="679"/>
      <c r="RVL1" s="679"/>
      <c r="RVM1" s="679"/>
      <c r="RVN1" s="679"/>
      <c r="RVO1" s="679"/>
      <c r="RVP1" s="679"/>
      <c r="RVQ1" s="679"/>
      <c r="RVR1" s="679"/>
      <c r="RVS1" s="679"/>
      <c r="RVT1" s="679"/>
      <c r="RVU1" s="679"/>
      <c r="RVV1" s="679"/>
      <c r="RVW1" s="679"/>
      <c r="RVX1" s="679"/>
      <c r="RVY1" s="679"/>
      <c r="RVZ1" s="679"/>
      <c r="RWA1" s="679"/>
      <c r="RWB1" s="679"/>
      <c r="RWC1" s="679"/>
      <c r="RWD1" s="679"/>
      <c r="RWE1" s="679"/>
      <c r="RWF1" s="679"/>
      <c r="RWG1" s="679"/>
      <c r="RWH1" s="679"/>
      <c r="RWI1" s="679"/>
      <c r="RWJ1" s="679"/>
      <c r="RWK1" s="679"/>
      <c r="RWL1" s="679"/>
      <c r="RWM1" s="679"/>
      <c r="RWN1" s="679"/>
      <c r="RWO1" s="679"/>
      <c r="RWP1" s="679"/>
      <c r="RWQ1" s="679"/>
      <c r="RWR1" s="679"/>
      <c r="RWS1" s="679"/>
      <c r="RWT1" s="679"/>
      <c r="RWU1" s="679"/>
      <c r="RWV1" s="679"/>
      <c r="RWW1" s="679"/>
      <c r="RWX1" s="679"/>
      <c r="RWY1" s="679"/>
      <c r="RWZ1" s="679"/>
      <c r="RXA1" s="679"/>
      <c r="RXB1" s="679"/>
      <c r="RXC1" s="679"/>
      <c r="RXD1" s="679"/>
      <c r="RXE1" s="679"/>
      <c r="RXF1" s="679"/>
      <c r="RXG1" s="679"/>
      <c r="RXH1" s="679"/>
      <c r="RXI1" s="679"/>
      <c r="RXJ1" s="679"/>
      <c r="RXK1" s="679"/>
      <c r="RXL1" s="679"/>
      <c r="RXM1" s="679"/>
      <c r="RXN1" s="679"/>
      <c r="RXO1" s="679"/>
      <c r="RXP1" s="679"/>
      <c r="RXQ1" s="679"/>
      <c r="RXR1" s="679"/>
      <c r="RXS1" s="679"/>
      <c r="RXT1" s="679"/>
      <c r="RXU1" s="679"/>
      <c r="RXV1" s="679"/>
      <c r="RXW1" s="679"/>
      <c r="RXX1" s="679"/>
      <c r="RXY1" s="679"/>
      <c r="RXZ1" s="679"/>
      <c r="RYA1" s="679"/>
      <c r="RYB1" s="679"/>
      <c r="RYC1" s="679"/>
      <c r="RYD1" s="679"/>
      <c r="RYE1" s="679"/>
      <c r="RYF1" s="679"/>
      <c r="RYG1" s="679"/>
      <c r="RYH1" s="679"/>
      <c r="RYI1" s="679"/>
      <c r="RYJ1" s="679"/>
      <c r="RYK1" s="679"/>
      <c r="RYL1" s="679"/>
      <c r="RYM1" s="679"/>
      <c r="RYN1" s="679"/>
      <c r="RYO1" s="679"/>
      <c r="RYP1" s="679"/>
      <c r="RYQ1" s="679"/>
      <c r="RYR1" s="679"/>
      <c r="RYS1" s="679"/>
      <c r="RYT1" s="679"/>
      <c r="RYU1" s="679"/>
      <c r="RYV1" s="679"/>
      <c r="RYW1" s="679"/>
      <c r="RYX1" s="679"/>
      <c r="RYY1" s="679"/>
      <c r="RYZ1" s="679"/>
      <c r="RZA1" s="679"/>
      <c r="RZB1" s="679"/>
      <c r="RZC1" s="679"/>
      <c r="RZD1" s="679"/>
      <c r="RZE1" s="679"/>
      <c r="RZF1" s="679"/>
      <c r="RZG1" s="679"/>
      <c r="RZH1" s="679"/>
      <c r="RZI1" s="679"/>
      <c r="RZJ1" s="679"/>
      <c r="RZK1" s="679"/>
      <c r="RZL1" s="679"/>
      <c r="RZM1" s="679"/>
      <c r="RZN1" s="679"/>
      <c r="RZO1" s="679"/>
      <c r="RZP1" s="679"/>
      <c r="RZQ1" s="679"/>
      <c r="RZR1" s="679"/>
      <c r="RZS1" s="679"/>
      <c r="RZT1" s="679"/>
      <c r="RZU1" s="679"/>
      <c r="RZV1" s="679"/>
      <c r="RZW1" s="679"/>
      <c r="RZX1" s="679"/>
      <c r="RZY1" s="679"/>
      <c r="RZZ1" s="679"/>
      <c r="SAA1" s="679"/>
      <c r="SAB1" s="679"/>
      <c r="SAC1" s="679"/>
      <c r="SAD1" s="679"/>
      <c r="SAE1" s="679"/>
      <c r="SAF1" s="679"/>
      <c r="SAG1" s="679"/>
      <c r="SAH1" s="679"/>
      <c r="SAI1" s="679"/>
      <c r="SAJ1" s="679"/>
      <c r="SAK1" s="679"/>
      <c r="SAL1" s="679"/>
      <c r="SAM1" s="679"/>
      <c r="SAN1" s="679"/>
      <c r="SAO1" s="679"/>
      <c r="SAP1" s="679"/>
      <c r="SAQ1" s="679"/>
      <c r="SAR1" s="679"/>
      <c r="SAS1" s="679"/>
      <c r="SAT1" s="679"/>
      <c r="SAU1" s="679"/>
      <c r="SAV1" s="679"/>
      <c r="SAW1" s="679"/>
      <c r="SAX1" s="679"/>
      <c r="SAY1" s="679"/>
      <c r="SAZ1" s="679"/>
      <c r="SBA1" s="679"/>
      <c r="SBB1" s="679"/>
      <c r="SBC1" s="679"/>
      <c r="SBD1" s="679"/>
      <c r="SBE1" s="679"/>
      <c r="SBF1" s="679"/>
      <c r="SBG1" s="679"/>
      <c r="SBH1" s="679"/>
      <c r="SBI1" s="679"/>
      <c r="SBJ1" s="679"/>
      <c r="SBK1" s="679"/>
      <c r="SBL1" s="679"/>
      <c r="SBM1" s="679"/>
      <c r="SBN1" s="679"/>
      <c r="SBO1" s="679"/>
      <c r="SBP1" s="679"/>
      <c r="SBQ1" s="679"/>
      <c r="SBR1" s="679"/>
      <c r="SBS1" s="679"/>
      <c r="SBT1" s="679"/>
      <c r="SBU1" s="679"/>
      <c r="SBV1" s="679"/>
      <c r="SBW1" s="679"/>
      <c r="SBX1" s="679"/>
      <c r="SBY1" s="679"/>
      <c r="SBZ1" s="679"/>
      <c r="SCA1" s="679"/>
      <c r="SCB1" s="679"/>
      <c r="SCC1" s="679"/>
      <c r="SCD1" s="679"/>
      <c r="SCE1" s="679"/>
      <c r="SCF1" s="679"/>
      <c r="SCG1" s="679"/>
      <c r="SCH1" s="679"/>
      <c r="SCI1" s="679"/>
      <c r="SCJ1" s="679"/>
      <c r="SCK1" s="679"/>
      <c r="SCL1" s="679"/>
      <c r="SCM1" s="679"/>
      <c r="SCN1" s="679"/>
      <c r="SCO1" s="679"/>
      <c r="SCP1" s="679"/>
      <c r="SCQ1" s="679"/>
      <c r="SCR1" s="679"/>
      <c r="SCS1" s="679"/>
      <c r="SCT1" s="679"/>
      <c r="SCU1" s="679"/>
      <c r="SCV1" s="679"/>
      <c r="SCW1" s="679"/>
      <c r="SCX1" s="679"/>
      <c r="SCY1" s="679"/>
      <c r="SCZ1" s="679"/>
      <c r="SDA1" s="679"/>
      <c r="SDB1" s="679"/>
      <c r="SDC1" s="679"/>
      <c r="SDD1" s="679"/>
      <c r="SDE1" s="679"/>
      <c r="SDF1" s="679"/>
      <c r="SDG1" s="679"/>
      <c r="SDH1" s="679"/>
      <c r="SDI1" s="679"/>
      <c r="SDJ1" s="679"/>
      <c r="SDK1" s="679"/>
      <c r="SDL1" s="679"/>
      <c r="SDM1" s="679"/>
      <c r="SDN1" s="679"/>
      <c r="SDO1" s="679"/>
      <c r="SDP1" s="679"/>
      <c r="SDQ1" s="679"/>
      <c r="SDR1" s="679"/>
      <c r="SDS1" s="679"/>
      <c r="SDT1" s="679"/>
      <c r="SDU1" s="679"/>
      <c r="SDV1" s="679"/>
      <c r="SDW1" s="679"/>
      <c r="SDX1" s="679"/>
      <c r="SDY1" s="679"/>
      <c r="SDZ1" s="679"/>
      <c r="SEA1" s="679"/>
      <c r="SEB1" s="679"/>
      <c r="SEC1" s="679"/>
      <c r="SED1" s="679"/>
      <c r="SEE1" s="679"/>
      <c r="SEF1" s="679"/>
      <c r="SEG1" s="679"/>
      <c r="SEH1" s="679"/>
      <c r="SEI1" s="679"/>
      <c r="SEJ1" s="679"/>
      <c r="SEK1" s="679"/>
      <c r="SEL1" s="679"/>
      <c r="SEM1" s="679"/>
      <c r="SEN1" s="679"/>
      <c r="SEO1" s="679"/>
      <c r="SEP1" s="679"/>
      <c r="SEQ1" s="679"/>
      <c r="SER1" s="679"/>
      <c r="SES1" s="679"/>
      <c r="SET1" s="679"/>
      <c r="SEU1" s="679"/>
      <c r="SEV1" s="679"/>
      <c r="SEW1" s="679"/>
      <c r="SEX1" s="679"/>
      <c r="SEY1" s="679"/>
      <c r="SEZ1" s="679"/>
      <c r="SFA1" s="679"/>
      <c r="SFB1" s="679"/>
      <c r="SFC1" s="679"/>
      <c r="SFD1" s="679"/>
      <c r="SFE1" s="679"/>
      <c r="SFF1" s="679"/>
      <c r="SFG1" s="679"/>
      <c r="SFH1" s="679"/>
      <c r="SFI1" s="679"/>
      <c r="SFJ1" s="679"/>
      <c r="SFK1" s="679"/>
      <c r="SFL1" s="679"/>
      <c r="SFM1" s="679"/>
      <c r="SFN1" s="679"/>
      <c r="SFO1" s="679"/>
      <c r="SFP1" s="679"/>
      <c r="SFQ1" s="679"/>
      <c r="SFR1" s="679"/>
      <c r="SFS1" s="679"/>
      <c r="SFT1" s="679"/>
      <c r="SFU1" s="679"/>
      <c r="SFV1" s="679"/>
      <c r="SFW1" s="679"/>
      <c r="SFX1" s="679"/>
      <c r="SFY1" s="679"/>
      <c r="SFZ1" s="679"/>
      <c r="SGA1" s="679"/>
      <c r="SGB1" s="679"/>
      <c r="SGC1" s="679"/>
      <c r="SGD1" s="679"/>
      <c r="SGE1" s="679"/>
      <c r="SGF1" s="679"/>
      <c r="SGG1" s="679"/>
      <c r="SGH1" s="679"/>
      <c r="SGI1" s="679"/>
      <c r="SGJ1" s="679"/>
      <c r="SGK1" s="679"/>
      <c r="SGL1" s="679"/>
      <c r="SGM1" s="679"/>
      <c r="SGN1" s="679"/>
      <c r="SGO1" s="679"/>
      <c r="SGP1" s="679"/>
      <c r="SGQ1" s="679"/>
      <c r="SGR1" s="679"/>
      <c r="SGS1" s="679"/>
      <c r="SGT1" s="679"/>
      <c r="SGU1" s="679"/>
      <c r="SGV1" s="679"/>
      <c r="SGW1" s="679"/>
      <c r="SGX1" s="679"/>
      <c r="SGY1" s="679"/>
      <c r="SGZ1" s="679"/>
      <c r="SHA1" s="679"/>
      <c r="SHB1" s="679"/>
      <c r="SHC1" s="679"/>
      <c r="SHD1" s="679"/>
      <c r="SHE1" s="679"/>
      <c r="SHF1" s="679"/>
      <c r="SHG1" s="679"/>
      <c r="SHH1" s="679"/>
      <c r="SHI1" s="679"/>
      <c r="SHJ1" s="679"/>
      <c r="SHK1" s="679"/>
      <c r="SHL1" s="679"/>
      <c r="SHM1" s="679"/>
      <c r="SHN1" s="679"/>
      <c r="SHO1" s="679"/>
      <c r="SHP1" s="679"/>
      <c r="SHQ1" s="679"/>
      <c r="SHR1" s="679"/>
      <c r="SHS1" s="679"/>
      <c r="SHT1" s="679"/>
      <c r="SHU1" s="679"/>
      <c r="SHV1" s="679"/>
      <c r="SHW1" s="679"/>
      <c r="SHX1" s="679"/>
      <c r="SHY1" s="679"/>
      <c r="SHZ1" s="679"/>
      <c r="SIA1" s="679"/>
      <c r="SIB1" s="679"/>
      <c r="SIC1" s="679"/>
      <c r="SID1" s="679"/>
      <c r="SIE1" s="679"/>
      <c r="SIF1" s="679"/>
      <c r="SIG1" s="679"/>
      <c r="SIH1" s="679"/>
      <c r="SII1" s="679"/>
      <c r="SIJ1" s="679"/>
      <c r="SIK1" s="679"/>
      <c r="SIL1" s="679"/>
      <c r="SIM1" s="679"/>
      <c r="SIN1" s="679"/>
      <c r="SIO1" s="679"/>
      <c r="SIP1" s="679"/>
      <c r="SIQ1" s="679"/>
      <c r="SIR1" s="679"/>
      <c r="SIS1" s="679"/>
      <c r="SIT1" s="679"/>
      <c r="SIU1" s="679"/>
      <c r="SIV1" s="679"/>
      <c r="SIW1" s="679"/>
      <c r="SIX1" s="679"/>
      <c r="SIY1" s="679"/>
      <c r="SIZ1" s="679"/>
      <c r="SJA1" s="679"/>
      <c r="SJB1" s="679"/>
      <c r="SJC1" s="679"/>
      <c r="SJD1" s="679"/>
      <c r="SJE1" s="679"/>
      <c r="SJF1" s="679"/>
      <c r="SJG1" s="679"/>
      <c r="SJH1" s="679"/>
      <c r="SJI1" s="679"/>
      <c r="SJJ1" s="679"/>
      <c r="SJK1" s="679"/>
      <c r="SJL1" s="679"/>
      <c r="SJM1" s="679"/>
      <c r="SJN1" s="679"/>
      <c r="SJO1" s="679"/>
      <c r="SJP1" s="679"/>
      <c r="SJQ1" s="679"/>
      <c r="SJR1" s="679"/>
      <c r="SJS1" s="679"/>
      <c r="SJT1" s="679"/>
      <c r="SJU1" s="679"/>
      <c r="SJV1" s="679"/>
      <c r="SJW1" s="679"/>
      <c r="SJX1" s="679"/>
      <c r="SJY1" s="679"/>
      <c r="SJZ1" s="679"/>
      <c r="SKA1" s="679"/>
      <c r="SKB1" s="679"/>
      <c r="SKC1" s="679"/>
      <c r="SKD1" s="679"/>
      <c r="SKE1" s="679"/>
      <c r="SKF1" s="679"/>
      <c r="SKG1" s="679"/>
      <c r="SKH1" s="679"/>
      <c r="SKI1" s="679"/>
      <c r="SKJ1" s="679"/>
      <c r="SKK1" s="679"/>
      <c r="SKL1" s="679"/>
      <c r="SKM1" s="679"/>
      <c r="SKN1" s="679"/>
      <c r="SKO1" s="679"/>
      <c r="SKP1" s="679"/>
      <c r="SKQ1" s="679"/>
      <c r="SKR1" s="679"/>
      <c r="SKS1" s="679"/>
      <c r="SKT1" s="679"/>
      <c r="SKU1" s="679"/>
      <c r="SKV1" s="679"/>
      <c r="SKW1" s="679"/>
      <c r="SKX1" s="679"/>
      <c r="SKY1" s="679"/>
      <c r="SKZ1" s="679"/>
      <c r="SLA1" s="679"/>
      <c r="SLB1" s="679"/>
      <c r="SLC1" s="679"/>
      <c r="SLD1" s="679"/>
      <c r="SLE1" s="679"/>
      <c r="SLF1" s="679"/>
      <c r="SLG1" s="679"/>
      <c r="SLH1" s="679"/>
      <c r="SLI1" s="679"/>
      <c r="SLJ1" s="679"/>
      <c r="SLK1" s="679"/>
      <c r="SLL1" s="679"/>
      <c r="SLM1" s="679"/>
      <c r="SLN1" s="679"/>
      <c r="SLO1" s="679"/>
      <c r="SLP1" s="679"/>
      <c r="SLQ1" s="679"/>
      <c r="SLR1" s="679"/>
      <c r="SLS1" s="679"/>
      <c r="SLT1" s="679"/>
      <c r="SLU1" s="679"/>
      <c r="SLV1" s="679"/>
      <c r="SLW1" s="679"/>
      <c r="SLX1" s="679"/>
      <c r="SLY1" s="679"/>
      <c r="SLZ1" s="679"/>
      <c r="SMA1" s="679"/>
      <c r="SMB1" s="679"/>
      <c r="SMC1" s="679"/>
      <c r="SMD1" s="679"/>
      <c r="SME1" s="679"/>
      <c r="SMF1" s="679"/>
      <c r="SMG1" s="679"/>
      <c r="SMH1" s="679"/>
      <c r="SMI1" s="679"/>
      <c r="SMJ1" s="679"/>
      <c r="SMK1" s="679"/>
      <c r="SML1" s="679"/>
      <c r="SMM1" s="679"/>
      <c r="SMN1" s="679"/>
      <c r="SMO1" s="679"/>
      <c r="SMP1" s="679"/>
      <c r="SMQ1" s="679"/>
      <c r="SMR1" s="679"/>
      <c r="SMS1" s="679"/>
      <c r="SMT1" s="679"/>
      <c r="SMU1" s="679"/>
      <c r="SMV1" s="679"/>
      <c r="SMW1" s="679"/>
      <c r="SMX1" s="679"/>
      <c r="SMY1" s="679"/>
      <c r="SMZ1" s="679"/>
      <c r="SNA1" s="679"/>
      <c r="SNB1" s="679"/>
      <c r="SNC1" s="679"/>
      <c r="SND1" s="679"/>
      <c r="SNE1" s="679"/>
      <c r="SNF1" s="679"/>
      <c r="SNG1" s="679"/>
      <c r="SNH1" s="679"/>
      <c r="SNI1" s="679"/>
      <c r="SNJ1" s="679"/>
      <c r="SNK1" s="679"/>
      <c r="SNL1" s="679"/>
      <c r="SNM1" s="679"/>
      <c r="SNN1" s="679"/>
      <c r="SNO1" s="679"/>
      <c r="SNP1" s="679"/>
      <c r="SNQ1" s="679"/>
      <c r="SNR1" s="679"/>
      <c r="SNS1" s="679"/>
      <c r="SNT1" s="679"/>
      <c r="SNU1" s="679"/>
      <c r="SNV1" s="679"/>
      <c r="SNW1" s="679"/>
      <c r="SNX1" s="679"/>
      <c r="SNY1" s="679"/>
      <c r="SNZ1" s="679"/>
      <c r="SOA1" s="679"/>
      <c r="SOB1" s="679"/>
      <c r="SOC1" s="679"/>
      <c r="SOD1" s="679"/>
      <c r="SOE1" s="679"/>
      <c r="SOF1" s="679"/>
      <c r="SOG1" s="679"/>
      <c r="SOH1" s="679"/>
      <c r="SOI1" s="679"/>
      <c r="SOJ1" s="679"/>
      <c r="SOK1" s="679"/>
      <c r="SOL1" s="679"/>
      <c r="SOM1" s="679"/>
      <c r="SON1" s="679"/>
      <c r="SOO1" s="679"/>
      <c r="SOP1" s="679"/>
      <c r="SOQ1" s="679"/>
      <c r="SOR1" s="679"/>
      <c r="SOS1" s="679"/>
      <c r="SOT1" s="679"/>
      <c r="SOU1" s="679"/>
      <c r="SOV1" s="679"/>
      <c r="SOW1" s="679"/>
      <c r="SOX1" s="679"/>
      <c r="SOY1" s="679"/>
      <c r="SOZ1" s="679"/>
      <c r="SPA1" s="679"/>
      <c r="SPB1" s="679"/>
      <c r="SPC1" s="679"/>
      <c r="SPD1" s="679"/>
      <c r="SPE1" s="679"/>
      <c r="SPF1" s="679"/>
      <c r="SPG1" s="679"/>
      <c r="SPH1" s="679"/>
      <c r="SPI1" s="679"/>
      <c r="SPJ1" s="679"/>
      <c r="SPK1" s="679"/>
      <c r="SPL1" s="679"/>
      <c r="SPM1" s="679"/>
      <c r="SPN1" s="679"/>
      <c r="SPO1" s="679"/>
      <c r="SPP1" s="679"/>
      <c r="SPQ1" s="679"/>
      <c r="SPR1" s="679"/>
      <c r="SPS1" s="679"/>
      <c r="SPT1" s="679"/>
      <c r="SPU1" s="679"/>
      <c r="SPV1" s="679"/>
      <c r="SPW1" s="679"/>
      <c r="SPX1" s="679"/>
      <c r="SPY1" s="679"/>
      <c r="SPZ1" s="679"/>
      <c r="SQA1" s="679"/>
      <c r="SQB1" s="679"/>
      <c r="SQC1" s="679"/>
      <c r="SQD1" s="679"/>
      <c r="SQE1" s="679"/>
      <c r="SQF1" s="679"/>
      <c r="SQG1" s="679"/>
      <c r="SQH1" s="679"/>
      <c r="SQI1" s="679"/>
      <c r="SQJ1" s="679"/>
      <c r="SQK1" s="679"/>
      <c r="SQL1" s="679"/>
      <c r="SQM1" s="679"/>
      <c r="SQN1" s="679"/>
      <c r="SQO1" s="679"/>
      <c r="SQP1" s="679"/>
      <c r="SQQ1" s="679"/>
      <c r="SQR1" s="679"/>
      <c r="SQS1" s="679"/>
      <c r="SQT1" s="679"/>
      <c r="SQU1" s="679"/>
      <c r="SQV1" s="679"/>
      <c r="SQW1" s="679"/>
      <c r="SQX1" s="679"/>
      <c r="SQY1" s="679"/>
      <c r="SQZ1" s="679"/>
      <c r="SRA1" s="679"/>
      <c r="SRB1" s="679"/>
      <c r="SRC1" s="679"/>
      <c r="SRD1" s="679"/>
      <c r="SRE1" s="679"/>
      <c r="SRF1" s="679"/>
      <c r="SRG1" s="679"/>
      <c r="SRH1" s="679"/>
      <c r="SRI1" s="679"/>
      <c r="SRJ1" s="679"/>
      <c r="SRK1" s="679"/>
      <c r="SRL1" s="679"/>
      <c r="SRM1" s="679"/>
      <c r="SRN1" s="679"/>
      <c r="SRO1" s="679"/>
      <c r="SRP1" s="679"/>
      <c r="SRQ1" s="679"/>
      <c r="SRR1" s="679"/>
      <c r="SRS1" s="679"/>
      <c r="SRT1" s="679"/>
      <c r="SRU1" s="679"/>
      <c r="SRV1" s="679"/>
      <c r="SRW1" s="679"/>
      <c r="SRX1" s="679"/>
      <c r="SRY1" s="679"/>
      <c r="SRZ1" s="679"/>
      <c r="SSA1" s="679"/>
      <c r="SSB1" s="679"/>
      <c r="SSC1" s="679"/>
      <c r="SSD1" s="679"/>
      <c r="SSE1" s="679"/>
      <c r="SSF1" s="679"/>
      <c r="SSG1" s="679"/>
      <c r="SSH1" s="679"/>
      <c r="SSI1" s="679"/>
      <c r="SSJ1" s="679"/>
      <c r="SSK1" s="679"/>
      <c r="SSL1" s="679"/>
      <c r="SSM1" s="679"/>
      <c r="SSN1" s="679"/>
      <c r="SSO1" s="679"/>
      <c r="SSP1" s="679"/>
      <c r="SSQ1" s="679"/>
      <c r="SSR1" s="679"/>
      <c r="SSS1" s="679"/>
      <c r="SST1" s="679"/>
      <c r="SSU1" s="679"/>
      <c r="SSV1" s="679"/>
      <c r="SSW1" s="679"/>
      <c r="SSX1" s="679"/>
      <c r="SSY1" s="679"/>
      <c r="SSZ1" s="679"/>
      <c r="STA1" s="679"/>
      <c r="STB1" s="679"/>
      <c r="STC1" s="679"/>
      <c r="STD1" s="679"/>
      <c r="STE1" s="679"/>
      <c r="STF1" s="679"/>
      <c r="STG1" s="679"/>
      <c r="STH1" s="679"/>
      <c r="STI1" s="679"/>
      <c r="STJ1" s="679"/>
      <c r="STK1" s="679"/>
      <c r="STL1" s="679"/>
      <c r="STM1" s="679"/>
      <c r="STN1" s="679"/>
      <c r="STO1" s="679"/>
      <c r="STP1" s="679"/>
      <c r="STQ1" s="679"/>
      <c r="STR1" s="679"/>
      <c r="STS1" s="679"/>
      <c r="STT1" s="679"/>
      <c r="STU1" s="679"/>
      <c r="STV1" s="679"/>
      <c r="STW1" s="679"/>
      <c r="STX1" s="679"/>
      <c r="STY1" s="679"/>
      <c r="STZ1" s="679"/>
      <c r="SUA1" s="679"/>
      <c r="SUB1" s="679"/>
      <c r="SUC1" s="679"/>
      <c r="SUD1" s="679"/>
      <c r="SUE1" s="679"/>
      <c r="SUF1" s="679"/>
      <c r="SUG1" s="679"/>
      <c r="SUH1" s="679"/>
      <c r="SUI1" s="679"/>
      <c r="SUJ1" s="679"/>
      <c r="SUK1" s="679"/>
      <c r="SUL1" s="679"/>
      <c r="SUM1" s="679"/>
      <c r="SUN1" s="679"/>
      <c r="SUO1" s="679"/>
      <c r="SUP1" s="679"/>
      <c r="SUQ1" s="679"/>
      <c r="SUR1" s="679"/>
      <c r="SUS1" s="679"/>
      <c r="SUT1" s="679"/>
      <c r="SUU1" s="679"/>
      <c r="SUV1" s="679"/>
      <c r="SUW1" s="679"/>
      <c r="SUX1" s="679"/>
      <c r="SUY1" s="679"/>
      <c r="SUZ1" s="679"/>
      <c r="SVA1" s="679"/>
      <c r="SVB1" s="679"/>
      <c r="SVC1" s="679"/>
      <c r="SVD1" s="679"/>
      <c r="SVE1" s="679"/>
      <c r="SVF1" s="679"/>
      <c r="SVG1" s="679"/>
      <c r="SVH1" s="679"/>
      <c r="SVI1" s="679"/>
      <c r="SVJ1" s="679"/>
      <c r="SVK1" s="679"/>
      <c r="SVL1" s="679"/>
      <c r="SVM1" s="679"/>
      <c r="SVN1" s="679"/>
      <c r="SVO1" s="679"/>
      <c r="SVP1" s="679"/>
      <c r="SVQ1" s="679"/>
      <c r="SVR1" s="679"/>
      <c r="SVS1" s="679"/>
      <c r="SVT1" s="679"/>
      <c r="SVU1" s="679"/>
      <c r="SVV1" s="679"/>
      <c r="SVW1" s="679"/>
      <c r="SVX1" s="679"/>
      <c r="SVY1" s="679"/>
      <c r="SVZ1" s="679"/>
      <c r="SWA1" s="679"/>
      <c r="SWB1" s="679"/>
      <c r="SWC1" s="679"/>
      <c r="SWD1" s="679"/>
      <c r="SWE1" s="679"/>
      <c r="SWF1" s="679"/>
      <c r="SWG1" s="679"/>
      <c r="SWH1" s="679"/>
      <c r="SWI1" s="679"/>
      <c r="SWJ1" s="679"/>
      <c r="SWK1" s="679"/>
      <c r="SWL1" s="679"/>
      <c r="SWM1" s="679"/>
      <c r="SWN1" s="679"/>
      <c r="SWO1" s="679"/>
      <c r="SWP1" s="679"/>
      <c r="SWQ1" s="679"/>
      <c r="SWR1" s="679"/>
      <c r="SWS1" s="679"/>
      <c r="SWT1" s="679"/>
      <c r="SWU1" s="679"/>
      <c r="SWV1" s="679"/>
      <c r="SWW1" s="679"/>
      <c r="SWX1" s="679"/>
      <c r="SWY1" s="679"/>
      <c r="SWZ1" s="679"/>
      <c r="SXA1" s="679"/>
      <c r="SXB1" s="679"/>
      <c r="SXC1" s="679"/>
      <c r="SXD1" s="679"/>
      <c r="SXE1" s="679"/>
      <c r="SXF1" s="679"/>
      <c r="SXG1" s="679"/>
      <c r="SXH1" s="679"/>
      <c r="SXI1" s="679"/>
      <c r="SXJ1" s="679"/>
      <c r="SXK1" s="679"/>
      <c r="SXL1" s="679"/>
      <c r="SXM1" s="679"/>
      <c r="SXN1" s="679"/>
      <c r="SXO1" s="679"/>
      <c r="SXP1" s="679"/>
      <c r="SXQ1" s="679"/>
      <c r="SXR1" s="679"/>
      <c r="SXS1" s="679"/>
      <c r="SXT1" s="679"/>
      <c r="SXU1" s="679"/>
      <c r="SXV1" s="679"/>
      <c r="SXW1" s="679"/>
      <c r="SXX1" s="679"/>
      <c r="SXY1" s="679"/>
      <c r="SXZ1" s="679"/>
      <c r="SYA1" s="679"/>
      <c r="SYB1" s="679"/>
      <c r="SYC1" s="679"/>
      <c r="SYD1" s="679"/>
      <c r="SYE1" s="679"/>
      <c r="SYF1" s="679"/>
      <c r="SYG1" s="679"/>
      <c r="SYH1" s="679"/>
      <c r="SYI1" s="679"/>
      <c r="SYJ1" s="679"/>
      <c r="SYK1" s="679"/>
      <c r="SYL1" s="679"/>
      <c r="SYM1" s="679"/>
      <c r="SYN1" s="679"/>
      <c r="SYO1" s="679"/>
      <c r="SYP1" s="679"/>
      <c r="SYQ1" s="679"/>
      <c r="SYR1" s="679"/>
      <c r="SYS1" s="679"/>
      <c r="SYT1" s="679"/>
      <c r="SYU1" s="679"/>
      <c r="SYV1" s="679"/>
      <c r="SYW1" s="679"/>
      <c r="SYX1" s="679"/>
      <c r="SYY1" s="679"/>
      <c r="SYZ1" s="679"/>
      <c r="SZA1" s="679"/>
      <c r="SZB1" s="679"/>
      <c r="SZC1" s="679"/>
      <c r="SZD1" s="679"/>
      <c r="SZE1" s="679"/>
      <c r="SZF1" s="679"/>
      <c r="SZG1" s="679"/>
      <c r="SZH1" s="679"/>
      <c r="SZI1" s="679"/>
      <c r="SZJ1" s="679"/>
      <c r="SZK1" s="679"/>
      <c r="SZL1" s="679"/>
      <c r="SZM1" s="679"/>
      <c r="SZN1" s="679"/>
      <c r="SZO1" s="679"/>
      <c r="SZP1" s="679"/>
      <c r="SZQ1" s="679"/>
      <c r="SZR1" s="679"/>
      <c r="SZS1" s="679"/>
      <c r="SZT1" s="679"/>
      <c r="SZU1" s="679"/>
      <c r="SZV1" s="679"/>
      <c r="SZW1" s="679"/>
      <c r="SZX1" s="679"/>
      <c r="SZY1" s="679"/>
      <c r="SZZ1" s="679"/>
      <c r="TAA1" s="679"/>
      <c r="TAB1" s="679"/>
      <c r="TAC1" s="679"/>
      <c r="TAD1" s="679"/>
      <c r="TAE1" s="679"/>
      <c r="TAF1" s="679"/>
      <c r="TAG1" s="679"/>
      <c r="TAH1" s="679"/>
      <c r="TAI1" s="679"/>
      <c r="TAJ1" s="679"/>
      <c r="TAK1" s="679"/>
      <c r="TAL1" s="679"/>
      <c r="TAM1" s="679"/>
      <c r="TAN1" s="679"/>
      <c r="TAO1" s="679"/>
      <c r="TAP1" s="679"/>
      <c r="TAQ1" s="679"/>
      <c r="TAR1" s="679"/>
      <c r="TAS1" s="679"/>
      <c r="TAT1" s="679"/>
      <c r="TAU1" s="679"/>
      <c r="TAV1" s="679"/>
      <c r="TAW1" s="679"/>
      <c r="TAX1" s="679"/>
      <c r="TAY1" s="679"/>
      <c r="TAZ1" s="679"/>
      <c r="TBA1" s="679"/>
      <c r="TBB1" s="679"/>
      <c r="TBC1" s="679"/>
      <c r="TBD1" s="679"/>
      <c r="TBE1" s="679"/>
      <c r="TBF1" s="679"/>
      <c r="TBG1" s="679"/>
      <c r="TBH1" s="679"/>
      <c r="TBI1" s="679"/>
      <c r="TBJ1" s="679"/>
      <c r="TBK1" s="679"/>
      <c r="TBL1" s="679"/>
      <c r="TBM1" s="679"/>
      <c r="TBN1" s="679"/>
      <c r="TBO1" s="679"/>
      <c r="TBP1" s="679"/>
      <c r="TBQ1" s="679"/>
      <c r="TBR1" s="679"/>
      <c r="TBS1" s="679"/>
      <c r="TBT1" s="679"/>
      <c r="TBU1" s="679"/>
      <c r="TBV1" s="679"/>
      <c r="TBW1" s="679"/>
      <c r="TBX1" s="679"/>
      <c r="TBY1" s="679"/>
      <c r="TBZ1" s="679"/>
      <c r="TCA1" s="679"/>
      <c r="TCB1" s="679"/>
      <c r="TCC1" s="679"/>
      <c r="TCD1" s="679"/>
      <c r="TCE1" s="679"/>
      <c r="TCF1" s="679"/>
      <c r="TCG1" s="679"/>
      <c r="TCH1" s="679"/>
      <c r="TCI1" s="679"/>
      <c r="TCJ1" s="679"/>
      <c r="TCK1" s="679"/>
      <c r="TCL1" s="679"/>
      <c r="TCM1" s="679"/>
      <c r="TCN1" s="679"/>
      <c r="TCO1" s="679"/>
      <c r="TCP1" s="679"/>
      <c r="TCQ1" s="679"/>
      <c r="TCR1" s="679"/>
      <c r="TCS1" s="679"/>
      <c r="TCT1" s="679"/>
      <c r="TCU1" s="679"/>
      <c r="TCV1" s="679"/>
      <c r="TCW1" s="679"/>
      <c r="TCX1" s="679"/>
      <c r="TCY1" s="679"/>
      <c r="TCZ1" s="679"/>
      <c r="TDA1" s="679"/>
      <c r="TDB1" s="679"/>
      <c r="TDC1" s="679"/>
      <c r="TDD1" s="679"/>
      <c r="TDE1" s="679"/>
      <c r="TDF1" s="679"/>
      <c r="TDG1" s="679"/>
      <c r="TDH1" s="679"/>
      <c r="TDI1" s="679"/>
      <c r="TDJ1" s="679"/>
      <c r="TDK1" s="679"/>
      <c r="TDL1" s="679"/>
      <c r="TDM1" s="679"/>
      <c r="TDN1" s="679"/>
      <c r="TDO1" s="679"/>
      <c r="TDP1" s="679"/>
      <c r="TDQ1" s="679"/>
      <c r="TDR1" s="679"/>
      <c r="TDS1" s="679"/>
      <c r="TDT1" s="679"/>
      <c r="TDU1" s="679"/>
      <c r="TDV1" s="679"/>
      <c r="TDW1" s="679"/>
      <c r="TDX1" s="679"/>
      <c r="TDY1" s="679"/>
      <c r="TDZ1" s="679"/>
      <c r="TEA1" s="679"/>
      <c r="TEB1" s="679"/>
      <c r="TEC1" s="679"/>
      <c r="TED1" s="679"/>
      <c r="TEE1" s="679"/>
      <c r="TEF1" s="679"/>
      <c r="TEG1" s="679"/>
      <c r="TEH1" s="679"/>
      <c r="TEI1" s="679"/>
      <c r="TEJ1" s="679"/>
      <c r="TEK1" s="679"/>
      <c r="TEL1" s="679"/>
      <c r="TEM1" s="679"/>
      <c r="TEN1" s="679"/>
      <c r="TEO1" s="679"/>
      <c r="TEP1" s="679"/>
      <c r="TEQ1" s="679"/>
      <c r="TER1" s="679"/>
      <c r="TES1" s="679"/>
      <c r="TET1" s="679"/>
      <c r="TEU1" s="679"/>
      <c r="TEV1" s="679"/>
      <c r="TEW1" s="679"/>
      <c r="TEX1" s="679"/>
      <c r="TEY1" s="679"/>
      <c r="TEZ1" s="679"/>
      <c r="TFA1" s="679"/>
      <c r="TFB1" s="679"/>
      <c r="TFC1" s="679"/>
      <c r="TFD1" s="679"/>
      <c r="TFE1" s="679"/>
      <c r="TFF1" s="679"/>
      <c r="TFG1" s="679"/>
      <c r="TFH1" s="679"/>
      <c r="TFI1" s="679"/>
      <c r="TFJ1" s="679"/>
      <c r="TFK1" s="679"/>
      <c r="TFL1" s="679"/>
      <c r="TFM1" s="679"/>
      <c r="TFN1" s="679"/>
      <c r="TFO1" s="679"/>
      <c r="TFP1" s="679"/>
      <c r="TFQ1" s="679"/>
      <c r="TFR1" s="679"/>
      <c r="TFS1" s="679"/>
      <c r="TFT1" s="679"/>
      <c r="TFU1" s="679"/>
      <c r="TFV1" s="679"/>
      <c r="TFW1" s="679"/>
      <c r="TFX1" s="679"/>
      <c r="TFY1" s="679"/>
      <c r="TFZ1" s="679"/>
      <c r="TGA1" s="679"/>
      <c r="TGB1" s="679"/>
      <c r="TGC1" s="679"/>
      <c r="TGD1" s="679"/>
      <c r="TGE1" s="679"/>
      <c r="TGF1" s="679"/>
      <c r="TGG1" s="679"/>
      <c r="TGH1" s="679"/>
      <c r="TGI1" s="679"/>
      <c r="TGJ1" s="679"/>
      <c r="TGK1" s="679"/>
      <c r="TGL1" s="679"/>
      <c r="TGM1" s="679"/>
      <c r="TGN1" s="679"/>
      <c r="TGO1" s="679"/>
      <c r="TGP1" s="679"/>
      <c r="TGQ1" s="679"/>
      <c r="TGR1" s="679"/>
      <c r="TGS1" s="679"/>
      <c r="TGT1" s="679"/>
      <c r="TGU1" s="679"/>
      <c r="TGV1" s="679"/>
      <c r="TGW1" s="679"/>
      <c r="TGX1" s="679"/>
      <c r="TGY1" s="679"/>
      <c r="TGZ1" s="679"/>
      <c r="THA1" s="679"/>
      <c r="THB1" s="679"/>
      <c r="THC1" s="679"/>
      <c r="THD1" s="679"/>
      <c r="THE1" s="679"/>
      <c r="THF1" s="679"/>
      <c r="THG1" s="679"/>
      <c r="THH1" s="679"/>
      <c r="THI1" s="679"/>
      <c r="THJ1" s="679"/>
      <c r="THK1" s="679"/>
      <c r="THL1" s="679"/>
      <c r="THM1" s="679"/>
      <c r="THN1" s="679"/>
      <c r="THO1" s="679"/>
      <c r="THP1" s="679"/>
      <c r="THQ1" s="679"/>
      <c r="THR1" s="679"/>
      <c r="THS1" s="679"/>
      <c r="THT1" s="679"/>
      <c r="THU1" s="679"/>
      <c r="THV1" s="679"/>
      <c r="THW1" s="679"/>
      <c r="THX1" s="679"/>
      <c r="THY1" s="679"/>
      <c r="THZ1" s="679"/>
      <c r="TIA1" s="679"/>
      <c r="TIB1" s="679"/>
      <c r="TIC1" s="679"/>
      <c r="TID1" s="679"/>
      <c r="TIE1" s="679"/>
      <c r="TIF1" s="679"/>
      <c r="TIG1" s="679"/>
      <c r="TIH1" s="679"/>
      <c r="TII1" s="679"/>
      <c r="TIJ1" s="679"/>
      <c r="TIK1" s="679"/>
      <c r="TIL1" s="679"/>
      <c r="TIM1" s="679"/>
      <c r="TIN1" s="679"/>
      <c r="TIO1" s="679"/>
      <c r="TIP1" s="679"/>
      <c r="TIQ1" s="679"/>
      <c r="TIR1" s="679"/>
      <c r="TIS1" s="679"/>
      <c r="TIT1" s="679"/>
      <c r="TIU1" s="679"/>
      <c r="TIV1" s="679"/>
      <c r="TIW1" s="679"/>
      <c r="TIX1" s="679"/>
      <c r="TIY1" s="679"/>
      <c r="TIZ1" s="679"/>
      <c r="TJA1" s="679"/>
      <c r="TJB1" s="679"/>
      <c r="TJC1" s="679"/>
      <c r="TJD1" s="679"/>
      <c r="TJE1" s="679"/>
      <c r="TJF1" s="679"/>
      <c r="TJG1" s="679"/>
      <c r="TJH1" s="679"/>
      <c r="TJI1" s="679"/>
      <c r="TJJ1" s="679"/>
      <c r="TJK1" s="679"/>
      <c r="TJL1" s="679"/>
      <c r="TJM1" s="679"/>
      <c r="TJN1" s="679"/>
      <c r="TJO1" s="679"/>
      <c r="TJP1" s="679"/>
      <c r="TJQ1" s="679"/>
      <c r="TJR1" s="679"/>
      <c r="TJS1" s="679"/>
      <c r="TJT1" s="679"/>
      <c r="TJU1" s="679"/>
      <c r="TJV1" s="679"/>
      <c r="TJW1" s="679"/>
      <c r="TJX1" s="679"/>
      <c r="TJY1" s="679"/>
      <c r="TJZ1" s="679"/>
      <c r="TKA1" s="679"/>
      <c r="TKB1" s="679"/>
      <c r="TKC1" s="679"/>
      <c r="TKD1" s="679"/>
      <c r="TKE1" s="679"/>
      <c r="TKF1" s="679"/>
      <c r="TKG1" s="679"/>
      <c r="TKH1" s="679"/>
      <c r="TKI1" s="679"/>
      <c r="TKJ1" s="679"/>
      <c r="TKK1" s="679"/>
      <c r="TKL1" s="679"/>
      <c r="TKM1" s="679"/>
      <c r="TKN1" s="679"/>
      <c r="TKO1" s="679"/>
      <c r="TKP1" s="679"/>
      <c r="TKQ1" s="679"/>
      <c r="TKR1" s="679"/>
      <c r="TKS1" s="679"/>
      <c r="TKT1" s="679"/>
      <c r="TKU1" s="679"/>
      <c r="TKV1" s="679"/>
      <c r="TKW1" s="679"/>
      <c r="TKX1" s="679"/>
      <c r="TKY1" s="679"/>
      <c r="TKZ1" s="679"/>
      <c r="TLA1" s="679"/>
      <c r="TLB1" s="679"/>
      <c r="TLC1" s="679"/>
      <c r="TLD1" s="679"/>
      <c r="TLE1" s="679"/>
      <c r="TLF1" s="679"/>
      <c r="TLG1" s="679"/>
      <c r="TLH1" s="679"/>
      <c r="TLI1" s="679"/>
      <c r="TLJ1" s="679"/>
      <c r="TLK1" s="679"/>
      <c r="TLL1" s="679"/>
      <c r="TLM1" s="679"/>
      <c r="TLN1" s="679"/>
      <c r="TLO1" s="679"/>
      <c r="TLP1" s="679"/>
      <c r="TLQ1" s="679"/>
      <c r="TLR1" s="679"/>
      <c r="TLS1" s="679"/>
      <c r="TLT1" s="679"/>
      <c r="TLU1" s="679"/>
      <c r="TLV1" s="679"/>
      <c r="TLW1" s="679"/>
      <c r="TLX1" s="679"/>
      <c r="TLY1" s="679"/>
      <c r="TLZ1" s="679"/>
      <c r="TMA1" s="679"/>
      <c r="TMB1" s="679"/>
      <c r="TMC1" s="679"/>
      <c r="TMD1" s="679"/>
      <c r="TME1" s="679"/>
      <c r="TMF1" s="679"/>
      <c r="TMG1" s="679"/>
      <c r="TMH1" s="679"/>
      <c r="TMI1" s="679"/>
      <c r="TMJ1" s="679"/>
      <c r="TMK1" s="679"/>
      <c r="TML1" s="679"/>
      <c r="TMM1" s="679"/>
      <c r="TMN1" s="679"/>
      <c r="TMO1" s="679"/>
      <c r="TMP1" s="679"/>
      <c r="TMQ1" s="679"/>
      <c r="TMR1" s="679"/>
      <c r="TMS1" s="679"/>
      <c r="TMT1" s="679"/>
      <c r="TMU1" s="679"/>
      <c r="TMV1" s="679"/>
      <c r="TMW1" s="679"/>
      <c r="TMX1" s="679"/>
      <c r="TMY1" s="679"/>
      <c r="TMZ1" s="679"/>
      <c r="TNA1" s="679"/>
      <c r="TNB1" s="679"/>
      <c r="TNC1" s="679"/>
      <c r="TND1" s="679"/>
      <c r="TNE1" s="679"/>
      <c r="TNF1" s="679"/>
      <c r="TNG1" s="679"/>
      <c r="TNH1" s="679"/>
      <c r="TNI1" s="679"/>
      <c r="TNJ1" s="679"/>
      <c r="TNK1" s="679"/>
      <c r="TNL1" s="679"/>
      <c r="TNM1" s="679"/>
      <c r="TNN1" s="679"/>
      <c r="TNO1" s="679"/>
      <c r="TNP1" s="679"/>
      <c r="TNQ1" s="679"/>
      <c r="TNR1" s="679"/>
      <c r="TNS1" s="679"/>
      <c r="TNT1" s="679"/>
      <c r="TNU1" s="679"/>
      <c r="TNV1" s="679"/>
      <c r="TNW1" s="679"/>
      <c r="TNX1" s="679"/>
      <c r="TNY1" s="679"/>
      <c r="TNZ1" s="679"/>
      <c r="TOA1" s="679"/>
      <c r="TOB1" s="679"/>
      <c r="TOC1" s="679"/>
      <c r="TOD1" s="679"/>
      <c r="TOE1" s="679"/>
      <c r="TOF1" s="679"/>
      <c r="TOG1" s="679"/>
      <c r="TOH1" s="679"/>
      <c r="TOI1" s="679"/>
      <c r="TOJ1" s="679"/>
      <c r="TOK1" s="679"/>
      <c r="TOL1" s="679"/>
      <c r="TOM1" s="679"/>
      <c r="TON1" s="679"/>
      <c r="TOO1" s="679"/>
      <c r="TOP1" s="679"/>
      <c r="TOQ1" s="679"/>
      <c r="TOR1" s="679"/>
      <c r="TOS1" s="679"/>
      <c r="TOT1" s="679"/>
      <c r="TOU1" s="679"/>
      <c r="TOV1" s="679"/>
      <c r="TOW1" s="679"/>
      <c r="TOX1" s="679"/>
      <c r="TOY1" s="679"/>
      <c r="TOZ1" s="679"/>
      <c r="TPA1" s="679"/>
      <c r="TPB1" s="679"/>
      <c r="TPC1" s="679"/>
      <c r="TPD1" s="679"/>
      <c r="TPE1" s="679"/>
      <c r="TPF1" s="679"/>
      <c r="TPG1" s="679"/>
      <c r="TPH1" s="679"/>
      <c r="TPI1" s="679"/>
      <c r="TPJ1" s="679"/>
      <c r="TPK1" s="679"/>
      <c r="TPL1" s="679"/>
      <c r="TPM1" s="679"/>
      <c r="TPN1" s="679"/>
      <c r="TPO1" s="679"/>
      <c r="TPP1" s="679"/>
      <c r="TPQ1" s="679"/>
      <c r="TPR1" s="679"/>
      <c r="TPS1" s="679"/>
      <c r="TPT1" s="679"/>
      <c r="TPU1" s="679"/>
      <c r="TPV1" s="679"/>
      <c r="TPW1" s="679"/>
      <c r="TPX1" s="679"/>
      <c r="TPY1" s="679"/>
      <c r="TPZ1" s="679"/>
      <c r="TQA1" s="679"/>
      <c r="TQB1" s="679"/>
      <c r="TQC1" s="679"/>
      <c r="TQD1" s="679"/>
      <c r="TQE1" s="679"/>
      <c r="TQF1" s="679"/>
      <c r="TQG1" s="679"/>
      <c r="TQH1" s="679"/>
      <c r="TQI1" s="679"/>
      <c r="TQJ1" s="679"/>
      <c r="TQK1" s="679"/>
      <c r="TQL1" s="679"/>
      <c r="TQM1" s="679"/>
      <c r="TQN1" s="679"/>
      <c r="TQO1" s="679"/>
      <c r="TQP1" s="679"/>
      <c r="TQQ1" s="679"/>
      <c r="TQR1" s="679"/>
      <c r="TQS1" s="679"/>
      <c r="TQT1" s="679"/>
      <c r="TQU1" s="679"/>
      <c r="TQV1" s="679"/>
      <c r="TQW1" s="679"/>
      <c r="TQX1" s="679"/>
      <c r="TQY1" s="679"/>
      <c r="TQZ1" s="679"/>
      <c r="TRA1" s="679"/>
      <c r="TRB1" s="679"/>
      <c r="TRC1" s="679"/>
      <c r="TRD1" s="679"/>
      <c r="TRE1" s="679"/>
      <c r="TRF1" s="679"/>
      <c r="TRG1" s="679"/>
      <c r="TRH1" s="679"/>
      <c r="TRI1" s="679"/>
      <c r="TRJ1" s="679"/>
      <c r="TRK1" s="679"/>
      <c r="TRL1" s="679"/>
      <c r="TRM1" s="679"/>
      <c r="TRN1" s="679"/>
      <c r="TRO1" s="679"/>
      <c r="TRP1" s="679"/>
      <c r="TRQ1" s="679"/>
      <c r="TRR1" s="679"/>
      <c r="TRS1" s="679"/>
      <c r="TRT1" s="679"/>
      <c r="TRU1" s="679"/>
      <c r="TRV1" s="679"/>
      <c r="TRW1" s="679"/>
      <c r="TRX1" s="679"/>
      <c r="TRY1" s="679"/>
      <c r="TRZ1" s="679"/>
      <c r="TSA1" s="679"/>
      <c r="TSB1" s="679"/>
      <c r="TSC1" s="679"/>
      <c r="TSD1" s="679"/>
      <c r="TSE1" s="679"/>
      <c r="TSF1" s="679"/>
      <c r="TSG1" s="679"/>
      <c r="TSH1" s="679"/>
      <c r="TSI1" s="679"/>
      <c r="TSJ1" s="679"/>
      <c r="TSK1" s="679"/>
      <c r="TSL1" s="679"/>
      <c r="TSM1" s="679"/>
      <c r="TSN1" s="679"/>
      <c r="TSO1" s="679"/>
      <c r="TSP1" s="679"/>
      <c r="TSQ1" s="679"/>
      <c r="TSR1" s="679"/>
      <c r="TSS1" s="679"/>
      <c r="TST1" s="679"/>
      <c r="TSU1" s="679"/>
      <c r="TSV1" s="679"/>
      <c r="TSW1" s="679"/>
      <c r="TSX1" s="679"/>
      <c r="TSY1" s="679"/>
      <c r="TSZ1" s="679"/>
      <c r="TTA1" s="679"/>
      <c r="TTB1" s="679"/>
      <c r="TTC1" s="679"/>
      <c r="TTD1" s="679"/>
      <c r="TTE1" s="679"/>
      <c r="TTF1" s="679"/>
      <c r="TTG1" s="679"/>
      <c r="TTH1" s="679"/>
      <c r="TTI1" s="679"/>
      <c r="TTJ1" s="679"/>
      <c r="TTK1" s="679"/>
      <c r="TTL1" s="679"/>
      <c r="TTM1" s="679"/>
      <c r="TTN1" s="679"/>
      <c r="TTO1" s="679"/>
      <c r="TTP1" s="679"/>
      <c r="TTQ1" s="679"/>
      <c r="TTR1" s="679"/>
      <c r="TTS1" s="679"/>
      <c r="TTT1" s="679"/>
      <c r="TTU1" s="679"/>
      <c r="TTV1" s="679"/>
      <c r="TTW1" s="679"/>
      <c r="TTX1" s="679"/>
      <c r="TTY1" s="679"/>
      <c r="TTZ1" s="679"/>
      <c r="TUA1" s="679"/>
      <c r="TUB1" s="679"/>
      <c r="TUC1" s="679"/>
      <c r="TUD1" s="679"/>
      <c r="TUE1" s="679"/>
      <c r="TUF1" s="679"/>
      <c r="TUG1" s="679"/>
      <c r="TUH1" s="679"/>
      <c r="TUI1" s="679"/>
      <c r="TUJ1" s="679"/>
      <c r="TUK1" s="679"/>
      <c r="TUL1" s="679"/>
      <c r="TUM1" s="679"/>
      <c r="TUN1" s="679"/>
      <c r="TUO1" s="679"/>
      <c r="TUP1" s="679"/>
      <c r="TUQ1" s="679"/>
      <c r="TUR1" s="679"/>
      <c r="TUS1" s="679"/>
      <c r="TUT1" s="679"/>
      <c r="TUU1" s="679"/>
      <c r="TUV1" s="679"/>
      <c r="TUW1" s="679"/>
      <c r="TUX1" s="679"/>
      <c r="TUY1" s="679"/>
      <c r="TUZ1" s="679"/>
      <c r="TVA1" s="679"/>
      <c r="TVB1" s="679"/>
      <c r="TVC1" s="679"/>
      <c r="TVD1" s="679"/>
      <c r="TVE1" s="679"/>
      <c r="TVF1" s="679"/>
      <c r="TVG1" s="679"/>
      <c r="TVH1" s="679"/>
      <c r="TVI1" s="679"/>
      <c r="TVJ1" s="679"/>
      <c r="TVK1" s="679"/>
      <c r="TVL1" s="679"/>
      <c r="TVM1" s="679"/>
      <c r="TVN1" s="679"/>
      <c r="TVO1" s="679"/>
      <c r="TVP1" s="679"/>
      <c r="TVQ1" s="679"/>
      <c r="TVR1" s="679"/>
      <c r="TVS1" s="679"/>
      <c r="TVT1" s="679"/>
      <c r="TVU1" s="679"/>
      <c r="TVV1" s="679"/>
      <c r="TVW1" s="679"/>
      <c r="TVX1" s="679"/>
      <c r="TVY1" s="679"/>
      <c r="TVZ1" s="679"/>
      <c r="TWA1" s="679"/>
      <c r="TWB1" s="679"/>
      <c r="TWC1" s="679"/>
      <c r="TWD1" s="679"/>
      <c r="TWE1" s="679"/>
      <c r="TWF1" s="679"/>
      <c r="TWG1" s="679"/>
      <c r="TWH1" s="679"/>
      <c r="TWI1" s="679"/>
      <c r="TWJ1" s="679"/>
      <c r="TWK1" s="679"/>
      <c r="TWL1" s="679"/>
      <c r="TWM1" s="679"/>
      <c r="TWN1" s="679"/>
      <c r="TWO1" s="679"/>
      <c r="TWP1" s="679"/>
      <c r="TWQ1" s="679"/>
      <c r="TWR1" s="679"/>
      <c r="TWS1" s="679"/>
      <c r="TWT1" s="679"/>
      <c r="TWU1" s="679"/>
      <c r="TWV1" s="679"/>
      <c r="TWW1" s="679"/>
      <c r="TWX1" s="679"/>
      <c r="TWY1" s="679"/>
      <c r="TWZ1" s="679"/>
      <c r="TXA1" s="679"/>
      <c r="TXB1" s="679"/>
      <c r="TXC1" s="679"/>
      <c r="TXD1" s="679"/>
      <c r="TXE1" s="679"/>
      <c r="TXF1" s="679"/>
      <c r="TXG1" s="679"/>
      <c r="TXH1" s="679"/>
      <c r="TXI1" s="679"/>
      <c r="TXJ1" s="679"/>
      <c r="TXK1" s="679"/>
      <c r="TXL1" s="679"/>
      <c r="TXM1" s="679"/>
      <c r="TXN1" s="679"/>
      <c r="TXO1" s="679"/>
      <c r="TXP1" s="679"/>
      <c r="TXQ1" s="679"/>
      <c r="TXR1" s="679"/>
      <c r="TXS1" s="679"/>
      <c r="TXT1" s="679"/>
      <c r="TXU1" s="679"/>
      <c r="TXV1" s="679"/>
      <c r="TXW1" s="679"/>
      <c r="TXX1" s="679"/>
      <c r="TXY1" s="679"/>
      <c r="TXZ1" s="679"/>
      <c r="TYA1" s="679"/>
      <c r="TYB1" s="679"/>
      <c r="TYC1" s="679"/>
      <c r="TYD1" s="679"/>
      <c r="TYE1" s="679"/>
      <c r="TYF1" s="679"/>
      <c r="TYG1" s="679"/>
      <c r="TYH1" s="679"/>
      <c r="TYI1" s="679"/>
      <c r="TYJ1" s="679"/>
      <c r="TYK1" s="679"/>
      <c r="TYL1" s="679"/>
      <c r="TYM1" s="679"/>
      <c r="TYN1" s="679"/>
      <c r="TYO1" s="679"/>
      <c r="TYP1" s="679"/>
      <c r="TYQ1" s="679"/>
      <c r="TYR1" s="679"/>
      <c r="TYS1" s="679"/>
      <c r="TYT1" s="679"/>
      <c r="TYU1" s="679"/>
      <c r="TYV1" s="679"/>
      <c r="TYW1" s="679"/>
      <c r="TYX1" s="679"/>
      <c r="TYY1" s="679"/>
      <c r="TYZ1" s="679"/>
      <c r="TZA1" s="679"/>
      <c r="TZB1" s="679"/>
      <c r="TZC1" s="679"/>
      <c r="TZD1" s="679"/>
      <c r="TZE1" s="679"/>
      <c r="TZF1" s="679"/>
      <c r="TZG1" s="679"/>
      <c r="TZH1" s="679"/>
      <c r="TZI1" s="679"/>
      <c r="TZJ1" s="679"/>
      <c r="TZK1" s="679"/>
      <c r="TZL1" s="679"/>
      <c r="TZM1" s="679"/>
      <c r="TZN1" s="679"/>
      <c r="TZO1" s="679"/>
      <c r="TZP1" s="679"/>
      <c r="TZQ1" s="679"/>
      <c r="TZR1" s="679"/>
      <c r="TZS1" s="679"/>
      <c r="TZT1" s="679"/>
      <c r="TZU1" s="679"/>
      <c r="TZV1" s="679"/>
      <c r="TZW1" s="679"/>
      <c r="TZX1" s="679"/>
      <c r="TZY1" s="679"/>
      <c r="TZZ1" s="679"/>
      <c r="UAA1" s="679"/>
      <c r="UAB1" s="679"/>
      <c r="UAC1" s="679"/>
      <c r="UAD1" s="679"/>
      <c r="UAE1" s="679"/>
      <c r="UAF1" s="679"/>
      <c r="UAG1" s="679"/>
      <c r="UAH1" s="679"/>
      <c r="UAI1" s="679"/>
      <c r="UAJ1" s="679"/>
      <c r="UAK1" s="679"/>
      <c r="UAL1" s="679"/>
      <c r="UAM1" s="679"/>
      <c r="UAN1" s="679"/>
      <c r="UAO1" s="679"/>
      <c r="UAP1" s="679"/>
      <c r="UAQ1" s="679"/>
      <c r="UAR1" s="679"/>
      <c r="UAS1" s="679"/>
      <c r="UAT1" s="679"/>
      <c r="UAU1" s="679"/>
      <c r="UAV1" s="679"/>
      <c r="UAW1" s="679"/>
      <c r="UAX1" s="679"/>
      <c r="UAY1" s="679"/>
      <c r="UAZ1" s="679"/>
      <c r="UBA1" s="679"/>
      <c r="UBB1" s="679"/>
      <c r="UBC1" s="679"/>
      <c r="UBD1" s="679"/>
      <c r="UBE1" s="679"/>
      <c r="UBF1" s="679"/>
      <c r="UBG1" s="679"/>
      <c r="UBH1" s="679"/>
      <c r="UBI1" s="679"/>
      <c r="UBJ1" s="679"/>
      <c r="UBK1" s="679"/>
      <c r="UBL1" s="679"/>
      <c r="UBM1" s="679"/>
      <c r="UBN1" s="679"/>
      <c r="UBO1" s="679"/>
      <c r="UBP1" s="679"/>
      <c r="UBQ1" s="679"/>
      <c r="UBR1" s="679"/>
      <c r="UBS1" s="679"/>
      <c r="UBT1" s="679"/>
      <c r="UBU1" s="679"/>
      <c r="UBV1" s="679"/>
      <c r="UBW1" s="679"/>
      <c r="UBX1" s="679"/>
      <c r="UBY1" s="679"/>
      <c r="UBZ1" s="679"/>
      <c r="UCA1" s="679"/>
      <c r="UCB1" s="679"/>
      <c r="UCC1" s="679"/>
      <c r="UCD1" s="679"/>
      <c r="UCE1" s="679"/>
      <c r="UCF1" s="679"/>
      <c r="UCG1" s="679"/>
      <c r="UCH1" s="679"/>
      <c r="UCI1" s="679"/>
      <c r="UCJ1" s="679"/>
      <c r="UCK1" s="679"/>
      <c r="UCL1" s="679"/>
      <c r="UCM1" s="679"/>
      <c r="UCN1" s="679"/>
      <c r="UCO1" s="679"/>
      <c r="UCP1" s="679"/>
      <c r="UCQ1" s="679"/>
      <c r="UCR1" s="679"/>
      <c r="UCS1" s="679"/>
      <c r="UCT1" s="679"/>
      <c r="UCU1" s="679"/>
      <c r="UCV1" s="679"/>
      <c r="UCW1" s="679"/>
      <c r="UCX1" s="679"/>
      <c r="UCY1" s="679"/>
      <c r="UCZ1" s="679"/>
      <c r="UDA1" s="679"/>
      <c r="UDB1" s="679"/>
      <c r="UDC1" s="679"/>
      <c r="UDD1" s="679"/>
      <c r="UDE1" s="679"/>
      <c r="UDF1" s="679"/>
      <c r="UDG1" s="679"/>
      <c r="UDH1" s="679"/>
      <c r="UDI1" s="679"/>
      <c r="UDJ1" s="679"/>
      <c r="UDK1" s="679"/>
      <c r="UDL1" s="679"/>
      <c r="UDM1" s="679"/>
      <c r="UDN1" s="679"/>
      <c r="UDO1" s="679"/>
      <c r="UDP1" s="679"/>
      <c r="UDQ1" s="679"/>
      <c r="UDR1" s="679"/>
      <c r="UDS1" s="679"/>
      <c r="UDT1" s="679"/>
      <c r="UDU1" s="679"/>
      <c r="UDV1" s="679"/>
      <c r="UDW1" s="679"/>
      <c r="UDX1" s="679"/>
      <c r="UDY1" s="679"/>
      <c r="UDZ1" s="679"/>
      <c r="UEA1" s="679"/>
      <c r="UEB1" s="679"/>
      <c r="UEC1" s="679"/>
      <c r="UED1" s="679"/>
      <c r="UEE1" s="679"/>
      <c r="UEF1" s="679"/>
      <c r="UEG1" s="679"/>
      <c r="UEH1" s="679"/>
      <c r="UEI1" s="679"/>
      <c r="UEJ1" s="679"/>
      <c r="UEK1" s="679"/>
      <c r="UEL1" s="679"/>
      <c r="UEM1" s="679"/>
      <c r="UEN1" s="679"/>
      <c r="UEO1" s="679"/>
      <c r="UEP1" s="679"/>
      <c r="UEQ1" s="679"/>
      <c r="UER1" s="679"/>
      <c r="UES1" s="679"/>
      <c r="UET1" s="679"/>
      <c r="UEU1" s="679"/>
      <c r="UEV1" s="679"/>
      <c r="UEW1" s="679"/>
      <c r="UEX1" s="679"/>
      <c r="UEY1" s="679"/>
      <c r="UEZ1" s="679"/>
      <c r="UFA1" s="679"/>
      <c r="UFB1" s="679"/>
      <c r="UFC1" s="679"/>
      <c r="UFD1" s="679"/>
      <c r="UFE1" s="679"/>
      <c r="UFF1" s="679"/>
      <c r="UFG1" s="679"/>
      <c r="UFH1" s="679"/>
      <c r="UFI1" s="679"/>
      <c r="UFJ1" s="679"/>
      <c r="UFK1" s="679"/>
      <c r="UFL1" s="679"/>
      <c r="UFM1" s="679"/>
      <c r="UFN1" s="679"/>
      <c r="UFO1" s="679"/>
      <c r="UFP1" s="679"/>
      <c r="UFQ1" s="679"/>
      <c r="UFR1" s="679"/>
      <c r="UFS1" s="679"/>
      <c r="UFT1" s="679"/>
      <c r="UFU1" s="679"/>
      <c r="UFV1" s="679"/>
      <c r="UFW1" s="679"/>
      <c r="UFX1" s="679"/>
      <c r="UFY1" s="679"/>
      <c r="UFZ1" s="679"/>
      <c r="UGA1" s="679"/>
      <c r="UGB1" s="679"/>
      <c r="UGC1" s="679"/>
      <c r="UGD1" s="679"/>
      <c r="UGE1" s="679"/>
      <c r="UGF1" s="679"/>
      <c r="UGG1" s="679"/>
      <c r="UGH1" s="679"/>
      <c r="UGI1" s="679"/>
      <c r="UGJ1" s="679"/>
      <c r="UGK1" s="679"/>
      <c r="UGL1" s="679"/>
      <c r="UGM1" s="679"/>
      <c r="UGN1" s="679"/>
      <c r="UGO1" s="679"/>
      <c r="UGP1" s="679"/>
      <c r="UGQ1" s="679"/>
      <c r="UGR1" s="679"/>
      <c r="UGS1" s="679"/>
      <c r="UGT1" s="679"/>
      <c r="UGU1" s="679"/>
      <c r="UGV1" s="679"/>
      <c r="UGW1" s="679"/>
      <c r="UGX1" s="679"/>
      <c r="UGY1" s="679"/>
      <c r="UGZ1" s="679"/>
      <c r="UHA1" s="679"/>
      <c r="UHB1" s="679"/>
      <c r="UHC1" s="679"/>
      <c r="UHD1" s="679"/>
      <c r="UHE1" s="679"/>
      <c r="UHF1" s="679"/>
      <c r="UHG1" s="679"/>
      <c r="UHH1" s="679"/>
      <c r="UHI1" s="679"/>
      <c r="UHJ1" s="679"/>
      <c r="UHK1" s="679"/>
      <c r="UHL1" s="679"/>
      <c r="UHM1" s="679"/>
      <c r="UHN1" s="679"/>
      <c r="UHO1" s="679"/>
      <c r="UHP1" s="679"/>
      <c r="UHQ1" s="679"/>
      <c r="UHR1" s="679"/>
      <c r="UHS1" s="679"/>
      <c r="UHT1" s="679"/>
      <c r="UHU1" s="679"/>
      <c r="UHV1" s="679"/>
      <c r="UHW1" s="679"/>
      <c r="UHX1" s="679"/>
      <c r="UHY1" s="679"/>
      <c r="UHZ1" s="679"/>
      <c r="UIA1" s="679"/>
      <c r="UIB1" s="679"/>
      <c r="UIC1" s="679"/>
      <c r="UID1" s="679"/>
      <c r="UIE1" s="679"/>
      <c r="UIF1" s="679"/>
      <c r="UIG1" s="679"/>
      <c r="UIH1" s="679"/>
      <c r="UII1" s="679"/>
      <c r="UIJ1" s="679"/>
      <c r="UIK1" s="679"/>
      <c r="UIL1" s="679"/>
      <c r="UIM1" s="679"/>
      <c r="UIN1" s="679"/>
      <c r="UIO1" s="679"/>
      <c r="UIP1" s="679"/>
      <c r="UIQ1" s="679"/>
      <c r="UIR1" s="679"/>
      <c r="UIS1" s="679"/>
      <c r="UIT1" s="679"/>
      <c r="UIU1" s="679"/>
      <c r="UIV1" s="679"/>
      <c r="UIW1" s="679"/>
      <c r="UIX1" s="679"/>
      <c r="UIY1" s="679"/>
      <c r="UIZ1" s="679"/>
      <c r="UJA1" s="679"/>
      <c r="UJB1" s="679"/>
      <c r="UJC1" s="679"/>
      <c r="UJD1" s="679"/>
      <c r="UJE1" s="679"/>
      <c r="UJF1" s="679"/>
      <c r="UJG1" s="679"/>
      <c r="UJH1" s="679"/>
      <c r="UJI1" s="679"/>
      <c r="UJJ1" s="679"/>
      <c r="UJK1" s="679"/>
      <c r="UJL1" s="679"/>
      <c r="UJM1" s="679"/>
      <c r="UJN1" s="679"/>
      <c r="UJO1" s="679"/>
      <c r="UJP1" s="679"/>
      <c r="UJQ1" s="679"/>
      <c r="UJR1" s="679"/>
      <c r="UJS1" s="679"/>
      <c r="UJT1" s="679"/>
      <c r="UJU1" s="679"/>
      <c r="UJV1" s="679"/>
      <c r="UJW1" s="679"/>
      <c r="UJX1" s="679"/>
      <c r="UJY1" s="679"/>
      <c r="UJZ1" s="679"/>
      <c r="UKA1" s="679"/>
      <c r="UKB1" s="679"/>
      <c r="UKC1" s="679"/>
      <c r="UKD1" s="679"/>
      <c r="UKE1" s="679"/>
      <c r="UKF1" s="679"/>
      <c r="UKG1" s="679"/>
      <c r="UKH1" s="679"/>
      <c r="UKI1" s="679"/>
      <c r="UKJ1" s="679"/>
      <c r="UKK1" s="679"/>
      <c r="UKL1" s="679"/>
      <c r="UKM1" s="679"/>
      <c r="UKN1" s="679"/>
      <c r="UKO1" s="679"/>
      <c r="UKP1" s="679"/>
      <c r="UKQ1" s="679"/>
      <c r="UKR1" s="679"/>
      <c r="UKS1" s="679"/>
      <c r="UKT1" s="679"/>
      <c r="UKU1" s="679"/>
      <c r="UKV1" s="679"/>
      <c r="UKW1" s="679"/>
      <c r="UKX1" s="679"/>
      <c r="UKY1" s="679"/>
      <c r="UKZ1" s="679"/>
      <c r="ULA1" s="679"/>
      <c r="ULB1" s="679"/>
      <c r="ULC1" s="679"/>
      <c r="ULD1" s="679"/>
      <c r="ULE1" s="679"/>
      <c r="ULF1" s="679"/>
      <c r="ULG1" s="679"/>
      <c r="ULH1" s="679"/>
      <c r="ULI1" s="679"/>
      <c r="ULJ1" s="679"/>
      <c r="ULK1" s="679"/>
      <c r="ULL1" s="679"/>
      <c r="ULM1" s="679"/>
      <c r="ULN1" s="679"/>
      <c r="ULO1" s="679"/>
      <c r="ULP1" s="679"/>
      <c r="ULQ1" s="679"/>
      <c r="ULR1" s="679"/>
      <c r="ULS1" s="679"/>
      <c r="ULT1" s="679"/>
      <c r="ULU1" s="679"/>
      <c r="ULV1" s="679"/>
      <c r="ULW1" s="679"/>
      <c r="ULX1" s="679"/>
      <c r="ULY1" s="679"/>
      <c r="ULZ1" s="679"/>
      <c r="UMA1" s="679"/>
      <c r="UMB1" s="679"/>
      <c r="UMC1" s="679"/>
      <c r="UMD1" s="679"/>
      <c r="UME1" s="679"/>
      <c r="UMF1" s="679"/>
      <c r="UMG1" s="679"/>
      <c r="UMH1" s="679"/>
      <c r="UMI1" s="679"/>
      <c r="UMJ1" s="679"/>
      <c r="UMK1" s="679"/>
      <c r="UML1" s="679"/>
      <c r="UMM1" s="679"/>
      <c r="UMN1" s="679"/>
      <c r="UMO1" s="679"/>
      <c r="UMP1" s="679"/>
      <c r="UMQ1" s="679"/>
      <c r="UMR1" s="679"/>
      <c r="UMS1" s="679"/>
      <c r="UMT1" s="679"/>
      <c r="UMU1" s="679"/>
      <c r="UMV1" s="679"/>
      <c r="UMW1" s="679"/>
      <c r="UMX1" s="679"/>
      <c r="UMY1" s="679"/>
      <c r="UMZ1" s="679"/>
      <c r="UNA1" s="679"/>
      <c r="UNB1" s="679"/>
      <c r="UNC1" s="679"/>
      <c r="UND1" s="679"/>
      <c r="UNE1" s="679"/>
      <c r="UNF1" s="679"/>
      <c r="UNG1" s="679"/>
      <c r="UNH1" s="679"/>
      <c r="UNI1" s="679"/>
      <c r="UNJ1" s="679"/>
      <c r="UNK1" s="679"/>
      <c r="UNL1" s="679"/>
      <c r="UNM1" s="679"/>
      <c r="UNN1" s="679"/>
      <c r="UNO1" s="679"/>
      <c r="UNP1" s="679"/>
      <c r="UNQ1" s="679"/>
      <c r="UNR1" s="679"/>
      <c r="UNS1" s="679"/>
      <c r="UNT1" s="679"/>
      <c r="UNU1" s="679"/>
      <c r="UNV1" s="679"/>
      <c r="UNW1" s="679"/>
      <c r="UNX1" s="679"/>
      <c r="UNY1" s="679"/>
      <c r="UNZ1" s="679"/>
      <c r="UOA1" s="679"/>
      <c r="UOB1" s="679"/>
      <c r="UOC1" s="679"/>
      <c r="UOD1" s="679"/>
      <c r="UOE1" s="679"/>
      <c r="UOF1" s="679"/>
      <c r="UOG1" s="679"/>
      <c r="UOH1" s="679"/>
      <c r="UOI1" s="679"/>
      <c r="UOJ1" s="679"/>
      <c r="UOK1" s="679"/>
      <c r="UOL1" s="679"/>
      <c r="UOM1" s="679"/>
      <c r="UON1" s="679"/>
      <c r="UOO1" s="679"/>
      <c r="UOP1" s="679"/>
      <c r="UOQ1" s="679"/>
      <c r="UOR1" s="679"/>
      <c r="UOS1" s="679"/>
      <c r="UOT1" s="679"/>
      <c r="UOU1" s="679"/>
      <c r="UOV1" s="679"/>
      <c r="UOW1" s="679"/>
      <c r="UOX1" s="679"/>
      <c r="UOY1" s="679"/>
      <c r="UOZ1" s="679"/>
      <c r="UPA1" s="679"/>
      <c r="UPB1" s="679"/>
      <c r="UPC1" s="679"/>
      <c r="UPD1" s="679"/>
      <c r="UPE1" s="679"/>
      <c r="UPF1" s="679"/>
      <c r="UPG1" s="679"/>
      <c r="UPH1" s="679"/>
      <c r="UPI1" s="679"/>
      <c r="UPJ1" s="679"/>
      <c r="UPK1" s="679"/>
      <c r="UPL1" s="679"/>
      <c r="UPM1" s="679"/>
      <c r="UPN1" s="679"/>
      <c r="UPO1" s="679"/>
      <c r="UPP1" s="679"/>
      <c r="UPQ1" s="679"/>
      <c r="UPR1" s="679"/>
      <c r="UPS1" s="679"/>
      <c r="UPT1" s="679"/>
      <c r="UPU1" s="679"/>
      <c r="UPV1" s="679"/>
      <c r="UPW1" s="679"/>
      <c r="UPX1" s="679"/>
      <c r="UPY1" s="679"/>
      <c r="UPZ1" s="679"/>
      <c r="UQA1" s="679"/>
      <c r="UQB1" s="679"/>
      <c r="UQC1" s="679"/>
      <c r="UQD1" s="679"/>
      <c r="UQE1" s="679"/>
      <c r="UQF1" s="679"/>
      <c r="UQG1" s="679"/>
      <c r="UQH1" s="679"/>
      <c r="UQI1" s="679"/>
      <c r="UQJ1" s="679"/>
      <c r="UQK1" s="679"/>
      <c r="UQL1" s="679"/>
      <c r="UQM1" s="679"/>
      <c r="UQN1" s="679"/>
      <c r="UQO1" s="679"/>
      <c r="UQP1" s="679"/>
      <c r="UQQ1" s="679"/>
      <c r="UQR1" s="679"/>
      <c r="UQS1" s="679"/>
      <c r="UQT1" s="679"/>
      <c r="UQU1" s="679"/>
      <c r="UQV1" s="679"/>
      <c r="UQW1" s="679"/>
      <c r="UQX1" s="679"/>
      <c r="UQY1" s="679"/>
      <c r="UQZ1" s="679"/>
      <c r="URA1" s="679"/>
      <c r="URB1" s="679"/>
      <c r="URC1" s="679"/>
      <c r="URD1" s="679"/>
      <c r="URE1" s="679"/>
      <c r="URF1" s="679"/>
      <c r="URG1" s="679"/>
      <c r="URH1" s="679"/>
      <c r="URI1" s="679"/>
      <c r="URJ1" s="679"/>
      <c r="URK1" s="679"/>
      <c r="URL1" s="679"/>
      <c r="URM1" s="679"/>
      <c r="URN1" s="679"/>
      <c r="URO1" s="679"/>
      <c r="URP1" s="679"/>
      <c r="URQ1" s="679"/>
      <c r="URR1" s="679"/>
      <c r="URS1" s="679"/>
      <c r="URT1" s="679"/>
      <c r="URU1" s="679"/>
      <c r="URV1" s="679"/>
      <c r="URW1" s="679"/>
      <c r="URX1" s="679"/>
      <c r="URY1" s="679"/>
      <c r="URZ1" s="679"/>
      <c r="USA1" s="679"/>
      <c r="USB1" s="679"/>
      <c r="USC1" s="679"/>
      <c r="USD1" s="679"/>
      <c r="USE1" s="679"/>
      <c r="USF1" s="679"/>
      <c r="USG1" s="679"/>
      <c r="USH1" s="679"/>
      <c r="USI1" s="679"/>
      <c r="USJ1" s="679"/>
      <c r="USK1" s="679"/>
      <c r="USL1" s="679"/>
      <c r="USM1" s="679"/>
      <c r="USN1" s="679"/>
      <c r="USO1" s="679"/>
      <c r="USP1" s="679"/>
      <c r="USQ1" s="679"/>
      <c r="USR1" s="679"/>
      <c r="USS1" s="679"/>
      <c r="UST1" s="679"/>
      <c r="USU1" s="679"/>
      <c r="USV1" s="679"/>
      <c r="USW1" s="679"/>
      <c r="USX1" s="679"/>
      <c r="USY1" s="679"/>
      <c r="USZ1" s="679"/>
      <c r="UTA1" s="679"/>
      <c r="UTB1" s="679"/>
      <c r="UTC1" s="679"/>
      <c r="UTD1" s="679"/>
      <c r="UTE1" s="679"/>
      <c r="UTF1" s="679"/>
      <c r="UTG1" s="679"/>
      <c r="UTH1" s="679"/>
      <c r="UTI1" s="679"/>
      <c r="UTJ1" s="679"/>
      <c r="UTK1" s="679"/>
      <c r="UTL1" s="679"/>
      <c r="UTM1" s="679"/>
      <c r="UTN1" s="679"/>
      <c r="UTO1" s="679"/>
      <c r="UTP1" s="679"/>
      <c r="UTQ1" s="679"/>
      <c r="UTR1" s="679"/>
      <c r="UTS1" s="679"/>
      <c r="UTT1" s="679"/>
      <c r="UTU1" s="679"/>
      <c r="UTV1" s="679"/>
      <c r="UTW1" s="679"/>
      <c r="UTX1" s="679"/>
      <c r="UTY1" s="679"/>
      <c r="UTZ1" s="679"/>
      <c r="UUA1" s="679"/>
      <c r="UUB1" s="679"/>
      <c r="UUC1" s="679"/>
      <c r="UUD1" s="679"/>
      <c r="UUE1" s="679"/>
      <c r="UUF1" s="679"/>
      <c r="UUG1" s="679"/>
      <c r="UUH1" s="679"/>
      <c r="UUI1" s="679"/>
      <c r="UUJ1" s="679"/>
      <c r="UUK1" s="679"/>
      <c r="UUL1" s="679"/>
      <c r="UUM1" s="679"/>
      <c r="UUN1" s="679"/>
      <c r="UUO1" s="679"/>
      <c r="UUP1" s="679"/>
      <c r="UUQ1" s="679"/>
      <c r="UUR1" s="679"/>
      <c r="UUS1" s="679"/>
      <c r="UUT1" s="679"/>
      <c r="UUU1" s="679"/>
      <c r="UUV1" s="679"/>
      <c r="UUW1" s="679"/>
      <c r="UUX1" s="679"/>
      <c r="UUY1" s="679"/>
      <c r="UUZ1" s="679"/>
      <c r="UVA1" s="679"/>
      <c r="UVB1" s="679"/>
      <c r="UVC1" s="679"/>
      <c r="UVD1" s="679"/>
      <c r="UVE1" s="679"/>
      <c r="UVF1" s="679"/>
      <c r="UVG1" s="679"/>
      <c r="UVH1" s="679"/>
      <c r="UVI1" s="679"/>
      <c r="UVJ1" s="679"/>
      <c r="UVK1" s="679"/>
      <c r="UVL1" s="679"/>
      <c r="UVM1" s="679"/>
      <c r="UVN1" s="679"/>
      <c r="UVO1" s="679"/>
      <c r="UVP1" s="679"/>
      <c r="UVQ1" s="679"/>
      <c r="UVR1" s="679"/>
      <c r="UVS1" s="679"/>
      <c r="UVT1" s="679"/>
      <c r="UVU1" s="679"/>
      <c r="UVV1" s="679"/>
      <c r="UVW1" s="679"/>
      <c r="UVX1" s="679"/>
      <c r="UVY1" s="679"/>
      <c r="UVZ1" s="679"/>
      <c r="UWA1" s="679"/>
      <c r="UWB1" s="679"/>
      <c r="UWC1" s="679"/>
      <c r="UWD1" s="679"/>
      <c r="UWE1" s="679"/>
      <c r="UWF1" s="679"/>
      <c r="UWG1" s="679"/>
      <c r="UWH1" s="679"/>
      <c r="UWI1" s="679"/>
      <c r="UWJ1" s="679"/>
      <c r="UWK1" s="679"/>
      <c r="UWL1" s="679"/>
      <c r="UWM1" s="679"/>
      <c r="UWN1" s="679"/>
      <c r="UWO1" s="679"/>
      <c r="UWP1" s="679"/>
      <c r="UWQ1" s="679"/>
      <c r="UWR1" s="679"/>
      <c r="UWS1" s="679"/>
      <c r="UWT1" s="679"/>
      <c r="UWU1" s="679"/>
      <c r="UWV1" s="679"/>
      <c r="UWW1" s="679"/>
      <c r="UWX1" s="679"/>
      <c r="UWY1" s="679"/>
      <c r="UWZ1" s="679"/>
      <c r="UXA1" s="679"/>
      <c r="UXB1" s="679"/>
      <c r="UXC1" s="679"/>
      <c r="UXD1" s="679"/>
      <c r="UXE1" s="679"/>
      <c r="UXF1" s="679"/>
      <c r="UXG1" s="679"/>
      <c r="UXH1" s="679"/>
      <c r="UXI1" s="679"/>
      <c r="UXJ1" s="679"/>
      <c r="UXK1" s="679"/>
      <c r="UXL1" s="679"/>
      <c r="UXM1" s="679"/>
      <c r="UXN1" s="679"/>
      <c r="UXO1" s="679"/>
      <c r="UXP1" s="679"/>
      <c r="UXQ1" s="679"/>
      <c r="UXR1" s="679"/>
      <c r="UXS1" s="679"/>
      <c r="UXT1" s="679"/>
      <c r="UXU1" s="679"/>
      <c r="UXV1" s="679"/>
      <c r="UXW1" s="679"/>
      <c r="UXX1" s="679"/>
      <c r="UXY1" s="679"/>
      <c r="UXZ1" s="679"/>
      <c r="UYA1" s="679"/>
      <c r="UYB1" s="679"/>
      <c r="UYC1" s="679"/>
      <c r="UYD1" s="679"/>
      <c r="UYE1" s="679"/>
      <c r="UYF1" s="679"/>
      <c r="UYG1" s="679"/>
      <c r="UYH1" s="679"/>
      <c r="UYI1" s="679"/>
      <c r="UYJ1" s="679"/>
      <c r="UYK1" s="679"/>
      <c r="UYL1" s="679"/>
      <c r="UYM1" s="679"/>
      <c r="UYN1" s="679"/>
      <c r="UYO1" s="679"/>
      <c r="UYP1" s="679"/>
      <c r="UYQ1" s="679"/>
      <c r="UYR1" s="679"/>
      <c r="UYS1" s="679"/>
      <c r="UYT1" s="679"/>
      <c r="UYU1" s="679"/>
      <c r="UYV1" s="679"/>
      <c r="UYW1" s="679"/>
      <c r="UYX1" s="679"/>
      <c r="UYY1" s="679"/>
      <c r="UYZ1" s="679"/>
      <c r="UZA1" s="679"/>
      <c r="UZB1" s="679"/>
      <c r="UZC1" s="679"/>
      <c r="UZD1" s="679"/>
      <c r="UZE1" s="679"/>
      <c r="UZF1" s="679"/>
      <c r="UZG1" s="679"/>
      <c r="UZH1" s="679"/>
      <c r="UZI1" s="679"/>
      <c r="UZJ1" s="679"/>
      <c r="UZK1" s="679"/>
      <c r="UZL1" s="679"/>
      <c r="UZM1" s="679"/>
      <c r="UZN1" s="679"/>
      <c r="UZO1" s="679"/>
      <c r="UZP1" s="679"/>
      <c r="UZQ1" s="679"/>
      <c r="UZR1" s="679"/>
      <c r="UZS1" s="679"/>
      <c r="UZT1" s="679"/>
      <c r="UZU1" s="679"/>
      <c r="UZV1" s="679"/>
      <c r="UZW1" s="679"/>
      <c r="UZX1" s="679"/>
      <c r="UZY1" s="679"/>
      <c r="UZZ1" s="679"/>
      <c r="VAA1" s="679"/>
      <c r="VAB1" s="679"/>
      <c r="VAC1" s="679"/>
      <c r="VAD1" s="679"/>
      <c r="VAE1" s="679"/>
      <c r="VAF1" s="679"/>
      <c r="VAG1" s="679"/>
      <c r="VAH1" s="679"/>
      <c r="VAI1" s="679"/>
      <c r="VAJ1" s="679"/>
      <c r="VAK1" s="679"/>
      <c r="VAL1" s="679"/>
      <c r="VAM1" s="679"/>
      <c r="VAN1" s="679"/>
      <c r="VAO1" s="679"/>
      <c r="VAP1" s="679"/>
      <c r="VAQ1" s="679"/>
      <c r="VAR1" s="679"/>
      <c r="VAS1" s="679"/>
      <c r="VAT1" s="679"/>
      <c r="VAU1" s="679"/>
      <c r="VAV1" s="679"/>
      <c r="VAW1" s="679"/>
      <c r="VAX1" s="679"/>
      <c r="VAY1" s="679"/>
      <c r="VAZ1" s="679"/>
      <c r="VBA1" s="679"/>
      <c r="VBB1" s="679"/>
      <c r="VBC1" s="679"/>
      <c r="VBD1" s="679"/>
      <c r="VBE1" s="679"/>
      <c r="VBF1" s="679"/>
      <c r="VBG1" s="679"/>
      <c r="VBH1" s="679"/>
      <c r="VBI1" s="679"/>
      <c r="VBJ1" s="679"/>
      <c r="VBK1" s="679"/>
      <c r="VBL1" s="679"/>
      <c r="VBM1" s="679"/>
      <c r="VBN1" s="679"/>
      <c r="VBO1" s="679"/>
      <c r="VBP1" s="679"/>
      <c r="VBQ1" s="679"/>
      <c r="VBR1" s="679"/>
      <c r="VBS1" s="679"/>
      <c r="VBT1" s="679"/>
      <c r="VBU1" s="679"/>
      <c r="VBV1" s="679"/>
      <c r="VBW1" s="679"/>
      <c r="VBX1" s="679"/>
      <c r="VBY1" s="679"/>
      <c r="VBZ1" s="679"/>
      <c r="VCA1" s="679"/>
      <c r="VCB1" s="679"/>
      <c r="VCC1" s="679"/>
      <c r="VCD1" s="679"/>
      <c r="VCE1" s="679"/>
      <c r="VCF1" s="679"/>
      <c r="VCG1" s="679"/>
      <c r="VCH1" s="679"/>
      <c r="VCI1" s="679"/>
      <c r="VCJ1" s="679"/>
      <c r="VCK1" s="679"/>
      <c r="VCL1" s="679"/>
      <c r="VCM1" s="679"/>
      <c r="VCN1" s="679"/>
      <c r="VCO1" s="679"/>
      <c r="VCP1" s="679"/>
      <c r="VCQ1" s="679"/>
      <c r="VCR1" s="679"/>
      <c r="VCS1" s="679"/>
      <c r="VCT1" s="679"/>
      <c r="VCU1" s="679"/>
      <c r="VCV1" s="679"/>
      <c r="VCW1" s="679"/>
      <c r="VCX1" s="679"/>
      <c r="VCY1" s="679"/>
      <c r="VCZ1" s="679"/>
      <c r="VDA1" s="679"/>
      <c r="VDB1" s="679"/>
      <c r="VDC1" s="679"/>
      <c r="VDD1" s="679"/>
      <c r="VDE1" s="679"/>
      <c r="VDF1" s="679"/>
      <c r="VDG1" s="679"/>
      <c r="VDH1" s="679"/>
      <c r="VDI1" s="679"/>
      <c r="VDJ1" s="679"/>
      <c r="VDK1" s="679"/>
      <c r="VDL1" s="679"/>
      <c r="VDM1" s="679"/>
      <c r="VDN1" s="679"/>
      <c r="VDO1" s="679"/>
      <c r="VDP1" s="679"/>
      <c r="VDQ1" s="679"/>
      <c r="VDR1" s="679"/>
      <c r="VDS1" s="679"/>
      <c r="VDT1" s="679"/>
      <c r="VDU1" s="679"/>
      <c r="VDV1" s="679"/>
      <c r="VDW1" s="679"/>
      <c r="VDX1" s="679"/>
      <c r="VDY1" s="679"/>
      <c r="VDZ1" s="679"/>
      <c r="VEA1" s="679"/>
      <c r="VEB1" s="679"/>
      <c r="VEC1" s="679"/>
      <c r="VED1" s="679"/>
      <c r="VEE1" s="679"/>
      <c r="VEF1" s="679"/>
      <c r="VEG1" s="679"/>
      <c r="VEH1" s="679"/>
      <c r="VEI1" s="679"/>
      <c r="VEJ1" s="679"/>
      <c r="VEK1" s="679"/>
      <c r="VEL1" s="679"/>
      <c r="VEM1" s="679"/>
      <c r="VEN1" s="679"/>
      <c r="VEO1" s="679"/>
      <c r="VEP1" s="679"/>
      <c r="VEQ1" s="679"/>
      <c r="VER1" s="679"/>
      <c r="VES1" s="679"/>
      <c r="VET1" s="679"/>
      <c r="VEU1" s="679"/>
      <c r="VEV1" s="679"/>
      <c r="VEW1" s="679"/>
      <c r="VEX1" s="679"/>
      <c r="VEY1" s="679"/>
      <c r="VEZ1" s="679"/>
      <c r="VFA1" s="679"/>
      <c r="VFB1" s="679"/>
      <c r="VFC1" s="679"/>
      <c r="VFD1" s="679"/>
      <c r="VFE1" s="679"/>
      <c r="VFF1" s="679"/>
      <c r="VFG1" s="679"/>
      <c r="VFH1" s="679"/>
      <c r="VFI1" s="679"/>
      <c r="VFJ1" s="679"/>
      <c r="VFK1" s="679"/>
      <c r="VFL1" s="679"/>
      <c r="VFM1" s="679"/>
      <c r="VFN1" s="679"/>
      <c r="VFO1" s="679"/>
      <c r="VFP1" s="679"/>
      <c r="VFQ1" s="679"/>
      <c r="VFR1" s="679"/>
      <c r="VFS1" s="679"/>
      <c r="VFT1" s="679"/>
      <c r="VFU1" s="679"/>
      <c r="VFV1" s="679"/>
      <c r="VFW1" s="679"/>
      <c r="VFX1" s="679"/>
      <c r="VFY1" s="679"/>
      <c r="VFZ1" s="679"/>
      <c r="VGA1" s="679"/>
      <c r="VGB1" s="679"/>
      <c r="VGC1" s="679"/>
      <c r="VGD1" s="679"/>
      <c r="VGE1" s="679"/>
      <c r="VGF1" s="679"/>
      <c r="VGG1" s="679"/>
      <c r="VGH1" s="679"/>
      <c r="VGI1" s="679"/>
      <c r="VGJ1" s="679"/>
      <c r="VGK1" s="679"/>
      <c r="VGL1" s="679"/>
      <c r="VGM1" s="679"/>
      <c r="VGN1" s="679"/>
      <c r="VGO1" s="679"/>
      <c r="VGP1" s="679"/>
      <c r="VGQ1" s="679"/>
      <c r="VGR1" s="679"/>
      <c r="VGS1" s="679"/>
      <c r="VGT1" s="679"/>
      <c r="VGU1" s="679"/>
      <c r="VGV1" s="679"/>
      <c r="VGW1" s="679"/>
      <c r="VGX1" s="679"/>
      <c r="VGY1" s="679"/>
      <c r="VGZ1" s="679"/>
      <c r="VHA1" s="679"/>
      <c r="VHB1" s="679"/>
      <c r="VHC1" s="679"/>
      <c r="VHD1" s="679"/>
      <c r="VHE1" s="679"/>
      <c r="VHF1" s="679"/>
      <c r="VHG1" s="679"/>
      <c r="VHH1" s="679"/>
      <c r="VHI1" s="679"/>
      <c r="VHJ1" s="679"/>
      <c r="VHK1" s="679"/>
      <c r="VHL1" s="679"/>
      <c r="VHM1" s="679"/>
      <c r="VHN1" s="679"/>
      <c r="VHO1" s="679"/>
      <c r="VHP1" s="679"/>
      <c r="VHQ1" s="679"/>
      <c r="VHR1" s="679"/>
      <c r="VHS1" s="679"/>
      <c r="VHT1" s="679"/>
      <c r="VHU1" s="679"/>
      <c r="VHV1" s="679"/>
      <c r="VHW1" s="679"/>
      <c r="VHX1" s="679"/>
      <c r="VHY1" s="679"/>
      <c r="VHZ1" s="679"/>
      <c r="VIA1" s="679"/>
      <c r="VIB1" s="679"/>
      <c r="VIC1" s="679"/>
      <c r="VID1" s="679"/>
      <c r="VIE1" s="679"/>
      <c r="VIF1" s="679"/>
      <c r="VIG1" s="679"/>
      <c r="VIH1" s="679"/>
      <c r="VII1" s="679"/>
      <c r="VIJ1" s="679"/>
      <c r="VIK1" s="679"/>
      <c r="VIL1" s="679"/>
      <c r="VIM1" s="679"/>
      <c r="VIN1" s="679"/>
      <c r="VIO1" s="679"/>
      <c r="VIP1" s="679"/>
      <c r="VIQ1" s="679"/>
      <c r="VIR1" s="679"/>
      <c r="VIS1" s="679"/>
      <c r="VIT1" s="679"/>
      <c r="VIU1" s="679"/>
      <c r="VIV1" s="679"/>
      <c r="VIW1" s="679"/>
      <c r="VIX1" s="679"/>
      <c r="VIY1" s="679"/>
      <c r="VIZ1" s="679"/>
      <c r="VJA1" s="679"/>
      <c r="VJB1" s="679"/>
      <c r="VJC1" s="679"/>
      <c r="VJD1" s="679"/>
      <c r="VJE1" s="679"/>
      <c r="VJF1" s="679"/>
      <c r="VJG1" s="679"/>
      <c r="VJH1" s="679"/>
      <c r="VJI1" s="679"/>
      <c r="VJJ1" s="679"/>
      <c r="VJK1" s="679"/>
      <c r="VJL1" s="679"/>
      <c r="VJM1" s="679"/>
      <c r="VJN1" s="679"/>
      <c r="VJO1" s="679"/>
      <c r="VJP1" s="679"/>
      <c r="VJQ1" s="679"/>
      <c r="VJR1" s="679"/>
      <c r="VJS1" s="679"/>
      <c r="VJT1" s="679"/>
      <c r="VJU1" s="679"/>
      <c r="VJV1" s="679"/>
      <c r="VJW1" s="679"/>
      <c r="VJX1" s="679"/>
      <c r="VJY1" s="679"/>
      <c r="VJZ1" s="679"/>
      <c r="VKA1" s="679"/>
      <c r="VKB1" s="679"/>
      <c r="VKC1" s="679"/>
      <c r="VKD1" s="679"/>
      <c r="VKE1" s="679"/>
      <c r="VKF1" s="679"/>
      <c r="VKG1" s="679"/>
      <c r="VKH1" s="679"/>
      <c r="VKI1" s="679"/>
      <c r="VKJ1" s="679"/>
      <c r="VKK1" s="679"/>
      <c r="VKL1" s="679"/>
      <c r="VKM1" s="679"/>
      <c r="VKN1" s="679"/>
      <c r="VKO1" s="679"/>
      <c r="VKP1" s="679"/>
      <c r="VKQ1" s="679"/>
      <c r="VKR1" s="679"/>
      <c r="VKS1" s="679"/>
      <c r="VKT1" s="679"/>
      <c r="VKU1" s="679"/>
      <c r="VKV1" s="679"/>
      <c r="VKW1" s="679"/>
      <c r="VKX1" s="679"/>
      <c r="VKY1" s="679"/>
      <c r="VKZ1" s="679"/>
      <c r="VLA1" s="679"/>
      <c r="VLB1" s="679"/>
      <c r="VLC1" s="679"/>
      <c r="VLD1" s="679"/>
      <c r="VLE1" s="679"/>
      <c r="VLF1" s="679"/>
      <c r="VLG1" s="679"/>
      <c r="VLH1" s="679"/>
      <c r="VLI1" s="679"/>
      <c r="VLJ1" s="679"/>
      <c r="VLK1" s="679"/>
      <c r="VLL1" s="679"/>
      <c r="VLM1" s="679"/>
      <c r="VLN1" s="679"/>
      <c r="VLO1" s="679"/>
      <c r="VLP1" s="679"/>
      <c r="VLQ1" s="679"/>
      <c r="VLR1" s="679"/>
      <c r="VLS1" s="679"/>
      <c r="VLT1" s="679"/>
      <c r="VLU1" s="679"/>
      <c r="VLV1" s="679"/>
      <c r="VLW1" s="679"/>
      <c r="VLX1" s="679"/>
      <c r="VLY1" s="679"/>
      <c r="VLZ1" s="679"/>
      <c r="VMA1" s="679"/>
      <c r="VMB1" s="679"/>
      <c r="VMC1" s="679"/>
      <c r="VMD1" s="679"/>
      <c r="VME1" s="679"/>
      <c r="VMF1" s="679"/>
      <c r="VMG1" s="679"/>
      <c r="VMH1" s="679"/>
      <c r="VMI1" s="679"/>
      <c r="VMJ1" s="679"/>
      <c r="VMK1" s="679"/>
      <c r="VML1" s="679"/>
      <c r="VMM1" s="679"/>
      <c r="VMN1" s="679"/>
      <c r="VMO1" s="679"/>
      <c r="VMP1" s="679"/>
      <c r="VMQ1" s="679"/>
      <c r="VMR1" s="679"/>
      <c r="VMS1" s="679"/>
      <c r="VMT1" s="679"/>
      <c r="VMU1" s="679"/>
      <c r="VMV1" s="679"/>
      <c r="VMW1" s="679"/>
      <c r="VMX1" s="679"/>
      <c r="VMY1" s="679"/>
      <c r="VMZ1" s="679"/>
      <c r="VNA1" s="679"/>
      <c r="VNB1" s="679"/>
      <c r="VNC1" s="679"/>
      <c r="VND1" s="679"/>
      <c r="VNE1" s="679"/>
      <c r="VNF1" s="679"/>
      <c r="VNG1" s="679"/>
      <c r="VNH1" s="679"/>
      <c r="VNI1" s="679"/>
      <c r="VNJ1" s="679"/>
      <c r="VNK1" s="679"/>
      <c r="VNL1" s="679"/>
      <c r="VNM1" s="679"/>
      <c r="VNN1" s="679"/>
      <c r="VNO1" s="679"/>
      <c r="VNP1" s="679"/>
      <c r="VNQ1" s="679"/>
      <c r="VNR1" s="679"/>
      <c r="VNS1" s="679"/>
      <c r="VNT1" s="679"/>
      <c r="VNU1" s="679"/>
      <c r="VNV1" s="679"/>
      <c r="VNW1" s="679"/>
      <c r="VNX1" s="679"/>
      <c r="VNY1" s="679"/>
      <c r="VNZ1" s="679"/>
      <c r="VOA1" s="679"/>
      <c r="VOB1" s="679"/>
      <c r="VOC1" s="679"/>
      <c r="VOD1" s="679"/>
      <c r="VOE1" s="679"/>
      <c r="VOF1" s="679"/>
      <c r="VOG1" s="679"/>
      <c r="VOH1" s="679"/>
      <c r="VOI1" s="679"/>
      <c r="VOJ1" s="679"/>
      <c r="VOK1" s="679"/>
      <c r="VOL1" s="679"/>
      <c r="VOM1" s="679"/>
      <c r="VON1" s="679"/>
      <c r="VOO1" s="679"/>
      <c r="VOP1" s="679"/>
      <c r="VOQ1" s="679"/>
      <c r="VOR1" s="679"/>
      <c r="VOS1" s="679"/>
      <c r="VOT1" s="679"/>
      <c r="VOU1" s="679"/>
      <c r="VOV1" s="679"/>
      <c r="VOW1" s="679"/>
      <c r="VOX1" s="679"/>
      <c r="VOY1" s="679"/>
      <c r="VOZ1" s="679"/>
      <c r="VPA1" s="679"/>
      <c r="VPB1" s="679"/>
      <c r="VPC1" s="679"/>
      <c r="VPD1" s="679"/>
      <c r="VPE1" s="679"/>
      <c r="VPF1" s="679"/>
      <c r="VPG1" s="679"/>
      <c r="VPH1" s="679"/>
      <c r="VPI1" s="679"/>
      <c r="VPJ1" s="679"/>
      <c r="VPK1" s="679"/>
      <c r="VPL1" s="679"/>
      <c r="VPM1" s="679"/>
      <c r="VPN1" s="679"/>
      <c r="VPO1" s="679"/>
      <c r="VPP1" s="679"/>
      <c r="VPQ1" s="679"/>
      <c r="VPR1" s="679"/>
      <c r="VPS1" s="679"/>
      <c r="VPT1" s="679"/>
      <c r="VPU1" s="679"/>
      <c r="VPV1" s="679"/>
      <c r="VPW1" s="679"/>
      <c r="VPX1" s="679"/>
      <c r="VPY1" s="679"/>
      <c r="VPZ1" s="679"/>
      <c r="VQA1" s="679"/>
      <c r="VQB1" s="679"/>
      <c r="VQC1" s="679"/>
      <c r="VQD1" s="679"/>
      <c r="VQE1" s="679"/>
      <c r="VQF1" s="679"/>
      <c r="VQG1" s="679"/>
      <c r="VQH1" s="679"/>
      <c r="VQI1" s="679"/>
      <c r="VQJ1" s="679"/>
      <c r="VQK1" s="679"/>
      <c r="VQL1" s="679"/>
      <c r="VQM1" s="679"/>
      <c r="VQN1" s="679"/>
      <c r="VQO1" s="679"/>
      <c r="VQP1" s="679"/>
      <c r="VQQ1" s="679"/>
      <c r="VQR1" s="679"/>
      <c r="VQS1" s="679"/>
      <c r="VQT1" s="679"/>
      <c r="VQU1" s="679"/>
      <c r="VQV1" s="679"/>
      <c r="VQW1" s="679"/>
      <c r="VQX1" s="679"/>
      <c r="VQY1" s="679"/>
      <c r="VQZ1" s="679"/>
      <c r="VRA1" s="679"/>
      <c r="VRB1" s="679"/>
      <c r="VRC1" s="679"/>
      <c r="VRD1" s="679"/>
      <c r="VRE1" s="679"/>
      <c r="VRF1" s="679"/>
      <c r="VRG1" s="679"/>
      <c r="VRH1" s="679"/>
      <c r="VRI1" s="679"/>
      <c r="VRJ1" s="679"/>
      <c r="VRK1" s="679"/>
      <c r="VRL1" s="679"/>
      <c r="VRM1" s="679"/>
      <c r="VRN1" s="679"/>
      <c r="VRO1" s="679"/>
      <c r="VRP1" s="679"/>
      <c r="VRQ1" s="679"/>
      <c r="VRR1" s="679"/>
      <c r="VRS1" s="679"/>
      <c r="VRT1" s="679"/>
      <c r="VRU1" s="679"/>
      <c r="VRV1" s="679"/>
      <c r="VRW1" s="679"/>
      <c r="VRX1" s="679"/>
      <c r="VRY1" s="679"/>
      <c r="VRZ1" s="679"/>
      <c r="VSA1" s="679"/>
      <c r="VSB1" s="679"/>
      <c r="VSC1" s="679"/>
      <c r="VSD1" s="679"/>
      <c r="VSE1" s="679"/>
      <c r="VSF1" s="679"/>
      <c r="VSG1" s="679"/>
      <c r="VSH1" s="679"/>
      <c r="VSI1" s="679"/>
      <c r="VSJ1" s="679"/>
      <c r="VSK1" s="679"/>
      <c r="VSL1" s="679"/>
      <c r="VSM1" s="679"/>
      <c r="VSN1" s="679"/>
      <c r="VSO1" s="679"/>
      <c r="VSP1" s="679"/>
      <c r="VSQ1" s="679"/>
      <c r="VSR1" s="679"/>
      <c r="VSS1" s="679"/>
      <c r="VST1" s="679"/>
      <c r="VSU1" s="679"/>
      <c r="VSV1" s="679"/>
      <c r="VSW1" s="679"/>
      <c r="VSX1" s="679"/>
      <c r="VSY1" s="679"/>
      <c r="VSZ1" s="679"/>
      <c r="VTA1" s="679"/>
      <c r="VTB1" s="679"/>
      <c r="VTC1" s="679"/>
      <c r="VTD1" s="679"/>
      <c r="VTE1" s="679"/>
      <c r="VTF1" s="679"/>
      <c r="VTG1" s="679"/>
      <c r="VTH1" s="679"/>
      <c r="VTI1" s="679"/>
      <c r="VTJ1" s="679"/>
      <c r="VTK1" s="679"/>
      <c r="VTL1" s="679"/>
      <c r="VTM1" s="679"/>
      <c r="VTN1" s="679"/>
      <c r="VTO1" s="679"/>
      <c r="VTP1" s="679"/>
      <c r="VTQ1" s="679"/>
      <c r="VTR1" s="679"/>
      <c r="VTS1" s="679"/>
      <c r="VTT1" s="679"/>
      <c r="VTU1" s="679"/>
      <c r="VTV1" s="679"/>
      <c r="VTW1" s="679"/>
      <c r="VTX1" s="679"/>
      <c r="VTY1" s="679"/>
      <c r="VTZ1" s="679"/>
      <c r="VUA1" s="679"/>
      <c r="VUB1" s="679"/>
      <c r="VUC1" s="679"/>
      <c r="VUD1" s="679"/>
      <c r="VUE1" s="679"/>
      <c r="VUF1" s="679"/>
      <c r="VUG1" s="679"/>
      <c r="VUH1" s="679"/>
      <c r="VUI1" s="679"/>
      <c r="VUJ1" s="679"/>
      <c r="VUK1" s="679"/>
      <c r="VUL1" s="679"/>
      <c r="VUM1" s="679"/>
      <c r="VUN1" s="679"/>
      <c r="VUO1" s="679"/>
      <c r="VUP1" s="679"/>
      <c r="VUQ1" s="679"/>
      <c r="VUR1" s="679"/>
      <c r="VUS1" s="679"/>
      <c r="VUT1" s="679"/>
      <c r="VUU1" s="679"/>
      <c r="VUV1" s="679"/>
      <c r="VUW1" s="679"/>
      <c r="VUX1" s="679"/>
      <c r="VUY1" s="679"/>
      <c r="VUZ1" s="679"/>
      <c r="VVA1" s="679"/>
      <c r="VVB1" s="679"/>
      <c r="VVC1" s="679"/>
      <c r="VVD1" s="679"/>
      <c r="VVE1" s="679"/>
      <c r="VVF1" s="679"/>
      <c r="VVG1" s="679"/>
      <c r="VVH1" s="679"/>
      <c r="VVI1" s="679"/>
      <c r="VVJ1" s="679"/>
      <c r="VVK1" s="679"/>
      <c r="VVL1" s="679"/>
      <c r="VVM1" s="679"/>
      <c r="VVN1" s="679"/>
      <c r="VVO1" s="679"/>
      <c r="VVP1" s="679"/>
      <c r="VVQ1" s="679"/>
      <c r="VVR1" s="679"/>
      <c r="VVS1" s="679"/>
      <c r="VVT1" s="679"/>
      <c r="VVU1" s="679"/>
      <c r="VVV1" s="679"/>
      <c r="VVW1" s="679"/>
      <c r="VVX1" s="679"/>
      <c r="VVY1" s="679"/>
      <c r="VVZ1" s="679"/>
      <c r="VWA1" s="679"/>
      <c r="VWB1" s="679"/>
      <c r="VWC1" s="679"/>
      <c r="VWD1" s="679"/>
      <c r="VWE1" s="679"/>
      <c r="VWF1" s="679"/>
      <c r="VWG1" s="679"/>
      <c r="VWH1" s="679"/>
      <c r="VWI1" s="679"/>
      <c r="VWJ1" s="679"/>
      <c r="VWK1" s="679"/>
      <c r="VWL1" s="679"/>
      <c r="VWM1" s="679"/>
      <c r="VWN1" s="679"/>
      <c r="VWO1" s="679"/>
      <c r="VWP1" s="679"/>
      <c r="VWQ1" s="679"/>
      <c r="VWR1" s="679"/>
      <c r="VWS1" s="679"/>
      <c r="VWT1" s="679"/>
      <c r="VWU1" s="679"/>
      <c r="VWV1" s="679"/>
      <c r="VWW1" s="679"/>
      <c r="VWX1" s="679"/>
      <c r="VWY1" s="679"/>
      <c r="VWZ1" s="679"/>
      <c r="VXA1" s="679"/>
      <c r="VXB1" s="679"/>
      <c r="VXC1" s="679"/>
      <c r="VXD1" s="679"/>
      <c r="VXE1" s="679"/>
      <c r="VXF1" s="679"/>
      <c r="VXG1" s="679"/>
      <c r="VXH1" s="679"/>
      <c r="VXI1" s="679"/>
      <c r="VXJ1" s="679"/>
      <c r="VXK1" s="679"/>
      <c r="VXL1" s="679"/>
      <c r="VXM1" s="679"/>
      <c r="VXN1" s="679"/>
      <c r="VXO1" s="679"/>
      <c r="VXP1" s="679"/>
      <c r="VXQ1" s="679"/>
      <c r="VXR1" s="679"/>
      <c r="VXS1" s="679"/>
      <c r="VXT1" s="679"/>
      <c r="VXU1" s="679"/>
      <c r="VXV1" s="679"/>
      <c r="VXW1" s="679"/>
      <c r="VXX1" s="679"/>
      <c r="VXY1" s="679"/>
      <c r="VXZ1" s="679"/>
      <c r="VYA1" s="679"/>
      <c r="VYB1" s="679"/>
      <c r="VYC1" s="679"/>
      <c r="VYD1" s="679"/>
      <c r="VYE1" s="679"/>
      <c r="VYF1" s="679"/>
      <c r="VYG1" s="679"/>
      <c r="VYH1" s="679"/>
      <c r="VYI1" s="679"/>
      <c r="VYJ1" s="679"/>
      <c r="VYK1" s="679"/>
      <c r="VYL1" s="679"/>
      <c r="VYM1" s="679"/>
      <c r="VYN1" s="679"/>
      <c r="VYO1" s="679"/>
      <c r="VYP1" s="679"/>
      <c r="VYQ1" s="679"/>
      <c r="VYR1" s="679"/>
      <c r="VYS1" s="679"/>
      <c r="VYT1" s="679"/>
      <c r="VYU1" s="679"/>
      <c r="VYV1" s="679"/>
      <c r="VYW1" s="679"/>
      <c r="VYX1" s="679"/>
      <c r="VYY1" s="679"/>
      <c r="VYZ1" s="679"/>
      <c r="VZA1" s="679"/>
      <c r="VZB1" s="679"/>
      <c r="VZC1" s="679"/>
      <c r="VZD1" s="679"/>
      <c r="VZE1" s="679"/>
      <c r="VZF1" s="679"/>
      <c r="VZG1" s="679"/>
      <c r="VZH1" s="679"/>
      <c r="VZI1" s="679"/>
      <c r="VZJ1" s="679"/>
      <c r="VZK1" s="679"/>
      <c r="VZL1" s="679"/>
      <c r="VZM1" s="679"/>
      <c r="VZN1" s="679"/>
      <c r="VZO1" s="679"/>
      <c r="VZP1" s="679"/>
      <c r="VZQ1" s="679"/>
      <c r="VZR1" s="679"/>
      <c r="VZS1" s="679"/>
      <c r="VZT1" s="679"/>
      <c r="VZU1" s="679"/>
      <c r="VZV1" s="679"/>
      <c r="VZW1" s="679"/>
      <c r="VZX1" s="679"/>
      <c r="VZY1" s="679"/>
      <c r="VZZ1" s="679"/>
      <c r="WAA1" s="679"/>
      <c r="WAB1" s="679"/>
      <c r="WAC1" s="679"/>
      <c r="WAD1" s="679"/>
      <c r="WAE1" s="679"/>
      <c r="WAF1" s="679"/>
      <c r="WAG1" s="679"/>
      <c r="WAH1" s="679"/>
      <c r="WAI1" s="679"/>
      <c r="WAJ1" s="679"/>
      <c r="WAK1" s="679"/>
      <c r="WAL1" s="679"/>
      <c r="WAM1" s="679"/>
      <c r="WAN1" s="679"/>
      <c r="WAO1" s="679"/>
      <c r="WAP1" s="679"/>
      <c r="WAQ1" s="679"/>
      <c r="WAR1" s="679"/>
      <c r="WAS1" s="679"/>
      <c r="WAT1" s="679"/>
      <c r="WAU1" s="679"/>
      <c r="WAV1" s="679"/>
      <c r="WAW1" s="679"/>
      <c r="WAX1" s="679"/>
      <c r="WAY1" s="679"/>
      <c r="WAZ1" s="679"/>
      <c r="WBA1" s="679"/>
      <c r="WBB1" s="679"/>
      <c r="WBC1" s="679"/>
      <c r="WBD1" s="679"/>
      <c r="WBE1" s="679"/>
      <c r="WBF1" s="679"/>
      <c r="WBG1" s="679"/>
      <c r="WBH1" s="679"/>
      <c r="WBI1" s="679"/>
      <c r="WBJ1" s="679"/>
      <c r="WBK1" s="679"/>
      <c r="WBL1" s="679"/>
      <c r="WBM1" s="679"/>
      <c r="WBN1" s="679"/>
      <c r="WBO1" s="679"/>
      <c r="WBP1" s="679"/>
      <c r="WBQ1" s="679"/>
      <c r="WBR1" s="679"/>
      <c r="WBS1" s="679"/>
      <c r="WBT1" s="679"/>
      <c r="WBU1" s="679"/>
      <c r="WBV1" s="679"/>
      <c r="WBW1" s="679"/>
      <c r="WBX1" s="679"/>
      <c r="WBY1" s="679"/>
      <c r="WBZ1" s="679"/>
      <c r="WCA1" s="679"/>
      <c r="WCB1" s="679"/>
      <c r="WCC1" s="679"/>
      <c r="WCD1" s="679"/>
      <c r="WCE1" s="679"/>
      <c r="WCF1" s="679"/>
      <c r="WCG1" s="679"/>
      <c r="WCH1" s="679"/>
      <c r="WCI1" s="679"/>
      <c r="WCJ1" s="679"/>
      <c r="WCK1" s="679"/>
      <c r="WCL1" s="679"/>
      <c r="WCM1" s="679"/>
      <c r="WCN1" s="679"/>
      <c r="WCO1" s="679"/>
      <c r="WCP1" s="679"/>
      <c r="WCQ1" s="679"/>
      <c r="WCR1" s="679"/>
      <c r="WCS1" s="679"/>
      <c r="WCT1" s="679"/>
      <c r="WCU1" s="679"/>
      <c r="WCV1" s="679"/>
      <c r="WCW1" s="679"/>
      <c r="WCX1" s="679"/>
      <c r="WCY1" s="679"/>
      <c r="WCZ1" s="679"/>
      <c r="WDA1" s="679"/>
      <c r="WDB1" s="679"/>
      <c r="WDC1" s="679"/>
      <c r="WDD1" s="679"/>
      <c r="WDE1" s="679"/>
      <c r="WDF1" s="679"/>
      <c r="WDG1" s="679"/>
      <c r="WDH1" s="679"/>
      <c r="WDI1" s="679"/>
      <c r="WDJ1" s="679"/>
      <c r="WDK1" s="679"/>
      <c r="WDL1" s="679"/>
      <c r="WDM1" s="679"/>
      <c r="WDN1" s="679"/>
      <c r="WDO1" s="679"/>
      <c r="WDP1" s="679"/>
      <c r="WDQ1" s="679"/>
      <c r="WDR1" s="679"/>
      <c r="WDS1" s="679"/>
      <c r="WDT1" s="679"/>
      <c r="WDU1" s="679"/>
      <c r="WDV1" s="679"/>
      <c r="WDW1" s="679"/>
      <c r="WDX1" s="679"/>
      <c r="WDY1" s="679"/>
      <c r="WDZ1" s="679"/>
      <c r="WEA1" s="679"/>
      <c r="WEB1" s="679"/>
      <c r="WEC1" s="679"/>
      <c r="WED1" s="679"/>
      <c r="WEE1" s="679"/>
      <c r="WEF1" s="679"/>
      <c r="WEG1" s="679"/>
      <c r="WEH1" s="679"/>
      <c r="WEI1" s="679"/>
      <c r="WEJ1" s="679"/>
      <c r="WEK1" s="679"/>
      <c r="WEL1" s="679"/>
      <c r="WEM1" s="679"/>
      <c r="WEN1" s="679"/>
      <c r="WEO1" s="679"/>
      <c r="WEP1" s="679"/>
      <c r="WEQ1" s="679"/>
      <c r="WER1" s="679"/>
      <c r="WES1" s="679"/>
      <c r="WET1" s="679"/>
      <c r="WEU1" s="679"/>
      <c r="WEV1" s="679"/>
      <c r="WEW1" s="679"/>
      <c r="WEX1" s="679"/>
      <c r="WEY1" s="679"/>
      <c r="WEZ1" s="679"/>
      <c r="WFA1" s="679"/>
      <c r="WFB1" s="679"/>
      <c r="WFC1" s="679"/>
      <c r="WFD1" s="679"/>
      <c r="WFE1" s="679"/>
      <c r="WFF1" s="679"/>
      <c r="WFG1" s="679"/>
      <c r="WFH1" s="679"/>
      <c r="WFI1" s="679"/>
      <c r="WFJ1" s="679"/>
      <c r="WFK1" s="679"/>
      <c r="WFL1" s="679"/>
      <c r="WFM1" s="679"/>
      <c r="WFN1" s="679"/>
      <c r="WFO1" s="679"/>
      <c r="WFP1" s="679"/>
      <c r="WFQ1" s="679"/>
      <c r="WFR1" s="679"/>
      <c r="WFS1" s="679"/>
      <c r="WFT1" s="679"/>
      <c r="WFU1" s="679"/>
      <c r="WFV1" s="679"/>
      <c r="WFW1" s="679"/>
      <c r="WFX1" s="679"/>
      <c r="WFY1" s="679"/>
      <c r="WFZ1" s="679"/>
      <c r="WGA1" s="679"/>
      <c r="WGB1" s="679"/>
      <c r="WGC1" s="679"/>
      <c r="WGD1" s="679"/>
      <c r="WGE1" s="679"/>
      <c r="WGF1" s="679"/>
      <c r="WGG1" s="679"/>
      <c r="WGH1" s="679"/>
      <c r="WGI1" s="679"/>
      <c r="WGJ1" s="679"/>
      <c r="WGK1" s="679"/>
      <c r="WGL1" s="679"/>
      <c r="WGM1" s="679"/>
      <c r="WGN1" s="679"/>
      <c r="WGO1" s="679"/>
      <c r="WGP1" s="679"/>
      <c r="WGQ1" s="679"/>
      <c r="WGR1" s="679"/>
      <c r="WGS1" s="679"/>
      <c r="WGT1" s="679"/>
      <c r="WGU1" s="679"/>
      <c r="WGV1" s="679"/>
      <c r="WGW1" s="679"/>
      <c r="WGX1" s="679"/>
      <c r="WGY1" s="679"/>
      <c r="WGZ1" s="679"/>
      <c r="WHA1" s="679"/>
      <c r="WHB1" s="679"/>
      <c r="WHC1" s="679"/>
      <c r="WHD1" s="679"/>
      <c r="WHE1" s="679"/>
      <c r="WHF1" s="679"/>
      <c r="WHG1" s="679"/>
      <c r="WHH1" s="679"/>
      <c r="WHI1" s="679"/>
      <c r="WHJ1" s="679"/>
      <c r="WHK1" s="679"/>
      <c r="WHL1" s="679"/>
      <c r="WHM1" s="679"/>
      <c r="WHN1" s="679"/>
      <c r="WHO1" s="679"/>
      <c r="WHP1" s="679"/>
      <c r="WHQ1" s="679"/>
      <c r="WHR1" s="679"/>
      <c r="WHS1" s="679"/>
      <c r="WHT1" s="679"/>
      <c r="WHU1" s="679"/>
      <c r="WHV1" s="679"/>
      <c r="WHW1" s="679"/>
      <c r="WHX1" s="679"/>
      <c r="WHY1" s="679"/>
      <c r="WHZ1" s="679"/>
      <c r="WIA1" s="679"/>
      <c r="WIB1" s="679"/>
      <c r="WIC1" s="679"/>
      <c r="WID1" s="679"/>
      <c r="WIE1" s="679"/>
      <c r="WIF1" s="679"/>
      <c r="WIG1" s="679"/>
      <c r="WIH1" s="679"/>
      <c r="WII1" s="679"/>
      <c r="WIJ1" s="679"/>
      <c r="WIK1" s="679"/>
      <c r="WIL1" s="679"/>
      <c r="WIM1" s="679"/>
      <c r="WIN1" s="679"/>
      <c r="WIO1" s="679"/>
      <c r="WIP1" s="679"/>
      <c r="WIQ1" s="679"/>
      <c r="WIR1" s="679"/>
      <c r="WIS1" s="679"/>
      <c r="WIT1" s="679"/>
      <c r="WIU1" s="679"/>
      <c r="WIV1" s="679"/>
      <c r="WIW1" s="679"/>
      <c r="WIX1" s="679"/>
      <c r="WIY1" s="679"/>
      <c r="WIZ1" s="679"/>
      <c r="WJA1" s="679"/>
      <c r="WJB1" s="679"/>
      <c r="WJC1" s="679"/>
      <c r="WJD1" s="679"/>
      <c r="WJE1" s="679"/>
      <c r="WJF1" s="679"/>
      <c r="WJG1" s="679"/>
      <c r="WJH1" s="679"/>
      <c r="WJI1" s="679"/>
      <c r="WJJ1" s="679"/>
      <c r="WJK1" s="679"/>
      <c r="WJL1" s="679"/>
      <c r="WJM1" s="679"/>
      <c r="WJN1" s="679"/>
      <c r="WJO1" s="679"/>
      <c r="WJP1" s="679"/>
      <c r="WJQ1" s="679"/>
      <c r="WJR1" s="679"/>
      <c r="WJS1" s="679"/>
      <c r="WJT1" s="679"/>
      <c r="WJU1" s="679"/>
      <c r="WJV1" s="679"/>
      <c r="WJW1" s="679"/>
      <c r="WJX1" s="679"/>
      <c r="WJY1" s="679"/>
      <c r="WJZ1" s="679"/>
      <c r="WKA1" s="679"/>
      <c r="WKB1" s="679"/>
      <c r="WKC1" s="679"/>
      <c r="WKD1" s="679"/>
      <c r="WKE1" s="679"/>
      <c r="WKF1" s="679"/>
      <c r="WKG1" s="679"/>
      <c r="WKH1" s="679"/>
      <c r="WKI1" s="679"/>
      <c r="WKJ1" s="679"/>
      <c r="WKK1" s="679"/>
      <c r="WKL1" s="679"/>
      <c r="WKM1" s="679"/>
      <c r="WKN1" s="679"/>
      <c r="WKO1" s="679"/>
      <c r="WKP1" s="679"/>
      <c r="WKQ1" s="679"/>
      <c r="WKR1" s="679"/>
      <c r="WKS1" s="679"/>
      <c r="WKT1" s="679"/>
      <c r="WKU1" s="679"/>
      <c r="WKV1" s="679"/>
      <c r="WKW1" s="679"/>
      <c r="WKX1" s="679"/>
      <c r="WKY1" s="679"/>
      <c r="WKZ1" s="679"/>
      <c r="WLA1" s="679"/>
      <c r="WLB1" s="679"/>
      <c r="WLC1" s="679"/>
      <c r="WLD1" s="679"/>
      <c r="WLE1" s="679"/>
      <c r="WLF1" s="679"/>
      <c r="WLG1" s="679"/>
      <c r="WLH1" s="679"/>
      <c r="WLI1" s="679"/>
      <c r="WLJ1" s="679"/>
      <c r="WLK1" s="679"/>
      <c r="WLL1" s="679"/>
      <c r="WLM1" s="679"/>
      <c r="WLN1" s="679"/>
      <c r="WLO1" s="679"/>
      <c r="WLP1" s="679"/>
      <c r="WLQ1" s="679"/>
      <c r="WLR1" s="679"/>
      <c r="WLS1" s="679"/>
      <c r="WLT1" s="679"/>
      <c r="WLU1" s="679"/>
      <c r="WLV1" s="679"/>
      <c r="WLW1" s="679"/>
      <c r="WLX1" s="679"/>
      <c r="WLY1" s="679"/>
      <c r="WLZ1" s="679"/>
      <c r="WMA1" s="679"/>
      <c r="WMB1" s="679"/>
      <c r="WMC1" s="679"/>
      <c r="WMD1" s="679"/>
      <c r="WME1" s="679"/>
      <c r="WMF1" s="679"/>
      <c r="WMG1" s="679"/>
      <c r="WMH1" s="679"/>
      <c r="WMI1" s="679"/>
      <c r="WMJ1" s="679"/>
      <c r="WMK1" s="679"/>
      <c r="WML1" s="679"/>
      <c r="WMM1" s="679"/>
      <c r="WMN1" s="679"/>
      <c r="WMO1" s="679"/>
      <c r="WMP1" s="679"/>
      <c r="WMQ1" s="679"/>
      <c r="WMR1" s="679"/>
      <c r="WMS1" s="679"/>
      <c r="WMT1" s="679"/>
      <c r="WMU1" s="679"/>
      <c r="WMV1" s="679"/>
      <c r="WMW1" s="679"/>
      <c r="WMX1" s="679"/>
      <c r="WMY1" s="679"/>
      <c r="WMZ1" s="679"/>
      <c r="WNA1" s="679"/>
      <c r="WNB1" s="679"/>
      <c r="WNC1" s="679"/>
      <c r="WND1" s="679"/>
      <c r="WNE1" s="679"/>
      <c r="WNF1" s="679"/>
      <c r="WNG1" s="679"/>
      <c r="WNH1" s="679"/>
      <c r="WNI1" s="679"/>
      <c r="WNJ1" s="679"/>
      <c r="WNK1" s="679"/>
      <c r="WNL1" s="679"/>
      <c r="WNM1" s="679"/>
      <c r="WNN1" s="679"/>
      <c r="WNO1" s="679"/>
      <c r="WNP1" s="679"/>
      <c r="WNQ1" s="679"/>
      <c r="WNR1" s="679"/>
      <c r="WNS1" s="679"/>
      <c r="WNT1" s="679"/>
      <c r="WNU1" s="679"/>
      <c r="WNV1" s="679"/>
      <c r="WNW1" s="679"/>
      <c r="WNX1" s="679"/>
      <c r="WNY1" s="679"/>
      <c r="WNZ1" s="679"/>
      <c r="WOA1" s="679"/>
      <c r="WOB1" s="679"/>
      <c r="WOC1" s="679"/>
      <c r="WOD1" s="679"/>
      <c r="WOE1" s="679"/>
      <c r="WOF1" s="679"/>
      <c r="WOG1" s="679"/>
      <c r="WOH1" s="679"/>
      <c r="WOI1" s="679"/>
      <c r="WOJ1" s="679"/>
      <c r="WOK1" s="679"/>
      <c r="WOL1" s="679"/>
      <c r="WOM1" s="679"/>
      <c r="WON1" s="679"/>
      <c r="WOO1" s="679"/>
      <c r="WOP1" s="679"/>
      <c r="WOQ1" s="679"/>
      <c r="WOR1" s="679"/>
      <c r="WOS1" s="679"/>
      <c r="WOT1" s="679"/>
      <c r="WOU1" s="679"/>
      <c r="WOV1" s="679"/>
      <c r="WOW1" s="679"/>
      <c r="WOX1" s="679"/>
      <c r="WOY1" s="679"/>
      <c r="WOZ1" s="679"/>
      <c r="WPA1" s="679"/>
      <c r="WPB1" s="679"/>
      <c r="WPC1" s="679"/>
      <c r="WPD1" s="679"/>
      <c r="WPE1" s="679"/>
      <c r="WPF1" s="679"/>
      <c r="WPG1" s="679"/>
      <c r="WPH1" s="679"/>
      <c r="WPI1" s="679"/>
      <c r="WPJ1" s="679"/>
      <c r="WPK1" s="679"/>
      <c r="WPL1" s="679"/>
      <c r="WPM1" s="679"/>
      <c r="WPN1" s="679"/>
      <c r="WPO1" s="679"/>
      <c r="WPP1" s="679"/>
      <c r="WPQ1" s="679"/>
      <c r="WPR1" s="679"/>
      <c r="WPS1" s="679"/>
      <c r="WPT1" s="679"/>
      <c r="WPU1" s="679"/>
      <c r="WPV1" s="679"/>
      <c r="WPW1" s="679"/>
      <c r="WPX1" s="679"/>
      <c r="WPY1" s="679"/>
      <c r="WPZ1" s="679"/>
      <c r="WQA1" s="679"/>
      <c r="WQB1" s="679"/>
      <c r="WQC1" s="679"/>
      <c r="WQD1" s="679"/>
      <c r="WQE1" s="679"/>
      <c r="WQF1" s="679"/>
      <c r="WQG1" s="679"/>
      <c r="WQH1" s="679"/>
      <c r="WQI1" s="679"/>
      <c r="WQJ1" s="679"/>
      <c r="WQK1" s="679"/>
      <c r="WQL1" s="679"/>
      <c r="WQM1" s="679"/>
      <c r="WQN1" s="679"/>
      <c r="WQO1" s="679"/>
      <c r="WQP1" s="679"/>
      <c r="WQQ1" s="679"/>
      <c r="WQR1" s="679"/>
      <c r="WQS1" s="679"/>
      <c r="WQT1" s="679"/>
      <c r="WQU1" s="679"/>
      <c r="WQV1" s="679"/>
      <c r="WQW1" s="679"/>
      <c r="WQX1" s="679"/>
      <c r="WQY1" s="679"/>
      <c r="WQZ1" s="679"/>
      <c r="WRA1" s="679"/>
      <c r="WRB1" s="679"/>
      <c r="WRC1" s="679"/>
      <c r="WRD1" s="679"/>
      <c r="WRE1" s="679"/>
      <c r="WRF1" s="679"/>
      <c r="WRG1" s="679"/>
      <c r="WRH1" s="679"/>
      <c r="WRI1" s="679"/>
      <c r="WRJ1" s="679"/>
      <c r="WRK1" s="679"/>
      <c r="WRL1" s="679"/>
      <c r="WRM1" s="679"/>
      <c r="WRN1" s="679"/>
      <c r="WRO1" s="679"/>
      <c r="WRP1" s="679"/>
      <c r="WRQ1" s="679"/>
      <c r="WRR1" s="679"/>
      <c r="WRS1" s="679"/>
      <c r="WRT1" s="679"/>
      <c r="WRU1" s="679"/>
      <c r="WRV1" s="679"/>
      <c r="WRW1" s="679"/>
      <c r="WRX1" s="679"/>
      <c r="WRY1" s="679"/>
      <c r="WRZ1" s="679"/>
      <c r="WSA1" s="679"/>
      <c r="WSB1" s="679"/>
      <c r="WSC1" s="679"/>
      <c r="WSD1" s="679"/>
      <c r="WSE1" s="679"/>
      <c r="WSF1" s="679"/>
      <c r="WSG1" s="679"/>
      <c r="WSH1" s="679"/>
      <c r="WSI1" s="679"/>
      <c r="WSJ1" s="679"/>
      <c r="WSK1" s="679"/>
      <c r="WSL1" s="679"/>
      <c r="WSM1" s="679"/>
      <c r="WSN1" s="679"/>
      <c r="WSO1" s="679"/>
      <c r="WSP1" s="679"/>
      <c r="WSQ1" s="679"/>
      <c r="WSR1" s="679"/>
      <c r="WSS1" s="679"/>
      <c r="WST1" s="679"/>
      <c r="WSU1" s="679"/>
      <c r="WSV1" s="679"/>
      <c r="WSW1" s="679"/>
      <c r="WSX1" s="679"/>
      <c r="WSY1" s="679"/>
      <c r="WSZ1" s="679"/>
      <c r="WTA1" s="679"/>
      <c r="WTB1" s="679"/>
      <c r="WTC1" s="679"/>
      <c r="WTD1" s="679"/>
      <c r="WTE1" s="679"/>
      <c r="WTF1" s="679"/>
      <c r="WTG1" s="679"/>
      <c r="WTH1" s="679"/>
      <c r="WTI1" s="679"/>
      <c r="WTJ1" s="679"/>
      <c r="WTK1" s="679"/>
      <c r="WTL1" s="679"/>
      <c r="WTM1" s="679"/>
      <c r="WTN1" s="679"/>
      <c r="WTO1" s="679"/>
      <c r="WTP1" s="679"/>
      <c r="WTQ1" s="679"/>
      <c r="WTR1" s="679"/>
      <c r="WTS1" s="679"/>
      <c r="WTT1" s="679"/>
      <c r="WTU1" s="679"/>
      <c r="WTV1" s="679"/>
      <c r="WTW1" s="679"/>
      <c r="WTX1" s="679"/>
      <c r="WTY1" s="679"/>
      <c r="WTZ1" s="679"/>
      <c r="WUA1" s="679"/>
      <c r="WUB1" s="679"/>
      <c r="WUC1" s="679"/>
      <c r="WUD1" s="679"/>
      <c r="WUE1" s="679"/>
      <c r="WUF1" s="679"/>
      <c r="WUG1" s="679"/>
      <c r="WUH1" s="679"/>
      <c r="WUI1" s="679"/>
      <c r="WUJ1" s="679"/>
      <c r="WUK1" s="679"/>
      <c r="WUL1" s="679"/>
      <c r="WUM1" s="679"/>
      <c r="WUN1" s="679"/>
      <c r="WUO1" s="679"/>
      <c r="WUP1" s="679"/>
      <c r="WUQ1" s="679"/>
      <c r="WUR1" s="679"/>
      <c r="WUS1" s="679"/>
      <c r="WUT1" s="679"/>
      <c r="WUU1" s="679"/>
      <c r="WUV1" s="679"/>
      <c r="WUW1" s="679"/>
      <c r="WUX1" s="679"/>
      <c r="WUY1" s="679"/>
      <c r="WUZ1" s="679"/>
      <c r="WVA1" s="679"/>
      <c r="WVB1" s="679"/>
      <c r="WVC1" s="679"/>
      <c r="WVD1" s="679"/>
      <c r="WVE1" s="679"/>
      <c r="WVF1" s="679"/>
      <c r="WVG1" s="679"/>
      <c r="WVH1" s="679"/>
      <c r="WVI1" s="679"/>
      <c r="WVJ1" s="679"/>
      <c r="WVK1" s="679"/>
      <c r="WVL1" s="679"/>
      <c r="WVM1" s="679"/>
      <c r="WVN1" s="679"/>
      <c r="WVO1" s="679"/>
      <c r="WVP1" s="679"/>
      <c r="WVQ1" s="679"/>
      <c r="WVR1" s="679"/>
      <c r="WVS1" s="679"/>
      <c r="WVT1" s="679"/>
      <c r="WVU1" s="679"/>
      <c r="WVV1" s="679"/>
      <c r="WVW1" s="679"/>
      <c r="WVX1" s="679"/>
      <c r="WVY1" s="679"/>
      <c r="WVZ1" s="679"/>
      <c r="WWA1" s="679"/>
      <c r="WWB1" s="679"/>
      <c r="WWC1" s="679"/>
      <c r="WWD1" s="679"/>
      <c r="WWE1" s="679"/>
      <c r="WWF1" s="679"/>
      <c r="WWG1" s="679"/>
      <c r="WWH1" s="679"/>
      <c r="WWI1" s="679"/>
      <c r="WWJ1" s="679"/>
      <c r="WWK1" s="679"/>
      <c r="WWL1" s="679"/>
      <c r="WWM1" s="679"/>
      <c r="WWN1" s="679"/>
      <c r="WWO1" s="679"/>
      <c r="WWP1" s="679"/>
      <c r="WWQ1" s="679"/>
      <c r="WWR1" s="679"/>
      <c r="WWS1" s="679"/>
      <c r="WWT1" s="679"/>
      <c r="WWU1" s="679"/>
      <c r="WWV1" s="679"/>
      <c r="WWW1" s="679"/>
      <c r="WWX1" s="679"/>
      <c r="WWY1" s="679"/>
      <c r="WWZ1" s="679"/>
      <c r="WXA1" s="679"/>
      <c r="WXB1" s="679"/>
      <c r="WXC1" s="679"/>
      <c r="WXD1" s="679"/>
      <c r="WXE1" s="679"/>
      <c r="WXF1" s="679"/>
      <c r="WXG1" s="679"/>
      <c r="WXH1" s="679"/>
      <c r="WXI1" s="679"/>
      <c r="WXJ1" s="679"/>
      <c r="WXK1" s="679"/>
      <c r="WXL1" s="679"/>
      <c r="WXM1" s="679"/>
      <c r="WXN1" s="679"/>
      <c r="WXO1" s="679"/>
      <c r="WXP1" s="679"/>
      <c r="WXQ1" s="679"/>
      <c r="WXR1" s="679"/>
      <c r="WXS1" s="679"/>
      <c r="WXT1" s="679"/>
      <c r="WXU1" s="679"/>
      <c r="WXV1" s="679"/>
      <c r="WXW1" s="679"/>
      <c r="WXX1" s="679"/>
      <c r="WXY1" s="679"/>
      <c r="WXZ1" s="679"/>
      <c r="WYA1" s="679"/>
      <c r="WYB1" s="679"/>
      <c r="WYC1" s="679"/>
      <c r="WYD1" s="679"/>
      <c r="WYE1" s="679"/>
      <c r="WYF1" s="679"/>
      <c r="WYG1" s="679"/>
      <c r="WYH1" s="679"/>
      <c r="WYI1" s="679"/>
      <c r="WYJ1" s="679"/>
      <c r="WYK1" s="679"/>
      <c r="WYL1" s="679"/>
      <c r="WYM1" s="679"/>
      <c r="WYN1" s="679"/>
      <c r="WYO1" s="679"/>
      <c r="WYP1" s="679"/>
      <c r="WYQ1" s="679"/>
      <c r="WYR1" s="679"/>
      <c r="WYS1" s="679"/>
      <c r="WYT1" s="679"/>
      <c r="WYU1" s="679"/>
      <c r="WYV1" s="679"/>
      <c r="WYW1" s="679"/>
      <c r="WYX1" s="679"/>
      <c r="WYY1" s="679"/>
      <c r="WYZ1" s="679"/>
      <c r="WZA1" s="679"/>
      <c r="WZB1" s="679"/>
      <c r="WZC1" s="679"/>
      <c r="WZD1" s="679"/>
      <c r="WZE1" s="679"/>
      <c r="WZF1" s="679"/>
      <c r="WZG1" s="679"/>
      <c r="WZH1" s="679"/>
      <c r="WZI1" s="679"/>
      <c r="WZJ1" s="679"/>
      <c r="WZK1" s="679"/>
      <c r="WZL1" s="679"/>
      <c r="WZM1" s="679"/>
      <c r="WZN1" s="679"/>
      <c r="WZO1" s="679"/>
      <c r="WZP1" s="679"/>
      <c r="WZQ1" s="679"/>
      <c r="WZR1" s="679"/>
      <c r="WZS1" s="679"/>
      <c r="WZT1" s="679"/>
      <c r="WZU1" s="679"/>
      <c r="WZV1" s="679"/>
      <c r="WZW1" s="679"/>
      <c r="WZX1" s="679"/>
      <c r="WZY1" s="679"/>
      <c r="WZZ1" s="679"/>
      <c r="XAA1" s="679"/>
      <c r="XAB1" s="679"/>
      <c r="XAC1" s="679"/>
      <c r="XAD1" s="679"/>
      <c r="XAE1" s="679"/>
      <c r="XAF1" s="679"/>
      <c r="XAG1" s="679"/>
      <c r="XAH1" s="679"/>
      <c r="XAI1" s="679"/>
      <c r="XAJ1" s="679"/>
      <c r="XAK1" s="679"/>
      <c r="XAL1" s="679"/>
      <c r="XAM1" s="679"/>
      <c r="XAN1" s="679"/>
      <c r="XAO1" s="679"/>
      <c r="XAP1" s="679"/>
      <c r="XAQ1" s="679"/>
      <c r="XAR1" s="679"/>
      <c r="XAS1" s="679"/>
      <c r="XAT1" s="679"/>
      <c r="XAU1" s="679"/>
      <c r="XAV1" s="679"/>
      <c r="XAW1" s="679"/>
      <c r="XAX1" s="679"/>
      <c r="XAY1" s="679"/>
      <c r="XAZ1" s="679"/>
      <c r="XBA1" s="679"/>
      <c r="XBB1" s="679"/>
      <c r="XBC1" s="679"/>
      <c r="XBD1" s="679"/>
      <c r="XBE1" s="679"/>
      <c r="XBF1" s="679"/>
      <c r="XBG1" s="679"/>
      <c r="XBH1" s="679"/>
      <c r="XBI1" s="679"/>
      <c r="XBJ1" s="679"/>
      <c r="XBK1" s="679"/>
      <c r="XBL1" s="679"/>
      <c r="XBM1" s="679"/>
      <c r="XBN1" s="679"/>
      <c r="XBO1" s="679"/>
      <c r="XBP1" s="679"/>
      <c r="XBQ1" s="679"/>
      <c r="XBR1" s="679"/>
      <c r="XBS1" s="679"/>
      <c r="XBT1" s="679"/>
      <c r="XBU1" s="679"/>
      <c r="XBV1" s="679"/>
      <c r="XBW1" s="679"/>
      <c r="XBX1" s="679"/>
      <c r="XBY1" s="679"/>
      <c r="XBZ1" s="679"/>
      <c r="XCA1" s="679"/>
      <c r="XCB1" s="679"/>
      <c r="XCC1" s="679"/>
      <c r="XCD1" s="679"/>
      <c r="XCE1" s="679"/>
      <c r="XCF1" s="679"/>
      <c r="XCG1" s="679"/>
      <c r="XCH1" s="679"/>
      <c r="XCI1" s="679"/>
      <c r="XCJ1" s="679"/>
      <c r="XCK1" s="679"/>
      <c r="XCL1" s="679"/>
      <c r="XCM1" s="679"/>
      <c r="XCN1" s="679"/>
      <c r="XCO1" s="679"/>
      <c r="XCP1" s="679"/>
      <c r="XCQ1" s="679"/>
      <c r="XCR1" s="679"/>
      <c r="XCS1" s="679"/>
      <c r="XCT1" s="679"/>
      <c r="XCU1" s="679"/>
      <c r="XCV1" s="679"/>
      <c r="XCW1" s="679"/>
      <c r="XCX1" s="679"/>
      <c r="XCY1" s="679"/>
      <c r="XCZ1" s="679"/>
      <c r="XDA1" s="679"/>
      <c r="XDB1" s="679"/>
      <c r="XDC1" s="679"/>
      <c r="XDD1" s="679"/>
      <c r="XDE1" s="679"/>
      <c r="XDF1" s="679"/>
      <c r="XDG1" s="679"/>
      <c r="XDH1" s="679"/>
      <c r="XDI1" s="679"/>
      <c r="XDJ1" s="679"/>
      <c r="XDK1" s="679"/>
      <c r="XDL1" s="679"/>
      <c r="XDM1" s="679"/>
      <c r="XDN1" s="679"/>
      <c r="XDO1" s="679"/>
      <c r="XDP1" s="679"/>
      <c r="XDQ1" s="679"/>
      <c r="XDR1" s="679"/>
      <c r="XDS1" s="679"/>
      <c r="XDT1" s="679"/>
      <c r="XDU1" s="679"/>
      <c r="XDV1" s="679"/>
      <c r="XDW1" s="679"/>
      <c r="XDX1" s="679"/>
      <c r="XDY1" s="679"/>
      <c r="XDZ1" s="679"/>
      <c r="XEA1" s="679"/>
      <c r="XEB1" s="679"/>
      <c r="XEC1" s="679"/>
      <c r="XED1" s="679"/>
      <c r="XEE1" s="679"/>
      <c r="XEF1" s="679"/>
      <c r="XEG1" s="679"/>
      <c r="XEH1" s="679"/>
      <c r="XEI1" s="679"/>
      <c r="XEJ1" s="679"/>
      <c r="XEK1" s="679"/>
      <c r="XEL1" s="679"/>
      <c r="XEM1" s="679"/>
      <c r="XEN1" s="679"/>
      <c r="XEO1" s="679"/>
      <c r="XEP1" s="679"/>
      <c r="XEQ1" s="679"/>
      <c r="XER1" s="679"/>
    </row>
    <row r="2" spans="1:16372" ht="33.75" x14ac:dyDescent="0.3">
      <c r="B2" s="323" t="s">
        <v>400</v>
      </c>
      <c r="C2" s="323"/>
      <c r="E2" s="302"/>
      <c r="F2" s="681"/>
      <c r="G2" s="681"/>
      <c r="H2" s="681"/>
      <c r="I2" s="681"/>
      <c r="J2" s="681"/>
      <c r="K2" s="681"/>
      <c r="L2" s="681"/>
      <c r="M2" s="681"/>
      <c r="N2" s="681"/>
      <c r="O2" s="681"/>
    </row>
    <row r="3" spans="1:16372" s="683" customFormat="1" ht="27" x14ac:dyDescent="0.3">
      <c r="A3" s="302"/>
      <c r="B3" s="370" t="str">
        <f ca="1">MID(CELL("filename",B3),FIND("]",CELL("filename",B3))+1,256)</f>
        <v>Detailed input - HRS</v>
      </c>
      <c r="C3" s="370"/>
      <c r="D3" s="339"/>
      <c r="E3" s="339"/>
    </row>
    <row r="4" spans="1:16372" ht="16.5" x14ac:dyDescent="0.3">
      <c r="B4" s="318"/>
      <c r="C4" s="326"/>
      <c r="D4" s="327"/>
      <c r="E4" s="302"/>
      <c r="F4" s="681"/>
      <c r="G4" s="681"/>
      <c r="H4" s="681"/>
      <c r="I4" s="681"/>
      <c r="J4" s="681"/>
      <c r="K4" s="681"/>
      <c r="L4" s="681"/>
      <c r="M4" s="681"/>
      <c r="N4" s="681"/>
      <c r="O4" s="681"/>
    </row>
    <row r="5" spans="1:16372" ht="16.5" customHeight="1" x14ac:dyDescent="0.3">
      <c r="B5" s="328" t="s">
        <v>411</v>
      </c>
      <c r="D5" s="417" t="s">
        <v>456</v>
      </c>
      <c r="E5" s="545" t="str">
        <f>'Basic input'!C16</f>
        <v>Base case</v>
      </c>
      <c r="F5" s="681"/>
      <c r="G5" s="681"/>
      <c r="H5" s="681"/>
      <c r="I5" s="681"/>
      <c r="J5" s="681"/>
      <c r="K5" s="681"/>
      <c r="L5" s="681"/>
      <c r="M5" s="681"/>
      <c r="N5" s="681"/>
      <c r="O5" s="681"/>
    </row>
    <row r="6" spans="1:16372" ht="16.5" x14ac:dyDescent="0.3">
      <c r="B6" s="318"/>
      <c r="D6" s="327"/>
      <c r="E6" s="302"/>
      <c r="F6" s="681"/>
      <c r="G6" s="681"/>
      <c r="H6" s="681"/>
      <c r="I6" s="681"/>
      <c r="J6" s="681"/>
      <c r="K6" s="681"/>
      <c r="L6" s="681"/>
      <c r="M6" s="681"/>
      <c r="N6" s="681"/>
      <c r="O6" s="681"/>
    </row>
    <row r="7" spans="1:16372" ht="9.9499999999999993" customHeight="1" x14ac:dyDescent="0.3">
      <c r="A7" s="329"/>
      <c r="B7" s="318"/>
      <c r="D7" s="327"/>
      <c r="E7" s="302"/>
      <c r="F7" s="302"/>
      <c r="G7" s="302"/>
      <c r="H7" s="302"/>
      <c r="I7" s="302"/>
      <c r="J7" s="302"/>
      <c r="K7" s="302"/>
      <c r="L7" s="302"/>
      <c r="M7" s="302"/>
      <c r="N7" s="302"/>
      <c r="O7" s="302"/>
    </row>
    <row r="8" spans="1:16372" ht="16.5" x14ac:dyDescent="0.3">
      <c r="A8" s="339"/>
      <c r="B8" s="330" t="s">
        <v>460</v>
      </c>
      <c r="C8" s="331"/>
      <c r="D8" s="332"/>
      <c r="E8" s="331"/>
      <c r="F8" s="331"/>
      <c r="G8" s="331"/>
      <c r="H8" s="331"/>
      <c r="I8" s="331"/>
      <c r="J8" s="331"/>
      <c r="K8" s="331"/>
      <c r="L8" s="331"/>
      <c r="M8" s="331"/>
      <c r="N8" s="331"/>
      <c r="O8" s="331"/>
      <c r="P8" s="679"/>
      <c r="Q8" s="683"/>
      <c r="R8" s="683"/>
    </row>
    <row r="9" spans="1:16372" ht="9.9499999999999993" customHeight="1" x14ac:dyDescent="0.3">
      <c r="A9" s="329"/>
      <c r="B9" s="318"/>
      <c r="D9" s="327"/>
      <c r="E9" s="302"/>
      <c r="F9" s="681"/>
      <c r="G9" s="681"/>
      <c r="H9" s="681"/>
      <c r="I9" s="681"/>
      <c r="J9" s="681"/>
      <c r="K9" s="681"/>
      <c r="L9" s="681"/>
      <c r="M9" s="681"/>
      <c r="N9" s="681"/>
      <c r="O9" s="681"/>
    </row>
    <row r="10" spans="1:16372" ht="16.5" x14ac:dyDescent="0.3">
      <c r="B10" s="339" t="s">
        <v>458</v>
      </c>
      <c r="C10" s="339"/>
      <c r="D10" s="354" t="s">
        <v>72</v>
      </c>
      <c r="E10" s="422">
        <v>0.41499999999999998</v>
      </c>
      <c r="F10" s="801"/>
      <c r="G10" s="801"/>
      <c r="H10" s="801"/>
      <c r="I10" s="801"/>
      <c r="J10" s="801"/>
      <c r="K10" s="801"/>
      <c r="L10" s="801"/>
      <c r="M10" s="801"/>
      <c r="N10" s="801"/>
      <c r="O10" s="801"/>
      <c r="Q10" s="801"/>
      <c r="R10" s="801"/>
    </row>
    <row r="11" spans="1:16372" ht="16.5" x14ac:dyDescent="0.3">
      <c r="B11" s="302" t="s">
        <v>457</v>
      </c>
      <c r="D11" s="354" t="s">
        <v>72</v>
      </c>
      <c r="E11" s="422">
        <v>0.83</v>
      </c>
      <c r="F11" s="756"/>
      <c r="G11" s="756"/>
      <c r="H11" s="756"/>
      <c r="I11" s="756"/>
      <c r="J11" s="756"/>
      <c r="K11" s="756"/>
      <c r="L11" s="756"/>
      <c r="M11" s="756"/>
      <c r="N11" s="756"/>
      <c r="O11" s="756"/>
      <c r="Q11" s="691"/>
    </row>
    <row r="12" spans="1:16372" ht="9.9499999999999993" customHeight="1" x14ac:dyDescent="0.3">
      <c r="A12" s="329"/>
      <c r="B12" s="318"/>
      <c r="D12" s="327"/>
      <c r="E12" s="302"/>
      <c r="F12" s="681"/>
      <c r="G12" s="681"/>
      <c r="H12" s="681"/>
      <c r="I12" s="681"/>
      <c r="J12" s="681"/>
      <c r="K12" s="681"/>
      <c r="L12" s="681"/>
      <c r="M12" s="681"/>
      <c r="N12" s="681"/>
      <c r="O12" s="681"/>
    </row>
    <row r="13" spans="1:16372" ht="16.5" x14ac:dyDescent="0.3">
      <c r="B13" s="330" t="s">
        <v>459</v>
      </c>
      <c r="C13" s="331"/>
      <c r="D13" s="332"/>
      <c r="E13" s="331"/>
      <c r="F13" s="331"/>
      <c r="G13" s="331"/>
      <c r="H13" s="331"/>
      <c r="I13" s="331"/>
      <c r="J13" s="331"/>
      <c r="K13" s="331"/>
      <c r="L13" s="331"/>
      <c r="M13" s="331"/>
      <c r="N13" s="331"/>
      <c r="O13" s="331"/>
      <c r="Q13" s="683"/>
      <c r="R13" s="683"/>
    </row>
    <row r="14" spans="1:16372" ht="9.9499999999999993" customHeight="1" x14ac:dyDescent="0.3">
      <c r="A14" s="329"/>
      <c r="B14" s="318"/>
      <c r="D14" s="327"/>
      <c r="E14" s="302"/>
      <c r="F14" s="681"/>
      <c r="G14" s="681"/>
      <c r="H14" s="681"/>
      <c r="I14" s="681"/>
      <c r="J14" s="681"/>
      <c r="K14" s="681"/>
      <c r="L14" s="681"/>
      <c r="M14" s="681"/>
      <c r="N14" s="681"/>
      <c r="O14" s="681"/>
    </row>
    <row r="15" spans="1:16372" ht="16.5" x14ac:dyDescent="0.3">
      <c r="B15" s="302" t="s">
        <v>153</v>
      </c>
      <c r="D15" s="356" t="s">
        <v>155</v>
      </c>
      <c r="E15" s="423">
        <v>80</v>
      </c>
      <c r="F15" s="756"/>
      <c r="G15" s="756"/>
      <c r="H15" s="756"/>
      <c r="I15" s="756"/>
      <c r="J15" s="756"/>
      <c r="K15" s="756"/>
      <c r="L15" s="756"/>
      <c r="M15" s="756"/>
      <c r="N15" s="756"/>
      <c r="O15" s="756"/>
      <c r="P15" s="688"/>
      <c r="Q15" s="691"/>
    </row>
    <row r="16" spans="1:16372" ht="16.5" x14ac:dyDescent="0.3">
      <c r="B16" s="302" t="s">
        <v>154</v>
      </c>
      <c r="D16" s="356" t="s">
        <v>118</v>
      </c>
      <c r="E16" s="544">
        <v>0.23</v>
      </c>
      <c r="F16" s="756"/>
      <c r="G16" s="756"/>
      <c r="H16" s="756"/>
      <c r="I16" s="756"/>
      <c r="J16" s="756"/>
      <c r="K16" s="756"/>
      <c r="L16" s="756"/>
      <c r="M16" s="756"/>
      <c r="N16" s="756"/>
      <c r="O16" s="756"/>
      <c r="Q16" s="691"/>
    </row>
    <row r="17" spans="1:18" ht="9.9499999999999993" customHeight="1" x14ac:dyDescent="0.3">
      <c r="A17" s="329"/>
      <c r="B17" s="318"/>
      <c r="D17" s="327"/>
      <c r="E17" s="302"/>
      <c r="F17" s="681"/>
      <c r="G17" s="681"/>
      <c r="H17" s="681"/>
      <c r="I17" s="681"/>
      <c r="J17" s="681"/>
      <c r="K17" s="681"/>
      <c r="L17" s="681"/>
      <c r="M17" s="681"/>
      <c r="N17" s="681"/>
      <c r="O17" s="681"/>
    </row>
    <row r="18" spans="1:18" ht="16.5" x14ac:dyDescent="0.3">
      <c r="A18" s="329"/>
      <c r="B18" s="330" t="s">
        <v>461</v>
      </c>
      <c r="C18" s="331"/>
      <c r="D18" s="332"/>
      <c r="E18" s="331"/>
      <c r="F18" s="331"/>
      <c r="G18" s="331"/>
      <c r="H18" s="331"/>
      <c r="I18" s="331"/>
      <c r="J18" s="331"/>
      <c r="K18" s="331"/>
      <c r="L18" s="331"/>
      <c r="M18" s="331"/>
      <c r="N18" s="331"/>
      <c r="O18" s="331"/>
      <c r="P18" s="679"/>
      <c r="Q18" s="683"/>
      <c r="R18" s="683"/>
    </row>
    <row r="19" spans="1:18" ht="9.9499999999999993" customHeight="1" x14ac:dyDescent="0.3">
      <c r="A19" s="329"/>
      <c r="B19" s="318"/>
      <c r="D19" s="327"/>
      <c r="E19" s="302"/>
      <c r="F19" s="681"/>
      <c r="G19" s="681"/>
      <c r="H19" s="681"/>
      <c r="I19" s="681"/>
      <c r="J19" s="681"/>
      <c r="K19" s="681"/>
      <c r="L19" s="681"/>
      <c r="M19" s="681"/>
      <c r="N19" s="681"/>
      <c r="O19" s="681"/>
      <c r="P19" s="688"/>
    </row>
    <row r="20" spans="1:18" ht="16.5" x14ac:dyDescent="0.3">
      <c r="A20" s="329"/>
      <c r="B20" s="339" t="s">
        <v>487</v>
      </c>
      <c r="C20" s="339"/>
      <c r="D20" s="352" t="s">
        <v>118</v>
      </c>
      <c r="E20" s="544">
        <v>0.1</v>
      </c>
      <c r="F20" s="681"/>
      <c r="G20" s="697"/>
      <c r="H20" s="697"/>
      <c r="I20" s="697"/>
      <c r="J20" s="697"/>
      <c r="K20" s="697"/>
      <c r="L20" s="697"/>
      <c r="M20" s="697"/>
      <c r="N20" s="697"/>
      <c r="O20" s="697"/>
      <c r="P20" s="679"/>
    </row>
    <row r="21" spans="1:18" ht="16.5" x14ac:dyDescent="0.3">
      <c r="A21" s="329"/>
      <c r="B21" s="339" t="s">
        <v>488</v>
      </c>
      <c r="C21" s="339"/>
      <c r="D21" s="352" t="s">
        <v>118</v>
      </c>
      <c r="E21" s="544">
        <v>7.0000000000000007E-2</v>
      </c>
      <c r="F21" s="681"/>
      <c r="G21" s="697"/>
      <c r="H21" s="697"/>
      <c r="I21" s="697"/>
      <c r="J21" s="697"/>
      <c r="K21" s="697"/>
      <c r="L21" s="697"/>
      <c r="M21" s="697"/>
      <c r="N21" s="697"/>
      <c r="O21" s="697"/>
      <c r="P21" s="679"/>
    </row>
    <row r="22" spans="1:18" ht="9.9499999999999993" customHeight="1" x14ac:dyDescent="0.3">
      <c r="A22" s="329"/>
      <c r="B22" s="318"/>
      <c r="D22" s="327"/>
      <c r="E22" s="302"/>
      <c r="F22" s="681"/>
      <c r="G22" s="681"/>
      <c r="H22" s="681"/>
      <c r="I22" s="681"/>
      <c r="J22" s="681"/>
      <c r="K22" s="681"/>
      <c r="L22" s="681"/>
      <c r="M22" s="681"/>
      <c r="N22" s="681"/>
      <c r="O22" s="681"/>
      <c r="P22" s="679"/>
    </row>
    <row r="23" spans="1:18" ht="16.5" x14ac:dyDescent="0.3">
      <c r="A23" s="329"/>
      <c r="B23" s="330" t="s">
        <v>462</v>
      </c>
      <c r="C23" s="331"/>
      <c r="D23" s="332"/>
      <c r="E23" s="316">
        <v>2018</v>
      </c>
      <c r="F23" s="316">
        <v>2019</v>
      </c>
      <c r="G23" s="316">
        <v>2020</v>
      </c>
      <c r="H23" s="316">
        <v>2021</v>
      </c>
      <c r="I23" s="316">
        <v>2022</v>
      </c>
      <c r="J23" s="316">
        <v>2023</v>
      </c>
      <c r="K23" s="316">
        <v>2024</v>
      </c>
      <c r="L23" s="316">
        <v>2025</v>
      </c>
      <c r="M23" s="316">
        <v>2026</v>
      </c>
      <c r="N23" s="316">
        <v>2027</v>
      </c>
      <c r="O23" s="316">
        <v>2028</v>
      </c>
      <c r="P23" s="679"/>
      <c r="Q23" s="683"/>
      <c r="R23" s="683"/>
    </row>
    <row r="24" spans="1:18" ht="16.5" x14ac:dyDescent="0.3">
      <c r="A24" s="329"/>
      <c r="B24" s="333"/>
      <c r="C24" s="687"/>
      <c r="D24" s="686"/>
      <c r="E24" s="687"/>
      <c r="F24" s="687"/>
      <c r="G24" s="687"/>
      <c r="H24" s="687"/>
      <c r="I24" s="687"/>
      <c r="J24" s="687"/>
      <c r="K24" s="687"/>
      <c r="L24" s="687"/>
      <c r="M24" s="687"/>
      <c r="N24" s="687"/>
      <c r="O24" s="687"/>
      <c r="P24" s="679"/>
    </row>
    <row r="25" spans="1:18" s="720" customFormat="1" ht="16.5" customHeight="1" x14ac:dyDescent="0.3">
      <c r="A25" s="329"/>
      <c r="B25" s="335" t="str">
        <f>'Basic input'!C44</f>
        <v>Type 1: ~80 kg H2 per day</v>
      </c>
      <c r="C25" s="802"/>
      <c r="D25" s="803"/>
      <c r="E25" s="803"/>
      <c r="F25" s="803"/>
      <c r="G25" s="803"/>
      <c r="H25" s="803"/>
      <c r="I25" s="803"/>
      <c r="J25" s="803"/>
      <c r="K25" s="803"/>
      <c r="L25" s="803"/>
      <c r="M25" s="803"/>
      <c r="N25" s="803"/>
      <c r="O25" s="803"/>
      <c r="P25" s="679"/>
    </row>
    <row r="26" spans="1:18" s="720" customFormat="1" ht="16.5" customHeight="1" x14ac:dyDescent="0.3">
      <c r="A26" s="329"/>
      <c r="B26" s="904" t="s">
        <v>464</v>
      </c>
      <c r="C26" s="351" t="s">
        <v>47</v>
      </c>
      <c r="D26" s="420" t="s">
        <v>36</v>
      </c>
      <c r="E26" s="669">
        <v>505000</v>
      </c>
      <c r="F26" s="669">
        <v>493890</v>
      </c>
      <c r="G26" s="669">
        <v>483024</v>
      </c>
      <c r="H26" s="669">
        <v>472398</v>
      </c>
      <c r="I26" s="669">
        <v>464840</v>
      </c>
      <c r="J26" s="669">
        <v>457402</v>
      </c>
      <c r="K26" s="669">
        <v>450084</v>
      </c>
      <c r="L26" s="669">
        <v>444782</v>
      </c>
      <c r="M26" s="669">
        <v>439543</v>
      </c>
      <c r="N26" s="669">
        <v>434366</v>
      </c>
      <c r="O26" s="669">
        <v>429250</v>
      </c>
      <c r="P26" s="679"/>
    </row>
    <row r="27" spans="1:18" s="720" customFormat="1" ht="16.5" customHeight="1" x14ac:dyDescent="0.3">
      <c r="A27" s="329"/>
      <c r="B27" s="904"/>
      <c r="C27" s="351" t="s">
        <v>46</v>
      </c>
      <c r="D27" s="420" t="s">
        <v>36</v>
      </c>
      <c r="E27" s="669">
        <v>505000</v>
      </c>
      <c r="F27" s="669">
        <v>485810</v>
      </c>
      <c r="G27" s="669">
        <v>467349</v>
      </c>
      <c r="H27" s="669">
        <v>449590</v>
      </c>
      <c r="I27" s="669">
        <v>436192</v>
      </c>
      <c r="J27" s="669">
        <v>423194</v>
      </c>
      <c r="K27" s="669">
        <v>410582</v>
      </c>
      <c r="L27" s="669">
        <v>401034</v>
      </c>
      <c r="M27" s="669">
        <v>391707</v>
      </c>
      <c r="N27" s="669">
        <v>382598</v>
      </c>
      <c r="O27" s="669">
        <v>373700</v>
      </c>
      <c r="P27" s="679"/>
    </row>
    <row r="28" spans="1:18" s="720" customFormat="1" ht="16.5" customHeight="1" x14ac:dyDescent="0.3">
      <c r="A28" s="329"/>
      <c r="B28" s="904"/>
      <c r="C28" s="351" t="s">
        <v>48</v>
      </c>
      <c r="D28" s="420" t="s">
        <v>36</v>
      </c>
      <c r="E28" s="669">
        <v>505000</v>
      </c>
      <c r="F28" s="669">
        <v>468135</v>
      </c>
      <c r="G28" s="669">
        <v>433961</v>
      </c>
      <c r="H28" s="669">
        <v>402282</v>
      </c>
      <c r="I28" s="669">
        <v>375329</v>
      </c>
      <c r="J28" s="669">
        <v>350182</v>
      </c>
      <c r="K28" s="669">
        <v>326720</v>
      </c>
      <c r="L28" s="669">
        <v>306335</v>
      </c>
      <c r="M28" s="669">
        <v>287222</v>
      </c>
      <c r="N28" s="669">
        <v>269302</v>
      </c>
      <c r="O28" s="669">
        <v>252500</v>
      </c>
      <c r="P28" s="679"/>
    </row>
    <row r="29" spans="1:18" s="720" customFormat="1" ht="16.5" customHeight="1" x14ac:dyDescent="0.3">
      <c r="A29" s="329"/>
      <c r="B29" s="904"/>
      <c r="C29" s="351" t="s">
        <v>61</v>
      </c>
      <c r="D29" s="420" t="s">
        <v>36</v>
      </c>
      <c r="E29" s="668"/>
      <c r="F29" s="668"/>
      <c r="G29" s="668"/>
      <c r="H29" s="668"/>
      <c r="I29" s="668"/>
      <c r="J29" s="668"/>
      <c r="K29" s="668"/>
      <c r="L29" s="668"/>
      <c r="M29" s="668"/>
      <c r="N29" s="668"/>
      <c r="O29" s="668"/>
      <c r="P29" s="679"/>
    </row>
    <row r="30" spans="1:18" s="720" customFormat="1" ht="16.5" customHeight="1" x14ac:dyDescent="0.3">
      <c r="A30" s="302"/>
      <c r="B30" s="802"/>
      <c r="C30" s="802"/>
      <c r="D30" s="804"/>
      <c r="E30" s="803"/>
      <c r="F30" s="803"/>
      <c r="G30" s="803"/>
      <c r="H30" s="803"/>
      <c r="I30" s="803"/>
      <c r="J30" s="803"/>
      <c r="K30" s="803"/>
      <c r="L30" s="803"/>
      <c r="M30" s="803"/>
      <c r="N30" s="803"/>
      <c r="O30" s="803"/>
      <c r="P30" s="679"/>
    </row>
    <row r="31" spans="1:18" s="720" customFormat="1" ht="16.5" customHeight="1" x14ac:dyDescent="0.3">
      <c r="A31" s="329"/>
      <c r="B31" s="904" t="s">
        <v>209</v>
      </c>
      <c r="C31" s="351" t="s">
        <v>46</v>
      </c>
      <c r="D31" s="420" t="s">
        <v>36</v>
      </c>
      <c r="E31" s="669">
        <v>300000</v>
      </c>
      <c r="F31" s="669">
        <v>300000</v>
      </c>
      <c r="G31" s="669">
        <v>300000</v>
      </c>
      <c r="H31" s="669">
        <v>300000</v>
      </c>
      <c r="I31" s="669">
        <v>300000</v>
      </c>
      <c r="J31" s="669">
        <v>300000</v>
      </c>
      <c r="K31" s="669">
        <v>300000</v>
      </c>
      <c r="L31" s="669">
        <v>300000</v>
      </c>
      <c r="M31" s="669">
        <v>300000</v>
      </c>
      <c r="N31" s="669">
        <v>300000</v>
      </c>
      <c r="O31" s="669">
        <v>300000</v>
      </c>
      <c r="P31" s="679"/>
    </row>
    <row r="32" spans="1:18" s="720" customFormat="1" ht="16.5" customHeight="1" x14ac:dyDescent="0.3">
      <c r="A32" s="336"/>
      <c r="B32" s="904"/>
      <c r="C32" s="351" t="s">
        <v>61</v>
      </c>
      <c r="D32" s="420" t="s">
        <v>36</v>
      </c>
      <c r="E32" s="668"/>
      <c r="F32" s="668"/>
      <c r="G32" s="668"/>
      <c r="H32" s="668"/>
      <c r="I32" s="668"/>
      <c r="J32" s="668"/>
      <c r="K32" s="668"/>
      <c r="L32" s="668"/>
      <c r="M32" s="668"/>
      <c r="N32" s="668"/>
      <c r="O32" s="668"/>
      <c r="P32" s="688"/>
    </row>
    <row r="33" spans="1:16" s="720" customFormat="1" ht="16.5" customHeight="1" x14ac:dyDescent="0.3">
      <c r="A33" s="318"/>
      <c r="B33" s="802"/>
      <c r="C33" s="802"/>
      <c r="D33" s="804"/>
      <c r="E33" s="803"/>
      <c r="F33" s="803"/>
      <c r="G33" s="803"/>
      <c r="H33" s="803"/>
      <c r="I33" s="803"/>
      <c r="J33" s="803"/>
      <c r="K33" s="803"/>
      <c r="L33" s="803"/>
      <c r="M33" s="803"/>
      <c r="N33" s="803"/>
      <c r="O33" s="803"/>
      <c r="P33" s="679"/>
    </row>
    <row r="34" spans="1:16" s="720" customFormat="1" ht="16.5" customHeight="1" x14ac:dyDescent="0.3">
      <c r="A34" s="302"/>
      <c r="B34" s="802"/>
      <c r="C34" s="802"/>
      <c r="D34" s="804"/>
      <c r="E34" s="803"/>
      <c r="F34" s="803"/>
      <c r="G34" s="803"/>
      <c r="H34" s="803"/>
      <c r="I34" s="803"/>
      <c r="J34" s="803"/>
      <c r="K34" s="803"/>
      <c r="L34" s="803"/>
      <c r="M34" s="803"/>
      <c r="N34" s="803"/>
      <c r="O34" s="803"/>
      <c r="P34" s="697"/>
    </row>
    <row r="35" spans="1:16" s="720" customFormat="1" ht="16.5" customHeight="1" x14ac:dyDescent="0.3">
      <c r="A35" s="302"/>
      <c r="B35" s="335" t="str">
        <f>'Basic input'!C45</f>
        <v>Type 2: ~212 kg H2 per day</v>
      </c>
      <c r="C35" s="418"/>
      <c r="D35" s="421"/>
      <c r="E35" s="419"/>
      <c r="F35" s="419"/>
      <c r="G35" s="419"/>
      <c r="H35" s="419"/>
      <c r="I35" s="419"/>
      <c r="J35" s="419"/>
      <c r="K35" s="419"/>
      <c r="L35" s="419"/>
      <c r="M35" s="419"/>
      <c r="N35" s="419"/>
      <c r="O35" s="419"/>
      <c r="P35" s="691"/>
    </row>
    <row r="36" spans="1:16" s="720" customFormat="1" ht="16.5" customHeight="1" x14ac:dyDescent="0.3">
      <c r="A36" s="302"/>
      <c r="B36" s="904" t="s">
        <v>464</v>
      </c>
      <c r="C36" s="351" t="s">
        <v>47</v>
      </c>
      <c r="D36" s="420" t="s">
        <v>36</v>
      </c>
      <c r="E36" s="669">
        <v>840000</v>
      </c>
      <c r="F36" s="669">
        <v>821520</v>
      </c>
      <c r="G36" s="669">
        <v>803447</v>
      </c>
      <c r="H36" s="669">
        <v>785771</v>
      </c>
      <c r="I36" s="669">
        <v>773198</v>
      </c>
      <c r="J36" s="669">
        <v>760827</v>
      </c>
      <c r="K36" s="669">
        <v>748654</v>
      </c>
      <c r="L36" s="669">
        <v>739836</v>
      </c>
      <c r="M36" s="669">
        <v>731122</v>
      </c>
      <c r="N36" s="669">
        <v>722510</v>
      </c>
      <c r="O36" s="669">
        <v>714000</v>
      </c>
      <c r="P36" s="681"/>
    </row>
    <row r="37" spans="1:16" s="720" customFormat="1" ht="16.5" customHeight="1" x14ac:dyDescent="0.3">
      <c r="A37" s="336"/>
      <c r="B37" s="904"/>
      <c r="C37" s="351" t="s">
        <v>46</v>
      </c>
      <c r="D37" s="420" t="s">
        <v>36</v>
      </c>
      <c r="E37" s="669">
        <v>840000</v>
      </c>
      <c r="F37" s="669">
        <v>808080</v>
      </c>
      <c r="G37" s="669">
        <v>777373</v>
      </c>
      <c r="H37" s="669">
        <v>747833</v>
      </c>
      <c r="I37" s="669">
        <v>725547</v>
      </c>
      <c r="J37" s="669">
        <v>703926</v>
      </c>
      <c r="K37" s="669">
        <v>682949</v>
      </c>
      <c r="L37" s="669">
        <v>667066</v>
      </c>
      <c r="M37" s="669">
        <v>651553</v>
      </c>
      <c r="N37" s="669">
        <v>636400</v>
      </c>
      <c r="O37" s="669">
        <v>621600</v>
      </c>
      <c r="P37" s="681"/>
    </row>
    <row r="38" spans="1:16" s="720" customFormat="1" ht="16.5" customHeight="1" x14ac:dyDescent="0.3">
      <c r="A38" s="302"/>
      <c r="B38" s="904"/>
      <c r="C38" s="351" t="s">
        <v>48</v>
      </c>
      <c r="D38" s="420" t="s">
        <v>36</v>
      </c>
      <c r="E38" s="669">
        <v>840000</v>
      </c>
      <c r="F38" s="669">
        <v>778680</v>
      </c>
      <c r="G38" s="669">
        <v>721836</v>
      </c>
      <c r="H38" s="669">
        <v>669142</v>
      </c>
      <c r="I38" s="669">
        <v>624310</v>
      </c>
      <c r="J38" s="669">
        <v>582481</v>
      </c>
      <c r="K38" s="669">
        <v>543455</v>
      </c>
      <c r="L38" s="669">
        <v>509548</v>
      </c>
      <c r="M38" s="669">
        <v>477756</v>
      </c>
      <c r="N38" s="669">
        <v>447948</v>
      </c>
      <c r="O38" s="669">
        <v>420000</v>
      </c>
      <c r="P38" s="681"/>
    </row>
    <row r="39" spans="1:16" s="720" customFormat="1" ht="16.5" customHeight="1" x14ac:dyDescent="0.3">
      <c r="A39" s="336"/>
      <c r="B39" s="904"/>
      <c r="C39" s="351" t="s">
        <v>61</v>
      </c>
      <c r="D39" s="420" t="s">
        <v>36</v>
      </c>
      <c r="E39" s="668"/>
      <c r="F39" s="668"/>
      <c r="G39" s="668"/>
      <c r="H39" s="668"/>
      <c r="I39" s="668"/>
      <c r="J39" s="668"/>
      <c r="K39" s="668"/>
      <c r="L39" s="668"/>
      <c r="M39" s="668"/>
      <c r="N39" s="668"/>
      <c r="O39" s="668"/>
      <c r="P39" s="697"/>
    </row>
    <row r="40" spans="1:16" s="720" customFormat="1" ht="16.5" customHeight="1" x14ac:dyDescent="0.3">
      <c r="A40" s="336"/>
      <c r="B40" s="802"/>
      <c r="C40" s="802"/>
      <c r="D40" s="804"/>
      <c r="E40" s="803"/>
      <c r="F40" s="803"/>
      <c r="G40" s="803"/>
      <c r="H40" s="803"/>
      <c r="I40" s="803"/>
      <c r="J40" s="803"/>
      <c r="K40" s="803"/>
      <c r="L40" s="803"/>
      <c r="M40" s="803"/>
      <c r="N40" s="803"/>
      <c r="O40" s="803"/>
      <c r="P40" s="688"/>
    </row>
    <row r="41" spans="1:16" s="720" customFormat="1" ht="16.5" customHeight="1" x14ac:dyDescent="0.3">
      <c r="A41" s="336"/>
      <c r="B41" s="904" t="s">
        <v>209</v>
      </c>
      <c r="C41" s="351" t="s">
        <v>46</v>
      </c>
      <c r="D41" s="420" t="s">
        <v>36</v>
      </c>
      <c r="E41" s="669">
        <v>350000</v>
      </c>
      <c r="F41" s="669">
        <v>350000</v>
      </c>
      <c r="G41" s="669">
        <v>350000</v>
      </c>
      <c r="H41" s="669">
        <v>350000</v>
      </c>
      <c r="I41" s="669">
        <v>350000</v>
      </c>
      <c r="J41" s="669">
        <v>350000</v>
      </c>
      <c r="K41" s="669">
        <v>350000</v>
      </c>
      <c r="L41" s="669">
        <v>350000</v>
      </c>
      <c r="M41" s="669">
        <v>350000</v>
      </c>
      <c r="N41" s="669">
        <v>350000</v>
      </c>
      <c r="O41" s="669">
        <v>350000</v>
      </c>
      <c r="P41" s="697"/>
    </row>
    <row r="42" spans="1:16" s="720" customFormat="1" ht="16.5" customHeight="1" x14ac:dyDescent="0.3">
      <c r="A42" s="336"/>
      <c r="B42" s="904"/>
      <c r="C42" s="351" t="s">
        <v>61</v>
      </c>
      <c r="D42" s="420" t="s">
        <v>36</v>
      </c>
      <c r="E42" s="668"/>
      <c r="F42" s="668"/>
      <c r="G42" s="668"/>
      <c r="H42" s="668"/>
      <c r="I42" s="668"/>
      <c r="J42" s="668"/>
      <c r="K42" s="668"/>
      <c r="L42" s="668"/>
      <c r="M42" s="668"/>
      <c r="N42" s="668"/>
      <c r="O42" s="668"/>
      <c r="P42" s="697"/>
    </row>
    <row r="43" spans="1:16" ht="16.5" customHeight="1" x14ac:dyDescent="0.3">
      <c r="A43" s="336"/>
      <c r="P43" s="697"/>
    </row>
    <row r="44" spans="1:16" ht="16.5" customHeight="1" x14ac:dyDescent="0.3">
      <c r="A44" s="336"/>
      <c r="C44" s="805"/>
      <c r="D44" s="729"/>
      <c r="E44" s="806"/>
      <c r="F44" s="807"/>
      <c r="G44" s="807"/>
      <c r="H44" s="807"/>
      <c r="I44" s="807"/>
      <c r="J44" s="807"/>
      <c r="K44" s="807"/>
      <c r="L44" s="807"/>
      <c r="M44" s="807"/>
      <c r="N44" s="807"/>
      <c r="O44" s="807"/>
      <c r="P44" s="807"/>
    </row>
    <row r="45" spans="1:16" s="720" customFormat="1" ht="16.5" customHeight="1" x14ac:dyDescent="0.3">
      <c r="A45" s="336"/>
      <c r="B45" s="335" t="str">
        <f>'Basic input'!C46</f>
        <v>Type 3: ~420 kg H2 per day</v>
      </c>
      <c r="C45" s="805"/>
      <c r="D45" s="729"/>
      <c r="E45" s="806"/>
      <c r="F45" s="807"/>
      <c r="G45" s="807"/>
      <c r="H45" s="807"/>
      <c r="I45" s="807"/>
      <c r="J45" s="807"/>
      <c r="K45" s="807"/>
      <c r="L45" s="807"/>
      <c r="M45" s="807"/>
      <c r="N45" s="807"/>
      <c r="O45" s="807"/>
      <c r="P45" s="807"/>
    </row>
    <row r="46" spans="1:16" s="720" customFormat="1" ht="16.5" customHeight="1" x14ac:dyDescent="0.3">
      <c r="A46" s="336"/>
      <c r="B46" s="904" t="s">
        <v>464</v>
      </c>
      <c r="C46" s="351" t="s">
        <v>47</v>
      </c>
      <c r="D46" s="420" t="s">
        <v>36</v>
      </c>
      <c r="E46" s="669">
        <v>1270000</v>
      </c>
      <c r="F46" s="669">
        <v>1242060</v>
      </c>
      <c r="G46" s="669">
        <v>1214735</v>
      </c>
      <c r="H46" s="669">
        <v>1188011</v>
      </c>
      <c r="I46" s="669">
        <v>1169002</v>
      </c>
      <c r="J46" s="669">
        <v>1150298</v>
      </c>
      <c r="K46" s="669">
        <v>1131894</v>
      </c>
      <c r="L46" s="669">
        <v>1118561</v>
      </c>
      <c r="M46" s="669">
        <v>1105386</v>
      </c>
      <c r="N46" s="669">
        <v>1092367</v>
      </c>
      <c r="O46" s="669">
        <v>1079500</v>
      </c>
      <c r="P46" s="697"/>
    </row>
    <row r="47" spans="1:16" s="720" customFormat="1" ht="16.5" customHeight="1" x14ac:dyDescent="0.3">
      <c r="A47" s="336"/>
      <c r="B47" s="904"/>
      <c r="C47" s="351" t="s">
        <v>46</v>
      </c>
      <c r="D47" s="420" t="s">
        <v>36</v>
      </c>
      <c r="E47" s="669">
        <v>1270000</v>
      </c>
      <c r="F47" s="669">
        <v>1221740</v>
      </c>
      <c r="G47" s="669">
        <v>1175314</v>
      </c>
      <c r="H47" s="669">
        <v>1130652</v>
      </c>
      <c r="I47" s="669">
        <v>1096959</v>
      </c>
      <c r="J47" s="669">
        <v>1064269</v>
      </c>
      <c r="K47" s="669">
        <v>1032554</v>
      </c>
      <c r="L47" s="669">
        <v>1008541</v>
      </c>
      <c r="M47" s="669">
        <v>985086</v>
      </c>
      <c r="N47" s="669">
        <v>962177</v>
      </c>
      <c r="O47" s="669">
        <v>939800</v>
      </c>
      <c r="P47" s="697"/>
    </row>
    <row r="48" spans="1:16" s="720" customFormat="1" ht="16.5" customHeight="1" x14ac:dyDescent="0.3">
      <c r="A48" s="336"/>
      <c r="B48" s="904"/>
      <c r="C48" s="351" t="s">
        <v>48</v>
      </c>
      <c r="D48" s="420" t="s">
        <v>36</v>
      </c>
      <c r="E48" s="669">
        <v>1270000</v>
      </c>
      <c r="F48" s="669">
        <v>1177290</v>
      </c>
      <c r="G48" s="669">
        <v>1091348</v>
      </c>
      <c r="H48" s="669">
        <v>1011679</v>
      </c>
      <c r="I48" s="669">
        <v>943897</v>
      </c>
      <c r="J48" s="669">
        <v>880656</v>
      </c>
      <c r="K48" s="669">
        <v>821652</v>
      </c>
      <c r="L48" s="669">
        <v>770388</v>
      </c>
      <c r="M48" s="669">
        <v>722322</v>
      </c>
      <c r="N48" s="669">
        <v>677255</v>
      </c>
      <c r="O48" s="669">
        <v>635000</v>
      </c>
      <c r="P48" s="697"/>
    </row>
    <row r="49" spans="1:16" s="720" customFormat="1" ht="16.5" customHeight="1" x14ac:dyDescent="0.3">
      <c r="A49" s="336"/>
      <c r="B49" s="904"/>
      <c r="C49" s="351" t="s">
        <v>61</v>
      </c>
      <c r="D49" s="420" t="s">
        <v>36</v>
      </c>
      <c r="E49" s="668"/>
      <c r="F49" s="668"/>
      <c r="G49" s="668"/>
      <c r="H49" s="668"/>
      <c r="I49" s="668"/>
      <c r="J49" s="668"/>
      <c r="K49" s="668"/>
      <c r="L49" s="668"/>
      <c r="M49" s="668"/>
      <c r="N49" s="668"/>
      <c r="O49" s="668"/>
      <c r="P49" s="697"/>
    </row>
    <row r="50" spans="1:16" s="720" customFormat="1" ht="16.5" customHeight="1" x14ac:dyDescent="0.3">
      <c r="A50" s="336"/>
      <c r="B50" s="802"/>
      <c r="C50" s="802"/>
      <c r="D50" s="804"/>
      <c r="E50" s="803"/>
      <c r="F50" s="803"/>
      <c r="G50" s="803"/>
      <c r="H50" s="803"/>
      <c r="I50" s="803"/>
      <c r="J50" s="803"/>
      <c r="K50" s="803"/>
      <c r="L50" s="803"/>
      <c r="M50" s="803"/>
      <c r="N50" s="803"/>
      <c r="O50" s="803"/>
      <c r="P50" s="697"/>
    </row>
    <row r="51" spans="1:16" s="720" customFormat="1" ht="16.5" customHeight="1" x14ac:dyDescent="0.3">
      <c r="A51" s="336"/>
      <c r="B51" s="904" t="s">
        <v>209</v>
      </c>
      <c r="C51" s="351" t="s">
        <v>46</v>
      </c>
      <c r="D51" s="420" t="s">
        <v>36</v>
      </c>
      <c r="E51" s="669">
        <v>400000</v>
      </c>
      <c r="F51" s="669">
        <v>400000</v>
      </c>
      <c r="G51" s="669">
        <v>400000</v>
      </c>
      <c r="H51" s="669">
        <v>400000</v>
      </c>
      <c r="I51" s="669">
        <v>400000</v>
      </c>
      <c r="J51" s="669">
        <v>400000</v>
      </c>
      <c r="K51" s="669">
        <v>400000</v>
      </c>
      <c r="L51" s="669">
        <v>400000</v>
      </c>
      <c r="M51" s="669">
        <v>400000</v>
      </c>
      <c r="N51" s="669">
        <v>400000</v>
      </c>
      <c r="O51" s="669">
        <v>400000</v>
      </c>
      <c r="P51" s="697"/>
    </row>
    <row r="52" spans="1:16" s="720" customFormat="1" ht="16.5" customHeight="1" x14ac:dyDescent="0.3">
      <c r="A52" s="336"/>
      <c r="B52" s="904"/>
      <c r="C52" s="351" t="s">
        <v>61</v>
      </c>
      <c r="D52" s="420" t="s">
        <v>36</v>
      </c>
      <c r="E52" s="668"/>
      <c r="F52" s="668"/>
      <c r="G52" s="668"/>
      <c r="H52" s="668"/>
      <c r="I52" s="668"/>
      <c r="J52" s="668"/>
      <c r="K52" s="668"/>
      <c r="L52" s="668"/>
      <c r="M52" s="668"/>
      <c r="N52" s="668"/>
      <c r="O52" s="668"/>
      <c r="P52" s="697"/>
    </row>
    <row r="53" spans="1:16" ht="16.5" customHeight="1" x14ac:dyDescent="0.3">
      <c r="B53" s="805"/>
      <c r="C53" s="729"/>
      <c r="D53" s="806"/>
      <c r="E53" s="807"/>
      <c r="F53" s="807"/>
      <c r="G53" s="807"/>
      <c r="H53" s="807"/>
      <c r="I53" s="807"/>
      <c r="J53" s="807"/>
      <c r="K53" s="807"/>
      <c r="L53" s="807"/>
      <c r="M53" s="807"/>
      <c r="N53" s="807"/>
      <c r="O53" s="807"/>
      <c r="P53" s="697"/>
    </row>
    <row r="54" spans="1:16" ht="16.5" customHeight="1" x14ac:dyDescent="0.3">
      <c r="B54" s="805"/>
      <c r="C54" s="729"/>
      <c r="D54" s="806"/>
      <c r="E54" s="807"/>
      <c r="F54" s="807"/>
      <c r="G54" s="807"/>
      <c r="H54" s="807"/>
      <c r="I54" s="807"/>
      <c r="J54" s="807"/>
      <c r="K54" s="807"/>
      <c r="L54" s="807"/>
      <c r="M54" s="807"/>
      <c r="N54" s="807"/>
      <c r="O54" s="807"/>
      <c r="P54" s="697"/>
    </row>
    <row r="55" spans="1:16" s="720" customFormat="1" ht="16.5" customHeight="1" x14ac:dyDescent="0.3">
      <c r="A55" s="302"/>
      <c r="B55" s="335" t="str">
        <f>'Basic input'!C47</f>
        <v>Type 4: ~1,000 kg H2 per day</v>
      </c>
      <c r="C55" s="802"/>
      <c r="D55" s="804"/>
      <c r="E55" s="808"/>
      <c r="F55" s="808"/>
      <c r="G55" s="808"/>
      <c r="H55" s="808"/>
      <c r="I55" s="808"/>
      <c r="J55" s="808"/>
      <c r="K55" s="808"/>
      <c r="L55" s="808"/>
      <c r="M55" s="808"/>
      <c r="N55" s="808"/>
      <c r="O55" s="808"/>
      <c r="P55" s="688"/>
    </row>
    <row r="56" spans="1:16" s="720" customFormat="1" ht="16.5" customHeight="1" x14ac:dyDescent="0.3">
      <c r="A56" s="302"/>
      <c r="B56" s="904" t="s">
        <v>464</v>
      </c>
      <c r="C56" s="351" t="s">
        <v>47</v>
      </c>
      <c r="D56" s="420" t="s">
        <v>36</v>
      </c>
      <c r="E56" s="669">
        <v>2250000</v>
      </c>
      <c r="F56" s="669">
        <v>2200500</v>
      </c>
      <c r="G56" s="669">
        <v>2152089</v>
      </c>
      <c r="H56" s="669">
        <v>2104743</v>
      </c>
      <c r="I56" s="669">
        <v>2071067</v>
      </c>
      <c r="J56" s="669">
        <v>2037930</v>
      </c>
      <c r="K56" s="669">
        <v>2005323</v>
      </c>
      <c r="L56" s="669">
        <v>1981703</v>
      </c>
      <c r="M56" s="669">
        <v>1958362</v>
      </c>
      <c r="N56" s="669">
        <v>1935295</v>
      </c>
      <c r="O56" s="669">
        <v>1912500</v>
      </c>
      <c r="P56" s="681"/>
    </row>
    <row r="57" spans="1:16" s="720" customFormat="1" ht="16.5" customHeight="1" x14ac:dyDescent="0.3">
      <c r="A57" s="302"/>
      <c r="B57" s="904"/>
      <c r="C57" s="351" t="s">
        <v>46</v>
      </c>
      <c r="D57" s="420" t="s">
        <v>36</v>
      </c>
      <c r="E57" s="669">
        <v>2250000</v>
      </c>
      <c r="F57" s="669">
        <v>2164500</v>
      </c>
      <c r="G57" s="669">
        <v>2082249</v>
      </c>
      <c r="H57" s="669">
        <v>2003124</v>
      </c>
      <c r="I57" s="669">
        <v>1943430</v>
      </c>
      <c r="J57" s="669">
        <v>1885516</v>
      </c>
      <c r="K57" s="669">
        <v>1829328</v>
      </c>
      <c r="L57" s="669">
        <v>1786785</v>
      </c>
      <c r="M57" s="669">
        <v>1745231</v>
      </c>
      <c r="N57" s="669">
        <v>1704643</v>
      </c>
      <c r="O57" s="669">
        <v>1665000</v>
      </c>
      <c r="P57" s="681"/>
    </row>
    <row r="58" spans="1:16" s="720" customFormat="1" ht="16.5" customHeight="1" x14ac:dyDescent="0.3">
      <c r="A58" s="302"/>
      <c r="B58" s="904"/>
      <c r="C58" s="351" t="s">
        <v>48</v>
      </c>
      <c r="D58" s="420" t="s">
        <v>36</v>
      </c>
      <c r="E58" s="669">
        <v>2250000</v>
      </c>
      <c r="F58" s="669">
        <v>2085750</v>
      </c>
      <c r="G58" s="669">
        <v>1933490</v>
      </c>
      <c r="H58" s="669">
        <v>1792345</v>
      </c>
      <c r="I58" s="669">
        <v>1672258</v>
      </c>
      <c r="J58" s="669">
        <v>1560217</v>
      </c>
      <c r="K58" s="669">
        <v>1455682</v>
      </c>
      <c r="L58" s="669">
        <v>1364860</v>
      </c>
      <c r="M58" s="669">
        <v>1279704</v>
      </c>
      <c r="N58" s="669">
        <v>1199861</v>
      </c>
      <c r="O58" s="669">
        <v>1125000</v>
      </c>
      <c r="P58" s="681"/>
    </row>
    <row r="59" spans="1:16" s="720" customFormat="1" ht="16.5" customHeight="1" x14ac:dyDescent="0.3">
      <c r="A59" s="302"/>
      <c r="B59" s="904"/>
      <c r="C59" s="351" t="s">
        <v>61</v>
      </c>
      <c r="D59" s="420" t="s">
        <v>36</v>
      </c>
      <c r="E59" s="668"/>
      <c r="F59" s="668"/>
      <c r="G59" s="668"/>
      <c r="H59" s="668"/>
      <c r="I59" s="668"/>
      <c r="J59" s="668"/>
      <c r="K59" s="668"/>
      <c r="L59" s="668"/>
      <c r="M59" s="668"/>
      <c r="N59" s="668"/>
      <c r="O59" s="668"/>
      <c r="P59" s="727"/>
    </row>
    <row r="60" spans="1:16" s="720" customFormat="1" ht="16.5" customHeight="1" x14ac:dyDescent="0.3">
      <c r="A60" s="302"/>
      <c r="B60" s="802"/>
      <c r="C60" s="802"/>
      <c r="D60" s="804"/>
      <c r="E60" s="803"/>
      <c r="F60" s="803"/>
      <c r="G60" s="803"/>
      <c r="H60" s="803"/>
      <c r="I60" s="803"/>
      <c r="J60" s="803"/>
      <c r="K60" s="803"/>
      <c r="L60" s="803"/>
      <c r="M60" s="803"/>
      <c r="N60" s="803"/>
      <c r="O60" s="803"/>
      <c r="P60" s="681"/>
    </row>
    <row r="61" spans="1:16" s="720" customFormat="1" ht="16.5" customHeight="1" x14ac:dyDescent="0.3">
      <c r="A61" s="302"/>
      <c r="B61" s="904" t="s">
        <v>209</v>
      </c>
      <c r="C61" s="351" t="s">
        <v>46</v>
      </c>
      <c r="D61" s="420" t="s">
        <v>36</v>
      </c>
      <c r="E61" s="669">
        <v>400000</v>
      </c>
      <c r="F61" s="669">
        <v>400000</v>
      </c>
      <c r="G61" s="669">
        <v>400000</v>
      </c>
      <c r="H61" s="669">
        <v>400000</v>
      </c>
      <c r="I61" s="669">
        <v>400000</v>
      </c>
      <c r="J61" s="669">
        <v>400000</v>
      </c>
      <c r="K61" s="669">
        <v>400000</v>
      </c>
      <c r="L61" s="669">
        <v>400000</v>
      </c>
      <c r="M61" s="669">
        <v>400000</v>
      </c>
      <c r="N61" s="669">
        <v>400000</v>
      </c>
      <c r="O61" s="669">
        <v>400000</v>
      </c>
      <c r="P61" s="681"/>
    </row>
    <row r="62" spans="1:16" s="720" customFormat="1" ht="16.5" customHeight="1" x14ac:dyDescent="0.3">
      <c r="A62" s="302"/>
      <c r="B62" s="904"/>
      <c r="C62" s="351" t="s">
        <v>61</v>
      </c>
      <c r="D62" s="420" t="s">
        <v>36</v>
      </c>
      <c r="E62" s="668"/>
      <c r="F62" s="668"/>
      <c r="G62" s="668"/>
      <c r="H62" s="668"/>
      <c r="I62" s="668"/>
      <c r="J62" s="668"/>
      <c r="K62" s="668"/>
      <c r="L62" s="668"/>
      <c r="M62" s="668"/>
      <c r="N62" s="668"/>
      <c r="O62" s="668"/>
      <c r="P62" s="681"/>
    </row>
    <row r="63" spans="1:16" s="720" customFormat="1" ht="16.5" customHeight="1" x14ac:dyDescent="0.3">
      <c r="A63" s="302"/>
      <c r="B63" s="802"/>
      <c r="C63" s="802"/>
      <c r="D63" s="803"/>
      <c r="E63" s="803"/>
      <c r="F63" s="803"/>
      <c r="G63" s="803"/>
      <c r="H63" s="803"/>
      <c r="I63" s="803"/>
      <c r="J63" s="803"/>
      <c r="K63" s="803"/>
      <c r="L63" s="803"/>
      <c r="M63" s="803"/>
      <c r="N63" s="803"/>
      <c r="O63" s="803"/>
      <c r="P63" s="681"/>
    </row>
    <row r="64" spans="1:16" s="720" customFormat="1" ht="16.5" customHeight="1" x14ac:dyDescent="0.3">
      <c r="A64" s="302"/>
      <c r="B64" s="802"/>
      <c r="C64" s="802"/>
      <c r="D64" s="803"/>
      <c r="E64" s="809"/>
      <c r="F64" s="809"/>
      <c r="G64" s="809"/>
      <c r="H64" s="809"/>
      <c r="I64" s="809"/>
      <c r="J64" s="809"/>
      <c r="K64" s="809"/>
      <c r="L64" s="809"/>
      <c r="M64" s="809"/>
      <c r="N64" s="809"/>
      <c r="O64" s="809"/>
      <c r="P64" s="681"/>
    </row>
    <row r="65" spans="1:18" ht="16.5" x14ac:dyDescent="0.3">
      <c r="B65" s="330" t="s">
        <v>463</v>
      </c>
      <c r="C65" s="331"/>
      <c r="D65" s="332"/>
      <c r="E65" s="316">
        <v>2018</v>
      </c>
      <c r="F65" s="316">
        <v>2019</v>
      </c>
      <c r="G65" s="316">
        <v>2020</v>
      </c>
      <c r="H65" s="316">
        <v>2021</v>
      </c>
      <c r="I65" s="316">
        <v>2022</v>
      </c>
      <c r="J65" s="316">
        <v>2023</v>
      </c>
      <c r="K65" s="316">
        <v>2024</v>
      </c>
      <c r="L65" s="316">
        <v>2025</v>
      </c>
      <c r="M65" s="316">
        <v>2026</v>
      </c>
      <c r="N65" s="316">
        <v>2027</v>
      </c>
      <c r="O65" s="316">
        <v>2028</v>
      </c>
      <c r="Q65" s="683"/>
      <c r="R65" s="683"/>
    </row>
    <row r="66" spans="1:18" ht="16.5" x14ac:dyDescent="0.3">
      <c r="B66" s="687"/>
      <c r="C66" s="687"/>
      <c r="D66" s="686"/>
      <c r="E66" s="687"/>
      <c r="F66" s="687"/>
      <c r="G66" s="687"/>
      <c r="H66" s="687"/>
      <c r="I66" s="687"/>
      <c r="J66" s="687"/>
      <c r="K66" s="687"/>
      <c r="L66" s="687"/>
      <c r="M66" s="687"/>
      <c r="N66" s="687"/>
      <c r="O66" s="687"/>
    </row>
    <row r="67" spans="1:18" s="720" customFormat="1" ht="16.5" customHeight="1" x14ac:dyDescent="0.3">
      <c r="A67" s="302"/>
      <c r="B67" s="335" t="str">
        <f>'Basic input'!C49</f>
        <v>Type 5: ~200 kg H2 per day</v>
      </c>
      <c r="C67" s="802"/>
      <c r="D67" s="803"/>
      <c r="E67" s="803"/>
      <c r="F67" s="810"/>
      <c r="G67" s="810"/>
      <c r="H67" s="810"/>
      <c r="I67" s="803"/>
      <c r="J67" s="803"/>
      <c r="K67" s="803"/>
      <c r="L67" s="803"/>
      <c r="M67" s="803"/>
      <c r="N67" s="803"/>
      <c r="O67" s="803"/>
      <c r="P67" s="681"/>
    </row>
    <row r="68" spans="1:18" s="720" customFormat="1" ht="16.5" customHeight="1" x14ac:dyDescent="0.3">
      <c r="A68" s="302"/>
      <c r="B68" s="904" t="s">
        <v>464</v>
      </c>
      <c r="C68" s="351" t="s">
        <v>47</v>
      </c>
      <c r="D68" s="420" t="s">
        <v>36</v>
      </c>
      <c r="E68" s="831">
        <v>950000</v>
      </c>
      <c r="F68" s="831">
        <v>929100</v>
      </c>
      <c r="G68" s="831">
        <v>908659.8</v>
      </c>
      <c r="H68" s="831">
        <v>888669.2844</v>
      </c>
      <c r="I68" s="831">
        <v>874450.57584960002</v>
      </c>
      <c r="J68" s="831">
        <v>860459.36663600639</v>
      </c>
      <c r="K68" s="831">
        <v>846692.01676983025</v>
      </c>
      <c r="L68" s="831">
        <v>836719.19365367806</v>
      </c>
      <c r="M68" s="831">
        <v>826863.83615540841</v>
      </c>
      <c r="N68" s="831">
        <v>817124.56069775089</v>
      </c>
      <c r="O68" s="831">
        <v>807500.00000000012</v>
      </c>
      <c r="P68" s="727"/>
    </row>
    <row r="69" spans="1:18" s="720" customFormat="1" ht="16.5" customHeight="1" x14ac:dyDescent="0.3">
      <c r="A69" s="302"/>
      <c r="B69" s="904"/>
      <c r="C69" s="351" t="s">
        <v>46</v>
      </c>
      <c r="D69" s="420" t="s">
        <v>36</v>
      </c>
      <c r="E69" s="831">
        <v>950000</v>
      </c>
      <c r="F69" s="831">
        <v>913900</v>
      </c>
      <c r="G69" s="831">
        <v>879171.8</v>
      </c>
      <c r="H69" s="831">
        <v>845763.27160000009</v>
      </c>
      <c r="I69" s="831">
        <v>820559.52610632009</v>
      </c>
      <c r="J69" s="831">
        <v>796106.85222835175</v>
      </c>
      <c r="K69" s="831">
        <v>772382.86803194683</v>
      </c>
      <c r="L69" s="831">
        <v>754420.19497936883</v>
      </c>
      <c r="M69" s="831">
        <v>736875.26503911009</v>
      </c>
      <c r="N69" s="831">
        <v>719738.36310321442</v>
      </c>
      <c r="O69" s="831">
        <v>703000.00000000012</v>
      </c>
      <c r="P69" s="681"/>
    </row>
    <row r="70" spans="1:18" s="720" customFormat="1" ht="16.5" customHeight="1" x14ac:dyDescent="0.3">
      <c r="A70" s="302"/>
      <c r="B70" s="904"/>
      <c r="C70" s="351" t="s">
        <v>48</v>
      </c>
      <c r="D70" s="420" t="s">
        <v>36</v>
      </c>
      <c r="E70" s="831">
        <v>950000</v>
      </c>
      <c r="F70" s="831">
        <v>880650</v>
      </c>
      <c r="G70" s="831">
        <v>816362.55</v>
      </c>
      <c r="H70" s="831">
        <v>756768.08385000005</v>
      </c>
      <c r="I70" s="831">
        <v>706064.62223205005</v>
      </c>
      <c r="J70" s="831">
        <v>658758.29254250275</v>
      </c>
      <c r="K70" s="831">
        <v>614621.48694215505</v>
      </c>
      <c r="L70" s="831">
        <v>576274.23997845396</v>
      </c>
      <c r="M70" s="831">
        <v>540319.54091770877</v>
      </c>
      <c r="N70" s="831">
        <v>506608.11475529248</v>
      </c>
      <c r="O70" s="831">
        <v>474999.99999999988</v>
      </c>
      <c r="P70" s="681"/>
    </row>
    <row r="71" spans="1:18" s="720" customFormat="1" ht="16.5" customHeight="1" x14ac:dyDescent="0.3">
      <c r="A71" s="302"/>
      <c r="B71" s="904"/>
      <c r="C71" s="351" t="s">
        <v>61</v>
      </c>
      <c r="D71" s="420" t="s">
        <v>36</v>
      </c>
      <c r="E71" s="668"/>
      <c r="F71" s="668"/>
      <c r="G71" s="668"/>
      <c r="H71" s="668"/>
      <c r="I71" s="668"/>
      <c r="J71" s="668"/>
      <c r="K71" s="668"/>
      <c r="L71" s="668"/>
      <c r="M71" s="668"/>
      <c r="N71" s="668"/>
      <c r="O71" s="668"/>
      <c r="P71" s="681"/>
    </row>
    <row r="72" spans="1:18" s="720" customFormat="1" ht="16.5" customHeight="1" x14ac:dyDescent="0.3">
      <c r="A72" s="302"/>
      <c r="B72" s="802"/>
      <c r="C72" s="802"/>
      <c r="D72" s="804"/>
      <c r="E72" s="803"/>
      <c r="F72" s="803"/>
      <c r="G72" s="803"/>
      <c r="H72" s="803"/>
      <c r="I72" s="803"/>
      <c r="J72" s="803"/>
      <c r="K72" s="803"/>
      <c r="L72" s="803"/>
      <c r="M72" s="803"/>
      <c r="N72" s="803"/>
      <c r="O72" s="803"/>
      <c r="P72" s="681"/>
    </row>
    <row r="73" spans="1:18" s="720" customFormat="1" ht="16.5" customHeight="1" x14ac:dyDescent="0.3">
      <c r="A73" s="302"/>
      <c r="B73" s="904" t="s">
        <v>209</v>
      </c>
      <c r="C73" s="351" t="s">
        <v>46</v>
      </c>
      <c r="D73" s="420" t="s">
        <v>36</v>
      </c>
      <c r="E73" s="832">
        <v>350000</v>
      </c>
      <c r="F73" s="832">
        <v>350000</v>
      </c>
      <c r="G73" s="832">
        <v>350000</v>
      </c>
      <c r="H73" s="832">
        <v>350000</v>
      </c>
      <c r="I73" s="832">
        <v>350000</v>
      </c>
      <c r="J73" s="832">
        <v>350000</v>
      </c>
      <c r="K73" s="832">
        <v>350000</v>
      </c>
      <c r="L73" s="832">
        <v>350000</v>
      </c>
      <c r="M73" s="832">
        <v>350000</v>
      </c>
      <c r="N73" s="832">
        <v>350000</v>
      </c>
      <c r="O73" s="832">
        <v>350000</v>
      </c>
      <c r="P73" s="681"/>
    </row>
    <row r="74" spans="1:18" s="720" customFormat="1" ht="16.5" customHeight="1" x14ac:dyDescent="0.3">
      <c r="A74" s="302"/>
      <c r="B74" s="904"/>
      <c r="C74" s="351" t="s">
        <v>61</v>
      </c>
      <c r="D74" s="420" t="s">
        <v>36</v>
      </c>
      <c r="E74" s="668"/>
      <c r="F74" s="668"/>
      <c r="G74" s="668"/>
      <c r="H74" s="668"/>
      <c r="I74" s="668"/>
      <c r="J74" s="668"/>
      <c r="K74" s="668"/>
      <c r="L74" s="668"/>
      <c r="M74" s="668"/>
      <c r="N74" s="668"/>
      <c r="O74" s="668"/>
      <c r="P74" s="681"/>
    </row>
    <row r="75" spans="1:18" ht="16.5" x14ac:dyDescent="0.3">
      <c r="B75" s="687"/>
      <c r="C75" s="687"/>
      <c r="D75" s="686"/>
      <c r="E75" s="687"/>
      <c r="F75" s="687"/>
      <c r="G75" s="687"/>
      <c r="H75" s="687"/>
      <c r="I75" s="687"/>
      <c r="J75" s="687"/>
      <c r="K75" s="687"/>
      <c r="L75" s="687"/>
      <c r="M75" s="687"/>
      <c r="N75" s="687"/>
      <c r="O75" s="687"/>
    </row>
    <row r="76" spans="1:18" ht="16.5" x14ac:dyDescent="0.3">
      <c r="B76" s="687"/>
      <c r="C76" s="687"/>
      <c r="D76" s="686"/>
      <c r="E76" s="687"/>
      <c r="F76" s="687"/>
      <c r="G76" s="687"/>
      <c r="H76" s="687"/>
      <c r="I76" s="687"/>
      <c r="J76" s="687"/>
      <c r="K76" s="687"/>
      <c r="L76" s="687"/>
      <c r="M76" s="687"/>
      <c r="N76" s="687"/>
      <c r="O76" s="687"/>
    </row>
    <row r="77" spans="1:18" s="720" customFormat="1" ht="16.5" customHeight="1" x14ac:dyDescent="0.3">
      <c r="A77" s="302"/>
      <c r="B77" s="335" t="str">
        <f>'Basic input'!C50</f>
        <v>Type 6: ~600 kg H2 per day</v>
      </c>
      <c r="C77" s="802"/>
      <c r="D77" s="803"/>
      <c r="E77" s="803"/>
      <c r="F77" s="803"/>
      <c r="G77" s="803"/>
      <c r="H77" s="803"/>
      <c r="I77" s="803"/>
      <c r="J77" s="803"/>
      <c r="K77" s="803"/>
      <c r="L77" s="803"/>
      <c r="M77" s="803"/>
      <c r="N77" s="803"/>
      <c r="O77" s="803"/>
      <c r="P77" s="681"/>
    </row>
    <row r="78" spans="1:18" s="720" customFormat="1" ht="16.5" customHeight="1" x14ac:dyDescent="0.3">
      <c r="A78" s="302"/>
      <c r="B78" s="904" t="s">
        <v>464</v>
      </c>
      <c r="C78" s="351" t="s">
        <v>47</v>
      </c>
      <c r="D78" s="420" t="s">
        <v>36</v>
      </c>
      <c r="E78" s="344">
        <v>1746000</v>
      </c>
      <c r="F78" s="344">
        <v>1707319</v>
      </c>
      <c r="G78" s="344">
        <v>1669496</v>
      </c>
      <c r="H78" s="344">
        <v>1632510</v>
      </c>
      <c r="I78" s="344">
        <v>1605888</v>
      </c>
      <c r="J78" s="344">
        <v>1579701</v>
      </c>
      <c r="K78" s="344">
        <v>1553940</v>
      </c>
      <c r="L78" s="344">
        <v>1536178</v>
      </c>
      <c r="M78" s="344">
        <v>1518619</v>
      </c>
      <c r="N78" s="344">
        <v>1501260</v>
      </c>
      <c r="O78" s="344">
        <v>1484100</v>
      </c>
      <c r="P78" s="727"/>
    </row>
    <row r="79" spans="1:18" s="720" customFormat="1" ht="16.5" customHeight="1" x14ac:dyDescent="0.3">
      <c r="A79" s="302"/>
      <c r="B79" s="904"/>
      <c r="C79" s="351" t="s">
        <v>46</v>
      </c>
      <c r="D79" s="420" t="s">
        <v>36</v>
      </c>
      <c r="E79" s="344">
        <v>1746000</v>
      </c>
      <c r="F79" s="344">
        <v>1679478</v>
      </c>
      <c r="G79" s="344">
        <v>1615490</v>
      </c>
      <c r="H79" s="344">
        <v>1553940</v>
      </c>
      <c r="I79" s="344">
        <v>1505911</v>
      </c>
      <c r="J79" s="344">
        <v>1459366</v>
      </c>
      <c r="K79" s="344">
        <v>1414260</v>
      </c>
      <c r="L79" s="344">
        <v>1382662</v>
      </c>
      <c r="M79" s="344">
        <v>1351769</v>
      </c>
      <c r="N79" s="344">
        <v>1321567</v>
      </c>
      <c r="O79" s="344">
        <v>1292040</v>
      </c>
      <c r="P79" s="681"/>
    </row>
    <row r="80" spans="1:18" s="720" customFormat="1" ht="16.5" customHeight="1" x14ac:dyDescent="0.3">
      <c r="A80" s="302"/>
      <c r="B80" s="904"/>
      <c r="C80" s="351" t="s">
        <v>48</v>
      </c>
      <c r="D80" s="420" t="s">
        <v>36</v>
      </c>
      <c r="E80" s="344">
        <v>1746000</v>
      </c>
      <c r="F80" s="344">
        <v>1620843</v>
      </c>
      <c r="G80" s="344">
        <v>1504657</v>
      </c>
      <c r="H80" s="344">
        <v>1396800</v>
      </c>
      <c r="I80" s="344">
        <v>1303393</v>
      </c>
      <c r="J80" s="344">
        <v>1216232</v>
      </c>
      <c r="K80" s="344">
        <v>1134900</v>
      </c>
      <c r="L80" s="344">
        <v>1062849</v>
      </c>
      <c r="M80" s="344">
        <v>995373</v>
      </c>
      <c r="N80" s="344">
        <v>932181</v>
      </c>
      <c r="O80" s="344">
        <v>873000</v>
      </c>
      <c r="P80" s="681"/>
    </row>
    <row r="81" spans="1:16" s="720" customFormat="1" ht="16.5" customHeight="1" x14ac:dyDescent="0.3">
      <c r="A81" s="302"/>
      <c r="B81" s="904"/>
      <c r="C81" s="351" t="s">
        <v>61</v>
      </c>
      <c r="D81" s="420" t="s">
        <v>36</v>
      </c>
      <c r="E81" s="668"/>
      <c r="F81" s="668"/>
      <c r="G81" s="668"/>
      <c r="H81" s="668"/>
      <c r="I81" s="668"/>
      <c r="J81" s="668"/>
      <c r="K81" s="668"/>
      <c r="L81" s="668"/>
      <c r="M81" s="668"/>
      <c r="N81" s="668"/>
      <c r="O81" s="668"/>
      <c r="P81" s="681"/>
    </row>
    <row r="82" spans="1:16" s="720" customFormat="1" ht="16.5" customHeight="1" x14ac:dyDescent="0.3">
      <c r="A82" s="302"/>
      <c r="B82" s="802"/>
      <c r="C82" s="802"/>
      <c r="D82" s="804"/>
      <c r="E82" s="803"/>
      <c r="F82" s="803"/>
      <c r="G82" s="803"/>
      <c r="H82" s="803"/>
      <c r="I82" s="803"/>
      <c r="J82" s="803"/>
      <c r="K82" s="803"/>
      <c r="L82" s="803"/>
      <c r="M82" s="803"/>
      <c r="N82" s="803"/>
      <c r="O82" s="803"/>
      <c r="P82" s="681"/>
    </row>
    <row r="83" spans="1:16" s="720" customFormat="1" ht="16.5" customHeight="1" x14ac:dyDescent="0.3">
      <c r="A83" s="302"/>
      <c r="B83" s="904" t="s">
        <v>209</v>
      </c>
      <c r="C83" s="351" t="s">
        <v>46</v>
      </c>
      <c r="D83" s="420" t="s">
        <v>36</v>
      </c>
      <c r="E83" s="670">
        <v>400000</v>
      </c>
      <c r="F83" s="670">
        <v>400000</v>
      </c>
      <c r="G83" s="670">
        <v>400000</v>
      </c>
      <c r="H83" s="670">
        <v>400000</v>
      </c>
      <c r="I83" s="670">
        <v>400000</v>
      </c>
      <c r="J83" s="670">
        <v>400000</v>
      </c>
      <c r="K83" s="670">
        <v>400000</v>
      </c>
      <c r="L83" s="670">
        <v>400000</v>
      </c>
      <c r="M83" s="670">
        <v>400000</v>
      </c>
      <c r="N83" s="670">
        <v>400000</v>
      </c>
      <c r="O83" s="670">
        <v>400000</v>
      </c>
      <c r="P83" s="681"/>
    </row>
    <row r="84" spans="1:16" s="720" customFormat="1" ht="16.5" customHeight="1" x14ac:dyDescent="0.3">
      <c r="A84" s="302"/>
      <c r="B84" s="904"/>
      <c r="C84" s="351" t="s">
        <v>61</v>
      </c>
      <c r="D84" s="420" t="s">
        <v>36</v>
      </c>
      <c r="E84" s="668"/>
      <c r="F84" s="668"/>
      <c r="G84" s="668"/>
      <c r="H84" s="668"/>
      <c r="I84" s="668"/>
      <c r="J84" s="668"/>
      <c r="K84" s="668"/>
      <c r="L84" s="668"/>
      <c r="M84" s="668"/>
      <c r="N84" s="668"/>
      <c r="O84" s="668"/>
      <c r="P84" s="681"/>
    </row>
    <row r="85" spans="1:16" s="720" customFormat="1" ht="16.5" customHeight="1" x14ac:dyDescent="0.3">
      <c r="A85" s="336"/>
      <c r="B85" s="802"/>
      <c r="C85" s="802"/>
      <c r="D85" s="804"/>
      <c r="E85" s="803"/>
      <c r="F85" s="803"/>
      <c r="G85" s="803"/>
      <c r="H85" s="803"/>
      <c r="I85" s="803"/>
      <c r="J85" s="803"/>
      <c r="K85" s="803"/>
      <c r="L85" s="803"/>
      <c r="M85" s="803"/>
      <c r="N85" s="803"/>
      <c r="O85" s="803"/>
      <c r="P85" s="712"/>
    </row>
    <row r="86" spans="1:16" s="720" customFormat="1" ht="16.5" customHeight="1" x14ac:dyDescent="0.3">
      <c r="A86" s="329"/>
      <c r="B86" s="802"/>
      <c r="C86" s="802"/>
      <c r="D86" s="804"/>
      <c r="E86" s="803"/>
      <c r="F86" s="803"/>
      <c r="G86" s="803"/>
      <c r="H86" s="803"/>
      <c r="I86" s="803"/>
      <c r="J86" s="803"/>
      <c r="K86" s="803"/>
      <c r="L86" s="803"/>
      <c r="M86" s="803"/>
      <c r="N86" s="803"/>
      <c r="O86" s="803"/>
      <c r="P86" s="688"/>
    </row>
    <row r="87" spans="1:16" s="720" customFormat="1" ht="16.5" customHeight="1" x14ac:dyDescent="0.3">
      <c r="A87" s="336"/>
      <c r="B87" s="335" t="str">
        <f>'Basic input'!C51</f>
        <v>Type 7: ~1,500 kg H2 per day</v>
      </c>
      <c r="C87" s="802"/>
      <c r="D87" s="804"/>
      <c r="E87" s="803"/>
      <c r="F87" s="803"/>
      <c r="G87" s="803"/>
      <c r="H87" s="803"/>
      <c r="I87" s="803"/>
      <c r="J87" s="803"/>
      <c r="K87" s="803"/>
      <c r="L87" s="803"/>
      <c r="M87" s="803"/>
      <c r="N87" s="803"/>
      <c r="O87" s="803"/>
      <c r="P87" s="697"/>
    </row>
    <row r="88" spans="1:16" s="720" customFormat="1" ht="16.5" customHeight="1" x14ac:dyDescent="0.3">
      <c r="A88" s="302"/>
      <c r="B88" s="904" t="s">
        <v>464</v>
      </c>
      <c r="C88" s="351" t="s">
        <v>47</v>
      </c>
      <c r="D88" s="420" t="s">
        <v>36</v>
      </c>
      <c r="E88" s="344">
        <v>3618000</v>
      </c>
      <c r="F88" s="344">
        <v>3537847</v>
      </c>
      <c r="G88" s="344">
        <v>3459471</v>
      </c>
      <c r="H88" s="344">
        <v>3382830</v>
      </c>
      <c r="I88" s="344">
        <v>3327665</v>
      </c>
      <c r="J88" s="344">
        <v>3273400</v>
      </c>
      <c r="K88" s="344">
        <v>3220020</v>
      </c>
      <c r="L88" s="344">
        <v>3183214</v>
      </c>
      <c r="M88" s="344">
        <v>3146828</v>
      </c>
      <c r="N88" s="344">
        <v>3110859</v>
      </c>
      <c r="O88" s="344">
        <v>3075300</v>
      </c>
      <c r="P88" s="677"/>
    </row>
    <row r="89" spans="1:16" s="720" customFormat="1" ht="16.5" customHeight="1" x14ac:dyDescent="0.3">
      <c r="A89" s="302"/>
      <c r="B89" s="904"/>
      <c r="C89" s="351" t="s">
        <v>46</v>
      </c>
      <c r="D89" s="420" t="s">
        <v>36</v>
      </c>
      <c r="E89" s="344">
        <v>3618000</v>
      </c>
      <c r="F89" s="344">
        <v>3480155</v>
      </c>
      <c r="G89" s="344">
        <v>3347562</v>
      </c>
      <c r="H89" s="344">
        <v>3220020</v>
      </c>
      <c r="I89" s="344">
        <v>3120496</v>
      </c>
      <c r="J89" s="344">
        <v>3024047</v>
      </c>
      <c r="K89" s="344">
        <v>2930580</v>
      </c>
      <c r="L89" s="344">
        <v>2865103</v>
      </c>
      <c r="M89" s="344">
        <v>2801089</v>
      </c>
      <c r="N89" s="344">
        <v>2738505</v>
      </c>
      <c r="O89" s="344">
        <v>2677320</v>
      </c>
      <c r="P89" s="697"/>
    </row>
    <row r="90" spans="1:16" s="720" customFormat="1" ht="16.5" customHeight="1" x14ac:dyDescent="0.3">
      <c r="A90" s="346"/>
      <c r="B90" s="904"/>
      <c r="C90" s="351" t="s">
        <v>48</v>
      </c>
      <c r="D90" s="420" t="s">
        <v>36</v>
      </c>
      <c r="E90" s="344">
        <v>3618000</v>
      </c>
      <c r="F90" s="344">
        <v>3358654</v>
      </c>
      <c r="G90" s="344">
        <v>3117898</v>
      </c>
      <c r="H90" s="344">
        <v>2894400</v>
      </c>
      <c r="I90" s="344">
        <v>2700845</v>
      </c>
      <c r="J90" s="344">
        <v>2520234</v>
      </c>
      <c r="K90" s="344">
        <v>2351700</v>
      </c>
      <c r="L90" s="344">
        <v>2202399</v>
      </c>
      <c r="M90" s="344">
        <v>2062577</v>
      </c>
      <c r="N90" s="344">
        <v>1931632</v>
      </c>
      <c r="O90" s="344">
        <v>1809000</v>
      </c>
      <c r="P90" s="688"/>
    </row>
    <row r="91" spans="1:16" s="720" customFormat="1" ht="16.5" customHeight="1" x14ac:dyDescent="0.3">
      <c r="A91" s="346"/>
      <c r="B91" s="904"/>
      <c r="C91" s="351" t="s">
        <v>61</v>
      </c>
      <c r="D91" s="420" t="s">
        <v>36</v>
      </c>
      <c r="E91" s="668"/>
      <c r="F91" s="668"/>
      <c r="G91" s="668"/>
      <c r="H91" s="668"/>
      <c r="I91" s="668"/>
      <c r="J91" s="668"/>
      <c r="K91" s="668"/>
      <c r="L91" s="668"/>
      <c r="M91" s="668"/>
      <c r="N91" s="668"/>
      <c r="O91" s="668"/>
      <c r="P91" s="681"/>
    </row>
    <row r="92" spans="1:16" s="720" customFormat="1" ht="16.5" customHeight="1" x14ac:dyDescent="0.3">
      <c r="A92" s="346"/>
      <c r="B92" s="802"/>
      <c r="C92" s="802"/>
      <c r="D92" s="804"/>
      <c r="E92" s="803"/>
      <c r="F92" s="803"/>
      <c r="G92" s="803"/>
      <c r="H92" s="803"/>
      <c r="I92" s="803"/>
      <c r="J92" s="803"/>
      <c r="K92" s="803"/>
      <c r="L92" s="803"/>
      <c r="M92" s="803"/>
      <c r="N92" s="803"/>
      <c r="O92" s="803"/>
      <c r="P92" s="697"/>
    </row>
    <row r="93" spans="1:16" s="720" customFormat="1" ht="16.5" customHeight="1" x14ac:dyDescent="0.3">
      <c r="A93" s="346"/>
      <c r="B93" s="904" t="s">
        <v>209</v>
      </c>
      <c r="C93" s="351" t="s">
        <v>46</v>
      </c>
      <c r="D93" s="420" t="s">
        <v>36</v>
      </c>
      <c r="E93" s="670">
        <v>400000</v>
      </c>
      <c r="F93" s="670">
        <v>400000</v>
      </c>
      <c r="G93" s="670">
        <v>400000</v>
      </c>
      <c r="H93" s="670">
        <v>400000</v>
      </c>
      <c r="I93" s="670">
        <v>400000</v>
      </c>
      <c r="J93" s="670">
        <v>400000</v>
      </c>
      <c r="K93" s="670">
        <v>400000</v>
      </c>
      <c r="L93" s="670">
        <v>400000</v>
      </c>
      <c r="M93" s="670">
        <v>400000</v>
      </c>
      <c r="N93" s="670">
        <v>400000</v>
      </c>
      <c r="O93" s="670">
        <v>400000</v>
      </c>
      <c r="P93" s="697"/>
    </row>
    <row r="94" spans="1:16" s="720" customFormat="1" ht="16.5" customHeight="1" x14ac:dyDescent="0.3">
      <c r="A94" s="346"/>
      <c r="B94" s="904"/>
      <c r="C94" s="351" t="s">
        <v>61</v>
      </c>
      <c r="D94" s="420" t="s">
        <v>36</v>
      </c>
      <c r="E94" s="668"/>
      <c r="F94" s="668"/>
      <c r="G94" s="668"/>
      <c r="H94" s="668"/>
      <c r="I94" s="668"/>
      <c r="J94" s="668"/>
      <c r="K94" s="668"/>
      <c r="L94" s="668"/>
      <c r="M94" s="668"/>
      <c r="N94" s="668"/>
      <c r="O94" s="668"/>
      <c r="P94" s="697"/>
    </row>
    <row r="95" spans="1:16" ht="16.5" customHeight="1" x14ac:dyDescent="0.3">
      <c r="A95" s="346"/>
      <c r="B95" s="805"/>
      <c r="C95" s="729"/>
      <c r="D95" s="806"/>
      <c r="E95" s="807"/>
      <c r="F95" s="807"/>
      <c r="G95" s="807"/>
      <c r="H95" s="807"/>
      <c r="I95" s="807"/>
      <c r="J95" s="807"/>
      <c r="K95" s="807"/>
      <c r="L95" s="807"/>
      <c r="M95" s="807"/>
      <c r="N95" s="807"/>
      <c r="O95" s="807"/>
      <c r="P95" s="697"/>
    </row>
    <row r="96" spans="1:16" ht="16.5" customHeight="1" x14ac:dyDescent="0.3">
      <c r="A96" s="347"/>
      <c r="B96" s="805"/>
      <c r="C96" s="729"/>
      <c r="D96" s="806"/>
      <c r="E96" s="807"/>
      <c r="F96" s="807"/>
      <c r="G96" s="807"/>
      <c r="H96" s="807"/>
      <c r="I96" s="807"/>
      <c r="J96" s="807"/>
      <c r="K96" s="807"/>
      <c r="L96" s="807"/>
      <c r="M96" s="807"/>
      <c r="N96" s="807"/>
      <c r="O96" s="807"/>
      <c r="P96" s="697"/>
    </row>
    <row r="97" spans="1:16" s="720" customFormat="1" ht="16.5" customHeight="1" x14ac:dyDescent="0.3">
      <c r="A97" s="348"/>
      <c r="B97" s="335" t="str">
        <f>'Basic input'!C52</f>
        <v>Type 8: ~3,000 kg H2 per day</v>
      </c>
      <c r="C97" s="418"/>
      <c r="D97" s="421"/>
      <c r="E97" s="419"/>
      <c r="F97" s="419"/>
      <c r="G97" s="419"/>
      <c r="H97" s="419"/>
      <c r="I97" s="419"/>
      <c r="J97" s="419"/>
      <c r="K97" s="419"/>
      <c r="L97" s="419"/>
      <c r="M97" s="419"/>
      <c r="N97" s="419"/>
      <c r="O97" s="419"/>
      <c r="P97" s="697"/>
    </row>
    <row r="98" spans="1:16" s="720" customFormat="1" ht="16.5" customHeight="1" x14ac:dyDescent="0.3">
      <c r="A98" s="346"/>
      <c r="B98" s="904" t="s">
        <v>464</v>
      </c>
      <c r="C98" s="351" t="s">
        <v>47</v>
      </c>
      <c r="D98" s="420" t="s">
        <v>36</v>
      </c>
      <c r="E98" s="671">
        <v>7130000</v>
      </c>
      <c r="F98" s="671">
        <v>6972043</v>
      </c>
      <c r="G98" s="671">
        <v>6817586</v>
      </c>
      <c r="H98" s="671">
        <v>6666550</v>
      </c>
      <c r="I98" s="671">
        <v>6557837</v>
      </c>
      <c r="J98" s="671">
        <v>6450896</v>
      </c>
      <c r="K98" s="671">
        <v>6345700</v>
      </c>
      <c r="L98" s="671">
        <v>6273166</v>
      </c>
      <c r="M98" s="671">
        <v>6201461</v>
      </c>
      <c r="N98" s="671">
        <v>6130575</v>
      </c>
      <c r="O98" s="671">
        <v>6060500</v>
      </c>
      <c r="P98" s="694"/>
    </row>
    <row r="99" spans="1:16" s="720" customFormat="1" ht="16.5" customHeight="1" x14ac:dyDescent="0.3">
      <c r="A99" s="302"/>
      <c r="B99" s="904"/>
      <c r="C99" s="351" t="s">
        <v>46</v>
      </c>
      <c r="D99" s="420" t="s">
        <v>36</v>
      </c>
      <c r="E99" s="671">
        <v>7130000</v>
      </c>
      <c r="F99" s="671">
        <v>6858348</v>
      </c>
      <c r="G99" s="671">
        <v>6597046</v>
      </c>
      <c r="H99" s="671">
        <v>6345700</v>
      </c>
      <c r="I99" s="671">
        <v>6149567</v>
      </c>
      <c r="J99" s="671">
        <v>5959496</v>
      </c>
      <c r="K99" s="671">
        <v>5775300</v>
      </c>
      <c r="L99" s="671">
        <v>5646265</v>
      </c>
      <c r="M99" s="671">
        <v>5520112</v>
      </c>
      <c r="N99" s="671">
        <v>5396778</v>
      </c>
      <c r="O99" s="671">
        <v>5276200</v>
      </c>
      <c r="P99" s="697"/>
    </row>
    <row r="100" spans="1:16" s="720" customFormat="1" ht="16.5" customHeight="1" x14ac:dyDescent="0.3">
      <c r="A100" s="336"/>
      <c r="B100" s="904"/>
      <c r="C100" s="351" t="s">
        <v>48</v>
      </c>
      <c r="D100" s="420" t="s">
        <v>36</v>
      </c>
      <c r="E100" s="671">
        <v>7130000</v>
      </c>
      <c r="F100" s="671">
        <v>6618906</v>
      </c>
      <c r="G100" s="671">
        <v>6144448</v>
      </c>
      <c r="H100" s="671">
        <v>5704000</v>
      </c>
      <c r="I100" s="671">
        <v>5322561</v>
      </c>
      <c r="J100" s="671">
        <v>4966629</v>
      </c>
      <c r="K100" s="671">
        <v>4634500</v>
      </c>
      <c r="L100" s="671">
        <v>4340273</v>
      </c>
      <c r="M100" s="671">
        <v>4064725</v>
      </c>
      <c r="N100" s="671">
        <v>3806671</v>
      </c>
      <c r="O100" s="671">
        <v>3565000</v>
      </c>
      <c r="P100" s="697"/>
    </row>
    <row r="101" spans="1:16" s="720" customFormat="1" ht="16.5" customHeight="1" x14ac:dyDescent="0.3">
      <c r="A101" s="336"/>
      <c r="B101" s="904"/>
      <c r="C101" s="351" t="s">
        <v>61</v>
      </c>
      <c r="D101" s="420" t="s">
        <v>36</v>
      </c>
      <c r="E101" s="668"/>
      <c r="F101" s="668"/>
      <c r="G101" s="668"/>
      <c r="H101" s="668"/>
      <c r="I101" s="668"/>
      <c r="J101" s="668"/>
      <c r="K101" s="668"/>
      <c r="L101" s="668"/>
      <c r="M101" s="668"/>
      <c r="N101" s="668"/>
      <c r="O101" s="668"/>
      <c r="P101" s="688"/>
    </row>
    <row r="102" spans="1:16" s="720" customFormat="1" ht="16.5" customHeight="1" x14ac:dyDescent="0.3">
      <c r="A102" s="336"/>
      <c r="B102" s="802"/>
      <c r="C102" s="802"/>
      <c r="D102" s="804"/>
      <c r="E102" s="803"/>
      <c r="F102" s="803"/>
      <c r="G102" s="803"/>
      <c r="H102" s="803"/>
      <c r="I102" s="803"/>
      <c r="J102" s="803"/>
      <c r="K102" s="803"/>
      <c r="L102" s="803"/>
      <c r="M102" s="803"/>
      <c r="N102" s="803"/>
      <c r="O102" s="803"/>
      <c r="P102" s="697"/>
    </row>
    <row r="103" spans="1:16" s="720" customFormat="1" ht="16.5" customHeight="1" x14ac:dyDescent="0.3">
      <c r="A103" s="350"/>
      <c r="B103" s="904" t="s">
        <v>209</v>
      </c>
      <c r="C103" s="351" t="s">
        <v>46</v>
      </c>
      <c r="D103" s="420" t="s">
        <v>36</v>
      </c>
      <c r="E103" s="670">
        <v>500000</v>
      </c>
      <c r="F103" s="670">
        <v>500000</v>
      </c>
      <c r="G103" s="670">
        <v>500000</v>
      </c>
      <c r="H103" s="670">
        <v>500000</v>
      </c>
      <c r="I103" s="670">
        <v>500000</v>
      </c>
      <c r="J103" s="670">
        <v>500000</v>
      </c>
      <c r="K103" s="670">
        <v>500000</v>
      </c>
      <c r="L103" s="670">
        <v>500000</v>
      </c>
      <c r="M103" s="670">
        <v>500000</v>
      </c>
      <c r="N103" s="670">
        <v>500000</v>
      </c>
      <c r="O103" s="670">
        <v>500000</v>
      </c>
      <c r="P103" s="697"/>
    </row>
    <row r="104" spans="1:16" s="720" customFormat="1" ht="16.5" customHeight="1" x14ac:dyDescent="0.3">
      <c r="A104" s="350"/>
      <c r="B104" s="904"/>
      <c r="C104" s="351" t="s">
        <v>61</v>
      </c>
      <c r="D104" s="420" t="s">
        <v>36</v>
      </c>
      <c r="E104" s="668"/>
      <c r="F104" s="668"/>
      <c r="G104" s="668"/>
      <c r="H104" s="668"/>
      <c r="I104" s="668"/>
      <c r="J104" s="668"/>
      <c r="K104" s="668"/>
      <c r="L104" s="668"/>
      <c r="M104" s="668"/>
      <c r="N104" s="668"/>
      <c r="O104" s="668"/>
      <c r="P104" s="697"/>
    </row>
    <row r="105" spans="1:16" s="720" customFormat="1" ht="16.5" customHeight="1" x14ac:dyDescent="0.3">
      <c r="A105" s="350"/>
      <c r="B105" s="802"/>
      <c r="C105" s="802"/>
      <c r="D105" s="804"/>
      <c r="E105" s="803"/>
      <c r="F105" s="803"/>
      <c r="G105" s="803"/>
      <c r="H105" s="803"/>
      <c r="I105" s="803"/>
      <c r="J105" s="803"/>
      <c r="K105" s="803"/>
      <c r="L105" s="803"/>
      <c r="M105" s="803"/>
      <c r="N105" s="803"/>
      <c r="O105" s="803"/>
      <c r="P105" s="812"/>
    </row>
    <row r="106" spans="1:16" s="720" customFormat="1" ht="16.5" customHeight="1" x14ac:dyDescent="0.3">
      <c r="A106" s="329"/>
      <c r="B106" s="802"/>
      <c r="C106" s="802"/>
      <c r="D106" s="804"/>
      <c r="E106" s="803"/>
      <c r="F106" s="803"/>
      <c r="G106" s="803"/>
      <c r="H106" s="803"/>
      <c r="I106" s="803"/>
      <c r="J106" s="803"/>
      <c r="K106" s="803"/>
      <c r="L106" s="803"/>
      <c r="M106" s="803"/>
      <c r="N106" s="803"/>
      <c r="O106" s="803"/>
      <c r="P106" s="812"/>
    </row>
    <row r="107" spans="1:16" s="720" customFormat="1" ht="16.5" customHeight="1" x14ac:dyDescent="0.3">
      <c r="A107" s="329"/>
      <c r="B107" s="335" t="str">
        <f>'Basic input'!C53</f>
        <v>Type 9: ~6,000 kg H2 per day</v>
      </c>
      <c r="C107" s="802"/>
      <c r="D107" s="804"/>
      <c r="E107" s="803"/>
      <c r="F107" s="803"/>
      <c r="G107" s="803"/>
      <c r="H107" s="803"/>
      <c r="I107" s="803"/>
      <c r="J107" s="803"/>
      <c r="K107" s="803"/>
      <c r="L107" s="803"/>
      <c r="M107" s="803"/>
      <c r="N107" s="803"/>
      <c r="O107" s="803"/>
      <c r="P107" s="812"/>
    </row>
    <row r="108" spans="1:16" s="720" customFormat="1" ht="16.5" customHeight="1" x14ac:dyDescent="0.3">
      <c r="A108" s="329"/>
      <c r="B108" s="904" t="s">
        <v>464</v>
      </c>
      <c r="C108" s="351" t="s">
        <v>47</v>
      </c>
      <c r="D108" s="420" t="s">
        <v>36</v>
      </c>
      <c r="E108" s="671">
        <v>11850000</v>
      </c>
      <c r="F108" s="671">
        <v>11587477</v>
      </c>
      <c r="G108" s="671">
        <v>11330770</v>
      </c>
      <c r="H108" s="671">
        <v>11079750</v>
      </c>
      <c r="I108" s="671">
        <v>10899070</v>
      </c>
      <c r="J108" s="671">
        <v>10721336</v>
      </c>
      <c r="K108" s="671">
        <v>10546500</v>
      </c>
      <c r="L108" s="671">
        <v>10425949</v>
      </c>
      <c r="M108" s="671">
        <v>10306776</v>
      </c>
      <c r="N108" s="671">
        <v>10188964</v>
      </c>
      <c r="O108" s="671">
        <v>10072500</v>
      </c>
      <c r="P108" s="689"/>
    </row>
    <row r="109" spans="1:16" s="720" customFormat="1" ht="16.5" customHeight="1" x14ac:dyDescent="0.3">
      <c r="A109" s="336"/>
      <c r="B109" s="904"/>
      <c r="C109" s="351" t="s">
        <v>46</v>
      </c>
      <c r="D109" s="420" t="s">
        <v>36</v>
      </c>
      <c r="E109" s="671">
        <v>11850000</v>
      </c>
      <c r="F109" s="671">
        <v>11398517</v>
      </c>
      <c r="G109" s="671">
        <v>10964235</v>
      </c>
      <c r="H109" s="671">
        <v>10546500</v>
      </c>
      <c r="I109" s="671">
        <v>10220529</v>
      </c>
      <c r="J109" s="671">
        <v>9904632</v>
      </c>
      <c r="K109" s="671">
        <v>9598500</v>
      </c>
      <c r="L109" s="671">
        <v>9384044</v>
      </c>
      <c r="M109" s="671">
        <v>9174380</v>
      </c>
      <c r="N109" s="671">
        <v>8969400</v>
      </c>
      <c r="O109" s="671">
        <v>8769000</v>
      </c>
      <c r="P109" s="689"/>
    </row>
    <row r="110" spans="1:16" s="720" customFormat="1" ht="16.5" customHeight="1" x14ac:dyDescent="0.3">
      <c r="A110" s="302"/>
      <c r="B110" s="904"/>
      <c r="C110" s="351" t="s">
        <v>48</v>
      </c>
      <c r="D110" s="420" t="s">
        <v>36</v>
      </c>
      <c r="E110" s="671">
        <v>11850000</v>
      </c>
      <c r="F110" s="671">
        <v>11000566</v>
      </c>
      <c r="G110" s="671">
        <v>10212020</v>
      </c>
      <c r="H110" s="671">
        <v>9480000</v>
      </c>
      <c r="I110" s="671">
        <v>8846051</v>
      </c>
      <c r="J110" s="671">
        <v>8254496</v>
      </c>
      <c r="K110" s="671">
        <v>7702500</v>
      </c>
      <c r="L110" s="671">
        <v>7213497</v>
      </c>
      <c r="M110" s="671">
        <v>6755539</v>
      </c>
      <c r="N110" s="671">
        <v>6326656</v>
      </c>
      <c r="O110" s="671">
        <v>5925000</v>
      </c>
      <c r="P110" s="689"/>
    </row>
    <row r="111" spans="1:16" s="720" customFormat="1" ht="16.5" customHeight="1" x14ac:dyDescent="0.3">
      <c r="A111" s="302"/>
      <c r="B111" s="904"/>
      <c r="C111" s="351" t="s">
        <v>61</v>
      </c>
      <c r="D111" s="420" t="s">
        <v>36</v>
      </c>
      <c r="E111" s="668"/>
      <c r="F111" s="668"/>
      <c r="G111" s="668"/>
      <c r="H111" s="668"/>
      <c r="I111" s="668"/>
      <c r="J111" s="668"/>
      <c r="K111" s="668"/>
      <c r="L111" s="668"/>
      <c r="M111" s="668"/>
      <c r="N111" s="668"/>
      <c r="O111" s="668"/>
      <c r="P111" s="697"/>
    </row>
    <row r="112" spans="1:16" s="720" customFormat="1" ht="16.5" customHeight="1" x14ac:dyDescent="0.3">
      <c r="A112" s="302"/>
      <c r="B112" s="802"/>
      <c r="C112" s="802"/>
      <c r="D112" s="804"/>
      <c r="E112" s="803"/>
      <c r="F112" s="803"/>
      <c r="G112" s="803"/>
      <c r="H112" s="803"/>
      <c r="I112" s="803"/>
      <c r="J112" s="803"/>
      <c r="K112" s="803"/>
      <c r="L112" s="803"/>
      <c r="M112" s="803"/>
      <c r="N112" s="803"/>
      <c r="O112" s="803"/>
      <c r="P112" s="681"/>
    </row>
    <row r="113" spans="1:16" s="720" customFormat="1" ht="16.5" customHeight="1" x14ac:dyDescent="0.3">
      <c r="A113" s="302"/>
      <c r="B113" s="904" t="s">
        <v>209</v>
      </c>
      <c r="C113" s="351" t="s">
        <v>46</v>
      </c>
      <c r="D113" s="420" t="s">
        <v>36</v>
      </c>
      <c r="E113" s="670">
        <v>600000</v>
      </c>
      <c r="F113" s="670">
        <v>600000</v>
      </c>
      <c r="G113" s="670">
        <v>600000</v>
      </c>
      <c r="H113" s="670">
        <v>600000</v>
      </c>
      <c r="I113" s="670">
        <v>600000</v>
      </c>
      <c r="J113" s="670">
        <v>600000</v>
      </c>
      <c r="K113" s="670">
        <v>600000</v>
      </c>
      <c r="L113" s="670">
        <v>600000</v>
      </c>
      <c r="M113" s="670">
        <v>600000</v>
      </c>
      <c r="N113" s="670">
        <v>600000</v>
      </c>
      <c r="O113" s="670">
        <v>600000</v>
      </c>
      <c r="P113" s="681"/>
    </row>
    <row r="114" spans="1:16" s="720" customFormat="1" ht="16.5" customHeight="1" x14ac:dyDescent="0.3">
      <c r="A114" s="302"/>
      <c r="B114" s="904"/>
      <c r="C114" s="351" t="s">
        <v>61</v>
      </c>
      <c r="D114" s="420" t="s">
        <v>36</v>
      </c>
      <c r="E114" s="668"/>
      <c r="F114" s="668"/>
      <c r="G114" s="668"/>
      <c r="H114" s="668"/>
      <c r="I114" s="668"/>
      <c r="J114" s="668"/>
      <c r="K114" s="668"/>
      <c r="L114" s="668"/>
      <c r="M114" s="668"/>
      <c r="N114" s="668"/>
      <c r="O114" s="668"/>
      <c r="P114" s="681"/>
    </row>
    <row r="115" spans="1:16" ht="16.5" customHeight="1" x14ac:dyDescent="0.3">
      <c r="A115" s="681"/>
      <c r="B115" s="805"/>
      <c r="C115" s="729"/>
      <c r="D115" s="811"/>
      <c r="E115" s="685"/>
      <c r="F115" s="685"/>
      <c r="G115" s="685"/>
      <c r="H115" s="685"/>
      <c r="I115" s="685"/>
      <c r="J115" s="685"/>
      <c r="K115" s="685"/>
      <c r="L115" s="685"/>
      <c r="M115" s="685"/>
      <c r="N115" s="685"/>
      <c r="O115" s="685"/>
    </row>
    <row r="116" spans="1:16" ht="16.5" hidden="1" customHeight="1" x14ac:dyDescent="0.3">
      <c r="A116" s="761"/>
      <c r="B116" s="805"/>
      <c r="C116" s="729"/>
      <c r="D116" s="811"/>
      <c r="E116" s="808"/>
      <c r="F116" s="807"/>
      <c r="G116" s="807"/>
      <c r="H116" s="807"/>
      <c r="I116" s="807"/>
      <c r="J116" s="807"/>
      <c r="K116" s="807"/>
      <c r="L116" s="807"/>
      <c r="M116" s="807"/>
      <c r="N116" s="807"/>
      <c r="O116" s="807"/>
    </row>
    <row r="117" spans="1:16" ht="16.5" hidden="1" customHeight="1" x14ac:dyDescent="0.3">
      <c r="A117" s="761"/>
      <c r="B117" s="805"/>
      <c r="C117" s="729"/>
      <c r="D117" s="811"/>
      <c r="E117" s="808"/>
      <c r="F117" s="807"/>
      <c r="G117" s="807"/>
      <c r="H117" s="807"/>
      <c r="I117" s="807"/>
      <c r="J117" s="807"/>
      <c r="K117" s="807"/>
      <c r="L117" s="807"/>
      <c r="M117" s="807"/>
      <c r="N117" s="807"/>
      <c r="O117" s="807"/>
      <c r="P117" s="688"/>
    </row>
    <row r="118" spans="1:16" ht="16.5" hidden="1" customHeight="1" x14ac:dyDescent="0.3">
      <c r="A118" s="761"/>
      <c r="B118" s="805"/>
      <c r="C118" s="729"/>
      <c r="D118" s="811"/>
      <c r="E118" s="808"/>
      <c r="F118" s="807"/>
      <c r="G118" s="807"/>
      <c r="H118" s="807"/>
      <c r="I118" s="807"/>
      <c r="J118" s="807"/>
      <c r="K118" s="807"/>
      <c r="L118" s="807"/>
      <c r="M118" s="807"/>
      <c r="N118" s="807"/>
      <c r="O118" s="807"/>
      <c r="P118" s="689"/>
    </row>
    <row r="119" spans="1:16" ht="16.5" hidden="1" customHeight="1" x14ac:dyDescent="0.3">
      <c r="A119" s="761"/>
      <c r="B119" s="805"/>
      <c r="C119" s="729"/>
      <c r="D119" s="811"/>
      <c r="E119" s="808"/>
      <c r="F119" s="807"/>
      <c r="G119" s="807"/>
      <c r="H119" s="807"/>
      <c r="I119" s="807"/>
      <c r="J119" s="807"/>
      <c r="K119" s="807"/>
      <c r="L119" s="807"/>
      <c r="M119" s="807"/>
      <c r="N119" s="807"/>
      <c r="O119" s="807"/>
      <c r="P119" s="689"/>
    </row>
    <row r="120" spans="1:16" ht="16.5" hidden="1" customHeight="1" x14ac:dyDescent="0.3">
      <c r="A120" s="761"/>
      <c r="B120" s="805"/>
      <c r="C120" s="729"/>
      <c r="D120" s="811"/>
      <c r="E120" s="808"/>
      <c r="F120" s="807"/>
      <c r="G120" s="807"/>
      <c r="H120" s="807"/>
      <c r="I120" s="807"/>
      <c r="J120" s="807"/>
      <c r="K120" s="807"/>
      <c r="L120" s="807"/>
      <c r="M120" s="807"/>
      <c r="N120" s="807"/>
      <c r="O120" s="807"/>
      <c r="P120" s="689"/>
    </row>
    <row r="121" spans="1:16" ht="16.5" hidden="1" customHeight="1" x14ac:dyDescent="0.3">
      <c r="A121" s="761"/>
      <c r="B121" s="805"/>
      <c r="C121" s="729"/>
      <c r="D121" s="811"/>
      <c r="E121" s="808"/>
      <c r="F121" s="807"/>
      <c r="G121" s="807"/>
      <c r="H121" s="807"/>
      <c r="I121" s="807"/>
      <c r="J121" s="807"/>
      <c r="K121" s="807"/>
      <c r="L121" s="807"/>
      <c r="M121" s="807"/>
      <c r="N121" s="807"/>
      <c r="O121" s="807"/>
      <c r="P121" s="689"/>
    </row>
    <row r="122" spans="1:16" ht="16.5" hidden="1" customHeight="1" x14ac:dyDescent="0.3">
      <c r="A122" s="681"/>
      <c r="B122" s="805"/>
      <c r="C122" s="729"/>
      <c r="D122" s="811"/>
      <c r="E122" s="808"/>
      <c r="F122" s="807"/>
      <c r="G122" s="807"/>
      <c r="H122" s="807"/>
      <c r="I122" s="807"/>
      <c r="J122" s="807"/>
      <c r="K122" s="807"/>
      <c r="L122" s="807"/>
      <c r="M122" s="807"/>
      <c r="N122" s="807"/>
      <c r="O122" s="807"/>
      <c r="P122" s="689"/>
    </row>
    <row r="123" spans="1:16" ht="16.5" hidden="1" customHeight="1" x14ac:dyDescent="0.3">
      <c r="A123" s="697"/>
      <c r="B123" s="805"/>
      <c r="C123" s="729"/>
      <c r="D123" s="811"/>
      <c r="E123" s="808"/>
      <c r="F123" s="807"/>
      <c r="G123" s="807"/>
      <c r="H123" s="807"/>
      <c r="I123" s="807"/>
      <c r="J123" s="807"/>
      <c r="K123" s="807"/>
      <c r="L123" s="807"/>
      <c r="M123" s="807"/>
      <c r="N123" s="807"/>
      <c r="O123" s="807"/>
      <c r="P123" s="689"/>
    </row>
    <row r="124" spans="1:16" ht="16.5" hidden="1" customHeight="1" x14ac:dyDescent="0.3">
      <c r="A124" s="761"/>
      <c r="B124" s="805"/>
      <c r="C124" s="729"/>
      <c r="D124" s="811"/>
      <c r="E124" s="808"/>
      <c r="F124" s="807"/>
      <c r="G124" s="807"/>
      <c r="H124" s="807"/>
      <c r="I124" s="807"/>
      <c r="J124" s="807"/>
      <c r="K124" s="807"/>
      <c r="L124" s="807"/>
      <c r="M124" s="807"/>
      <c r="N124" s="807"/>
      <c r="O124" s="807"/>
      <c r="P124" s="688"/>
    </row>
    <row r="125" spans="1:16" ht="16.5" hidden="1" customHeight="1" x14ac:dyDescent="0.3">
      <c r="A125" s="761"/>
      <c r="B125" s="805"/>
      <c r="C125" s="729"/>
      <c r="D125" s="811"/>
      <c r="E125" s="808"/>
      <c r="F125" s="807"/>
      <c r="G125" s="807"/>
      <c r="H125" s="807"/>
      <c r="I125" s="807"/>
      <c r="J125" s="807"/>
      <c r="K125" s="807"/>
      <c r="L125" s="807"/>
      <c r="M125" s="807"/>
      <c r="N125" s="807"/>
      <c r="O125" s="807"/>
      <c r="P125" s="697"/>
    </row>
    <row r="126" spans="1:16" ht="16.5" hidden="1" customHeight="1" x14ac:dyDescent="0.3">
      <c r="A126" s="697"/>
      <c r="B126" s="805"/>
      <c r="C126" s="729"/>
      <c r="D126" s="811"/>
      <c r="E126" s="808"/>
      <c r="F126" s="807"/>
      <c r="G126" s="807"/>
      <c r="H126" s="807"/>
      <c r="I126" s="807"/>
      <c r="J126" s="807"/>
      <c r="K126" s="807"/>
      <c r="L126" s="807"/>
      <c r="M126" s="807"/>
      <c r="N126" s="807"/>
      <c r="O126" s="807"/>
      <c r="P126" s="689"/>
    </row>
    <row r="127" spans="1:16" ht="16.5" hidden="1" customHeight="1" x14ac:dyDescent="0.3">
      <c r="A127" s="697"/>
      <c r="B127" s="681"/>
      <c r="C127" s="681"/>
      <c r="D127" s="681"/>
      <c r="E127" s="685"/>
      <c r="F127" s="685"/>
      <c r="G127" s="685"/>
      <c r="H127" s="685"/>
      <c r="I127" s="685"/>
      <c r="J127" s="685"/>
      <c r="K127" s="685"/>
      <c r="L127" s="685"/>
      <c r="M127" s="685"/>
      <c r="N127" s="685"/>
      <c r="O127" s="685"/>
      <c r="P127" s="689"/>
    </row>
    <row r="128" spans="1:16" ht="16.5" hidden="1" customHeight="1" x14ac:dyDescent="0.3">
      <c r="A128" s="697"/>
      <c r="B128" s="681"/>
      <c r="C128" s="681"/>
      <c r="D128" s="681"/>
      <c r="E128" s="685"/>
      <c r="F128" s="685"/>
      <c r="G128" s="685"/>
      <c r="H128" s="685"/>
      <c r="I128" s="685"/>
      <c r="J128" s="685"/>
      <c r="K128" s="685"/>
      <c r="L128" s="685"/>
      <c r="M128" s="685"/>
      <c r="N128" s="685"/>
      <c r="O128" s="685"/>
      <c r="P128" s="697"/>
    </row>
    <row r="129" spans="1:16" ht="16.5" hidden="1" customHeight="1" x14ac:dyDescent="0.3">
      <c r="A129" s="694"/>
      <c r="B129" s="681"/>
      <c r="C129" s="681"/>
      <c r="D129" s="681"/>
      <c r="E129" s="685"/>
      <c r="F129" s="685"/>
      <c r="G129" s="685"/>
      <c r="H129" s="685"/>
      <c r="I129" s="685"/>
      <c r="J129" s="685"/>
      <c r="K129" s="685"/>
      <c r="L129" s="685"/>
      <c r="M129" s="685"/>
      <c r="N129" s="685"/>
      <c r="O129" s="685"/>
      <c r="P129" s="697"/>
    </row>
    <row r="130" spans="1:16" ht="16.5" hidden="1" customHeight="1" x14ac:dyDescent="0.3">
      <c r="A130" s="697"/>
      <c r="B130" s="681"/>
      <c r="C130" s="681"/>
      <c r="D130" s="681"/>
      <c r="E130" s="685"/>
      <c r="F130" s="685"/>
      <c r="G130" s="685"/>
      <c r="H130" s="685"/>
      <c r="I130" s="685"/>
      <c r="J130" s="685"/>
      <c r="K130" s="685"/>
      <c r="L130" s="685"/>
      <c r="M130" s="685"/>
      <c r="N130" s="685"/>
      <c r="O130" s="685"/>
      <c r="P130" s="707"/>
    </row>
    <row r="131" spans="1:16" ht="16.5" hidden="1" customHeight="1" x14ac:dyDescent="0.3">
      <c r="A131" s="697"/>
      <c r="B131" s="681"/>
      <c r="C131" s="681"/>
      <c r="D131" s="681"/>
      <c r="E131" s="685"/>
      <c r="F131" s="685"/>
      <c r="G131" s="685"/>
      <c r="H131" s="685"/>
      <c r="I131" s="685"/>
      <c r="J131" s="685"/>
      <c r="K131" s="685"/>
      <c r="L131" s="685"/>
      <c r="M131" s="685"/>
      <c r="N131" s="685"/>
      <c r="O131" s="685"/>
      <c r="P131" s="706"/>
    </row>
    <row r="132" spans="1:16" ht="16.5" hidden="1" customHeight="1" x14ac:dyDescent="0.3">
      <c r="A132" s="697"/>
      <c r="B132" s="681"/>
      <c r="C132" s="681"/>
      <c r="D132" s="681"/>
      <c r="E132" s="685"/>
      <c r="F132" s="685"/>
      <c r="G132" s="685"/>
      <c r="H132" s="685"/>
      <c r="I132" s="685"/>
      <c r="J132" s="685"/>
      <c r="K132" s="685"/>
      <c r="L132" s="685"/>
      <c r="M132" s="685"/>
      <c r="N132" s="685"/>
      <c r="O132" s="685"/>
      <c r="P132" s="707"/>
    </row>
    <row r="133" spans="1:16" ht="16.5" hidden="1" customHeight="1" x14ac:dyDescent="0.3">
      <c r="A133" s="697"/>
      <c r="B133" s="681"/>
      <c r="C133" s="681"/>
      <c r="D133" s="681"/>
      <c r="E133" s="685"/>
      <c r="F133" s="685"/>
      <c r="G133" s="685"/>
      <c r="H133" s="685"/>
      <c r="I133" s="685"/>
      <c r="J133" s="685"/>
      <c r="K133" s="685"/>
      <c r="L133" s="685"/>
      <c r="M133" s="685"/>
      <c r="N133" s="685"/>
      <c r="O133" s="685"/>
      <c r="P133" s="707"/>
    </row>
    <row r="134" spans="1:16" ht="16.5" hidden="1" customHeight="1" x14ac:dyDescent="0.3">
      <c r="A134" s="697"/>
      <c r="B134" s="681"/>
      <c r="C134" s="681"/>
      <c r="D134" s="681"/>
      <c r="E134" s="685"/>
      <c r="F134" s="685"/>
      <c r="G134" s="685"/>
      <c r="H134" s="685"/>
      <c r="I134" s="685"/>
      <c r="J134" s="685"/>
      <c r="K134" s="685"/>
      <c r="L134" s="685"/>
      <c r="M134" s="685"/>
      <c r="N134" s="685"/>
      <c r="O134" s="685"/>
      <c r="P134" s="707"/>
    </row>
    <row r="135" spans="1:16" ht="16.5" hidden="1" customHeight="1" x14ac:dyDescent="0.3">
      <c r="A135" s="697"/>
      <c r="B135" s="681"/>
      <c r="C135" s="681"/>
      <c r="D135" s="681"/>
      <c r="E135" s="685"/>
      <c r="F135" s="685"/>
      <c r="G135" s="685"/>
      <c r="H135" s="685"/>
      <c r="I135" s="685"/>
      <c r="J135" s="685"/>
      <c r="K135" s="685"/>
      <c r="L135" s="685"/>
      <c r="M135" s="685"/>
      <c r="N135" s="685"/>
      <c r="O135" s="685"/>
      <c r="P135" s="697"/>
    </row>
    <row r="136" spans="1:16" ht="16.5" hidden="1" customHeight="1" x14ac:dyDescent="0.3">
      <c r="A136" s="697"/>
      <c r="B136" s="681"/>
      <c r="C136" s="681"/>
      <c r="D136" s="681"/>
      <c r="E136" s="685"/>
      <c r="F136" s="685"/>
      <c r="G136" s="685"/>
      <c r="H136" s="685"/>
      <c r="I136" s="685"/>
      <c r="J136" s="685"/>
      <c r="K136" s="685"/>
      <c r="L136" s="685"/>
      <c r="M136" s="685"/>
      <c r="N136" s="685"/>
      <c r="O136" s="685"/>
      <c r="P136" s="697"/>
    </row>
    <row r="137" spans="1:16" ht="16.5" hidden="1" customHeight="1" x14ac:dyDescent="0.3">
      <c r="A137" s="697"/>
      <c r="B137" s="681"/>
      <c r="C137" s="681"/>
      <c r="D137" s="681"/>
      <c r="E137" s="685"/>
      <c r="F137" s="685"/>
      <c r="G137" s="685"/>
      <c r="H137" s="685"/>
      <c r="I137" s="685"/>
      <c r="J137" s="685"/>
      <c r="K137" s="685"/>
      <c r="L137" s="685"/>
      <c r="M137" s="685"/>
      <c r="N137" s="685"/>
      <c r="O137" s="685"/>
      <c r="P137" s="697"/>
    </row>
    <row r="138" spans="1:16" ht="16.5" hidden="1" customHeight="1" x14ac:dyDescent="0.3">
      <c r="A138" s="697"/>
      <c r="B138" s="681"/>
      <c r="C138" s="681"/>
      <c r="D138" s="681"/>
      <c r="E138" s="685"/>
      <c r="F138" s="685"/>
      <c r="G138" s="685"/>
      <c r="H138" s="685"/>
      <c r="I138" s="685"/>
      <c r="J138" s="685"/>
      <c r="K138" s="685"/>
      <c r="L138" s="685"/>
      <c r="M138" s="685"/>
      <c r="N138" s="685"/>
      <c r="O138" s="685"/>
      <c r="P138" s="697"/>
    </row>
    <row r="139" spans="1:16" ht="16.5" hidden="1" customHeight="1" x14ac:dyDescent="0.3">
      <c r="A139" s="697"/>
      <c r="B139" s="681"/>
      <c r="C139" s="681"/>
      <c r="D139" s="681"/>
      <c r="E139" s="685"/>
      <c r="F139" s="685"/>
      <c r="G139" s="685"/>
      <c r="H139" s="685"/>
      <c r="I139" s="685"/>
      <c r="J139" s="685"/>
      <c r="K139" s="685"/>
      <c r="L139" s="685"/>
      <c r="M139" s="685"/>
      <c r="N139" s="685"/>
      <c r="O139" s="685"/>
      <c r="P139" s="697"/>
    </row>
    <row r="140" spans="1:16" ht="16.5" hidden="1" customHeight="1" x14ac:dyDescent="0.3">
      <c r="A140" s="697"/>
      <c r="B140" s="681"/>
      <c r="C140" s="681"/>
      <c r="D140" s="681"/>
      <c r="E140" s="685"/>
      <c r="F140" s="685"/>
      <c r="G140" s="685"/>
      <c r="H140" s="685"/>
      <c r="I140" s="685"/>
      <c r="J140" s="685"/>
      <c r="K140" s="685"/>
      <c r="L140" s="685"/>
      <c r="M140" s="685"/>
      <c r="N140" s="685"/>
      <c r="O140" s="685"/>
      <c r="P140" s="697"/>
    </row>
    <row r="141" spans="1:16" ht="16.5" hidden="1" customHeight="1" x14ac:dyDescent="0.3">
      <c r="A141" s="697"/>
      <c r="B141" s="681"/>
      <c r="C141" s="681"/>
      <c r="D141" s="681"/>
      <c r="E141" s="685"/>
      <c r="F141" s="685"/>
      <c r="G141" s="685"/>
      <c r="H141" s="685"/>
      <c r="I141" s="685"/>
      <c r="J141" s="685"/>
      <c r="K141" s="685"/>
      <c r="L141" s="685"/>
      <c r="M141" s="685"/>
      <c r="N141" s="685"/>
      <c r="O141" s="685"/>
      <c r="P141" s="697"/>
    </row>
    <row r="142" spans="1:16" ht="16.5" hidden="1" customHeight="1" x14ac:dyDescent="0.3">
      <c r="A142" s="697"/>
      <c r="B142" s="681"/>
      <c r="C142" s="681"/>
      <c r="D142" s="681"/>
      <c r="E142" s="685"/>
      <c r="F142" s="685"/>
      <c r="G142" s="685"/>
      <c r="H142" s="685"/>
      <c r="I142" s="685"/>
      <c r="J142" s="685"/>
      <c r="K142" s="685"/>
      <c r="L142" s="685"/>
      <c r="M142" s="685"/>
      <c r="N142" s="685"/>
      <c r="O142" s="685"/>
      <c r="P142" s="697"/>
    </row>
    <row r="143" spans="1:16" ht="16.5" hidden="1" customHeight="1" x14ac:dyDescent="0.3">
      <c r="A143" s="697"/>
      <c r="B143" s="681"/>
      <c r="C143" s="681"/>
      <c r="D143" s="681"/>
      <c r="E143" s="685"/>
      <c r="F143" s="685"/>
      <c r="G143" s="685"/>
      <c r="H143" s="685"/>
      <c r="I143" s="685"/>
      <c r="J143" s="685"/>
      <c r="K143" s="685"/>
      <c r="L143" s="685"/>
      <c r="M143" s="685"/>
      <c r="N143" s="685"/>
      <c r="O143" s="685"/>
      <c r="P143" s="697"/>
    </row>
    <row r="144" spans="1:16" ht="16.5" hidden="1" customHeight="1" x14ac:dyDescent="0.3">
      <c r="A144" s="697"/>
      <c r="B144" s="681"/>
      <c r="C144" s="681"/>
      <c r="D144" s="681"/>
      <c r="E144" s="685"/>
      <c r="F144" s="685"/>
      <c r="G144" s="685"/>
      <c r="H144" s="685"/>
      <c r="I144" s="685"/>
      <c r="J144" s="685"/>
      <c r="K144" s="685"/>
      <c r="L144" s="685"/>
      <c r="M144" s="685"/>
      <c r="N144" s="685"/>
      <c r="O144" s="685"/>
      <c r="P144" s="697"/>
    </row>
    <row r="145" spans="1:16" ht="16.5" hidden="1" customHeight="1" x14ac:dyDescent="0.3">
      <c r="A145" s="697"/>
      <c r="B145" s="681"/>
      <c r="C145" s="681"/>
      <c r="D145" s="681"/>
      <c r="E145" s="685"/>
      <c r="F145" s="685"/>
      <c r="G145" s="685"/>
      <c r="H145" s="685"/>
      <c r="I145" s="685"/>
      <c r="J145" s="685"/>
      <c r="K145" s="685"/>
      <c r="L145" s="685"/>
      <c r="M145" s="685"/>
      <c r="N145" s="685"/>
      <c r="O145" s="685"/>
      <c r="P145" s="697"/>
    </row>
    <row r="146" spans="1:16" ht="16.5" hidden="1" customHeight="1" x14ac:dyDescent="0.3">
      <c r="A146" s="697"/>
      <c r="B146" s="681"/>
      <c r="C146" s="681"/>
      <c r="D146" s="681"/>
      <c r="E146" s="685"/>
      <c r="F146" s="685"/>
      <c r="G146" s="685"/>
      <c r="H146" s="685"/>
      <c r="I146" s="685"/>
      <c r="J146" s="685"/>
      <c r="K146" s="685"/>
      <c r="L146" s="685"/>
      <c r="M146" s="685"/>
      <c r="N146" s="685"/>
      <c r="O146" s="685"/>
      <c r="P146" s="697"/>
    </row>
    <row r="147" spans="1:16" ht="16.5" hidden="1" customHeight="1" x14ac:dyDescent="0.3">
      <c r="A147" s="697"/>
      <c r="B147" s="681"/>
      <c r="C147" s="681"/>
      <c r="D147" s="681"/>
      <c r="E147" s="685"/>
      <c r="F147" s="685"/>
      <c r="G147" s="685"/>
      <c r="H147" s="685"/>
      <c r="I147" s="685"/>
      <c r="J147" s="685"/>
      <c r="K147" s="685"/>
      <c r="L147" s="685"/>
      <c r="M147" s="685"/>
      <c r="N147" s="685"/>
      <c r="O147" s="685"/>
      <c r="P147" s="697"/>
    </row>
    <row r="148" spans="1:16" ht="16.5" hidden="1" customHeight="1" x14ac:dyDescent="0.3">
      <c r="A148" s="697"/>
      <c r="B148" s="681"/>
      <c r="C148" s="681"/>
      <c r="D148" s="681"/>
      <c r="E148" s="685"/>
      <c r="F148" s="685"/>
      <c r="G148" s="685"/>
      <c r="H148" s="685"/>
      <c r="I148" s="685"/>
      <c r="J148" s="685"/>
      <c r="K148" s="685"/>
      <c r="L148" s="685"/>
      <c r="M148" s="685"/>
      <c r="N148" s="685"/>
      <c r="O148" s="685"/>
      <c r="P148" s="697"/>
    </row>
    <row r="149" spans="1:16" ht="16.5" hidden="1" customHeight="1" x14ac:dyDescent="0.3">
      <c r="A149" s="681"/>
      <c r="B149" s="681"/>
      <c r="C149" s="681"/>
      <c r="D149" s="681"/>
      <c r="E149" s="685"/>
      <c r="F149" s="685"/>
      <c r="G149" s="685"/>
      <c r="H149" s="685"/>
      <c r="I149" s="685"/>
      <c r="J149" s="685"/>
      <c r="K149" s="685"/>
      <c r="L149" s="685"/>
      <c r="M149" s="685"/>
      <c r="N149" s="685"/>
      <c r="O149" s="685"/>
      <c r="P149" s="697"/>
    </row>
    <row r="150" spans="1:16" ht="16.5" hidden="1" customHeight="1" x14ac:dyDescent="0.3">
      <c r="A150" s="681"/>
      <c r="B150" s="681"/>
      <c r="C150" s="681"/>
      <c r="D150" s="681"/>
      <c r="E150" s="685"/>
      <c r="F150" s="685"/>
      <c r="G150" s="685"/>
      <c r="H150" s="685"/>
      <c r="I150" s="685"/>
      <c r="J150" s="685"/>
      <c r="K150" s="685"/>
      <c r="L150" s="685"/>
      <c r="M150" s="685"/>
      <c r="N150" s="685"/>
      <c r="O150" s="685"/>
      <c r="P150" s="697"/>
    </row>
    <row r="151" spans="1:16" ht="16.5" hidden="1" customHeight="1" x14ac:dyDescent="0.3">
      <c r="A151" s="697"/>
      <c r="B151" s="681"/>
      <c r="C151" s="681"/>
      <c r="D151" s="681"/>
      <c r="E151" s="685"/>
      <c r="F151" s="685"/>
      <c r="G151" s="685"/>
      <c r="H151" s="685"/>
      <c r="I151" s="685"/>
      <c r="J151" s="685"/>
      <c r="K151" s="685"/>
      <c r="L151" s="685"/>
      <c r="M151" s="685"/>
      <c r="N151" s="685"/>
      <c r="O151" s="685"/>
    </row>
    <row r="152" spans="1:16" ht="16.5" hidden="1" customHeight="1" x14ac:dyDescent="0.3">
      <c r="A152" s="697"/>
      <c r="B152" s="681"/>
      <c r="C152" s="681"/>
      <c r="D152" s="681"/>
      <c r="E152" s="685"/>
      <c r="F152" s="685"/>
      <c r="G152" s="685"/>
      <c r="H152" s="685"/>
      <c r="I152" s="685"/>
      <c r="J152" s="685"/>
      <c r="K152" s="685"/>
      <c r="L152" s="685"/>
      <c r="M152" s="685"/>
      <c r="N152" s="685"/>
      <c r="O152" s="685"/>
    </row>
    <row r="153" spans="1:16" ht="16.5" hidden="1" customHeight="1" x14ac:dyDescent="0.3">
      <c r="A153" s="697"/>
      <c r="B153" s="681"/>
      <c r="C153" s="681"/>
      <c r="D153" s="681"/>
      <c r="E153" s="685"/>
      <c r="F153" s="685"/>
      <c r="G153" s="685"/>
      <c r="H153" s="685"/>
      <c r="I153" s="685"/>
      <c r="J153" s="685"/>
      <c r="K153" s="685"/>
      <c r="L153" s="685"/>
      <c r="M153" s="685"/>
      <c r="N153" s="685"/>
      <c r="O153" s="685"/>
      <c r="P153" s="697"/>
    </row>
    <row r="154" spans="1:16" ht="16.5" hidden="1" customHeight="1" x14ac:dyDescent="0.3">
      <c r="A154" s="697"/>
      <c r="B154" s="681"/>
      <c r="C154" s="681"/>
      <c r="D154" s="681"/>
      <c r="E154" s="685"/>
      <c r="F154" s="685"/>
      <c r="G154" s="685"/>
      <c r="H154" s="685"/>
      <c r="I154" s="685"/>
      <c r="J154" s="685"/>
      <c r="K154" s="685"/>
      <c r="L154" s="685"/>
      <c r="M154" s="685"/>
      <c r="N154" s="685"/>
      <c r="O154" s="685"/>
      <c r="P154" s="697"/>
    </row>
    <row r="155" spans="1:16" ht="16.5" hidden="1" customHeight="1" x14ac:dyDescent="0.3">
      <c r="A155" s="697"/>
      <c r="B155" s="681"/>
      <c r="C155" s="681"/>
      <c r="D155" s="681"/>
      <c r="E155" s="685"/>
      <c r="F155" s="685"/>
      <c r="G155" s="685"/>
      <c r="H155" s="685"/>
      <c r="I155" s="685"/>
      <c r="J155" s="685"/>
      <c r="K155" s="685"/>
      <c r="L155" s="685"/>
      <c r="M155" s="685"/>
      <c r="N155" s="685"/>
      <c r="O155" s="685"/>
      <c r="P155" s="697"/>
    </row>
    <row r="156" spans="1:16" ht="16.5" hidden="1" customHeight="1" x14ac:dyDescent="0.3">
      <c r="A156" s="697"/>
      <c r="B156" s="681"/>
      <c r="C156" s="681"/>
      <c r="D156" s="681"/>
      <c r="E156" s="685"/>
      <c r="F156" s="685"/>
      <c r="G156" s="685"/>
      <c r="H156" s="685"/>
      <c r="I156" s="685"/>
      <c r="J156" s="685"/>
      <c r="K156" s="685"/>
      <c r="L156" s="685"/>
      <c r="M156" s="685"/>
      <c r="N156" s="685"/>
      <c r="O156" s="685"/>
      <c r="P156" s="697"/>
    </row>
    <row r="157" spans="1:16" ht="16.5" hidden="1" customHeight="1" x14ac:dyDescent="0.3">
      <c r="A157" s="697"/>
      <c r="B157" s="681"/>
      <c r="C157" s="681"/>
      <c r="D157" s="681"/>
      <c r="E157" s="685"/>
      <c r="F157" s="685"/>
      <c r="G157" s="685"/>
      <c r="H157" s="685"/>
      <c r="I157" s="685"/>
      <c r="J157" s="685"/>
      <c r="K157" s="685"/>
      <c r="L157" s="685"/>
      <c r="M157" s="685"/>
      <c r="N157" s="685"/>
      <c r="O157" s="685"/>
      <c r="P157" s="697"/>
    </row>
    <row r="158" spans="1:16" ht="16.5" hidden="1" customHeight="1" x14ac:dyDescent="0.3">
      <c r="A158" s="697"/>
      <c r="B158" s="681"/>
      <c r="C158" s="681"/>
      <c r="D158" s="681"/>
      <c r="E158" s="685"/>
      <c r="F158" s="685"/>
      <c r="G158" s="685"/>
      <c r="H158" s="685"/>
      <c r="I158" s="685"/>
      <c r="J158" s="685"/>
      <c r="K158" s="685"/>
      <c r="L158" s="685"/>
      <c r="M158" s="685"/>
      <c r="N158" s="685"/>
      <c r="O158" s="685"/>
      <c r="P158" s="697"/>
    </row>
    <row r="159" spans="1:16" ht="16.5" hidden="1" customHeight="1" x14ac:dyDescent="0.3">
      <c r="A159" s="697"/>
      <c r="B159" s="681"/>
      <c r="C159" s="681"/>
      <c r="D159" s="681"/>
      <c r="E159" s="685"/>
      <c r="F159" s="685"/>
      <c r="G159" s="685"/>
      <c r="H159" s="685"/>
      <c r="I159" s="685"/>
      <c r="J159" s="685"/>
      <c r="K159" s="685"/>
      <c r="L159" s="685"/>
      <c r="M159" s="685"/>
      <c r="N159" s="685"/>
      <c r="O159" s="685"/>
      <c r="P159" s="697"/>
    </row>
    <row r="160" spans="1:16" ht="16.5" hidden="1" customHeight="1" x14ac:dyDescent="0.3">
      <c r="A160" s="697"/>
      <c r="B160" s="681"/>
      <c r="C160" s="681"/>
      <c r="D160" s="681"/>
      <c r="E160" s="685"/>
      <c r="F160" s="685"/>
      <c r="G160" s="685"/>
      <c r="H160" s="685"/>
      <c r="I160" s="685"/>
      <c r="J160" s="685"/>
      <c r="K160" s="685"/>
      <c r="L160" s="685"/>
      <c r="M160" s="685"/>
      <c r="N160" s="685"/>
      <c r="O160" s="685"/>
      <c r="P160" s="697"/>
    </row>
    <row r="161" spans="1:16" ht="16.5" hidden="1" customHeight="1" x14ac:dyDescent="0.3">
      <c r="A161" s="697"/>
      <c r="B161" s="681"/>
      <c r="C161" s="681"/>
      <c r="D161" s="681"/>
      <c r="E161" s="685"/>
      <c r="F161" s="685"/>
      <c r="G161" s="685"/>
      <c r="H161" s="685"/>
      <c r="I161" s="685"/>
      <c r="J161" s="685"/>
      <c r="K161" s="685"/>
      <c r="L161" s="685"/>
      <c r="M161" s="685"/>
      <c r="N161" s="685"/>
      <c r="O161" s="685"/>
      <c r="P161" s="697"/>
    </row>
    <row r="162" spans="1:16" ht="16.5" hidden="1" customHeight="1" x14ac:dyDescent="0.3">
      <c r="A162" s="697"/>
      <c r="B162" s="681"/>
      <c r="C162" s="681"/>
      <c r="D162" s="681"/>
      <c r="E162" s="685"/>
      <c r="F162" s="685"/>
      <c r="G162" s="685"/>
      <c r="H162" s="685"/>
      <c r="I162" s="685"/>
      <c r="J162" s="685"/>
      <c r="K162" s="685"/>
      <c r="L162" s="685"/>
      <c r="M162" s="685"/>
      <c r="N162" s="685"/>
      <c r="O162" s="685"/>
      <c r="P162" s="697"/>
    </row>
    <row r="163" spans="1:16" ht="16.5" hidden="1" customHeight="1" x14ac:dyDescent="0.3">
      <c r="A163" s="697"/>
      <c r="B163" s="681"/>
      <c r="C163" s="681"/>
      <c r="D163" s="681"/>
      <c r="E163" s="685"/>
      <c r="F163" s="685"/>
      <c r="G163" s="685"/>
      <c r="H163" s="685"/>
      <c r="I163" s="685"/>
      <c r="J163" s="685"/>
      <c r="K163" s="685"/>
      <c r="L163" s="685"/>
      <c r="M163" s="685"/>
      <c r="N163" s="685"/>
      <c r="O163" s="685"/>
      <c r="P163" s="697"/>
    </row>
    <row r="164" spans="1:16" ht="16.5" hidden="1" customHeight="1" x14ac:dyDescent="0.3">
      <c r="A164" s="697"/>
      <c r="B164" s="681"/>
      <c r="C164" s="681"/>
      <c r="D164" s="681"/>
      <c r="E164" s="685"/>
      <c r="F164" s="685"/>
      <c r="G164" s="685"/>
      <c r="H164" s="685"/>
      <c r="I164" s="685"/>
      <c r="J164" s="685"/>
      <c r="K164" s="685"/>
      <c r="L164" s="685"/>
      <c r="M164" s="685"/>
      <c r="N164" s="685"/>
      <c r="O164" s="685"/>
      <c r="P164" s="697"/>
    </row>
    <row r="165" spans="1:16" ht="16.5" hidden="1" customHeight="1" x14ac:dyDescent="0.3">
      <c r="A165" s="697"/>
      <c r="B165" s="681"/>
      <c r="C165" s="681"/>
      <c r="D165" s="681"/>
      <c r="E165" s="685"/>
      <c r="F165" s="685"/>
      <c r="G165" s="685"/>
      <c r="H165" s="685"/>
      <c r="I165" s="685"/>
      <c r="J165" s="685"/>
      <c r="K165" s="685"/>
      <c r="L165" s="685"/>
      <c r="M165" s="685"/>
      <c r="N165" s="685"/>
      <c r="O165" s="685"/>
      <c r="P165" s="697"/>
    </row>
    <row r="166" spans="1:16" ht="16.5" hidden="1" customHeight="1" x14ac:dyDescent="0.3">
      <c r="A166" s="697"/>
      <c r="B166" s="681"/>
      <c r="C166" s="681"/>
      <c r="D166" s="681"/>
      <c r="E166" s="685"/>
      <c r="F166" s="685"/>
      <c r="G166" s="685"/>
      <c r="H166" s="685"/>
      <c r="I166" s="685"/>
      <c r="J166" s="685"/>
      <c r="K166" s="685"/>
      <c r="L166" s="685"/>
      <c r="M166" s="685"/>
      <c r="N166" s="685"/>
      <c r="O166" s="685"/>
      <c r="P166" s="697"/>
    </row>
    <row r="167" spans="1:16" ht="16.5" hidden="1" customHeight="1" x14ac:dyDescent="0.3">
      <c r="A167" s="697"/>
      <c r="B167" s="681"/>
      <c r="C167" s="681"/>
      <c r="D167" s="681"/>
      <c r="E167" s="685"/>
      <c r="F167" s="685"/>
      <c r="G167" s="685"/>
      <c r="H167" s="685"/>
      <c r="I167" s="685"/>
      <c r="J167" s="685"/>
      <c r="K167" s="685"/>
      <c r="L167" s="685"/>
      <c r="M167" s="685"/>
      <c r="N167" s="685"/>
      <c r="O167" s="685"/>
      <c r="P167" s="697"/>
    </row>
    <row r="168" spans="1:16" ht="16.5" hidden="1" customHeight="1" x14ac:dyDescent="0.3">
      <c r="A168" s="697"/>
      <c r="B168" s="681"/>
      <c r="C168" s="681"/>
      <c r="D168" s="681"/>
      <c r="E168" s="685"/>
      <c r="F168" s="685"/>
      <c r="G168" s="685"/>
      <c r="H168" s="685"/>
      <c r="I168" s="685"/>
      <c r="J168" s="685"/>
      <c r="K168" s="685"/>
      <c r="L168" s="685"/>
      <c r="M168" s="685"/>
      <c r="N168" s="685"/>
      <c r="O168" s="685"/>
      <c r="P168" s="697"/>
    </row>
    <row r="169" spans="1:16" ht="16.5" hidden="1" customHeight="1" x14ac:dyDescent="0.3">
      <c r="A169" s="697"/>
      <c r="B169" s="681"/>
      <c r="C169" s="681"/>
      <c r="D169" s="681"/>
      <c r="E169" s="685"/>
      <c r="F169" s="685"/>
      <c r="G169" s="685"/>
      <c r="H169" s="685"/>
      <c r="I169" s="685"/>
      <c r="J169" s="685"/>
      <c r="K169" s="685"/>
      <c r="L169" s="685"/>
      <c r="M169" s="685"/>
      <c r="N169" s="685"/>
      <c r="O169" s="685"/>
      <c r="P169" s="697"/>
    </row>
    <row r="170" spans="1:16" ht="16.5" hidden="1" customHeight="1" x14ac:dyDescent="0.3">
      <c r="A170" s="697"/>
      <c r="B170" s="681"/>
      <c r="C170" s="681"/>
      <c r="D170" s="681"/>
      <c r="E170" s="685"/>
      <c r="F170" s="685"/>
      <c r="G170" s="685"/>
      <c r="H170" s="685"/>
      <c r="I170" s="685"/>
      <c r="J170" s="685"/>
      <c r="K170" s="685"/>
      <c r="L170" s="685"/>
      <c r="M170" s="685"/>
      <c r="N170" s="685"/>
      <c r="O170" s="685"/>
      <c r="P170" s="697"/>
    </row>
    <row r="171" spans="1:16" ht="16.5" hidden="1" customHeight="1" x14ac:dyDescent="0.3">
      <c r="A171" s="697"/>
      <c r="B171" s="681"/>
      <c r="C171" s="681"/>
      <c r="D171" s="681"/>
      <c r="E171" s="685"/>
      <c r="F171" s="685"/>
      <c r="G171" s="685"/>
      <c r="H171" s="685"/>
      <c r="I171" s="685"/>
      <c r="J171" s="685"/>
      <c r="K171" s="685"/>
      <c r="L171" s="685"/>
      <c r="M171" s="685"/>
      <c r="N171" s="685"/>
      <c r="O171" s="685"/>
      <c r="P171" s="697"/>
    </row>
    <row r="172" spans="1:16" ht="16.5" hidden="1" customHeight="1" x14ac:dyDescent="0.3">
      <c r="A172" s="697"/>
      <c r="B172" s="681"/>
      <c r="C172" s="681"/>
      <c r="D172" s="681"/>
      <c r="E172" s="685"/>
      <c r="F172" s="685"/>
      <c r="G172" s="685"/>
      <c r="H172" s="685"/>
      <c r="I172" s="685"/>
      <c r="J172" s="685"/>
      <c r="K172" s="685"/>
      <c r="L172" s="685"/>
      <c r="M172" s="685"/>
      <c r="N172" s="685"/>
      <c r="O172" s="685"/>
      <c r="P172" s="697"/>
    </row>
    <row r="173" spans="1:16" ht="16.5" hidden="1" customHeight="1" x14ac:dyDescent="0.3">
      <c r="A173" s="697"/>
      <c r="B173" s="681"/>
      <c r="C173" s="681"/>
      <c r="D173" s="681"/>
      <c r="E173" s="685"/>
      <c r="F173" s="685"/>
      <c r="G173" s="685"/>
      <c r="H173" s="685"/>
      <c r="I173" s="685"/>
      <c r="J173" s="685"/>
      <c r="K173" s="685"/>
      <c r="L173" s="685"/>
      <c r="M173" s="685"/>
      <c r="N173" s="685"/>
      <c r="O173" s="685"/>
      <c r="P173" s="697"/>
    </row>
    <row r="174" spans="1:16" ht="16.5" hidden="1" customHeight="1" x14ac:dyDescent="0.3">
      <c r="A174" s="697"/>
      <c r="B174" s="681"/>
      <c r="C174" s="681"/>
      <c r="D174" s="681"/>
      <c r="E174" s="685"/>
      <c r="F174" s="685"/>
      <c r="G174" s="685"/>
      <c r="H174" s="685"/>
      <c r="I174" s="685"/>
      <c r="J174" s="685"/>
      <c r="K174" s="685"/>
      <c r="L174" s="685"/>
      <c r="M174" s="685"/>
      <c r="N174" s="685"/>
      <c r="O174" s="685"/>
      <c r="P174" s="697"/>
    </row>
    <row r="175" spans="1:16" ht="16.5" hidden="1" customHeight="1" x14ac:dyDescent="0.3">
      <c r="A175" s="697"/>
      <c r="B175" s="681"/>
      <c r="C175" s="681"/>
      <c r="D175" s="681"/>
      <c r="E175" s="685"/>
      <c r="F175" s="685"/>
      <c r="G175" s="685"/>
      <c r="H175" s="685"/>
      <c r="I175" s="685"/>
      <c r="J175" s="685"/>
      <c r="K175" s="685"/>
      <c r="L175" s="685"/>
      <c r="M175" s="685"/>
      <c r="N175" s="685"/>
      <c r="O175" s="685"/>
      <c r="P175" s="697"/>
    </row>
    <row r="176" spans="1:16" ht="16.5" hidden="1" customHeight="1" x14ac:dyDescent="0.3">
      <c r="A176" s="681"/>
      <c r="B176" s="681"/>
      <c r="C176" s="681"/>
      <c r="D176" s="681"/>
      <c r="E176" s="685"/>
      <c r="F176" s="685"/>
      <c r="G176" s="685"/>
      <c r="H176" s="685"/>
      <c r="I176" s="685"/>
      <c r="J176" s="685"/>
      <c r="K176" s="685"/>
      <c r="L176" s="685"/>
      <c r="M176" s="685"/>
      <c r="N176" s="685"/>
      <c r="O176" s="685"/>
      <c r="P176" s="697"/>
    </row>
    <row r="177" spans="1:16" ht="16.5" hidden="1" customHeight="1" x14ac:dyDescent="0.3">
      <c r="A177" s="681"/>
      <c r="B177" s="681"/>
      <c r="C177" s="681"/>
      <c r="D177" s="681"/>
      <c r="E177" s="685"/>
      <c r="F177" s="685"/>
      <c r="G177" s="685"/>
      <c r="H177" s="685"/>
      <c r="I177" s="685"/>
      <c r="J177" s="685"/>
      <c r="K177" s="685"/>
      <c r="L177" s="685"/>
      <c r="M177" s="685"/>
      <c r="N177" s="685"/>
      <c r="O177" s="685"/>
      <c r="P177" s="697"/>
    </row>
    <row r="178" spans="1:16" ht="16.5" hidden="1" customHeight="1" x14ac:dyDescent="0.3">
      <c r="A178" s="681"/>
      <c r="B178" s="681"/>
      <c r="C178" s="681"/>
      <c r="D178" s="681"/>
      <c r="E178" s="685"/>
      <c r="F178" s="685"/>
      <c r="G178" s="685"/>
      <c r="H178" s="685"/>
      <c r="I178" s="685"/>
      <c r="J178" s="685"/>
      <c r="K178" s="685"/>
      <c r="L178" s="685"/>
      <c r="M178" s="685"/>
      <c r="N178" s="685"/>
      <c r="O178" s="685"/>
    </row>
    <row r="179" spans="1:16" ht="16.5" hidden="1" customHeight="1" x14ac:dyDescent="0.3">
      <c r="A179" s="681"/>
      <c r="B179" s="681"/>
      <c r="C179" s="681"/>
      <c r="D179" s="681"/>
      <c r="E179" s="685"/>
      <c r="F179" s="685"/>
      <c r="G179" s="685"/>
      <c r="H179" s="685"/>
      <c r="I179" s="685"/>
      <c r="J179" s="685"/>
      <c r="K179" s="685"/>
      <c r="L179" s="685"/>
      <c r="M179" s="685"/>
      <c r="N179" s="685"/>
      <c r="O179" s="685"/>
    </row>
    <row r="180" spans="1:16" ht="16.5" hidden="1" customHeight="1" x14ac:dyDescent="0.3">
      <c r="A180" s="681"/>
      <c r="B180" s="681"/>
      <c r="C180" s="681"/>
      <c r="D180" s="681"/>
      <c r="E180" s="685"/>
      <c r="F180" s="685"/>
      <c r="G180" s="685"/>
      <c r="H180" s="685"/>
      <c r="I180" s="685"/>
      <c r="J180" s="685"/>
      <c r="K180" s="685"/>
      <c r="L180" s="685"/>
      <c r="M180" s="685"/>
      <c r="N180" s="685"/>
      <c r="O180" s="685"/>
    </row>
    <row r="181" spans="1:16" ht="16.5" hidden="1" customHeight="1" x14ac:dyDescent="0.3">
      <c r="A181" s="681"/>
      <c r="B181" s="681"/>
      <c r="C181" s="681"/>
      <c r="D181" s="681"/>
      <c r="E181" s="685"/>
      <c r="F181" s="685"/>
      <c r="G181" s="685"/>
      <c r="H181" s="685"/>
      <c r="I181" s="685"/>
      <c r="J181" s="685"/>
      <c r="K181" s="685"/>
      <c r="L181" s="685"/>
      <c r="M181" s="685"/>
      <c r="N181" s="685"/>
      <c r="O181" s="685"/>
    </row>
    <row r="182" spans="1:16" ht="16.5" hidden="1" customHeight="1" x14ac:dyDescent="0.3">
      <c r="A182" s="681"/>
      <c r="B182" s="681"/>
      <c r="C182" s="681"/>
      <c r="D182" s="681"/>
      <c r="E182" s="685"/>
      <c r="F182" s="685"/>
      <c r="G182" s="685"/>
      <c r="H182" s="685"/>
      <c r="I182" s="685"/>
      <c r="J182" s="685"/>
      <c r="K182" s="685"/>
      <c r="L182" s="685"/>
      <c r="M182" s="685"/>
      <c r="N182" s="685"/>
      <c r="O182" s="685"/>
    </row>
    <row r="183" spans="1:16" ht="16.5" hidden="1" customHeight="1" x14ac:dyDescent="0.3">
      <c r="A183" s="681"/>
      <c r="B183" s="681"/>
      <c r="C183" s="681"/>
      <c r="D183" s="681"/>
      <c r="E183" s="685"/>
      <c r="F183" s="685"/>
      <c r="G183" s="685"/>
      <c r="H183" s="685"/>
      <c r="I183" s="685"/>
      <c r="J183" s="685"/>
      <c r="K183" s="685"/>
      <c r="L183" s="685"/>
      <c r="M183" s="685"/>
      <c r="N183" s="685"/>
      <c r="O183" s="685"/>
    </row>
    <row r="184" spans="1:16" ht="16.5" hidden="1" customHeight="1" x14ac:dyDescent="0.3">
      <c r="A184" s="681"/>
      <c r="B184" s="681"/>
      <c r="C184" s="681"/>
      <c r="D184" s="681"/>
      <c r="E184" s="685"/>
      <c r="F184" s="685"/>
      <c r="G184" s="685"/>
      <c r="H184" s="685"/>
      <c r="I184" s="685"/>
      <c r="J184" s="685"/>
      <c r="K184" s="685"/>
      <c r="L184" s="685"/>
      <c r="M184" s="685"/>
      <c r="N184" s="685"/>
      <c r="O184" s="685"/>
    </row>
    <row r="185" spans="1:16" ht="16.5" hidden="1" customHeight="1" x14ac:dyDescent="0.3">
      <c r="A185" s="681"/>
      <c r="B185" s="681"/>
      <c r="C185" s="681"/>
      <c r="D185" s="681"/>
      <c r="E185" s="685"/>
      <c r="F185" s="685"/>
      <c r="G185" s="685"/>
      <c r="H185" s="685"/>
      <c r="I185" s="685"/>
      <c r="J185" s="685"/>
      <c r="K185" s="685"/>
      <c r="L185" s="685"/>
      <c r="M185" s="685"/>
      <c r="N185" s="685"/>
      <c r="O185" s="685"/>
    </row>
    <row r="186" spans="1:16" ht="16.5" hidden="1" customHeight="1" x14ac:dyDescent="0.3">
      <c r="A186" s="681"/>
      <c r="B186" s="681"/>
      <c r="C186" s="681"/>
      <c r="D186" s="681"/>
      <c r="E186" s="685"/>
      <c r="F186" s="685"/>
      <c r="G186" s="685"/>
      <c r="H186" s="685"/>
      <c r="I186" s="685"/>
      <c r="J186" s="685"/>
      <c r="K186" s="685"/>
      <c r="L186" s="685"/>
      <c r="M186" s="685"/>
      <c r="N186" s="685"/>
      <c r="O186" s="685"/>
    </row>
    <row r="187" spans="1:16" ht="16.5" hidden="1" customHeight="1" x14ac:dyDescent="0.3">
      <c r="A187" s="681"/>
      <c r="B187" s="681"/>
      <c r="C187" s="681"/>
      <c r="D187" s="681"/>
      <c r="E187" s="685"/>
      <c r="F187" s="685"/>
      <c r="G187" s="685"/>
      <c r="H187" s="685"/>
      <c r="I187" s="685"/>
      <c r="J187" s="685"/>
      <c r="K187" s="685"/>
      <c r="L187" s="685"/>
      <c r="M187" s="685"/>
      <c r="N187" s="685"/>
      <c r="O187" s="685"/>
    </row>
    <row r="188" spans="1:16" ht="16.5" hidden="1" customHeight="1" x14ac:dyDescent="0.3">
      <c r="A188" s="681"/>
      <c r="B188" s="681"/>
      <c r="C188" s="681"/>
      <c r="D188" s="681"/>
      <c r="E188" s="685"/>
      <c r="F188" s="685"/>
      <c r="G188" s="685"/>
      <c r="H188" s="685"/>
      <c r="I188" s="685"/>
      <c r="J188" s="685"/>
      <c r="K188" s="685"/>
      <c r="L188" s="685"/>
      <c r="M188" s="685"/>
      <c r="N188" s="685"/>
      <c r="O188" s="685"/>
    </row>
    <row r="189" spans="1:16" ht="16.5" hidden="1" customHeight="1" x14ac:dyDescent="0.3">
      <c r="A189" s="681"/>
      <c r="B189" s="681"/>
      <c r="C189" s="681"/>
      <c r="D189" s="681"/>
      <c r="E189" s="685"/>
      <c r="F189" s="685"/>
      <c r="G189" s="685"/>
      <c r="H189" s="685"/>
      <c r="I189" s="685"/>
      <c r="J189" s="685"/>
      <c r="K189" s="685"/>
      <c r="L189" s="685"/>
      <c r="M189" s="685"/>
      <c r="N189" s="685"/>
      <c r="O189" s="685"/>
    </row>
    <row r="190" spans="1:16" ht="16.5" hidden="1" customHeight="1" x14ac:dyDescent="0.3">
      <c r="A190" s="681"/>
      <c r="B190" s="681"/>
      <c r="C190" s="681"/>
      <c r="D190" s="681"/>
      <c r="E190" s="685"/>
      <c r="F190" s="685"/>
      <c r="G190" s="685"/>
      <c r="H190" s="685"/>
      <c r="I190" s="685"/>
      <c r="J190" s="685"/>
      <c r="K190" s="685"/>
      <c r="L190" s="685"/>
      <c r="M190" s="685"/>
      <c r="N190" s="685"/>
      <c r="O190" s="685"/>
    </row>
    <row r="191" spans="1:16" ht="16.5" hidden="1" customHeight="1" x14ac:dyDescent="0.3">
      <c r="A191" s="681"/>
      <c r="B191" s="681"/>
      <c r="C191" s="681"/>
      <c r="D191" s="681"/>
      <c r="E191" s="685"/>
      <c r="F191" s="685"/>
      <c r="G191" s="685"/>
      <c r="H191" s="685"/>
      <c r="I191" s="685"/>
      <c r="J191" s="685"/>
      <c r="K191" s="685"/>
      <c r="L191" s="685"/>
      <c r="M191" s="685"/>
      <c r="N191" s="685"/>
      <c r="O191" s="685"/>
    </row>
    <row r="192" spans="1:16" ht="16.5" hidden="1" customHeight="1" x14ac:dyDescent="0.3">
      <c r="A192" s="681"/>
      <c r="B192" s="681"/>
      <c r="C192" s="681"/>
      <c r="D192" s="681"/>
      <c r="E192" s="685"/>
      <c r="F192" s="685"/>
      <c r="G192" s="685"/>
      <c r="H192" s="685"/>
      <c r="I192" s="685"/>
      <c r="J192" s="685"/>
      <c r="K192" s="685"/>
      <c r="L192" s="685"/>
      <c r="M192" s="685"/>
      <c r="N192" s="685"/>
      <c r="O192" s="685"/>
    </row>
    <row r="193" spans="1:15" ht="16.5" hidden="1" customHeight="1" x14ac:dyDescent="0.3">
      <c r="A193" s="681"/>
      <c r="B193" s="681"/>
      <c r="C193" s="681"/>
      <c r="D193" s="681"/>
      <c r="E193" s="685"/>
      <c r="F193" s="685"/>
      <c r="G193" s="685"/>
      <c r="H193" s="685"/>
      <c r="I193" s="685"/>
      <c r="J193" s="685"/>
      <c r="K193" s="685"/>
      <c r="L193" s="685"/>
      <c r="M193" s="685"/>
      <c r="N193" s="685"/>
      <c r="O193" s="685"/>
    </row>
    <row r="194" spans="1:15" ht="16.5" hidden="1" customHeight="1" x14ac:dyDescent="0.3">
      <c r="A194" s="681"/>
      <c r="B194" s="681"/>
      <c r="C194" s="681"/>
      <c r="D194" s="681"/>
      <c r="E194" s="685"/>
      <c r="F194" s="685"/>
      <c r="G194" s="685"/>
      <c r="H194" s="685"/>
      <c r="I194" s="685"/>
      <c r="J194" s="685"/>
      <c r="K194" s="685"/>
      <c r="L194" s="685"/>
      <c r="M194" s="685"/>
      <c r="N194" s="685"/>
      <c r="O194" s="685"/>
    </row>
  </sheetData>
  <sheetProtection password="9E28" sheet="1" objects="1" scenarios="1"/>
  <mergeCells count="18">
    <mergeCell ref="B31:B32"/>
    <mergeCell ref="B26:B29"/>
    <mergeCell ref="B36:B39"/>
    <mergeCell ref="B78:B81"/>
    <mergeCell ref="B88:B91"/>
    <mergeCell ref="B46:B49"/>
    <mergeCell ref="B51:B52"/>
    <mergeCell ref="B56:B59"/>
    <mergeCell ref="B61:B62"/>
    <mergeCell ref="B41:B42"/>
    <mergeCell ref="B83:B84"/>
    <mergeCell ref="B68:B71"/>
    <mergeCell ref="B73:B74"/>
    <mergeCell ref="B103:B104"/>
    <mergeCell ref="B108:B111"/>
    <mergeCell ref="B113:B114"/>
    <mergeCell ref="B93:B94"/>
    <mergeCell ref="B98:B101"/>
  </mergeCells>
  <conditionalFormatting sqref="A97">
    <cfRule type="expression" dxfId="1" priority="1">
      <formula>$C$92=$C$94</formula>
    </cfRule>
  </conditionalFormatting>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3"/>
    <pageSetUpPr fitToPage="1"/>
  </sheetPr>
  <dimension ref="A1:XFC184"/>
  <sheetViews>
    <sheetView showGridLines="0" zoomScale="90" zoomScaleNormal="90" workbookViewId="0">
      <selection activeCell="G18" sqref="G18"/>
    </sheetView>
  </sheetViews>
  <sheetFormatPr defaultColWidth="0" defaultRowHeight="16.5" customHeight="1" zeroHeight="1" x14ac:dyDescent="0.3"/>
  <cols>
    <col min="1" max="1" width="2.85546875" style="681" customWidth="1"/>
    <col min="2" max="2" width="48.85546875" style="681" customWidth="1"/>
    <col min="3" max="3" width="18.140625" style="681" bestFit="1" customWidth="1"/>
    <col min="4" max="4" width="23.85546875" style="681" bestFit="1" customWidth="1"/>
    <col min="5" max="5" width="12.28515625" style="681" bestFit="1" customWidth="1"/>
    <col min="6" max="6" width="12.7109375" style="681" customWidth="1"/>
    <col min="7" max="7" width="12.5703125" style="681" bestFit="1" customWidth="1"/>
    <col min="8" max="8" width="11.85546875" style="681" bestFit="1" customWidth="1"/>
    <col min="9" max="11" width="12.5703125" style="681" bestFit="1" customWidth="1"/>
    <col min="12" max="12" width="11.85546875" style="681" bestFit="1" customWidth="1"/>
    <col min="13" max="13" width="12.5703125" style="681" bestFit="1" customWidth="1"/>
    <col min="14" max="14" width="11.85546875" style="681" bestFit="1" customWidth="1"/>
    <col min="15" max="15" width="11.7109375" style="681" bestFit="1" customWidth="1"/>
    <col min="16" max="16" width="2.28515625" style="681" customWidth="1"/>
    <col min="17" max="16383" width="10.5703125" style="681" hidden="1"/>
    <col min="16384" max="16384" width="0.5703125" style="681" hidden="1"/>
  </cols>
  <sheetData>
    <row r="1" spans="1:16356" x14ac:dyDescent="0.3">
      <c r="A1" s="302"/>
      <c r="B1" s="318"/>
      <c r="C1" s="319"/>
      <c r="D1" s="676"/>
      <c r="E1" s="677"/>
      <c r="F1" s="677"/>
      <c r="G1" s="677"/>
      <c r="H1" s="677"/>
      <c r="I1" s="677"/>
      <c r="J1" s="677"/>
      <c r="K1" s="678"/>
      <c r="L1" s="678"/>
      <c r="M1" s="678"/>
      <c r="N1" s="678"/>
      <c r="O1" s="678"/>
      <c r="P1" s="679"/>
      <c r="Q1" s="679"/>
      <c r="R1" s="679"/>
      <c r="S1" s="679"/>
      <c r="T1" s="679"/>
      <c r="U1" s="679"/>
      <c r="V1" s="679"/>
      <c r="W1" s="679"/>
      <c r="X1" s="679"/>
      <c r="Y1" s="679"/>
      <c r="Z1" s="679"/>
      <c r="AA1" s="679"/>
      <c r="AB1" s="679"/>
      <c r="AC1" s="679"/>
      <c r="AD1" s="679"/>
      <c r="AE1" s="679"/>
      <c r="AF1" s="679"/>
      <c r="AG1" s="679"/>
      <c r="AH1" s="679"/>
      <c r="AI1" s="679"/>
      <c r="AJ1" s="679"/>
      <c r="AK1" s="679"/>
      <c r="AL1" s="679"/>
      <c r="AM1" s="679"/>
      <c r="AN1" s="679"/>
      <c r="AO1" s="679"/>
      <c r="AP1" s="679"/>
      <c r="AQ1" s="679"/>
      <c r="AR1" s="679"/>
      <c r="AS1" s="679"/>
      <c r="AT1" s="679"/>
      <c r="AU1" s="679"/>
      <c r="AV1" s="679"/>
      <c r="AW1" s="679"/>
      <c r="AX1" s="679"/>
      <c r="AY1" s="679"/>
      <c r="AZ1" s="679"/>
      <c r="BA1" s="679"/>
      <c r="BB1" s="679"/>
      <c r="BC1" s="679"/>
      <c r="BD1" s="679"/>
      <c r="BE1" s="679"/>
      <c r="BF1" s="679"/>
      <c r="BG1" s="679"/>
      <c r="BH1" s="679"/>
      <c r="BI1" s="679"/>
      <c r="BJ1" s="679"/>
      <c r="BK1" s="679"/>
      <c r="BL1" s="679"/>
      <c r="BM1" s="679"/>
      <c r="BN1" s="679"/>
      <c r="BO1" s="679"/>
      <c r="BP1" s="679"/>
      <c r="BQ1" s="679"/>
      <c r="BR1" s="679"/>
      <c r="BS1" s="679"/>
      <c r="BT1" s="679"/>
      <c r="BU1" s="679"/>
      <c r="BV1" s="679"/>
      <c r="BW1" s="679"/>
      <c r="BX1" s="679"/>
      <c r="BY1" s="679"/>
      <c r="BZ1" s="679"/>
      <c r="CA1" s="679"/>
      <c r="CB1" s="679"/>
      <c r="CC1" s="679"/>
      <c r="CD1" s="679"/>
      <c r="CE1" s="679"/>
      <c r="CF1" s="679"/>
      <c r="CG1" s="679"/>
      <c r="CH1" s="679"/>
      <c r="CI1" s="679"/>
      <c r="CJ1" s="679"/>
      <c r="CK1" s="679"/>
      <c r="CL1" s="679"/>
      <c r="CM1" s="679"/>
      <c r="CN1" s="679"/>
      <c r="CO1" s="679"/>
      <c r="CP1" s="679"/>
      <c r="CQ1" s="679"/>
      <c r="CR1" s="679"/>
      <c r="CS1" s="679"/>
      <c r="CT1" s="679"/>
      <c r="CU1" s="679"/>
      <c r="CV1" s="679"/>
      <c r="CW1" s="679"/>
      <c r="CX1" s="679"/>
      <c r="CY1" s="679"/>
      <c r="CZ1" s="679"/>
      <c r="DA1" s="679"/>
      <c r="DB1" s="679"/>
      <c r="DC1" s="679"/>
      <c r="DD1" s="679"/>
      <c r="DE1" s="679"/>
      <c r="DF1" s="679"/>
      <c r="DG1" s="679"/>
      <c r="DH1" s="679"/>
      <c r="DI1" s="679"/>
      <c r="DJ1" s="679"/>
      <c r="DK1" s="679"/>
      <c r="DL1" s="679"/>
      <c r="DM1" s="679"/>
      <c r="DN1" s="679"/>
      <c r="DO1" s="679"/>
      <c r="DP1" s="679"/>
      <c r="DQ1" s="679"/>
      <c r="DR1" s="679"/>
      <c r="DS1" s="679"/>
      <c r="DT1" s="679"/>
      <c r="DU1" s="679"/>
      <c r="DV1" s="679"/>
      <c r="DW1" s="679"/>
      <c r="DX1" s="679"/>
      <c r="DY1" s="679"/>
      <c r="DZ1" s="679"/>
      <c r="EA1" s="679"/>
      <c r="EB1" s="679"/>
      <c r="EC1" s="679"/>
      <c r="ED1" s="679"/>
      <c r="EE1" s="679"/>
      <c r="EF1" s="679"/>
      <c r="EG1" s="679"/>
      <c r="EH1" s="679"/>
      <c r="EI1" s="679"/>
      <c r="EJ1" s="679"/>
      <c r="EK1" s="679"/>
      <c r="EL1" s="679"/>
      <c r="EM1" s="679"/>
      <c r="EN1" s="679"/>
      <c r="EO1" s="679"/>
      <c r="EP1" s="679"/>
      <c r="EQ1" s="679"/>
      <c r="ER1" s="679"/>
      <c r="ES1" s="679"/>
      <c r="ET1" s="679"/>
      <c r="EU1" s="679"/>
      <c r="EV1" s="679"/>
      <c r="EW1" s="679"/>
      <c r="EX1" s="679"/>
      <c r="EY1" s="679"/>
      <c r="EZ1" s="679"/>
      <c r="FA1" s="679"/>
      <c r="FB1" s="679"/>
      <c r="FC1" s="679"/>
      <c r="FD1" s="679"/>
      <c r="FE1" s="679"/>
      <c r="FF1" s="679"/>
      <c r="FG1" s="679"/>
      <c r="FH1" s="679"/>
      <c r="FI1" s="679"/>
      <c r="FJ1" s="679"/>
      <c r="FK1" s="679"/>
      <c r="FL1" s="679"/>
      <c r="FM1" s="679"/>
      <c r="FN1" s="679"/>
      <c r="FO1" s="679"/>
      <c r="FP1" s="679"/>
      <c r="FQ1" s="679"/>
      <c r="FR1" s="679"/>
      <c r="FS1" s="679"/>
      <c r="FT1" s="679"/>
      <c r="FU1" s="679"/>
      <c r="FV1" s="679"/>
      <c r="FW1" s="679"/>
      <c r="FX1" s="679"/>
      <c r="FY1" s="679"/>
      <c r="FZ1" s="679"/>
      <c r="GA1" s="679"/>
      <c r="GB1" s="679"/>
      <c r="GC1" s="679"/>
      <c r="GD1" s="679"/>
      <c r="GE1" s="679"/>
      <c r="GF1" s="679"/>
      <c r="GG1" s="679"/>
      <c r="GH1" s="679"/>
      <c r="GI1" s="679"/>
      <c r="GJ1" s="679"/>
      <c r="GK1" s="679"/>
      <c r="GL1" s="679"/>
      <c r="GM1" s="679"/>
      <c r="GN1" s="679"/>
      <c r="GO1" s="679"/>
      <c r="GP1" s="679"/>
      <c r="GQ1" s="679"/>
      <c r="GR1" s="679"/>
      <c r="GS1" s="679"/>
      <c r="GT1" s="679"/>
      <c r="GU1" s="679"/>
      <c r="GV1" s="679"/>
      <c r="GW1" s="679"/>
      <c r="GX1" s="679"/>
      <c r="GY1" s="679"/>
      <c r="GZ1" s="679"/>
      <c r="HA1" s="679"/>
      <c r="HB1" s="679"/>
      <c r="HC1" s="679"/>
      <c r="HD1" s="679"/>
      <c r="HE1" s="679"/>
      <c r="HF1" s="679"/>
      <c r="HG1" s="679"/>
      <c r="HH1" s="679"/>
      <c r="HI1" s="679"/>
      <c r="HJ1" s="679"/>
      <c r="HK1" s="679"/>
      <c r="HL1" s="679"/>
      <c r="HM1" s="679"/>
      <c r="HN1" s="679"/>
      <c r="HO1" s="679"/>
      <c r="HP1" s="679"/>
      <c r="HQ1" s="679"/>
      <c r="HR1" s="679"/>
      <c r="HS1" s="679"/>
      <c r="HT1" s="679"/>
      <c r="HU1" s="679"/>
      <c r="HV1" s="679"/>
      <c r="HW1" s="679"/>
      <c r="HX1" s="679"/>
      <c r="HY1" s="679"/>
      <c r="HZ1" s="679"/>
      <c r="IA1" s="679"/>
      <c r="IB1" s="679"/>
      <c r="IC1" s="679"/>
      <c r="ID1" s="679"/>
      <c r="IE1" s="679"/>
      <c r="IF1" s="679"/>
      <c r="IG1" s="679"/>
      <c r="IH1" s="679"/>
      <c r="II1" s="679"/>
      <c r="IJ1" s="679"/>
      <c r="IK1" s="679"/>
      <c r="IL1" s="679"/>
      <c r="IM1" s="679"/>
      <c r="IN1" s="679"/>
      <c r="IO1" s="679"/>
      <c r="IP1" s="679"/>
      <c r="IQ1" s="679"/>
      <c r="IR1" s="679"/>
      <c r="IS1" s="679"/>
      <c r="IT1" s="679"/>
      <c r="IU1" s="679"/>
      <c r="IV1" s="679"/>
      <c r="IW1" s="679"/>
      <c r="IX1" s="679"/>
      <c r="IY1" s="679"/>
      <c r="IZ1" s="679"/>
      <c r="JA1" s="679"/>
      <c r="JB1" s="679"/>
      <c r="JC1" s="679"/>
      <c r="JD1" s="679"/>
      <c r="JE1" s="679"/>
      <c r="JF1" s="679"/>
      <c r="JG1" s="679"/>
      <c r="JH1" s="679"/>
      <c r="JI1" s="679"/>
      <c r="JJ1" s="679"/>
      <c r="JK1" s="679"/>
      <c r="JL1" s="679"/>
      <c r="JM1" s="679"/>
      <c r="JN1" s="679"/>
      <c r="JO1" s="679"/>
      <c r="JP1" s="679"/>
      <c r="JQ1" s="679"/>
      <c r="JR1" s="679"/>
      <c r="JS1" s="679"/>
      <c r="JT1" s="679"/>
      <c r="JU1" s="679"/>
      <c r="JV1" s="679"/>
      <c r="JW1" s="679"/>
      <c r="JX1" s="679"/>
      <c r="JY1" s="679"/>
      <c r="JZ1" s="679"/>
      <c r="KA1" s="679"/>
      <c r="KB1" s="679"/>
      <c r="KC1" s="679"/>
      <c r="KD1" s="679"/>
      <c r="KE1" s="679"/>
      <c r="KF1" s="679"/>
      <c r="KG1" s="679"/>
      <c r="KH1" s="679"/>
      <c r="KI1" s="679"/>
      <c r="KJ1" s="679"/>
      <c r="KK1" s="679"/>
      <c r="KL1" s="679"/>
      <c r="KM1" s="679"/>
      <c r="KN1" s="679"/>
      <c r="KO1" s="679"/>
      <c r="KP1" s="679"/>
      <c r="KQ1" s="679"/>
      <c r="KR1" s="679"/>
      <c r="KS1" s="679"/>
      <c r="KT1" s="679"/>
      <c r="KU1" s="679"/>
      <c r="KV1" s="679"/>
      <c r="KW1" s="679"/>
      <c r="KX1" s="679"/>
      <c r="KY1" s="679"/>
      <c r="KZ1" s="679"/>
      <c r="LA1" s="679"/>
      <c r="LB1" s="679"/>
      <c r="LC1" s="679"/>
      <c r="LD1" s="679"/>
      <c r="LE1" s="679"/>
      <c r="LF1" s="679"/>
      <c r="LG1" s="679"/>
      <c r="LH1" s="679"/>
      <c r="LI1" s="679"/>
      <c r="LJ1" s="679"/>
      <c r="LK1" s="679"/>
      <c r="LL1" s="679"/>
      <c r="LM1" s="679"/>
      <c r="LN1" s="679"/>
      <c r="LO1" s="679"/>
      <c r="LP1" s="679"/>
      <c r="LQ1" s="679"/>
      <c r="LR1" s="679"/>
      <c r="LS1" s="679"/>
      <c r="LT1" s="679"/>
      <c r="LU1" s="679"/>
      <c r="LV1" s="679"/>
      <c r="LW1" s="679"/>
      <c r="LX1" s="679"/>
      <c r="LY1" s="679"/>
      <c r="LZ1" s="679"/>
      <c r="MA1" s="679"/>
      <c r="MB1" s="679"/>
      <c r="MC1" s="679"/>
      <c r="MD1" s="679"/>
      <c r="ME1" s="679"/>
      <c r="MF1" s="679"/>
      <c r="MG1" s="679"/>
      <c r="MH1" s="679"/>
      <c r="MI1" s="679"/>
      <c r="MJ1" s="679"/>
      <c r="MK1" s="679"/>
      <c r="ML1" s="679"/>
      <c r="MM1" s="679"/>
      <c r="MN1" s="679"/>
      <c r="MO1" s="679"/>
      <c r="MP1" s="679"/>
      <c r="MQ1" s="679"/>
      <c r="MR1" s="679"/>
      <c r="MS1" s="679"/>
      <c r="MT1" s="679"/>
      <c r="MU1" s="679"/>
      <c r="MV1" s="679"/>
      <c r="MW1" s="679"/>
      <c r="MX1" s="679"/>
      <c r="MY1" s="679"/>
      <c r="MZ1" s="679"/>
      <c r="NA1" s="679"/>
      <c r="NB1" s="679"/>
      <c r="NC1" s="679"/>
      <c r="ND1" s="679"/>
      <c r="NE1" s="679"/>
      <c r="NF1" s="679"/>
      <c r="NG1" s="679"/>
      <c r="NH1" s="679"/>
      <c r="NI1" s="679"/>
      <c r="NJ1" s="679"/>
      <c r="NK1" s="679"/>
      <c r="NL1" s="679"/>
      <c r="NM1" s="679"/>
      <c r="NN1" s="679"/>
      <c r="NO1" s="679"/>
      <c r="NP1" s="679"/>
      <c r="NQ1" s="679"/>
      <c r="NR1" s="679"/>
      <c r="NS1" s="679"/>
      <c r="NT1" s="679"/>
      <c r="NU1" s="679"/>
      <c r="NV1" s="679"/>
      <c r="NW1" s="679"/>
      <c r="NX1" s="679"/>
      <c r="NY1" s="679"/>
      <c r="NZ1" s="679"/>
      <c r="OA1" s="679"/>
      <c r="OB1" s="679"/>
      <c r="OC1" s="679"/>
      <c r="OD1" s="679"/>
      <c r="OE1" s="679"/>
      <c r="OF1" s="679"/>
      <c r="OG1" s="679"/>
      <c r="OH1" s="679"/>
      <c r="OI1" s="679"/>
      <c r="OJ1" s="679"/>
      <c r="OK1" s="679"/>
      <c r="OL1" s="679"/>
      <c r="OM1" s="679"/>
      <c r="ON1" s="679"/>
      <c r="OO1" s="679"/>
      <c r="OP1" s="679"/>
      <c r="OQ1" s="679"/>
      <c r="OR1" s="679"/>
      <c r="OS1" s="679"/>
      <c r="OT1" s="679"/>
      <c r="OU1" s="679"/>
      <c r="OV1" s="679"/>
      <c r="OW1" s="679"/>
      <c r="OX1" s="679"/>
      <c r="OY1" s="679"/>
      <c r="OZ1" s="679"/>
      <c r="PA1" s="679"/>
      <c r="PB1" s="679"/>
      <c r="PC1" s="679"/>
      <c r="PD1" s="679"/>
      <c r="PE1" s="679"/>
      <c r="PF1" s="679"/>
      <c r="PG1" s="679"/>
      <c r="PH1" s="679"/>
      <c r="PI1" s="679"/>
      <c r="PJ1" s="679"/>
      <c r="PK1" s="679"/>
      <c r="PL1" s="679"/>
      <c r="PM1" s="679"/>
      <c r="PN1" s="679"/>
      <c r="PO1" s="679"/>
      <c r="PP1" s="679"/>
      <c r="PQ1" s="679"/>
      <c r="PR1" s="679"/>
      <c r="PS1" s="679"/>
      <c r="PT1" s="679"/>
      <c r="PU1" s="679"/>
      <c r="PV1" s="679"/>
      <c r="PW1" s="679"/>
      <c r="PX1" s="679"/>
      <c r="PY1" s="679"/>
      <c r="PZ1" s="679"/>
      <c r="QA1" s="679"/>
      <c r="QB1" s="679"/>
      <c r="QC1" s="679"/>
      <c r="QD1" s="679"/>
      <c r="QE1" s="679"/>
      <c r="QF1" s="679"/>
      <c r="QG1" s="679"/>
      <c r="QH1" s="679"/>
      <c r="QI1" s="679"/>
      <c r="QJ1" s="679"/>
      <c r="QK1" s="679"/>
      <c r="QL1" s="679"/>
      <c r="QM1" s="679"/>
      <c r="QN1" s="679"/>
      <c r="QO1" s="679"/>
      <c r="QP1" s="679"/>
      <c r="QQ1" s="679"/>
      <c r="QR1" s="679"/>
      <c r="QS1" s="679"/>
      <c r="QT1" s="679"/>
      <c r="QU1" s="679"/>
      <c r="QV1" s="679"/>
      <c r="QW1" s="679"/>
      <c r="QX1" s="679"/>
      <c r="QY1" s="679"/>
      <c r="QZ1" s="679"/>
      <c r="RA1" s="679"/>
      <c r="RB1" s="679"/>
      <c r="RC1" s="679"/>
      <c r="RD1" s="679"/>
      <c r="RE1" s="679"/>
      <c r="RF1" s="679"/>
      <c r="RG1" s="679"/>
      <c r="RH1" s="679"/>
      <c r="RI1" s="679"/>
      <c r="RJ1" s="679"/>
      <c r="RK1" s="679"/>
      <c r="RL1" s="679"/>
      <c r="RM1" s="679"/>
      <c r="RN1" s="679"/>
      <c r="RO1" s="679"/>
      <c r="RP1" s="679"/>
      <c r="RQ1" s="679"/>
      <c r="RR1" s="679"/>
      <c r="RS1" s="679"/>
      <c r="RT1" s="679"/>
      <c r="RU1" s="679"/>
      <c r="RV1" s="679"/>
      <c r="RW1" s="679"/>
      <c r="RX1" s="679"/>
      <c r="RY1" s="679"/>
      <c r="RZ1" s="679"/>
      <c r="SA1" s="679"/>
      <c r="SB1" s="679"/>
      <c r="SC1" s="679"/>
      <c r="SD1" s="679"/>
      <c r="SE1" s="679"/>
      <c r="SF1" s="679"/>
      <c r="SG1" s="679"/>
      <c r="SH1" s="679"/>
      <c r="SI1" s="679"/>
      <c r="SJ1" s="679"/>
      <c r="SK1" s="679"/>
      <c r="SL1" s="679"/>
      <c r="SM1" s="679"/>
      <c r="SN1" s="679"/>
      <c r="SO1" s="679"/>
      <c r="SP1" s="679"/>
      <c r="SQ1" s="679"/>
      <c r="SR1" s="679"/>
      <c r="SS1" s="679"/>
      <c r="ST1" s="679"/>
      <c r="SU1" s="679"/>
      <c r="SV1" s="679"/>
      <c r="SW1" s="679"/>
      <c r="SX1" s="679"/>
      <c r="SY1" s="679"/>
      <c r="SZ1" s="679"/>
      <c r="TA1" s="679"/>
      <c r="TB1" s="679"/>
      <c r="TC1" s="679"/>
      <c r="TD1" s="679"/>
      <c r="TE1" s="679"/>
      <c r="TF1" s="679"/>
      <c r="TG1" s="679"/>
      <c r="TH1" s="679"/>
      <c r="TI1" s="679"/>
      <c r="TJ1" s="679"/>
      <c r="TK1" s="679"/>
      <c r="TL1" s="679"/>
      <c r="TM1" s="679"/>
      <c r="TN1" s="679"/>
      <c r="TO1" s="679"/>
      <c r="TP1" s="679"/>
      <c r="TQ1" s="679"/>
      <c r="TR1" s="679"/>
      <c r="TS1" s="679"/>
      <c r="TT1" s="679"/>
      <c r="TU1" s="679"/>
      <c r="TV1" s="679"/>
      <c r="TW1" s="679"/>
      <c r="TX1" s="679"/>
      <c r="TY1" s="679"/>
      <c r="TZ1" s="679"/>
      <c r="UA1" s="679"/>
      <c r="UB1" s="679"/>
      <c r="UC1" s="679"/>
      <c r="UD1" s="679"/>
      <c r="UE1" s="679"/>
      <c r="UF1" s="679"/>
      <c r="UG1" s="679"/>
      <c r="UH1" s="679"/>
      <c r="UI1" s="679"/>
      <c r="UJ1" s="679"/>
      <c r="UK1" s="679"/>
      <c r="UL1" s="679"/>
      <c r="UM1" s="679"/>
      <c r="UN1" s="679"/>
      <c r="UO1" s="679"/>
      <c r="UP1" s="679"/>
      <c r="UQ1" s="679"/>
      <c r="UR1" s="679"/>
      <c r="US1" s="679"/>
      <c r="UT1" s="679"/>
      <c r="UU1" s="679"/>
      <c r="UV1" s="679"/>
      <c r="UW1" s="679"/>
      <c r="UX1" s="679"/>
      <c r="UY1" s="679"/>
      <c r="UZ1" s="679"/>
      <c r="VA1" s="679"/>
      <c r="VB1" s="679"/>
      <c r="VC1" s="679"/>
      <c r="VD1" s="679"/>
      <c r="VE1" s="679"/>
      <c r="VF1" s="679"/>
      <c r="VG1" s="679"/>
      <c r="VH1" s="679"/>
      <c r="VI1" s="679"/>
      <c r="VJ1" s="679"/>
      <c r="VK1" s="679"/>
      <c r="VL1" s="679"/>
      <c r="VM1" s="679"/>
      <c r="VN1" s="679"/>
      <c r="VO1" s="679"/>
      <c r="VP1" s="679"/>
      <c r="VQ1" s="679"/>
      <c r="VR1" s="679"/>
      <c r="VS1" s="679"/>
      <c r="VT1" s="679"/>
      <c r="VU1" s="679"/>
      <c r="VV1" s="679"/>
      <c r="VW1" s="679"/>
      <c r="VX1" s="679"/>
      <c r="VY1" s="679"/>
      <c r="VZ1" s="679"/>
      <c r="WA1" s="679"/>
      <c r="WB1" s="679"/>
      <c r="WC1" s="679"/>
      <c r="WD1" s="679"/>
      <c r="WE1" s="679"/>
      <c r="WF1" s="679"/>
      <c r="WG1" s="679"/>
      <c r="WH1" s="679"/>
      <c r="WI1" s="679"/>
      <c r="WJ1" s="679"/>
      <c r="WK1" s="679"/>
      <c r="WL1" s="679"/>
      <c r="WM1" s="679"/>
      <c r="WN1" s="679"/>
      <c r="WO1" s="679"/>
      <c r="WP1" s="679"/>
      <c r="WQ1" s="679"/>
      <c r="WR1" s="679"/>
      <c r="WS1" s="679"/>
      <c r="WT1" s="679"/>
      <c r="WU1" s="679"/>
      <c r="WV1" s="679"/>
      <c r="WW1" s="679"/>
      <c r="WX1" s="679"/>
      <c r="WY1" s="679"/>
      <c r="WZ1" s="679"/>
      <c r="XA1" s="679"/>
      <c r="XB1" s="679"/>
      <c r="XC1" s="679"/>
      <c r="XD1" s="679"/>
      <c r="XE1" s="679"/>
      <c r="XF1" s="679"/>
      <c r="XG1" s="679"/>
      <c r="XH1" s="679"/>
      <c r="XI1" s="679"/>
      <c r="XJ1" s="679"/>
      <c r="XK1" s="679"/>
      <c r="XL1" s="679"/>
      <c r="XM1" s="679"/>
      <c r="XN1" s="679"/>
      <c r="XO1" s="679"/>
      <c r="XP1" s="679"/>
      <c r="XQ1" s="679"/>
      <c r="XR1" s="679"/>
      <c r="XS1" s="679"/>
      <c r="XT1" s="679"/>
      <c r="XU1" s="679"/>
      <c r="XV1" s="679"/>
      <c r="XW1" s="679"/>
      <c r="XX1" s="679"/>
      <c r="XY1" s="679"/>
      <c r="XZ1" s="679"/>
      <c r="YA1" s="679"/>
      <c r="YB1" s="679"/>
      <c r="YC1" s="679"/>
      <c r="YD1" s="679"/>
      <c r="YE1" s="679"/>
      <c r="YF1" s="679"/>
      <c r="YG1" s="679"/>
      <c r="YH1" s="679"/>
      <c r="YI1" s="679"/>
      <c r="YJ1" s="679"/>
      <c r="YK1" s="679"/>
      <c r="YL1" s="679"/>
      <c r="YM1" s="679"/>
      <c r="YN1" s="679"/>
      <c r="YO1" s="679"/>
      <c r="YP1" s="679"/>
      <c r="YQ1" s="679"/>
      <c r="YR1" s="679"/>
      <c r="YS1" s="679"/>
      <c r="YT1" s="679"/>
      <c r="YU1" s="679"/>
      <c r="YV1" s="679"/>
      <c r="YW1" s="679"/>
      <c r="YX1" s="679"/>
      <c r="YY1" s="679"/>
      <c r="YZ1" s="679"/>
      <c r="ZA1" s="679"/>
      <c r="ZB1" s="679"/>
      <c r="ZC1" s="679"/>
      <c r="ZD1" s="679"/>
      <c r="ZE1" s="679"/>
      <c r="ZF1" s="679"/>
      <c r="ZG1" s="679"/>
      <c r="ZH1" s="679"/>
      <c r="ZI1" s="679"/>
      <c r="ZJ1" s="679"/>
      <c r="ZK1" s="679"/>
      <c r="ZL1" s="679"/>
      <c r="ZM1" s="679"/>
      <c r="ZN1" s="679"/>
      <c r="ZO1" s="679"/>
      <c r="ZP1" s="679"/>
      <c r="ZQ1" s="679"/>
      <c r="ZR1" s="679"/>
      <c r="ZS1" s="679"/>
      <c r="ZT1" s="679"/>
      <c r="ZU1" s="679"/>
      <c r="ZV1" s="679"/>
      <c r="ZW1" s="679"/>
      <c r="ZX1" s="679"/>
      <c r="ZY1" s="679"/>
      <c r="ZZ1" s="679"/>
      <c r="AAA1" s="679"/>
      <c r="AAB1" s="679"/>
      <c r="AAC1" s="679"/>
      <c r="AAD1" s="679"/>
      <c r="AAE1" s="679"/>
      <c r="AAF1" s="679"/>
      <c r="AAG1" s="679"/>
      <c r="AAH1" s="679"/>
      <c r="AAI1" s="679"/>
      <c r="AAJ1" s="679"/>
      <c r="AAK1" s="679"/>
      <c r="AAL1" s="679"/>
      <c r="AAM1" s="679"/>
      <c r="AAN1" s="679"/>
      <c r="AAO1" s="679"/>
      <c r="AAP1" s="679"/>
      <c r="AAQ1" s="679"/>
      <c r="AAR1" s="679"/>
      <c r="AAS1" s="679"/>
      <c r="AAT1" s="679"/>
      <c r="AAU1" s="679"/>
      <c r="AAV1" s="679"/>
      <c r="AAW1" s="679"/>
      <c r="AAX1" s="679"/>
      <c r="AAY1" s="679"/>
      <c r="AAZ1" s="679"/>
      <c r="ABA1" s="679"/>
      <c r="ABB1" s="679"/>
      <c r="ABC1" s="679"/>
      <c r="ABD1" s="679"/>
      <c r="ABE1" s="679"/>
      <c r="ABF1" s="679"/>
      <c r="ABG1" s="679"/>
      <c r="ABH1" s="679"/>
      <c r="ABI1" s="679"/>
      <c r="ABJ1" s="679"/>
      <c r="ABK1" s="679"/>
      <c r="ABL1" s="679"/>
      <c r="ABM1" s="679"/>
      <c r="ABN1" s="679"/>
      <c r="ABO1" s="679"/>
      <c r="ABP1" s="679"/>
      <c r="ABQ1" s="679"/>
      <c r="ABR1" s="679"/>
      <c r="ABS1" s="679"/>
      <c r="ABT1" s="679"/>
      <c r="ABU1" s="679"/>
      <c r="ABV1" s="679"/>
      <c r="ABW1" s="679"/>
      <c r="ABX1" s="679"/>
      <c r="ABY1" s="679"/>
      <c r="ABZ1" s="679"/>
      <c r="ACA1" s="679"/>
      <c r="ACB1" s="679"/>
      <c r="ACC1" s="679"/>
      <c r="ACD1" s="679"/>
      <c r="ACE1" s="679"/>
      <c r="ACF1" s="679"/>
      <c r="ACG1" s="679"/>
      <c r="ACH1" s="679"/>
      <c r="ACI1" s="679"/>
      <c r="ACJ1" s="679"/>
      <c r="ACK1" s="679"/>
      <c r="ACL1" s="679"/>
      <c r="ACM1" s="679"/>
      <c r="ACN1" s="679"/>
      <c r="ACO1" s="679"/>
      <c r="ACP1" s="679"/>
      <c r="ACQ1" s="679"/>
      <c r="ACR1" s="679"/>
      <c r="ACS1" s="679"/>
      <c r="ACT1" s="679"/>
      <c r="ACU1" s="679"/>
      <c r="ACV1" s="679"/>
      <c r="ACW1" s="679"/>
      <c r="ACX1" s="679"/>
      <c r="ACY1" s="679"/>
      <c r="ACZ1" s="679"/>
      <c r="ADA1" s="679"/>
      <c r="ADB1" s="679"/>
      <c r="ADC1" s="679"/>
      <c r="ADD1" s="679"/>
      <c r="ADE1" s="679"/>
      <c r="ADF1" s="679"/>
      <c r="ADG1" s="679"/>
      <c r="ADH1" s="679"/>
      <c r="ADI1" s="679"/>
      <c r="ADJ1" s="679"/>
      <c r="ADK1" s="679"/>
      <c r="ADL1" s="679"/>
      <c r="ADM1" s="679"/>
      <c r="ADN1" s="679"/>
      <c r="ADO1" s="679"/>
      <c r="ADP1" s="679"/>
      <c r="ADQ1" s="679"/>
      <c r="ADR1" s="679"/>
      <c r="ADS1" s="679"/>
      <c r="ADT1" s="679"/>
      <c r="ADU1" s="679"/>
      <c r="ADV1" s="679"/>
      <c r="ADW1" s="679"/>
      <c r="ADX1" s="679"/>
      <c r="ADY1" s="679"/>
      <c r="ADZ1" s="679"/>
      <c r="AEA1" s="679"/>
      <c r="AEB1" s="679"/>
      <c r="AEC1" s="679"/>
      <c r="AED1" s="679"/>
      <c r="AEE1" s="679"/>
      <c r="AEF1" s="679"/>
      <c r="AEG1" s="679"/>
      <c r="AEH1" s="679"/>
      <c r="AEI1" s="679"/>
      <c r="AEJ1" s="679"/>
      <c r="AEK1" s="679"/>
      <c r="AEL1" s="679"/>
      <c r="AEM1" s="679"/>
      <c r="AEN1" s="679"/>
      <c r="AEO1" s="679"/>
      <c r="AEP1" s="679"/>
      <c r="AEQ1" s="679"/>
      <c r="AER1" s="679"/>
      <c r="AES1" s="679"/>
      <c r="AET1" s="679"/>
      <c r="AEU1" s="679"/>
      <c r="AEV1" s="679"/>
      <c r="AEW1" s="679"/>
      <c r="AEX1" s="679"/>
      <c r="AEY1" s="679"/>
      <c r="AEZ1" s="679"/>
      <c r="AFA1" s="679"/>
      <c r="AFB1" s="679"/>
      <c r="AFC1" s="679"/>
      <c r="AFD1" s="679"/>
      <c r="AFE1" s="679"/>
      <c r="AFF1" s="679"/>
      <c r="AFG1" s="679"/>
      <c r="AFH1" s="679"/>
      <c r="AFI1" s="679"/>
      <c r="AFJ1" s="679"/>
      <c r="AFK1" s="679"/>
      <c r="AFL1" s="679"/>
      <c r="AFM1" s="679"/>
      <c r="AFN1" s="679"/>
      <c r="AFO1" s="679"/>
      <c r="AFP1" s="679"/>
      <c r="AFQ1" s="679"/>
      <c r="AFR1" s="679"/>
      <c r="AFS1" s="679"/>
      <c r="AFT1" s="679"/>
      <c r="AFU1" s="679"/>
      <c r="AFV1" s="679"/>
      <c r="AFW1" s="679"/>
      <c r="AFX1" s="679"/>
      <c r="AFY1" s="679"/>
      <c r="AFZ1" s="679"/>
      <c r="AGA1" s="679"/>
      <c r="AGB1" s="679"/>
      <c r="AGC1" s="679"/>
      <c r="AGD1" s="679"/>
      <c r="AGE1" s="679"/>
      <c r="AGF1" s="679"/>
      <c r="AGG1" s="679"/>
      <c r="AGH1" s="679"/>
      <c r="AGI1" s="679"/>
      <c r="AGJ1" s="679"/>
      <c r="AGK1" s="679"/>
      <c r="AGL1" s="679"/>
      <c r="AGM1" s="679"/>
      <c r="AGN1" s="679"/>
      <c r="AGO1" s="679"/>
      <c r="AGP1" s="679"/>
      <c r="AGQ1" s="679"/>
      <c r="AGR1" s="679"/>
      <c r="AGS1" s="679"/>
      <c r="AGT1" s="679"/>
      <c r="AGU1" s="679"/>
      <c r="AGV1" s="679"/>
      <c r="AGW1" s="679"/>
      <c r="AGX1" s="679"/>
      <c r="AGY1" s="679"/>
      <c r="AGZ1" s="679"/>
      <c r="AHA1" s="679"/>
      <c r="AHB1" s="679"/>
      <c r="AHC1" s="679"/>
      <c r="AHD1" s="679"/>
      <c r="AHE1" s="679"/>
      <c r="AHF1" s="679"/>
      <c r="AHG1" s="679"/>
      <c r="AHH1" s="679"/>
      <c r="AHI1" s="679"/>
      <c r="AHJ1" s="679"/>
      <c r="AHK1" s="679"/>
      <c r="AHL1" s="679"/>
      <c r="AHM1" s="679"/>
      <c r="AHN1" s="679"/>
      <c r="AHO1" s="679"/>
      <c r="AHP1" s="679"/>
      <c r="AHQ1" s="679"/>
      <c r="AHR1" s="679"/>
      <c r="AHS1" s="679"/>
      <c r="AHT1" s="679"/>
      <c r="AHU1" s="679"/>
      <c r="AHV1" s="679"/>
      <c r="AHW1" s="679"/>
      <c r="AHX1" s="679"/>
      <c r="AHY1" s="679"/>
      <c r="AHZ1" s="679"/>
      <c r="AIA1" s="679"/>
      <c r="AIB1" s="679"/>
      <c r="AIC1" s="679"/>
      <c r="AID1" s="679"/>
      <c r="AIE1" s="679"/>
      <c r="AIF1" s="679"/>
      <c r="AIG1" s="679"/>
      <c r="AIH1" s="679"/>
      <c r="AII1" s="679"/>
      <c r="AIJ1" s="679"/>
      <c r="AIK1" s="679"/>
      <c r="AIL1" s="679"/>
      <c r="AIM1" s="679"/>
      <c r="AIN1" s="679"/>
      <c r="AIO1" s="679"/>
      <c r="AIP1" s="679"/>
      <c r="AIQ1" s="679"/>
      <c r="AIR1" s="679"/>
      <c r="AIS1" s="679"/>
      <c r="AIT1" s="679"/>
      <c r="AIU1" s="679"/>
      <c r="AIV1" s="679"/>
      <c r="AIW1" s="679"/>
      <c r="AIX1" s="679"/>
      <c r="AIY1" s="679"/>
      <c r="AIZ1" s="679"/>
      <c r="AJA1" s="679"/>
      <c r="AJB1" s="679"/>
      <c r="AJC1" s="679"/>
      <c r="AJD1" s="679"/>
      <c r="AJE1" s="679"/>
      <c r="AJF1" s="679"/>
      <c r="AJG1" s="679"/>
      <c r="AJH1" s="679"/>
      <c r="AJI1" s="679"/>
      <c r="AJJ1" s="679"/>
      <c r="AJK1" s="679"/>
      <c r="AJL1" s="679"/>
      <c r="AJM1" s="679"/>
      <c r="AJN1" s="679"/>
      <c r="AJO1" s="679"/>
      <c r="AJP1" s="679"/>
      <c r="AJQ1" s="679"/>
      <c r="AJR1" s="679"/>
      <c r="AJS1" s="679"/>
      <c r="AJT1" s="679"/>
      <c r="AJU1" s="679"/>
      <c r="AJV1" s="679"/>
      <c r="AJW1" s="679"/>
      <c r="AJX1" s="679"/>
      <c r="AJY1" s="679"/>
      <c r="AJZ1" s="679"/>
      <c r="AKA1" s="679"/>
      <c r="AKB1" s="679"/>
      <c r="AKC1" s="679"/>
      <c r="AKD1" s="679"/>
      <c r="AKE1" s="679"/>
      <c r="AKF1" s="679"/>
      <c r="AKG1" s="679"/>
      <c r="AKH1" s="679"/>
      <c r="AKI1" s="679"/>
      <c r="AKJ1" s="679"/>
      <c r="AKK1" s="679"/>
      <c r="AKL1" s="679"/>
      <c r="AKM1" s="679"/>
      <c r="AKN1" s="679"/>
      <c r="AKO1" s="679"/>
      <c r="AKP1" s="679"/>
      <c r="AKQ1" s="679"/>
      <c r="AKR1" s="679"/>
      <c r="AKS1" s="679"/>
      <c r="AKT1" s="679"/>
      <c r="AKU1" s="679"/>
      <c r="AKV1" s="679"/>
      <c r="AKW1" s="679"/>
      <c r="AKX1" s="679"/>
      <c r="AKY1" s="679"/>
      <c r="AKZ1" s="679"/>
      <c r="ALA1" s="679"/>
      <c r="ALB1" s="679"/>
      <c r="ALC1" s="679"/>
      <c r="ALD1" s="679"/>
      <c r="ALE1" s="679"/>
      <c r="ALF1" s="679"/>
      <c r="ALG1" s="679"/>
      <c r="ALH1" s="679"/>
      <c r="ALI1" s="679"/>
      <c r="ALJ1" s="679"/>
      <c r="ALK1" s="679"/>
      <c r="ALL1" s="679"/>
      <c r="ALM1" s="679"/>
      <c r="ALN1" s="679"/>
      <c r="ALO1" s="679"/>
      <c r="ALP1" s="679"/>
      <c r="ALQ1" s="679"/>
      <c r="ALR1" s="679"/>
      <c r="ALS1" s="679"/>
      <c r="ALT1" s="679"/>
      <c r="ALU1" s="679"/>
      <c r="ALV1" s="679"/>
      <c r="ALW1" s="679"/>
      <c r="ALX1" s="679"/>
      <c r="ALY1" s="679"/>
      <c r="ALZ1" s="679"/>
      <c r="AMA1" s="679"/>
      <c r="AMB1" s="679"/>
      <c r="AMC1" s="679"/>
      <c r="AMD1" s="679"/>
      <c r="AME1" s="679"/>
      <c r="AMF1" s="679"/>
      <c r="AMG1" s="679"/>
      <c r="AMH1" s="679"/>
      <c r="AMI1" s="679"/>
      <c r="AMJ1" s="679"/>
      <c r="AMK1" s="679"/>
      <c r="AML1" s="679"/>
      <c r="AMM1" s="679"/>
      <c r="AMN1" s="679"/>
      <c r="AMO1" s="679"/>
      <c r="AMP1" s="679"/>
      <c r="AMQ1" s="679"/>
      <c r="AMR1" s="679"/>
      <c r="AMS1" s="679"/>
      <c r="AMT1" s="679"/>
      <c r="AMU1" s="679"/>
      <c r="AMV1" s="679"/>
      <c r="AMW1" s="679"/>
      <c r="AMX1" s="679"/>
      <c r="AMY1" s="679"/>
      <c r="AMZ1" s="679"/>
      <c r="ANA1" s="679"/>
      <c r="ANB1" s="679"/>
      <c r="ANC1" s="679"/>
      <c r="AND1" s="679"/>
      <c r="ANE1" s="679"/>
      <c r="ANF1" s="679"/>
      <c r="ANG1" s="679"/>
      <c r="ANH1" s="679"/>
      <c r="ANI1" s="679"/>
      <c r="ANJ1" s="679"/>
      <c r="ANK1" s="679"/>
      <c r="ANL1" s="679"/>
      <c r="ANM1" s="679"/>
      <c r="ANN1" s="679"/>
      <c r="ANO1" s="679"/>
      <c r="ANP1" s="679"/>
      <c r="ANQ1" s="679"/>
      <c r="ANR1" s="679"/>
      <c r="ANS1" s="679"/>
      <c r="ANT1" s="679"/>
      <c r="ANU1" s="679"/>
      <c r="ANV1" s="679"/>
      <c r="ANW1" s="679"/>
      <c r="ANX1" s="679"/>
      <c r="ANY1" s="679"/>
      <c r="ANZ1" s="679"/>
      <c r="AOA1" s="679"/>
      <c r="AOB1" s="679"/>
      <c r="AOC1" s="679"/>
      <c r="AOD1" s="679"/>
      <c r="AOE1" s="679"/>
      <c r="AOF1" s="679"/>
      <c r="AOG1" s="679"/>
      <c r="AOH1" s="679"/>
      <c r="AOI1" s="679"/>
      <c r="AOJ1" s="679"/>
      <c r="AOK1" s="679"/>
      <c r="AOL1" s="679"/>
      <c r="AOM1" s="679"/>
      <c r="AON1" s="679"/>
      <c r="AOO1" s="679"/>
      <c r="AOP1" s="679"/>
      <c r="AOQ1" s="679"/>
      <c r="AOR1" s="679"/>
      <c r="AOS1" s="679"/>
      <c r="AOT1" s="679"/>
      <c r="AOU1" s="679"/>
      <c r="AOV1" s="679"/>
      <c r="AOW1" s="679"/>
      <c r="AOX1" s="679"/>
      <c r="AOY1" s="679"/>
      <c r="AOZ1" s="679"/>
      <c r="APA1" s="679"/>
      <c r="APB1" s="679"/>
      <c r="APC1" s="679"/>
      <c r="APD1" s="679"/>
      <c r="APE1" s="679"/>
      <c r="APF1" s="679"/>
      <c r="APG1" s="679"/>
      <c r="APH1" s="679"/>
      <c r="API1" s="679"/>
      <c r="APJ1" s="679"/>
      <c r="APK1" s="679"/>
      <c r="APL1" s="679"/>
      <c r="APM1" s="679"/>
      <c r="APN1" s="679"/>
      <c r="APO1" s="679"/>
      <c r="APP1" s="679"/>
      <c r="APQ1" s="679"/>
      <c r="APR1" s="679"/>
      <c r="APS1" s="679"/>
      <c r="APT1" s="679"/>
      <c r="APU1" s="679"/>
      <c r="APV1" s="679"/>
      <c r="APW1" s="679"/>
      <c r="APX1" s="679"/>
      <c r="APY1" s="679"/>
      <c r="APZ1" s="679"/>
      <c r="AQA1" s="679"/>
      <c r="AQB1" s="679"/>
      <c r="AQC1" s="679"/>
      <c r="AQD1" s="679"/>
      <c r="AQE1" s="679"/>
      <c r="AQF1" s="679"/>
      <c r="AQG1" s="679"/>
      <c r="AQH1" s="679"/>
      <c r="AQI1" s="679"/>
      <c r="AQJ1" s="679"/>
      <c r="AQK1" s="679"/>
      <c r="AQL1" s="679"/>
      <c r="AQM1" s="679"/>
      <c r="AQN1" s="679"/>
      <c r="AQO1" s="679"/>
      <c r="AQP1" s="679"/>
      <c r="AQQ1" s="679"/>
      <c r="AQR1" s="679"/>
      <c r="AQS1" s="679"/>
      <c r="AQT1" s="679"/>
      <c r="AQU1" s="679"/>
      <c r="AQV1" s="679"/>
      <c r="AQW1" s="679"/>
      <c r="AQX1" s="679"/>
      <c r="AQY1" s="679"/>
      <c r="AQZ1" s="679"/>
      <c r="ARA1" s="679"/>
      <c r="ARB1" s="679"/>
      <c r="ARC1" s="679"/>
      <c r="ARD1" s="679"/>
      <c r="ARE1" s="679"/>
      <c r="ARF1" s="679"/>
      <c r="ARG1" s="679"/>
      <c r="ARH1" s="679"/>
      <c r="ARI1" s="679"/>
      <c r="ARJ1" s="679"/>
      <c r="ARK1" s="679"/>
      <c r="ARL1" s="679"/>
      <c r="ARM1" s="679"/>
      <c r="ARN1" s="679"/>
      <c r="ARO1" s="679"/>
      <c r="ARP1" s="679"/>
      <c r="ARQ1" s="679"/>
      <c r="ARR1" s="679"/>
      <c r="ARS1" s="679"/>
      <c r="ART1" s="679"/>
      <c r="ARU1" s="679"/>
      <c r="ARV1" s="679"/>
      <c r="ARW1" s="679"/>
      <c r="ARX1" s="679"/>
      <c r="ARY1" s="679"/>
      <c r="ARZ1" s="679"/>
      <c r="ASA1" s="679"/>
      <c r="ASB1" s="679"/>
      <c r="ASC1" s="679"/>
      <c r="ASD1" s="679"/>
      <c r="ASE1" s="679"/>
      <c r="ASF1" s="679"/>
      <c r="ASG1" s="679"/>
      <c r="ASH1" s="679"/>
      <c r="ASI1" s="679"/>
      <c r="ASJ1" s="679"/>
      <c r="ASK1" s="679"/>
      <c r="ASL1" s="679"/>
      <c r="ASM1" s="679"/>
      <c r="ASN1" s="679"/>
      <c r="ASO1" s="679"/>
      <c r="ASP1" s="679"/>
      <c r="ASQ1" s="679"/>
      <c r="ASR1" s="679"/>
      <c r="ASS1" s="679"/>
      <c r="AST1" s="679"/>
      <c r="ASU1" s="679"/>
      <c r="ASV1" s="679"/>
      <c r="ASW1" s="679"/>
      <c r="ASX1" s="679"/>
      <c r="ASY1" s="679"/>
      <c r="ASZ1" s="679"/>
      <c r="ATA1" s="679"/>
      <c r="ATB1" s="679"/>
      <c r="ATC1" s="679"/>
      <c r="ATD1" s="679"/>
      <c r="ATE1" s="679"/>
      <c r="ATF1" s="679"/>
      <c r="ATG1" s="679"/>
      <c r="ATH1" s="679"/>
      <c r="ATI1" s="679"/>
      <c r="ATJ1" s="679"/>
      <c r="ATK1" s="679"/>
      <c r="ATL1" s="679"/>
      <c r="ATM1" s="679"/>
      <c r="ATN1" s="679"/>
      <c r="ATO1" s="679"/>
      <c r="ATP1" s="679"/>
      <c r="ATQ1" s="679"/>
      <c r="ATR1" s="679"/>
      <c r="ATS1" s="679"/>
      <c r="ATT1" s="679"/>
      <c r="ATU1" s="679"/>
      <c r="ATV1" s="679"/>
      <c r="ATW1" s="679"/>
      <c r="ATX1" s="679"/>
      <c r="ATY1" s="679"/>
      <c r="ATZ1" s="679"/>
      <c r="AUA1" s="679"/>
      <c r="AUB1" s="679"/>
      <c r="AUC1" s="679"/>
      <c r="AUD1" s="679"/>
      <c r="AUE1" s="679"/>
      <c r="AUF1" s="679"/>
      <c r="AUG1" s="679"/>
      <c r="AUH1" s="679"/>
      <c r="AUI1" s="679"/>
      <c r="AUJ1" s="679"/>
      <c r="AUK1" s="679"/>
      <c r="AUL1" s="679"/>
      <c r="AUM1" s="679"/>
      <c r="AUN1" s="679"/>
      <c r="AUO1" s="679"/>
      <c r="AUP1" s="679"/>
      <c r="AUQ1" s="679"/>
      <c r="AUR1" s="679"/>
      <c r="AUS1" s="679"/>
      <c r="AUT1" s="679"/>
      <c r="AUU1" s="679"/>
      <c r="AUV1" s="679"/>
      <c r="AUW1" s="679"/>
      <c r="AUX1" s="679"/>
      <c r="AUY1" s="679"/>
      <c r="AUZ1" s="679"/>
      <c r="AVA1" s="679"/>
      <c r="AVB1" s="679"/>
      <c r="AVC1" s="679"/>
      <c r="AVD1" s="679"/>
      <c r="AVE1" s="679"/>
      <c r="AVF1" s="679"/>
      <c r="AVG1" s="679"/>
      <c r="AVH1" s="679"/>
      <c r="AVI1" s="679"/>
      <c r="AVJ1" s="679"/>
      <c r="AVK1" s="679"/>
      <c r="AVL1" s="679"/>
      <c r="AVM1" s="679"/>
      <c r="AVN1" s="679"/>
      <c r="AVO1" s="679"/>
      <c r="AVP1" s="679"/>
      <c r="AVQ1" s="679"/>
      <c r="AVR1" s="679"/>
      <c r="AVS1" s="679"/>
      <c r="AVT1" s="679"/>
      <c r="AVU1" s="679"/>
      <c r="AVV1" s="679"/>
      <c r="AVW1" s="679"/>
      <c r="AVX1" s="679"/>
      <c r="AVY1" s="679"/>
      <c r="AVZ1" s="679"/>
      <c r="AWA1" s="679"/>
      <c r="AWB1" s="679"/>
      <c r="AWC1" s="679"/>
      <c r="AWD1" s="679"/>
      <c r="AWE1" s="679"/>
      <c r="AWF1" s="679"/>
      <c r="AWG1" s="679"/>
      <c r="AWH1" s="679"/>
      <c r="AWI1" s="679"/>
      <c r="AWJ1" s="679"/>
      <c r="AWK1" s="679"/>
      <c r="AWL1" s="679"/>
      <c r="AWM1" s="679"/>
      <c r="AWN1" s="679"/>
      <c r="AWO1" s="679"/>
      <c r="AWP1" s="679"/>
      <c r="AWQ1" s="679"/>
      <c r="AWR1" s="679"/>
      <c r="AWS1" s="679"/>
      <c r="AWT1" s="679"/>
      <c r="AWU1" s="679"/>
      <c r="AWV1" s="679"/>
      <c r="AWW1" s="679"/>
      <c r="AWX1" s="679"/>
      <c r="AWY1" s="679"/>
      <c r="AWZ1" s="679"/>
      <c r="AXA1" s="679"/>
      <c r="AXB1" s="679"/>
      <c r="AXC1" s="679"/>
      <c r="AXD1" s="679"/>
      <c r="AXE1" s="679"/>
      <c r="AXF1" s="679"/>
      <c r="AXG1" s="679"/>
      <c r="AXH1" s="679"/>
      <c r="AXI1" s="679"/>
      <c r="AXJ1" s="679"/>
      <c r="AXK1" s="679"/>
      <c r="AXL1" s="679"/>
      <c r="AXM1" s="679"/>
      <c r="AXN1" s="679"/>
      <c r="AXO1" s="679"/>
      <c r="AXP1" s="679"/>
      <c r="AXQ1" s="679"/>
      <c r="AXR1" s="679"/>
      <c r="AXS1" s="679"/>
      <c r="AXT1" s="679"/>
      <c r="AXU1" s="679"/>
      <c r="AXV1" s="679"/>
      <c r="AXW1" s="679"/>
      <c r="AXX1" s="679"/>
      <c r="AXY1" s="679"/>
      <c r="AXZ1" s="679"/>
      <c r="AYA1" s="679"/>
      <c r="AYB1" s="679"/>
      <c r="AYC1" s="679"/>
      <c r="AYD1" s="679"/>
      <c r="AYE1" s="679"/>
      <c r="AYF1" s="679"/>
      <c r="AYG1" s="679"/>
      <c r="AYH1" s="679"/>
      <c r="AYI1" s="679"/>
      <c r="AYJ1" s="679"/>
      <c r="AYK1" s="679"/>
      <c r="AYL1" s="679"/>
      <c r="AYM1" s="679"/>
      <c r="AYN1" s="679"/>
      <c r="AYO1" s="679"/>
      <c r="AYP1" s="679"/>
      <c r="AYQ1" s="679"/>
      <c r="AYR1" s="679"/>
      <c r="AYS1" s="679"/>
      <c r="AYT1" s="679"/>
      <c r="AYU1" s="679"/>
      <c r="AYV1" s="679"/>
      <c r="AYW1" s="679"/>
      <c r="AYX1" s="679"/>
      <c r="AYY1" s="679"/>
      <c r="AYZ1" s="679"/>
      <c r="AZA1" s="679"/>
      <c r="AZB1" s="679"/>
      <c r="AZC1" s="679"/>
      <c r="AZD1" s="679"/>
      <c r="AZE1" s="679"/>
      <c r="AZF1" s="679"/>
      <c r="AZG1" s="679"/>
      <c r="AZH1" s="679"/>
      <c r="AZI1" s="679"/>
      <c r="AZJ1" s="679"/>
      <c r="AZK1" s="679"/>
      <c r="AZL1" s="679"/>
      <c r="AZM1" s="679"/>
      <c r="AZN1" s="679"/>
      <c r="AZO1" s="679"/>
      <c r="AZP1" s="679"/>
      <c r="AZQ1" s="679"/>
      <c r="AZR1" s="679"/>
      <c r="AZS1" s="679"/>
      <c r="AZT1" s="679"/>
      <c r="AZU1" s="679"/>
      <c r="AZV1" s="679"/>
      <c r="AZW1" s="679"/>
      <c r="AZX1" s="679"/>
      <c r="AZY1" s="679"/>
      <c r="AZZ1" s="679"/>
      <c r="BAA1" s="679"/>
      <c r="BAB1" s="679"/>
      <c r="BAC1" s="679"/>
      <c r="BAD1" s="679"/>
      <c r="BAE1" s="679"/>
      <c r="BAF1" s="679"/>
      <c r="BAG1" s="679"/>
      <c r="BAH1" s="679"/>
      <c r="BAI1" s="679"/>
      <c r="BAJ1" s="679"/>
      <c r="BAK1" s="679"/>
      <c r="BAL1" s="679"/>
      <c r="BAM1" s="679"/>
      <c r="BAN1" s="679"/>
      <c r="BAO1" s="679"/>
      <c r="BAP1" s="679"/>
      <c r="BAQ1" s="679"/>
      <c r="BAR1" s="679"/>
      <c r="BAS1" s="679"/>
      <c r="BAT1" s="679"/>
      <c r="BAU1" s="679"/>
      <c r="BAV1" s="679"/>
      <c r="BAW1" s="679"/>
      <c r="BAX1" s="679"/>
      <c r="BAY1" s="679"/>
      <c r="BAZ1" s="679"/>
      <c r="BBA1" s="679"/>
      <c r="BBB1" s="679"/>
      <c r="BBC1" s="679"/>
      <c r="BBD1" s="679"/>
      <c r="BBE1" s="679"/>
      <c r="BBF1" s="679"/>
      <c r="BBG1" s="679"/>
      <c r="BBH1" s="679"/>
      <c r="BBI1" s="679"/>
      <c r="BBJ1" s="679"/>
      <c r="BBK1" s="679"/>
      <c r="BBL1" s="679"/>
      <c r="BBM1" s="679"/>
      <c r="BBN1" s="679"/>
      <c r="BBO1" s="679"/>
      <c r="BBP1" s="679"/>
      <c r="BBQ1" s="679"/>
      <c r="BBR1" s="679"/>
      <c r="BBS1" s="679"/>
      <c r="BBT1" s="679"/>
      <c r="BBU1" s="679"/>
      <c r="BBV1" s="679"/>
      <c r="BBW1" s="679"/>
      <c r="BBX1" s="679"/>
      <c r="BBY1" s="679"/>
      <c r="BBZ1" s="679"/>
      <c r="BCA1" s="679"/>
      <c r="BCB1" s="679"/>
      <c r="BCC1" s="679"/>
      <c r="BCD1" s="679"/>
      <c r="BCE1" s="679"/>
      <c r="BCF1" s="679"/>
      <c r="BCG1" s="679"/>
      <c r="BCH1" s="679"/>
      <c r="BCI1" s="679"/>
      <c r="BCJ1" s="679"/>
      <c r="BCK1" s="679"/>
      <c r="BCL1" s="679"/>
      <c r="BCM1" s="679"/>
      <c r="BCN1" s="679"/>
      <c r="BCO1" s="679"/>
      <c r="BCP1" s="679"/>
      <c r="BCQ1" s="679"/>
      <c r="BCR1" s="679"/>
      <c r="BCS1" s="679"/>
      <c r="BCT1" s="679"/>
      <c r="BCU1" s="679"/>
      <c r="BCV1" s="679"/>
      <c r="BCW1" s="679"/>
      <c r="BCX1" s="679"/>
      <c r="BCY1" s="679"/>
      <c r="BCZ1" s="679"/>
      <c r="BDA1" s="679"/>
      <c r="BDB1" s="679"/>
      <c r="BDC1" s="679"/>
      <c r="BDD1" s="679"/>
      <c r="BDE1" s="679"/>
      <c r="BDF1" s="679"/>
      <c r="BDG1" s="679"/>
      <c r="BDH1" s="679"/>
      <c r="BDI1" s="679"/>
      <c r="BDJ1" s="679"/>
      <c r="BDK1" s="679"/>
      <c r="BDL1" s="679"/>
      <c r="BDM1" s="679"/>
      <c r="BDN1" s="679"/>
      <c r="BDO1" s="679"/>
      <c r="BDP1" s="679"/>
      <c r="BDQ1" s="679"/>
      <c r="BDR1" s="679"/>
      <c r="BDS1" s="679"/>
      <c r="BDT1" s="679"/>
      <c r="BDU1" s="679"/>
      <c r="BDV1" s="679"/>
      <c r="BDW1" s="679"/>
      <c r="BDX1" s="679"/>
      <c r="BDY1" s="679"/>
      <c r="BDZ1" s="679"/>
      <c r="BEA1" s="679"/>
      <c r="BEB1" s="679"/>
      <c r="BEC1" s="679"/>
      <c r="BED1" s="679"/>
      <c r="BEE1" s="679"/>
      <c r="BEF1" s="679"/>
      <c r="BEG1" s="679"/>
      <c r="BEH1" s="679"/>
      <c r="BEI1" s="679"/>
      <c r="BEJ1" s="679"/>
      <c r="BEK1" s="679"/>
      <c r="BEL1" s="679"/>
      <c r="BEM1" s="679"/>
      <c r="BEN1" s="679"/>
      <c r="BEO1" s="679"/>
      <c r="BEP1" s="679"/>
      <c r="BEQ1" s="679"/>
      <c r="BER1" s="679"/>
      <c r="BES1" s="679"/>
      <c r="BET1" s="679"/>
      <c r="BEU1" s="679"/>
      <c r="BEV1" s="679"/>
      <c r="BEW1" s="679"/>
      <c r="BEX1" s="679"/>
      <c r="BEY1" s="679"/>
      <c r="BEZ1" s="679"/>
      <c r="BFA1" s="679"/>
      <c r="BFB1" s="679"/>
      <c r="BFC1" s="679"/>
      <c r="BFD1" s="679"/>
      <c r="BFE1" s="679"/>
      <c r="BFF1" s="679"/>
      <c r="BFG1" s="679"/>
      <c r="BFH1" s="679"/>
      <c r="BFI1" s="679"/>
      <c r="BFJ1" s="679"/>
      <c r="BFK1" s="679"/>
      <c r="BFL1" s="679"/>
      <c r="BFM1" s="679"/>
      <c r="BFN1" s="679"/>
      <c r="BFO1" s="679"/>
      <c r="BFP1" s="679"/>
      <c r="BFQ1" s="679"/>
      <c r="BFR1" s="679"/>
      <c r="BFS1" s="679"/>
      <c r="BFT1" s="679"/>
      <c r="BFU1" s="679"/>
      <c r="BFV1" s="679"/>
      <c r="BFW1" s="679"/>
      <c r="BFX1" s="679"/>
      <c r="BFY1" s="679"/>
      <c r="BFZ1" s="679"/>
      <c r="BGA1" s="679"/>
      <c r="BGB1" s="679"/>
      <c r="BGC1" s="679"/>
      <c r="BGD1" s="679"/>
      <c r="BGE1" s="679"/>
      <c r="BGF1" s="679"/>
      <c r="BGG1" s="679"/>
      <c r="BGH1" s="679"/>
      <c r="BGI1" s="679"/>
      <c r="BGJ1" s="679"/>
      <c r="BGK1" s="679"/>
      <c r="BGL1" s="679"/>
      <c r="BGM1" s="679"/>
      <c r="BGN1" s="679"/>
      <c r="BGO1" s="679"/>
      <c r="BGP1" s="679"/>
      <c r="BGQ1" s="679"/>
      <c r="BGR1" s="679"/>
      <c r="BGS1" s="679"/>
      <c r="BGT1" s="679"/>
      <c r="BGU1" s="679"/>
      <c r="BGV1" s="679"/>
      <c r="BGW1" s="679"/>
      <c r="BGX1" s="679"/>
      <c r="BGY1" s="679"/>
      <c r="BGZ1" s="679"/>
      <c r="BHA1" s="679"/>
      <c r="BHB1" s="679"/>
      <c r="BHC1" s="679"/>
      <c r="BHD1" s="679"/>
      <c r="BHE1" s="679"/>
      <c r="BHF1" s="679"/>
      <c r="BHG1" s="679"/>
      <c r="BHH1" s="679"/>
      <c r="BHI1" s="679"/>
      <c r="BHJ1" s="679"/>
      <c r="BHK1" s="679"/>
      <c r="BHL1" s="679"/>
      <c r="BHM1" s="679"/>
      <c r="BHN1" s="679"/>
      <c r="BHO1" s="679"/>
      <c r="BHP1" s="679"/>
      <c r="BHQ1" s="679"/>
      <c r="BHR1" s="679"/>
      <c r="BHS1" s="679"/>
      <c r="BHT1" s="679"/>
      <c r="BHU1" s="679"/>
      <c r="BHV1" s="679"/>
      <c r="BHW1" s="679"/>
      <c r="BHX1" s="679"/>
      <c r="BHY1" s="679"/>
      <c r="BHZ1" s="679"/>
      <c r="BIA1" s="679"/>
      <c r="BIB1" s="679"/>
      <c r="BIC1" s="679"/>
      <c r="BID1" s="679"/>
      <c r="BIE1" s="679"/>
      <c r="BIF1" s="679"/>
      <c r="BIG1" s="679"/>
      <c r="BIH1" s="679"/>
      <c r="BII1" s="679"/>
      <c r="BIJ1" s="679"/>
      <c r="BIK1" s="679"/>
      <c r="BIL1" s="679"/>
      <c r="BIM1" s="679"/>
      <c r="BIN1" s="679"/>
      <c r="BIO1" s="679"/>
      <c r="BIP1" s="679"/>
      <c r="BIQ1" s="679"/>
      <c r="BIR1" s="679"/>
      <c r="BIS1" s="679"/>
      <c r="BIT1" s="679"/>
      <c r="BIU1" s="679"/>
      <c r="BIV1" s="679"/>
      <c r="BIW1" s="679"/>
      <c r="BIX1" s="679"/>
      <c r="BIY1" s="679"/>
      <c r="BIZ1" s="679"/>
      <c r="BJA1" s="679"/>
      <c r="BJB1" s="679"/>
      <c r="BJC1" s="679"/>
      <c r="BJD1" s="679"/>
      <c r="BJE1" s="679"/>
      <c r="BJF1" s="679"/>
      <c r="BJG1" s="679"/>
      <c r="BJH1" s="679"/>
      <c r="BJI1" s="679"/>
      <c r="BJJ1" s="679"/>
      <c r="BJK1" s="679"/>
      <c r="BJL1" s="679"/>
      <c r="BJM1" s="679"/>
      <c r="BJN1" s="679"/>
      <c r="BJO1" s="679"/>
      <c r="BJP1" s="679"/>
      <c r="BJQ1" s="679"/>
      <c r="BJR1" s="679"/>
      <c r="BJS1" s="679"/>
      <c r="BJT1" s="679"/>
      <c r="BJU1" s="679"/>
      <c r="BJV1" s="679"/>
      <c r="BJW1" s="679"/>
      <c r="BJX1" s="679"/>
      <c r="BJY1" s="679"/>
      <c r="BJZ1" s="679"/>
      <c r="BKA1" s="679"/>
      <c r="BKB1" s="679"/>
      <c r="BKC1" s="679"/>
      <c r="BKD1" s="679"/>
      <c r="BKE1" s="679"/>
      <c r="BKF1" s="679"/>
      <c r="BKG1" s="679"/>
      <c r="BKH1" s="679"/>
      <c r="BKI1" s="679"/>
      <c r="BKJ1" s="679"/>
      <c r="BKK1" s="679"/>
      <c r="BKL1" s="679"/>
      <c r="BKM1" s="679"/>
      <c r="BKN1" s="679"/>
      <c r="BKO1" s="679"/>
      <c r="BKP1" s="679"/>
      <c r="BKQ1" s="679"/>
      <c r="BKR1" s="679"/>
      <c r="BKS1" s="679"/>
      <c r="BKT1" s="679"/>
      <c r="BKU1" s="679"/>
      <c r="BKV1" s="679"/>
      <c r="BKW1" s="679"/>
      <c r="BKX1" s="679"/>
      <c r="BKY1" s="679"/>
      <c r="BKZ1" s="679"/>
      <c r="BLA1" s="679"/>
      <c r="BLB1" s="679"/>
      <c r="BLC1" s="679"/>
      <c r="BLD1" s="679"/>
      <c r="BLE1" s="679"/>
      <c r="BLF1" s="679"/>
      <c r="BLG1" s="679"/>
      <c r="BLH1" s="679"/>
      <c r="BLI1" s="679"/>
      <c r="BLJ1" s="679"/>
      <c r="BLK1" s="679"/>
      <c r="BLL1" s="679"/>
      <c r="BLM1" s="679"/>
      <c r="BLN1" s="679"/>
      <c r="BLO1" s="679"/>
      <c r="BLP1" s="679"/>
      <c r="BLQ1" s="679"/>
      <c r="BLR1" s="679"/>
      <c r="BLS1" s="679"/>
      <c r="BLT1" s="679"/>
      <c r="BLU1" s="679"/>
      <c r="BLV1" s="679"/>
      <c r="BLW1" s="679"/>
      <c r="BLX1" s="679"/>
      <c r="BLY1" s="679"/>
      <c r="BLZ1" s="679"/>
      <c r="BMA1" s="679"/>
      <c r="BMB1" s="679"/>
      <c r="BMC1" s="679"/>
      <c r="BMD1" s="679"/>
      <c r="BME1" s="679"/>
      <c r="BMF1" s="679"/>
      <c r="BMG1" s="679"/>
      <c r="BMH1" s="679"/>
      <c r="BMI1" s="679"/>
      <c r="BMJ1" s="679"/>
      <c r="BMK1" s="679"/>
      <c r="BML1" s="679"/>
      <c r="BMM1" s="679"/>
      <c r="BMN1" s="679"/>
      <c r="BMO1" s="679"/>
      <c r="BMP1" s="679"/>
      <c r="BMQ1" s="679"/>
      <c r="BMR1" s="679"/>
      <c r="BMS1" s="679"/>
      <c r="BMT1" s="679"/>
      <c r="BMU1" s="679"/>
      <c r="BMV1" s="679"/>
      <c r="BMW1" s="679"/>
      <c r="BMX1" s="679"/>
      <c r="BMY1" s="679"/>
      <c r="BMZ1" s="679"/>
      <c r="BNA1" s="679"/>
      <c r="BNB1" s="679"/>
      <c r="BNC1" s="679"/>
      <c r="BND1" s="679"/>
      <c r="BNE1" s="679"/>
      <c r="BNF1" s="679"/>
      <c r="BNG1" s="679"/>
      <c r="BNH1" s="679"/>
      <c r="BNI1" s="679"/>
      <c r="BNJ1" s="679"/>
      <c r="BNK1" s="679"/>
      <c r="BNL1" s="679"/>
      <c r="BNM1" s="679"/>
      <c r="BNN1" s="679"/>
      <c r="BNO1" s="679"/>
      <c r="BNP1" s="679"/>
      <c r="BNQ1" s="679"/>
      <c r="BNR1" s="679"/>
      <c r="BNS1" s="679"/>
      <c r="BNT1" s="679"/>
      <c r="BNU1" s="679"/>
      <c r="BNV1" s="679"/>
      <c r="BNW1" s="679"/>
      <c r="BNX1" s="679"/>
      <c r="BNY1" s="679"/>
      <c r="BNZ1" s="679"/>
      <c r="BOA1" s="679"/>
      <c r="BOB1" s="679"/>
      <c r="BOC1" s="679"/>
      <c r="BOD1" s="679"/>
      <c r="BOE1" s="679"/>
      <c r="BOF1" s="679"/>
      <c r="BOG1" s="679"/>
      <c r="BOH1" s="679"/>
      <c r="BOI1" s="679"/>
      <c r="BOJ1" s="679"/>
      <c r="BOK1" s="679"/>
      <c r="BOL1" s="679"/>
      <c r="BOM1" s="679"/>
      <c r="BON1" s="679"/>
      <c r="BOO1" s="679"/>
      <c r="BOP1" s="679"/>
      <c r="BOQ1" s="679"/>
      <c r="BOR1" s="679"/>
      <c r="BOS1" s="679"/>
      <c r="BOT1" s="679"/>
      <c r="BOU1" s="679"/>
      <c r="BOV1" s="679"/>
      <c r="BOW1" s="679"/>
      <c r="BOX1" s="679"/>
      <c r="BOY1" s="679"/>
      <c r="BOZ1" s="679"/>
      <c r="BPA1" s="679"/>
      <c r="BPB1" s="679"/>
      <c r="BPC1" s="679"/>
      <c r="BPD1" s="679"/>
      <c r="BPE1" s="679"/>
      <c r="BPF1" s="679"/>
      <c r="BPG1" s="679"/>
      <c r="BPH1" s="679"/>
      <c r="BPI1" s="679"/>
      <c r="BPJ1" s="679"/>
      <c r="BPK1" s="679"/>
      <c r="BPL1" s="679"/>
      <c r="BPM1" s="679"/>
      <c r="BPN1" s="679"/>
      <c r="BPO1" s="679"/>
      <c r="BPP1" s="679"/>
      <c r="BPQ1" s="679"/>
      <c r="BPR1" s="679"/>
      <c r="BPS1" s="679"/>
      <c r="BPT1" s="679"/>
      <c r="BPU1" s="679"/>
      <c r="BPV1" s="679"/>
      <c r="BPW1" s="679"/>
      <c r="BPX1" s="679"/>
      <c r="BPY1" s="679"/>
      <c r="BPZ1" s="679"/>
      <c r="BQA1" s="679"/>
      <c r="BQB1" s="679"/>
      <c r="BQC1" s="679"/>
      <c r="BQD1" s="679"/>
      <c r="BQE1" s="679"/>
      <c r="BQF1" s="679"/>
      <c r="BQG1" s="679"/>
      <c r="BQH1" s="679"/>
      <c r="BQI1" s="679"/>
      <c r="BQJ1" s="679"/>
      <c r="BQK1" s="679"/>
      <c r="BQL1" s="679"/>
      <c r="BQM1" s="679"/>
      <c r="BQN1" s="679"/>
      <c r="BQO1" s="679"/>
      <c r="BQP1" s="679"/>
      <c r="BQQ1" s="679"/>
      <c r="BQR1" s="679"/>
      <c r="BQS1" s="679"/>
      <c r="BQT1" s="679"/>
      <c r="BQU1" s="679"/>
      <c r="BQV1" s="679"/>
      <c r="BQW1" s="679"/>
      <c r="BQX1" s="679"/>
      <c r="BQY1" s="679"/>
      <c r="BQZ1" s="679"/>
      <c r="BRA1" s="679"/>
      <c r="BRB1" s="679"/>
      <c r="BRC1" s="679"/>
      <c r="BRD1" s="679"/>
      <c r="BRE1" s="679"/>
      <c r="BRF1" s="679"/>
      <c r="BRG1" s="679"/>
      <c r="BRH1" s="679"/>
      <c r="BRI1" s="679"/>
      <c r="BRJ1" s="679"/>
      <c r="BRK1" s="679"/>
      <c r="BRL1" s="679"/>
      <c r="BRM1" s="679"/>
      <c r="BRN1" s="679"/>
      <c r="BRO1" s="679"/>
      <c r="BRP1" s="679"/>
      <c r="BRQ1" s="679"/>
      <c r="BRR1" s="679"/>
      <c r="BRS1" s="679"/>
      <c r="BRT1" s="679"/>
      <c r="BRU1" s="679"/>
      <c r="BRV1" s="679"/>
      <c r="BRW1" s="679"/>
      <c r="BRX1" s="679"/>
      <c r="BRY1" s="679"/>
      <c r="BRZ1" s="679"/>
      <c r="BSA1" s="679"/>
      <c r="BSB1" s="679"/>
      <c r="BSC1" s="679"/>
      <c r="BSD1" s="679"/>
      <c r="BSE1" s="679"/>
      <c r="BSF1" s="679"/>
      <c r="BSG1" s="679"/>
      <c r="BSH1" s="679"/>
      <c r="BSI1" s="679"/>
      <c r="BSJ1" s="679"/>
      <c r="BSK1" s="679"/>
      <c r="BSL1" s="679"/>
      <c r="BSM1" s="679"/>
      <c r="BSN1" s="679"/>
      <c r="BSO1" s="679"/>
      <c r="BSP1" s="679"/>
      <c r="BSQ1" s="679"/>
      <c r="BSR1" s="679"/>
      <c r="BSS1" s="679"/>
      <c r="BST1" s="679"/>
      <c r="BSU1" s="679"/>
      <c r="BSV1" s="679"/>
      <c r="BSW1" s="679"/>
      <c r="BSX1" s="679"/>
      <c r="BSY1" s="679"/>
      <c r="BSZ1" s="679"/>
      <c r="BTA1" s="679"/>
      <c r="BTB1" s="679"/>
      <c r="BTC1" s="679"/>
      <c r="BTD1" s="679"/>
      <c r="BTE1" s="679"/>
      <c r="BTF1" s="679"/>
      <c r="BTG1" s="679"/>
      <c r="BTH1" s="679"/>
      <c r="BTI1" s="679"/>
      <c r="BTJ1" s="679"/>
      <c r="BTK1" s="679"/>
      <c r="BTL1" s="679"/>
      <c r="BTM1" s="679"/>
      <c r="BTN1" s="679"/>
      <c r="BTO1" s="679"/>
      <c r="BTP1" s="679"/>
      <c r="BTQ1" s="679"/>
      <c r="BTR1" s="679"/>
      <c r="BTS1" s="679"/>
      <c r="BTT1" s="679"/>
      <c r="BTU1" s="679"/>
      <c r="BTV1" s="679"/>
      <c r="BTW1" s="679"/>
      <c r="BTX1" s="679"/>
      <c r="BTY1" s="679"/>
      <c r="BTZ1" s="679"/>
      <c r="BUA1" s="679"/>
      <c r="BUB1" s="679"/>
      <c r="BUC1" s="679"/>
      <c r="BUD1" s="679"/>
      <c r="BUE1" s="679"/>
      <c r="BUF1" s="679"/>
      <c r="BUG1" s="679"/>
      <c r="BUH1" s="679"/>
      <c r="BUI1" s="679"/>
      <c r="BUJ1" s="679"/>
      <c r="BUK1" s="679"/>
      <c r="BUL1" s="679"/>
      <c r="BUM1" s="679"/>
      <c r="BUN1" s="679"/>
      <c r="BUO1" s="679"/>
      <c r="BUP1" s="679"/>
      <c r="BUQ1" s="679"/>
      <c r="BUR1" s="679"/>
      <c r="BUS1" s="679"/>
      <c r="BUT1" s="679"/>
      <c r="BUU1" s="679"/>
      <c r="BUV1" s="679"/>
      <c r="BUW1" s="679"/>
      <c r="BUX1" s="679"/>
      <c r="BUY1" s="679"/>
      <c r="BUZ1" s="679"/>
      <c r="BVA1" s="679"/>
      <c r="BVB1" s="679"/>
      <c r="BVC1" s="679"/>
      <c r="BVD1" s="679"/>
      <c r="BVE1" s="679"/>
      <c r="BVF1" s="679"/>
      <c r="BVG1" s="679"/>
      <c r="BVH1" s="679"/>
      <c r="BVI1" s="679"/>
      <c r="BVJ1" s="679"/>
      <c r="BVK1" s="679"/>
      <c r="BVL1" s="679"/>
      <c r="BVM1" s="679"/>
      <c r="BVN1" s="679"/>
      <c r="BVO1" s="679"/>
      <c r="BVP1" s="679"/>
      <c r="BVQ1" s="679"/>
      <c r="BVR1" s="679"/>
      <c r="BVS1" s="679"/>
      <c r="BVT1" s="679"/>
      <c r="BVU1" s="679"/>
      <c r="BVV1" s="679"/>
      <c r="BVW1" s="679"/>
      <c r="BVX1" s="679"/>
      <c r="BVY1" s="679"/>
      <c r="BVZ1" s="679"/>
      <c r="BWA1" s="679"/>
      <c r="BWB1" s="679"/>
      <c r="BWC1" s="679"/>
      <c r="BWD1" s="679"/>
      <c r="BWE1" s="679"/>
      <c r="BWF1" s="679"/>
      <c r="BWG1" s="679"/>
      <c r="BWH1" s="679"/>
      <c r="BWI1" s="679"/>
      <c r="BWJ1" s="679"/>
      <c r="BWK1" s="679"/>
      <c r="BWL1" s="679"/>
      <c r="BWM1" s="679"/>
      <c r="BWN1" s="679"/>
      <c r="BWO1" s="679"/>
      <c r="BWP1" s="679"/>
      <c r="BWQ1" s="679"/>
      <c r="BWR1" s="679"/>
      <c r="BWS1" s="679"/>
      <c r="BWT1" s="679"/>
      <c r="BWU1" s="679"/>
      <c r="BWV1" s="679"/>
      <c r="BWW1" s="679"/>
      <c r="BWX1" s="679"/>
      <c r="BWY1" s="679"/>
      <c r="BWZ1" s="679"/>
      <c r="BXA1" s="679"/>
      <c r="BXB1" s="679"/>
      <c r="BXC1" s="679"/>
      <c r="BXD1" s="679"/>
      <c r="BXE1" s="679"/>
      <c r="BXF1" s="679"/>
      <c r="BXG1" s="679"/>
      <c r="BXH1" s="679"/>
      <c r="BXI1" s="679"/>
      <c r="BXJ1" s="679"/>
      <c r="BXK1" s="679"/>
      <c r="BXL1" s="679"/>
      <c r="BXM1" s="679"/>
      <c r="BXN1" s="679"/>
      <c r="BXO1" s="679"/>
      <c r="BXP1" s="679"/>
      <c r="BXQ1" s="679"/>
      <c r="BXR1" s="679"/>
      <c r="BXS1" s="679"/>
      <c r="BXT1" s="679"/>
      <c r="BXU1" s="679"/>
      <c r="BXV1" s="679"/>
      <c r="BXW1" s="679"/>
      <c r="BXX1" s="679"/>
      <c r="BXY1" s="679"/>
      <c r="BXZ1" s="679"/>
      <c r="BYA1" s="679"/>
      <c r="BYB1" s="679"/>
      <c r="BYC1" s="679"/>
      <c r="BYD1" s="679"/>
      <c r="BYE1" s="679"/>
      <c r="BYF1" s="679"/>
      <c r="BYG1" s="679"/>
      <c r="BYH1" s="679"/>
      <c r="BYI1" s="679"/>
      <c r="BYJ1" s="679"/>
      <c r="BYK1" s="679"/>
      <c r="BYL1" s="679"/>
      <c r="BYM1" s="679"/>
      <c r="BYN1" s="679"/>
      <c r="BYO1" s="679"/>
      <c r="BYP1" s="679"/>
      <c r="BYQ1" s="679"/>
      <c r="BYR1" s="679"/>
      <c r="BYS1" s="679"/>
      <c r="BYT1" s="679"/>
      <c r="BYU1" s="679"/>
      <c r="BYV1" s="679"/>
      <c r="BYW1" s="679"/>
      <c r="BYX1" s="679"/>
      <c r="BYY1" s="679"/>
      <c r="BYZ1" s="679"/>
      <c r="BZA1" s="679"/>
      <c r="BZB1" s="679"/>
      <c r="BZC1" s="679"/>
      <c r="BZD1" s="679"/>
      <c r="BZE1" s="679"/>
      <c r="BZF1" s="679"/>
      <c r="BZG1" s="679"/>
      <c r="BZH1" s="679"/>
      <c r="BZI1" s="679"/>
      <c r="BZJ1" s="679"/>
      <c r="BZK1" s="679"/>
      <c r="BZL1" s="679"/>
      <c r="BZM1" s="679"/>
      <c r="BZN1" s="679"/>
      <c r="BZO1" s="679"/>
      <c r="BZP1" s="679"/>
      <c r="BZQ1" s="679"/>
      <c r="BZR1" s="679"/>
      <c r="BZS1" s="679"/>
      <c r="BZT1" s="679"/>
      <c r="BZU1" s="679"/>
      <c r="BZV1" s="679"/>
      <c r="BZW1" s="679"/>
      <c r="BZX1" s="679"/>
      <c r="BZY1" s="679"/>
      <c r="BZZ1" s="679"/>
      <c r="CAA1" s="679"/>
      <c r="CAB1" s="679"/>
      <c r="CAC1" s="679"/>
      <c r="CAD1" s="679"/>
      <c r="CAE1" s="679"/>
      <c r="CAF1" s="679"/>
      <c r="CAG1" s="679"/>
      <c r="CAH1" s="679"/>
      <c r="CAI1" s="679"/>
      <c r="CAJ1" s="679"/>
      <c r="CAK1" s="679"/>
      <c r="CAL1" s="679"/>
      <c r="CAM1" s="679"/>
      <c r="CAN1" s="679"/>
      <c r="CAO1" s="679"/>
      <c r="CAP1" s="679"/>
      <c r="CAQ1" s="679"/>
      <c r="CAR1" s="679"/>
      <c r="CAS1" s="679"/>
      <c r="CAT1" s="679"/>
      <c r="CAU1" s="679"/>
      <c r="CAV1" s="679"/>
      <c r="CAW1" s="679"/>
      <c r="CAX1" s="679"/>
      <c r="CAY1" s="679"/>
      <c r="CAZ1" s="679"/>
      <c r="CBA1" s="679"/>
      <c r="CBB1" s="679"/>
      <c r="CBC1" s="679"/>
      <c r="CBD1" s="679"/>
      <c r="CBE1" s="679"/>
      <c r="CBF1" s="679"/>
      <c r="CBG1" s="679"/>
      <c r="CBH1" s="679"/>
      <c r="CBI1" s="679"/>
      <c r="CBJ1" s="679"/>
      <c r="CBK1" s="679"/>
      <c r="CBL1" s="679"/>
      <c r="CBM1" s="679"/>
      <c r="CBN1" s="679"/>
      <c r="CBO1" s="679"/>
      <c r="CBP1" s="679"/>
      <c r="CBQ1" s="679"/>
      <c r="CBR1" s="679"/>
      <c r="CBS1" s="679"/>
      <c r="CBT1" s="679"/>
      <c r="CBU1" s="679"/>
      <c r="CBV1" s="679"/>
      <c r="CBW1" s="679"/>
      <c r="CBX1" s="679"/>
      <c r="CBY1" s="679"/>
      <c r="CBZ1" s="679"/>
      <c r="CCA1" s="679"/>
      <c r="CCB1" s="679"/>
      <c r="CCC1" s="679"/>
      <c r="CCD1" s="679"/>
      <c r="CCE1" s="679"/>
      <c r="CCF1" s="679"/>
      <c r="CCG1" s="679"/>
      <c r="CCH1" s="679"/>
      <c r="CCI1" s="679"/>
      <c r="CCJ1" s="679"/>
      <c r="CCK1" s="679"/>
      <c r="CCL1" s="679"/>
      <c r="CCM1" s="679"/>
      <c r="CCN1" s="679"/>
      <c r="CCO1" s="679"/>
      <c r="CCP1" s="679"/>
      <c r="CCQ1" s="679"/>
      <c r="CCR1" s="679"/>
      <c r="CCS1" s="679"/>
      <c r="CCT1" s="679"/>
      <c r="CCU1" s="679"/>
      <c r="CCV1" s="679"/>
      <c r="CCW1" s="679"/>
      <c r="CCX1" s="679"/>
      <c r="CCY1" s="679"/>
      <c r="CCZ1" s="679"/>
      <c r="CDA1" s="679"/>
      <c r="CDB1" s="679"/>
      <c r="CDC1" s="679"/>
      <c r="CDD1" s="679"/>
      <c r="CDE1" s="679"/>
      <c r="CDF1" s="679"/>
      <c r="CDG1" s="679"/>
      <c r="CDH1" s="679"/>
      <c r="CDI1" s="679"/>
      <c r="CDJ1" s="679"/>
      <c r="CDK1" s="679"/>
      <c r="CDL1" s="679"/>
      <c r="CDM1" s="679"/>
      <c r="CDN1" s="679"/>
      <c r="CDO1" s="679"/>
      <c r="CDP1" s="679"/>
      <c r="CDQ1" s="679"/>
      <c r="CDR1" s="679"/>
      <c r="CDS1" s="679"/>
      <c r="CDT1" s="679"/>
      <c r="CDU1" s="679"/>
      <c r="CDV1" s="679"/>
      <c r="CDW1" s="679"/>
      <c r="CDX1" s="679"/>
      <c r="CDY1" s="679"/>
      <c r="CDZ1" s="679"/>
      <c r="CEA1" s="679"/>
      <c r="CEB1" s="679"/>
      <c r="CEC1" s="679"/>
      <c r="CED1" s="679"/>
      <c r="CEE1" s="679"/>
      <c r="CEF1" s="679"/>
      <c r="CEG1" s="679"/>
      <c r="CEH1" s="679"/>
      <c r="CEI1" s="679"/>
      <c r="CEJ1" s="679"/>
      <c r="CEK1" s="679"/>
      <c r="CEL1" s="679"/>
      <c r="CEM1" s="679"/>
      <c r="CEN1" s="679"/>
      <c r="CEO1" s="679"/>
      <c r="CEP1" s="679"/>
      <c r="CEQ1" s="679"/>
      <c r="CER1" s="679"/>
      <c r="CES1" s="679"/>
      <c r="CET1" s="679"/>
      <c r="CEU1" s="679"/>
      <c r="CEV1" s="679"/>
      <c r="CEW1" s="679"/>
      <c r="CEX1" s="679"/>
      <c r="CEY1" s="679"/>
      <c r="CEZ1" s="679"/>
      <c r="CFA1" s="679"/>
      <c r="CFB1" s="679"/>
      <c r="CFC1" s="679"/>
      <c r="CFD1" s="679"/>
      <c r="CFE1" s="679"/>
      <c r="CFF1" s="679"/>
      <c r="CFG1" s="679"/>
      <c r="CFH1" s="679"/>
      <c r="CFI1" s="679"/>
      <c r="CFJ1" s="679"/>
      <c r="CFK1" s="679"/>
      <c r="CFL1" s="679"/>
      <c r="CFM1" s="679"/>
      <c r="CFN1" s="679"/>
      <c r="CFO1" s="679"/>
      <c r="CFP1" s="679"/>
      <c r="CFQ1" s="679"/>
      <c r="CFR1" s="679"/>
      <c r="CFS1" s="679"/>
      <c r="CFT1" s="679"/>
      <c r="CFU1" s="679"/>
      <c r="CFV1" s="679"/>
      <c r="CFW1" s="679"/>
      <c r="CFX1" s="679"/>
      <c r="CFY1" s="679"/>
      <c r="CFZ1" s="679"/>
      <c r="CGA1" s="679"/>
      <c r="CGB1" s="679"/>
      <c r="CGC1" s="679"/>
      <c r="CGD1" s="679"/>
      <c r="CGE1" s="679"/>
      <c r="CGF1" s="679"/>
      <c r="CGG1" s="679"/>
      <c r="CGH1" s="679"/>
      <c r="CGI1" s="679"/>
      <c r="CGJ1" s="679"/>
      <c r="CGK1" s="679"/>
      <c r="CGL1" s="679"/>
      <c r="CGM1" s="679"/>
      <c r="CGN1" s="679"/>
      <c r="CGO1" s="679"/>
      <c r="CGP1" s="679"/>
      <c r="CGQ1" s="679"/>
      <c r="CGR1" s="679"/>
      <c r="CGS1" s="679"/>
      <c r="CGT1" s="679"/>
      <c r="CGU1" s="679"/>
      <c r="CGV1" s="679"/>
      <c r="CGW1" s="679"/>
      <c r="CGX1" s="679"/>
      <c r="CGY1" s="679"/>
      <c r="CGZ1" s="679"/>
      <c r="CHA1" s="679"/>
      <c r="CHB1" s="679"/>
      <c r="CHC1" s="679"/>
      <c r="CHD1" s="679"/>
      <c r="CHE1" s="679"/>
      <c r="CHF1" s="679"/>
      <c r="CHG1" s="679"/>
      <c r="CHH1" s="679"/>
      <c r="CHI1" s="679"/>
      <c r="CHJ1" s="679"/>
      <c r="CHK1" s="679"/>
      <c r="CHL1" s="679"/>
      <c r="CHM1" s="679"/>
      <c r="CHN1" s="679"/>
      <c r="CHO1" s="679"/>
      <c r="CHP1" s="679"/>
      <c r="CHQ1" s="679"/>
      <c r="CHR1" s="679"/>
      <c r="CHS1" s="679"/>
      <c r="CHT1" s="679"/>
      <c r="CHU1" s="679"/>
      <c r="CHV1" s="679"/>
      <c r="CHW1" s="679"/>
      <c r="CHX1" s="679"/>
      <c r="CHY1" s="679"/>
      <c r="CHZ1" s="679"/>
      <c r="CIA1" s="679"/>
      <c r="CIB1" s="679"/>
      <c r="CIC1" s="679"/>
      <c r="CID1" s="679"/>
      <c r="CIE1" s="679"/>
      <c r="CIF1" s="679"/>
      <c r="CIG1" s="679"/>
      <c r="CIH1" s="679"/>
      <c r="CII1" s="679"/>
      <c r="CIJ1" s="679"/>
      <c r="CIK1" s="679"/>
      <c r="CIL1" s="679"/>
      <c r="CIM1" s="679"/>
      <c r="CIN1" s="679"/>
      <c r="CIO1" s="679"/>
      <c r="CIP1" s="679"/>
      <c r="CIQ1" s="679"/>
      <c r="CIR1" s="679"/>
      <c r="CIS1" s="679"/>
      <c r="CIT1" s="679"/>
      <c r="CIU1" s="679"/>
      <c r="CIV1" s="679"/>
      <c r="CIW1" s="679"/>
      <c r="CIX1" s="679"/>
      <c r="CIY1" s="679"/>
      <c r="CIZ1" s="679"/>
      <c r="CJA1" s="679"/>
      <c r="CJB1" s="679"/>
      <c r="CJC1" s="679"/>
      <c r="CJD1" s="679"/>
      <c r="CJE1" s="679"/>
      <c r="CJF1" s="679"/>
      <c r="CJG1" s="679"/>
      <c r="CJH1" s="679"/>
      <c r="CJI1" s="679"/>
      <c r="CJJ1" s="679"/>
      <c r="CJK1" s="679"/>
      <c r="CJL1" s="679"/>
      <c r="CJM1" s="679"/>
      <c r="CJN1" s="679"/>
      <c r="CJO1" s="679"/>
      <c r="CJP1" s="679"/>
      <c r="CJQ1" s="679"/>
      <c r="CJR1" s="679"/>
      <c r="CJS1" s="679"/>
      <c r="CJT1" s="679"/>
      <c r="CJU1" s="679"/>
      <c r="CJV1" s="679"/>
      <c r="CJW1" s="679"/>
      <c r="CJX1" s="679"/>
      <c r="CJY1" s="679"/>
      <c r="CJZ1" s="679"/>
      <c r="CKA1" s="679"/>
      <c r="CKB1" s="679"/>
      <c r="CKC1" s="679"/>
      <c r="CKD1" s="679"/>
      <c r="CKE1" s="679"/>
      <c r="CKF1" s="679"/>
      <c r="CKG1" s="679"/>
      <c r="CKH1" s="679"/>
      <c r="CKI1" s="679"/>
      <c r="CKJ1" s="679"/>
      <c r="CKK1" s="679"/>
      <c r="CKL1" s="679"/>
      <c r="CKM1" s="679"/>
      <c r="CKN1" s="679"/>
      <c r="CKO1" s="679"/>
      <c r="CKP1" s="679"/>
      <c r="CKQ1" s="679"/>
      <c r="CKR1" s="679"/>
      <c r="CKS1" s="679"/>
      <c r="CKT1" s="679"/>
      <c r="CKU1" s="679"/>
      <c r="CKV1" s="679"/>
      <c r="CKW1" s="679"/>
      <c r="CKX1" s="679"/>
      <c r="CKY1" s="679"/>
      <c r="CKZ1" s="679"/>
      <c r="CLA1" s="679"/>
      <c r="CLB1" s="679"/>
      <c r="CLC1" s="679"/>
      <c r="CLD1" s="679"/>
      <c r="CLE1" s="679"/>
      <c r="CLF1" s="679"/>
      <c r="CLG1" s="679"/>
      <c r="CLH1" s="679"/>
      <c r="CLI1" s="679"/>
      <c r="CLJ1" s="679"/>
      <c r="CLK1" s="679"/>
      <c r="CLL1" s="679"/>
      <c r="CLM1" s="679"/>
      <c r="CLN1" s="679"/>
      <c r="CLO1" s="679"/>
      <c r="CLP1" s="679"/>
      <c r="CLQ1" s="679"/>
      <c r="CLR1" s="679"/>
      <c r="CLS1" s="679"/>
      <c r="CLT1" s="679"/>
      <c r="CLU1" s="679"/>
      <c r="CLV1" s="679"/>
      <c r="CLW1" s="679"/>
      <c r="CLX1" s="679"/>
      <c r="CLY1" s="679"/>
      <c r="CLZ1" s="679"/>
      <c r="CMA1" s="679"/>
      <c r="CMB1" s="679"/>
      <c r="CMC1" s="679"/>
      <c r="CMD1" s="679"/>
      <c r="CME1" s="679"/>
      <c r="CMF1" s="679"/>
      <c r="CMG1" s="679"/>
      <c r="CMH1" s="679"/>
      <c r="CMI1" s="679"/>
      <c r="CMJ1" s="679"/>
      <c r="CMK1" s="679"/>
      <c r="CML1" s="679"/>
      <c r="CMM1" s="679"/>
      <c r="CMN1" s="679"/>
      <c r="CMO1" s="679"/>
      <c r="CMP1" s="679"/>
      <c r="CMQ1" s="679"/>
      <c r="CMR1" s="679"/>
      <c r="CMS1" s="679"/>
      <c r="CMT1" s="679"/>
      <c r="CMU1" s="679"/>
      <c r="CMV1" s="679"/>
      <c r="CMW1" s="679"/>
      <c r="CMX1" s="679"/>
      <c r="CMY1" s="679"/>
      <c r="CMZ1" s="679"/>
      <c r="CNA1" s="679"/>
      <c r="CNB1" s="679"/>
      <c r="CNC1" s="679"/>
      <c r="CND1" s="679"/>
      <c r="CNE1" s="679"/>
      <c r="CNF1" s="679"/>
      <c r="CNG1" s="679"/>
      <c r="CNH1" s="679"/>
      <c r="CNI1" s="679"/>
      <c r="CNJ1" s="679"/>
      <c r="CNK1" s="679"/>
      <c r="CNL1" s="679"/>
      <c r="CNM1" s="679"/>
      <c r="CNN1" s="679"/>
      <c r="CNO1" s="679"/>
      <c r="CNP1" s="679"/>
      <c r="CNQ1" s="679"/>
      <c r="CNR1" s="679"/>
      <c r="CNS1" s="679"/>
      <c r="CNT1" s="679"/>
      <c r="CNU1" s="679"/>
      <c r="CNV1" s="679"/>
      <c r="CNW1" s="679"/>
      <c r="CNX1" s="679"/>
      <c r="CNY1" s="679"/>
      <c r="CNZ1" s="679"/>
      <c r="COA1" s="679"/>
      <c r="COB1" s="679"/>
      <c r="COC1" s="679"/>
      <c r="COD1" s="679"/>
      <c r="COE1" s="679"/>
      <c r="COF1" s="679"/>
      <c r="COG1" s="679"/>
      <c r="COH1" s="679"/>
      <c r="COI1" s="679"/>
      <c r="COJ1" s="679"/>
      <c r="COK1" s="679"/>
      <c r="COL1" s="679"/>
      <c r="COM1" s="679"/>
      <c r="CON1" s="679"/>
      <c r="COO1" s="679"/>
      <c r="COP1" s="679"/>
      <c r="COQ1" s="679"/>
      <c r="COR1" s="679"/>
      <c r="COS1" s="679"/>
      <c r="COT1" s="679"/>
      <c r="COU1" s="679"/>
      <c r="COV1" s="679"/>
      <c r="COW1" s="679"/>
      <c r="COX1" s="679"/>
      <c r="COY1" s="679"/>
      <c r="COZ1" s="679"/>
      <c r="CPA1" s="679"/>
      <c r="CPB1" s="679"/>
      <c r="CPC1" s="679"/>
      <c r="CPD1" s="679"/>
      <c r="CPE1" s="679"/>
      <c r="CPF1" s="679"/>
      <c r="CPG1" s="679"/>
      <c r="CPH1" s="679"/>
      <c r="CPI1" s="679"/>
      <c r="CPJ1" s="679"/>
      <c r="CPK1" s="679"/>
      <c r="CPL1" s="679"/>
      <c r="CPM1" s="679"/>
      <c r="CPN1" s="679"/>
      <c r="CPO1" s="679"/>
      <c r="CPP1" s="679"/>
      <c r="CPQ1" s="679"/>
      <c r="CPR1" s="679"/>
      <c r="CPS1" s="679"/>
      <c r="CPT1" s="679"/>
      <c r="CPU1" s="679"/>
      <c r="CPV1" s="679"/>
      <c r="CPW1" s="679"/>
      <c r="CPX1" s="679"/>
      <c r="CPY1" s="679"/>
      <c r="CPZ1" s="679"/>
      <c r="CQA1" s="679"/>
      <c r="CQB1" s="679"/>
      <c r="CQC1" s="679"/>
      <c r="CQD1" s="679"/>
      <c r="CQE1" s="679"/>
      <c r="CQF1" s="679"/>
      <c r="CQG1" s="679"/>
      <c r="CQH1" s="679"/>
      <c r="CQI1" s="679"/>
      <c r="CQJ1" s="679"/>
      <c r="CQK1" s="679"/>
      <c r="CQL1" s="679"/>
      <c r="CQM1" s="679"/>
      <c r="CQN1" s="679"/>
      <c r="CQO1" s="679"/>
      <c r="CQP1" s="679"/>
      <c r="CQQ1" s="679"/>
      <c r="CQR1" s="679"/>
      <c r="CQS1" s="679"/>
      <c r="CQT1" s="679"/>
      <c r="CQU1" s="679"/>
      <c r="CQV1" s="679"/>
      <c r="CQW1" s="679"/>
      <c r="CQX1" s="679"/>
      <c r="CQY1" s="679"/>
      <c r="CQZ1" s="679"/>
      <c r="CRA1" s="679"/>
      <c r="CRB1" s="679"/>
      <c r="CRC1" s="679"/>
      <c r="CRD1" s="679"/>
      <c r="CRE1" s="679"/>
      <c r="CRF1" s="679"/>
      <c r="CRG1" s="679"/>
      <c r="CRH1" s="679"/>
      <c r="CRI1" s="679"/>
      <c r="CRJ1" s="679"/>
      <c r="CRK1" s="679"/>
      <c r="CRL1" s="679"/>
      <c r="CRM1" s="679"/>
      <c r="CRN1" s="679"/>
      <c r="CRO1" s="679"/>
      <c r="CRP1" s="679"/>
      <c r="CRQ1" s="679"/>
      <c r="CRR1" s="679"/>
      <c r="CRS1" s="679"/>
      <c r="CRT1" s="679"/>
      <c r="CRU1" s="679"/>
      <c r="CRV1" s="679"/>
      <c r="CRW1" s="679"/>
      <c r="CRX1" s="679"/>
      <c r="CRY1" s="679"/>
      <c r="CRZ1" s="679"/>
      <c r="CSA1" s="679"/>
      <c r="CSB1" s="679"/>
      <c r="CSC1" s="679"/>
      <c r="CSD1" s="679"/>
      <c r="CSE1" s="679"/>
      <c r="CSF1" s="679"/>
      <c r="CSG1" s="679"/>
      <c r="CSH1" s="679"/>
      <c r="CSI1" s="679"/>
      <c r="CSJ1" s="679"/>
      <c r="CSK1" s="679"/>
      <c r="CSL1" s="679"/>
      <c r="CSM1" s="679"/>
      <c r="CSN1" s="679"/>
      <c r="CSO1" s="679"/>
      <c r="CSP1" s="679"/>
      <c r="CSQ1" s="679"/>
      <c r="CSR1" s="679"/>
      <c r="CSS1" s="679"/>
      <c r="CST1" s="679"/>
      <c r="CSU1" s="679"/>
      <c r="CSV1" s="679"/>
      <c r="CSW1" s="679"/>
      <c r="CSX1" s="679"/>
      <c r="CSY1" s="679"/>
      <c r="CSZ1" s="679"/>
      <c r="CTA1" s="679"/>
      <c r="CTB1" s="679"/>
      <c r="CTC1" s="679"/>
      <c r="CTD1" s="679"/>
      <c r="CTE1" s="679"/>
      <c r="CTF1" s="679"/>
      <c r="CTG1" s="679"/>
      <c r="CTH1" s="679"/>
      <c r="CTI1" s="679"/>
      <c r="CTJ1" s="679"/>
      <c r="CTK1" s="679"/>
      <c r="CTL1" s="679"/>
      <c r="CTM1" s="679"/>
      <c r="CTN1" s="679"/>
      <c r="CTO1" s="679"/>
      <c r="CTP1" s="679"/>
      <c r="CTQ1" s="679"/>
      <c r="CTR1" s="679"/>
      <c r="CTS1" s="679"/>
      <c r="CTT1" s="679"/>
      <c r="CTU1" s="679"/>
      <c r="CTV1" s="679"/>
      <c r="CTW1" s="679"/>
      <c r="CTX1" s="679"/>
      <c r="CTY1" s="679"/>
      <c r="CTZ1" s="679"/>
      <c r="CUA1" s="679"/>
      <c r="CUB1" s="679"/>
      <c r="CUC1" s="679"/>
      <c r="CUD1" s="679"/>
      <c r="CUE1" s="679"/>
      <c r="CUF1" s="679"/>
      <c r="CUG1" s="679"/>
      <c r="CUH1" s="679"/>
      <c r="CUI1" s="679"/>
      <c r="CUJ1" s="679"/>
      <c r="CUK1" s="679"/>
      <c r="CUL1" s="679"/>
      <c r="CUM1" s="679"/>
      <c r="CUN1" s="679"/>
      <c r="CUO1" s="679"/>
      <c r="CUP1" s="679"/>
      <c r="CUQ1" s="679"/>
      <c r="CUR1" s="679"/>
      <c r="CUS1" s="679"/>
      <c r="CUT1" s="679"/>
      <c r="CUU1" s="679"/>
      <c r="CUV1" s="679"/>
      <c r="CUW1" s="679"/>
      <c r="CUX1" s="679"/>
      <c r="CUY1" s="679"/>
      <c r="CUZ1" s="679"/>
      <c r="CVA1" s="679"/>
      <c r="CVB1" s="679"/>
      <c r="CVC1" s="679"/>
      <c r="CVD1" s="679"/>
      <c r="CVE1" s="679"/>
      <c r="CVF1" s="679"/>
      <c r="CVG1" s="679"/>
      <c r="CVH1" s="679"/>
      <c r="CVI1" s="679"/>
      <c r="CVJ1" s="679"/>
      <c r="CVK1" s="679"/>
      <c r="CVL1" s="679"/>
      <c r="CVM1" s="679"/>
      <c r="CVN1" s="679"/>
      <c r="CVO1" s="679"/>
      <c r="CVP1" s="679"/>
      <c r="CVQ1" s="679"/>
      <c r="CVR1" s="679"/>
      <c r="CVS1" s="679"/>
      <c r="CVT1" s="679"/>
      <c r="CVU1" s="679"/>
      <c r="CVV1" s="679"/>
      <c r="CVW1" s="679"/>
      <c r="CVX1" s="679"/>
      <c r="CVY1" s="679"/>
      <c r="CVZ1" s="679"/>
      <c r="CWA1" s="679"/>
      <c r="CWB1" s="679"/>
      <c r="CWC1" s="679"/>
      <c r="CWD1" s="679"/>
      <c r="CWE1" s="679"/>
      <c r="CWF1" s="679"/>
      <c r="CWG1" s="679"/>
      <c r="CWH1" s="679"/>
      <c r="CWI1" s="679"/>
      <c r="CWJ1" s="679"/>
      <c r="CWK1" s="679"/>
      <c r="CWL1" s="679"/>
      <c r="CWM1" s="679"/>
      <c r="CWN1" s="679"/>
      <c r="CWO1" s="679"/>
      <c r="CWP1" s="679"/>
      <c r="CWQ1" s="679"/>
      <c r="CWR1" s="679"/>
      <c r="CWS1" s="679"/>
      <c r="CWT1" s="679"/>
      <c r="CWU1" s="679"/>
      <c r="CWV1" s="679"/>
      <c r="CWW1" s="679"/>
      <c r="CWX1" s="679"/>
      <c r="CWY1" s="679"/>
      <c r="CWZ1" s="679"/>
      <c r="CXA1" s="679"/>
      <c r="CXB1" s="679"/>
      <c r="CXC1" s="679"/>
      <c r="CXD1" s="679"/>
      <c r="CXE1" s="679"/>
      <c r="CXF1" s="679"/>
      <c r="CXG1" s="679"/>
      <c r="CXH1" s="679"/>
      <c r="CXI1" s="679"/>
      <c r="CXJ1" s="679"/>
      <c r="CXK1" s="679"/>
      <c r="CXL1" s="679"/>
      <c r="CXM1" s="679"/>
      <c r="CXN1" s="679"/>
      <c r="CXO1" s="679"/>
      <c r="CXP1" s="679"/>
      <c r="CXQ1" s="679"/>
      <c r="CXR1" s="679"/>
      <c r="CXS1" s="679"/>
      <c r="CXT1" s="679"/>
      <c r="CXU1" s="679"/>
      <c r="CXV1" s="679"/>
      <c r="CXW1" s="679"/>
      <c r="CXX1" s="679"/>
      <c r="CXY1" s="679"/>
      <c r="CXZ1" s="679"/>
      <c r="CYA1" s="679"/>
      <c r="CYB1" s="679"/>
      <c r="CYC1" s="679"/>
      <c r="CYD1" s="679"/>
      <c r="CYE1" s="679"/>
      <c r="CYF1" s="679"/>
      <c r="CYG1" s="679"/>
      <c r="CYH1" s="679"/>
      <c r="CYI1" s="679"/>
      <c r="CYJ1" s="679"/>
      <c r="CYK1" s="679"/>
      <c r="CYL1" s="679"/>
      <c r="CYM1" s="679"/>
      <c r="CYN1" s="679"/>
      <c r="CYO1" s="679"/>
      <c r="CYP1" s="679"/>
      <c r="CYQ1" s="679"/>
      <c r="CYR1" s="679"/>
      <c r="CYS1" s="679"/>
      <c r="CYT1" s="679"/>
      <c r="CYU1" s="679"/>
      <c r="CYV1" s="679"/>
      <c r="CYW1" s="679"/>
      <c r="CYX1" s="679"/>
      <c r="CYY1" s="679"/>
      <c r="CYZ1" s="679"/>
      <c r="CZA1" s="679"/>
      <c r="CZB1" s="679"/>
      <c r="CZC1" s="679"/>
      <c r="CZD1" s="679"/>
      <c r="CZE1" s="679"/>
      <c r="CZF1" s="679"/>
      <c r="CZG1" s="679"/>
      <c r="CZH1" s="679"/>
      <c r="CZI1" s="679"/>
      <c r="CZJ1" s="679"/>
      <c r="CZK1" s="679"/>
      <c r="CZL1" s="679"/>
      <c r="CZM1" s="679"/>
      <c r="CZN1" s="679"/>
      <c r="CZO1" s="679"/>
      <c r="CZP1" s="679"/>
      <c r="CZQ1" s="679"/>
      <c r="CZR1" s="679"/>
      <c r="CZS1" s="679"/>
      <c r="CZT1" s="679"/>
      <c r="CZU1" s="679"/>
      <c r="CZV1" s="679"/>
      <c r="CZW1" s="679"/>
      <c r="CZX1" s="679"/>
      <c r="CZY1" s="679"/>
      <c r="CZZ1" s="679"/>
      <c r="DAA1" s="679"/>
      <c r="DAB1" s="679"/>
      <c r="DAC1" s="679"/>
      <c r="DAD1" s="679"/>
      <c r="DAE1" s="679"/>
      <c r="DAF1" s="679"/>
      <c r="DAG1" s="679"/>
      <c r="DAH1" s="679"/>
      <c r="DAI1" s="679"/>
      <c r="DAJ1" s="679"/>
      <c r="DAK1" s="679"/>
      <c r="DAL1" s="679"/>
      <c r="DAM1" s="679"/>
      <c r="DAN1" s="679"/>
      <c r="DAO1" s="679"/>
      <c r="DAP1" s="679"/>
      <c r="DAQ1" s="679"/>
      <c r="DAR1" s="679"/>
      <c r="DAS1" s="679"/>
      <c r="DAT1" s="679"/>
      <c r="DAU1" s="679"/>
      <c r="DAV1" s="679"/>
      <c r="DAW1" s="679"/>
      <c r="DAX1" s="679"/>
      <c r="DAY1" s="679"/>
      <c r="DAZ1" s="679"/>
      <c r="DBA1" s="679"/>
      <c r="DBB1" s="679"/>
      <c r="DBC1" s="679"/>
      <c r="DBD1" s="679"/>
      <c r="DBE1" s="679"/>
      <c r="DBF1" s="679"/>
      <c r="DBG1" s="679"/>
      <c r="DBH1" s="679"/>
      <c r="DBI1" s="679"/>
      <c r="DBJ1" s="679"/>
      <c r="DBK1" s="679"/>
      <c r="DBL1" s="679"/>
      <c r="DBM1" s="679"/>
      <c r="DBN1" s="679"/>
      <c r="DBO1" s="679"/>
      <c r="DBP1" s="679"/>
      <c r="DBQ1" s="679"/>
      <c r="DBR1" s="679"/>
      <c r="DBS1" s="679"/>
      <c r="DBT1" s="679"/>
      <c r="DBU1" s="679"/>
      <c r="DBV1" s="679"/>
      <c r="DBW1" s="679"/>
      <c r="DBX1" s="679"/>
      <c r="DBY1" s="679"/>
      <c r="DBZ1" s="679"/>
      <c r="DCA1" s="679"/>
      <c r="DCB1" s="679"/>
      <c r="DCC1" s="679"/>
      <c r="DCD1" s="679"/>
      <c r="DCE1" s="679"/>
      <c r="DCF1" s="679"/>
      <c r="DCG1" s="679"/>
      <c r="DCH1" s="679"/>
      <c r="DCI1" s="679"/>
      <c r="DCJ1" s="679"/>
      <c r="DCK1" s="679"/>
      <c r="DCL1" s="679"/>
      <c r="DCM1" s="679"/>
      <c r="DCN1" s="679"/>
      <c r="DCO1" s="679"/>
      <c r="DCP1" s="679"/>
      <c r="DCQ1" s="679"/>
      <c r="DCR1" s="679"/>
      <c r="DCS1" s="679"/>
      <c r="DCT1" s="679"/>
      <c r="DCU1" s="679"/>
      <c r="DCV1" s="679"/>
      <c r="DCW1" s="679"/>
      <c r="DCX1" s="679"/>
      <c r="DCY1" s="679"/>
      <c r="DCZ1" s="679"/>
      <c r="DDA1" s="679"/>
      <c r="DDB1" s="679"/>
      <c r="DDC1" s="679"/>
      <c r="DDD1" s="679"/>
      <c r="DDE1" s="679"/>
      <c r="DDF1" s="679"/>
      <c r="DDG1" s="679"/>
      <c r="DDH1" s="679"/>
      <c r="DDI1" s="679"/>
      <c r="DDJ1" s="679"/>
      <c r="DDK1" s="679"/>
      <c r="DDL1" s="679"/>
      <c r="DDM1" s="679"/>
      <c r="DDN1" s="679"/>
      <c r="DDO1" s="679"/>
      <c r="DDP1" s="679"/>
      <c r="DDQ1" s="679"/>
      <c r="DDR1" s="679"/>
      <c r="DDS1" s="679"/>
      <c r="DDT1" s="679"/>
      <c r="DDU1" s="679"/>
      <c r="DDV1" s="679"/>
      <c r="DDW1" s="679"/>
      <c r="DDX1" s="679"/>
      <c r="DDY1" s="679"/>
      <c r="DDZ1" s="679"/>
      <c r="DEA1" s="679"/>
      <c r="DEB1" s="679"/>
      <c r="DEC1" s="679"/>
      <c r="DED1" s="679"/>
      <c r="DEE1" s="679"/>
      <c r="DEF1" s="679"/>
      <c r="DEG1" s="679"/>
      <c r="DEH1" s="679"/>
      <c r="DEI1" s="679"/>
      <c r="DEJ1" s="679"/>
      <c r="DEK1" s="679"/>
      <c r="DEL1" s="679"/>
      <c r="DEM1" s="679"/>
      <c r="DEN1" s="679"/>
      <c r="DEO1" s="679"/>
      <c r="DEP1" s="679"/>
      <c r="DEQ1" s="679"/>
      <c r="DER1" s="679"/>
      <c r="DES1" s="679"/>
      <c r="DET1" s="679"/>
      <c r="DEU1" s="679"/>
      <c r="DEV1" s="679"/>
      <c r="DEW1" s="679"/>
      <c r="DEX1" s="679"/>
      <c r="DEY1" s="679"/>
      <c r="DEZ1" s="679"/>
      <c r="DFA1" s="679"/>
      <c r="DFB1" s="679"/>
      <c r="DFC1" s="679"/>
      <c r="DFD1" s="679"/>
      <c r="DFE1" s="679"/>
      <c r="DFF1" s="679"/>
      <c r="DFG1" s="679"/>
      <c r="DFH1" s="679"/>
      <c r="DFI1" s="679"/>
      <c r="DFJ1" s="679"/>
      <c r="DFK1" s="679"/>
      <c r="DFL1" s="679"/>
      <c r="DFM1" s="679"/>
      <c r="DFN1" s="679"/>
      <c r="DFO1" s="679"/>
      <c r="DFP1" s="679"/>
      <c r="DFQ1" s="679"/>
      <c r="DFR1" s="679"/>
      <c r="DFS1" s="679"/>
      <c r="DFT1" s="679"/>
      <c r="DFU1" s="679"/>
      <c r="DFV1" s="679"/>
      <c r="DFW1" s="679"/>
      <c r="DFX1" s="679"/>
      <c r="DFY1" s="679"/>
      <c r="DFZ1" s="679"/>
      <c r="DGA1" s="679"/>
      <c r="DGB1" s="679"/>
      <c r="DGC1" s="679"/>
      <c r="DGD1" s="679"/>
      <c r="DGE1" s="679"/>
      <c r="DGF1" s="679"/>
      <c r="DGG1" s="679"/>
      <c r="DGH1" s="679"/>
      <c r="DGI1" s="679"/>
      <c r="DGJ1" s="679"/>
      <c r="DGK1" s="679"/>
      <c r="DGL1" s="679"/>
      <c r="DGM1" s="679"/>
      <c r="DGN1" s="679"/>
      <c r="DGO1" s="679"/>
      <c r="DGP1" s="679"/>
      <c r="DGQ1" s="679"/>
      <c r="DGR1" s="679"/>
      <c r="DGS1" s="679"/>
      <c r="DGT1" s="679"/>
      <c r="DGU1" s="679"/>
      <c r="DGV1" s="679"/>
      <c r="DGW1" s="679"/>
      <c r="DGX1" s="679"/>
      <c r="DGY1" s="679"/>
      <c r="DGZ1" s="679"/>
      <c r="DHA1" s="679"/>
      <c r="DHB1" s="679"/>
      <c r="DHC1" s="679"/>
      <c r="DHD1" s="679"/>
      <c r="DHE1" s="679"/>
      <c r="DHF1" s="679"/>
      <c r="DHG1" s="679"/>
      <c r="DHH1" s="679"/>
      <c r="DHI1" s="679"/>
      <c r="DHJ1" s="679"/>
      <c r="DHK1" s="679"/>
      <c r="DHL1" s="679"/>
      <c r="DHM1" s="679"/>
      <c r="DHN1" s="679"/>
      <c r="DHO1" s="679"/>
      <c r="DHP1" s="679"/>
      <c r="DHQ1" s="679"/>
      <c r="DHR1" s="679"/>
      <c r="DHS1" s="679"/>
      <c r="DHT1" s="679"/>
      <c r="DHU1" s="679"/>
      <c r="DHV1" s="679"/>
      <c r="DHW1" s="679"/>
      <c r="DHX1" s="679"/>
      <c r="DHY1" s="679"/>
      <c r="DHZ1" s="679"/>
      <c r="DIA1" s="679"/>
      <c r="DIB1" s="679"/>
      <c r="DIC1" s="679"/>
      <c r="DID1" s="679"/>
      <c r="DIE1" s="679"/>
      <c r="DIF1" s="679"/>
      <c r="DIG1" s="679"/>
      <c r="DIH1" s="679"/>
      <c r="DII1" s="679"/>
      <c r="DIJ1" s="679"/>
      <c r="DIK1" s="679"/>
      <c r="DIL1" s="679"/>
      <c r="DIM1" s="679"/>
      <c r="DIN1" s="679"/>
      <c r="DIO1" s="679"/>
      <c r="DIP1" s="679"/>
      <c r="DIQ1" s="679"/>
      <c r="DIR1" s="679"/>
      <c r="DIS1" s="679"/>
      <c r="DIT1" s="679"/>
      <c r="DIU1" s="679"/>
      <c r="DIV1" s="679"/>
      <c r="DIW1" s="679"/>
      <c r="DIX1" s="679"/>
      <c r="DIY1" s="679"/>
      <c r="DIZ1" s="679"/>
      <c r="DJA1" s="679"/>
      <c r="DJB1" s="679"/>
      <c r="DJC1" s="679"/>
      <c r="DJD1" s="679"/>
      <c r="DJE1" s="679"/>
      <c r="DJF1" s="679"/>
      <c r="DJG1" s="679"/>
      <c r="DJH1" s="679"/>
      <c r="DJI1" s="679"/>
      <c r="DJJ1" s="679"/>
      <c r="DJK1" s="679"/>
      <c r="DJL1" s="679"/>
      <c r="DJM1" s="679"/>
      <c r="DJN1" s="679"/>
      <c r="DJO1" s="679"/>
      <c r="DJP1" s="679"/>
      <c r="DJQ1" s="679"/>
      <c r="DJR1" s="679"/>
      <c r="DJS1" s="679"/>
      <c r="DJT1" s="679"/>
      <c r="DJU1" s="679"/>
      <c r="DJV1" s="679"/>
      <c r="DJW1" s="679"/>
      <c r="DJX1" s="679"/>
      <c r="DJY1" s="679"/>
      <c r="DJZ1" s="679"/>
      <c r="DKA1" s="679"/>
      <c r="DKB1" s="679"/>
      <c r="DKC1" s="679"/>
      <c r="DKD1" s="679"/>
      <c r="DKE1" s="679"/>
      <c r="DKF1" s="679"/>
      <c r="DKG1" s="679"/>
      <c r="DKH1" s="679"/>
      <c r="DKI1" s="679"/>
      <c r="DKJ1" s="679"/>
      <c r="DKK1" s="679"/>
      <c r="DKL1" s="679"/>
      <c r="DKM1" s="679"/>
      <c r="DKN1" s="679"/>
      <c r="DKO1" s="679"/>
      <c r="DKP1" s="679"/>
      <c r="DKQ1" s="679"/>
      <c r="DKR1" s="679"/>
      <c r="DKS1" s="679"/>
      <c r="DKT1" s="679"/>
      <c r="DKU1" s="679"/>
      <c r="DKV1" s="679"/>
      <c r="DKW1" s="679"/>
      <c r="DKX1" s="679"/>
      <c r="DKY1" s="679"/>
      <c r="DKZ1" s="679"/>
      <c r="DLA1" s="679"/>
      <c r="DLB1" s="679"/>
      <c r="DLC1" s="679"/>
      <c r="DLD1" s="679"/>
      <c r="DLE1" s="679"/>
      <c r="DLF1" s="679"/>
      <c r="DLG1" s="679"/>
      <c r="DLH1" s="679"/>
      <c r="DLI1" s="679"/>
      <c r="DLJ1" s="679"/>
      <c r="DLK1" s="679"/>
      <c r="DLL1" s="679"/>
      <c r="DLM1" s="679"/>
      <c r="DLN1" s="679"/>
      <c r="DLO1" s="679"/>
      <c r="DLP1" s="679"/>
      <c r="DLQ1" s="679"/>
      <c r="DLR1" s="679"/>
      <c r="DLS1" s="679"/>
      <c r="DLT1" s="679"/>
      <c r="DLU1" s="679"/>
      <c r="DLV1" s="679"/>
      <c r="DLW1" s="679"/>
      <c r="DLX1" s="679"/>
      <c r="DLY1" s="679"/>
      <c r="DLZ1" s="679"/>
      <c r="DMA1" s="679"/>
      <c r="DMB1" s="679"/>
      <c r="DMC1" s="679"/>
      <c r="DMD1" s="679"/>
      <c r="DME1" s="679"/>
      <c r="DMF1" s="679"/>
      <c r="DMG1" s="679"/>
      <c r="DMH1" s="679"/>
      <c r="DMI1" s="679"/>
      <c r="DMJ1" s="679"/>
      <c r="DMK1" s="679"/>
      <c r="DML1" s="679"/>
      <c r="DMM1" s="679"/>
      <c r="DMN1" s="679"/>
      <c r="DMO1" s="679"/>
      <c r="DMP1" s="679"/>
      <c r="DMQ1" s="679"/>
      <c r="DMR1" s="679"/>
      <c r="DMS1" s="679"/>
      <c r="DMT1" s="679"/>
      <c r="DMU1" s="679"/>
      <c r="DMV1" s="679"/>
      <c r="DMW1" s="679"/>
      <c r="DMX1" s="679"/>
      <c r="DMY1" s="679"/>
      <c r="DMZ1" s="679"/>
      <c r="DNA1" s="679"/>
      <c r="DNB1" s="679"/>
      <c r="DNC1" s="679"/>
      <c r="DND1" s="679"/>
      <c r="DNE1" s="679"/>
      <c r="DNF1" s="679"/>
      <c r="DNG1" s="679"/>
      <c r="DNH1" s="679"/>
      <c r="DNI1" s="679"/>
      <c r="DNJ1" s="679"/>
      <c r="DNK1" s="679"/>
      <c r="DNL1" s="679"/>
      <c r="DNM1" s="679"/>
      <c r="DNN1" s="679"/>
      <c r="DNO1" s="679"/>
      <c r="DNP1" s="679"/>
      <c r="DNQ1" s="679"/>
      <c r="DNR1" s="679"/>
      <c r="DNS1" s="679"/>
      <c r="DNT1" s="679"/>
      <c r="DNU1" s="679"/>
      <c r="DNV1" s="679"/>
      <c r="DNW1" s="679"/>
      <c r="DNX1" s="679"/>
      <c r="DNY1" s="679"/>
      <c r="DNZ1" s="679"/>
      <c r="DOA1" s="679"/>
      <c r="DOB1" s="679"/>
      <c r="DOC1" s="679"/>
      <c r="DOD1" s="679"/>
      <c r="DOE1" s="679"/>
      <c r="DOF1" s="679"/>
      <c r="DOG1" s="679"/>
      <c r="DOH1" s="679"/>
      <c r="DOI1" s="679"/>
      <c r="DOJ1" s="679"/>
      <c r="DOK1" s="679"/>
      <c r="DOL1" s="679"/>
      <c r="DOM1" s="679"/>
      <c r="DON1" s="679"/>
      <c r="DOO1" s="679"/>
      <c r="DOP1" s="679"/>
      <c r="DOQ1" s="679"/>
      <c r="DOR1" s="679"/>
      <c r="DOS1" s="679"/>
      <c r="DOT1" s="679"/>
      <c r="DOU1" s="679"/>
      <c r="DOV1" s="679"/>
      <c r="DOW1" s="679"/>
      <c r="DOX1" s="679"/>
      <c r="DOY1" s="679"/>
      <c r="DOZ1" s="679"/>
      <c r="DPA1" s="679"/>
      <c r="DPB1" s="679"/>
      <c r="DPC1" s="679"/>
      <c r="DPD1" s="679"/>
      <c r="DPE1" s="679"/>
      <c r="DPF1" s="679"/>
      <c r="DPG1" s="679"/>
      <c r="DPH1" s="679"/>
      <c r="DPI1" s="679"/>
      <c r="DPJ1" s="679"/>
      <c r="DPK1" s="679"/>
      <c r="DPL1" s="679"/>
      <c r="DPM1" s="679"/>
      <c r="DPN1" s="679"/>
      <c r="DPO1" s="679"/>
      <c r="DPP1" s="679"/>
      <c r="DPQ1" s="679"/>
      <c r="DPR1" s="679"/>
      <c r="DPS1" s="679"/>
      <c r="DPT1" s="679"/>
      <c r="DPU1" s="679"/>
      <c r="DPV1" s="679"/>
      <c r="DPW1" s="679"/>
      <c r="DPX1" s="679"/>
      <c r="DPY1" s="679"/>
      <c r="DPZ1" s="679"/>
      <c r="DQA1" s="679"/>
      <c r="DQB1" s="679"/>
      <c r="DQC1" s="679"/>
      <c r="DQD1" s="679"/>
      <c r="DQE1" s="679"/>
      <c r="DQF1" s="679"/>
      <c r="DQG1" s="679"/>
      <c r="DQH1" s="679"/>
      <c r="DQI1" s="679"/>
      <c r="DQJ1" s="679"/>
      <c r="DQK1" s="679"/>
      <c r="DQL1" s="679"/>
      <c r="DQM1" s="679"/>
      <c r="DQN1" s="679"/>
      <c r="DQO1" s="679"/>
      <c r="DQP1" s="679"/>
      <c r="DQQ1" s="679"/>
      <c r="DQR1" s="679"/>
      <c r="DQS1" s="679"/>
      <c r="DQT1" s="679"/>
      <c r="DQU1" s="679"/>
      <c r="DQV1" s="679"/>
      <c r="DQW1" s="679"/>
      <c r="DQX1" s="679"/>
      <c r="DQY1" s="679"/>
      <c r="DQZ1" s="679"/>
      <c r="DRA1" s="679"/>
      <c r="DRB1" s="679"/>
      <c r="DRC1" s="679"/>
      <c r="DRD1" s="679"/>
      <c r="DRE1" s="679"/>
      <c r="DRF1" s="679"/>
      <c r="DRG1" s="679"/>
      <c r="DRH1" s="679"/>
      <c r="DRI1" s="679"/>
      <c r="DRJ1" s="679"/>
      <c r="DRK1" s="679"/>
      <c r="DRL1" s="679"/>
      <c r="DRM1" s="679"/>
      <c r="DRN1" s="679"/>
      <c r="DRO1" s="679"/>
      <c r="DRP1" s="679"/>
      <c r="DRQ1" s="679"/>
      <c r="DRR1" s="679"/>
      <c r="DRS1" s="679"/>
      <c r="DRT1" s="679"/>
      <c r="DRU1" s="679"/>
      <c r="DRV1" s="679"/>
      <c r="DRW1" s="679"/>
      <c r="DRX1" s="679"/>
      <c r="DRY1" s="679"/>
      <c r="DRZ1" s="679"/>
      <c r="DSA1" s="679"/>
      <c r="DSB1" s="679"/>
      <c r="DSC1" s="679"/>
      <c r="DSD1" s="679"/>
      <c r="DSE1" s="679"/>
      <c r="DSF1" s="679"/>
      <c r="DSG1" s="679"/>
      <c r="DSH1" s="679"/>
      <c r="DSI1" s="679"/>
      <c r="DSJ1" s="679"/>
      <c r="DSK1" s="679"/>
      <c r="DSL1" s="679"/>
      <c r="DSM1" s="679"/>
      <c r="DSN1" s="679"/>
      <c r="DSO1" s="679"/>
      <c r="DSP1" s="679"/>
      <c r="DSQ1" s="679"/>
      <c r="DSR1" s="679"/>
      <c r="DSS1" s="679"/>
      <c r="DST1" s="679"/>
      <c r="DSU1" s="679"/>
      <c r="DSV1" s="679"/>
      <c r="DSW1" s="679"/>
      <c r="DSX1" s="679"/>
      <c r="DSY1" s="679"/>
      <c r="DSZ1" s="679"/>
      <c r="DTA1" s="679"/>
      <c r="DTB1" s="679"/>
      <c r="DTC1" s="679"/>
      <c r="DTD1" s="679"/>
      <c r="DTE1" s="679"/>
      <c r="DTF1" s="679"/>
      <c r="DTG1" s="679"/>
      <c r="DTH1" s="679"/>
      <c r="DTI1" s="679"/>
      <c r="DTJ1" s="679"/>
      <c r="DTK1" s="679"/>
      <c r="DTL1" s="679"/>
      <c r="DTM1" s="679"/>
      <c r="DTN1" s="679"/>
      <c r="DTO1" s="679"/>
      <c r="DTP1" s="679"/>
      <c r="DTQ1" s="679"/>
      <c r="DTR1" s="679"/>
      <c r="DTS1" s="679"/>
      <c r="DTT1" s="679"/>
      <c r="DTU1" s="679"/>
      <c r="DTV1" s="679"/>
      <c r="DTW1" s="679"/>
      <c r="DTX1" s="679"/>
      <c r="DTY1" s="679"/>
      <c r="DTZ1" s="679"/>
      <c r="DUA1" s="679"/>
      <c r="DUB1" s="679"/>
      <c r="DUC1" s="679"/>
      <c r="DUD1" s="679"/>
      <c r="DUE1" s="679"/>
      <c r="DUF1" s="679"/>
      <c r="DUG1" s="679"/>
      <c r="DUH1" s="679"/>
      <c r="DUI1" s="679"/>
      <c r="DUJ1" s="679"/>
      <c r="DUK1" s="679"/>
      <c r="DUL1" s="679"/>
      <c r="DUM1" s="679"/>
      <c r="DUN1" s="679"/>
      <c r="DUO1" s="679"/>
      <c r="DUP1" s="679"/>
      <c r="DUQ1" s="679"/>
      <c r="DUR1" s="679"/>
      <c r="DUS1" s="679"/>
      <c r="DUT1" s="679"/>
      <c r="DUU1" s="679"/>
      <c r="DUV1" s="679"/>
      <c r="DUW1" s="679"/>
      <c r="DUX1" s="679"/>
      <c r="DUY1" s="679"/>
      <c r="DUZ1" s="679"/>
      <c r="DVA1" s="679"/>
      <c r="DVB1" s="679"/>
      <c r="DVC1" s="679"/>
      <c r="DVD1" s="679"/>
      <c r="DVE1" s="679"/>
      <c r="DVF1" s="679"/>
      <c r="DVG1" s="679"/>
      <c r="DVH1" s="679"/>
      <c r="DVI1" s="679"/>
      <c r="DVJ1" s="679"/>
      <c r="DVK1" s="679"/>
      <c r="DVL1" s="679"/>
      <c r="DVM1" s="679"/>
      <c r="DVN1" s="679"/>
      <c r="DVO1" s="679"/>
      <c r="DVP1" s="679"/>
      <c r="DVQ1" s="679"/>
      <c r="DVR1" s="679"/>
      <c r="DVS1" s="679"/>
      <c r="DVT1" s="679"/>
      <c r="DVU1" s="679"/>
      <c r="DVV1" s="679"/>
      <c r="DVW1" s="679"/>
      <c r="DVX1" s="679"/>
      <c r="DVY1" s="679"/>
      <c r="DVZ1" s="679"/>
      <c r="DWA1" s="679"/>
      <c r="DWB1" s="679"/>
      <c r="DWC1" s="679"/>
      <c r="DWD1" s="679"/>
      <c r="DWE1" s="679"/>
      <c r="DWF1" s="679"/>
      <c r="DWG1" s="679"/>
      <c r="DWH1" s="679"/>
      <c r="DWI1" s="679"/>
      <c r="DWJ1" s="679"/>
      <c r="DWK1" s="679"/>
      <c r="DWL1" s="679"/>
      <c r="DWM1" s="679"/>
      <c r="DWN1" s="679"/>
      <c r="DWO1" s="679"/>
      <c r="DWP1" s="679"/>
      <c r="DWQ1" s="679"/>
      <c r="DWR1" s="679"/>
      <c r="DWS1" s="679"/>
      <c r="DWT1" s="679"/>
      <c r="DWU1" s="679"/>
      <c r="DWV1" s="679"/>
      <c r="DWW1" s="679"/>
      <c r="DWX1" s="679"/>
      <c r="DWY1" s="679"/>
      <c r="DWZ1" s="679"/>
      <c r="DXA1" s="679"/>
      <c r="DXB1" s="679"/>
      <c r="DXC1" s="679"/>
      <c r="DXD1" s="679"/>
      <c r="DXE1" s="679"/>
      <c r="DXF1" s="679"/>
      <c r="DXG1" s="679"/>
      <c r="DXH1" s="679"/>
      <c r="DXI1" s="679"/>
      <c r="DXJ1" s="679"/>
      <c r="DXK1" s="679"/>
      <c r="DXL1" s="679"/>
      <c r="DXM1" s="679"/>
      <c r="DXN1" s="679"/>
      <c r="DXO1" s="679"/>
      <c r="DXP1" s="679"/>
      <c r="DXQ1" s="679"/>
      <c r="DXR1" s="679"/>
      <c r="DXS1" s="679"/>
      <c r="DXT1" s="679"/>
      <c r="DXU1" s="679"/>
      <c r="DXV1" s="679"/>
      <c r="DXW1" s="679"/>
      <c r="DXX1" s="679"/>
      <c r="DXY1" s="679"/>
      <c r="DXZ1" s="679"/>
      <c r="DYA1" s="679"/>
      <c r="DYB1" s="679"/>
      <c r="DYC1" s="679"/>
      <c r="DYD1" s="679"/>
      <c r="DYE1" s="679"/>
      <c r="DYF1" s="679"/>
      <c r="DYG1" s="679"/>
      <c r="DYH1" s="679"/>
      <c r="DYI1" s="679"/>
      <c r="DYJ1" s="679"/>
      <c r="DYK1" s="679"/>
      <c r="DYL1" s="679"/>
      <c r="DYM1" s="679"/>
      <c r="DYN1" s="679"/>
      <c r="DYO1" s="679"/>
      <c r="DYP1" s="679"/>
      <c r="DYQ1" s="679"/>
      <c r="DYR1" s="679"/>
      <c r="DYS1" s="679"/>
      <c r="DYT1" s="679"/>
      <c r="DYU1" s="679"/>
      <c r="DYV1" s="679"/>
      <c r="DYW1" s="679"/>
      <c r="DYX1" s="679"/>
      <c r="DYY1" s="679"/>
      <c r="DYZ1" s="679"/>
      <c r="DZA1" s="679"/>
      <c r="DZB1" s="679"/>
      <c r="DZC1" s="679"/>
      <c r="DZD1" s="679"/>
      <c r="DZE1" s="679"/>
      <c r="DZF1" s="679"/>
      <c r="DZG1" s="679"/>
      <c r="DZH1" s="679"/>
      <c r="DZI1" s="679"/>
      <c r="DZJ1" s="679"/>
      <c r="DZK1" s="679"/>
      <c r="DZL1" s="679"/>
      <c r="DZM1" s="679"/>
      <c r="DZN1" s="679"/>
      <c r="DZO1" s="679"/>
      <c r="DZP1" s="679"/>
      <c r="DZQ1" s="679"/>
      <c r="DZR1" s="679"/>
      <c r="DZS1" s="679"/>
      <c r="DZT1" s="679"/>
      <c r="DZU1" s="679"/>
      <c r="DZV1" s="679"/>
      <c r="DZW1" s="679"/>
      <c r="DZX1" s="679"/>
      <c r="DZY1" s="679"/>
      <c r="DZZ1" s="679"/>
      <c r="EAA1" s="679"/>
      <c r="EAB1" s="679"/>
      <c r="EAC1" s="679"/>
      <c r="EAD1" s="679"/>
      <c r="EAE1" s="679"/>
      <c r="EAF1" s="679"/>
      <c r="EAG1" s="679"/>
      <c r="EAH1" s="679"/>
      <c r="EAI1" s="679"/>
      <c r="EAJ1" s="679"/>
      <c r="EAK1" s="679"/>
      <c r="EAL1" s="679"/>
      <c r="EAM1" s="679"/>
      <c r="EAN1" s="679"/>
      <c r="EAO1" s="679"/>
      <c r="EAP1" s="679"/>
      <c r="EAQ1" s="679"/>
      <c r="EAR1" s="679"/>
      <c r="EAS1" s="679"/>
      <c r="EAT1" s="679"/>
      <c r="EAU1" s="679"/>
      <c r="EAV1" s="679"/>
      <c r="EAW1" s="679"/>
      <c r="EAX1" s="679"/>
      <c r="EAY1" s="679"/>
      <c r="EAZ1" s="679"/>
      <c r="EBA1" s="679"/>
      <c r="EBB1" s="679"/>
      <c r="EBC1" s="679"/>
      <c r="EBD1" s="679"/>
      <c r="EBE1" s="679"/>
      <c r="EBF1" s="679"/>
      <c r="EBG1" s="679"/>
      <c r="EBH1" s="679"/>
      <c r="EBI1" s="679"/>
      <c r="EBJ1" s="679"/>
      <c r="EBK1" s="679"/>
      <c r="EBL1" s="679"/>
      <c r="EBM1" s="679"/>
      <c r="EBN1" s="679"/>
      <c r="EBO1" s="679"/>
      <c r="EBP1" s="679"/>
      <c r="EBQ1" s="679"/>
      <c r="EBR1" s="679"/>
      <c r="EBS1" s="679"/>
      <c r="EBT1" s="679"/>
      <c r="EBU1" s="679"/>
      <c r="EBV1" s="679"/>
      <c r="EBW1" s="679"/>
      <c r="EBX1" s="679"/>
      <c r="EBY1" s="679"/>
      <c r="EBZ1" s="679"/>
      <c r="ECA1" s="679"/>
      <c r="ECB1" s="679"/>
      <c r="ECC1" s="679"/>
      <c r="ECD1" s="679"/>
      <c r="ECE1" s="679"/>
      <c r="ECF1" s="679"/>
      <c r="ECG1" s="679"/>
      <c r="ECH1" s="679"/>
      <c r="ECI1" s="679"/>
      <c r="ECJ1" s="679"/>
      <c r="ECK1" s="679"/>
      <c r="ECL1" s="679"/>
      <c r="ECM1" s="679"/>
      <c r="ECN1" s="679"/>
      <c r="ECO1" s="679"/>
      <c r="ECP1" s="679"/>
      <c r="ECQ1" s="679"/>
      <c r="ECR1" s="679"/>
      <c r="ECS1" s="679"/>
      <c r="ECT1" s="679"/>
      <c r="ECU1" s="679"/>
      <c r="ECV1" s="679"/>
      <c r="ECW1" s="679"/>
      <c r="ECX1" s="679"/>
      <c r="ECY1" s="679"/>
      <c r="ECZ1" s="679"/>
      <c r="EDA1" s="679"/>
      <c r="EDB1" s="679"/>
      <c r="EDC1" s="679"/>
      <c r="EDD1" s="679"/>
      <c r="EDE1" s="679"/>
      <c r="EDF1" s="679"/>
      <c r="EDG1" s="679"/>
      <c r="EDH1" s="679"/>
      <c r="EDI1" s="679"/>
      <c r="EDJ1" s="679"/>
      <c r="EDK1" s="679"/>
      <c r="EDL1" s="679"/>
      <c r="EDM1" s="679"/>
      <c r="EDN1" s="679"/>
      <c r="EDO1" s="679"/>
      <c r="EDP1" s="679"/>
      <c r="EDQ1" s="679"/>
      <c r="EDR1" s="679"/>
      <c r="EDS1" s="679"/>
      <c r="EDT1" s="679"/>
      <c r="EDU1" s="679"/>
      <c r="EDV1" s="679"/>
      <c r="EDW1" s="679"/>
      <c r="EDX1" s="679"/>
      <c r="EDY1" s="679"/>
      <c r="EDZ1" s="679"/>
      <c r="EEA1" s="679"/>
      <c r="EEB1" s="679"/>
      <c r="EEC1" s="679"/>
      <c r="EED1" s="679"/>
      <c r="EEE1" s="679"/>
      <c r="EEF1" s="679"/>
      <c r="EEG1" s="679"/>
      <c r="EEH1" s="679"/>
      <c r="EEI1" s="679"/>
      <c r="EEJ1" s="679"/>
      <c r="EEK1" s="679"/>
      <c r="EEL1" s="679"/>
      <c r="EEM1" s="679"/>
      <c r="EEN1" s="679"/>
      <c r="EEO1" s="679"/>
      <c r="EEP1" s="679"/>
      <c r="EEQ1" s="679"/>
      <c r="EER1" s="679"/>
      <c r="EES1" s="679"/>
      <c r="EET1" s="679"/>
      <c r="EEU1" s="679"/>
      <c r="EEV1" s="679"/>
      <c r="EEW1" s="679"/>
      <c r="EEX1" s="679"/>
      <c r="EEY1" s="679"/>
      <c r="EEZ1" s="679"/>
      <c r="EFA1" s="679"/>
      <c r="EFB1" s="679"/>
      <c r="EFC1" s="679"/>
      <c r="EFD1" s="679"/>
      <c r="EFE1" s="679"/>
      <c r="EFF1" s="679"/>
      <c r="EFG1" s="679"/>
      <c r="EFH1" s="679"/>
      <c r="EFI1" s="679"/>
      <c r="EFJ1" s="679"/>
      <c r="EFK1" s="679"/>
      <c r="EFL1" s="679"/>
      <c r="EFM1" s="679"/>
      <c r="EFN1" s="679"/>
      <c r="EFO1" s="679"/>
      <c r="EFP1" s="679"/>
      <c r="EFQ1" s="679"/>
      <c r="EFR1" s="679"/>
      <c r="EFS1" s="679"/>
      <c r="EFT1" s="679"/>
      <c r="EFU1" s="679"/>
      <c r="EFV1" s="679"/>
      <c r="EFW1" s="679"/>
      <c r="EFX1" s="679"/>
      <c r="EFY1" s="679"/>
      <c r="EFZ1" s="679"/>
      <c r="EGA1" s="679"/>
      <c r="EGB1" s="679"/>
      <c r="EGC1" s="679"/>
      <c r="EGD1" s="679"/>
      <c r="EGE1" s="679"/>
      <c r="EGF1" s="679"/>
      <c r="EGG1" s="679"/>
      <c r="EGH1" s="679"/>
      <c r="EGI1" s="679"/>
      <c r="EGJ1" s="679"/>
      <c r="EGK1" s="679"/>
      <c r="EGL1" s="679"/>
      <c r="EGM1" s="679"/>
      <c r="EGN1" s="679"/>
      <c r="EGO1" s="679"/>
      <c r="EGP1" s="679"/>
      <c r="EGQ1" s="679"/>
      <c r="EGR1" s="679"/>
      <c r="EGS1" s="679"/>
      <c r="EGT1" s="679"/>
      <c r="EGU1" s="679"/>
      <c r="EGV1" s="679"/>
      <c r="EGW1" s="679"/>
      <c r="EGX1" s="679"/>
      <c r="EGY1" s="679"/>
      <c r="EGZ1" s="679"/>
      <c r="EHA1" s="679"/>
      <c r="EHB1" s="679"/>
      <c r="EHC1" s="679"/>
      <c r="EHD1" s="679"/>
      <c r="EHE1" s="679"/>
      <c r="EHF1" s="679"/>
      <c r="EHG1" s="679"/>
      <c r="EHH1" s="679"/>
      <c r="EHI1" s="679"/>
      <c r="EHJ1" s="679"/>
      <c r="EHK1" s="679"/>
      <c r="EHL1" s="679"/>
      <c r="EHM1" s="679"/>
      <c r="EHN1" s="679"/>
      <c r="EHO1" s="679"/>
      <c r="EHP1" s="679"/>
      <c r="EHQ1" s="679"/>
      <c r="EHR1" s="679"/>
      <c r="EHS1" s="679"/>
      <c r="EHT1" s="679"/>
      <c r="EHU1" s="679"/>
      <c r="EHV1" s="679"/>
      <c r="EHW1" s="679"/>
      <c r="EHX1" s="679"/>
      <c r="EHY1" s="679"/>
      <c r="EHZ1" s="679"/>
      <c r="EIA1" s="679"/>
      <c r="EIB1" s="679"/>
      <c r="EIC1" s="679"/>
      <c r="EID1" s="679"/>
      <c r="EIE1" s="679"/>
      <c r="EIF1" s="679"/>
      <c r="EIG1" s="679"/>
      <c r="EIH1" s="679"/>
      <c r="EII1" s="679"/>
      <c r="EIJ1" s="679"/>
      <c r="EIK1" s="679"/>
      <c r="EIL1" s="679"/>
      <c r="EIM1" s="679"/>
      <c r="EIN1" s="679"/>
      <c r="EIO1" s="679"/>
      <c r="EIP1" s="679"/>
      <c r="EIQ1" s="679"/>
      <c r="EIR1" s="679"/>
      <c r="EIS1" s="679"/>
      <c r="EIT1" s="679"/>
      <c r="EIU1" s="679"/>
      <c r="EIV1" s="679"/>
      <c r="EIW1" s="679"/>
      <c r="EIX1" s="679"/>
      <c r="EIY1" s="679"/>
      <c r="EIZ1" s="679"/>
      <c r="EJA1" s="679"/>
      <c r="EJB1" s="679"/>
      <c r="EJC1" s="679"/>
      <c r="EJD1" s="679"/>
      <c r="EJE1" s="679"/>
      <c r="EJF1" s="679"/>
      <c r="EJG1" s="679"/>
      <c r="EJH1" s="679"/>
      <c r="EJI1" s="679"/>
      <c r="EJJ1" s="679"/>
      <c r="EJK1" s="679"/>
      <c r="EJL1" s="679"/>
      <c r="EJM1" s="679"/>
      <c r="EJN1" s="679"/>
      <c r="EJO1" s="679"/>
      <c r="EJP1" s="679"/>
      <c r="EJQ1" s="679"/>
      <c r="EJR1" s="679"/>
      <c r="EJS1" s="679"/>
      <c r="EJT1" s="679"/>
      <c r="EJU1" s="679"/>
      <c r="EJV1" s="679"/>
      <c r="EJW1" s="679"/>
      <c r="EJX1" s="679"/>
      <c r="EJY1" s="679"/>
      <c r="EJZ1" s="679"/>
      <c r="EKA1" s="679"/>
      <c r="EKB1" s="679"/>
      <c r="EKC1" s="679"/>
      <c r="EKD1" s="679"/>
      <c r="EKE1" s="679"/>
      <c r="EKF1" s="679"/>
      <c r="EKG1" s="679"/>
      <c r="EKH1" s="679"/>
      <c r="EKI1" s="679"/>
      <c r="EKJ1" s="679"/>
      <c r="EKK1" s="679"/>
      <c r="EKL1" s="679"/>
      <c r="EKM1" s="679"/>
      <c r="EKN1" s="679"/>
      <c r="EKO1" s="679"/>
      <c r="EKP1" s="679"/>
      <c r="EKQ1" s="679"/>
      <c r="EKR1" s="679"/>
      <c r="EKS1" s="679"/>
      <c r="EKT1" s="679"/>
      <c r="EKU1" s="679"/>
      <c r="EKV1" s="679"/>
      <c r="EKW1" s="679"/>
      <c r="EKX1" s="679"/>
      <c r="EKY1" s="679"/>
      <c r="EKZ1" s="679"/>
      <c r="ELA1" s="679"/>
      <c r="ELB1" s="679"/>
      <c r="ELC1" s="679"/>
      <c r="ELD1" s="679"/>
      <c r="ELE1" s="679"/>
      <c r="ELF1" s="679"/>
      <c r="ELG1" s="679"/>
      <c r="ELH1" s="679"/>
      <c r="ELI1" s="679"/>
      <c r="ELJ1" s="679"/>
      <c r="ELK1" s="679"/>
      <c r="ELL1" s="679"/>
      <c r="ELM1" s="679"/>
      <c r="ELN1" s="679"/>
      <c r="ELO1" s="679"/>
      <c r="ELP1" s="679"/>
      <c r="ELQ1" s="679"/>
      <c r="ELR1" s="679"/>
      <c r="ELS1" s="679"/>
      <c r="ELT1" s="679"/>
      <c r="ELU1" s="679"/>
      <c r="ELV1" s="679"/>
      <c r="ELW1" s="679"/>
      <c r="ELX1" s="679"/>
      <c r="ELY1" s="679"/>
      <c r="ELZ1" s="679"/>
      <c r="EMA1" s="679"/>
      <c r="EMB1" s="679"/>
      <c r="EMC1" s="679"/>
      <c r="EMD1" s="679"/>
      <c r="EME1" s="679"/>
      <c r="EMF1" s="679"/>
      <c r="EMG1" s="679"/>
      <c r="EMH1" s="679"/>
      <c r="EMI1" s="679"/>
      <c r="EMJ1" s="679"/>
      <c r="EMK1" s="679"/>
      <c r="EML1" s="679"/>
      <c r="EMM1" s="679"/>
      <c r="EMN1" s="679"/>
      <c r="EMO1" s="679"/>
      <c r="EMP1" s="679"/>
      <c r="EMQ1" s="679"/>
      <c r="EMR1" s="679"/>
      <c r="EMS1" s="679"/>
      <c r="EMT1" s="679"/>
      <c r="EMU1" s="679"/>
      <c r="EMV1" s="679"/>
      <c r="EMW1" s="679"/>
      <c r="EMX1" s="679"/>
      <c r="EMY1" s="679"/>
      <c r="EMZ1" s="679"/>
      <c r="ENA1" s="679"/>
      <c r="ENB1" s="679"/>
      <c r="ENC1" s="679"/>
      <c r="END1" s="679"/>
      <c r="ENE1" s="679"/>
      <c r="ENF1" s="679"/>
      <c r="ENG1" s="679"/>
      <c r="ENH1" s="679"/>
      <c r="ENI1" s="679"/>
      <c r="ENJ1" s="679"/>
      <c r="ENK1" s="679"/>
      <c r="ENL1" s="679"/>
      <c r="ENM1" s="679"/>
      <c r="ENN1" s="679"/>
      <c r="ENO1" s="679"/>
      <c r="ENP1" s="679"/>
      <c r="ENQ1" s="679"/>
      <c r="ENR1" s="679"/>
      <c r="ENS1" s="679"/>
      <c r="ENT1" s="679"/>
      <c r="ENU1" s="679"/>
      <c r="ENV1" s="679"/>
      <c r="ENW1" s="679"/>
      <c r="ENX1" s="679"/>
      <c r="ENY1" s="679"/>
      <c r="ENZ1" s="679"/>
      <c r="EOA1" s="679"/>
      <c r="EOB1" s="679"/>
      <c r="EOC1" s="679"/>
      <c r="EOD1" s="679"/>
      <c r="EOE1" s="679"/>
      <c r="EOF1" s="679"/>
      <c r="EOG1" s="679"/>
      <c r="EOH1" s="679"/>
      <c r="EOI1" s="679"/>
      <c r="EOJ1" s="679"/>
      <c r="EOK1" s="679"/>
      <c r="EOL1" s="679"/>
      <c r="EOM1" s="679"/>
      <c r="EON1" s="679"/>
      <c r="EOO1" s="679"/>
      <c r="EOP1" s="679"/>
      <c r="EOQ1" s="679"/>
      <c r="EOR1" s="679"/>
      <c r="EOS1" s="679"/>
      <c r="EOT1" s="679"/>
      <c r="EOU1" s="679"/>
      <c r="EOV1" s="679"/>
      <c r="EOW1" s="679"/>
      <c r="EOX1" s="679"/>
      <c r="EOY1" s="679"/>
      <c r="EOZ1" s="679"/>
      <c r="EPA1" s="679"/>
      <c r="EPB1" s="679"/>
      <c r="EPC1" s="679"/>
      <c r="EPD1" s="679"/>
      <c r="EPE1" s="679"/>
      <c r="EPF1" s="679"/>
      <c r="EPG1" s="679"/>
      <c r="EPH1" s="679"/>
      <c r="EPI1" s="679"/>
      <c r="EPJ1" s="679"/>
      <c r="EPK1" s="679"/>
      <c r="EPL1" s="679"/>
      <c r="EPM1" s="679"/>
      <c r="EPN1" s="679"/>
      <c r="EPO1" s="679"/>
      <c r="EPP1" s="679"/>
      <c r="EPQ1" s="679"/>
      <c r="EPR1" s="679"/>
      <c r="EPS1" s="679"/>
      <c r="EPT1" s="679"/>
      <c r="EPU1" s="679"/>
      <c r="EPV1" s="679"/>
      <c r="EPW1" s="679"/>
      <c r="EPX1" s="679"/>
      <c r="EPY1" s="679"/>
      <c r="EPZ1" s="679"/>
      <c r="EQA1" s="679"/>
      <c r="EQB1" s="679"/>
      <c r="EQC1" s="679"/>
      <c r="EQD1" s="679"/>
      <c r="EQE1" s="679"/>
      <c r="EQF1" s="679"/>
      <c r="EQG1" s="679"/>
      <c r="EQH1" s="679"/>
      <c r="EQI1" s="679"/>
      <c r="EQJ1" s="679"/>
      <c r="EQK1" s="679"/>
      <c r="EQL1" s="679"/>
      <c r="EQM1" s="679"/>
      <c r="EQN1" s="679"/>
      <c r="EQO1" s="679"/>
      <c r="EQP1" s="679"/>
      <c r="EQQ1" s="679"/>
      <c r="EQR1" s="679"/>
      <c r="EQS1" s="679"/>
      <c r="EQT1" s="679"/>
      <c r="EQU1" s="679"/>
      <c r="EQV1" s="679"/>
      <c r="EQW1" s="679"/>
      <c r="EQX1" s="679"/>
      <c r="EQY1" s="679"/>
      <c r="EQZ1" s="679"/>
      <c r="ERA1" s="679"/>
      <c r="ERB1" s="679"/>
      <c r="ERC1" s="679"/>
      <c r="ERD1" s="679"/>
      <c r="ERE1" s="679"/>
      <c r="ERF1" s="679"/>
      <c r="ERG1" s="679"/>
      <c r="ERH1" s="679"/>
      <c r="ERI1" s="679"/>
      <c r="ERJ1" s="679"/>
      <c r="ERK1" s="679"/>
      <c r="ERL1" s="679"/>
      <c r="ERM1" s="679"/>
      <c r="ERN1" s="679"/>
      <c r="ERO1" s="679"/>
      <c r="ERP1" s="679"/>
      <c r="ERQ1" s="679"/>
      <c r="ERR1" s="679"/>
      <c r="ERS1" s="679"/>
      <c r="ERT1" s="679"/>
      <c r="ERU1" s="679"/>
      <c r="ERV1" s="679"/>
      <c r="ERW1" s="679"/>
      <c r="ERX1" s="679"/>
      <c r="ERY1" s="679"/>
      <c r="ERZ1" s="679"/>
      <c r="ESA1" s="679"/>
      <c r="ESB1" s="679"/>
      <c r="ESC1" s="679"/>
      <c r="ESD1" s="679"/>
      <c r="ESE1" s="679"/>
      <c r="ESF1" s="679"/>
      <c r="ESG1" s="679"/>
      <c r="ESH1" s="679"/>
      <c r="ESI1" s="679"/>
      <c r="ESJ1" s="679"/>
      <c r="ESK1" s="679"/>
      <c r="ESL1" s="679"/>
      <c r="ESM1" s="679"/>
      <c r="ESN1" s="679"/>
      <c r="ESO1" s="679"/>
      <c r="ESP1" s="679"/>
      <c r="ESQ1" s="679"/>
      <c r="ESR1" s="679"/>
      <c r="ESS1" s="679"/>
      <c r="EST1" s="679"/>
      <c r="ESU1" s="679"/>
      <c r="ESV1" s="679"/>
      <c r="ESW1" s="679"/>
      <c r="ESX1" s="679"/>
      <c r="ESY1" s="679"/>
      <c r="ESZ1" s="679"/>
      <c r="ETA1" s="679"/>
      <c r="ETB1" s="679"/>
      <c r="ETC1" s="679"/>
      <c r="ETD1" s="679"/>
      <c r="ETE1" s="679"/>
      <c r="ETF1" s="679"/>
      <c r="ETG1" s="679"/>
      <c r="ETH1" s="679"/>
      <c r="ETI1" s="679"/>
      <c r="ETJ1" s="679"/>
      <c r="ETK1" s="679"/>
      <c r="ETL1" s="679"/>
      <c r="ETM1" s="679"/>
      <c r="ETN1" s="679"/>
      <c r="ETO1" s="679"/>
      <c r="ETP1" s="679"/>
      <c r="ETQ1" s="679"/>
      <c r="ETR1" s="679"/>
      <c r="ETS1" s="679"/>
      <c r="ETT1" s="679"/>
      <c r="ETU1" s="679"/>
      <c r="ETV1" s="679"/>
      <c r="ETW1" s="679"/>
      <c r="ETX1" s="679"/>
      <c r="ETY1" s="679"/>
      <c r="ETZ1" s="679"/>
      <c r="EUA1" s="679"/>
      <c r="EUB1" s="679"/>
      <c r="EUC1" s="679"/>
      <c r="EUD1" s="679"/>
      <c r="EUE1" s="679"/>
      <c r="EUF1" s="679"/>
      <c r="EUG1" s="679"/>
      <c r="EUH1" s="679"/>
      <c r="EUI1" s="679"/>
      <c r="EUJ1" s="679"/>
      <c r="EUK1" s="679"/>
      <c r="EUL1" s="679"/>
      <c r="EUM1" s="679"/>
      <c r="EUN1" s="679"/>
      <c r="EUO1" s="679"/>
      <c r="EUP1" s="679"/>
      <c r="EUQ1" s="679"/>
      <c r="EUR1" s="679"/>
      <c r="EUS1" s="679"/>
      <c r="EUT1" s="679"/>
      <c r="EUU1" s="679"/>
      <c r="EUV1" s="679"/>
      <c r="EUW1" s="679"/>
      <c r="EUX1" s="679"/>
      <c r="EUY1" s="679"/>
      <c r="EUZ1" s="679"/>
      <c r="EVA1" s="679"/>
      <c r="EVB1" s="679"/>
      <c r="EVC1" s="679"/>
      <c r="EVD1" s="679"/>
      <c r="EVE1" s="679"/>
      <c r="EVF1" s="679"/>
      <c r="EVG1" s="679"/>
      <c r="EVH1" s="679"/>
      <c r="EVI1" s="679"/>
      <c r="EVJ1" s="679"/>
      <c r="EVK1" s="679"/>
      <c r="EVL1" s="679"/>
      <c r="EVM1" s="679"/>
      <c r="EVN1" s="679"/>
      <c r="EVO1" s="679"/>
      <c r="EVP1" s="679"/>
      <c r="EVQ1" s="679"/>
      <c r="EVR1" s="679"/>
      <c r="EVS1" s="679"/>
      <c r="EVT1" s="679"/>
      <c r="EVU1" s="679"/>
      <c r="EVV1" s="679"/>
      <c r="EVW1" s="679"/>
      <c r="EVX1" s="679"/>
      <c r="EVY1" s="679"/>
      <c r="EVZ1" s="679"/>
      <c r="EWA1" s="679"/>
      <c r="EWB1" s="679"/>
      <c r="EWC1" s="679"/>
      <c r="EWD1" s="679"/>
      <c r="EWE1" s="679"/>
      <c r="EWF1" s="679"/>
      <c r="EWG1" s="679"/>
      <c r="EWH1" s="679"/>
      <c r="EWI1" s="679"/>
      <c r="EWJ1" s="679"/>
      <c r="EWK1" s="679"/>
      <c r="EWL1" s="679"/>
      <c r="EWM1" s="679"/>
      <c r="EWN1" s="679"/>
      <c r="EWO1" s="679"/>
      <c r="EWP1" s="679"/>
      <c r="EWQ1" s="679"/>
      <c r="EWR1" s="679"/>
      <c r="EWS1" s="679"/>
      <c r="EWT1" s="679"/>
      <c r="EWU1" s="679"/>
      <c r="EWV1" s="679"/>
      <c r="EWW1" s="679"/>
      <c r="EWX1" s="679"/>
      <c r="EWY1" s="679"/>
      <c r="EWZ1" s="679"/>
      <c r="EXA1" s="679"/>
      <c r="EXB1" s="679"/>
      <c r="EXC1" s="679"/>
      <c r="EXD1" s="679"/>
      <c r="EXE1" s="679"/>
      <c r="EXF1" s="679"/>
      <c r="EXG1" s="679"/>
      <c r="EXH1" s="679"/>
      <c r="EXI1" s="679"/>
      <c r="EXJ1" s="679"/>
      <c r="EXK1" s="679"/>
      <c r="EXL1" s="679"/>
      <c r="EXM1" s="679"/>
      <c r="EXN1" s="679"/>
      <c r="EXO1" s="679"/>
      <c r="EXP1" s="679"/>
      <c r="EXQ1" s="679"/>
      <c r="EXR1" s="679"/>
      <c r="EXS1" s="679"/>
      <c r="EXT1" s="679"/>
      <c r="EXU1" s="679"/>
      <c r="EXV1" s="679"/>
      <c r="EXW1" s="679"/>
      <c r="EXX1" s="679"/>
      <c r="EXY1" s="679"/>
      <c r="EXZ1" s="679"/>
      <c r="EYA1" s="679"/>
      <c r="EYB1" s="679"/>
      <c r="EYC1" s="679"/>
      <c r="EYD1" s="679"/>
      <c r="EYE1" s="679"/>
      <c r="EYF1" s="679"/>
      <c r="EYG1" s="679"/>
      <c r="EYH1" s="679"/>
      <c r="EYI1" s="679"/>
      <c r="EYJ1" s="679"/>
      <c r="EYK1" s="679"/>
      <c r="EYL1" s="679"/>
      <c r="EYM1" s="679"/>
      <c r="EYN1" s="679"/>
      <c r="EYO1" s="679"/>
      <c r="EYP1" s="679"/>
      <c r="EYQ1" s="679"/>
      <c r="EYR1" s="679"/>
      <c r="EYS1" s="679"/>
      <c r="EYT1" s="679"/>
      <c r="EYU1" s="679"/>
      <c r="EYV1" s="679"/>
      <c r="EYW1" s="679"/>
      <c r="EYX1" s="679"/>
      <c r="EYY1" s="679"/>
      <c r="EYZ1" s="679"/>
      <c r="EZA1" s="679"/>
      <c r="EZB1" s="679"/>
      <c r="EZC1" s="679"/>
      <c r="EZD1" s="679"/>
      <c r="EZE1" s="679"/>
      <c r="EZF1" s="679"/>
      <c r="EZG1" s="679"/>
      <c r="EZH1" s="679"/>
      <c r="EZI1" s="679"/>
      <c r="EZJ1" s="679"/>
      <c r="EZK1" s="679"/>
      <c r="EZL1" s="679"/>
      <c r="EZM1" s="679"/>
      <c r="EZN1" s="679"/>
      <c r="EZO1" s="679"/>
      <c r="EZP1" s="679"/>
      <c r="EZQ1" s="679"/>
      <c r="EZR1" s="679"/>
      <c r="EZS1" s="679"/>
      <c r="EZT1" s="679"/>
      <c r="EZU1" s="679"/>
      <c r="EZV1" s="679"/>
      <c r="EZW1" s="679"/>
      <c r="EZX1" s="679"/>
      <c r="EZY1" s="679"/>
      <c r="EZZ1" s="679"/>
      <c r="FAA1" s="679"/>
      <c r="FAB1" s="679"/>
      <c r="FAC1" s="679"/>
      <c r="FAD1" s="679"/>
      <c r="FAE1" s="679"/>
      <c r="FAF1" s="679"/>
      <c r="FAG1" s="679"/>
      <c r="FAH1" s="679"/>
      <c r="FAI1" s="679"/>
      <c r="FAJ1" s="679"/>
      <c r="FAK1" s="679"/>
      <c r="FAL1" s="679"/>
      <c r="FAM1" s="679"/>
      <c r="FAN1" s="679"/>
      <c r="FAO1" s="679"/>
      <c r="FAP1" s="679"/>
      <c r="FAQ1" s="679"/>
      <c r="FAR1" s="679"/>
      <c r="FAS1" s="679"/>
      <c r="FAT1" s="679"/>
      <c r="FAU1" s="679"/>
      <c r="FAV1" s="679"/>
      <c r="FAW1" s="679"/>
      <c r="FAX1" s="679"/>
      <c r="FAY1" s="679"/>
      <c r="FAZ1" s="679"/>
      <c r="FBA1" s="679"/>
      <c r="FBB1" s="679"/>
      <c r="FBC1" s="679"/>
      <c r="FBD1" s="679"/>
      <c r="FBE1" s="679"/>
      <c r="FBF1" s="679"/>
      <c r="FBG1" s="679"/>
      <c r="FBH1" s="679"/>
      <c r="FBI1" s="679"/>
      <c r="FBJ1" s="679"/>
      <c r="FBK1" s="679"/>
      <c r="FBL1" s="679"/>
      <c r="FBM1" s="679"/>
      <c r="FBN1" s="679"/>
      <c r="FBO1" s="679"/>
      <c r="FBP1" s="679"/>
      <c r="FBQ1" s="679"/>
      <c r="FBR1" s="679"/>
      <c r="FBS1" s="679"/>
      <c r="FBT1" s="679"/>
      <c r="FBU1" s="679"/>
      <c r="FBV1" s="679"/>
      <c r="FBW1" s="679"/>
      <c r="FBX1" s="679"/>
      <c r="FBY1" s="679"/>
      <c r="FBZ1" s="679"/>
      <c r="FCA1" s="679"/>
      <c r="FCB1" s="679"/>
      <c r="FCC1" s="679"/>
      <c r="FCD1" s="679"/>
      <c r="FCE1" s="679"/>
      <c r="FCF1" s="679"/>
      <c r="FCG1" s="679"/>
      <c r="FCH1" s="679"/>
      <c r="FCI1" s="679"/>
      <c r="FCJ1" s="679"/>
      <c r="FCK1" s="679"/>
      <c r="FCL1" s="679"/>
      <c r="FCM1" s="679"/>
      <c r="FCN1" s="679"/>
      <c r="FCO1" s="679"/>
      <c r="FCP1" s="679"/>
      <c r="FCQ1" s="679"/>
      <c r="FCR1" s="679"/>
      <c r="FCS1" s="679"/>
      <c r="FCT1" s="679"/>
      <c r="FCU1" s="679"/>
      <c r="FCV1" s="679"/>
      <c r="FCW1" s="679"/>
      <c r="FCX1" s="679"/>
      <c r="FCY1" s="679"/>
      <c r="FCZ1" s="679"/>
      <c r="FDA1" s="679"/>
      <c r="FDB1" s="679"/>
      <c r="FDC1" s="679"/>
      <c r="FDD1" s="679"/>
      <c r="FDE1" s="679"/>
      <c r="FDF1" s="679"/>
      <c r="FDG1" s="679"/>
      <c r="FDH1" s="679"/>
      <c r="FDI1" s="679"/>
      <c r="FDJ1" s="679"/>
      <c r="FDK1" s="679"/>
      <c r="FDL1" s="679"/>
      <c r="FDM1" s="679"/>
      <c r="FDN1" s="679"/>
      <c r="FDO1" s="679"/>
      <c r="FDP1" s="679"/>
      <c r="FDQ1" s="679"/>
      <c r="FDR1" s="679"/>
      <c r="FDS1" s="679"/>
      <c r="FDT1" s="679"/>
      <c r="FDU1" s="679"/>
      <c r="FDV1" s="679"/>
      <c r="FDW1" s="679"/>
      <c r="FDX1" s="679"/>
      <c r="FDY1" s="679"/>
      <c r="FDZ1" s="679"/>
      <c r="FEA1" s="679"/>
      <c r="FEB1" s="679"/>
      <c r="FEC1" s="679"/>
      <c r="FED1" s="679"/>
      <c r="FEE1" s="679"/>
      <c r="FEF1" s="679"/>
      <c r="FEG1" s="679"/>
      <c r="FEH1" s="679"/>
      <c r="FEI1" s="679"/>
      <c r="FEJ1" s="679"/>
      <c r="FEK1" s="679"/>
      <c r="FEL1" s="679"/>
      <c r="FEM1" s="679"/>
      <c r="FEN1" s="679"/>
      <c r="FEO1" s="679"/>
      <c r="FEP1" s="679"/>
      <c r="FEQ1" s="679"/>
      <c r="FER1" s="679"/>
      <c r="FES1" s="679"/>
      <c r="FET1" s="679"/>
      <c r="FEU1" s="679"/>
      <c r="FEV1" s="679"/>
      <c r="FEW1" s="679"/>
      <c r="FEX1" s="679"/>
      <c r="FEY1" s="679"/>
      <c r="FEZ1" s="679"/>
      <c r="FFA1" s="679"/>
      <c r="FFB1" s="679"/>
      <c r="FFC1" s="679"/>
      <c r="FFD1" s="679"/>
      <c r="FFE1" s="679"/>
      <c r="FFF1" s="679"/>
      <c r="FFG1" s="679"/>
      <c r="FFH1" s="679"/>
      <c r="FFI1" s="679"/>
      <c r="FFJ1" s="679"/>
      <c r="FFK1" s="679"/>
      <c r="FFL1" s="679"/>
      <c r="FFM1" s="679"/>
      <c r="FFN1" s="679"/>
      <c r="FFO1" s="679"/>
      <c r="FFP1" s="679"/>
      <c r="FFQ1" s="679"/>
      <c r="FFR1" s="679"/>
      <c r="FFS1" s="679"/>
      <c r="FFT1" s="679"/>
      <c r="FFU1" s="679"/>
      <c r="FFV1" s="679"/>
      <c r="FFW1" s="679"/>
      <c r="FFX1" s="679"/>
      <c r="FFY1" s="679"/>
      <c r="FFZ1" s="679"/>
      <c r="FGA1" s="679"/>
      <c r="FGB1" s="679"/>
      <c r="FGC1" s="679"/>
      <c r="FGD1" s="679"/>
      <c r="FGE1" s="679"/>
      <c r="FGF1" s="679"/>
      <c r="FGG1" s="679"/>
      <c r="FGH1" s="679"/>
      <c r="FGI1" s="679"/>
      <c r="FGJ1" s="679"/>
      <c r="FGK1" s="679"/>
      <c r="FGL1" s="679"/>
      <c r="FGM1" s="679"/>
      <c r="FGN1" s="679"/>
      <c r="FGO1" s="679"/>
      <c r="FGP1" s="679"/>
      <c r="FGQ1" s="679"/>
      <c r="FGR1" s="679"/>
      <c r="FGS1" s="679"/>
      <c r="FGT1" s="679"/>
      <c r="FGU1" s="679"/>
      <c r="FGV1" s="679"/>
      <c r="FGW1" s="679"/>
      <c r="FGX1" s="679"/>
      <c r="FGY1" s="679"/>
      <c r="FGZ1" s="679"/>
      <c r="FHA1" s="679"/>
      <c r="FHB1" s="679"/>
      <c r="FHC1" s="679"/>
      <c r="FHD1" s="679"/>
      <c r="FHE1" s="679"/>
      <c r="FHF1" s="679"/>
      <c r="FHG1" s="679"/>
      <c r="FHH1" s="679"/>
      <c r="FHI1" s="679"/>
      <c r="FHJ1" s="679"/>
      <c r="FHK1" s="679"/>
      <c r="FHL1" s="679"/>
      <c r="FHM1" s="679"/>
      <c r="FHN1" s="679"/>
      <c r="FHO1" s="679"/>
      <c r="FHP1" s="679"/>
      <c r="FHQ1" s="679"/>
      <c r="FHR1" s="679"/>
      <c r="FHS1" s="679"/>
      <c r="FHT1" s="679"/>
      <c r="FHU1" s="679"/>
      <c r="FHV1" s="679"/>
      <c r="FHW1" s="679"/>
      <c r="FHX1" s="679"/>
      <c r="FHY1" s="679"/>
      <c r="FHZ1" s="679"/>
      <c r="FIA1" s="679"/>
      <c r="FIB1" s="679"/>
      <c r="FIC1" s="679"/>
      <c r="FID1" s="679"/>
      <c r="FIE1" s="679"/>
      <c r="FIF1" s="679"/>
      <c r="FIG1" s="679"/>
      <c r="FIH1" s="679"/>
      <c r="FII1" s="679"/>
      <c r="FIJ1" s="679"/>
      <c r="FIK1" s="679"/>
      <c r="FIL1" s="679"/>
      <c r="FIM1" s="679"/>
      <c r="FIN1" s="679"/>
      <c r="FIO1" s="679"/>
      <c r="FIP1" s="679"/>
      <c r="FIQ1" s="679"/>
      <c r="FIR1" s="679"/>
      <c r="FIS1" s="679"/>
      <c r="FIT1" s="679"/>
      <c r="FIU1" s="679"/>
      <c r="FIV1" s="679"/>
      <c r="FIW1" s="679"/>
      <c r="FIX1" s="679"/>
      <c r="FIY1" s="679"/>
      <c r="FIZ1" s="679"/>
      <c r="FJA1" s="679"/>
      <c r="FJB1" s="679"/>
      <c r="FJC1" s="679"/>
      <c r="FJD1" s="679"/>
      <c r="FJE1" s="679"/>
      <c r="FJF1" s="679"/>
      <c r="FJG1" s="679"/>
      <c r="FJH1" s="679"/>
      <c r="FJI1" s="679"/>
      <c r="FJJ1" s="679"/>
      <c r="FJK1" s="679"/>
      <c r="FJL1" s="679"/>
      <c r="FJM1" s="679"/>
      <c r="FJN1" s="679"/>
      <c r="FJO1" s="679"/>
      <c r="FJP1" s="679"/>
      <c r="FJQ1" s="679"/>
      <c r="FJR1" s="679"/>
      <c r="FJS1" s="679"/>
      <c r="FJT1" s="679"/>
      <c r="FJU1" s="679"/>
      <c r="FJV1" s="679"/>
      <c r="FJW1" s="679"/>
      <c r="FJX1" s="679"/>
      <c r="FJY1" s="679"/>
      <c r="FJZ1" s="679"/>
      <c r="FKA1" s="679"/>
      <c r="FKB1" s="679"/>
      <c r="FKC1" s="679"/>
      <c r="FKD1" s="679"/>
      <c r="FKE1" s="679"/>
      <c r="FKF1" s="679"/>
      <c r="FKG1" s="679"/>
      <c r="FKH1" s="679"/>
      <c r="FKI1" s="679"/>
      <c r="FKJ1" s="679"/>
      <c r="FKK1" s="679"/>
      <c r="FKL1" s="679"/>
      <c r="FKM1" s="679"/>
      <c r="FKN1" s="679"/>
      <c r="FKO1" s="679"/>
      <c r="FKP1" s="679"/>
      <c r="FKQ1" s="679"/>
      <c r="FKR1" s="679"/>
      <c r="FKS1" s="679"/>
      <c r="FKT1" s="679"/>
      <c r="FKU1" s="679"/>
      <c r="FKV1" s="679"/>
      <c r="FKW1" s="679"/>
      <c r="FKX1" s="679"/>
      <c r="FKY1" s="679"/>
      <c r="FKZ1" s="679"/>
      <c r="FLA1" s="679"/>
      <c r="FLB1" s="679"/>
      <c r="FLC1" s="679"/>
      <c r="FLD1" s="679"/>
      <c r="FLE1" s="679"/>
      <c r="FLF1" s="679"/>
      <c r="FLG1" s="679"/>
      <c r="FLH1" s="679"/>
      <c r="FLI1" s="679"/>
      <c r="FLJ1" s="679"/>
      <c r="FLK1" s="679"/>
      <c r="FLL1" s="679"/>
      <c r="FLM1" s="679"/>
      <c r="FLN1" s="679"/>
      <c r="FLO1" s="679"/>
      <c r="FLP1" s="679"/>
      <c r="FLQ1" s="679"/>
      <c r="FLR1" s="679"/>
      <c r="FLS1" s="679"/>
      <c r="FLT1" s="679"/>
      <c r="FLU1" s="679"/>
      <c r="FLV1" s="679"/>
      <c r="FLW1" s="679"/>
      <c r="FLX1" s="679"/>
      <c r="FLY1" s="679"/>
      <c r="FLZ1" s="679"/>
      <c r="FMA1" s="679"/>
      <c r="FMB1" s="679"/>
      <c r="FMC1" s="679"/>
      <c r="FMD1" s="679"/>
      <c r="FME1" s="679"/>
      <c r="FMF1" s="679"/>
      <c r="FMG1" s="679"/>
      <c r="FMH1" s="679"/>
      <c r="FMI1" s="679"/>
      <c r="FMJ1" s="679"/>
      <c r="FMK1" s="679"/>
      <c r="FML1" s="679"/>
      <c r="FMM1" s="679"/>
      <c r="FMN1" s="679"/>
      <c r="FMO1" s="679"/>
      <c r="FMP1" s="679"/>
      <c r="FMQ1" s="679"/>
      <c r="FMR1" s="679"/>
      <c r="FMS1" s="679"/>
      <c r="FMT1" s="679"/>
      <c r="FMU1" s="679"/>
      <c r="FMV1" s="679"/>
      <c r="FMW1" s="679"/>
      <c r="FMX1" s="679"/>
      <c r="FMY1" s="679"/>
      <c r="FMZ1" s="679"/>
      <c r="FNA1" s="679"/>
      <c r="FNB1" s="679"/>
      <c r="FNC1" s="679"/>
      <c r="FND1" s="679"/>
      <c r="FNE1" s="679"/>
      <c r="FNF1" s="679"/>
      <c r="FNG1" s="679"/>
      <c r="FNH1" s="679"/>
      <c r="FNI1" s="679"/>
      <c r="FNJ1" s="679"/>
      <c r="FNK1" s="679"/>
      <c r="FNL1" s="679"/>
      <c r="FNM1" s="679"/>
      <c r="FNN1" s="679"/>
      <c r="FNO1" s="679"/>
      <c r="FNP1" s="679"/>
      <c r="FNQ1" s="679"/>
      <c r="FNR1" s="679"/>
      <c r="FNS1" s="679"/>
      <c r="FNT1" s="679"/>
      <c r="FNU1" s="679"/>
      <c r="FNV1" s="679"/>
      <c r="FNW1" s="679"/>
      <c r="FNX1" s="679"/>
      <c r="FNY1" s="679"/>
      <c r="FNZ1" s="679"/>
      <c r="FOA1" s="679"/>
      <c r="FOB1" s="679"/>
      <c r="FOC1" s="679"/>
      <c r="FOD1" s="679"/>
      <c r="FOE1" s="679"/>
      <c r="FOF1" s="679"/>
      <c r="FOG1" s="679"/>
      <c r="FOH1" s="679"/>
      <c r="FOI1" s="679"/>
      <c r="FOJ1" s="679"/>
      <c r="FOK1" s="679"/>
      <c r="FOL1" s="679"/>
      <c r="FOM1" s="679"/>
      <c r="FON1" s="679"/>
      <c r="FOO1" s="679"/>
      <c r="FOP1" s="679"/>
      <c r="FOQ1" s="679"/>
      <c r="FOR1" s="679"/>
      <c r="FOS1" s="679"/>
      <c r="FOT1" s="679"/>
      <c r="FOU1" s="679"/>
      <c r="FOV1" s="679"/>
      <c r="FOW1" s="679"/>
      <c r="FOX1" s="679"/>
      <c r="FOY1" s="679"/>
      <c r="FOZ1" s="679"/>
      <c r="FPA1" s="679"/>
      <c r="FPB1" s="679"/>
      <c r="FPC1" s="679"/>
      <c r="FPD1" s="679"/>
      <c r="FPE1" s="679"/>
      <c r="FPF1" s="679"/>
      <c r="FPG1" s="679"/>
      <c r="FPH1" s="679"/>
      <c r="FPI1" s="679"/>
      <c r="FPJ1" s="679"/>
      <c r="FPK1" s="679"/>
      <c r="FPL1" s="679"/>
      <c r="FPM1" s="679"/>
      <c r="FPN1" s="679"/>
      <c r="FPO1" s="679"/>
      <c r="FPP1" s="679"/>
      <c r="FPQ1" s="679"/>
      <c r="FPR1" s="679"/>
      <c r="FPS1" s="679"/>
      <c r="FPT1" s="679"/>
      <c r="FPU1" s="679"/>
      <c r="FPV1" s="679"/>
      <c r="FPW1" s="679"/>
      <c r="FPX1" s="679"/>
      <c r="FPY1" s="679"/>
      <c r="FPZ1" s="679"/>
      <c r="FQA1" s="679"/>
      <c r="FQB1" s="679"/>
      <c r="FQC1" s="679"/>
      <c r="FQD1" s="679"/>
      <c r="FQE1" s="679"/>
      <c r="FQF1" s="679"/>
      <c r="FQG1" s="679"/>
      <c r="FQH1" s="679"/>
      <c r="FQI1" s="679"/>
      <c r="FQJ1" s="679"/>
      <c r="FQK1" s="679"/>
      <c r="FQL1" s="679"/>
      <c r="FQM1" s="679"/>
      <c r="FQN1" s="679"/>
      <c r="FQO1" s="679"/>
      <c r="FQP1" s="679"/>
      <c r="FQQ1" s="679"/>
      <c r="FQR1" s="679"/>
      <c r="FQS1" s="679"/>
      <c r="FQT1" s="679"/>
      <c r="FQU1" s="679"/>
      <c r="FQV1" s="679"/>
      <c r="FQW1" s="679"/>
      <c r="FQX1" s="679"/>
      <c r="FQY1" s="679"/>
      <c r="FQZ1" s="679"/>
      <c r="FRA1" s="679"/>
      <c r="FRB1" s="679"/>
      <c r="FRC1" s="679"/>
      <c r="FRD1" s="679"/>
      <c r="FRE1" s="679"/>
      <c r="FRF1" s="679"/>
      <c r="FRG1" s="679"/>
      <c r="FRH1" s="679"/>
      <c r="FRI1" s="679"/>
      <c r="FRJ1" s="679"/>
      <c r="FRK1" s="679"/>
      <c r="FRL1" s="679"/>
      <c r="FRM1" s="679"/>
      <c r="FRN1" s="679"/>
      <c r="FRO1" s="679"/>
      <c r="FRP1" s="679"/>
      <c r="FRQ1" s="679"/>
      <c r="FRR1" s="679"/>
      <c r="FRS1" s="679"/>
      <c r="FRT1" s="679"/>
      <c r="FRU1" s="679"/>
      <c r="FRV1" s="679"/>
      <c r="FRW1" s="679"/>
      <c r="FRX1" s="679"/>
      <c r="FRY1" s="679"/>
      <c r="FRZ1" s="679"/>
      <c r="FSA1" s="679"/>
      <c r="FSB1" s="679"/>
      <c r="FSC1" s="679"/>
      <c r="FSD1" s="679"/>
      <c r="FSE1" s="679"/>
      <c r="FSF1" s="679"/>
      <c r="FSG1" s="679"/>
      <c r="FSH1" s="679"/>
      <c r="FSI1" s="679"/>
      <c r="FSJ1" s="679"/>
      <c r="FSK1" s="679"/>
      <c r="FSL1" s="679"/>
      <c r="FSM1" s="679"/>
      <c r="FSN1" s="679"/>
      <c r="FSO1" s="679"/>
      <c r="FSP1" s="679"/>
      <c r="FSQ1" s="679"/>
      <c r="FSR1" s="679"/>
      <c r="FSS1" s="679"/>
      <c r="FST1" s="679"/>
      <c r="FSU1" s="679"/>
      <c r="FSV1" s="679"/>
      <c r="FSW1" s="679"/>
      <c r="FSX1" s="679"/>
      <c r="FSY1" s="679"/>
      <c r="FSZ1" s="679"/>
      <c r="FTA1" s="679"/>
      <c r="FTB1" s="679"/>
      <c r="FTC1" s="679"/>
      <c r="FTD1" s="679"/>
      <c r="FTE1" s="679"/>
      <c r="FTF1" s="679"/>
      <c r="FTG1" s="679"/>
      <c r="FTH1" s="679"/>
      <c r="FTI1" s="679"/>
      <c r="FTJ1" s="679"/>
      <c r="FTK1" s="679"/>
      <c r="FTL1" s="679"/>
      <c r="FTM1" s="679"/>
      <c r="FTN1" s="679"/>
      <c r="FTO1" s="679"/>
      <c r="FTP1" s="679"/>
      <c r="FTQ1" s="679"/>
      <c r="FTR1" s="679"/>
      <c r="FTS1" s="679"/>
      <c r="FTT1" s="679"/>
      <c r="FTU1" s="679"/>
      <c r="FTV1" s="679"/>
      <c r="FTW1" s="679"/>
      <c r="FTX1" s="679"/>
      <c r="FTY1" s="679"/>
      <c r="FTZ1" s="679"/>
      <c r="FUA1" s="679"/>
      <c r="FUB1" s="679"/>
      <c r="FUC1" s="679"/>
      <c r="FUD1" s="679"/>
      <c r="FUE1" s="679"/>
      <c r="FUF1" s="679"/>
      <c r="FUG1" s="679"/>
      <c r="FUH1" s="679"/>
      <c r="FUI1" s="679"/>
      <c r="FUJ1" s="679"/>
      <c r="FUK1" s="679"/>
      <c r="FUL1" s="679"/>
      <c r="FUM1" s="679"/>
      <c r="FUN1" s="679"/>
      <c r="FUO1" s="679"/>
      <c r="FUP1" s="679"/>
      <c r="FUQ1" s="679"/>
      <c r="FUR1" s="679"/>
      <c r="FUS1" s="679"/>
      <c r="FUT1" s="679"/>
      <c r="FUU1" s="679"/>
      <c r="FUV1" s="679"/>
      <c r="FUW1" s="679"/>
      <c r="FUX1" s="679"/>
      <c r="FUY1" s="679"/>
      <c r="FUZ1" s="679"/>
      <c r="FVA1" s="679"/>
      <c r="FVB1" s="679"/>
      <c r="FVC1" s="679"/>
      <c r="FVD1" s="679"/>
      <c r="FVE1" s="679"/>
      <c r="FVF1" s="679"/>
      <c r="FVG1" s="679"/>
      <c r="FVH1" s="679"/>
      <c r="FVI1" s="679"/>
      <c r="FVJ1" s="679"/>
      <c r="FVK1" s="679"/>
      <c r="FVL1" s="679"/>
      <c r="FVM1" s="679"/>
      <c r="FVN1" s="679"/>
      <c r="FVO1" s="679"/>
      <c r="FVP1" s="679"/>
      <c r="FVQ1" s="679"/>
      <c r="FVR1" s="679"/>
      <c r="FVS1" s="679"/>
      <c r="FVT1" s="679"/>
      <c r="FVU1" s="679"/>
      <c r="FVV1" s="679"/>
      <c r="FVW1" s="679"/>
      <c r="FVX1" s="679"/>
      <c r="FVY1" s="679"/>
      <c r="FVZ1" s="679"/>
      <c r="FWA1" s="679"/>
      <c r="FWB1" s="679"/>
      <c r="FWC1" s="679"/>
      <c r="FWD1" s="679"/>
      <c r="FWE1" s="679"/>
      <c r="FWF1" s="679"/>
      <c r="FWG1" s="679"/>
      <c r="FWH1" s="679"/>
      <c r="FWI1" s="679"/>
      <c r="FWJ1" s="679"/>
      <c r="FWK1" s="679"/>
      <c r="FWL1" s="679"/>
      <c r="FWM1" s="679"/>
      <c r="FWN1" s="679"/>
      <c r="FWO1" s="679"/>
      <c r="FWP1" s="679"/>
      <c r="FWQ1" s="679"/>
      <c r="FWR1" s="679"/>
      <c r="FWS1" s="679"/>
      <c r="FWT1" s="679"/>
      <c r="FWU1" s="679"/>
      <c r="FWV1" s="679"/>
      <c r="FWW1" s="679"/>
      <c r="FWX1" s="679"/>
      <c r="FWY1" s="679"/>
      <c r="FWZ1" s="679"/>
      <c r="FXA1" s="679"/>
      <c r="FXB1" s="679"/>
      <c r="FXC1" s="679"/>
      <c r="FXD1" s="679"/>
      <c r="FXE1" s="679"/>
      <c r="FXF1" s="679"/>
      <c r="FXG1" s="679"/>
      <c r="FXH1" s="679"/>
      <c r="FXI1" s="679"/>
      <c r="FXJ1" s="679"/>
      <c r="FXK1" s="679"/>
      <c r="FXL1" s="679"/>
      <c r="FXM1" s="679"/>
      <c r="FXN1" s="679"/>
      <c r="FXO1" s="679"/>
      <c r="FXP1" s="679"/>
      <c r="FXQ1" s="679"/>
      <c r="FXR1" s="679"/>
      <c r="FXS1" s="679"/>
      <c r="FXT1" s="679"/>
      <c r="FXU1" s="679"/>
      <c r="FXV1" s="679"/>
      <c r="FXW1" s="679"/>
      <c r="FXX1" s="679"/>
      <c r="FXY1" s="679"/>
      <c r="FXZ1" s="679"/>
      <c r="FYA1" s="679"/>
      <c r="FYB1" s="679"/>
      <c r="FYC1" s="679"/>
      <c r="FYD1" s="679"/>
      <c r="FYE1" s="679"/>
      <c r="FYF1" s="679"/>
      <c r="FYG1" s="679"/>
      <c r="FYH1" s="679"/>
      <c r="FYI1" s="679"/>
      <c r="FYJ1" s="679"/>
      <c r="FYK1" s="679"/>
      <c r="FYL1" s="679"/>
      <c r="FYM1" s="679"/>
      <c r="FYN1" s="679"/>
      <c r="FYO1" s="679"/>
      <c r="FYP1" s="679"/>
      <c r="FYQ1" s="679"/>
      <c r="FYR1" s="679"/>
      <c r="FYS1" s="679"/>
      <c r="FYT1" s="679"/>
      <c r="FYU1" s="679"/>
      <c r="FYV1" s="679"/>
      <c r="FYW1" s="679"/>
      <c r="FYX1" s="679"/>
      <c r="FYY1" s="679"/>
      <c r="FYZ1" s="679"/>
      <c r="FZA1" s="679"/>
      <c r="FZB1" s="679"/>
      <c r="FZC1" s="679"/>
      <c r="FZD1" s="679"/>
      <c r="FZE1" s="679"/>
      <c r="FZF1" s="679"/>
      <c r="FZG1" s="679"/>
      <c r="FZH1" s="679"/>
      <c r="FZI1" s="679"/>
      <c r="FZJ1" s="679"/>
      <c r="FZK1" s="679"/>
      <c r="FZL1" s="679"/>
      <c r="FZM1" s="679"/>
      <c r="FZN1" s="679"/>
      <c r="FZO1" s="679"/>
      <c r="FZP1" s="679"/>
      <c r="FZQ1" s="679"/>
      <c r="FZR1" s="679"/>
      <c r="FZS1" s="679"/>
      <c r="FZT1" s="679"/>
      <c r="FZU1" s="679"/>
      <c r="FZV1" s="679"/>
      <c r="FZW1" s="679"/>
      <c r="FZX1" s="679"/>
      <c r="FZY1" s="679"/>
      <c r="FZZ1" s="679"/>
      <c r="GAA1" s="679"/>
      <c r="GAB1" s="679"/>
      <c r="GAC1" s="679"/>
      <c r="GAD1" s="679"/>
      <c r="GAE1" s="679"/>
      <c r="GAF1" s="679"/>
      <c r="GAG1" s="679"/>
      <c r="GAH1" s="679"/>
      <c r="GAI1" s="679"/>
      <c r="GAJ1" s="679"/>
      <c r="GAK1" s="679"/>
      <c r="GAL1" s="679"/>
      <c r="GAM1" s="679"/>
      <c r="GAN1" s="679"/>
      <c r="GAO1" s="679"/>
      <c r="GAP1" s="679"/>
      <c r="GAQ1" s="679"/>
      <c r="GAR1" s="679"/>
      <c r="GAS1" s="679"/>
      <c r="GAT1" s="679"/>
      <c r="GAU1" s="679"/>
      <c r="GAV1" s="679"/>
      <c r="GAW1" s="679"/>
      <c r="GAX1" s="679"/>
      <c r="GAY1" s="679"/>
      <c r="GAZ1" s="679"/>
      <c r="GBA1" s="679"/>
      <c r="GBB1" s="679"/>
      <c r="GBC1" s="679"/>
      <c r="GBD1" s="679"/>
      <c r="GBE1" s="679"/>
      <c r="GBF1" s="679"/>
      <c r="GBG1" s="679"/>
      <c r="GBH1" s="679"/>
      <c r="GBI1" s="679"/>
      <c r="GBJ1" s="679"/>
      <c r="GBK1" s="679"/>
      <c r="GBL1" s="679"/>
      <c r="GBM1" s="679"/>
      <c r="GBN1" s="679"/>
      <c r="GBO1" s="679"/>
      <c r="GBP1" s="679"/>
      <c r="GBQ1" s="679"/>
      <c r="GBR1" s="679"/>
      <c r="GBS1" s="679"/>
      <c r="GBT1" s="679"/>
      <c r="GBU1" s="679"/>
      <c r="GBV1" s="679"/>
      <c r="GBW1" s="679"/>
      <c r="GBX1" s="679"/>
      <c r="GBY1" s="679"/>
      <c r="GBZ1" s="679"/>
      <c r="GCA1" s="679"/>
      <c r="GCB1" s="679"/>
      <c r="GCC1" s="679"/>
      <c r="GCD1" s="679"/>
      <c r="GCE1" s="679"/>
      <c r="GCF1" s="679"/>
      <c r="GCG1" s="679"/>
      <c r="GCH1" s="679"/>
      <c r="GCI1" s="679"/>
      <c r="GCJ1" s="679"/>
      <c r="GCK1" s="679"/>
      <c r="GCL1" s="679"/>
      <c r="GCM1" s="679"/>
      <c r="GCN1" s="679"/>
      <c r="GCO1" s="679"/>
      <c r="GCP1" s="679"/>
      <c r="GCQ1" s="679"/>
      <c r="GCR1" s="679"/>
      <c r="GCS1" s="679"/>
      <c r="GCT1" s="679"/>
      <c r="GCU1" s="679"/>
      <c r="GCV1" s="679"/>
      <c r="GCW1" s="679"/>
      <c r="GCX1" s="679"/>
      <c r="GCY1" s="679"/>
      <c r="GCZ1" s="679"/>
      <c r="GDA1" s="679"/>
      <c r="GDB1" s="679"/>
      <c r="GDC1" s="679"/>
      <c r="GDD1" s="679"/>
      <c r="GDE1" s="679"/>
      <c r="GDF1" s="679"/>
      <c r="GDG1" s="679"/>
      <c r="GDH1" s="679"/>
      <c r="GDI1" s="679"/>
      <c r="GDJ1" s="679"/>
      <c r="GDK1" s="679"/>
      <c r="GDL1" s="679"/>
      <c r="GDM1" s="679"/>
      <c r="GDN1" s="679"/>
      <c r="GDO1" s="679"/>
      <c r="GDP1" s="679"/>
      <c r="GDQ1" s="679"/>
      <c r="GDR1" s="679"/>
      <c r="GDS1" s="679"/>
      <c r="GDT1" s="679"/>
      <c r="GDU1" s="679"/>
      <c r="GDV1" s="679"/>
      <c r="GDW1" s="679"/>
      <c r="GDX1" s="679"/>
      <c r="GDY1" s="679"/>
      <c r="GDZ1" s="679"/>
      <c r="GEA1" s="679"/>
      <c r="GEB1" s="679"/>
      <c r="GEC1" s="679"/>
      <c r="GED1" s="679"/>
      <c r="GEE1" s="679"/>
      <c r="GEF1" s="679"/>
      <c r="GEG1" s="679"/>
      <c r="GEH1" s="679"/>
      <c r="GEI1" s="679"/>
      <c r="GEJ1" s="679"/>
      <c r="GEK1" s="679"/>
      <c r="GEL1" s="679"/>
      <c r="GEM1" s="679"/>
      <c r="GEN1" s="679"/>
      <c r="GEO1" s="679"/>
      <c r="GEP1" s="679"/>
      <c r="GEQ1" s="679"/>
      <c r="GER1" s="679"/>
      <c r="GES1" s="679"/>
      <c r="GET1" s="679"/>
      <c r="GEU1" s="679"/>
      <c r="GEV1" s="679"/>
      <c r="GEW1" s="679"/>
      <c r="GEX1" s="679"/>
      <c r="GEY1" s="679"/>
      <c r="GEZ1" s="679"/>
      <c r="GFA1" s="679"/>
      <c r="GFB1" s="679"/>
      <c r="GFC1" s="679"/>
      <c r="GFD1" s="679"/>
      <c r="GFE1" s="679"/>
      <c r="GFF1" s="679"/>
      <c r="GFG1" s="679"/>
      <c r="GFH1" s="679"/>
      <c r="GFI1" s="679"/>
      <c r="GFJ1" s="679"/>
      <c r="GFK1" s="679"/>
      <c r="GFL1" s="679"/>
      <c r="GFM1" s="679"/>
      <c r="GFN1" s="679"/>
      <c r="GFO1" s="679"/>
      <c r="GFP1" s="679"/>
      <c r="GFQ1" s="679"/>
      <c r="GFR1" s="679"/>
      <c r="GFS1" s="679"/>
      <c r="GFT1" s="679"/>
      <c r="GFU1" s="679"/>
      <c r="GFV1" s="679"/>
      <c r="GFW1" s="679"/>
      <c r="GFX1" s="679"/>
      <c r="GFY1" s="679"/>
      <c r="GFZ1" s="679"/>
      <c r="GGA1" s="679"/>
      <c r="GGB1" s="679"/>
      <c r="GGC1" s="679"/>
      <c r="GGD1" s="679"/>
      <c r="GGE1" s="679"/>
      <c r="GGF1" s="679"/>
      <c r="GGG1" s="679"/>
      <c r="GGH1" s="679"/>
      <c r="GGI1" s="679"/>
      <c r="GGJ1" s="679"/>
      <c r="GGK1" s="679"/>
      <c r="GGL1" s="679"/>
      <c r="GGM1" s="679"/>
      <c r="GGN1" s="679"/>
      <c r="GGO1" s="679"/>
      <c r="GGP1" s="679"/>
      <c r="GGQ1" s="679"/>
      <c r="GGR1" s="679"/>
      <c r="GGS1" s="679"/>
      <c r="GGT1" s="679"/>
      <c r="GGU1" s="679"/>
      <c r="GGV1" s="679"/>
      <c r="GGW1" s="679"/>
      <c r="GGX1" s="679"/>
      <c r="GGY1" s="679"/>
      <c r="GGZ1" s="679"/>
      <c r="GHA1" s="679"/>
      <c r="GHB1" s="679"/>
      <c r="GHC1" s="679"/>
      <c r="GHD1" s="679"/>
      <c r="GHE1" s="679"/>
      <c r="GHF1" s="679"/>
      <c r="GHG1" s="679"/>
      <c r="GHH1" s="679"/>
      <c r="GHI1" s="679"/>
      <c r="GHJ1" s="679"/>
      <c r="GHK1" s="679"/>
      <c r="GHL1" s="679"/>
      <c r="GHM1" s="679"/>
      <c r="GHN1" s="679"/>
      <c r="GHO1" s="679"/>
      <c r="GHP1" s="679"/>
      <c r="GHQ1" s="679"/>
      <c r="GHR1" s="679"/>
      <c r="GHS1" s="679"/>
      <c r="GHT1" s="679"/>
      <c r="GHU1" s="679"/>
      <c r="GHV1" s="679"/>
      <c r="GHW1" s="679"/>
      <c r="GHX1" s="679"/>
      <c r="GHY1" s="679"/>
      <c r="GHZ1" s="679"/>
      <c r="GIA1" s="679"/>
      <c r="GIB1" s="679"/>
      <c r="GIC1" s="679"/>
      <c r="GID1" s="679"/>
      <c r="GIE1" s="679"/>
      <c r="GIF1" s="679"/>
      <c r="GIG1" s="679"/>
      <c r="GIH1" s="679"/>
      <c r="GII1" s="679"/>
      <c r="GIJ1" s="679"/>
      <c r="GIK1" s="679"/>
      <c r="GIL1" s="679"/>
      <c r="GIM1" s="679"/>
      <c r="GIN1" s="679"/>
      <c r="GIO1" s="679"/>
      <c r="GIP1" s="679"/>
      <c r="GIQ1" s="679"/>
      <c r="GIR1" s="679"/>
      <c r="GIS1" s="679"/>
      <c r="GIT1" s="679"/>
      <c r="GIU1" s="679"/>
      <c r="GIV1" s="679"/>
      <c r="GIW1" s="679"/>
      <c r="GIX1" s="679"/>
      <c r="GIY1" s="679"/>
      <c r="GIZ1" s="679"/>
      <c r="GJA1" s="679"/>
      <c r="GJB1" s="679"/>
      <c r="GJC1" s="679"/>
      <c r="GJD1" s="679"/>
      <c r="GJE1" s="679"/>
      <c r="GJF1" s="679"/>
      <c r="GJG1" s="679"/>
      <c r="GJH1" s="679"/>
      <c r="GJI1" s="679"/>
      <c r="GJJ1" s="679"/>
      <c r="GJK1" s="679"/>
      <c r="GJL1" s="679"/>
      <c r="GJM1" s="679"/>
      <c r="GJN1" s="679"/>
      <c r="GJO1" s="679"/>
      <c r="GJP1" s="679"/>
      <c r="GJQ1" s="679"/>
      <c r="GJR1" s="679"/>
      <c r="GJS1" s="679"/>
      <c r="GJT1" s="679"/>
      <c r="GJU1" s="679"/>
      <c r="GJV1" s="679"/>
      <c r="GJW1" s="679"/>
      <c r="GJX1" s="679"/>
      <c r="GJY1" s="679"/>
      <c r="GJZ1" s="679"/>
      <c r="GKA1" s="679"/>
      <c r="GKB1" s="679"/>
      <c r="GKC1" s="679"/>
      <c r="GKD1" s="679"/>
      <c r="GKE1" s="679"/>
      <c r="GKF1" s="679"/>
      <c r="GKG1" s="679"/>
      <c r="GKH1" s="679"/>
      <c r="GKI1" s="679"/>
      <c r="GKJ1" s="679"/>
      <c r="GKK1" s="679"/>
      <c r="GKL1" s="679"/>
      <c r="GKM1" s="679"/>
      <c r="GKN1" s="679"/>
      <c r="GKO1" s="679"/>
      <c r="GKP1" s="679"/>
      <c r="GKQ1" s="679"/>
      <c r="GKR1" s="679"/>
      <c r="GKS1" s="679"/>
      <c r="GKT1" s="679"/>
      <c r="GKU1" s="679"/>
      <c r="GKV1" s="679"/>
      <c r="GKW1" s="679"/>
      <c r="GKX1" s="679"/>
      <c r="GKY1" s="679"/>
      <c r="GKZ1" s="679"/>
      <c r="GLA1" s="679"/>
      <c r="GLB1" s="679"/>
      <c r="GLC1" s="679"/>
      <c r="GLD1" s="679"/>
      <c r="GLE1" s="679"/>
      <c r="GLF1" s="679"/>
      <c r="GLG1" s="679"/>
      <c r="GLH1" s="679"/>
      <c r="GLI1" s="679"/>
      <c r="GLJ1" s="679"/>
      <c r="GLK1" s="679"/>
      <c r="GLL1" s="679"/>
      <c r="GLM1" s="679"/>
      <c r="GLN1" s="679"/>
      <c r="GLO1" s="679"/>
      <c r="GLP1" s="679"/>
      <c r="GLQ1" s="679"/>
      <c r="GLR1" s="679"/>
      <c r="GLS1" s="679"/>
      <c r="GLT1" s="679"/>
      <c r="GLU1" s="679"/>
      <c r="GLV1" s="679"/>
      <c r="GLW1" s="679"/>
      <c r="GLX1" s="679"/>
      <c r="GLY1" s="679"/>
      <c r="GLZ1" s="679"/>
      <c r="GMA1" s="679"/>
      <c r="GMB1" s="679"/>
      <c r="GMC1" s="679"/>
      <c r="GMD1" s="679"/>
      <c r="GME1" s="679"/>
      <c r="GMF1" s="679"/>
      <c r="GMG1" s="679"/>
      <c r="GMH1" s="679"/>
      <c r="GMI1" s="679"/>
      <c r="GMJ1" s="679"/>
      <c r="GMK1" s="679"/>
      <c r="GML1" s="679"/>
      <c r="GMM1" s="679"/>
      <c r="GMN1" s="679"/>
      <c r="GMO1" s="679"/>
      <c r="GMP1" s="679"/>
      <c r="GMQ1" s="679"/>
      <c r="GMR1" s="679"/>
      <c r="GMS1" s="679"/>
      <c r="GMT1" s="679"/>
      <c r="GMU1" s="679"/>
      <c r="GMV1" s="679"/>
      <c r="GMW1" s="679"/>
      <c r="GMX1" s="679"/>
      <c r="GMY1" s="679"/>
      <c r="GMZ1" s="679"/>
      <c r="GNA1" s="679"/>
      <c r="GNB1" s="679"/>
      <c r="GNC1" s="679"/>
      <c r="GND1" s="679"/>
      <c r="GNE1" s="679"/>
      <c r="GNF1" s="679"/>
      <c r="GNG1" s="679"/>
      <c r="GNH1" s="679"/>
      <c r="GNI1" s="679"/>
      <c r="GNJ1" s="679"/>
      <c r="GNK1" s="679"/>
      <c r="GNL1" s="679"/>
      <c r="GNM1" s="679"/>
      <c r="GNN1" s="679"/>
      <c r="GNO1" s="679"/>
      <c r="GNP1" s="679"/>
      <c r="GNQ1" s="679"/>
      <c r="GNR1" s="679"/>
      <c r="GNS1" s="679"/>
      <c r="GNT1" s="679"/>
      <c r="GNU1" s="679"/>
      <c r="GNV1" s="679"/>
      <c r="GNW1" s="679"/>
      <c r="GNX1" s="679"/>
      <c r="GNY1" s="679"/>
      <c r="GNZ1" s="679"/>
      <c r="GOA1" s="679"/>
      <c r="GOB1" s="679"/>
      <c r="GOC1" s="679"/>
      <c r="GOD1" s="679"/>
      <c r="GOE1" s="679"/>
      <c r="GOF1" s="679"/>
      <c r="GOG1" s="679"/>
      <c r="GOH1" s="679"/>
      <c r="GOI1" s="679"/>
      <c r="GOJ1" s="679"/>
      <c r="GOK1" s="679"/>
      <c r="GOL1" s="679"/>
      <c r="GOM1" s="679"/>
      <c r="GON1" s="679"/>
      <c r="GOO1" s="679"/>
      <c r="GOP1" s="679"/>
      <c r="GOQ1" s="679"/>
      <c r="GOR1" s="679"/>
      <c r="GOS1" s="679"/>
      <c r="GOT1" s="679"/>
      <c r="GOU1" s="679"/>
      <c r="GOV1" s="679"/>
      <c r="GOW1" s="679"/>
      <c r="GOX1" s="679"/>
      <c r="GOY1" s="679"/>
      <c r="GOZ1" s="679"/>
      <c r="GPA1" s="679"/>
      <c r="GPB1" s="679"/>
      <c r="GPC1" s="679"/>
      <c r="GPD1" s="679"/>
      <c r="GPE1" s="679"/>
      <c r="GPF1" s="679"/>
      <c r="GPG1" s="679"/>
      <c r="GPH1" s="679"/>
      <c r="GPI1" s="679"/>
      <c r="GPJ1" s="679"/>
      <c r="GPK1" s="679"/>
      <c r="GPL1" s="679"/>
      <c r="GPM1" s="679"/>
      <c r="GPN1" s="679"/>
      <c r="GPO1" s="679"/>
      <c r="GPP1" s="679"/>
      <c r="GPQ1" s="679"/>
      <c r="GPR1" s="679"/>
      <c r="GPS1" s="679"/>
      <c r="GPT1" s="679"/>
      <c r="GPU1" s="679"/>
      <c r="GPV1" s="679"/>
      <c r="GPW1" s="679"/>
      <c r="GPX1" s="679"/>
      <c r="GPY1" s="679"/>
      <c r="GPZ1" s="679"/>
      <c r="GQA1" s="679"/>
      <c r="GQB1" s="679"/>
      <c r="GQC1" s="679"/>
      <c r="GQD1" s="679"/>
      <c r="GQE1" s="679"/>
      <c r="GQF1" s="679"/>
      <c r="GQG1" s="679"/>
      <c r="GQH1" s="679"/>
      <c r="GQI1" s="679"/>
      <c r="GQJ1" s="679"/>
      <c r="GQK1" s="679"/>
      <c r="GQL1" s="679"/>
      <c r="GQM1" s="679"/>
      <c r="GQN1" s="679"/>
      <c r="GQO1" s="679"/>
      <c r="GQP1" s="679"/>
      <c r="GQQ1" s="679"/>
      <c r="GQR1" s="679"/>
      <c r="GQS1" s="679"/>
      <c r="GQT1" s="679"/>
      <c r="GQU1" s="679"/>
      <c r="GQV1" s="679"/>
      <c r="GQW1" s="679"/>
      <c r="GQX1" s="679"/>
      <c r="GQY1" s="679"/>
      <c r="GQZ1" s="679"/>
      <c r="GRA1" s="679"/>
      <c r="GRB1" s="679"/>
      <c r="GRC1" s="679"/>
      <c r="GRD1" s="679"/>
      <c r="GRE1" s="679"/>
      <c r="GRF1" s="679"/>
      <c r="GRG1" s="679"/>
      <c r="GRH1" s="679"/>
      <c r="GRI1" s="679"/>
      <c r="GRJ1" s="679"/>
      <c r="GRK1" s="679"/>
      <c r="GRL1" s="679"/>
      <c r="GRM1" s="679"/>
      <c r="GRN1" s="679"/>
      <c r="GRO1" s="679"/>
      <c r="GRP1" s="679"/>
      <c r="GRQ1" s="679"/>
      <c r="GRR1" s="679"/>
      <c r="GRS1" s="679"/>
      <c r="GRT1" s="679"/>
      <c r="GRU1" s="679"/>
      <c r="GRV1" s="679"/>
      <c r="GRW1" s="679"/>
      <c r="GRX1" s="679"/>
      <c r="GRY1" s="679"/>
      <c r="GRZ1" s="679"/>
      <c r="GSA1" s="679"/>
      <c r="GSB1" s="679"/>
      <c r="GSC1" s="679"/>
      <c r="GSD1" s="679"/>
      <c r="GSE1" s="679"/>
      <c r="GSF1" s="679"/>
      <c r="GSG1" s="679"/>
      <c r="GSH1" s="679"/>
      <c r="GSI1" s="679"/>
      <c r="GSJ1" s="679"/>
      <c r="GSK1" s="679"/>
      <c r="GSL1" s="679"/>
      <c r="GSM1" s="679"/>
      <c r="GSN1" s="679"/>
      <c r="GSO1" s="679"/>
      <c r="GSP1" s="679"/>
      <c r="GSQ1" s="679"/>
      <c r="GSR1" s="679"/>
      <c r="GSS1" s="679"/>
      <c r="GST1" s="679"/>
      <c r="GSU1" s="679"/>
      <c r="GSV1" s="679"/>
      <c r="GSW1" s="679"/>
      <c r="GSX1" s="679"/>
      <c r="GSY1" s="679"/>
      <c r="GSZ1" s="679"/>
      <c r="GTA1" s="679"/>
      <c r="GTB1" s="679"/>
      <c r="GTC1" s="679"/>
      <c r="GTD1" s="679"/>
      <c r="GTE1" s="679"/>
      <c r="GTF1" s="679"/>
      <c r="GTG1" s="679"/>
      <c r="GTH1" s="679"/>
      <c r="GTI1" s="679"/>
      <c r="GTJ1" s="679"/>
      <c r="GTK1" s="679"/>
      <c r="GTL1" s="679"/>
      <c r="GTM1" s="679"/>
      <c r="GTN1" s="679"/>
      <c r="GTO1" s="679"/>
      <c r="GTP1" s="679"/>
      <c r="GTQ1" s="679"/>
      <c r="GTR1" s="679"/>
      <c r="GTS1" s="679"/>
      <c r="GTT1" s="679"/>
      <c r="GTU1" s="679"/>
      <c r="GTV1" s="679"/>
      <c r="GTW1" s="679"/>
      <c r="GTX1" s="679"/>
      <c r="GTY1" s="679"/>
      <c r="GTZ1" s="679"/>
      <c r="GUA1" s="679"/>
      <c r="GUB1" s="679"/>
      <c r="GUC1" s="679"/>
      <c r="GUD1" s="679"/>
      <c r="GUE1" s="679"/>
      <c r="GUF1" s="679"/>
      <c r="GUG1" s="679"/>
      <c r="GUH1" s="679"/>
      <c r="GUI1" s="679"/>
      <c r="GUJ1" s="679"/>
      <c r="GUK1" s="679"/>
      <c r="GUL1" s="679"/>
      <c r="GUM1" s="679"/>
      <c r="GUN1" s="679"/>
      <c r="GUO1" s="679"/>
      <c r="GUP1" s="679"/>
      <c r="GUQ1" s="679"/>
      <c r="GUR1" s="679"/>
      <c r="GUS1" s="679"/>
      <c r="GUT1" s="679"/>
      <c r="GUU1" s="679"/>
      <c r="GUV1" s="679"/>
      <c r="GUW1" s="679"/>
      <c r="GUX1" s="679"/>
      <c r="GUY1" s="679"/>
      <c r="GUZ1" s="679"/>
      <c r="GVA1" s="679"/>
      <c r="GVB1" s="679"/>
      <c r="GVC1" s="679"/>
      <c r="GVD1" s="679"/>
      <c r="GVE1" s="679"/>
      <c r="GVF1" s="679"/>
      <c r="GVG1" s="679"/>
      <c r="GVH1" s="679"/>
      <c r="GVI1" s="679"/>
      <c r="GVJ1" s="679"/>
      <c r="GVK1" s="679"/>
      <c r="GVL1" s="679"/>
      <c r="GVM1" s="679"/>
      <c r="GVN1" s="679"/>
      <c r="GVO1" s="679"/>
      <c r="GVP1" s="679"/>
      <c r="GVQ1" s="679"/>
      <c r="GVR1" s="679"/>
      <c r="GVS1" s="679"/>
      <c r="GVT1" s="679"/>
      <c r="GVU1" s="679"/>
      <c r="GVV1" s="679"/>
      <c r="GVW1" s="679"/>
      <c r="GVX1" s="679"/>
      <c r="GVY1" s="679"/>
      <c r="GVZ1" s="679"/>
      <c r="GWA1" s="679"/>
      <c r="GWB1" s="679"/>
      <c r="GWC1" s="679"/>
      <c r="GWD1" s="679"/>
      <c r="GWE1" s="679"/>
      <c r="GWF1" s="679"/>
      <c r="GWG1" s="679"/>
      <c r="GWH1" s="679"/>
      <c r="GWI1" s="679"/>
      <c r="GWJ1" s="679"/>
      <c r="GWK1" s="679"/>
      <c r="GWL1" s="679"/>
      <c r="GWM1" s="679"/>
      <c r="GWN1" s="679"/>
      <c r="GWO1" s="679"/>
      <c r="GWP1" s="679"/>
      <c r="GWQ1" s="679"/>
      <c r="GWR1" s="679"/>
      <c r="GWS1" s="679"/>
      <c r="GWT1" s="679"/>
      <c r="GWU1" s="679"/>
      <c r="GWV1" s="679"/>
      <c r="GWW1" s="679"/>
      <c r="GWX1" s="679"/>
      <c r="GWY1" s="679"/>
      <c r="GWZ1" s="679"/>
      <c r="GXA1" s="679"/>
      <c r="GXB1" s="679"/>
      <c r="GXC1" s="679"/>
      <c r="GXD1" s="679"/>
      <c r="GXE1" s="679"/>
      <c r="GXF1" s="679"/>
      <c r="GXG1" s="679"/>
      <c r="GXH1" s="679"/>
      <c r="GXI1" s="679"/>
      <c r="GXJ1" s="679"/>
      <c r="GXK1" s="679"/>
      <c r="GXL1" s="679"/>
      <c r="GXM1" s="679"/>
      <c r="GXN1" s="679"/>
      <c r="GXO1" s="679"/>
      <c r="GXP1" s="679"/>
      <c r="GXQ1" s="679"/>
      <c r="GXR1" s="679"/>
      <c r="GXS1" s="679"/>
      <c r="GXT1" s="679"/>
      <c r="GXU1" s="679"/>
      <c r="GXV1" s="679"/>
      <c r="GXW1" s="679"/>
      <c r="GXX1" s="679"/>
      <c r="GXY1" s="679"/>
      <c r="GXZ1" s="679"/>
      <c r="GYA1" s="679"/>
      <c r="GYB1" s="679"/>
      <c r="GYC1" s="679"/>
      <c r="GYD1" s="679"/>
      <c r="GYE1" s="679"/>
      <c r="GYF1" s="679"/>
      <c r="GYG1" s="679"/>
      <c r="GYH1" s="679"/>
      <c r="GYI1" s="679"/>
      <c r="GYJ1" s="679"/>
      <c r="GYK1" s="679"/>
      <c r="GYL1" s="679"/>
      <c r="GYM1" s="679"/>
      <c r="GYN1" s="679"/>
      <c r="GYO1" s="679"/>
      <c r="GYP1" s="679"/>
      <c r="GYQ1" s="679"/>
      <c r="GYR1" s="679"/>
      <c r="GYS1" s="679"/>
      <c r="GYT1" s="679"/>
      <c r="GYU1" s="679"/>
      <c r="GYV1" s="679"/>
      <c r="GYW1" s="679"/>
      <c r="GYX1" s="679"/>
      <c r="GYY1" s="679"/>
      <c r="GYZ1" s="679"/>
      <c r="GZA1" s="679"/>
      <c r="GZB1" s="679"/>
      <c r="GZC1" s="679"/>
      <c r="GZD1" s="679"/>
      <c r="GZE1" s="679"/>
      <c r="GZF1" s="679"/>
      <c r="GZG1" s="679"/>
      <c r="GZH1" s="679"/>
      <c r="GZI1" s="679"/>
      <c r="GZJ1" s="679"/>
      <c r="GZK1" s="679"/>
      <c r="GZL1" s="679"/>
      <c r="GZM1" s="679"/>
      <c r="GZN1" s="679"/>
      <c r="GZO1" s="679"/>
      <c r="GZP1" s="679"/>
      <c r="GZQ1" s="679"/>
      <c r="GZR1" s="679"/>
      <c r="GZS1" s="679"/>
      <c r="GZT1" s="679"/>
      <c r="GZU1" s="679"/>
      <c r="GZV1" s="679"/>
      <c r="GZW1" s="679"/>
      <c r="GZX1" s="679"/>
      <c r="GZY1" s="679"/>
      <c r="GZZ1" s="679"/>
      <c r="HAA1" s="679"/>
      <c r="HAB1" s="679"/>
      <c r="HAC1" s="679"/>
      <c r="HAD1" s="679"/>
      <c r="HAE1" s="679"/>
      <c r="HAF1" s="679"/>
      <c r="HAG1" s="679"/>
      <c r="HAH1" s="679"/>
      <c r="HAI1" s="679"/>
      <c r="HAJ1" s="679"/>
      <c r="HAK1" s="679"/>
      <c r="HAL1" s="679"/>
      <c r="HAM1" s="679"/>
      <c r="HAN1" s="679"/>
      <c r="HAO1" s="679"/>
      <c r="HAP1" s="679"/>
      <c r="HAQ1" s="679"/>
      <c r="HAR1" s="679"/>
      <c r="HAS1" s="679"/>
      <c r="HAT1" s="679"/>
      <c r="HAU1" s="679"/>
      <c r="HAV1" s="679"/>
      <c r="HAW1" s="679"/>
      <c r="HAX1" s="679"/>
      <c r="HAY1" s="679"/>
      <c r="HAZ1" s="679"/>
      <c r="HBA1" s="679"/>
      <c r="HBB1" s="679"/>
      <c r="HBC1" s="679"/>
      <c r="HBD1" s="679"/>
      <c r="HBE1" s="679"/>
      <c r="HBF1" s="679"/>
      <c r="HBG1" s="679"/>
      <c r="HBH1" s="679"/>
      <c r="HBI1" s="679"/>
      <c r="HBJ1" s="679"/>
      <c r="HBK1" s="679"/>
      <c r="HBL1" s="679"/>
      <c r="HBM1" s="679"/>
      <c r="HBN1" s="679"/>
      <c r="HBO1" s="679"/>
      <c r="HBP1" s="679"/>
      <c r="HBQ1" s="679"/>
      <c r="HBR1" s="679"/>
      <c r="HBS1" s="679"/>
      <c r="HBT1" s="679"/>
      <c r="HBU1" s="679"/>
      <c r="HBV1" s="679"/>
      <c r="HBW1" s="679"/>
      <c r="HBX1" s="679"/>
      <c r="HBY1" s="679"/>
      <c r="HBZ1" s="679"/>
      <c r="HCA1" s="679"/>
      <c r="HCB1" s="679"/>
      <c r="HCC1" s="679"/>
      <c r="HCD1" s="679"/>
      <c r="HCE1" s="679"/>
      <c r="HCF1" s="679"/>
      <c r="HCG1" s="679"/>
      <c r="HCH1" s="679"/>
      <c r="HCI1" s="679"/>
      <c r="HCJ1" s="679"/>
      <c r="HCK1" s="679"/>
      <c r="HCL1" s="679"/>
      <c r="HCM1" s="679"/>
      <c r="HCN1" s="679"/>
      <c r="HCO1" s="679"/>
      <c r="HCP1" s="679"/>
      <c r="HCQ1" s="679"/>
      <c r="HCR1" s="679"/>
      <c r="HCS1" s="679"/>
      <c r="HCT1" s="679"/>
      <c r="HCU1" s="679"/>
      <c r="HCV1" s="679"/>
      <c r="HCW1" s="679"/>
      <c r="HCX1" s="679"/>
      <c r="HCY1" s="679"/>
      <c r="HCZ1" s="679"/>
      <c r="HDA1" s="679"/>
      <c r="HDB1" s="679"/>
      <c r="HDC1" s="679"/>
      <c r="HDD1" s="679"/>
      <c r="HDE1" s="679"/>
      <c r="HDF1" s="679"/>
      <c r="HDG1" s="679"/>
      <c r="HDH1" s="679"/>
      <c r="HDI1" s="679"/>
      <c r="HDJ1" s="679"/>
      <c r="HDK1" s="679"/>
      <c r="HDL1" s="679"/>
      <c r="HDM1" s="679"/>
      <c r="HDN1" s="679"/>
      <c r="HDO1" s="679"/>
      <c r="HDP1" s="679"/>
      <c r="HDQ1" s="679"/>
      <c r="HDR1" s="679"/>
      <c r="HDS1" s="679"/>
      <c r="HDT1" s="679"/>
      <c r="HDU1" s="679"/>
      <c r="HDV1" s="679"/>
      <c r="HDW1" s="679"/>
      <c r="HDX1" s="679"/>
      <c r="HDY1" s="679"/>
      <c r="HDZ1" s="679"/>
      <c r="HEA1" s="679"/>
      <c r="HEB1" s="679"/>
      <c r="HEC1" s="679"/>
      <c r="HED1" s="679"/>
      <c r="HEE1" s="679"/>
      <c r="HEF1" s="679"/>
      <c r="HEG1" s="679"/>
      <c r="HEH1" s="679"/>
      <c r="HEI1" s="679"/>
      <c r="HEJ1" s="679"/>
      <c r="HEK1" s="679"/>
      <c r="HEL1" s="679"/>
      <c r="HEM1" s="679"/>
      <c r="HEN1" s="679"/>
      <c r="HEO1" s="679"/>
      <c r="HEP1" s="679"/>
      <c r="HEQ1" s="679"/>
      <c r="HER1" s="679"/>
      <c r="HES1" s="679"/>
      <c r="HET1" s="679"/>
      <c r="HEU1" s="679"/>
      <c r="HEV1" s="679"/>
      <c r="HEW1" s="679"/>
      <c r="HEX1" s="679"/>
      <c r="HEY1" s="679"/>
      <c r="HEZ1" s="679"/>
      <c r="HFA1" s="679"/>
      <c r="HFB1" s="679"/>
      <c r="HFC1" s="679"/>
      <c r="HFD1" s="679"/>
      <c r="HFE1" s="679"/>
      <c r="HFF1" s="679"/>
      <c r="HFG1" s="679"/>
      <c r="HFH1" s="679"/>
      <c r="HFI1" s="679"/>
      <c r="HFJ1" s="679"/>
      <c r="HFK1" s="679"/>
      <c r="HFL1" s="679"/>
      <c r="HFM1" s="679"/>
      <c r="HFN1" s="679"/>
      <c r="HFO1" s="679"/>
      <c r="HFP1" s="679"/>
      <c r="HFQ1" s="679"/>
      <c r="HFR1" s="679"/>
      <c r="HFS1" s="679"/>
      <c r="HFT1" s="679"/>
      <c r="HFU1" s="679"/>
      <c r="HFV1" s="679"/>
      <c r="HFW1" s="679"/>
      <c r="HFX1" s="679"/>
      <c r="HFY1" s="679"/>
      <c r="HFZ1" s="679"/>
      <c r="HGA1" s="679"/>
      <c r="HGB1" s="679"/>
      <c r="HGC1" s="679"/>
      <c r="HGD1" s="679"/>
      <c r="HGE1" s="679"/>
      <c r="HGF1" s="679"/>
      <c r="HGG1" s="679"/>
      <c r="HGH1" s="679"/>
      <c r="HGI1" s="679"/>
      <c r="HGJ1" s="679"/>
      <c r="HGK1" s="679"/>
      <c r="HGL1" s="679"/>
      <c r="HGM1" s="679"/>
      <c r="HGN1" s="679"/>
      <c r="HGO1" s="679"/>
      <c r="HGP1" s="679"/>
      <c r="HGQ1" s="679"/>
      <c r="HGR1" s="679"/>
      <c r="HGS1" s="679"/>
      <c r="HGT1" s="679"/>
      <c r="HGU1" s="679"/>
      <c r="HGV1" s="679"/>
      <c r="HGW1" s="679"/>
      <c r="HGX1" s="679"/>
      <c r="HGY1" s="679"/>
      <c r="HGZ1" s="679"/>
      <c r="HHA1" s="679"/>
      <c r="HHB1" s="679"/>
      <c r="HHC1" s="679"/>
      <c r="HHD1" s="679"/>
      <c r="HHE1" s="679"/>
      <c r="HHF1" s="679"/>
      <c r="HHG1" s="679"/>
      <c r="HHH1" s="679"/>
      <c r="HHI1" s="679"/>
      <c r="HHJ1" s="679"/>
      <c r="HHK1" s="679"/>
      <c r="HHL1" s="679"/>
      <c r="HHM1" s="679"/>
      <c r="HHN1" s="679"/>
      <c r="HHO1" s="679"/>
      <c r="HHP1" s="679"/>
      <c r="HHQ1" s="679"/>
      <c r="HHR1" s="679"/>
      <c r="HHS1" s="679"/>
      <c r="HHT1" s="679"/>
      <c r="HHU1" s="679"/>
      <c r="HHV1" s="679"/>
      <c r="HHW1" s="679"/>
      <c r="HHX1" s="679"/>
      <c r="HHY1" s="679"/>
      <c r="HHZ1" s="679"/>
      <c r="HIA1" s="679"/>
      <c r="HIB1" s="679"/>
      <c r="HIC1" s="679"/>
      <c r="HID1" s="679"/>
      <c r="HIE1" s="679"/>
      <c r="HIF1" s="679"/>
      <c r="HIG1" s="679"/>
      <c r="HIH1" s="679"/>
      <c r="HII1" s="679"/>
      <c r="HIJ1" s="679"/>
      <c r="HIK1" s="679"/>
      <c r="HIL1" s="679"/>
      <c r="HIM1" s="679"/>
      <c r="HIN1" s="679"/>
      <c r="HIO1" s="679"/>
      <c r="HIP1" s="679"/>
      <c r="HIQ1" s="679"/>
      <c r="HIR1" s="679"/>
      <c r="HIS1" s="679"/>
      <c r="HIT1" s="679"/>
      <c r="HIU1" s="679"/>
      <c r="HIV1" s="679"/>
      <c r="HIW1" s="679"/>
      <c r="HIX1" s="679"/>
      <c r="HIY1" s="679"/>
      <c r="HIZ1" s="679"/>
      <c r="HJA1" s="679"/>
      <c r="HJB1" s="679"/>
      <c r="HJC1" s="679"/>
      <c r="HJD1" s="679"/>
      <c r="HJE1" s="679"/>
      <c r="HJF1" s="679"/>
      <c r="HJG1" s="679"/>
      <c r="HJH1" s="679"/>
      <c r="HJI1" s="679"/>
      <c r="HJJ1" s="679"/>
      <c r="HJK1" s="679"/>
      <c r="HJL1" s="679"/>
      <c r="HJM1" s="679"/>
      <c r="HJN1" s="679"/>
      <c r="HJO1" s="679"/>
      <c r="HJP1" s="679"/>
      <c r="HJQ1" s="679"/>
      <c r="HJR1" s="679"/>
      <c r="HJS1" s="679"/>
      <c r="HJT1" s="679"/>
      <c r="HJU1" s="679"/>
      <c r="HJV1" s="679"/>
      <c r="HJW1" s="679"/>
      <c r="HJX1" s="679"/>
      <c r="HJY1" s="679"/>
      <c r="HJZ1" s="679"/>
      <c r="HKA1" s="679"/>
      <c r="HKB1" s="679"/>
      <c r="HKC1" s="679"/>
      <c r="HKD1" s="679"/>
      <c r="HKE1" s="679"/>
      <c r="HKF1" s="679"/>
      <c r="HKG1" s="679"/>
      <c r="HKH1" s="679"/>
      <c r="HKI1" s="679"/>
      <c r="HKJ1" s="679"/>
      <c r="HKK1" s="679"/>
      <c r="HKL1" s="679"/>
      <c r="HKM1" s="679"/>
      <c r="HKN1" s="679"/>
      <c r="HKO1" s="679"/>
      <c r="HKP1" s="679"/>
      <c r="HKQ1" s="679"/>
      <c r="HKR1" s="679"/>
      <c r="HKS1" s="679"/>
      <c r="HKT1" s="679"/>
      <c r="HKU1" s="679"/>
      <c r="HKV1" s="679"/>
      <c r="HKW1" s="679"/>
      <c r="HKX1" s="679"/>
      <c r="HKY1" s="679"/>
      <c r="HKZ1" s="679"/>
      <c r="HLA1" s="679"/>
      <c r="HLB1" s="679"/>
      <c r="HLC1" s="679"/>
      <c r="HLD1" s="679"/>
      <c r="HLE1" s="679"/>
      <c r="HLF1" s="679"/>
      <c r="HLG1" s="679"/>
      <c r="HLH1" s="679"/>
      <c r="HLI1" s="679"/>
      <c r="HLJ1" s="679"/>
      <c r="HLK1" s="679"/>
      <c r="HLL1" s="679"/>
      <c r="HLM1" s="679"/>
      <c r="HLN1" s="679"/>
      <c r="HLO1" s="679"/>
      <c r="HLP1" s="679"/>
      <c r="HLQ1" s="679"/>
      <c r="HLR1" s="679"/>
      <c r="HLS1" s="679"/>
      <c r="HLT1" s="679"/>
      <c r="HLU1" s="679"/>
      <c r="HLV1" s="679"/>
      <c r="HLW1" s="679"/>
      <c r="HLX1" s="679"/>
      <c r="HLY1" s="679"/>
      <c r="HLZ1" s="679"/>
      <c r="HMA1" s="679"/>
      <c r="HMB1" s="679"/>
      <c r="HMC1" s="679"/>
      <c r="HMD1" s="679"/>
      <c r="HME1" s="679"/>
      <c r="HMF1" s="679"/>
      <c r="HMG1" s="679"/>
      <c r="HMH1" s="679"/>
      <c r="HMI1" s="679"/>
      <c r="HMJ1" s="679"/>
      <c r="HMK1" s="679"/>
      <c r="HML1" s="679"/>
      <c r="HMM1" s="679"/>
      <c r="HMN1" s="679"/>
      <c r="HMO1" s="679"/>
      <c r="HMP1" s="679"/>
      <c r="HMQ1" s="679"/>
      <c r="HMR1" s="679"/>
      <c r="HMS1" s="679"/>
      <c r="HMT1" s="679"/>
      <c r="HMU1" s="679"/>
      <c r="HMV1" s="679"/>
      <c r="HMW1" s="679"/>
      <c r="HMX1" s="679"/>
      <c r="HMY1" s="679"/>
      <c r="HMZ1" s="679"/>
      <c r="HNA1" s="679"/>
      <c r="HNB1" s="679"/>
      <c r="HNC1" s="679"/>
      <c r="HND1" s="679"/>
      <c r="HNE1" s="679"/>
      <c r="HNF1" s="679"/>
      <c r="HNG1" s="679"/>
      <c r="HNH1" s="679"/>
      <c r="HNI1" s="679"/>
      <c r="HNJ1" s="679"/>
      <c r="HNK1" s="679"/>
      <c r="HNL1" s="679"/>
      <c r="HNM1" s="679"/>
      <c r="HNN1" s="679"/>
      <c r="HNO1" s="679"/>
      <c r="HNP1" s="679"/>
      <c r="HNQ1" s="679"/>
      <c r="HNR1" s="679"/>
      <c r="HNS1" s="679"/>
      <c r="HNT1" s="679"/>
      <c r="HNU1" s="679"/>
      <c r="HNV1" s="679"/>
      <c r="HNW1" s="679"/>
      <c r="HNX1" s="679"/>
      <c r="HNY1" s="679"/>
      <c r="HNZ1" s="679"/>
      <c r="HOA1" s="679"/>
      <c r="HOB1" s="679"/>
      <c r="HOC1" s="679"/>
      <c r="HOD1" s="679"/>
      <c r="HOE1" s="679"/>
      <c r="HOF1" s="679"/>
      <c r="HOG1" s="679"/>
      <c r="HOH1" s="679"/>
      <c r="HOI1" s="679"/>
      <c r="HOJ1" s="679"/>
      <c r="HOK1" s="679"/>
      <c r="HOL1" s="679"/>
      <c r="HOM1" s="679"/>
      <c r="HON1" s="679"/>
      <c r="HOO1" s="679"/>
      <c r="HOP1" s="679"/>
      <c r="HOQ1" s="679"/>
      <c r="HOR1" s="679"/>
      <c r="HOS1" s="679"/>
      <c r="HOT1" s="679"/>
      <c r="HOU1" s="679"/>
      <c r="HOV1" s="679"/>
      <c r="HOW1" s="679"/>
      <c r="HOX1" s="679"/>
      <c r="HOY1" s="679"/>
      <c r="HOZ1" s="679"/>
      <c r="HPA1" s="679"/>
      <c r="HPB1" s="679"/>
      <c r="HPC1" s="679"/>
      <c r="HPD1" s="679"/>
      <c r="HPE1" s="679"/>
      <c r="HPF1" s="679"/>
      <c r="HPG1" s="679"/>
      <c r="HPH1" s="679"/>
      <c r="HPI1" s="679"/>
      <c r="HPJ1" s="679"/>
      <c r="HPK1" s="679"/>
      <c r="HPL1" s="679"/>
      <c r="HPM1" s="679"/>
      <c r="HPN1" s="679"/>
      <c r="HPO1" s="679"/>
      <c r="HPP1" s="679"/>
      <c r="HPQ1" s="679"/>
      <c r="HPR1" s="679"/>
      <c r="HPS1" s="679"/>
      <c r="HPT1" s="679"/>
      <c r="HPU1" s="679"/>
      <c r="HPV1" s="679"/>
      <c r="HPW1" s="679"/>
      <c r="HPX1" s="679"/>
      <c r="HPY1" s="679"/>
      <c r="HPZ1" s="679"/>
      <c r="HQA1" s="679"/>
      <c r="HQB1" s="679"/>
      <c r="HQC1" s="679"/>
      <c r="HQD1" s="679"/>
      <c r="HQE1" s="679"/>
      <c r="HQF1" s="679"/>
      <c r="HQG1" s="679"/>
      <c r="HQH1" s="679"/>
      <c r="HQI1" s="679"/>
      <c r="HQJ1" s="679"/>
      <c r="HQK1" s="679"/>
      <c r="HQL1" s="679"/>
      <c r="HQM1" s="679"/>
      <c r="HQN1" s="679"/>
      <c r="HQO1" s="679"/>
      <c r="HQP1" s="679"/>
      <c r="HQQ1" s="679"/>
      <c r="HQR1" s="679"/>
      <c r="HQS1" s="679"/>
      <c r="HQT1" s="679"/>
      <c r="HQU1" s="679"/>
      <c r="HQV1" s="679"/>
      <c r="HQW1" s="679"/>
      <c r="HQX1" s="679"/>
      <c r="HQY1" s="679"/>
      <c r="HQZ1" s="679"/>
      <c r="HRA1" s="679"/>
      <c r="HRB1" s="679"/>
      <c r="HRC1" s="679"/>
      <c r="HRD1" s="679"/>
      <c r="HRE1" s="679"/>
      <c r="HRF1" s="679"/>
      <c r="HRG1" s="679"/>
      <c r="HRH1" s="679"/>
      <c r="HRI1" s="679"/>
      <c r="HRJ1" s="679"/>
      <c r="HRK1" s="679"/>
      <c r="HRL1" s="679"/>
      <c r="HRM1" s="679"/>
      <c r="HRN1" s="679"/>
      <c r="HRO1" s="679"/>
      <c r="HRP1" s="679"/>
      <c r="HRQ1" s="679"/>
      <c r="HRR1" s="679"/>
      <c r="HRS1" s="679"/>
      <c r="HRT1" s="679"/>
      <c r="HRU1" s="679"/>
      <c r="HRV1" s="679"/>
      <c r="HRW1" s="679"/>
      <c r="HRX1" s="679"/>
      <c r="HRY1" s="679"/>
      <c r="HRZ1" s="679"/>
      <c r="HSA1" s="679"/>
      <c r="HSB1" s="679"/>
      <c r="HSC1" s="679"/>
      <c r="HSD1" s="679"/>
      <c r="HSE1" s="679"/>
      <c r="HSF1" s="679"/>
      <c r="HSG1" s="679"/>
      <c r="HSH1" s="679"/>
      <c r="HSI1" s="679"/>
      <c r="HSJ1" s="679"/>
      <c r="HSK1" s="679"/>
      <c r="HSL1" s="679"/>
      <c r="HSM1" s="679"/>
      <c r="HSN1" s="679"/>
      <c r="HSO1" s="679"/>
      <c r="HSP1" s="679"/>
      <c r="HSQ1" s="679"/>
      <c r="HSR1" s="679"/>
      <c r="HSS1" s="679"/>
      <c r="HST1" s="679"/>
      <c r="HSU1" s="679"/>
      <c r="HSV1" s="679"/>
      <c r="HSW1" s="679"/>
      <c r="HSX1" s="679"/>
      <c r="HSY1" s="679"/>
      <c r="HSZ1" s="679"/>
      <c r="HTA1" s="679"/>
      <c r="HTB1" s="679"/>
      <c r="HTC1" s="679"/>
      <c r="HTD1" s="679"/>
      <c r="HTE1" s="679"/>
      <c r="HTF1" s="679"/>
      <c r="HTG1" s="679"/>
      <c r="HTH1" s="679"/>
      <c r="HTI1" s="679"/>
      <c r="HTJ1" s="679"/>
      <c r="HTK1" s="679"/>
      <c r="HTL1" s="679"/>
      <c r="HTM1" s="679"/>
      <c r="HTN1" s="679"/>
      <c r="HTO1" s="679"/>
      <c r="HTP1" s="679"/>
      <c r="HTQ1" s="679"/>
      <c r="HTR1" s="679"/>
      <c r="HTS1" s="679"/>
      <c r="HTT1" s="679"/>
      <c r="HTU1" s="679"/>
      <c r="HTV1" s="679"/>
      <c r="HTW1" s="679"/>
      <c r="HTX1" s="679"/>
      <c r="HTY1" s="679"/>
      <c r="HTZ1" s="679"/>
      <c r="HUA1" s="679"/>
      <c r="HUB1" s="679"/>
      <c r="HUC1" s="679"/>
      <c r="HUD1" s="679"/>
      <c r="HUE1" s="679"/>
      <c r="HUF1" s="679"/>
      <c r="HUG1" s="679"/>
      <c r="HUH1" s="679"/>
      <c r="HUI1" s="679"/>
      <c r="HUJ1" s="679"/>
      <c r="HUK1" s="679"/>
      <c r="HUL1" s="679"/>
      <c r="HUM1" s="679"/>
      <c r="HUN1" s="679"/>
      <c r="HUO1" s="679"/>
      <c r="HUP1" s="679"/>
      <c r="HUQ1" s="679"/>
      <c r="HUR1" s="679"/>
      <c r="HUS1" s="679"/>
      <c r="HUT1" s="679"/>
      <c r="HUU1" s="679"/>
      <c r="HUV1" s="679"/>
      <c r="HUW1" s="679"/>
      <c r="HUX1" s="679"/>
      <c r="HUY1" s="679"/>
      <c r="HUZ1" s="679"/>
      <c r="HVA1" s="679"/>
      <c r="HVB1" s="679"/>
      <c r="HVC1" s="679"/>
      <c r="HVD1" s="679"/>
      <c r="HVE1" s="679"/>
      <c r="HVF1" s="679"/>
      <c r="HVG1" s="679"/>
      <c r="HVH1" s="679"/>
      <c r="HVI1" s="679"/>
      <c r="HVJ1" s="679"/>
      <c r="HVK1" s="679"/>
      <c r="HVL1" s="679"/>
      <c r="HVM1" s="679"/>
      <c r="HVN1" s="679"/>
      <c r="HVO1" s="679"/>
      <c r="HVP1" s="679"/>
      <c r="HVQ1" s="679"/>
      <c r="HVR1" s="679"/>
      <c r="HVS1" s="679"/>
      <c r="HVT1" s="679"/>
      <c r="HVU1" s="679"/>
      <c r="HVV1" s="679"/>
      <c r="HVW1" s="679"/>
      <c r="HVX1" s="679"/>
      <c r="HVY1" s="679"/>
      <c r="HVZ1" s="679"/>
      <c r="HWA1" s="679"/>
      <c r="HWB1" s="679"/>
      <c r="HWC1" s="679"/>
      <c r="HWD1" s="679"/>
      <c r="HWE1" s="679"/>
      <c r="HWF1" s="679"/>
      <c r="HWG1" s="679"/>
      <c r="HWH1" s="679"/>
      <c r="HWI1" s="679"/>
      <c r="HWJ1" s="679"/>
      <c r="HWK1" s="679"/>
      <c r="HWL1" s="679"/>
      <c r="HWM1" s="679"/>
      <c r="HWN1" s="679"/>
      <c r="HWO1" s="679"/>
      <c r="HWP1" s="679"/>
      <c r="HWQ1" s="679"/>
      <c r="HWR1" s="679"/>
      <c r="HWS1" s="679"/>
      <c r="HWT1" s="679"/>
      <c r="HWU1" s="679"/>
      <c r="HWV1" s="679"/>
      <c r="HWW1" s="679"/>
      <c r="HWX1" s="679"/>
      <c r="HWY1" s="679"/>
      <c r="HWZ1" s="679"/>
      <c r="HXA1" s="679"/>
      <c r="HXB1" s="679"/>
      <c r="HXC1" s="679"/>
      <c r="HXD1" s="679"/>
      <c r="HXE1" s="679"/>
      <c r="HXF1" s="679"/>
      <c r="HXG1" s="679"/>
      <c r="HXH1" s="679"/>
      <c r="HXI1" s="679"/>
      <c r="HXJ1" s="679"/>
      <c r="HXK1" s="679"/>
      <c r="HXL1" s="679"/>
      <c r="HXM1" s="679"/>
      <c r="HXN1" s="679"/>
      <c r="HXO1" s="679"/>
      <c r="HXP1" s="679"/>
      <c r="HXQ1" s="679"/>
      <c r="HXR1" s="679"/>
      <c r="HXS1" s="679"/>
      <c r="HXT1" s="679"/>
      <c r="HXU1" s="679"/>
      <c r="HXV1" s="679"/>
      <c r="HXW1" s="679"/>
      <c r="HXX1" s="679"/>
      <c r="HXY1" s="679"/>
      <c r="HXZ1" s="679"/>
      <c r="HYA1" s="679"/>
      <c r="HYB1" s="679"/>
      <c r="HYC1" s="679"/>
      <c r="HYD1" s="679"/>
      <c r="HYE1" s="679"/>
      <c r="HYF1" s="679"/>
      <c r="HYG1" s="679"/>
      <c r="HYH1" s="679"/>
      <c r="HYI1" s="679"/>
      <c r="HYJ1" s="679"/>
      <c r="HYK1" s="679"/>
      <c r="HYL1" s="679"/>
      <c r="HYM1" s="679"/>
      <c r="HYN1" s="679"/>
      <c r="HYO1" s="679"/>
      <c r="HYP1" s="679"/>
      <c r="HYQ1" s="679"/>
      <c r="HYR1" s="679"/>
      <c r="HYS1" s="679"/>
      <c r="HYT1" s="679"/>
      <c r="HYU1" s="679"/>
      <c r="HYV1" s="679"/>
      <c r="HYW1" s="679"/>
      <c r="HYX1" s="679"/>
      <c r="HYY1" s="679"/>
      <c r="HYZ1" s="679"/>
      <c r="HZA1" s="679"/>
      <c r="HZB1" s="679"/>
      <c r="HZC1" s="679"/>
      <c r="HZD1" s="679"/>
      <c r="HZE1" s="679"/>
      <c r="HZF1" s="679"/>
      <c r="HZG1" s="679"/>
      <c r="HZH1" s="679"/>
      <c r="HZI1" s="679"/>
      <c r="HZJ1" s="679"/>
      <c r="HZK1" s="679"/>
      <c r="HZL1" s="679"/>
      <c r="HZM1" s="679"/>
      <c r="HZN1" s="679"/>
      <c r="HZO1" s="679"/>
      <c r="HZP1" s="679"/>
      <c r="HZQ1" s="679"/>
      <c r="HZR1" s="679"/>
      <c r="HZS1" s="679"/>
      <c r="HZT1" s="679"/>
      <c r="HZU1" s="679"/>
      <c r="HZV1" s="679"/>
      <c r="HZW1" s="679"/>
      <c r="HZX1" s="679"/>
      <c r="HZY1" s="679"/>
      <c r="HZZ1" s="679"/>
      <c r="IAA1" s="679"/>
      <c r="IAB1" s="679"/>
      <c r="IAC1" s="679"/>
      <c r="IAD1" s="679"/>
      <c r="IAE1" s="679"/>
      <c r="IAF1" s="679"/>
      <c r="IAG1" s="679"/>
      <c r="IAH1" s="679"/>
      <c r="IAI1" s="679"/>
      <c r="IAJ1" s="679"/>
      <c r="IAK1" s="679"/>
      <c r="IAL1" s="679"/>
      <c r="IAM1" s="679"/>
      <c r="IAN1" s="679"/>
      <c r="IAO1" s="679"/>
      <c r="IAP1" s="679"/>
      <c r="IAQ1" s="679"/>
      <c r="IAR1" s="679"/>
      <c r="IAS1" s="679"/>
      <c r="IAT1" s="679"/>
      <c r="IAU1" s="679"/>
      <c r="IAV1" s="679"/>
      <c r="IAW1" s="679"/>
      <c r="IAX1" s="679"/>
      <c r="IAY1" s="679"/>
      <c r="IAZ1" s="679"/>
      <c r="IBA1" s="679"/>
      <c r="IBB1" s="679"/>
      <c r="IBC1" s="679"/>
      <c r="IBD1" s="679"/>
      <c r="IBE1" s="679"/>
      <c r="IBF1" s="679"/>
      <c r="IBG1" s="679"/>
      <c r="IBH1" s="679"/>
      <c r="IBI1" s="679"/>
      <c r="IBJ1" s="679"/>
      <c r="IBK1" s="679"/>
      <c r="IBL1" s="679"/>
      <c r="IBM1" s="679"/>
      <c r="IBN1" s="679"/>
      <c r="IBO1" s="679"/>
      <c r="IBP1" s="679"/>
      <c r="IBQ1" s="679"/>
      <c r="IBR1" s="679"/>
      <c r="IBS1" s="679"/>
      <c r="IBT1" s="679"/>
      <c r="IBU1" s="679"/>
      <c r="IBV1" s="679"/>
      <c r="IBW1" s="679"/>
      <c r="IBX1" s="679"/>
      <c r="IBY1" s="679"/>
      <c r="IBZ1" s="679"/>
      <c r="ICA1" s="679"/>
      <c r="ICB1" s="679"/>
      <c r="ICC1" s="679"/>
      <c r="ICD1" s="679"/>
      <c r="ICE1" s="679"/>
      <c r="ICF1" s="679"/>
      <c r="ICG1" s="679"/>
      <c r="ICH1" s="679"/>
      <c r="ICI1" s="679"/>
      <c r="ICJ1" s="679"/>
      <c r="ICK1" s="679"/>
      <c r="ICL1" s="679"/>
      <c r="ICM1" s="679"/>
      <c r="ICN1" s="679"/>
      <c r="ICO1" s="679"/>
      <c r="ICP1" s="679"/>
      <c r="ICQ1" s="679"/>
      <c r="ICR1" s="679"/>
      <c r="ICS1" s="679"/>
      <c r="ICT1" s="679"/>
      <c r="ICU1" s="679"/>
      <c r="ICV1" s="679"/>
      <c r="ICW1" s="679"/>
      <c r="ICX1" s="679"/>
      <c r="ICY1" s="679"/>
      <c r="ICZ1" s="679"/>
      <c r="IDA1" s="679"/>
      <c r="IDB1" s="679"/>
      <c r="IDC1" s="679"/>
      <c r="IDD1" s="679"/>
      <c r="IDE1" s="679"/>
      <c r="IDF1" s="679"/>
      <c r="IDG1" s="679"/>
      <c r="IDH1" s="679"/>
      <c r="IDI1" s="679"/>
      <c r="IDJ1" s="679"/>
      <c r="IDK1" s="679"/>
      <c r="IDL1" s="679"/>
      <c r="IDM1" s="679"/>
      <c r="IDN1" s="679"/>
      <c r="IDO1" s="679"/>
      <c r="IDP1" s="679"/>
      <c r="IDQ1" s="679"/>
      <c r="IDR1" s="679"/>
      <c r="IDS1" s="679"/>
      <c r="IDT1" s="679"/>
      <c r="IDU1" s="679"/>
      <c r="IDV1" s="679"/>
      <c r="IDW1" s="679"/>
      <c r="IDX1" s="679"/>
      <c r="IDY1" s="679"/>
      <c r="IDZ1" s="679"/>
      <c r="IEA1" s="679"/>
      <c r="IEB1" s="679"/>
      <c r="IEC1" s="679"/>
      <c r="IED1" s="679"/>
      <c r="IEE1" s="679"/>
      <c r="IEF1" s="679"/>
      <c r="IEG1" s="679"/>
      <c r="IEH1" s="679"/>
      <c r="IEI1" s="679"/>
      <c r="IEJ1" s="679"/>
      <c r="IEK1" s="679"/>
      <c r="IEL1" s="679"/>
      <c r="IEM1" s="679"/>
      <c r="IEN1" s="679"/>
      <c r="IEO1" s="679"/>
      <c r="IEP1" s="679"/>
      <c r="IEQ1" s="679"/>
      <c r="IER1" s="679"/>
      <c r="IES1" s="679"/>
      <c r="IET1" s="679"/>
      <c r="IEU1" s="679"/>
      <c r="IEV1" s="679"/>
      <c r="IEW1" s="679"/>
      <c r="IEX1" s="679"/>
      <c r="IEY1" s="679"/>
      <c r="IEZ1" s="679"/>
      <c r="IFA1" s="679"/>
      <c r="IFB1" s="679"/>
      <c r="IFC1" s="679"/>
      <c r="IFD1" s="679"/>
      <c r="IFE1" s="679"/>
      <c r="IFF1" s="679"/>
      <c r="IFG1" s="679"/>
      <c r="IFH1" s="679"/>
      <c r="IFI1" s="679"/>
      <c r="IFJ1" s="679"/>
      <c r="IFK1" s="679"/>
      <c r="IFL1" s="679"/>
      <c r="IFM1" s="679"/>
      <c r="IFN1" s="679"/>
      <c r="IFO1" s="679"/>
      <c r="IFP1" s="679"/>
      <c r="IFQ1" s="679"/>
      <c r="IFR1" s="679"/>
      <c r="IFS1" s="679"/>
      <c r="IFT1" s="679"/>
      <c r="IFU1" s="679"/>
      <c r="IFV1" s="679"/>
      <c r="IFW1" s="679"/>
      <c r="IFX1" s="679"/>
      <c r="IFY1" s="679"/>
      <c r="IFZ1" s="679"/>
      <c r="IGA1" s="679"/>
      <c r="IGB1" s="679"/>
      <c r="IGC1" s="679"/>
      <c r="IGD1" s="679"/>
      <c r="IGE1" s="679"/>
      <c r="IGF1" s="679"/>
      <c r="IGG1" s="679"/>
      <c r="IGH1" s="679"/>
      <c r="IGI1" s="679"/>
      <c r="IGJ1" s="679"/>
      <c r="IGK1" s="679"/>
      <c r="IGL1" s="679"/>
      <c r="IGM1" s="679"/>
      <c r="IGN1" s="679"/>
      <c r="IGO1" s="679"/>
      <c r="IGP1" s="679"/>
      <c r="IGQ1" s="679"/>
      <c r="IGR1" s="679"/>
      <c r="IGS1" s="679"/>
      <c r="IGT1" s="679"/>
      <c r="IGU1" s="679"/>
      <c r="IGV1" s="679"/>
      <c r="IGW1" s="679"/>
      <c r="IGX1" s="679"/>
      <c r="IGY1" s="679"/>
      <c r="IGZ1" s="679"/>
      <c r="IHA1" s="679"/>
      <c r="IHB1" s="679"/>
      <c r="IHC1" s="679"/>
      <c r="IHD1" s="679"/>
      <c r="IHE1" s="679"/>
      <c r="IHF1" s="679"/>
      <c r="IHG1" s="679"/>
      <c r="IHH1" s="679"/>
      <c r="IHI1" s="679"/>
      <c r="IHJ1" s="679"/>
      <c r="IHK1" s="679"/>
      <c r="IHL1" s="679"/>
      <c r="IHM1" s="679"/>
      <c r="IHN1" s="679"/>
      <c r="IHO1" s="679"/>
      <c r="IHP1" s="679"/>
      <c r="IHQ1" s="679"/>
      <c r="IHR1" s="679"/>
      <c r="IHS1" s="679"/>
      <c r="IHT1" s="679"/>
      <c r="IHU1" s="679"/>
      <c r="IHV1" s="679"/>
      <c r="IHW1" s="679"/>
      <c r="IHX1" s="679"/>
      <c r="IHY1" s="679"/>
      <c r="IHZ1" s="679"/>
      <c r="IIA1" s="679"/>
      <c r="IIB1" s="679"/>
      <c r="IIC1" s="679"/>
      <c r="IID1" s="679"/>
      <c r="IIE1" s="679"/>
      <c r="IIF1" s="679"/>
      <c r="IIG1" s="679"/>
      <c r="IIH1" s="679"/>
      <c r="III1" s="679"/>
      <c r="IIJ1" s="679"/>
      <c r="IIK1" s="679"/>
      <c r="IIL1" s="679"/>
      <c r="IIM1" s="679"/>
      <c r="IIN1" s="679"/>
      <c r="IIO1" s="679"/>
      <c r="IIP1" s="679"/>
      <c r="IIQ1" s="679"/>
      <c r="IIR1" s="679"/>
      <c r="IIS1" s="679"/>
      <c r="IIT1" s="679"/>
      <c r="IIU1" s="679"/>
      <c r="IIV1" s="679"/>
      <c r="IIW1" s="679"/>
      <c r="IIX1" s="679"/>
      <c r="IIY1" s="679"/>
      <c r="IIZ1" s="679"/>
      <c r="IJA1" s="679"/>
      <c r="IJB1" s="679"/>
      <c r="IJC1" s="679"/>
      <c r="IJD1" s="679"/>
      <c r="IJE1" s="679"/>
      <c r="IJF1" s="679"/>
      <c r="IJG1" s="679"/>
      <c r="IJH1" s="679"/>
      <c r="IJI1" s="679"/>
      <c r="IJJ1" s="679"/>
      <c r="IJK1" s="679"/>
      <c r="IJL1" s="679"/>
      <c r="IJM1" s="679"/>
      <c r="IJN1" s="679"/>
      <c r="IJO1" s="679"/>
      <c r="IJP1" s="679"/>
      <c r="IJQ1" s="679"/>
      <c r="IJR1" s="679"/>
      <c r="IJS1" s="679"/>
      <c r="IJT1" s="679"/>
      <c r="IJU1" s="679"/>
      <c r="IJV1" s="679"/>
      <c r="IJW1" s="679"/>
      <c r="IJX1" s="679"/>
      <c r="IJY1" s="679"/>
      <c r="IJZ1" s="679"/>
      <c r="IKA1" s="679"/>
      <c r="IKB1" s="679"/>
      <c r="IKC1" s="679"/>
      <c r="IKD1" s="679"/>
      <c r="IKE1" s="679"/>
      <c r="IKF1" s="679"/>
      <c r="IKG1" s="679"/>
      <c r="IKH1" s="679"/>
      <c r="IKI1" s="679"/>
      <c r="IKJ1" s="679"/>
      <c r="IKK1" s="679"/>
      <c r="IKL1" s="679"/>
      <c r="IKM1" s="679"/>
      <c r="IKN1" s="679"/>
      <c r="IKO1" s="679"/>
      <c r="IKP1" s="679"/>
      <c r="IKQ1" s="679"/>
      <c r="IKR1" s="679"/>
      <c r="IKS1" s="679"/>
      <c r="IKT1" s="679"/>
      <c r="IKU1" s="679"/>
      <c r="IKV1" s="679"/>
      <c r="IKW1" s="679"/>
      <c r="IKX1" s="679"/>
      <c r="IKY1" s="679"/>
      <c r="IKZ1" s="679"/>
      <c r="ILA1" s="679"/>
      <c r="ILB1" s="679"/>
      <c r="ILC1" s="679"/>
      <c r="ILD1" s="679"/>
      <c r="ILE1" s="679"/>
      <c r="ILF1" s="679"/>
      <c r="ILG1" s="679"/>
      <c r="ILH1" s="679"/>
      <c r="ILI1" s="679"/>
      <c r="ILJ1" s="679"/>
      <c r="ILK1" s="679"/>
      <c r="ILL1" s="679"/>
      <c r="ILM1" s="679"/>
      <c r="ILN1" s="679"/>
      <c r="ILO1" s="679"/>
      <c r="ILP1" s="679"/>
      <c r="ILQ1" s="679"/>
      <c r="ILR1" s="679"/>
      <c r="ILS1" s="679"/>
      <c r="ILT1" s="679"/>
      <c r="ILU1" s="679"/>
      <c r="ILV1" s="679"/>
      <c r="ILW1" s="679"/>
      <c r="ILX1" s="679"/>
      <c r="ILY1" s="679"/>
      <c r="ILZ1" s="679"/>
      <c r="IMA1" s="679"/>
      <c r="IMB1" s="679"/>
      <c r="IMC1" s="679"/>
      <c r="IMD1" s="679"/>
      <c r="IME1" s="679"/>
      <c r="IMF1" s="679"/>
      <c r="IMG1" s="679"/>
      <c r="IMH1" s="679"/>
      <c r="IMI1" s="679"/>
      <c r="IMJ1" s="679"/>
      <c r="IMK1" s="679"/>
      <c r="IML1" s="679"/>
      <c r="IMM1" s="679"/>
      <c r="IMN1" s="679"/>
      <c r="IMO1" s="679"/>
      <c r="IMP1" s="679"/>
      <c r="IMQ1" s="679"/>
      <c r="IMR1" s="679"/>
      <c r="IMS1" s="679"/>
      <c r="IMT1" s="679"/>
      <c r="IMU1" s="679"/>
      <c r="IMV1" s="679"/>
      <c r="IMW1" s="679"/>
      <c r="IMX1" s="679"/>
      <c r="IMY1" s="679"/>
      <c r="IMZ1" s="679"/>
      <c r="INA1" s="679"/>
      <c r="INB1" s="679"/>
      <c r="INC1" s="679"/>
      <c r="IND1" s="679"/>
      <c r="INE1" s="679"/>
      <c r="INF1" s="679"/>
      <c r="ING1" s="679"/>
      <c r="INH1" s="679"/>
      <c r="INI1" s="679"/>
      <c r="INJ1" s="679"/>
      <c r="INK1" s="679"/>
      <c r="INL1" s="679"/>
      <c r="INM1" s="679"/>
      <c r="INN1" s="679"/>
      <c r="INO1" s="679"/>
      <c r="INP1" s="679"/>
      <c r="INQ1" s="679"/>
      <c r="INR1" s="679"/>
      <c r="INS1" s="679"/>
      <c r="INT1" s="679"/>
      <c r="INU1" s="679"/>
      <c r="INV1" s="679"/>
      <c r="INW1" s="679"/>
      <c r="INX1" s="679"/>
      <c r="INY1" s="679"/>
      <c r="INZ1" s="679"/>
      <c r="IOA1" s="679"/>
      <c r="IOB1" s="679"/>
      <c r="IOC1" s="679"/>
      <c r="IOD1" s="679"/>
      <c r="IOE1" s="679"/>
      <c r="IOF1" s="679"/>
      <c r="IOG1" s="679"/>
      <c r="IOH1" s="679"/>
      <c r="IOI1" s="679"/>
      <c r="IOJ1" s="679"/>
      <c r="IOK1" s="679"/>
      <c r="IOL1" s="679"/>
      <c r="IOM1" s="679"/>
      <c r="ION1" s="679"/>
      <c r="IOO1" s="679"/>
      <c r="IOP1" s="679"/>
      <c r="IOQ1" s="679"/>
      <c r="IOR1" s="679"/>
      <c r="IOS1" s="679"/>
      <c r="IOT1" s="679"/>
      <c r="IOU1" s="679"/>
      <c r="IOV1" s="679"/>
      <c r="IOW1" s="679"/>
      <c r="IOX1" s="679"/>
      <c r="IOY1" s="679"/>
      <c r="IOZ1" s="679"/>
      <c r="IPA1" s="679"/>
      <c r="IPB1" s="679"/>
      <c r="IPC1" s="679"/>
      <c r="IPD1" s="679"/>
      <c r="IPE1" s="679"/>
      <c r="IPF1" s="679"/>
      <c r="IPG1" s="679"/>
      <c r="IPH1" s="679"/>
      <c r="IPI1" s="679"/>
      <c r="IPJ1" s="679"/>
      <c r="IPK1" s="679"/>
      <c r="IPL1" s="679"/>
      <c r="IPM1" s="679"/>
      <c r="IPN1" s="679"/>
      <c r="IPO1" s="679"/>
      <c r="IPP1" s="679"/>
      <c r="IPQ1" s="679"/>
      <c r="IPR1" s="679"/>
      <c r="IPS1" s="679"/>
      <c r="IPT1" s="679"/>
      <c r="IPU1" s="679"/>
      <c r="IPV1" s="679"/>
      <c r="IPW1" s="679"/>
      <c r="IPX1" s="679"/>
      <c r="IPY1" s="679"/>
      <c r="IPZ1" s="679"/>
      <c r="IQA1" s="679"/>
      <c r="IQB1" s="679"/>
      <c r="IQC1" s="679"/>
      <c r="IQD1" s="679"/>
      <c r="IQE1" s="679"/>
      <c r="IQF1" s="679"/>
      <c r="IQG1" s="679"/>
      <c r="IQH1" s="679"/>
      <c r="IQI1" s="679"/>
      <c r="IQJ1" s="679"/>
      <c r="IQK1" s="679"/>
      <c r="IQL1" s="679"/>
      <c r="IQM1" s="679"/>
      <c r="IQN1" s="679"/>
      <c r="IQO1" s="679"/>
      <c r="IQP1" s="679"/>
      <c r="IQQ1" s="679"/>
      <c r="IQR1" s="679"/>
      <c r="IQS1" s="679"/>
      <c r="IQT1" s="679"/>
      <c r="IQU1" s="679"/>
      <c r="IQV1" s="679"/>
      <c r="IQW1" s="679"/>
      <c r="IQX1" s="679"/>
      <c r="IQY1" s="679"/>
      <c r="IQZ1" s="679"/>
      <c r="IRA1" s="679"/>
      <c r="IRB1" s="679"/>
      <c r="IRC1" s="679"/>
      <c r="IRD1" s="679"/>
      <c r="IRE1" s="679"/>
      <c r="IRF1" s="679"/>
      <c r="IRG1" s="679"/>
      <c r="IRH1" s="679"/>
      <c r="IRI1" s="679"/>
      <c r="IRJ1" s="679"/>
      <c r="IRK1" s="679"/>
      <c r="IRL1" s="679"/>
      <c r="IRM1" s="679"/>
      <c r="IRN1" s="679"/>
      <c r="IRO1" s="679"/>
      <c r="IRP1" s="679"/>
      <c r="IRQ1" s="679"/>
      <c r="IRR1" s="679"/>
      <c r="IRS1" s="679"/>
      <c r="IRT1" s="679"/>
      <c r="IRU1" s="679"/>
      <c r="IRV1" s="679"/>
      <c r="IRW1" s="679"/>
      <c r="IRX1" s="679"/>
      <c r="IRY1" s="679"/>
      <c r="IRZ1" s="679"/>
      <c r="ISA1" s="679"/>
      <c r="ISB1" s="679"/>
      <c r="ISC1" s="679"/>
      <c r="ISD1" s="679"/>
      <c r="ISE1" s="679"/>
      <c r="ISF1" s="679"/>
      <c r="ISG1" s="679"/>
      <c r="ISH1" s="679"/>
      <c r="ISI1" s="679"/>
      <c r="ISJ1" s="679"/>
      <c r="ISK1" s="679"/>
      <c r="ISL1" s="679"/>
      <c r="ISM1" s="679"/>
      <c r="ISN1" s="679"/>
      <c r="ISO1" s="679"/>
      <c r="ISP1" s="679"/>
      <c r="ISQ1" s="679"/>
      <c r="ISR1" s="679"/>
      <c r="ISS1" s="679"/>
      <c r="IST1" s="679"/>
      <c r="ISU1" s="679"/>
      <c r="ISV1" s="679"/>
      <c r="ISW1" s="679"/>
      <c r="ISX1" s="679"/>
      <c r="ISY1" s="679"/>
      <c r="ISZ1" s="679"/>
      <c r="ITA1" s="679"/>
      <c r="ITB1" s="679"/>
      <c r="ITC1" s="679"/>
      <c r="ITD1" s="679"/>
      <c r="ITE1" s="679"/>
      <c r="ITF1" s="679"/>
      <c r="ITG1" s="679"/>
      <c r="ITH1" s="679"/>
      <c r="ITI1" s="679"/>
      <c r="ITJ1" s="679"/>
      <c r="ITK1" s="679"/>
      <c r="ITL1" s="679"/>
      <c r="ITM1" s="679"/>
      <c r="ITN1" s="679"/>
      <c r="ITO1" s="679"/>
      <c r="ITP1" s="679"/>
      <c r="ITQ1" s="679"/>
      <c r="ITR1" s="679"/>
      <c r="ITS1" s="679"/>
      <c r="ITT1" s="679"/>
      <c r="ITU1" s="679"/>
      <c r="ITV1" s="679"/>
      <c r="ITW1" s="679"/>
      <c r="ITX1" s="679"/>
      <c r="ITY1" s="679"/>
      <c r="ITZ1" s="679"/>
      <c r="IUA1" s="679"/>
      <c r="IUB1" s="679"/>
      <c r="IUC1" s="679"/>
      <c r="IUD1" s="679"/>
      <c r="IUE1" s="679"/>
      <c r="IUF1" s="679"/>
      <c r="IUG1" s="679"/>
      <c r="IUH1" s="679"/>
      <c r="IUI1" s="679"/>
      <c r="IUJ1" s="679"/>
      <c r="IUK1" s="679"/>
      <c r="IUL1" s="679"/>
      <c r="IUM1" s="679"/>
      <c r="IUN1" s="679"/>
      <c r="IUO1" s="679"/>
      <c r="IUP1" s="679"/>
      <c r="IUQ1" s="679"/>
      <c r="IUR1" s="679"/>
      <c r="IUS1" s="679"/>
      <c r="IUT1" s="679"/>
      <c r="IUU1" s="679"/>
      <c r="IUV1" s="679"/>
      <c r="IUW1" s="679"/>
      <c r="IUX1" s="679"/>
      <c r="IUY1" s="679"/>
      <c r="IUZ1" s="679"/>
      <c r="IVA1" s="679"/>
      <c r="IVB1" s="679"/>
      <c r="IVC1" s="679"/>
      <c r="IVD1" s="679"/>
      <c r="IVE1" s="679"/>
      <c r="IVF1" s="679"/>
      <c r="IVG1" s="679"/>
      <c r="IVH1" s="679"/>
      <c r="IVI1" s="679"/>
      <c r="IVJ1" s="679"/>
      <c r="IVK1" s="679"/>
      <c r="IVL1" s="679"/>
      <c r="IVM1" s="679"/>
      <c r="IVN1" s="679"/>
      <c r="IVO1" s="679"/>
      <c r="IVP1" s="679"/>
      <c r="IVQ1" s="679"/>
      <c r="IVR1" s="679"/>
      <c r="IVS1" s="679"/>
      <c r="IVT1" s="679"/>
      <c r="IVU1" s="679"/>
      <c r="IVV1" s="679"/>
      <c r="IVW1" s="679"/>
      <c r="IVX1" s="679"/>
      <c r="IVY1" s="679"/>
      <c r="IVZ1" s="679"/>
      <c r="IWA1" s="679"/>
      <c r="IWB1" s="679"/>
      <c r="IWC1" s="679"/>
      <c r="IWD1" s="679"/>
      <c r="IWE1" s="679"/>
      <c r="IWF1" s="679"/>
      <c r="IWG1" s="679"/>
      <c r="IWH1" s="679"/>
      <c r="IWI1" s="679"/>
      <c r="IWJ1" s="679"/>
      <c r="IWK1" s="679"/>
      <c r="IWL1" s="679"/>
      <c r="IWM1" s="679"/>
      <c r="IWN1" s="679"/>
      <c r="IWO1" s="679"/>
      <c r="IWP1" s="679"/>
      <c r="IWQ1" s="679"/>
      <c r="IWR1" s="679"/>
      <c r="IWS1" s="679"/>
      <c r="IWT1" s="679"/>
      <c r="IWU1" s="679"/>
      <c r="IWV1" s="679"/>
      <c r="IWW1" s="679"/>
      <c r="IWX1" s="679"/>
      <c r="IWY1" s="679"/>
      <c r="IWZ1" s="679"/>
      <c r="IXA1" s="679"/>
      <c r="IXB1" s="679"/>
      <c r="IXC1" s="679"/>
      <c r="IXD1" s="679"/>
      <c r="IXE1" s="679"/>
      <c r="IXF1" s="679"/>
      <c r="IXG1" s="679"/>
      <c r="IXH1" s="679"/>
      <c r="IXI1" s="679"/>
      <c r="IXJ1" s="679"/>
      <c r="IXK1" s="679"/>
      <c r="IXL1" s="679"/>
      <c r="IXM1" s="679"/>
      <c r="IXN1" s="679"/>
      <c r="IXO1" s="679"/>
      <c r="IXP1" s="679"/>
      <c r="IXQ1" s="679"/>
      <c r="IXR1" s="679"/>
      <c r="IXS1" s="679"/>
      <c r="IXT1" s="679"/>
      <c r="IXU1" s="679"/>
      <c r="IXV1" s="679"/>
      <c r="IXW1" s="679"/>
      <c r="IXX1" s="679"/>
      <c r="IXY1" s="679"/>
      <c r="IXZ1" s="679"/>
      <c r="IYA1" s="679"/>
      <c r="IYB1" s="679"/>
      <c r="IYC1" s="679"/>
      <c r="IYD1" s="679"/>
      <c r="IYE1" s="679"/>
      <c r="IYF1" s="679"/>
      <c r="IYG1" s="679"/>
      <c r="IYH1" s="679"/>
      <c r="IYI1" s="679"/>
      <c r="IYJ1" s="679"/>
      <c r="IYK1" s="679"/>
      <c r="IYL1" s="679"/>
      <c r="IYM1" s="679"/>
      <c r="IYN1" s="679"/>
      <c r="IYO1" s="679"/>
      <c r="IYP1" s="679"/>
      <c r="IYQ1" s="679"/>
      <c r="IYR1" s="679"/>
      <c r="IYS1" s="679"/>
      <c r="IYT1" s="679"/>
      <c r="IYU1" s="679"/>
      <c r="IYV1" s="679"/>
      <c r="IYW1" s="679"/>
      <c r="IYX1" s="679"/>
      <c r="IYY1" s="679"/>
      <c r="IYZ1" s="679"/>
      <c r="IZA1" s="679"/>
      <c r="IZB1" s="679"/>
      <c r="IZC1" s="679"/>
      <c r="IZD1" s="679"/>
      <c r="IZE1" s="679"/>
      <c r="IZF1" s="679"/>
      <c r="IZG1" s="679"/>
      <c r="IZH1" s="679"/>
      <c r="IZI1" s="679"/>
      <c r="IZJ1" s="679"/>
      <c r="IZK1" s="679"/>
      <c r="IZL1" s="679"/>
      <c r="IZM1" s="679"/>
      <c r="IZN1" s="679"/>
      <c r="IZO1" s="679"/>
      <c r="IZP1" s="679"/>
      <c r="IZQ1" s="679"/>
      <c r="IZR1" s="679"/>
      <c r="IZS1" s="679"/>
      <c r="IZT1" s="679"/>
      <c r="IZU1" s="679"/>
      <c r="IZV1" s="679"/>
      <c r="IZW1" s="679"/>
      <c r="IZX1" s="679"/>
      <c r="IZY1" s="679"/>
      <c r="IZZ1" s="679"/>
      <c r="JAA1" s="679"/>
      <c r="JAB1" s="679"/>
      <c r="JAC1" s="679"/>
      <c r="JAD1" s="679"/>
      <c r="JAE1" s="679"/>
      <c r="JAF1" s="679"/>
      <c r="JAG1" s="679"/>
      <c r="JAH1" s="679"/>
      <c r="JAI1" s="679"/>
      <c r="JAJ1" s="679"/>
      <c r="JAK1" s="679"/>
      <c r="JAL1" s="679"/>
      <c r="JAM1" s="679"/>
      <c r="JAN1" s="679"/>
      <c r="JAO1" s="679"/>
      <c r="JAP1" s="679"/>
      <c r="JAQ1" s="679"/>
      <c r="JAR1" s="679"/>
      <c r="JAS1" s="679"/>
      <c r="JAT1" s="679"/>
      <c r="JAU1" s="679"/>
      <c r="JAV1" s="679"/>
      <c r="JAW1" s="679"/>
      <c r="JAX1" s="679"/>
      <c r="JAY1" s="679"/>
      <c r="JAZ1" s="679"/>
      <c r="JBA1" s="679"/>
      <c r="JBB1" s="679"/>
      <c r="JBC1" s="679"/>
      <c r="JBD1" s="679"/>
      <c r="JBE1" s="679"/>
      <c r="JBF1" s="679"/>
      <c r="JBG1" s="679"/>
      <c r="JBH1" s="679"/>
      <c r="JBI1" s="679"/>
      <c r="JBJ1" s="679"/>
      <c r="JBK1" s="679"/>
      <c r="JBL1" s="679"/>
      <c r="JBM1" s="679"/>
      <c r="JBN1" s="679"/>
      <c r="JBO1" s="679"/>
      <c r="JBP1" s="679"/>
      <c r="JBQ1" s="679"/>
      <c r="JBR1" s="679"/>
      <c r="JBS1" s="679"/>
      <c r="JBT1" s="679"/>
      <c r="JBU1" s="679"/>
      <c r="JBV1" s="679"/>
      <c r="JBW1" s="679"/>
      <c r="JBX1" s="679"/>
      <c r="JBY1" s="679"/>
      <c r="JBZ1" s="679"/>
      <c r="JCA1" s="679"/>
      <c r="JCB1" s="679"/>
      <c r="JCC1" s="679"/>
      <c r="JCD1" s="679"/>
      <c r="JCE1" s="679"/>
      <c r="JCF1" s="679"/>
      <c r="JCG1" s="679"/>
      <c r="JCH1" s="679"/>
      <c r="JCI1" s="679"/>
      <c r="JCJ1" s="679"/>
      <c r="JCK1" s="679"/>
      <c r="JCL1" s="679"/>
      <c r="JCM1" s="679"/>
      <c r="JCN1" s="679"/>
      <c r="JCO1" s="679"/>
      <c r="JCP1" s="679"/>
      <c r="JCQ1" s="679"/>
      <c r="JCR1" s="679"/>
      <c r="JCS1" s="679"/>
      <c r="JCT1" s="679"/>
      <c r="JCU1" s="679"/>
      <c r="JCV1" s="679"/>
      <c r="JCW1" s="679"/>
      <c r="JCX1" s="679"/>
      <c r="JCY1" s="679"/>
      <c r="JCZ1" s="679"/>
      <c r="JDA1" s="679"/>
      <c r="JDB1" s="679"/>
      <c r="JDC1" s="679"/>
      <c r="JDD1" s="679"/>
      <c r="JDE1" s="679"/>
      <c r="JDF1" s="679"/>
      <c r="JDG1" s="679"/>
      <c r="JDH1" s="679"/>
      <c r="JDI1" s="679"/>
      <c r="JDJ1" s="679"/>
      <c r="JDK1" s="679"/>
      <c r="JDL1" s="679"/>
      <c r="JDM1" s="679"/>
      <c r="JDN1" s="679"/>
      <c r="JDO1" s="679"/>
      <c r="JDP1" s="679"/>
      <c r="JDQ1" s="679"/>
      <c r="JDR1" s="679"/>
      <c r="JDS1" s="679"/>
      <c r="JDT1" s="679"/>
      <c r="JDU1" s="679"/>
      <c r="JDV1" s="679"/>
      <c r="JDW1" s="679"/>
      <c r="JDX1" s="679"/>
      <c r="JDY1" s="679"/>
      <c r="JDZ1" s="679"/>
      <c r="JEA1" s="679"/>
      <c r="JEB1" s="679"/>
      <c r="JEC1" s="679"/>
      <c r="JED1" s="679"/>
      <c r="JEE1" s="679"/>
      <c r="JEF1" s="679"/>
      <c r="JEG1" s="679"/>
      <c r="JEH1" s="679"/>
      <c r="JEI1" s="679"/>
      <c r="JEJ1" s="679"/>
      <c r="JEK1" s="679"/>
      <c r="JEL1" s="679"/>
      <c r="JEM1" s="679"/>
      <c r="JEN1" s="679"/>
      <c r="JEO1" s="679"/>
      <c r="JEP1" s="679"/>
      <c r="JEQ1" s="679"/>
      <c r="JER1" s="679"/>
      <c r="JES1" s="679"/>
      <c r="JET1" s="679"/>
      <c r="JEU1" s="679"/>
      <c r="JEV1" s="679"/>
      <c r="JEW1" s="679"/>
      <c r="JEX1" s="679"/>
      <c r="JEY1" s="679"/>
      <c r="JEZ1" s="679"/>
      <c r="JFA1" s="679"/>
      <c r="JFB1" s="679"/>
      <c r="JFC1" s="679"/>
      <c r="JFD1" s="679"/>
      <c r="JFE1" s="679"/>
      <c r="JFF1" s="679"/>
      <c r="JFG1" s="679"/>
      <c r="JFH1" s="679"/>
      <c r="JFI1" s="679"/>
      <c r="JFJ1" s="679"/>
      <c r="JFK1" s="679"/>
      <c r="JFL1" s="679"/>
      <c r="JFM1" s="679"/>
      <c r="JFN1" s="679"/>
      <c r="JFO1" s="679"/>
      <c r="JFP1" s="679"/>
      <c r="JFQ1" s="679"/>
      <c r="JFR1" s="679"/>
      <c r="JFS1" s="679"/>
      <c r="JFT1" s="679"/>
      <c r="JFU1" s="679"/>
      <c r="JFV1" s="679"/>
      <c r="JFW1" s="679"/>
      <c r="JFX1" s="679"/>
      <c r="JFY1" s="679"/>
      <c r="JFZ1" s="679"/>
      <c r="JGA1" s="679"/>
      <c r="JGB1" s="679"/>
      <c r="JGC1" s="679"/>
      <c r="JGD1" s="679"/>
      <c r="JGE1" s="679"/>
      <c r="JGF1" s="679"/>
      <c r="JGG1" s="679"/>
      <c r="JGH1" s="679"/>
      <c r="JGI1" s="679"/>
      <c r="JGJ1" s="679"/>
      <c r="JGK1" s="679"/>
      <c r="JGL1" s="679"/>
      <c r="JGM1" s="679"/>
      <c r="JGN1" s="679"/>
      <c r="JGO1" s="679"/>
      <c r="JGP1" s="679"/>
      <c r="JGQ1" s="679"/>
      <c r="JGR1" s="679"/>
      <c r="JGS1" s="679"/>
      <c r="JGT1" s="679"/>
      <c r="JGU1" s="679"/>
      <c r="JGV1" s="679"/>
      <c r="JGW1" s="679"/>
      <c r="JGX1" s="679"/>
      <c r="JGY1" s="679"/>
      <c r="JGZ1" s="679"/>
      <c r="JHA1" s="679"/>
      <c r="JHB1" s="679"/>
      <c r="JHC1" s="679"/>
      <c r="JHD1" s="679"/>
      <c r="JHE1" s="679"/>
      <c r="JHF1" s="679"/>
      <c r="JHG1" s="679"/>
      <c r="JHH1" s="679"/>
      <c r="JHI1" s="679"/>
      <c r="JHJ1" s="679"/>
      <c r="JHK1" s="679"/>
      <c r="JHL1" s="679"/>
      <c r="JHM1" s="679"/>
      <c r="JHN1" s="679"/>
      <c r="JHO1" s="679"/>
      <c r="JHP1" s="679"/>
      <c r="JHQ1" s="679"/>
      <c r="JHR1" s="679"/>
      <c r="JHS1" s="679"/>
      <c r="JHT1" s="679"/>
      <c r="JHU1" s="679"/>
      <c r="JHV1" s="679"/>
      <c r="JHW1" s="679"/>
      <c r="JHX1" s="679"/>
      <c r="JHY1" s="679"/>
      <c r="JHZ1" s="679"/>
      <c r="JIA1" s="679"/>
      <c r="JIB1" s="679"/>
      <c r="JIC1" s="679"/>
      <c r="JID1" s="679"/>
      <c r="JIE1" s="679"/>
      <c r="JIF1" s="679"/>
      <c r="JIG1" s="679"/>
      <c r="JIH1" s="679"/>
      <c r="JII1" s="679"/>
      <c r="JIJ1" s="679"/>
      <c r="JIK1" s="679"/>
      <c r="JIL1" s="679"/>
      <c r="JIM1" s="679"/>
      <c r="JIN1" s="679"/>
      <c r="JIO1" s="679"/>
      <c r="JIP1" s="679"/>
      <c r="JIQ1" s="679"/>
      <c r="JIR1" s="679"/>
      <c r="JIS1" s="679"/>
      <c r="JIT1" s="679"/>
      <c r="JIU1" s="679"/>
      <c r="JIV1" s="679"/>
      <c r="JIW1" s="679"/>
      <c r="JIX1" s="679"/>
      <c r="JIY1" s="679"/>
      <c r="JIZ1" s="679"/>
      <c r="JJA1" s="679"/>
      <c r="JJB1" s="679"/>
      <c r="JJC1" s="679"/>
      <c r="JJD1" s="679"/>
      <c r="JJE1" s="679"/>
      <c r="JJF1" s="679"/>
      <c r="JJG1" s="679"/>
      <c r="JJH1" s="679"/>
      <c r="JJI1" s="679"/>
      <c r="JJJ1" s="679"/>
      <c r="JJK1" s="679"/>
      <c r="JJL1" s="679"/>
      <c r="JJM1" s="679"/>
      <c r="JJN1" s="679"/>
      <c r="JJO1" s="679"/>
      <c r="JJP1" s="679"/>
      <c r="JJQ1" s="679"/>
      <c r="JJR1" s="679"/>
      <c r="JJS1" s="679"/>
      <c r="JJT1" s="679"/>
      <c r="JJU1" s="679"/>
      <c r="JJV1" s="679"/>
      <c r="JJW1" s="679"/>
      <c r="JJX1" s="679"/>
      <c r="JJY1" s="679"/>
      <c r="JJZ1" s="679"/>
      <c r="JKA1" s="679"/>
      <c r="JKB1" s="679"/>
      <c r="JKC1" s="679"/>
      <c r="JKD1" s="679"/>
      <c r="JKE1" s="679"/>
      <c r="JKF1" s="679"/>
      <c r="JKG1" s="679"/>
      <c r="JKH1" s="679"/>
      <c r="JKI1" s="679"/>
      <c r="JKJ1" s="679"/>
      <c r="JKK1" s="679"/>
      <c r="JKL1" s="679"/>
      <c r="JKM1" s="679"/>
      <c r="JKN1" s="679"/>
      <c r="JKO1" s="679"/>
      <c r="JKP1" s="679"/>
      <c r="JKQ1" s="679"/>
      <c r="JKR1" s="679"/>
      <c r="JKS1" s="679"/>
      <c r="JKT1" s="679"/>
      <c r="JKU1" s="679"/>
      <c r="JKV1" s="679"/>
      <c r="JKW1" s="679"/>
      <c r="JKX1" s="679"/>
      <c r="JKY1" s="679"/>
      <c r="JKZ1" s="679"/>
      <c r="JLA1" s="679"/>
      <c r="JLB1" s="679"/>
      <c r="JLC1" s="679"/>
      <c r="JLD1" s="679"/>
      <c r="JLE1" s="679"/>
      <c r="JLF1" s="679"/>
      <c r="JLG1" s="679"/>
      <c r="JLH1" s="679"/>
      <c r="JLI1" s="679"/>
      <c r="JLJ1" s="679"/>
      <c r="JLK1" s="679"/>
      <c r="JLL1" s="679"/>
      <c r="JLM1" s="679"/>
      <c r="JLN1" s="679"/>
      <c r="JLO1" s="679"/>
      <c r="JLP1" s="679"/>
      <c r="JLQ1" s="679"/>
      <c r="JLR1" s="679"/>
      <c r="JLS1" s="679"/>
      <c r="JLT1" s="679"/>
      <c r="JLU1" s="679"/>
      <c r="JLV1" s="679"/>
      <c r="JLW1" s="679"/>
      <c r="JLX1" s="679"/>
      <c r="JLY1" s="679"/>
      <c r="JLZ1" s="679"/>
      <c r="JMA1" s="679"/>
      <c r="JMB1" s="679"/>
      <c r="JMC1" s="679"/>
      <c r="JMD1" s="679"/>
      <c r="JME1" s="679"/>
      <c r="JMF1" s="679"/>
      <c r="JMG1" s="679"/>
      <c r="JMH1" s="679"/>
      <c r="JMI1" s="679"/>
      <c r="JMJ1" s="679"/>
      <c r="JMK1" s="679"/>
      <c r="JML1" s="679"/>
      <c r="JMM1" s="679"/>
      <c r="JMN1" s="679"/>
      <c r="JMO1" s="679"/>
      <c r="JMP1" s="679"/>
      <c r="JMQ1" s="679"/>
      <c r="JMR1" s="679"/>
      <c r="JMS1" s="679"/>
      <c r="JMT1" s="679"/>
      <c r="JMU1" s="679"/>
      <c r="JMV1" s="679"/>
      <c r="JMW1" s="679"/>
      <c r="JMX1" s="679"/>
      <c r="JMY1" s="679"/>
      <c r="JMZ1" s="679"/>
      <c r="JNA1" s="679"/>
      <c r="JNB1" s="679"/>
      <c r="JNC1" s="679"/>
      <c r="JND1" s="679"/>
      <c r="JNE1" s="679"/>
      <c r="JNF1" s="679"/>
      <c r="JNG1" s="679"/>
      <c r="JNH1" s="679"/>
      <c r="JNI1" s="679"/>
      <c r="JNJ1" s="679"/>
      <c r="JNK1" s="679"/>
      <c r="JNL1" s="679"/>
      <c r="JNM1" s="679"/>
      <c r="JNN1" s="679"/>
      <c r="JNO1" s="679"/>
      <c r="JNP1" s="679"/>
      <c r="JNQ1" s="679"/>
      <c r="JNR1" s="679"/>
      <c r="JNS1" s="679"/>
      <c r="JNT1" s="679"/>
      <c r="JNU1" s="679"/>
      <c r="JNV1" s="679"/>
      <c r="JNW1" s="679"/>
      <c r="JNX1" s="679"/>
      <c r="JNY1" s="679"/>
      <c r="JNZ1" s="679"/>
      <c r="JOA1" s="679"/>
      <c r="JOB1" s="679"/>
      <c r="JOC1" s="679"/>
      <c r="JOD1" s="679"/>
      <c r="JOE1" s="679"/>
      <c r="JOF1" s="679"/>
      <c r="JOG1" s="679"/>
      <c r="JOH1" s="679"/>
      <c r="JOI1" s="679"/>
      <c r="JOJ1" s="679"/>
      <c r="JOK1" s="679"/>
      <c r="JOL1" s="679"/>
      <c r="JOM1" s="679"/>
      <c r="JON1" s="679"/>
      <c r="JOO1" s="679"/>
      <c r="JOP1" s="679"/>
      <c r="JOQ1" s="679"/>
      <c r="JOR1" s="679"/>
      <c r="JOS1" s="679"/>
      <c r="JOT1" s="679"/>
      <c r="JOU1" s="679"/>
      <c r="JOV1" s="679"/>
      <c r="JOW1" s="679"/>
      <c r="JOX1" s="679"/>
      <c r="JOY1" s="679"/>
      <c r="JOZ1" s="679"/>
      <c r="JPA1" s="679"/>
      <c r="JPB1" s="679"/>
      <c r="JPC1" s="679"/>
      <c r="JPD1" s="679"/>
      <c r="JPE1" s="679"/>
      <c r="JPF1" s="679"/>
      <c r="JPG1" s="679"/>
      <c r="JPH1" s="679"/>
      <c r="JPI1" s="679"/>
      <c r="JPJ1" s="679"/>
      <c r="JPK1" s="679"/>
      <c r="JPL1" s="679"/>
      <c r="JPM1" s="679"/>
      <c r="JPN1" s="679"/>
      <c r="JPO1" s="679"/>
      <c r="JPP1" s="679"/>
      <c r="JPQ1" s="679"/>
      <c r="JPR1" s="679"/>
      <c r="JPS1" s="679"/>
      <c r="JPT1" s="679"/>
      <c r="JPU1" s="679"/>
      <c r="JPV1" s="679"/>
      <c r="JPW1" s="679"/>
      <c r="JPX1" s="679"/>
      <c r="JPY1" s="679"/>
      <c r="JPZ1" s="679"/>
      <c r="JQA1" s="679"/>
      <c r="JQB1" s="679"/>
      <c r="JQC1" s="679"/>
      <c r="JQD1" s="679"/>
      <c r="JQE1" s="679"/>
      <c r="JQF1" s="679"/>
      <c r="JQG1" s="679"/>
      <c r="JQH1" s="679"/>
      <c r="JQI1" s="679"/>
      <c r="JQJ1" s="679"/>
      <c r="JQK1" s="679"/>
      <c r="JQL1" s="679"/>
      <c r="JQM1" s="679"/>
      <c r="JQN1" s="679"/>
      <c r="JQO1" s="679"/>
      <c r="JQP1" s="679"/>
      <c r="JQQ1" s="679"/>
      <c r="JQR1" s="679"/>
      <c r="JQS1" s="679"/>
      <c r="JQT1" s="679"/>
      <c r="JQU1" s="679"/>
      <c r="JQV1" s="679"/>
      <c r="JQW1" s="679"/>
      <c r="JQX1" s="679"/>
      <c r="JQY1" s="679"/>
      <c r="JQZ1" s="679"/>
      <c r="JRA1" s="679"/>
      <c r="JRB1" s="679"/>
      <c r="JRC1" s="679"/>
      <c r="JRD1" s="679"/>
      <c r="JRE1" s="679"/>
      <c r="JRF1" s="679"/>
      <c r="JRG1" s="679"/>
      <c r="JRH1" s="679"/>
      <c r="JRI1" s="679"/>
      <c r="JRJ1" s="679"/>
      <c r="JRK1" s="679"/>
      <c r="JRL1" s="679"/>
      <c r="JRM1" s="679"/>
      <c r="JRN1" s="679"/>
      <c r="JRO1" s="679"/>
      <c r="JRP1" s="679"/>
      <c r="JRQ1" s="679"/>
      <c r="JRR1" s="679"/>
      <c r="JRS1" s="679"/>
      <c r="JRT1" s="679"/>
      <c r="JRU1" s="679"/>
      <c r="JRV1" s="679"/>
      <c r="JRW1" s="679"/>
      <c r="JRX1" s="679"/>
      <c r="JRY1" s="679"/>
      <c r="JRZ1" s="679"/>
      <c r="JSA1" s="679"/>
      <c r="JSB1" s="679"/>
      <c r="JSC1" s="679"/>
      <c r="JSD1" s="679"/>
      <c r="JSE1" s="679"/>
      <c r="JSF1" s="679"/>
      <c r="JSG1" s="679"/>
      <c r="JSH1" s="679"/>
      <c r="JSI1" s="679"/>
      <c r="JSJ1" s="679"/>
      <c r="JSK1" s="679"/>
      <c r="JSL1" s="679"/>
      <c r="JSM1" s="679"/>
      <c r="JSN1" s="679"/>
      <c r="JSO1" s="679"/>
      <c r="JSP1" s="679"/>
      <c r="JSQ1" s="679"/>
      <c r="JSR1" s="679"/>
      <c r="JSS1" s="679"/>
      <c r="JST1" s="679"/>
      <c r="JSU1" s="679"/>
      <c r="JSV1" s="679"/>
      <c r="JSW1" s="679"/>
      <c r="JSX1" s="679"/>
      <c r="JSY1" s="679"/>
      <c r="JSZ1" s="679"/>
      <c r="JTA1" s="679"/>
      <c r="JTB1" s="679"/>
      <c r="JTC1" s="679"/>
      <c r="JTD1" s="679"/>
      <c r="JTE1" s="679"/>
      <c r="JTF1" s="679"/>
      <c r="JTG1" s="679"/>
      <c r="JTH1" s="679"/>
      <c r="JTI1" s="679"/>
      <c r="JTJ1" s="679"/>
      <c r="JTK1" s="679"/>
      <c r="JTL1" s="679"/>
      <c r="JTM1" s="679"/>
      <c r="JTN1" s="679"/>
      <c r="JTO1" s="679"/>
      <c r="JTP1" s="679"/>
      <c r="JTQ1" s="679"/>
      <c r="JTR1" s="679"/>
      <c r="JTS1" s="679"/>
      <c r="JTT1" s="679"/>
      <c r="JTU1" s="679"/>
      <c r="JTV1" s="679"/>
      <c r="JTW1" s="679"/>
      <c r="JTX1" s="679"/>
      <c r="JTY1" s="679"/>
      <c r="JTZ1" s="679"/>
      <c r="JUA1" s="679"/>
      <c r="JUB1" s="679"/>
      <c r="JUC1" s="679"/>
      <c r="JUD1" s="679"/>
      <c r="JUE1" s="679"/>
      <c r="JUF1" s="679"/>
      <c r="JUG1" s="679"/>
      <c r="JUH1" s="679"/>
      <c r="JUI1" s="679"/>
      <c r="JUJ1" s="679"/>
      <c r="JUK1" s="679"/>
      <c r="JUL1" s="679"/>
      <c r="JUM1" s="679"/>
      <c r="JUN1" s="679"/>
      <c r="JUO1" s="679"/>
      <c r="JUP1" s="679"/>
      <c r="JUQ1" s="679"/>
      <c r="JUR1" s="679"/>
      <c r="JUS1" s="679"/>
      <c r="JUT1" s="679"/>
      <c r="JUU1" s="679"/>
      <c r="JUV1" s="679"/>
      <c r="JUW1" s="679"/>
      <c r="JUX1" s="679"/>
      <c r="JUY1" s="679"/>
      <c r="JUZ1" s="679"/>
      <c r="JVA1" s="679"/>
      <c r="JVB1" s="679"/>
      <c r="JVC1" s="679"/>
      <c r="JVD1" s="679"/>
      <c r="JVE1" s="679"/>
      <c r="JVF1" s="679"/>
      <c r="JVG1" s="679"/>
      <c r="JVH1" s="679"/>
      <c r="JVI1" s="679"/>
      <c r="JVJ1" s="679"/>
      <c r="JVK1" s="679"/>
      <c r="JVL1" s="679"/>
      <c r="JVM1" s="679"/>
      <c r="JVN1" s="679"/>
      <c r="JVO1" s="679"/>
      <c r="JVP1" s="679"/>
      <c r="JVQ1" s="679"/>
      <c r="JVR1" s="679"/>
      <c r="JVS1" s="679"/>
      <c r="JVT1" s="679"/>
      <c r="JVU1" s="679"/>
      <c r="JVV1" s="679"/>
      <c r="JVW1" s="679"/>
      <c r="JVX1" s="679"/>
      <c r="JVY1" s="679"/>
      <c r="JVZ1" s="679"/>
      <c r="JWA1" s="679"/>
      <c r="JWB1" s="679"/>
      <c r="JWC1" s="679"/>
      <c r="JWD1" s="679"/>
      <c r="JWE1" s="679"/>
      <c r="JWF1" s="679"/>
      <c r="JWG1" s="679"/>
      <c r="JWH1" s="679"/>
      <c r="JWI1" s="679"/>
      <c r="JWJ1" s="679"/>
      <c r="JWK1" s="679"/>
      <c r="JWL1" s="679"/>
      <c r="JWM1" s="679"/>
      <c r="JWN1" s="679"/>
      <c r="JWO1" s="679"/>
      <c r="JWP1" s="679"/>
      <c r="JWQ1" s="679"/>
      <c r="JWR1" s="679"/>
      <c r="JWS1" s="679"/>
      <c r="JWT1" s="679"/>
      <c r="JWU1" s="679"/>
      <c r="JWV1" s="679"/>
      <c r="JWW1" s="679"/>
      <c r="JWX1" s="679"/>
      <c r="JWY1" s="679"/>
      <c r="JWZ1" s="679"/>
      <c r="JXA1" s="679"/>
      <c r="JXB1" s="679"/>
      <c r="JXC1" s="679"/>
      <c r="JXD1" s="679"/>
      <c r="JXE1" s="679"/>
      <c r="JXF1" s="679"/>
      <c r="JXG1" s="679"/>
      <c r="JXH1" s="679"/>
      <c r="JXI1" s="679"/>
      <c r="JXJ1" s="679"/>
      <c r="JXK1" s="679"/>
      <c r="JXL1" s="679"/>
      <c r="JXM1" s="679"/>
      <c r="JXN1" s="679"/>
      <c r="JXO1" s="679"/>
      <c r="JXP1" s="679"/>
      <c r="JXQ1" s="679"/>
      <c r="JXR1" s="679"/>
      <c r="JXS1" s="679"/>
      <c r="JXT1" s="679"/>
      <c r="JXU1" s="679"/>
      <c r="JXV1" s="679"/>
      <c r="JXW1" s="679"/>
      <c r="JXX1" s="679"/>
      <c r="JXY1" s="679"/>
      <c r="JXZ1" s="679"/>
      <c r="JYA1" s="679"/>
      <c r="JYB1" s="679"/>
      <c r="JYC1" s="679"/>
      <c r="JYD1" s="679"/>
      <c r="JYE1" s="679"/>
      <c r="JYF1" s="679"/>
      <c r="JYG1" s="679"/>
      <c r="JYH1" s="679"/>
      <c r="JYI1" s="679"/>
      <c r="JYJ1" s="679"/>
      <c r="JYK1" s="679"/>
      <c r="JYL1" s="679"/>
      <c r="JYM1" s="679"/>
      <c r="JYN1" s="679"/>
      <c r="JYO1" s="679"/>
      <c r="JYP1" s="679"/>
      <c r="JYQ1" s="679"/>
      <c r="JYR1" s="679"/>
      <c r="JYS1" s="679"/>
      <c r="JYT1" s="679"/>
      <c r="JYU1" s="679"/>
      <c r="JYV1" s="679"/>
      <c r="JYW1" s="679"/>
      <c r="JYX1" s="679"/>
      <c r="JYY1" s="679"/>
      <c r="JYZ1" s="679"/>
      <c r="JZA1" s="679"/>
      <c r="JZB1" s="679"/>
      <c r="JZC1" s="679"/>
      <c r="JZD1" s="679"/>
      <c r="JZE1" s="679"/>
      <c r="JZF1" s="679"/>
      <c r="JZG1" s="679"/>
      <c r="JZH1" s="679"/>
      <c r="JZI1" s="679"/>
      <c r="JZJ1" s="679"/>
      <c r="JZK1" s="679"/>
      <c r="JZL1" s="679"/>
      <c r="JZM1" s="679"/>
      <c r="JZN1" s="679"/>
      <c r="JZO1" s="679"/>
      <c r="JZP1" s="679"/>
      <c r="JZQ1" s="679"/>
      <c r="JZR1" s="679"/>
      <c r="JZS1" s="679"/>
      <c r="JZT1" s="679"/>
      <c r="JZU1" s="679"/>
      <c r="JZV1" s="679"/>
      <c r="JZW1" s="679"/>
      <c r="JZX1" s="679"/>
      <c r="JZY1" s="679"/>
      <c r="JZZ1" s="679"/>
      <c r="KAA1" s="679"/>
      <c r="KAB1" s="679"/>
      <c r="KAC1" s="679"/>
      <c r="KAD1" s="679"/>
      <c r="KAE1" s="679"/>
      <c r="KAF1" s="679"/>
      <c r="KAG1" s="679"/>
      <c r="KAH1" s="679"/>
      <c r="KAI1" s="679"/>
      <c r="KAJ1" s="679"/>
      <c r="KAK1" s="679"/>
      <c r="KAL1" s="679"/>
      <c r="KAM1" s="679"/>
      <c r="KAN1" s="679"/>
      <c r="KAO1" s="679"/>
      <c r="KAP1" s="679"/>
      <c r="KAQ1" s="679"/>
      <c r="KAR1" s="679"/>
      <c r="KAS1" s="679"/>
      <c r="KAT1" s="679"/>
      <c r="KAU1" s="679"/>
      <c r="KAV1" s="679"/>
      <c r="KAW1" s="679"/>
      <c r="KAX1" s="679"/>
      <c r="KAY1" s="679"/>
      <c r="KAZ1" s="679"/>
      <c r="KBA1" s="679"/>
      <c r="KBB1" s="679"/>
      <c r="KBC1" s="679"/>
      <c r="KBD1" s="679"/>
      <c r="KBE1" s="679"/>
      <c r="KBF1" s="679"/>
      <c r="KBG1" s="679"/>
      <c r="KBH1" s="679"/>
      <c r="KBI1" s="679"/>
      <c r="KBJ1" s="679"/>
      <c r="KBK1" s="679"/>
      <c r="KBL1" s="679"/>
      <c r="KBM1" s="679"/>
      <c r="KBN1" s="679"/>
      <c r="KBO1" s="679"/>
      <c r="KBP1" s="679"/>
      <c r="KBQ1" s="679"/>
      <c r="KBR1" s="679"/>
      <c r="KBS1" s="679"/>
      <c r="KBT1" s="679"/>
      <c r="KBU1" s="679"/>
      <c r="KBV1" s="679"/>
      <c r="KBW1" s="679"/>
      <c r="KBX1" s="679"/>
      <c r="KBY1" s="679"/>
      <c r="KBZ1" s="679"/>
      <c r="KCA1" s="679"/>
      <c r="KCB1" s="679"/>
      <c r="KCC1" s="679"/>
      <c r="KCD1" s="679"/>
      <c r="KCE1" s="679"/>
      <c r="KCF1" s="679"/>
      <c r="KCG1" s="679"/>
      <c r="KCH1" s="679"/>
      <c r="KCI1" s="679"/>
      <c r="KCJ1" s="679"/>
      <c r="KCK1" s="679"/>
      <c r="KCL1" s="679"/>
      <c r="KCM1" s="679"/>
      <c r="KCN1" s="679"/>
      <c r="KCO1" s="679"/>
      <c r="KCP1" s="679"/>
      <c r="KCQ1" s="679"/>
      <c r="KCR1" s="679"/>
      <c r="KCS1" s="679"/>
      <c r="KCT1" s="679"/>
      <c r="KCU1" s="679"/>
      <c r="KCV1" s="679"/>
      <c r="KCW1" s="679"/>
      <c r="KCX1" s="679"/>
      <c r="KCY1" s="679"/>
      <c r="KCZ1" s="679"/>
      <c r="KDA1" s="679"/>
      <c r="KDB1" s="679"/>
      <c r="KDC1" s="679"/>
      <c r="KDD1" s="679"/>
      <c r="KDE1" s="679"/>
      <c r="KDF1" s="679"/>
      <c r="KDG1" s="679"/>
      <c r="KDH1" s="679"/>
      <c r="KDI1" s="679"/>
      <c r="KDJ1" s="679"/>
      <c r="KDK1" s="679"/>
      <c r="KDL1" s="679"/>
      <c r="KDM1" s="679"/>
      <c r="KDN1" s="679"/>
      <c r="KDO1" s="679"/>
      <c r="KDP1" s="679"/>
      <c r="KDQ1" s="679"/>
      <c r="KDR1" s="679"/>
      <c r="KDS1" s="679"/>
      <c r="KDT1" s="679"/>
      <c r="KDU1" s="679"/>
      <c r="KDV1" s="679"/>
      <c r="KDW1" s="679"/>
      <c r="KDX1" s="679"/>
      <c r="KDY1" s="679"/>
      <c r="KDZ1" s="679"/>
      <c r="KEA1" s="679"/>
      <c r="KEB1" s="679"/>
      <c r="KEC1" s="679"/>
      <c r="KED1" s="679"/>
      <c r="KEE1" s="679"/>
      <c r="KEF1" s="679"/>
      <c r="KEG1" s="679"/>
      <c r="KEH1" s="679"/>
      <c r="KEI1" s="679"/>
      <c r="KEJ1" s="679"/>
      <c r="KEK1" s="679"/>
      <c r="KEL1" s="679"/>
      <c r="KEM1" s="679"/>
      <c r="KEN1" s="679"/>
      <c r="KEO1" s="679"/>
      <c r="KEP1" s="679"/>
      <c r="KEQ1" s="679"/>
      <c r="KER1" s="679"/>
      <c r="KES1" s="679"/>
      <c r="KET1" s="679"/>
      <c r="KEU1" s="679"/>
      <c r="KEV1" s="679"/>
      <c r="KEW1" s="679"/>
      <c r="KEX1" s="679"/>
      <c r="KEY1" s="679"/>
      <c r="KEZ1" s="679"/>
      <c r="KFA1" s="679"/>
      <c r="KFB1" s="679"/>
      <c r="KFC1" s="679"/>
      <c r="KFD1" s="679"/>
      <c r="KFE1" s="679"/>
      <c r="KFF1" s="679"/>
      <c r="KFG1" s="679"/>
      <c r="KFH1" s="679"/>
      <c r="KFI1" s="679"/>
      <c r="KFJ1" s="679"/>
      <c r="KFK1" s="679"/>
      <c r="KFL1" s="679"/>
      <c r="KFM1" s="679"/>
      <c r="KFN1" s="679"/>
      <c r="KFO1" s="679"/>
      <c r="KFP1" s="679"/>
      <c r="KFQ1" s="679"/>
      <c r="KFR1" s="679"/>
      <c r="KFS1" s="679"/>
      <c r="KFT1" s="679"/>
      <c r="KFU1" s="679"/>
      <c r="KFV1" s="679"/>
      <c r="KFW1" s="679"/>
      <c r="KFX1" s="679"/>
      <c r="KFY1" s="679"/>
      <c r="KFZ1" s="679"/>
      <c r="KGA1" s="679"/>
      <c r="KGB1" s="679"/>
      <c r="KGC1" s="679"/>
      <c r="KGD1" s="679"/>
      <c r="KGE1" s="679"/>
      <c r="KGF1" s="679"/>
      <c r="KGG1" s="679"/>
      <c r="KGH1" s="679"/>
      <c r="KGI1" s="679"/>
      <c r="KGJ1" s="679"/>
      <c r="KGK1" s="679"/>
      <c r="KGL1" s="679"/>
      <c r="KGM1" s="679"/>
      <c r="KGN1" s="679"/>
      <c r="KGO1" s="679"/>
      <c r="KGP1" s="679"/>
      <c r="KGQ1" s="679"/>
      <c r="KGR1" s="679"/>
      <c r="KGS1" s="679"/>
      <c r="KGT1" s="679"/>
      <c r="KGU1" s="679"/>
      <c r="KGV1" s="679"/>
      <c r="KGW1" s="679"/>
      <c r="KGX1" s="679"/>
      <c r="KGY1" s="679"/>
      <c r="KGZ1" s="679"/>
      <c r="KHA1" s="679"/>
      <c r="KHB1" s="679"/>
      <c r="KHC1" s="679"/>
      <c r="KHD1" s="679"/>
      <c r="KHE1" s="679"/>
      <c r="KHF1" s="679"/>
      <c r="KHG1" s="679"/>
      <c r="KHH1" s="679"/>
      <c r="KHI1" s="679"/>
      <c r="KHJ1" s="679"/>
      <c r="KHK1" s="679"/>
      <c r="KHL1" s="679"/>
      <c r="KHM1" s="679"/>
      <c r="KHN1" s="679"/>
      <c r="KHO1" s="679"/>
      <c r="KHP1" s="679"/>
      <c r="KHQ1" s="679"/>
      <c r="KHR1" s="679"/>
      <c r="KHS1" s="679"/>
      <c r="KHT1" s="679"/>
      <c r="KHU1" s="679"/>
      <c r="KHV1" s="679"/>
      <c r="KHW1" s="679"/>
      <c r="KHX1" s="679"/>
      <c r="KHY1" s="679"/>
      <c r="KHZ1" s="679"/>
      <c r="KIA1" s="679"/>
      <c r="KIB1" s="679"/>
      <c r="KIC1" s="679"/>
      <c r="KID1" s="679"/>
      <c r="KIE1" s="679"/>
      <c r="KIF1" s="679"/>
      <c r="KIG1" s="679"/>
      <c r="KIH1" s="679"/>
      <c r="KII1" s="679"/>
      <c r="KIJ1" s="679"/>
      <c r="KIK1" s="679"/>
      <c r="KIL1" s="679"/>
      <c r="KIM1" s="679"/>
      <c r="KIN1" s="679"/>
      <c r="KIO1" s="679"/>
      <c r="KIP1" s="679"/>
      <c r="KIQ1" s="679"/>
      <c r="KIR1" s="679"/>
      <c r="KIS1" s="679"/>
      <c r="KIT1" s="679"/>
      <c r="KIU1" s="679"/>
      <c r="KIV1" s="679"/>
      <c r="KIW1" s="679"/>
      <c r="KIX1" s="679"/>
      <c r="KIY1" s="679"/>
      <c r="KIZ1" s="679"/>
      <c r="KJA1" s="679"/>
      <c r="KJB1" s="679"/>
      <c r="KJC1" s="679"/>
      <c r="KJD1" s="679"/>
      <c r="KJE1" s="679"/>
      <c r="KJF1" s="679"/>
      <c r="KJG1" s="679"/>
      <c r="KJH1" s="679"/>
      <c r="KJI1" s="679"/>
      <c r="KJJ1" s="679"/>
      <c r="KJK1" s="679"/>
      <c r="KJL1" s="679"/>
      <c r="KJM1" s="679"/>
      <c r="KJN1" s="679"/>
      <c r="KJO1" s="679"/>
      <c r="KJP1" s="679"/>
      <c r="KJQ1" s="679"/>
      <c r="KJR1" s="679"/>
      <c r="KJS1" s="679"/>
      <c r="KJT1" s="679"/>
      <c r="KJU1" s="679"/>
      <c r="KJV1" s="679"/>
      <c r="KJW1" s="679"/>
      <c r="KJX1" s="679"/>
      <c r="KJY1" s="679"/>
      <c r="KJZ1" s="679"/>
      <c r="KKA1" s="679"/>
      <c r="KKB1" s="679"/>
      <c r="KKC1" s="679"/>
      <c r="KKD1" s="679"/>
      <c r="KKE1" s="679"/>
      <c r="KKF1" s="679"/>
      <c r="KKG1" s="679"/>
      <c r="KKH1" s="679"/>
      <c r="KKI1" s="679"/>
      <c r="KKJ1" s="679"/>
      <c r="KKK1" s="679"/>
      <c r="KKL1" s="679"/>
      <c r="KKM1" s="679"/>
      <c r="KKN1" s="679"/>
      <c r="KKO1" s="679"/>
      <c r="KKP1" s="679"/>
      <c r="KKQ1" s="679"/>
      <c r="KKR1" s="679"/>
      <c r="KKS1" s="679"/>
      <c r="KKT1" s="679"/>
      <c r="KKU1" s="679"/>
      <c r="KKV1" s="679"/>
      <c r="KKW1" s="679"/>
      <c r="KKX1" s="679"/>
      <c r="KKY1" s="679"/>
      <c r="KKZ1" s="679"/>
      <c r="KLA1" s="679"/>
      <c r="KLB1" s="679"/>
      <c r="KLC1" s="679"/>
      <c r="KLD1" s="679"/>
      <c r="KLE1" s="679"/>
      <c r="KLF1" s="679"/>
      <c r="KLG1" s="679"/>
      <c r="KLH1" s="679"/>
      <c r="KLI1" s="679"/>
      <c r="KLJ1" s="679"/>
      <c r="KLK1" s="679"/>
      <c r="KLL1" s="679"/>
      <c r="KLM1" s="679"/>
      <c r="KLN1" s="679"/>
      <c r="KLO1" s="679"/>
      <c r="KLP1" s="679"/>
      <c r="KLQ1" s="679"/>
      <c r="KLR1" s="679"/>
      <c r="KLS1" s="679"/>
      <c r="KLT1" s="679"/>
      <c r="KLU1" s="679"/>
      <c r="KLV1" s="679"/>
      <c r="KLW1" s="679"/>
      <c r="KLX1" s="679"/>
      <c r="KLY1" s="679"/>
      <c r="KLZ1" s="679"/>
      <c r="KMA1" s="679"/>
      <c r="KMB1" s="679"/>
      <c r="KMC1" s="679"/>
      <c r="KMD1" s="679"/>
      <c r="KME1" s="679"/>
      <c r="KMF1" s="679"/>
      <c r="KMG1" s="679"/>
      <c r="KMH1" s="679"/>
      <c r="KMI1" s="679"/>
      <c r="KMJ1" s="679"/>
      <c r="KMK1" s="679"/>
      <c r="KML1" s="679"/>
      <c r="KMM1" s="679"/>
      <c r="KMN1" s="679"/>
      <c r="KMO1" s="679"/>
      <c r="KMP1" s="679"/>
      <c r="KMQ1" s="679"/>
      <c r="KMR1" s="679"/>
      <c r="KMS1" s="679"/>
      <c r="KMT1" s="679"/>
      <c r="KMU1" s="679"/>
      <c r="KMV1" s="679"/>
      <c r="KMW1" s="679"/>
      <c r="KMX1" s="679"/>
      <c r="KMY1" s="679"/>
      <c r="KMZ1" s="679"/>
      <c r="KNA1" s="679"/>
      <c r="KNB1" s="679"/>
      <c r="KNC1" s="679"/>
      <c r="KND1" s="679"/>
      <c r="KNE1" s="679"/>
      <c r="KNF1" s="679"/>
      <c r="KNG1" s="679"/>
      <c r="KNH1" s="679"/>
      <c r="KNI1" s="679"/>
      <c r="KNJ1" s="679"/>
      <c r="KNK1" s="679"/>
      <c r="KNL1" s="679"/>
      <c r="KNM1" s="679"/>
      <c r="KNN1" s="679"/>
      <c r="KNO1" s="679"/>
      <c r="KNP1" s="679"/>
      <c r="KNQ1" s="679"/>
      <c r="KNR1" s="679"/>
      <c r="KNS1" s="679"/>
      <c r="KNT1" s="679"/>
      <c r="KNU1" s="679"/>
      <c r="KNV1" s="679"/>
      <c r="KNW1" s="679"/>
      <c r="KNX1" s="679"/>
      <c r="KNY1" s="679"/>
      <c r="KNZ1" s="679"/>
      <c r="KOA1" s="679"/>
      <c r="KOB1" s="679"/>
      <c r="KOC1" s="679"/>
      <c r="KOD1" s="679"/>
      <c r="KOE1" s="679"/>
      <c r="KOF1" s="679"/>
      <c r="KOG1" s="679"/>
      <c r="KOH1" s="679"/>
      <c r="KOI1" s="679"/>
      <c r="KOJ1" s="679"/>
      <c r="KOK1" s="679"/>
      <c r="KOL1" s="679"/>
      <c r="KOM1" s="679"/>
      <c r="KON1" s="679"/>
      <c r="KOO1" s="679"/>
      <c r="KOP1" s="679"/>
      <c r="KOQ1" s="679"/>
      <c r="KOR1" s="679"/>
      <c r="KOS1" s="679"/>
      <c r="KOT1" s="679"/>
      <c r="KOU1" s="679"/>
      <c r="KOV1" s="679"/>
      <c r="KOW1" s="679"/>
      <c r="KOX1" s="679"/>
      <c r="KOY1" s="679"/>
      <c r="KOZ1" s="679"/>
      <c r="KPA1" s="679"/>
      <c r="KPB1" s="679"/>
      <c r="KPC1" s="679"/>
      <c r="KPD1" s="679"/>
      <c r="KPE1" s="679"/>
      <c r="KPF1" s="679"/>
      <c r="KPG1" s="679"/>
      <c r="KPH1" s="679"/>
      <c r="KPI1" s="679"/>
      <c r="KPJ1" s="679"/>
      <c r="KPK1" s="679"/>
      <c r="KPL1" s="679"/>
      <c r="KPM1" s="679"/>
      <c r="KPN1" s="679"/>
      <c r="KPO1" s="679"/>
      <c r="KPP1" s="679"/>
      <c r="KPQ1" s="679"/>
      <c r="KPR1" s="679"/>
      <c r="KPS1" s="679"/>
      <c r="KPT1" s="679"/>
      <c r="KPU1" s="679"/>
      <c r="KPV1" s="679"/>
      <c r="KPW1" s="679"/>
      <c r="KPX1" s="679"/>
      <c r="KPY1" s="679"/>
      <c r="KPZ1" s="679"/>
      <c r="KQA1" s="679"/>
      <c r="KQB1" s="679"/>
      <c r="KQC1" s="679"/>
      <c r="KQD1" s="679"/>
      <c r="KQE1" s="679"/>
      <c r="KQF1" s="679"/>
      <c r="KQG1" s="679"/>
      <c r="KQH1" s="679"/>
      <c r="KQI1" s="679"/>
      <c r="KQJ1" s="679"/>
      <c r="KQK1" s="679"/>
      <c r="KQL1" s="679"/>
      <c r="KQM1" s="679"/>
      <c r="KQN1" s="679"/>
      <c r="KQO1" s="679"/>
      <c r="KQP1" s="679"/>
      <c r="KQQ1" s="679"/>
      <c r="KQR1" s="679"/>
      <c r="KQS1" s="679"/>
      <c r="KQT1" s="679"/>
      <c r="KQU1" s="679"/>
      <c r="KQV1" s="679"/>
      <c r="KQW1" s="679"/>
      <c r="KQX1" s="679"/>
      <c r="KQY1" s="679"/>
      <c r="KQZ1" s="679"/>
      <c r="KRA1" s="679"/>
      <c r="KRB1" s="679"/>
      <c r="KRC1" s="679"/>
      <c r="KRD1" s="679"/>
      <c r="KRE1" s="679"/>
      <c r="KRF1" s="679"/>
      <c r="KRG1" s="679"/>
      <c r="KRH1" s="679"/>
      <c r="KRI1" s="679"/>
      <c r="KRJ1" s="679"/>
      <c r="KRK1" s="679"/>
      <c r="KRL1" s="679"/>
      <c r="KRM1" s="679"/>
      <c r="KRN1" s="679"/>
      <c r="KRO1" s="679"/>
      <c r="KRP1" s="679"/>
      <c r="KRQ1" s="679"/>
      <c r="KRR1" s="679"/>
      <c r="KRS1" s="679"/>
      <c r="KRT1" s="679"/>
      <c r="KRU1" s="679"/>
      <c r="KRV1" s="679"/>
      <c r="KRW1" s="679"/>
      <c r="KRX1" s="679"/>
      <c r="KRY1" s="679"/>
      <c r="KRZ1" s="679"/>
      <c r="KSA1" s="679"/>
      <c r="KSB1" s="679"/>
      <c r="KSC1" s="679"/>
      <c r="KSD1" s="679"/>
      <c r="KSE1" s="679"/>
      <c r="KSF1" s="679"/>
      <c r="KSG1" s="679"/>
      <c r="KSH1" s="679"/>
      <c r="KSI1" s="679"/>
      <c r="KSJ1" s="679"/>
      <c r="KSK1" s="679"/>
      <c r="KSL1" s="679"/>
      <c r="KSM1" s="679"/>
      <c r="KSN1" s="679"/>
      <c r="KSO1" s="679"/>
      <c r="KSP1" s="679"/>
      <c r="KSQ1" s="679"/>
      <c r="KSR1" s="679"/>
      <c r="KSS1" s="679"/>
      <c r="KST1" s="679"/>
      <c r="KSU1" s="679"/>
      <c r="KSV1" s="679"/>
      <c r="KSW1" s="679"/>
      <c r="KSX1" s="679"/>
      <c r="KSY1" s="679"/>
      <c r="KSZ1" s="679"/>
      <c r="KTA1" s="679"/>
      <c r="KTB1" s="679"/>
      <c r="KTC1" s="679"/>
      <c r="KTD1" s="679"/>
      <c r="KTE1" s="679"/>
      <c r="KTF1" s="679"/>
      <c r="KTG1" s="679"/>
      <c r="KTH1" s="679"/>
      <c r="KTI1" s="679"/>
      <c r="KTJ1" s="679"/>
      <c r="KTK1" s="679"/>
      <c r="KTL1" s="679"/>
      <c r="KTM1" s="679"/>
      <c r="KTN1" s="679"/>
      <c r="KTO1" s="679"/>
      <c r="KTP1" s="679"/>
      <c r="KTQ1" s="679"/>
      <c r="KTR1" s="679"/>
      <c r="KTS1" s="679"/>
      <c r="KTT1" s="679"/>
      <c r="KTU1" s="679"/>
      <c r="KTV1" s="679"/>
      <c r="KTW1" s="679"/>
      <c r="KTX1" s="679"/>
      <c r="KTY1" s="679"/>
      <c r="KTZ1" s="679"/>
      <c r="KUA1" s="679"/>
      <c r="KUB1" s="679"/>
      <c r="KUC1" s="679"/>
      <c r="KUD1" s="679"/>
      <c r="KUE1" s="679"/>
      <c r="KUF1" s="679"/>
      <c r="KUG1" s="679"/>
      <c r="KUH1" s="679"/>
      <c r="KUI1" s="679"/>
      <c r="KUJ1" s="679"/>
      <c r="KUK1" s="679"/>
      <c r="KUL1" s="679"/>
      <c r="KUM1" s="679"/>
      <c r="KUN1" s="679"/>
      <c r="KUO1" s="679"/>
      <c r="KUP1" s="679"/>
      <c r="KUQ1" s="679"/>
      <c r="KUR1" s="679"/>
      <c r="KUS1" s="679"/>
      <c r="KUT1" s="679"/>
      <c r="KUU1" s="679"/>
      <c r="KUV1" s="679"/>
      <c r="KUW1" s="679"/>
      <c r="KUX1" s="679"/>
      <c r="KUY1" s="679"/>
      <c r="KUZ1" s="679"/>
      <c r="KVA1" s="679"/>
      <c r="KVB1" s="679"/>
      <c r="KVC1" s="679"/>
      <c r="KVD1" s="679"/>
      <c r="KVE1" s="679"/>
      <c r="KVF1" s="679"/>
      <c r="KVG1" s="679"/>
      <c r="KVH1" s="679"/>
      <c r="KVI1" s="679"/>
      <c r="KVJ1" s="679"/>
      <c r="KVK1" s="679"/>
      <c r="KVL1" s="679"/>
      <c r="KVM1" s="679"/>
      <c r="KVN1" s="679"/>
      <c r="KVO1" s="679"/>
      <c r="KVP1" s="679"/>
      <c r="KVQ1" s="679"/>
      <c r="KVR1" s="679"/>
      <c r="KVS1" s="679"/>
      <c r="KVT1" s="679"/>
      <c r="KVU1" s="679"/>
      <c r="KVV1" s="679"/>
      <c r="KVW1" s="679"/>
      <c r="KVX1" s="679"/>
      <c r="KVY1" s="679"/>
      <c r="KVZ1" s="679"/>
      <c r="KWA1" s="679"/>
      <c r="KWB1" s="679"/>
      <c r="KWC1" s="679"/>
      <c r="KWD1" s="679"/>
      <c r="KWE1" s="679"/>
      <c r="KWF1" s="679"/>
      <c r="KWG1" s="679"/>
      <c r="KWH1" s="679"/>
      <c r="KWI1" s="679"/>
      <c r="KWJ1" s="679"/>
      <c r="KWK1" s="679"/>
      <c r="KWL1" s="679"/>
      <c r="KWM1" s="679"/>
      <c r="KWN1" s="679"/>
      <c r="KWO1" s="679"/>
      <c r="KWP1" s="679"/>
      <c r="KWQ1" s="679"/>
      <c r="KWR1" s="679"/>
      <c r="KWS1" s="679"/>
      <c r="KWT1" s="679"/>
      <c r="KWU1" s="679"/>
      <c r="KWV1" s="679"/>
      <c r="KWW1" s="679"/>
      <c r="KWX1" s="679"/>
      <c r="KWY1" s="679"/>
      <c r="KWZ1" s="679"/>
      <c r="KXA1" s="679"/>
      <c r="KXB1" s="679"/>
      <c r="KXC1" s="679"/>
      <c r="KXD1" s="679"/>
      <c r="KXE1" s="679"/>
      <c r="KXF1" s="679"/>
      <c r="KXG1" s="679"/>
      <c r="KXH1" s="679"/>
      <c r="KXI1" s="679"/>
      <c r="KXJ1" s="679"/>
      <c r="KXK1" s="679"/>
      <c r="KXL1" s="679"/>
      <c r="KXM1" s="679"/>
      <c r="KXN1" s="679"/>
      <c r="KXO1" s="679"/>
      <c r="KXP1" s="679"/>
      <c r="KXQ1" s="679"/>
      <c r="KXR1" s="679"/>
      <c r="KXS1" s="679"/>
      <c r="KXT1" s="679"/>
      <c r="KXU1" s="679"/>
      <c r="KXV1" s="679"/>
      <c r="KXW1" s="679"/>
      <c r="KXX1" s="679"/>
      <c r="KXY1" s="679"/>
      <c r="KXZ1" s="679"/>
      <c r="KYA1" s="679"/>
      <c r="KYB1" s="679"/>
      <c r="KYC1" s="679"/>
      <c r="KYD1" s="679"/>
      <c r="KYE1" s="679"/>
      <c r="KYF1" s="679"/>
      <c r="KYG1" s="679"/>
      <c r="KYH1" s="679"/>
      <c r="KYI1" s="679"/>
      <c r="KYJ1" s="679"/>
      <c r="KYK1" s="679"/>
      <c r="KYL1" s="679"/>
      <c r="KYM1" s="679"/>
      <c r="KYN1" s="679"/>
      <c r="KYO1" s="679"/>
      <c r="KYP1" s="679"/>
      <c r="KYQ1" s="679"/>
      <c r="KYR1" s="679"/>
      <c r="KYS1" s="679"/>
      <c r="KYT1" s="679"/>
      <c r="KYU1" s="679"/>
      <c r="KYV1" s="679"/>
      <c r="KYW1" s="679"/>
      <c r="KYX1" s="679"/>
      <c r="KYY1" s="679"/>
      <c r="KYZ1" s="679"/>
      <c r="KZA1" s="679"/>
      <c r="KZB1" s="679"/>
      <c r="KZC1" s="679"/>
      <c r="KZD1" s="679"/>
      <c r="KZE1" s="679"/>
      <c r="KZF1" s="679"/>
      <c r="KZG1" s="679"/>
      <c r="KZH1" s="679"/>
      <c r="KZI1" s="679"/>
      <c r="KZJ1" s="679"/>
      <c r="KZK1" s="679"/>
      <c r="KZL1" s="679"/>
      <c r="KZM1" s="679"/>
      <c r="KZN1" s="679"/>
      <c r="KZO1" s="679"/>
      <c r="KZP1" s="679"/>
      <c r="KZQ1" s="679"/>
      <c r="KZR1" s="679"/>
      <c r="KZS1" s="679"/>
      <c r="KZT1" s="679"/>
      <c r="KZU1" s="679"/>
      <c r="KZV1" s="679"/>
      <c r="KZW1" s="679"/>
      <c r="KZX1" s="679"/>
      <c r="KZY1" s="679"/>
      <c r="KZZ1" s="679"/>
      <c r="LAA1" s="679"/>
      <c r="LAB1" s="679"/>
      <c r="LAC1" s="679"/>
      <c r="LAD1" s="679"/>
      <c r="LAE1" s="679"/>
      <c r="LAF1" s="679"/>
      <c r="LAG1" s="679"/>
      <c r="LAH1" s="679"/>
      <c r="LAI1" s="679"/>
      <c r="LAJ1" s="679"/>
      <c r="LAK1" s="679"/>
      <c r="LAL1" s="679"/>
      <c r="LAM1" s="679"/>
      <c r="LAN1" s="679"/>
      <c r="LAO1" s="679"/>
      <c r="LAP1" s="679"/>
      <c r="LAQ1" s="679"/>
      <c r="LAR1" s="679"/>
      <c r="LAS1" s="679"/>
      <c r="LAT1" s="679"/>
      <c r="LAU1" s="679"/>
      <c r="LAV1" s="679"/>
      <c r="LAW1" s="679"/>
      <c r="LAX1" s="679"/>
      <c r="LAY1" s="679"/>
      <c r="LAZ1" s="679"/>
      <c r="LBA1" s="679"/>
      <c r="LBB1" s="679"/>
      <c r="LBC1" s="679"/>
      <c r="LBD1" s="679"/>
      <c r="LBE1" s="679"/>
      <c r="LBF1" s="679"/>
      <c r="LBG1" s="679"/>
      <c r="LBH1" s="679"/>
      <c r="LBI1" s="679"/>
      <c r="LBJ1" s="679"/>
      <c r="LBK1" s="679"/>
      <c r="LBL1" s="679"/>
      <c r="LBM1" s="679"/>
      <c r="LBN1" s="679"/>
      <c r="LBO1" s="679"/>
      <c r="LBP1" s="679"/>
      <c r="LBQ1" s="679"/>
      <c r="LBR1" s="679"/>
      <c r="LBS1" s="679"/>
      <c r="LBT1" s="679"/>
      <c r="LBU1" s="679"/>
      <c r="LBV1" s="679"/>
      <c r="LBW1" s="679"/>
      <c r="LBX1" s="679"/>
      <c r="LBY1" s="679"/>
      <c r="LBZ1" s="679"/>
      <c r="LCA1" s="679"/>
      <c r="LCB1" s="679"/>
      <c r="LCC1" s="679"/>
      <c r="LCD1" s="679"/>
      <c r="LCE1" s="679"/>
      <c r="LCF1" s="679"/>
      <c r="LCG1" s="679"/>
      <c r="LCH1" s="679"/>
      <c r="LCI1" s="679"/>
      <c r="LCJ1" s="679"/>
      <c r="LCK1" s="679"/>
      <c r="LCL1" s="679"/>
      <c r="LCM1" s="679"/>
      <c r="LCN1" s="679"/>
      <c r="LCO1" s="679"/>
      <c r="LCP1" s="679"/>
      <c r="LCQ1" s="679"/>
      <c r="LCR1" s="679"/>
      <c r="LCS1" s="679"/>
      <c r="LCT1" s="679"/>
      <c r="LCU1" s="679"/>
      <c r="LCV1" s="679"/>
      <c r="LCW1" s="679"/>
      <c r="LCX1" s="679"/>
      <c r="LCY1" s="679"/>
      <c r="LCZ1" s="679"/>
      <c r="LDA1" s="679"/>
      <c r="LDB1" s="679"/>
      <c r="LDC1" s="679"/>
      <c r="LDD1" s="679"/>
      <c r="LDE1" s="679"/>
      <c r="LDF1" s="679"/>
      <c r="LDG1" s="679"/>
      <c r="LDH1" s="679"/>
      <c r="LDI1" s="679"/>
      <c r="LDJ1" s="679"/>
      <c r="LDK1" s="679"/>
      <c r="LDL1" s="679"/>
      <c r="LDM1" s="679"/>
      <c r="LDN1" s="679"/>
      <c r="LDO1" s="679"/>
      <c r="LDP1" s="679"/>
      <c r="LDQ1" s="679"/>
      <c r="LDR1" s="679"/>
      <c r="LDS1" s="679"/>
      <c r="LDT1" s="679"/>
      <c r="LDU1" s="679"/>
      <c r="LDV1" s="679"/>
      <c r="LDW1" s="679"/>
      <c r="LDX1" s="679"/>
      <c r="LDY1" s="679"/>
      <c r="LDZ1" s="679"/>
      <c r="LEA1" s="679"/>
      <c r="LEB1" s="679"/>
      <c r="LEC1" s="679"/>
      <c r="LED1" s="679"/>
      <c r="LEE1" s="679"/>
      <c r="LEF1" s="679"/>
      <c r="LEG1" s="679"/>
      <c r="LEH1" s="679"/>
      <c r="LEI1" s="679"/>
      <c r="LEJ1" s="679"/>
      <c r="LEK1" s="679"/>
      <c r="LEL1" s="679"/>
      <c r="LEM1" s="679"/>
      <c r="LEN1" s="679"/>
      <c r="LEO1" s="679"/>
      <c r="LEP1" s="679"/>
      <c r="LEQ1" s="679"/>
      <c r="LER1" s="679"/>
      <c r="LES1" s="679"/>
      <c r="LET1" s="679"/>
      <c r="LEU1" s="679"/>
      <c r="LEV1" s="679"/>
      <c r="LEW1" s="679"/>
      <c r="LEX1" s="679"/>
      <c r="LEY1" s="679"/>
      <c r="LEZ1" s="679"/>
      <c r="LFA1" s="679"/>
      <c r="LFB1" s="679"/>
      <c r="LFC1" s="679"/>
      <c r="LFD1" s="679"/>
      <c r="LFE1" s="679"/>
      <c r="LFF1" s="679"/>
      <c r="LFG1" s="679"/>
      <c r="LFH1" s="679"/>
      <c r="LFI1" s="679"/>
      <c r="LFJ1" s="679"/>
      <c r="LFK1" s="679"/>
      <c r="LFL1" s="679"/>
      <c r="LFM1" s="679"/>
      <c r="LFN1" s="679"/>
      <c r="LFO1" s="679"/>
      <c r="LFP1" s="679"/>
      <c r="LFQ1" s="679"/>
      <c r="LFR1" s="679"/>
      <c r="LFS1" s="679"/>
      <c r="LFT1" s="679"/>
      <c r="LFU1" s="679"/>
      <c r="LFV1" s="679"/>
      <c r="LFW1" s="679"/>
      <c r="LFX1" s="679"/>
      <c r="LFY1" s="679"/>
      <c r="LFZ1" s="679"/>
      <c r="LGA1" s="679"/>
      <c r="LGB1" s="679"/>
      <c r="LGC1" s="679"/>
      <c r="LGD1" s="679"/>
      <c r="LGE1" s="679"/>
      <c r="LGF1" s="679"/>
      <c r="LGG1" s="679"/>
      <c r="LGH1" s="679"/>
      <c r="LGI1" s="679"/>
      <c r="LGJ1" s="679"/>
      <c r="LGK1" s="679"/>
      <c r="LGL1" s="679"/>
      <c r="LGM1" s="679"/>
      <c r="LGN1" s="679"/>
      <c r="LGO1" s="679"/>
      <c r="LGP1" s="679"/>
      <c r="LGQ1" s="679"/>
      <c r="LGR1" s="679"/>
      <c r="LGS1" s="679"/>
      <c r="LGT1" s="679"/>
      <c r="LGU1" s="679"/>
      <c r="LGV1" s="679"/>
      <c r="LGW1" s="679"/>
      <c r="LGX1" s="679"/>
      <c r="LGY1" s="679"/>
      <c r="LGZ1" s="679"/>
      <c r="LHA1" s="679"/>
      <c r="LHB1" s="679"/>
      <c r="LHC1" s="679"/>
      <c r="LHD1" s="679"/>
      <c r="LHE1" s="679"/>
      <c r="LHF1" s="679"/>
      <c r="LHG1" s="679"/>
      <c r="LHH1" s="679"/>
      <c r="LHI1" s="679"/>
      <c r="LHJ1" s="679"/>
      <c r="LHK1" s="679"/>
      <c r="LHL1" s="679"/>
      <c r="LHM1" s="679"/>
      <c r="LHN1" s="679"/>
      <c r="LHO1" s="679"/>
      <c r="LHP1" s="679"/>
      <c r="LHQ1" s="679"/>
      <c r="LHR1" s="679"/>
      <c r="LHS1" s="679"/>
      <c r="LHT1" s="679"/>
      <c r="LHU1" s="679"/>
      <c r="LHV1" s="679"/>
      <c r="LHW1" s="679"/>
      <c r="LHX1" s="679"/>
      <c r="LHY1" s="679"/>
      <c r="LHZ1" s="679"/>
      <c r="LIA1" s="679"/>
      <c r="LIB1" s="679"/>
      <c r="LIC1" s="679"/>
      <c r="LID1" s="679"/>
      <c r="LIE1" s="679"/>
      <c r="LIF1" s="679"/>
      <c r="LIG1" s="679"/>
      <c r="LIH1" s="679"/>
      <c r="LII1" s="679"/>
      <c r="LIJ1" s="679"/>
      <c r="LIK1" s="679"/>
      <c r="LIL1" s="679"/>
      <c r="LIM1" s="679"/>
      <c r="LIN1" s="679"/>
      <c r="LIO1" s="679"/>
      <c r="LIP1" s="679"/>
      <c r="LIQ1" s="679"/>
      <c r="LIR1" s="679"/>
      <c r="LIS1" s="679"/>
      <c r="LIT1" s="679"/>
      <c r="LIU1" s="679"/>
      <c r="LIV1" s="679"/>
      <c r="LIW1" s="679"/>
      <c r="LIX1" s="679"/>
      <c r="LIY1" s="679"/>
      <c r="LIZ1" s="679"/>
      <c r="LJA1" s="679"/>
      <c r="LJB1" s="679"/>
      <c r="LJC1" s="679"/>
      <c r="LJD1" s="679"/>
      <c r="LJE1" s="679"/>
      <c r="LJF1" s="679"/>
      <c r="LJG1" s="679"/>
      <c r="LJH1" s="679"/>
      <c r="LJI1" s="679"/>
      <c r="LJJ1" s="679"/>
      <c r="LJK1" s="679"/>
      <c r="LJL1" s="679"/>
      <c r="LJM1" s="679"/>
      <c r="LJN1" s="679"/>
      <c r="LJO1" s="679"/>
      <c r="LJP1" s="679"/>
      <c r="LJQ1" s="679"/>
      <c r="LJR1" s="679"/>
      <c r="LJS1" s="679"/>
      <c r="LJT1" s="679"/>
      <c r="LJU1" s="679"/>
      <c r="LJV1" s="679"/>
      <c r="LJW1" s="679"/>
      <c r="LJX1" s="679"/>
      <c r="LJY1" s="679"/>
      <c r="LJZ1" s="679"/>
      <c r="LKA1" s="679"/>
      <c r="LKB1" s="679"/>
      <c r="LKC1" s="679"/>
      <c r="LKD1" s="679"/>
      <c r="LKE1" s="679"/>
      <c r="LKF1" s="679"/>
      <c r="LKG1" s="679"/>
      <c r="LKH1" s="679"/>
      <c r="LKI1" s="679"/>
      <c r="LKJ1" s="679"/>
      <c r="LKK1" s="679"/>
      <c r="LKL1" s="679"/>
      <c r="LKM1" s="679"/>
      <c r="LKN1" s="679"/>
      <c r="LKO1" s="679"/>
      <c r="LKP1" s="679"/>
      <c r="LKQ1" s="679"/>
      <c r="LKR1" s="679"/>
      <c r="LKS1" s="679"/>
      <c r="LKT1" s="679"/>
      <c r="LKU1" s="679"/>
      <c r="LKV1" s="679"/>
      <c r="LKW1" s="679"/>
      <c r="LKX1" s="679"/>
      <c r="LKY1" s="679"/>
      <c r="LKZ1" s="679"/>
      <c r="LLA1" s="679"/>
      <c r="LLB1" s="679"/>
      <c r="LLC1" s="679"/>
      <c r="LLD1" s="679"/>
      <c r="LLE1" s="679"/>
      <c r="LLF1" s="679"/>
      <c r="LLG1" s="679"/>
      <c r="LLH1" s="679"/>
      <c r="LLI1" s="679"/>
      <c r="LLJ1" s="679"/>
      <c r="LLK1" s="679"/>
      <c r="LLL1" s="679"/>
      <c r="LLM1" s="679"/>
      <c r="LLN1" s="679"/>
      <c r="LLO1" s="679"/>
      <c r="LLP1" s="679"/>
      <c r="LLQ1" s="679"/>
      <c r="LLR1" s="679"/>
      <c r="LLS1" s="679"/>
      <c r="LLT1" s="679"/>
      <c r="LLU1" s="679"/>
      <c r="LLV1" s="679"/>
      <c r="LLW1" s="679"/>
      <c r="LLX1" s="679"/>
      <c r="LLY1" s="679"/>
      <c r="LLZ1" s="679"/>
      <c r="LMA1" s="679"/>
      <c r="LMB1" s="679"/>
      <c r="LMC1" s="679"/>
      <c r="LMD1" s="679"/>
      <c r="LME1" s="679"/>
      <c r="LMF1" s="679"/>
      <c r="LMG1" s="679"/>
      <c r="LMH1" s="679"/>
      <c r="LMI1" s="679"/>
      <c r="LMJ1" s="679"/>
      <c r="LMK1" s="679"/>
      <c r="LML1" s="679"/>
      <c r="LMM1" s="679"/>
      <c r="LMN1" s="679"/>
      <c r="LMO1" s="679"/>
      <c r="LMP1" s="679"/>
      <c r="LMQ1" s="679"/>
      <c r="LMR1" s="679"/>
      <c r="LMS1" s="679"/>
      <c r="LMT1" s="679"/>
      <c r="LMU1" s="679"/>
      <c r="LMV1" s="679"/>
      <c r="LMW1" s="679"/>
      <c r="LMX1" s="679"/>
      <c r="LMY1" s="679"/>
      <c r="LMZ1" s="679"/>
      <c r="LNA1" s="679"/>
      <c r="LNB1" s="679"/>
      <c r="LNC1" s="679"/>
      <c r="LND1" s="679"/>
      <c r="LNE1" s="679"/>
      <c r="LNF1" s="679"/>
      <c r="LNG1" s="679"/>
      <c r="LNH1" s="679"/>
      <c r="LNI1" s="679"/>
      <c r="LNJ1" s="679"/>
      <c r="LNK1" s="679"/>
      <c r="LNL1" s="679"/>
      <c r="LNM1" s="679"/>
      <c r="LNN1" s="679"/>
      <c r="LNO1" s="679"/>
      <c r="LNP1" s="679"/>
      <c r="LNQ1" s="679"/>
      <c r="LNR1" s="679"/>
      <c r="LNS1" s="679"/>
      <c r="LNT1" s="679"/>
      <c r="LNU1" s="679"/>
      <c r="LNV1" s="679"/>
      <c r="LNW1" s="679"/>
      <c r="LNX1" s="679"/>
      <c r="LNY1" s="679"/>
      <c r="LNZ1" s="679"/>
      <c r="LOA1" s="679"/>
      <c r="LOB1" s="679"/>
      <c r="LOC1" s="679"/>
      <c r="LOD1" s="679"/>
      <c r="LOE1" s="679"/>
      <c r="LOF1" s="679"/>
      <c r="LOG1" s="679"/>
      <c r="LOH1" s="679"/>
      <c r="LOI1" s="679"/>
      <c r="LOJ1" s="679"/>
      <c r="LOK1" s="679"/>
      <c r="LOL1" s="679"/>
      <c r="LOM1" s="679"/>
      <c r="LON1" s="679"/>
      <c r="LOO1" s="679"/>
      <c r="LOP1" s="679"/>
      <c r="LOQ1" s="679"/>
      <c r="LOR1" s="679"/>
      <c r="LOS1" s="679"/>
      <c r="LOT1" s="679"/>
      <c r="LOU1" s="679"/>
      <c r="LOV1" s="679"/>
      <c r="LOW1" s="679"/>
      <c r="LOX1" s="679"/>
      <c r="LOY1" s="679"/>
      <c r="LOZ1" s="679"/>
      <c r="LPA1" s="679"/>
      <c r="LPB1" s="679"/>
      <c r="LPC1" s="679"/>
      <c r="LPD1" s="679"/>
      <c r="LPE1" s="679"/>
      <c r="LPF1" s="679"/>
      <c r="LPG1" s="679"/>
      <c r="LPH1" s="679"/>
      <c r="LPI1" s="679"/>
      <c r="LPJ1" s="679"/>
      <c r="LPK1" s="679"/>
      <c r="LPL1" s="679"/>
      <c r="LPM1" s="679"/>
      <c r="LPN1" s="679"/>
      <c r="LPO1" s="679"/>
      <c r="LPP1" s="679"/>
      <c r="LPQ1" s="679"/>
      <c r="LPR1" s="679"/>
      <c r="LPS1" s="679"/>
      <c r="LPT1" s="679"/>
      <c r="LPU1" s="679"/>
      <c r="LPV1" s="679"/>
      <c r="LPW1" s="679"/>
      <c r="LPX1" s="679"/>
      <c r="LPY1" s="679"/>
      <c r="LPZ1" s="679"/>
      <c r="LQA1" s="679"/>
      <c r="LQB1" s="679"/>
      <c r="LQC1" s="679"/>
      <c r="LQD1" s="679"/>
      <c r="LQE1" s="679"/>
      <c r="LQF1" s="679"/>
      <c r="LQG1" s="679"/>
      <c r="LQH1" s="679"/>
      <c r="LQI1" s="679"/>
      <c r="LQJ1" s="679"/>
      <c r="LQK1" s="679"/>
      <c r="LQL1" s="679"/>
      <c r="LQM1" s="679"/>
      <c r="LQN1" s="679"/>
      <c r="LQO1" s="679"/>
      <c r="LQP1" s="679"/>
      <c r="LQQ1" s="679"/>
      <c r="LQR1" s="679"/>
      <c r="LQS1" s="679"/>
      <c r="LQT1" s="679"/>
      <c r="LQU1" s="679"/>
      <c r="LQV1" s="679"/>
      <c r="LQW1" s="679"/>
      <c r="LQX1" s="679"/>
      <c r="LQY1" s="679"/>
      <c r="LQZ1" s="679"/>
      <c r="LRA1" s="679"/>
      <c r="LRB1" s="679"/>
      <c r="LRC1" s="679"/>
      <c r="LRD1" s="679"/>
      <c r="LRE1" s="679"/>
      <c r="LRF1" s="679"/>
      <c r="LRG1" s="679"/>
      <c r="LRH1" s="679"/>
      <c r="LRI1" s="679"/>
      <c r="LRJ1" s="679"/>
      <c r="LRK1" s="679"/>
      <c r="LRL1" s="679"/>
      <c r="LRM1" s="679"/>
      <c r="LRN1" s="679"/>
      <c r="LRO1" s="679"/>
      <c r="LRP1" s="679"/>
      <c r="LRQ1" s="679"/>
      <c r="LRR1" s="679"/>
      <c r="LRS1" s="679"/>
      <c r="LRT1" s="679"/>
      <c r="LRU1" s="679"/>
      <c r="LRV1" s="679"/>
      <c r="LRW1" s="679"/>
      <c r="LRX1" s="679"/>
      <c r="LRY1" s="679"/>
      <c r="LRZ1" s="679"/>
      <c r="LSA1" s="679"/>
      <c r="LSB1" s="679"/>
      <c r="LSC1" s="679"/>
      <c r="LSD1" s="679"/>
      <c r="LSE1" s="679"/>
      <c r="LSF1" s="679"/>
      <c r="LSG1" s="679"/>
      <c r="LSH1" s="679"/>
      <c r="LSI1" s="679"/>
      <c r="LSJ1" s="679"/>
      <c r="LSK1" s="679"/>
      <c r="LSL1" s="679"/>
      <c r="LSM1" s="679"/>
      <c r="LSN1" s="679"/>
      <c r="LSO1" s="679"/>
      <c r="LSP1" s="679"/>
      <c r="LSQ1" s="679"/>
      <c r="LSR1" s="679"/>
      <c r="LSS1" s="679"/>
      <c r="LST1" s="679"/>
      <c r="LSU1" s="679"/>
      <c r="LSV1" s="679"/>
      <c r="LSW1" s="679"/>
      <c r="LSX1" s="679"/>
      <c r="LSY1" s="679"/>
      <c r="LSZ1" s="679"/>
      <c r="LTA1" s="679"/>
      <c r="LTB1" s="679"/>
      <c r="LTC1" s="679"/>
      <c r="LTD1" s="679"/>
      <c r="LTE1" s="679"/>
      <c r="LTF1" s="679"/>
      <c r="LTG1" s="679"/>
      <c r="LTH1" s="679"/>
      <c r="LTI1" s="679"/>
      <c r="LTJ1" s="679"/>
      <c r="LTK1" s="679"/>
      <c r="LTL1" s="679"/>
      <c r="LTM1" s="679"/>
      <c r="LTN1" s="679"/>
      <c r="LTO1" s="679"/>
      <c r="LTP1" s="679"/>
      <c r="LTQ1" s="679"/>
      <c r="LTR1" s="679"/>
      <c r="LTS1" s="679"/>
      <c r="LTT1" s="679"/>
      <c r="LTU1" s="679"/>
      <c r="LTV1" s="679"/>
      <c r="LTW1" s="679"/>
      <c r="LTX1" s="679"/>
      <c r="LTY1" s="679"/>
      <c r="LTZ1" s="679"/>
      <c r="LUA1" s="679"/>
      <c r="LUB1" s="679"/>
      <c r="LUC1" s="679"/>
      <c r="LUD1" s="679"/>
      <c r="LUE1" s="679"/>
      <c r="LUF1" s="679"/>
      <c r="LUG1" s="679"/>
      <c r="LUH1" s="679"/>
      <c r="LUI1" s="679"/>
      <c r="LUJ1" s="679"/>
      <c r="LUK1" s="679"/>
      <c r="LUL1" s="679"/>
      <c r="LUM1" s="679"/>
      <c r="LUN1" s="679"/>
      <c r="LUO1" s="679"/>
      <c r="LUP1" s="679"/>
      <c r="LUQ1" s="679"/>
      <c r="LUR1" s="679"/>
      <c r="LUS1" s="679"/>
      <c r="LUT1" s="679"/>
      <c r="LUU1" s="679"/>
      <c r="LUV1" s="679"/>
      <c r="LUW1" s="679"/>
      <c r="LUX1" s="679"/>
      <c r="LUY1" s="679"/>
      <c r="LUZ1" s="679"/>
      <c r="LVA1" s="679"/>
      <c r="LVB1" s="679"/>
      <c r="LVC1" s="679"/>
      <c r="LVD1" s="679"/>
      <c r="LVE1" s="679"/>
      <c r="LVF1" s="679"/>
      <c r="LVG1" s="679"/>
      <c r="LVH1" s="679"/>
      <c r="LVI1" s="679"/>
      <c r="LVJ1" s="679"/>
      <c r="LVK1" s="679"/>
      <c r="LVL1" s="679"/>
      <c r="LVM1" s="679"/>
      <c r="LVN1" s="679"/>
      <c r="LVO1" s="679"/>
      <c r="LVP1" s="679"/>
      <c r="LVQ1" s="679"/>
      <c r="LVR1" s="679"/>
      <c r="LVS1" s="679"/>
      <c r="LVT1" s="679"/>
      <c r="LVU1" s="679"/>
      <c r="LVV1" s="679"/>
      <c r="LVW1" s="679"/>
      <c r="LVX1" s="679"/>
      <c r="LVY1" s="679"/>
      <c r="LVZ1" s="679"/>
      <c r="LWA1" s="679"/>
      <c r="LWB1" s="679"/>
      <c r="LWC1" s="679"/>
      <c r="LWD1" s="679"/>
      <c r="LWE1" s="679"/>
      <c r="LWF1" s="679"/>
      <c r="LWG1" s="679"/>
      <c r="LWH1" s="679"/>
      <c r="LWI1" s="679"/>
      <c r="LWJ1" s="679"/>
      <c r="LWK1" s="679"/>
      <c r="LWL1" s="679"/>
      <c r="LWM1" s="679"/>
      <c r="LWN1" s="679"/>
      <c r="LWO1" s="679"/>
      <c r="LWP1" s="679"/>
      <c r="LWQ1" s="679"/>
      <c r="LWR1" s="679"/>
      <c r="LWS1" s="679"/>
      <c r="LWT1" s="679"/>
      <c r="LWU1" s="679"/>
      <c r="LWV1" s="679"/>
      <c r="LWW1" s="679"/>
      <c r="LWX1" s="679"/>
      <c r="LWY1" s="679"/>
      <c r="LWZ1" s="679"/>
      <c r="LXA1" s="679"/>
      <c r="LXB1" s="679"/>
      <c r="LXC1" s="679"/>
      <c r="LXD1" s="679"/>
      <c r="LXE1" s="679"/>
      <c r="LXF1" s="679"/>
      <c r="LXG1" s="679"/>
      <c r="LXH1" s="679"/>
      <c r="LXI1" s="679"/>
      <c r="LXJ1" s="679"/>
      <c r="LXK1" s="679"/>
      <c r="LXL1" s="679"/>
      <c r="LXM1" s="679"/>
      <c r="LXN1" s="679"/>
      <c r="LXO1" s="679"/>
      <c r="LXP1" s="679"/>
      <c r="LXQ1" s="679"/>
      <c r="LXR1" s="679"/>
      <c r="LXS1" s="679"/>
      <c r="LXT1" s="679"/>
      <c r="LXU1" s="679"/>
      <c r="LXV1" s="679"/>
      <c r="LXW1" s="679"/>
      <c r="LXX1" s="679"/>
      <c r="LXY1" s="679"/>
      <c r="LXZ1" s="679"/>
      <c r="LYA1" s="679"/>
      <c r="LYB1" s="679"/>
      <c r="LYC1" s="679"/>
      <c r="LYD1" s="679"/>
      <c r="LYE1" s="679"/>
      <c r="LYF1" s="679"/>
      <c r="LYG1" s="679"/>
      <c r="LYH1" s="679"/>
      <c r="LYI1" s="679"/>
      <c r="LYJ1" s="679"/>
      <c r="LYK1" s="679"/>
      <c r="LYL1" s="679"/>
      <c r="LYM1" s="679"/>
      <c r="LYN1" s="679"/>
      <c r="LYO1" s="679"/>
      <c r="LYP1" s="679"/>
      <c r="LYQ1" s="679"/>
      <c r="LYR1" s="679"/>
      <c r="LYS1" s="679"/>
      <c r="LYT1" s="679"/>
      <c r="LYU1" s="679"/>
      <c r="LYV1" s="679"/>
      <c r="LYW1" s="679"/>
      <c r="LYX1" s="679"/>
      <c r="LYY1" s="679"/>
      <c r="LYZ1" s="679"/>
      <c r="LZA1" s="679"/>
      <c r="LZB1" s="679"/>
      <c r="LZC1" s="679"/>
      <c r="LZD1" s="679"/>
      <c r="LZE1" s="679"/>
      <c r="LZF1" s="679"/>
      <c r="LZG1" s="679"/>
      <c r="LZH1" s="679"/>
      <c r="LZI1" s="679"/>
      <c r="LZJ1" s="679"/>
      <c r="LZK1" s="679"/>
      <c r="LZL1" s="679"/>
      <c r="LZM1" s="679"/>
      <c r="LZN1" s="679"/>
      <c r="LZO1" s="679"/>
      <c r="LZP1" s="679"/>
      <c r="LZQ1" s="679"/>
      <c r="LZR1" s="679"/>
      <c r="LZS1" s="679"/>
      <c r="LZT1" s="679"/>
      <c r="LZU1" s="679"/>
      <c r="LZV1" s="679"/>
      <c r="LZW1" s="679"/>
      <c r="LZX1" s="679"/>
      <c r="LZY1" s="679"/>
      <c r="LZZ1" s="679"/>
      <c r="MAA1" s="679"/>
      <c r="MAB1" s="679"/>
      <c r="MAC1" s="679"/>
      <c r="MAD1" s="679"/>
      <c r="MAE1" s="679"/>
      <c r="MAF1" s="679"/>
      <c r="MAG1" s="679"/>
      <c r="MAH1" s="679"/>
      <c r="MAI1" s="679"/>
      <c r="MAJ1" s="679"/>
      <c r="MAK1" s="679"/>
      <c r="MAL1" s="679"/>
      <c r="MAM1" s="679"/>
      <c r="MAN1" s="679"/>
      <c r="MAO1" s="679"/>
      <c r="MAP1" s="679"/>
      <c r="MAQ1" s="679"/>
      <c r="MAR1" s="679"/>
      <c r="MAS1" s="679"/>
      <c r="MAT1" s="679"/>
      <c r="MAU1" s="679"/>
      <c r="MAV1" s="679"/>
      <c r="MAW1" s="679"/>
      <c r="MAX1" s="679"/>
      <c r="MAY1" s="679"/>
      <c r="MAZ1" s="679"/>
      <c r="MBA1" s="679"/>
      <c r="MBB1" s="679"/>
      <c r="MBC1" s="679"/>
      <c r="MBD1" s="679"/>
      <c r="MBE1" s="679"/>
      <c r="MBF1" s="679"/>
      <c r="MBG1" s="679"/>
      <c r="MBH1" s="679"/>
      <c r="MBI1" s="679"/>
      <c r="MBJ1" s="679"/>
      <c r="MBK1" s="679"/>
      <c r="MBL1" s="679"/>
      <c r="MBM1" s="679"/>
      <c r="MBN1" s="679"/>
      <c r="MBO1" s="679"/>
      <c r="MBP1" s="679"/>
      <c r="MBQ1" s="679"/>
      <c r="MBR1" s="679"/>
      <c r="MBS1" s="679"/>
      <c r="MBT1" s="679"/>
      <c r="MBU1" s="679"/>
      <c r="MBV1" s="679"/>
      <c r="MBW1" s="679"/>
      <c r="MBX1" s="679"/>
      <c r="MBY1" s="679"/>
      <c r="MBZ1" s="679"/>
      <c r="MCA1" s="679"/>
      <c r="MCB1" s="679"/>
      <c r="MCC1" s="679"/>
      <c r="MCD1" s="679"/>
      <c r="MCE1" s="679"/>
      <c r="MCF1" s="679"/>
      <c r="MCG1" s="679"/>
      <c r="MCH1" s="679"/>
      <c r="MCI1" s="679"/>
      <c r="MCJ1" s="679"/>
      <c r="MCK1" s="679"/>
      <c r="MCL1" s="679"/>
      <c r="MCM1" s="679"/>
      <c r="MCN1" s="679"/>
      <c r="MCO1" s="679"/>
      <c r="MCP1" s="679"/>
      <c r="MCQ1" s="679"/>
      <c r="MCR1" s="679"/>
      <c r="MCS1" s="679"/>
      <c r="MCT1" s="679"/>
      <c r="MCU1" s="679"/>
      <c r="MCV1" s="679"/>
      <c r="MCW1" s="679"/>
      <c r="MCX1" s="679"/>
      <c r="MCY1" s="679"/>
      <c r="MCZ1" s="679"/>
      <c r="MDA1" s="679"/>
      <c r="MDB1" s="679"/>
      <c r="MDC1" s="679"/>
      <c r="MDD1" s="679"/>
      <c r="MDE1" s="679"/>
      <c r="MDF1" s="679"/>
      <c r="MDG1" s="679"/>
      <c r="MDH1" s="679"/>
      <c r="MDI1" s="679"/>
      <c r="MDJ1" s="679"/>
      <c r="MDK1" s="679"/>
      <c r="MDL1" s="679"/>
      <c r="MDM1" s="679"/>
      <c r="MDN1" s="679"/>
      <c r="MDO1" s="679"/>
      <c r="MDP1" s="679"/>
      <c r="MDQ1" s="679"/>
      <c r="MDR1" s="679"/>
      <c r="MDS1" s="679"/>
      <c r="MDT1" s="679"/>
      <c r="MDU1" s="679"/>
      <c r="MDV1" s="679"/>
      <c r="MDW1" s="679"/>
      <c r="MDX1" s="679"/>
      <c r="MDY1" s="679"/>
      <c r="MDZ1" s="679"/>
      <c r="MEA1" s="679"/>
      <c r="MEB1" s="679"/>
      <c r="MEC1" s="679"/>
      <c r="MED1" s="679"/>
      <c r="MEE1" s="679"/>
      <c r="MEF1" s="679"/>
      <c r="MEG1" s="679"/>
      <c r="MEH1" s="679"/>
      <c r="MEI1" s="679"/>
      <c r="MEJ1" s="679"/>
      <c r="MEK1" s="679"/>
      <c r="MEL1" s="679"/>
      <c r="MEM1" s="679"/>
      <c r="MEN1" s="679"/>
      <c r="MEO1" s="679"/>
      <c r="MEP1" s="679"/>
      <c r="MEQ1" s="679"/>
      <c r="MER1" s="679"/>
      <c r="MES1" s="679"/>
      <c r="MET1" s="679"/>
      <c r="MEU1" s="679"/>
      <c r="MEV1" s="679"/>
      <c r="MEW1" s="679"/>
      <c r="MEX1" s="679"/>
      <c r="MEY1" s="679"/>
      <c r="MEZ1" s="679"/>
      <c r="MFA1" s="679"/>
      <c r="MFB1" s="679"/>
      <c r="MFC1" s="679"/>
      <c r="MFD1" s="679"/>
      <c r="MFE1" s="679"/>
      <c r="MFF1" s="679"/>
      <c r="MFG1" s="679"/>
      <c r="MFH1" s="679"/>
      <c r="MFI1" s="679"/>
      <c r="MFJ1" s="679"/>
      <c r="MFK1" s="679"/>
      <c r="MFL1" s="679"/>
      <c r="MFM1" s="679"/>
      <c r="MFN1" s="679"/>
      <c r="MFO1" s="679"/>
      <c r="MFP1" s="679"/>
      <c r="MFQ1" s="679"/>
      <c r="MFR1" s="679"/>
      <c r="MFS1" s="679"/>
      <c r="MFT1" s="679"/>
      <c r="MFU1" s="679"/>
      <c r="MFV1" s="679"/>
      <c r="MFW1" s="679"/>
      <c r="MFX1" s="679"/>
      <c r="MFY1" s="679"/>
      <c r="MFZ1" s="679"/>
      <c r="MGA1" s="679"/>
      <c r="MGB1" s="679"/>
      <c r="MGC1" s="679"/>
      <c r="MGD1" s="679"/>
      <c r="MGE1" s="679"/>
      <c r="MGF1" s="679"/>
      <c r="MGG1" s="679"/>
      <c r="MGH1" s="679"/>
      <c r="MGI1" s="679"/>
      <c r="MGJ1" s="679"/>
      <c r="MGK1" s="679"/>
      <c r="MGL1" s="679"/>
      <c r="MGM1" s="679"/>
      <c r="MGN1" s="679"/>
      <c r="MGO1" s="679"/>
      <c r="MGP1" s="679"/>
      <c r="MGQ1" s="679"/>
      <c r="MGR1" s="679"/>
      <c r="MGS1" s="679"/>
      <c r="MGT1" s="679"/>
      <c r="MGU1" s="679"/>
      <c r="MGV1" s="679"/>
      <c r="MGW1" s="679"/>
      <c r="MGX1" s="679"/>
      <c r="MGY1" s="679"/>
      <c r="MGZ1" s="679"/>
      <c r="MHA1" s="679"/>
      <c r="MHB1" s="679"/>
      <c r="MHC1" s="679"/>
      <c r="MHD1" s="679"/>
      <c r="MHE1" s="679"/>
      <c r="MHF1" s="679"/>
      <c r="MHG1" s="679"/>
      <c r="MHH1" s="679"/>
      <c r="MHI1" s="679"/>
      <c r="MHJ1" s="679"/>
      <c r="MHK1" s="679"/>
      <c r="MHL1" s="679"/>
      <c r="MHM1" s="679"/>
      <c r="MHN1" s="679"/>
      <c r="MHO1" s="679"/>
      <c r="MHP1" s="679"/>
      <c r="MHQ1" s="679"/>
      <c r="MHR1" s="679"/>
      <c r="MHS1" s="679"/>
      <c r="MHT1" s="679"/>
      <c r="MHU1" s="679"/>
      <c r="MHV1" s="679"/>
      <c r="MHW1" s="679"/>
      <c r="MHX1" s="679"/>
      <c r="MHY1" s="679"/>
      <c r="MHZ1" s="679"/>
      <c r="MIA1" s="679"/>
      <c r="MIB1" s="679"/>
      <c r="MIC1" s="679"/>
      <c r="MID1" s="679"/>
      <c r="MIE1" s="679"/>
      <c r="MIF1" s="679"/>
      <c r="MIG1" s="679"/>
      <c r="MIH1" s="679"/>
      <c r="MII1" s="679"/>
      <c r="MIJ1" s="679"/>
      <c r="MIK1" s="679"/>
      <c r="MIL1" s="679"/>
      <c r="MIM1" s="679"/>
      <c r="MIN1" s="679"/>
      <c r="MIO1" s="679"/>
      <c r="MIP1" s="679"/>
      <c r="MIQ1" s="679"/>
      <c r="MIR1" s="679"/>
      <c r="MIS1" s="679"/>
      <c r="MIT1" s="679"/>
      <c r="MIU1" s="679"/>
      <c r="MIV1" s="679"/>
      <c r="MIW1" s="679"/>
      <c r="MIX1" s="679"/>
      <c r="MIY1" s="679"/>
      <c r="MIZ1" s="679"/>
      <c r="MJA1" s="679"/>
      <c r="MJB1" s="679"/>
      <c r="MJC1" s="679"/>
      <c r="MJD1" s="679"/>
      <c r="MJE1" s="679"/>
      <c r="MJF1" s="679"/>
      <c r="MJG1" s="679"/>
      <c r="MJH1" s="679"/>
      <c r="MJI1" s="679"/>
      <c r="MJJ1" s="679"/>
      <c r="MJK1" s="679"/>
      <c r="MJL1" s="679"/>
      <c r="MJM1" s="679"/>
      <c r="MJN1" s="679"/>
      <c r="MJO1" s="679"/>
      <c r="MJP1" s="679"/>
      <c r="MJQ1" s="679"/>
      <c r="MJR1" s="679"/>
      <c r="MJS1" s="679"/>
      <c r="MJT1" s="679"/>
      <c r="MJU1" s="679"/>
      <c r="MJV1" s="679"/>
      <c r="MJW1" s="679"/>
      <c r="MJX1" s="679"/>
      <c r="MJY1" s="679"/>
      <c r="MJZ1" s="679"/>
      <c r="MKA1" s="679"/>
      <c r="MKB1" s="679"/>
      <c r="MKC1" s="679"/>
      <c r="MKD1" s="679"/>
      <c r="MKE1" s="679"/>
      <c r="MKF1" s="679"/>
      <c r="MKG1" s="679"/>
      <c r="MKH1" s="679"/>
      <c r="MKI1" s="679"/>
      <c r="MKJ1" s="679"/>
      <c r="MKK1" s="679"/>
      <c r="MKL1" s="679"/>
      <c r="MKM1" s="679"/>
      <c r="MKN1" s="679"/>
      <c r="MKO1" s="679"/>
      <c r="MKP1" s="679"/>
      <c r="MKQ1" s="679"/>
      <c r="MKR1" s="679"/>
      <c r="MKS1" s="679"/>
      <c r="MKT1" s="679"/>
      <c r="MKU1" s="679"/>
      <c r="MKV1" s="679"/>
      <c r="MKW1" s="679"/>
      <c r="MKX1" s="679"/>
      <c r="MKY1" s="679"/>
      <c r="MKZ1" s="679"/>
      <c r="MLA1" s="679"/>
      <c r="MLB1" s="679"/>
      <c r="MLC1" s="679"/>
      <c r="MLD1" s="679"/>
      <c r="MLE1" s="679"/>
      <c r="MLF1" s="679"/>
      <c r="MLG1" s="679"/>
      <c r="MLH1" s="679"/>
      <c r="MLI1" s="679"/>
      <c r="MLJ1" s="679"/>
      <c r="MLK1" s="679"/>
      <c r="MLL1" s="679"/>
      <c r="MLM1" s="679"/>
      <c r="MLN1" s="679"/>
      <c r="MLO1" s="679"/>
      <c r="MLP1" s="679"/>
      <c r="MLQ1" s="679"/>
      <c r="MLR1" s="679"/>
      <c r="MLS1" s="679"/>
      <c r="MLT1" s="679"/>
      <c r="MLU1" s="679"/>
      <c r="MLV1" s="679"/>
      <c r="MLW1" s="679"/>
      <c r="MLX1" s="679"/>
      <c r="MLY1" s="679"/>
      <c r="MLZ1" s="679"/>
      <c r="MMA1" s="679"/>
      <c r="MMB1" s="679"/>
      <c r="MMC1" s="679"/>
      <c r="MMD1" s="679"/>
      <c r="MME1" s="679"/>
      <c r="MMF1" s="679"/>
      <c r="MMG1" s="679"/>
      <c r="MMH1" s="679"/>
      <c r="MMI1" s="679"/>
      <c r="MMJ1" s="679"/>
      <c r="MMK1" s="679"/>
      <c r="MML1" s="679"/>
      <c r="MMM1" s="679"/>
      <c r="MMN1" s="679"/>
      <c r="MMO1" s="679"/>
      <c r="MMP1" s="679"/>
      <c r="MMQ1" s="679"/>
      <c r="MMR1" s="679"/>
      <c r="MMS1" s="679"/>
      <c r="MMT1" s="679"/>
      <c r="MMU1" s="679"/>
      <c r="MMV1" s="679"/>
      <c r="MMW1" s="679"/>
      <c r="MMX1" s="679"/>
      <c r="MMY1" s="679"/>
      <c r="MMZ1" s="679"/>
      <c r="MNA1" s="679"/>
      <c r="MNB1" s="679"/>
      <c r="MNC1" s="679"/>
      <c r="MND1" s="679"/>
      <c r="MNE1" s="679"/>
      <c r="MNF1" s="679"/>
      <c r="MNG1" s="679"/>
      <c r="MNH1" s="679"/>
      <c r="MNI1" s="679"/>
      <c r="MNJ1" s="679"/>
      <c r="MNK1" s="679"/>
      <c r="MNL1" s="679"/>
      <c r="MNM1" s="679"/>
      <c r="MNN1" s="679"/>
      <c r="MNO1" s="679"/>
      <c r="MNP1" s="679"/>
      <c r="MNQ1" s="679"/>
      <c r="MNR1" s="679"/>
      <c r="MNS1" s="679"/>
      <c r="MNT1" s="679"/>
      <c r="MNU1" s="679"/>
      <c r="MNV1" s="679"/>
      <c r="MNW1" s="679"/>
      <c r="MNX1" s="679"/>
      <c r="MNY1" s="679"/>
      <c r="MNZ1" s="679"/>
      <c r="MOA1" s="679"/>
      <c r="MOB1" s="679"/>
      <c r="MOC1" s="679"/>
      <c r="MOD1" s="679"/>
      <c r="MOE1" s="679"/>
      <c r="MOF1" s="679"/>
      <c r="MOG1" s="679"/>
      <c r="MOH1" s="679"/>
      <c r="MOI1" s="679"/>
      <c r="MOJ1" s="679"/>
      <c r="MOK1" s="679"/>
      <c r="MOL1" s="679"/>
      <c r="MOM1" s="679"/>
      <c r="MON1" s="679"/>
      <c r="MOO1" s="679"/>
      <c r="MOP1" s="679"/>
      <c r="MOQ1" s="679"/>
      <c r="MOR1" s="679"/>
      <c r="MOS1" s="679"/>
      <c r="MOT1" s="679"/>
      <c r="MOU1" s="679"/>
      <c r="MOV1" s="679"/>
      <c r="MOW1" s="679"/>
      <c r="MOX1" s="679"/>
      <c r="MOY1" s="679"/>
      <c r="MOZ1" s="679"/>
      <c r="MPA1" s="679"/>
      <c r="MPB1" s="679"/>
      <c r="MPC1" s="679"/>
      <c r="MPD1" s="679"/>
      <c r="MPE1" s="679"/>
      <c r="MPF1" s="679"/>
      <c r="MPG1" s="679"/>
      <c r="MPH1" s="679"/>
      <c r="MPI1" s="679"/>
      <c r="MPJ1" s="679"/>
      <c r="MPK1" s="679"/>
      <c r="MPL1" s="679"/>
      <c r="MPM1" s="679"/>
      <c r="MPN1" s="679"/>
      <c r="MPO1" s="679"/>
      <c r="MPP1" s="679"/>
      <c r="MPQ1" s="679"/>
      <c r="MPR1" s="679"/>
      <c r="MPS1" s="679"/>
      <c r="MPT1" s="679"/>
      <c r="MPU1" s="679"/>
      <c r="MPV1" s="679"/>
      <c r="MPW1" s="679"/>
      <c r="MPX1" s="679"/>
      <c r="MPY1" s="679"/>
      <c r="MPZ1" s="679"/>
      <c r="MQA1" s="679"/>
      <c r="MQB1" s="679"/>
      <c r="MQC1" s="679"/>
      <c r="MQD1" s="679"/>
      <c r="MQE1" s="679"/>
      <c r="MQF1" s="679"/>
      <c r="MQG1" s="679"/>
      <c r="MQH1" s="679"/>
      <c r="MQI1" s="679"/>
      <c r="MQJ1" s="679"/>
      <c r="MQK1" s="679"/>
      <c r="MQL1" s="679"/>
      <c r="MQM1" s="679"/>
      <c r="MQN1" s="679"/>
      <c r="MQO1" s="679"/>
      <c r="MQP1" s="679"/>
      <c r="MQQ1" s="679"/>
      <c r="MQR1" s="679"/>
      <c r="MQS1" s="679"/>
      <c r="MQT1" s="679"/>
      <c r="MQU1" s="679"/>
      <c r="MQV1" s="679"/>
      <c r="MQW1" s="679"/>
      <c r="MQX1" s="679"/>
      <c r="MQY1" s="679"/>
      <c r="MQZ1" s="679"/>
      <c r="MRA1" s="679"/>
      <c r="MRB1" s="679"/>
      <c r="MRC1" s="679"/>
      <c r="MRD1" s="679"/>
      <c r="MRE1" s="679"/>
      <c r="MRF1" s="679"/>
      <c r="MRG1" s="679"/>
      <c r="MRH1" s="679"/>
      <c r="MRI1" s="679"/>
      <c r="MRJ1" s="679"/>
      <c r="MRK1" s="679"/>
      <c r="MRL1" s="679"/>
      <c r="MRM1" s="679"/>
      <c r="MRN1" s="679"/>
      <c r="MRO1" s="679"/>
      <c r="MRP1" s="679"/>
      <c r="MRQ1" s="679"/>
      <c r="MRR1" s="679"/>
      <c r="MRS1" s="679"/>
      <c r="MRT1" s="679"/>
      <c r="MRU1" s="679"/>
      <c r="MRV1" s="679"/>
      <c r="MRW1" s="679"/>
      <c r="MRX1" s="679"/>
      <c r="MRY1" s="679"/>
      <c r="MRZ1" s="679"/>
      <c r="MSA1" s="679"/>
      <c r="MSB1" s="679"/>
      <c r="MSC1" s="679"/>
      <c r="MSD1" s="679"/>
      <c r="MSE1" s="679"/>
      <c r="MSF1" s="679"/>
      <c r="MSG1" s="679"/>
      <c r="MSH1" s="679"/>
      <c r="MSI1" s="679"/>
      <c r="MSJ1" s="679"/>
      <c r="MSK1" s="679"/>
      <c r="MSL1" s="679"/>
      <c r="MSM1" s="679"/>
      <c r="MSN1" s="679"/>
      <c r="MSO1" s="679"/>
      <c r="MSP1" s="679"/>
      <c r="MSQ1" s="679"/>
      <c r="MSR1" s="679"/>
      <c r="MSS1" s="679"/>
      <c r="MST1" s="679"/>
      <c r="MSU1" s="679"/>
      <c r="MSV1" s="679"/>
      <c r="MSW1" s="679"/>
      <c r="MSX1" s="679"/>
      <c r="MSY1" s="679"/>
      <c r="MSZ1" s="679"/>
      <c r="MTA1" s="679"/>
      <c r="MTB1" s="679"/>
      <c r="MTC1" s="679"/>
      <c r="MTD1" s="679"/>
      <c r="MTE1" s="679"/>
      <c r="MTF1" s="679"/>
      <c r="MTG1" s="679"/>
      <c r="MTH1" s="679"/>
      <c r="MTI1" s="679"/>
      <c r="MTJ1" s="679"/>
      <c r="MTK1" s="679"/>
      <c r="MTL1" s="679"/>
      <c r="MTM1" s="679"/>
      <c r="MTN1" s="679"/>
      <c r="MTO1" s="679"/>
      <c r="MTP1" s="679"/>
      <c r="MTQ1" s="679"/>
      <c r="MTR1" s="679"/>
      <c r="MTS1" s="679"/>
      <c r="MTT1" s="679"/>
      <c r="MTU1" s="679"/>
      <c r="MTV1" s="679"/>
      <c r="MTW1" s="679"/>
      <c r="MTX1" s="679"/>
      <c r="MTY1" s="679"/>
      <c r="MTZ1" s="679"/>
      <c r="MUA1" s="679"/>
      <c r="MUB1" s="679"/>
      <c r="MUC1" s="679"/>
      <c r="MUD1" s="679"/>
      <c r="MUE1" s="679"/>
      <c r="MUF1" s="679"/>
      <c r="MUG1" s="679"/>
      <c r="MUH1" s="679"/>
      <c r="MUI1" s="679"/>
      <c r="MUJ1" s="679"/>
      <c r="MUK1" s="679"/>
      <c r="MUL1" s="679"/>
      <c r="MUM1" s="679"/>
      <c r="MUN1" s="679"/>
      <c r="MUO1" s="679"/>
      <c r="MUP1" s="679"/>
      <c r="MUQ1" s="679"/>
      <c r="MUR1" s="679"/>
      <c r="MUS1" s="679"/>
      <c r="MUT1" s="679"/>
      <c r="MUU1" s="679"/>
      <c r="MUV1" s="679"/>
      <c r="MUW1" s="679"/>
      <c r="MUX1" s="679"/>
      <c r="MUY1" s="679"/>
      <c r="MUZ1" s="679"/>
      <c r="MVA1" s="679"/>
      <c r="MVB1" s="679"/>
      <c r="MVC1" s="679"/>
      <c r="MVD1" s="679"/>
      <c r="MVE1" s="679"/>
      <c r="MVF1" s="679"/>
      <c r="MVG1" s="679"/>
      <c r="MVH1" s="679"/>
      <c r="MVI1" s="679"/>
      <c r="MVJ1" s="679"/>
      <c r="MVK1" s="679"/>
      <c r="MVL1" s="679"/>
      <c r="MVM1" s="679"/>
      <c r="MVN1" s="679"/>
      <c r="MVO1" s="679"/>
      <c r="MVP1" s="679"/>
      <c r="MVQ1" s="679"/>
      <c r="MVR1" s="679"/>
      <c r="MVS1" s="679"/>
      <c r="MVT1" s="679"/>
      <c r="MVU1" s="679"/>
      <c r="MVV1" s="679"/>
      <c r="MVW1" s="679"/>
      <c r="MVX1" s="679"/>
      <c r="MVY1" s="679"/>
      <c r="MVZ1" s="679"/>
      <c r="MWA1" s="679"/>
      <c r="MWB1" s="679"/>
      <c r="MWC1" s="679"/>
      <c r="MWD1" s="679"/>
      <c r="MWE1" s="679"/>
      <c r="MWF1" s="679"/>
      <c r="MWG1" s="679"/>
      <c r="MWH1" s="679"/>
      <c r="MWI1" s="679"/>
      <c r="MWJ1" s="679"/>
      <c r="MWK1" s="679"/>
      <c r="MWL1" s="679"/>
      <c r="MWM1" s="679"/>
      <c r="MWN1" s="679"/>
      <c r="MWO1" s="679"/>
      <c r="MWP1" s="679"/>
      <c r="MWQ1" s="679"/>
      <c r="MWR1" s="679"/>
      <c r="MWS1" s="679"/>
      <c r="MWT1" s="679"/>
      <c r="MWU1" s="679"/>
      <c r="MWV1" s="679"/>
      <c r="MWW1" s="679"/>
      <c r="MWX1" s="679"/>
      <c r="MWY1" s="679"/>
      <c r="MWZ1" s="679"/>
      <c r="MXA1" s="679"/>
      <c r="MXB1" s="679"/>
      <c r="MXC1" s="679"/>
      <c r="MXD1" s="679"/>
      <c r="MXE1" s="679"/>
      <c r="MXF1" s="679"/>
      <c r="MXG1" s="679"/>
      <c r="MXH1" s="679"/>
      <c r="MXI1" s="679"/>
      <c r="MXJ1" s="679"/>
      <c r="MXK1" s="679"/>
      <c r="MXL1" s="679"/>
      <c r="MXM1" s="679"/>
      <c r="MXN1" s="679"/>
      <c r="MXO1" s="679"/>
      <c r="MXP1" s="679"/>
      <c r="MXQ1" s="679"/>
      <c r="MXR1" s="679"/>
      <c r="MXS1" s="679"/>
      <c r="MXT1" s="679"/>
      <c r="MXU1" s="679"/>
      <c r="MXV1" s="679"/>
      <c r="MXW1" s="679"/>
      <c r="MXX1" s="679"/>
      <c r="MXY1" s="679"/>
      <c r="MXZ1" s="679"/>
      <c r="MYA1" s="679"/>
      <c r="MYB1" s="679"/>
      <c r="MYC1" s="679"/>
      <c r="MYD1" s="679"/>
      <c r="MYE1" s="679"/>
      <c r="MYF1" s="679"/>
      <c r="MYG1" s="679"/>
      <c r="MYH1" s="679"/>
      <c r="MYI1" s="679"/>
      <c r="MYJ1" s="679"/>
      <c r="MYK1" s="679"/>
      <c r="MYL1" s="679"/>
      <c r="MYM1" s="679"/>
      <c r="MYN1" s="679"/>
      <c r="MYO1" s="679"/>
      <c r="MYP1" s="679"/>
      <c r="MYQ1" s="679"/>
      <c r="MYR1" s="679"/>
      <c r="MYS1" s="679"/>
      <c r="MYT1" s="679"/>
      <c r="MYU1" s="679"/>
      <c r="MYV1" s="679"/>
      <c r="MYW1" s="679"/>
      <c r="MYX1" s="679"/>
      <c r="MYY1" s="679"/>
      <c r="MYZ1" s="679"/>
      <c r="MZA1" s="679"/>
      <c r="MZB1" s="679"/>
      <c r="MZC1" s="679"/>
      <c r="MZD1" s="679"/>
      <c r="MZE1" s="679"/>
      <c r="MZF1" s="679"/>
      <c r="MZG1" s="679"/>
      <c r="MZH1" s="679"/>
      <c r="MZI1" s="679"/>
      <c r="MZJ1" s="679"/>
      <c r="MZK1" s="679"/>
      <c r="MZL1" s="679"/>
      <c r="MZM1" s="679"/>
      <c r="MZN1" s="679"/>
      <c r="MZO1" s="679"/>
      <c r="MZP1" s="679"/>
      <c r="MZQ1" s="679"/>
      <c r="MZR1" s="679"/>
      <c r="MZS1" s="679"/>
      <c r="MZT1" s="679"/>
      <c r="MZU1" s="679"/>
      <c r="MZV1" s="679"/>
      <c r="MZW1" s="679"/>
      <c r="MZX1" s="679"/>
      <c r="MZY1" s="679"/>
      <c r="MZZ1" s="679"/>
      <c r="NAA1" s="679"/>
      <c r="NAB1" s="679"/>
      <c r="NAC1" s="679"/>
      <c r="NAD1" s="679"/>
      <c r="NAE1" s="679"/>
      <c r="NAF1" s="679"/>
      <c r="NAG1" s="679"/>
      <c r="NAH1" s="679"/>
      <c r="NAI1" s="679"/>
      <c r="NAJ1" s="679"/>
      <c r="NAK1" s="679"/>
      <c r="NAL1" s="679"/>
      <c r="NAM1" s="679"/>
      <c r="NAN1" s="679"/>
      <c r="NAO1" s="679"/>
      <c r="NAP1" s="679"/>
      <c r="NAQ1" s="679"/>
      <c r="NAR1" s="679"/>
      <c r="NAS1" s="679"/>
      <c r="NAT1" s="679"/>
      <c r="NAU1" s="679"/>
      <c r="NAV1" s="679"/>
      <c r="NAW1" s="679"/>
      <c r="NAX1" s="679"/>
      <c r="NAY1" s="679"/>
      <c r="NAZ1" s="679"/>
      <c r="NBA1" s="679"/>
      <c r="NBB1" s="679"/>
      <c r="NBC1" s="679"/>
      <c r="NBD1" s="679"/>
      <c r="NBE1" s="679"/>
      <c r="NBF1" s="679"/>
      <c r="NBG1" s="679"/>
      <c r="NBH1" s="679"/>
      <c r="NBI1" s="679"/>
      <c r="NBJ1" s="679"/>
      <c r="NBK1" s="679"/>
      <c r="NBL1" s="679"/>
      <c r="NBM1" s="679"/>
      <c r="NBN1" s="679"/>
      <c r="NBO1" s="679"/>
      <c r="NBP1" s="679"/>
      <c r="NBQ1" s="679"/>
      <c r="NBR1" s="679"/>
      <c r="NBS1" s="679"/>
      <c r="NBT1" s="679"/>
      <c r="NBU1" s="679"/>
      <c r="NBV1" s="679"/>
      <c r="NBW1" s="679"/>
      <c r="NBX1" s="679"/>
      <c r="NBY1" s="679"/>
      <c r="NBZ1" s="679"/>
      <c r="NCA1" s="679"/>
      <c r="NCB1" s="679"/>
      <c r="NCC1" s="679"/>
      <c r="NCD1" s="679"/>
      <c r="NCE1" s="679"/>
      <c r="NCF1" s="679"/>
      <c r="NCG1" s="679"/>
      <c r="NCH1" s="679"/>
      <c r="NCI1" s="679"/>
      <c r="NCJ1" s="679"/>
      <c r="NCK1" s="679"/>
      <c r="NCL1" s="679"/>
      <c r="NCM1" s="679"/>
      <c r="NCN1" s="679"/>
      <c r="NCO1" s="679"/>
      <c r="NCP1" s="679"/>
      <c r="NCQ1" s="679"/>
      <c r="NCR1" s="679"/>
      <c r="NCS1" s="679"/>
      <c r="NCT1" s="679"/>
      <c r="NCU1" s="679"/>
      <c r="NCV1" s="679"/>
      <c r="NCW1" s="679"/>
      <c r="NCX1" s="679"/>
      <c r="NCY1" s="679"/>
      <c r="NCZ1" s="679"/>
      <c r="NDA1" s="679"/>
      <c r="NDB1" s="679"/>
      <c r="NDC1" s="679"/>
      <c r="NDD1" s="679"/>
      <c r="NDE1" s="679"/>
      <c r="NDF1" s="679"/>
      <c r="NDG1" s="679"/>
      <c r="NDH1" s="679"/>
      <c r="NDI1" s="679"/>
      <c r="NDJ1" s="679"/>
      <c r="NDK1" s="679"/>
      <c r="NDL1" s="679"/>
      <c r="NDM1" s="679"/>
      <c r="NDN1" s="679"/>
      <c r="NDO1" s="679"/>
      <c r="NDP1" s="679"/>
      <c r="NDQ1" s="679"/>
      <c r="NDR1" s="679"/>
      <c r="NDS1" s="679"/>
      <c r="NDT1" s="679"/>
      <c r="NDU1" s="679"/>
      <c r="NDV1" s="679"/>
      <c r="NDW1" s="679"/>
      <c r="NDX1" s="679"/>
      <c r="NDY1" s="679"/>
      <c r="NDZ1" s="679"/>
      <c r="NEA1" s="679"/>
      <c r="NEB1" s="679"/>
      <c r="NEC1" s="679"/>
      <c r="NED1" s="679"/>
      <c r="NEE1" s="679"/>
      <c r="NEF1" s="679"/>
      <c r="NEG1" s="679"/>
      <c r="NEH1" s="679"/>
      <c r="NEI1" s="679"/>
      <c r="NEJ1" s="679"/>
      <c r="NEK1" s="679"/>
      <c r="NEL1" s="679"/>
      <c r="NEM1" s="679"/>
      <c r="NEN1" s="679"/>
      <c r="NEO1" s="679"/>
      <c r="NEP1" s="679"/>
      <c r="NEQ1" s="679"/>
      <c r="NER1" s="679"/>
      <c r="NES1" s="679"/>
      <c r="NET1" s="679"/>
      <c r="NEU1" s="679"/>
      <c r="NEV1" s="679"/>
      <c r="NEW1" s="679"/>
      <c r="NEX1" s="679"/>
      <c r="NEY1" s="679"/>
      <c r="NEZ1" s="679"/>
      <c r="NFA1" s="679"/>
      <c r="NFB1" s="679"/>
      <c r="NFC1" s="679"/>
      <c r="NFD1" s="679"/>
      <c r="NFE1" s="679"/>
      <c r="NFF1" s="679"/>
      <c r="NFG1" s="679"/>
      <c r="NFH1" s="679"/>
      <c r="NFI1" s="679"/>
      <c r="NFJ1" s="679"/>
      <c r="NFK1" s="679"/>
      <c r="NFL1" s="679"/>
      <c r="NFM1" s="679"/>
      <c r="NFN1" s="679"/>
      <c r="NFO1" s="679"/>
      <c r="NFP1" s="679"/>
      <c r="NFQ1" s="679"/>
      <c r="NFR1" s="679"/>
      <c r="NFS1" s="679"/>
      <c r="NFT1" s="679"/>
      <c r="NFU1" s="679"/>
      <c r="NFV1" s="679"/>
      <c r="NFW1" s="679"/>
      <c r="NFX1" s="679"/>
      <c r="NFY1" s="679"/>
      <c r="NFZ1" s="679"/>
      <c r="NGA1" s="679"/>
      <c r="NGB1" s="679"/>
      <c r="NGC1" s="679"/>
      <c r="NGD1" s="679"/>
      <c r="NGE1" s="679"/>
      <c r="NGF1" s="679"/>
      <c r="NGG1" s="679"/>
      <c r="NGH1" s="679"/>
      <c r="NGI1" s="679"/>
      <c r="NGJ1" s="679"/>
      <c r="NGK1" s="679"/>
      <c r="NGL1" s="679"/>
      <c r="NGM1" s="679"/>
      <c r="NGN1" s="679"/>
      <c r="NGO1" s="679"/>
      <c r="NGP1" s="679"/>
      <c r="NGQ1" s="679"/>
      <c r="NGR1" s="679"/>
      <c r="NGS1" s="679"/>
      <c r="NGT1" s="679"/>
      <c r="NGU1" s="679"/>
      <c r="NGV1" s="679"/>
      <c r="NGW1" s="679"/>
      <c r="NGX1" s="679"/>
      <c r="NGY1" s="679"/>
      <c r="NGZ1" s="679"/>
      <c r="NHA1" s="679"/>
      <c r="NHB1" s="679"/>
      <c r="NHC1" s="679"/>
      <c r="NHD1" s="679"/>
      <c r="NHE1" s="679"/>
      <c r="NHF1" s="679"/>
      <c r="NHG1" s="679"/>
      <c r="NHH1" s="679"/>
      <c r="NHI1" s="679"/>
      <c r="NHJ1" s="679"/>
      <c r="NHK1" s="679"/>
      <c r="NHL1" s="679"/>
      <c r="NHM1" s="679"/>
      <c r="NHN1" s="679"/>
      <c r="NHO1" s="679"/>
      <c r="NHP1" s="679"/>
      <c r="NHQ1" s="679"/>
      <c r="NHR1" s="679"/>
      <c r="NHS1" s="679"/>
      <c r="NHT1" s="679"/>
      <c r="NHU1" s="679"/>
      <c r="NHV1" s="679"/>
      <c r="NHW1" s="679"/>
      <c r="NHX1" s="679"/>
      <c r="NHY1" s="679"/>
      <c r="NHZ1" s="679"/>
      <c r="NIA1" s="679"/>
      <c r="NIB1" s="679"/>
      <c r="NIC1" s="679"/>
      <c r="NID1" s="679"/>
      <c r="NIE1" s="679"/>
      <c r="NIF1" s="679"/>
      <c r="NIG1" s="679"/>
      <c r="NIH1" s="679"/>
      <c r="NII1" s="679"/>
      <c r="NIJ1" s="679"/>
      <c r="NIK1" s="679"/>
      <c r="NIL1" s="679"/>
      <c r="NIM1" s="679"/>
      <c r="NIN1" s="679"/>
      <c r="NIO1" s="679"/>
      <c r="NIP1" s="679"/>
      <c r="NIQ1" s="679"/>
      <c r="NIR1" s="679"/>
      <c r="NIS1" s="679"/>
      <c r="NIT1" s="679"/>
      <c r="NIU1" s="679"/>
      <c r="NIV1" s="679"/>
      <c r="NIW1" s="679"/>
      <c r="NIX1" s="679"/>
      <c r="NIY1" s="679"/>
      <c r="NIZ1" s="679"/>
      <c r="NJA1" s="679"/>
      <c r="NJB1" s="679"/>
      <c r="NJC1" s="679"/>
      <c r="NJD1" s="679"/>
      <c r="NJE1" s="679"/>
      <c r="NJF1" s="679"/>
      <c r="NJG1" s="679"/>
      <c r="NJH1" s="679"/>
      <c r="NJI1" s="679"/>
      <c r="NJJ1" s="679"/>
      <c r="NJK1" s="679"/>
      <c r="NJL1" s="679"/>
      <c r="NJM1" s="679"/>
      <c r="NJN1" s="679"/>
      <c r="NJO1" s="679"/>
      <c r="NJP1" s="679"/>
      <c r="NJQ1" s="679"/>
      <c r="NJR1" s="679"/>
      <c r="NJS1" s="679"/>
      <c r="NJT1" s="679"/>
      <c r="NJU1" s="679"/>
      <c r="NJV1" s="679"/>
      <c r="NJW1" s="679"/>
      <c r="NJX1" s="679"/>
      <c r="NJY1" s="679"/>
      <c r="NJZ1" s="679"/>
      <c r="NKA1" s="679"/>
      <c r="NKB1" s="679"/>
      <c r="NKC1" s="679"/>
      <c r="NKD1" s="679"/>
      <c r="NKE1" s="679"/>
      <c r="NKF1" s="679"/>
      <c r="NKG1" s="679"/>
      <c r="NKH1" s="679"/>
      <c r="NKI1" s="679"/>
      <c r="NKJ1" s="679"/>
      <c r="NKK1" s="679"/>
      <c r="NKL1" s="679"/>
      <c r="NKM1" s="679"/>
      <c r="NKN1" s="679"/>
      <c r="NKO1" s="679"/>
      <c r="NKP1" s="679"/>
      <c r="NKQ1" s="679"/>
      <c r="NKR1" s="679"/>
      <c r="NKS1" s="679"/>
      <c r="NKT1" s="679"/>
      <c r="NKU1" s="679"/>
      <c r="NKV1" s="679"/>
      <c r="NKW1" s="679"/>
      <c r="NKX1" s="679"/>
      <c r="NKY1" s="679"/>
      <c r="NKZ1" s="679"/>
      <c r="NLA1" s="679"/>
      <c r="NLB1" s="679"/>
      <c r="NLC1" s="679"/>
      <c r="NLD1" s="679"/>
      <c r="NLE1" s="679"/>
      <c r="NLF1" s="679"/>
      <c r="NLG1" s="679"/>
      <c r="NLH1" s="679"/>
      <c r="NLI1" s="679"/>
      <c r="NLJ1" s="679"/>
      <c r="NLK1" s="679"/>
      <c r="NLL1" s="679"/>
      <c r="NLM1" s="679"/>
      <c r="NLN1" s="679"/>
      <c r="NLO1" s="679"/>
      <c r="NLP1" s="679"/>
      <c r="NLQ1" s="679"/>
      <c r="NLR1" s="679"/>
      <c r="NLS1" s="679"/>
      <c r="NLT1" s="679"/>
      <c r="NLU1" s="679"/>
      <c r="NLV1" s="679"/>
      <c r="NLW1" s="679"/>
      <c r="NLX1" s="679"/>
      <c r="NLY1" s="679"/>
      <c r="NLZ1" s="679"/>
      <c r="NMA1" s="679"/>
      <c r="NMB1" s="679"/>
      <c r="NMC1" s="679"/>
      <c r="NMD1" s="679"/>
      <c r="NME1" s="679"/>
      <c r="NMF1" s="679"/>
      <c r="NMG1" s="679"/>
      <c r="NMH1" s="679"/>
      <c r="NMI1" s="679"/>
      <c r="NMJ1" s="679"/>
      <c r="NMK1" s="679"/>
      <c r="NML1" s="679"/>
      <c r="NMM1" s="679"/>
      <c r="NMN1" s="679"/>
      <c r="NMO1" s="679"/>
      <c r="NMP1" s="679"/>
      <c r="NMQ1" s="679"/>
      <c r="NMR1" s="679"/>
      <c r="NMS1" s="679"/>
      <c r="NMT1" s="679"/>
      <c r="NMU1" s="679"/>
      <c r="NMV1" s="679"/>
      <c r="NMW1" s="679"/>
      <c r="NMX1" s="679"/>
      <c r="NMY1" s="679"/>
      <c r="NMZ1" s="679"/>
      <c r="NNA1" s="679"/>
      <c r="NNB1" s="679"/>
      <c r="NNC1" s="679"/>
      <c r="NND1" s="679"/>
      <c r="NNE1" s="679"/>
      <c r="NNF1" s="679"/>
      <c r="NNG1" s="679"/>
      <c r="NNH1" s="679"/>
      <c r="NNI1" s="679"/>
      <c r="NNJ1" s="679"/>
      <c r="NNK1" s="679"/>
      <c r="NNL1" s="679"/>
      <c r="NNM1" s="679"/>
      <c r="NNN1" s="679"/>
      <c r="NNO1" s="679"/>
      <c r="NNP1" s="679"/>
      <c r="NNQ1" s="679"/>
      <c r="NNR1" s="679"/>
      <c r="NNS1" s="679"/>
      <c r="NNT1" s="679"/>
      <c r="NNU1" s="679"/>
      <c r="NNV1" s="679"/>
      <c r="NNW1" s="679"/>
      <c r="NNX1" s="679"/>
      <c r="NNY1" s="679"/>
      <c r="NNZ1" s="679"/>
      <c r="NOA1" s="679"/>
      <c r="NOB1" s="679"/>
      <c r="NOC1" s="679"/>
      <c r="NOD1" s="679"/>
      <c r="NOE1" s="679"/>
      <c r="NOF1" s="679"/>
      <c r="NOG1" s="679"/>
      <c r="NOH1" s="679"/>
      <c r="NOI1" s="679"/>
      <c r="NOJ1" s="679"/>
      <c r="NOK1" s="679"/>
      <c r="NOL1" s="679"/>
      <c r="NOM1" s="679"/>
      <c r="NON1" s="679"/>
      <c r="NOO1" s="679"/>
      <c r="NOP1" s="679"/>
      <c r="NOQ1" s="679"/>
      <c r="NOR1" s="679"/>
      <c r="NOS1" s="679"/>
      <c r="NOT1" s="679"/>
      <c r="NOU1" s="679"/>
      <c r="NOV1" s="679"/>
      <c r="NOW1" s="679"/>
      <c r="NOX1" s="679"/>
      <c r="NOY1" s="679"/>
      <c r="NOZ1" s="679"/>
      <c r="NPA1" s="679"/>
      <c r="NPB1" s="679"/>
      <c r="NPC1" s="679"/>
      <c r="NPD1" s="679"/>
      <c r="NPE1" s="679"/>
      <c r="NPF1" s="679"/>
      <c r="NPG1" s="679"/>
      <c r="NPH1" s="679"/>
      <c r="NPI1" s="679"/>
      <c r="NPJ1" s="679"/>
      <c r="NPK1" s="679"/>
      <c r="NPL1" s="679"/>
      <c r="NPM1" s="679"/>
      <c r="NPN1" s="679"/>
      <c r="NPO1" s="679"/>
      <c r="NPP1" s="679"/>
      <c r="NPQ1" s="679"/>
      <c r="NPR1" s="679"/>
      <c r="NPS1" s="679"/>
      <c r="NPT1" s="679"/>
      <c r="NPU1" s="679"/>
      <c r="NPV1" s="679"/>
      <c r="NPW1" s="679"/>
      <c r="NPX1" s="679"/>
      <c r="NPY1" s="679"/>
      <c r="NPZ1" s="679"/>
      <c r="NQA1" s="679"/>
      <c r="NQB1" s="679"/>
      <c r="NQC1" s="679"/>
      <c r="NQD1" s="679"/>
      <c r="NQE1" s="679"/>
      <c r="NQF1" s="679"/>
      <c r="NQG1" s="679"/>
      <c r="NQH1" s="679"/>
      <c r="NQI1" s="679"/>
      <c r="NQJ1" s="679"/>
      <c r="NQK1" s="679"/>
      <c r="NQL1" s="679"/>
      <c r="NQM1" s="679"/>
      <c r="NQN1" s="679"/>
      <c r="NQO1" s="679"/>
      <c r="NQP1" s="679"/>
      <c r="NQQ1" s="679"/>
      <c r="NQR1" s="679"/>
      <c r="NQS1" s="679"/>
      <c r="NQT1" s="679"/>
      <c r="NQU1" s="679"/>
      <c r="NQV1" s="679"/>
      <c r="NQW1" s="679"/>
      <c r="NQX1" s="679"/>
      <c r="NQY1" s="679"/>
      <c r="NQZ1" s="679"/>
      <c r="NRA1" s="679"/>
      <c r="NRB1" s="679"/>
      <c r="NRC1" s="679"/>
      <c r="NRD1" s="679"/>
      <c r="NRE1" s="679"/>
      <c r="NRF1" s="679"/>
      <c r="NRG1" s="679"/>
      <c r="NRH1" s="679"/>
      <c r="NRI1" s="679"/>
      <c r="NRJ1" s="679"/>
      <c r="NRK1" s="679"/>
      <c r="NRL1" s="679"/>
      <c r="NRM1" s="679"/>
      <c r="NRN1" s="679"/>
      <c r="NRO1" s="679"/>
      <c r="NRP1" s="679"/>
      <c r="NRQ1" s="679"/>
      <c r="NRR1" s="679"/>
      <c r="NRS1" s="679"/>
      <c r="NRT1" s="679"/>
      <c r="NRU1" s="679"/>
      <c r="NRV1" s="679"/>
      <c r="NRW1" s="679"/>
      <c r="NRX1" s="679"/>
      <c r="NRY1" s="679"/>
      <c r="NRZ1" s="679"/>
      <c r="NSA1" s="679"/>
      <c r="NSB1" s="679"/>
      <c r="NSC1" s="679"/>
      <c r="NSD1" s="679"/>
      <c r="NSE1" s="679"/>
      <c r="NSF1" s="679"/>
      <c r="NSG1" s="679"/>
      <c r="NSH1" s="679"/>
      <c r="NSI1" s="679"/>
      <c r="NSJ1" s="679"/>
      <c r="NSK1" s="679"/>
      <c r="NSL1" s="679"/>
      <c r="NSM1" s="679"/>
      <c r="NSN1" s="679"/>
      <c r="NSO1" s="679"/>
      <c r="NSP1" s="679"/>
      <c r="NSQ1" s="679"/>
      <c r="NSR1" s="679"/>
      <c r="NSS1" s="679"/>
      <c r="NST1" s="679"/>
      <c r="NSU1" s="679"/>
      <c r="NSV1" s="679"/>
      <c r="NSW1" s="679"/>
      <c r="NSX1" s="679"/>
      <c r="NSY1" s="679"/>
      <c r="NSZ1" s="679"/>
      <c r="NTA1" s="679"/>
      <c r="NTB1" s="679"/>
      <c r="NTC1" s="679"/>
      <c r="NTD1" s="679"/>
      <c r="NTE1" s="679"/>
      <c r="NTF1" s="679"/>
      <c r="NTG1" s="679"/>
      <c r="NTH1" s="679"/>
      <c r="NTI1" s="679"/>
      <c r="NTJ1" s="679"/>
      <c r="NTK1" s="679"/>
      <c r="NTL1" s="679"/>
      <c r="NTM1" s="679"/>
      <c r="NTN1" s="679"/>
      <c r="NTO1" s="679"/>
      <c r="NTP1" s="679"/>
      <c r="NTQ1" s="679"/>
      <c r="NTR1" s="679"/>
      <c r="NTS1" s="679"/>
      <c r="NTT1" s="679"/>
      <c r="NTU1" s="679"/>
      <c r="NTV1" s="679"/>
      <c r="NTW1" s="679"/>
      <c r="NTX1" s="679"/>
      <c r="NTY1" s="679"/>
      <c r="NTZ1" s="679"/>
      <c r="NUA1" s="679"/>
      <c r="NUB1" s="679"/>
      <c r="NUC1" s="679"/>
      <c r="NUD1" s="679"/>
      <c r="NUE1" s="679"/>
      <c r="NUF1" s="679"/>
      <c r="NUG1" s="679"/>
      <c r="NUH1" s="679"/>
      <c r="NUI1" s="679"/>
      <c r="NUJ1" s="679"/>
      <c r="NUK1" s="679"/>
      <c r="NUL1" s="679"/>
      <c r="NUM1" s="679"/>
      <c r="NUN1" s="679"/>
      <c r="NUO1" s="679"/>
      <c r="NUP1" s="679"/>
      <c r="NUQ1" s="679"/>
      <c r="NUR1" s="679"/>
      <c r="NUS1" s="679"/>
      <c r="NUT1" s="679"/>
      <c r="NUU1" s="679"/>
      <c r="NUV1" s="679"/>
      <c r="NUW1" s="679"/>
      <c r="NUX1" s="679"/>
      <c r="NUY1" s="679"/>
      <c r="NUZ1" s="679"/>
      <c r="NVA1" s="679"/>
      <c r="NVB1" s="679"/>
      <c r="NVC1" s="679"/>
      <c r="NVD1" s="679"/>
      <c r="NVE1" s="679"/>
      <c r="NVF1" s="679"/>
      <c r="NVG1" s="679"/>
      <c r="NVH1" s="679"/>
      <c r="NVI1" s="679"/>
      <c r="NVJ1" s="679"/>
      <c r="NVK1" s="679"/>
      <c r="NVL1" s="679"/>
      <c r="NVM1" s="679"/>
      <c r="NVN1" s="679"/>
      <c r="NVO1" s="679"/>
      <c r="NVP1" s="679"/>
      <c r="NVQ1" s="679"/>
      <c r="NVR1" s="679"/>
      <c r="NVS1" s="679"/>
      <c r="NVT1" s="679"/>
      <c r="NVU1" s="679"/>
      <c r="NVV1" s="679"/>
      <c r="NVW1" s="679"/>
      <c r="NVX1" s="679"/>
      <c r="NVY1" s="679"/>
      <c r="NVZ1" s="679"/>
      <c r="NWA1" s="679"/>
      <c r="NWB1" s="679"/>
      <c r="NWC1" s="679"/>
      <c r="NWD1" s="679"/>
      <c r="NWE1" s="679"/>
      <c r="NWF1" s="679"/>
      <c r="NWG1" s="679"/>
      <c r="NWH1" s="679"/>
      <c r="NWI1" s="679"/>
      <c r="NWJ1" s="679"/>
      <c r="NWK1" s="679"/>
      <c r="NWL1" s="679"/>
      <c r="NWM1" s="679"/>
      <c r="NWN1" s="679"/>
      <c r="NWO1" s="679"/>
      <c r="NWP1" s="679"/>
      <c r="NWQ1" s="679"/>
      <c r="NWR1" s="679"/>
      <c r="NWS1" s="679"/>
      <c r="NWT1" s="679"/>
      <c r="NWU1" s="679"/>
      <c r="NWV1" s="679"/>
      <c r="NWW1" s="679"/>
      <c r="NWX1" s="679"/>
      <c r="NWY1" s="679"/>
      <c r="NWZ1" s="679"/>
      <c r="NXA1" s="679"/>
      <c r="NXB1" s="679"/>
      <c r="NXC1" s="679"/>
      <c r="NXD1" s="679"/>
      <c r="NXE1" s="679"/>
      <c r="NXF1" s="679"/>
      <c r="NXG1" s="679"/>
      <c r="NXH1" s="679"/>
      <c r="NXI1" s="679"/>
      <c r="NXJ1" s="679"/>
      <c r="NXK1" s="679"/>
      <c r="NXL1" s="679"/>
      <c r="NXM1" s="679"/>
      <c r="NXN1" s="679"/>
      <c r="NXO1" s="679"/>
      <c r="NXP1" s="679"/>
      <c r="NXQ1" s="679"/>
      <c r="NXR1" s="679"/>
      <c r="NXS1" s="679"/>
      <c r="NXT1" s="679"/>
      <c r="NXU1" s="679"/>
      <c r="NXV1" s="679"/>
      <c r="NXW1" s="679"/>
      <c r="NXX1" s="679"/>
      <c r="NXY1" s="679"/>
      <c r="NXZ1" s="679"/>
      <c r="NYA1" s="679"/>
      <c r="NYB1" s="679"/>
      <c r="NYC1" s="679"/>
      <c r="NYD1" s="679"/>
      <c r="NYE1" s="679"/>
      <c r="NYF1" s="679"/>
      <c r="NYG1" s="679"/>
      <c r="NYH1" s="679"/>
      <c r="NYI1" s="679"/>
      <c r="NYJ1" s="679"/>
      <c r="NYK1" s="679"/>
      <c r="NYL1" s="679"/>
      <c r="NYM1" s="679"/>
      <c r="NYN1" s="679"/>
      <c r="NYO1" s="679"/>
      <c r="NYP1" s="679"/>
      <c r="NYQ1" s="679"/>
      <c r="NYR1" s="679"/>
      <c r="NYS1" s="679"/>
      <c r="NYT1" s="679"/>
      <c r="NYU1" s="679"/>
      <c r="NYV1" s="679"/>
      <c r="NYW1" s="679"/>
      <c r="NYX1" s="679"/>
      <c r="NYY1" s="679"/>
      <c r="NYZ1" s="679"/>
      <c r="NZA1" s="679"/>
      <c r="NZB1" s="679"/>
      <c r="NZC1" s="679"/>
      <c r="NZD1" s="679"/>
      <c r="NZE1" s="679"/>
      <c r="NZF1" s="679"/>
      <c r="NZG1" s="679"/>
      <c r="NZH1" s="679"/>
      <c r="NZI1" s="679"/>
      <c r="NZJ1" s="679"/>
      <c r="NZK1" s="679"/>
      <c r="NZL1" s="679"/>
      <c r="NZM1" s="679"/>
      <c r="NZN1" s="679"/>
      <c r="NZO1" s="679"/>
      <c r="NZP1" s="679"/>
      <c r="NZQ1" s="679"/>
      <c r="NZR1" s="679"/>
      <c r="NZS1" s="679"/>
      <c r="NZT1" s="679"/>
      <c r="NZU1" s="679"/>
      <c r="NZV1" s="679"/>
      <c r="NZW1" s="679"/>
      <c r="NZX1" s="679"/>
      <c r="NZY1" s="679"/>
      <c r="NZZ1" s="679"/>
      <c r="OAA1" s="679"/>
      <c r="OAB1" s="679"/>
      <c r="OAC1" s="679"/>
      <c r="OAD1" s="679"/>
      <c r="OAE1" s="679"/>
      <c r="OAF1" s="679"/>
      <c r="OAG1" s="679"/>
      <c r="OAH1" s="679"/>
      <c r="OAI1" s="679"/>
      <c r="OAJ1" s="679"/>
      <c r="OAK1" s="679"/>
      <c r="OAL1" s="679"/>
      <c r="OAM1" s="679"/>
      <c r="OAN1" s="679"/>
      <c r="OAO1" s="679"/>
      <c r="OAP1" s="679"/>
      <c r="OAQ1" s="679"/>
      <c r="OAR1" s="679"/>
      <c r="OAS1" s="679"/>
      <c r="OAT1" s="679"/>
      <c r="OAU1" s="679"/>
      <c r="OAV1" s="679"/>
      <c r="OAW1" s="679"/>
      <c r="OAX1" s="679"/>
      <c r="OAY1" s="679"/>
      <c r="OAZ1" s="679"/>
      <c r="OBA1" s="679"/>
      <c r="OBB1" s="679"/>
      <c r="OBC1" s="679"/>
      <c r="OBD1" s="679"/>
      <c r="OBE1" s="679"/>
      <c r="OBF1" s="679"/>
      <c r="OBG1" s="679"/>
      <c r="OBH1" s="679"/>
      <c r="OBI1" s="679"/>
      <c r="OBJ1" s="679"/>
      <c r="OBK1" s="679"/>
      <c r="OBL1" s="679"/>
      <c r="OBM1" s="679"/>
      <c r="OBN1" s="679"/>
      <c r="OBO1" s="679"/>
      <c r="OBP1" s="679"/>
      <c r="OBQ1" s="679"/>
      <c r="OBR1" s="679"/>
      <c r="OBS1" s="679"/>
      <c r="OBT1" s="679"/>
      <c r="OBU1" s="679"/>
      <c r="OBV1" s="679"/>
      <c r="OBW1" s="679"/>
      <c r="OBX1" s="679"/>
      <c r="OBY1" s="679"/>
      <c r="OBZ1" s="679"/>
      <c r="OCA1" s="679"/>
      <c r="OCB1" s="679"/>
      <c r="OCC1" s="679"/>
      <c r="OCD1" s="679"/>
      <c r="OCE1" s="679"/>
      <c r="OCF1" s="679"/>
      <c r="OCG1" s="679"/>
      <c r="OCH1" s="679"/>
      <c r="OCI1" s="679"/>
      <c r="OCJ1" s="679"/>
      <c r="OCK1" s="679"/>
      <c r="OCL1" s="679"/>
      <c r="OCM1" s="679"/>
      <c r="OCN1" s="679"/>
      <c r="OCO1" s="679"/>
      <c r="OCP1" s="679"/>
      <c r="OCQ1" s="679"/>
      <c r="OCR1" s="679"/>
      <c r="OCS1" s="679"/>
      <c r="OCT1" s="679"/>
      <c r="OCU1" s="679"/>
      <c r="OCV1" s="679"/>
      <c r="OCW1" s="679"/>
      <c r="OCX1" s="679"/>
      <c r="OCY1" s="679"/>
      <c r="OCZ1" s="679"/>
      <c r="ODA1" s="679"/>
      <c r="ODB1" s="679"/>
      <c r="ODC1" s="679"/>
      <c r="ODD1" s="679"/>
      <c r="ODE1" s="679"/>
      <c r="ODF1" s="679"/>
      <c r="ODG1" s="679"/>
      <c r="ODH1" s="679"/>
      <c r="ODI1" s="679"/>
      <c r="ODJ1" s="679"/>
      <c r="ODK1" s="679"/>
      <c r="ODL1" s="679"/>
      <c r="ODM1" s="679"/>
      <c r="ODN1" s="679"/>
      <c r="ODO1" s="679"/>
      <c r="ODP1" s="679"/>
      <c r="ODQ1" s="679"/>
      <c r="ODR1" s="679"/>
      <c r="ODS1" s="679"/>
      <c r="ODT1" s="679"/>
      <c r="ODU1" s="679"/>
      <c r="ODV1" s="679"/>
      <c r="ODW1" s="679"/>
      <c r="ODX1" s="679"/>
      <c r="ODY1" s="679"/>
      <c r="ODZ1" s="679"/>
      <c r="OEA1" s="679"/>
      <c r="OEB1" s="679"/>
      <c r="OEC1" s="679"/>
      <c r="OED1" s="679"/>
      <c r="OEE1" s="679"/>
      <c r="OEF1" s="679"/>
      <c r="OEG1" s="679"/>
      <c r="OEH1" s="679"/>
      <c r="OEI1" s="679"/>
      <c r="OEJ1" s="679"/>
      <c r="OEK1" s="679"/>
      <c r="OEL1" s="679"/>
      <c r="OEM1" s="679"/>
      <c r="OEN1" s="679"/>
      <c r="OEO1" s="679"/>
      <c r="OEP1" s="679"/>
      <c r="OEQ1" s="679"/>
      <c r="OER1" s="679"/>
      <c r="OES1" s="679"/>
      <c r="OET1" s="679"/>
      <c r="OEU1" s="679"/>
      <c r="OEV1" s="679"/>
      <c r="OEW1" s="679"/>
      <c r="OEX1" s="679"/>
      <c r="OEY1" s="679"/>
      <c r="OEZ1" s="679"/>
      <c r="OFA1" s="679"/>
      <c r="OFB1" s="679"/>
      <c r="OFC1" s="679"/>
      <c r="OFD1" s="679"/>
      <c r="OFE1" s="679"/>
      <c r="OFF1" s="679"/>
      <c r="OFG1" s="679"/>
      <c r="OFH1" s="679"/>
      <c r="OFI1" s="679"/>
      <c r="OFJ1" s="679"/>
      <c r="OFK1" s="679"/>
      <c r="OFL1" s="679"/>
      <c r="OFM1" s="679"/>
      <c r="OFN1" s="679"/>
      <c r="OFO1" s="679"/>
      <c r="OFP1" s="679"/>
      <c r="OFQ1" s="679"/>
      <c r="OFR1" s="679"/>
      <c r="OFS1" s="679"/>
      <c r="OFT1" s="679"/>
      <c r="OFU1" s="679"/>
      <c r="OFV1" s="679"/>
      <c r="OFW1" s="679"/>
      <c r="OFX1" s="679"/>
      <c r="OFY1" s="679"/>
      <c r="OFZ1" s="679"/>
      <c r="OGA1" s="679"/>
      <c r="OGB1" s="679"/>
      <c r="OGC1" s="679"/>
      <c r="OGD1" s="679"/>
      <c r="OGE1" s="679"/>
      <c r="OGF1" s="679"/>
      <c r="OGG1" s="679"/>
      <c r="OGH1" s="679"/>
      <c r="OGI1" s="679"/>
      <c r="OGJ1" s="679"/>
      <c r="OGK1" s="679"/>
      <c r="OGL1" s="679"/>
      <c r="OGM1" s="679"/>
      <c r="OGN1" s="679"/>
      <c r="OGO1" s="679"/>
      <c r="OGP1" s="679"/>
      <c r="OGQ1" s="679"/>
      <c r="OGR1" s="679"/>
      <c r="OGS1" s="679"/>
      <c r="OGT1" s="679"/>
      <c r="OGU1" s="679"/>
      <c r="OGV1" s="679"/>
      <c r="OGW1" s="679"/>
      <c r="OGX1" s="679"/>
      <c r="OGY1" s="679"/>
      <c r="OGZ1" s="679"/>
      <c r="OHA1" s="679"/>
      <c r="OHB1" s="679"/>
      <c r="OHC1" s="679"/>
      <c r="OHD1" s="679"/>
      <c r="OHE1" s="679"/>
      <c r="OHF1" s="679"/>
      <c r="OHG1" s="679"/>
      <c r="OHH1" s="679"/>
      <c r="OHI1" s="679"/>
      <c r="OHJ1" s="679"/>
      <c r="OHK1" s="679"/>
      <c r="OHL1" s="679"/>
      <c r="OHM1" s="679"/>
      <c r="OHN1" s="679"/>
      <c r="OHO1" s="679"/>
      <c r="OHP1" s="679"/>
      <c r="OHQ1" s="679"/>
      <c r="OHR1" s="679"/>
      <c r="OHS1" s="679"/>
      <c r="OHT1" s="679"/>
      <c r="OHU1" s="679"/>
      <c r="OHV1" s="679"/>
      <c r="OHW1" s="679"/>
      <c r="OHX1" s="679"/>
      <c r="OHY1" s="679"/>
      <c r="OHZ1" s="679"/>
      <c r="OIA1" s="679"/>
      <c r="OIB1" s="679"/>
      <c r="OIC1" s="679"/>
      <c r="OID1" s="679"/>
      <c r="OIE1" s="679"/>
      <c r="OIF1" s="679"/>
      <c r="OIG1" s="679"/>
      <c r="OIH1" s="679"/>
      <c r="OII1" s="679"/>
      <c r="OIJ1" s="679"/>
      <c r="OIK1" s="679"/>
      <c r="OIL1" s="679"/>
      <c r="OIM1" s="679"/>
      <c r="OIN1" s="679"/>
      <c r="OIO1" s="679"/>
      <c r="OIP1" s="679"/>
      <c r="OIQ1" s="679"/>
      <c r="OIR1" s="679"/>
      <c r="OIS1" s="679"/>
      <c r="OIT1" s="679"/>
      <c r="OIU1" s="679"/>
      <c r="OIV1" s="679"/>
      <c r="OIW1" s="679"/>
      <c r="OIX1" s="679"/>
      <c r="OIY1" s="679"/>
      <c r="OIZ1" s="679"/>
      <c r="OJA1" s="679"/>
      <c r="OJB1" s="679"/>
      <c r="OJC1" s="679"/>
      <c r="OJD1" s="679"/>
      <c r="OJE1" s="679"/>
      <c r="OJF1" s="679"/>
      <c r="OJG1" s="679"/>
      <c r="OJH1" s="679"/>
      <c r="OJI1" s="679"/>
      <c r="OJJ1" s="679"/>
      <c r="OJK1" s="679"/>
      <c r="OJL1" s="679"/>
      <c r="OJM1" s="679"/>
      <c r="OJN1" s="679"/>
      <c r="OJO1" s="679"/>
      <c r="OJP1" s="679"/>
      <c r="OJQ1" s="679"/>
      <c r="OJR1" s="679"/>
      <c r="OJS1" s="679"/>
      <c r="OJT1" s="679"/>
      <c r="OJU1" s="679"/>
      <c r="OJV1" s="679"/>
      <c r="OJW1" s="679"/>
      <c r="OJX1" s="679"/>
      <c r="OJY1" s="679"/>
      <c r="OJZ1" s="679"/>
      <c r="OKA1" s="679"/>
      <c r="OKB1" s="679"/>
      <c r="OKC1" s="679"/>
      <c r="OKD1" s="679"/>
      <c r="OKE1" s="679"/>
      <c r="OKF1" s="679"/>
      <c r="OKG1" s="679"/>
      <c r="OKH1" s="679"/>
      <c r="OKI1" s="679"/>
      <c r="OKJ1" s="679"/>
      <c r="OKK1" s="679"/>
      <c r="OKL1" s="679"/>
      <c r="OKM1" s="679"/>
      <c r="OKN1" s="679"/>
      <c r="OKO1" s="679"/>
      <c r="OKP1" s="679"/>
      <c r="OKQ1" s="679"/>
      <c r="OKR1" s="679"/>
      <c r="OKS1" s="679"/>
      <c r="OKT1" s="679"/>
      <c r="OKU1" s="679"/>
      <c r="OKV1" s="679"/>
      <c r="OKW1" s="679"/>
      <c r="OKX1" s="679"/>
      <c r="OKY1" s="679"/>
      <c r="OKZ1" s="679"/>
      <c r="OLA1" s="679"/>
      <c r="OLB1" s="679"/>
      <c r="OLC1" s="679"/>
      <c r="OLD1" s="679"/>
      <c r="OLE1" s="679"/>
      <c r="OLF1" s="679"/>
      <c r="OLG1" s="679"/>
      <c r="OLH1" s="679"/>
      <c r="OLI1" s="679"/>
      <c r="OLJ1" s="679"/>
      <c r="OLK1" s="679"/>
      <c r="OLL1" s="679"/>
      <c r="OLM1" s="679"/>
      <c r="OLN1" s="679"/>
      <c r="OLO1" s="679"/>
      <c r="OLP1" s="679"/>
      <c r="OLQ1" s="679"/>
      <c r="OLR1" s="679"/>
      <c r="OLS1" s="679"/>
      <c r="OLT1" s="679"/>
      <c r="OLU1" s="679"/>
      <c r="OLV1" s="679"/>
      <c r="OLW1" s="679"/>
      <c r="OLX1" s="679"/>
      <c r="OLY1" s="679"/>
      <c r="OLZ1" s="679"/>
      <c r="OMA1" s="679"/>
      <c r="OMB1" s="679"/>
      <c r="OMC1" s="679"/>
      <c r="OMD1" s="679"/>
      <c r="OME1" s="679"/>
      <c r="OMF1" s="679"/>
      <c r="OMG1" s="679"/>
      <c r="OMH1" s="679"/>
      <c r="OMI1" s="679"/>
      <c r="OMJ1" s="679"/>
      <c r="OMK1" s="679"/>
      <c r="OML1" s="679"/>
      <c r="OMM1" s="679"/>
      <c r="OMN1" s="679"/>
      <c r="OMO1" s="679"/>
      <c r="OMP1" s="679"/>
      <c r="OMQ1" s="679"/>
      <c r="OMR1" s="679"/>
      <c r="OMS1" s="679"/>
      <c r="OMT1" s="679"/>
      <c r="OMU1" s="679"/>
      <c r="OMV1" s="679"/>
      <c r="OMW1" s="679"/>
      <c r="OMX1" s="679"/>
      <c r="OMY1" s="679"/>
      <c r="OMZ1" s="679"/>
      <c r="ONA1" s="679"/>
      <c r="ONB1" s="679"/>
      <c r="ONC1" s="679"/>
      <c r="OND1" s="679"/>
      <c r="ONE1" s="679"/>
      <c r="ONF1" s="679"/>
      <c r="ONG1" s="679"/>
      <c r="ONH1" s="679"/>
      <c r="ONI1" s="679"/>
      <c r="ONJ1" s="679"/>
      <c r="ONK1" s="679"/>
      <c r="ONL1" s="679"/>
      <c r="ONM1" s="679"/>
      <c r="ONN1" s="679"/>
      <c r="ONO1" s="679"/>
      <c r="ONP1" s="679"/>
      <c r="ONQ1" s="679"/>
      <c r="ONR1" s="679"/>
      <c r="ONS1" s="679"/>
      <c r="ONT1" s="679"/>
      <c r="ONU1" s="679"/>
      <c r="ONV1" s="679"/>
      <c r="ONW1" s="679"/>
      <c r="ONX1" s="679"/>
      <c r="ONY1" s="679"/>
      <c r="ONZ1" s="679"/>
      <c r="OOA1" s="679"/>
      <c r="OOB1" s="679"/>
      <c r="OOC1" s="679"/>
      <c r="OOD1" s="679"/>
      <c r="OOE1" s="679"/>
      <c r="OOF1" s="679"/>
      <c r="OOG1" s="679"/>
      <c r="OOH1" s="679"/>
      <c r="OOI1" s="679"/>
      <c r="OOJ1" s="679"/>
      <c r="OOK1" s="679"/>
      <c r="OOL1" s="679"/>
      <c r="OOM1" s="679"/>
      <c r="OON1" s="679"/>
      <c r="OOO1" s="679"/>
      <c r="OOP1" s="679"/>
      <c r="OOQ1" s="679"/>
      <c r="OOR1" s="679"/>
      <c r="OOS1" s="679"/>
      <c r="OOT1" s="679"/>
      <c r="OOU1" s="679"/>
      <c r="OOV1" s="679"/>
      <c r="OOW1" s="679"/>
      <c r="OOX1" s="679"/>
      <c r="OOY1" s="679"/>
      <c r="OOZ1" s="679"/>
      <c r="OPA1" s="679"/>
      <c r="OPB1" s="679"/>
      <c r="OPC1" s="679"/>
      <c r="OPD1" s="679"/>
      <c r="OPE1" s="679"/>
      <c r="OPF1" s="679"/>
      <c r="OPG1" s="679"/>
      <c r="OPH1" s="679"/>
      <c r="OPI1" s="679"/>
      <c r="OPJ1" s="679"/>
      <c r="OPK1" s="679"/>
      <c r="OPL1" s="679"/>
      <c r="OPM1" s="679"/>
      <c r="OPN1" s="679"/>
      <c r="OPO1" s="679"/>
      <c r="OPP1" s="679"/>
      <c r="OPQ1" s="679"/>
      <c r="OPR1" s="679"/>
      <c r="OPS1" s="679"/>
      <c r="OPT1" s="679"/>
      <c r="OPU1" s="679"/>
      <c r="OPV1" s="679"/>
      <c r="OPW1" s="679"/>
      <c r="OPX1" s="679"/>
      <c r="OPY1" s="679"/>
      <c r="OPZ1" s="679"/>
      <c r="OQA1" s="679"/>
      <c r="OQB1" s="679"/>
      <c r="OQC1" s="679"/>
      <c r="OQD1" s="679"/>
      <c r="OQE1" s="679"/>
      <c r="OQF1" s="679"/>
      <c r="OQG1" s="679"/>
      <c r="OQH1" s="679"/>
      <c r="OQI1" s="679"/>
      <c r="OQJ1" s="679"/>
      <c r="OQK1" s="679"/>
      <c r="OQL1" s="679"/>
      <c r="OQM1" s="679"/>
      <c r="OQN1" s="679"/>
      <c r="OQO1" s="679"/>
      <c r="OQP1" s="679"/>
      <c r="OQQ1" s="679"/>
      <c r="OQR1" s="679"/>
      <c r="OQS1" s="679"/>
      <c r="OQT1" s="679"/>
      <c r="OQU1" s="679"/>
      <c r="OQV1" s="679"/>
      <c r="OQW1" s="679"/>
      <c r="OQX1" s="679"/>
      <c r="OQY1" s="679"/>
      <c r="OQZ1" s="679"/>
      <c r="ORA1" s="679"/>
      <c r="ORB1" s="679"/>
      <c r="ORC1" s="679"/>
      <c r="ORD1" s="679"/>
      <c r="ORE1" s="679"/>
      <c r="ORF1" s="679"/>
      <c r="ORG1" s="679"/>
      <c r="ORH1" s="679"/>
      <c r="ORI1" s="679"/>
      <c r="ORJ1" s="679"/>
      <c r="ORK1" s="679"/>
      <c r="ORL1" s="679"/>
      <c r="ORM1" s="679"/>
      <c r="ORN1" s="679"/>
      <c r="ORO1" s="679"/>
      <c r="ORP1" s="679"/>
      <c r="ORQ1" s="679"/>
      <c r="ORR1" s="679"/>
      <c r="ORS1" s="679"/>
      <c r="ORT1" s="679"/>
      <c r="ORU1" s="679"/>
      <c r="ORV1" s="679"/>
      <c r="ORW1" s="679"/>
      <c r="ORX1" s="679"/>
      <c r="ORY1" s="679"/>
      <c r="ORZ1" s="679"/>
      <c r="OSA1" s="679"/>
      <c r="OSB1" s="679"/>
      <c r="OSC1" s="679"/>
      <c r="OSD1" s="679"/>
      <c r="OSE1" s="679"/>
      <c r="OSF1" s="679"/>
      <c r="OSG1" s="679"/>
      <c r="OSH1" s="679"/>
      <c r="OSI1" s="679"/>
      <c r="OSJ1" s="679"/>
      <c r="OSK1" s="679"/>
      <c r="OSL1" s="679"/>
      <c r="OSM1" s="679"/>
      <c r="OSN1" s="679"/>
      <c r="OSO1" s="679"/>
      <c r="OSP1" s="679"/>
      <c r="OSQ1" s="679"/>
      <c r="OSR1" s="679"/>
      <c r="OSS1" s="679"/>
      <c r="OST1" s="679"/>
      <c r="OSU1" s="679"/>
      <c r="OSV1" s="679"/>
      <c r="OSW1" s="679"/>
      <c r="OSX1" s="679"/>
      <c r="OSY1" s="679"/>
      <c r="OSZ1" s="679"/>
      <c r="OTA1" s="679"/>
      <c r="OTB1" s="679"/>
      <c r="OTC1" s="679"/>
      <c r="OTD1" s="679"/>
      <c r="OTE1" s="679"/>
      <c r="OTF1" s="679"/>
      <c r="OTG1" s="679"/>
      <c r="OTH1" s="679"/>
      <c r="OTI1" s="679"/>
      <c r="OTJ1" s="679"/>
      <c r="OTK1" s="679"/>
      <c r="OTL1" s="679"/>
      <c r="OTM1" s="679"/>
      <c r="OTN1" s="679"/>
      <c r="OTO1" s="679"/>
      <c r="OTP1" s="679"/>
      <c r="OTQ1" s="679"/>
      <c r="OTR1" s="679"/>
      <c r="OTS1" s="679"/>
      <c r="OTT1" s="679"/>
      <c r="OTU1" s="679"/>
      <c r="OTV1" s="679"/>
      <c r="OTW1" s="679"/>
      <c r="OTX1" s="679"/>
      <c r="OTY1" s="679"/>
      <c r="OTZ1" s="679"/>
      <c r="OUA1" s="679"/>
      <c r="OUB1" s="679"/>
      <c r="OUC1" s="679"/>
      <c r="OUD1" s="679"/>
      <c r="OUE1" s="679"/>
      <c r="OUF1" s="679"/>
      <c r="OUG1" s="679"/>
      <c r="OUH1" s="679"/>
      <c r="OUI1" s="679"/>
      <c r="OUJ1" s="679"/>
      <c r="OUK1" s="679"/>
      <c r="OUL1" s="679"/>
      <c r="OUM1" s="679"/>
      <c r="OUN1" s="679"/>
      <c r="OUO1" s="679"/>
      <c r="OUP1" s="679"/>
      <c r="OUQ1" s="679"/>
      <c r="OUR1" s="679"/>
      <c r="OUS1" s="679"/>
      <c r="OUT1" s="679"/>
      <c r="OUU1" s="679"/>
      <c r="OUV1" s="679"/>
      <c r="OUW1" s="679"/>
      <c r="OUX1" s="679"/>
      <c r="OUY1" s="679"/>
      <c r="OUZ1" s="679"/>
      <c r="OVA1" s="679"/>
      <c r="OVB1" s="679"/>
      <c r="OVC1" s="679"/>
      <c r="OVD1" s="679"/>
      <c r="OVE1" s="679"/>
      <c r="OVF1" s="679"/>
      <c r="OVG1" s="679"/>
      <c r="OVH1" s="679"/>
      <c r="OVI1" s="679"/>
      <c r="OVJ1" s="679"/>
      <c r="OVK1" s="679"/>
      <c r="OVL1" s="679"/>
      <c r="OVM1" s="679"/>
      <c r="OVN1" s="679"/>
      <c r="OVO1" s="679"/>
      <c r="OVP1" s="679"/>
      <c r="OVQ1" s="679"/>
      <c r="OVR1" s="679"/>
      <c r="OVS1" s="679"/>
      <c r="OVT1" s="679"/>
      <c r="OVU1" s="679"/>
      <c r="OVV1" s="679"/>
      <c r="OVW1" s="679"/>
      <c r="OVX1" s="679"/>
      <c r="OVY1" s="679"/>
      <c r="OVZ1" s="679"/>
      <c r="OWA1" s="679"/>
      <c r="OWB1" s="679"/>
      <c r="OWC1" s="679"/>
      <c r="OWD1" s="679"/>
      <c r="OWE1" s="679"/>
      <c r="OWF1" s="679"/>
      <c r="OWG1" s="679"/>
      <c r="OWH1" s="679"/>
      <c r="OWI1" s="679"/>
      <c r="OWJ1" s="679"/>
      <c r="OWK1" s="679"/>
      <c r="OWL1" s="679"/>
      <c r="OWM1" s="679"/>
      <c r="OWN1" s="679"/>
      <c r="OWO1" s="679"/>
      <c r="OWP1" s="679"/>
      <c r="OWQ1" s="679"/>
      <c r="OWR1" s="679"/>
      <c r="OWS1" s="679"/>
      <c r="OWT1" s="679"/>
      <c r="OWU1" s="679"/>
      <c r="OWV1" s="679"/>
      <c r="OWW1" s="679"/>
      <c r="OWX1" s="679"/>
      <c r="OWY1" s="679"/>
      <c r="OWZ1" s="679"/>
      <c r="OXA1" s="679"/>
      <c r="OXB1" s="679"/>
      <c r="OXC1" s="679"/>
      <c r="OXD1" s="679"/>
      <c r="OXE1" s="679"/>
      <c r="OXF1" s="679"/>
      <c r="OXG1" s="679"/>
      <c r="OXH1" s="679"/>
      <c r="OXI1" s="679"/>
      <c r="OXJ1" s="679"/>
      <c r="OXK1" s="679"/>
      <c r="OXL1" s="679"/>
      <c r="OXM1" s="679"/>
      <c r="OXN1" s="679"/>
      <c r="OXO1" s="679"/>
      <c r="OXP1" s="679"/>
      <c r="OXQ1" s="679"/>
      <c r="OXR1" s="679"/>
      <c r="OXS1" s="679"/>
      <c r="OXT1" s="679"/>
      <c r="OXU1" s="679"/>
      <c r="OXV1" s="679"/>
      <c r="OXW1" s="679"/>
      <c r="OXX1" s="679"/>
      <c r="OXY1" s="679"/>
      <c r="OXZ1" s="679"/>
      <c r="OYA1" s="679"/>
      <c r="OYB1" s="679"/>
      <c r="OYC1" s="679"/>
      <c r="OYD1" s="679"/>
      <c r="OYE1" s="679"/>
      <c r="OYF1" s="679"/>
      <c r="OYG1" s="679"/>
      <c r="OYH1" s="679"/>
      <c r="OYI1" s="679"/>
      <c r="OYJ1" s="679"/>
      <c r="OYK1" s="679"/>
      <c r="OYL1" s="679"/>
      <c r="OYM1" s="679"/>
      <c r="OYN1" s="679"/>
      <c r="OYO1" s="679"/>
      <c r="OYP1" s="679"/>
      <c r="OYQ1" s="679"/>
      <c r="OYR1" s="679"/>
      <c r="OYS1" s="679"/>
      <c r="OYT1" s="679"/>
      <c r="OYU1" s="679"/>
      <c r="OYV1" s="679"/>
      <c r="OYW1" s="679"/>
      <c r="OYX1" s="679"/>
      <c r="OYY1" s="679"/>
      <c r="OYZ1" s="679"/>
      <c r="OZA1" s="679"/>
      <c r="OZB1" s="679"/>
      <c r="OZC1" s="679"/>
      <c r="OZD1" s="679"/>
      <c r="OZE1" s="679"/>
      <c r="OZF1" s="679"/>
      <c r="OZG1" s="679"/>
      <c r="OZH1" s="679"/>
      <c r="OZI1" s="679"/>
      <c r="OZJ1" s="679"/>
      <c r="OZK1" s="679"/>
      <c r="OZL1" s="679"/>
      <c r="OZM1" s="679"/>
      <c r="OZN1" s="679"/>
      <c r="OZO1" s="679"/>
      <c r="OZP1" s="679"/>
      <c r="OZQ1" s="679"/>
      <c r="OZR1" s="679"/>
      <c r="OZS1" s="679"/>
      <c r="OZT1" s="679"/>
      <c r="OZU1" s="679"/>
      <c r="OZV1" s="679"/>
      <c r="OZW1" s="679"/>
      <c r="OZX1" s="679"/>
      <c r="OZY1" s="679"/>
      <c r="OZZ1" s="679"/>
      <c r="PAA1" s="679"/>
      <c r="PAB1" s="679"/>
      <c r="PAC1" s="679"/>
      <c r="PAD1" s="679"/>
      <c r="PAE1" s="679"/>
      <c r="PAF1" s="679"/>
      <c r="PAG1" s="679"/>
      <c r="PAH1" s="679"/>
      <c r="PAI1" s="679"/>
      <c r="PAJ1" s="679"/>
      <c r="PAK1" s="679"/>
      <c r="PAL1" s="679"/>
      <c r="PAM1" s="679"/>
      <c r="PAN1" s="679"/>
      <c r="PAO1" s="679"/>
      <c r="PAP1" s="679"/>
      <c r="PAQ1" s="679"/>
      <c r="PAR1" s="679"/>
      <c r="PAS1" s="679"/>
      <c r="PAT1" s="679"/>
      <c r="PAU1" s="679"/>
      <c r="PAV1" s="679"/>
      <c r="PAW1" s="679"/>
      <c r="PAX1" s="679"/>
      <c r="PAY1" s="679"/>
      <c r="PAZ1" s="679"/>
      <c r="PBA1" s="679"/>
      <c r="PBB1" s="679"/>
      <c r="PBC1" s="679"/>
      <c r="PBD1" s="679"/>
      <c r="PBE1" s="679"/>
      <c r="PBF1" s="679"/>
      <c r="PBG1" s="679"/>
      <c r="PBH1" s="679"/>
      <c r="PBI1" s="679"/>
      <c r="PBJ1" s="679"/>
      <c r="PBK1" s="679"/>
      <c r="PBL1" s="679"/>
      <c r="PBM1" s="679"/>
      <c r="PBN1" s="679"/>
      <c r="PBO1" s="679"/>
      <c r="PBP1" s="679"/>
      <c r="PBQ1" s="679"/>
      <c r="PBR1" s="679"/>
      <c r="PBS1" s="679"/>
      <c r="PBT1" s="679"/>
      <c r="PBU1" s="679"/>
      <c r="PBV1" s="679"/>
      <c r="PBW1" s="679"/>
      <c r="PBX1" s="679"/>
      <c r="PBY1" s="679"/>
      <c r="PBZ1" s="679"/>
      <c r="PCA1" s="679"/>
      <c r="PCB1" s="679"/>
      <c r="PCC1" s="679"/>
      <c r="PCD1" s="679"/>
      <c r="PCE1" s="679"/>
      <c r="PCF1" s="679"/>
      <c r="PCG1" s="679"/>
      <c r="PCH1" s="679"/>
      <c r="PCI1" s="679"/>
      <c r="PCJ1" s="679"/>
      <c r="PCK1" s="679"/>
      <c r="PCL1" s="679"/>
      <c r="PCM1" s="679"/>
      <c r="PCN1" s="679"/>
      <c r="PCO1" s="679"/>
      <c r="PCP1" s="679"/>
      <c r="PCQ1" s="679"/>
      <c r="PCR1" s="679"/>
      <c r="PCS1" s="679"/>
      <c r="PCT1" s="679"/>
      <c r="PCU1" s="679"/>
      <c r="PCV1" s="679"/>
      <c r="PCW1" s="679"/>
      <c r="PCX1" s="679"/>
      <c r="PCY1" s="679"/>
      <c r="PCZ1" s="679"/>
      <c r="PDA1" s="679"/>
      <c r="PDB1" s="679"/>
      <c r="PDC1" s="679"/>
      <c r="PDD1" s="679"/>
      <c r="PDE1" s="679"/>
      <c r="PDF1" s="679"/>
      <c r="PDG1" s="679"/>
      <c r="PDH1" s="679"/>
      <c r="PDI1" s="679"/>
      <c r="PDJ1" s="679"/>
      <c r="PDK1" s="679"/>
      <c r="PDL1" s="679"/>
      <c r="PDM1" s="679"/>
      <c r="PDN1" s="679"/>
      <c r="PDO1" s="679"/>
      <c r="PDP1" s="679"/>
      <c r="PDQ1" s="679"/>
      <c r="PDR1" s="679"/>
      <c r="PDS1" s="679"/>
      <c r="PDT1" s="679"/>
      <c r="PDU1" s="679"/>
      <c r="PDV1" s="679"/>
      <c r="PDW1" s="679"/>
      <c r="PDX1" s="679"/>
      <c r="PDY1" s="679"/>
      <c r="PDZ1" s="679"/>
      <c r="PEA1" s="679"/>
      <c r="PEB1" s="679"/>
      <c r="PEC1" s="679"/>
      <c r="PED1" s="679"/>
      <c r="PEE1" s="679"/>
      <c r="PEF1" s="679"/>
      <c r="PEG1" s="679"/>
      <c r="PEH1" s="679"/>
      <c r="PEI1" s="679"/>
      <c r="PEJ1" s="679"/>
      <c r="PEK1" s="679"/>
      <c r="PEL1" s="679"/>
      <c r="PEM1" s="679"/>
      <c r="PEN1" s="679"/>
      <c r="PEO1" s="679"/>
      <c r="PEP1" s="679"/>
      <c r="PEQ1" s="679"/>
      <c r="PER1" s="679"/>
      <c r="PES1" s="679"/>
      <c r="PET1" s="679"/>
      <c r="PEU1" s="679"/>
      <c r="PEV1" s="679"/>
      <c r="PEW1" s="679"/>
      <c r="PEX1" s="679"/>
      <c r="PEY1" s="679"/>
      <c r="PEZ1" s="679"/>
      <c r="PFA1" s="679"/>
      <c r="PFB1" s="679"/>
      <c r="PFC1" s="679"/>
      <c r="PFD1" s="679"/>
      <c r="PFE1" s="679"/>
      <c r="PFF1" s="679"/>
      <c r="PFG1" s="679"/>
      <c r="PFH1" s="679"/>
      <c r="PFI1" s="679"/>
      <c r="PFJ1" s="679"/>
      <c r="PFK1" s="679"/>
      <c r="PFL1" s="679"/>
      <c r="PFM1" s="679"/>
      <c r="PFN1" s="679"/>
      <c r="PFO1" s="679"/>
      <c r="PFP1" s="679"/>
      <c r="PFQ1" s="679"/>
      <c r="PFR1" s="679"/>
      <c r="PFS1" s="679"/>
      <c r="PFT1" s="679"/>
      <c r="PFU1" s="679"/>
      <c r="PFV1" s="679"/>
      <c r="PFW1" s="679"/>
      <c r="PFX1" s="679"/>
      <c r="PFY1" s="679"/>
      <c r="PFZ1" s="679"/>
      <c r="PGA1" s="679"/>
      <c r="PGB1" s="679"/>
      <c r="PGC1" s="679"/>
      <c r="PGD1" s="679"/>
      <c r="PGE1" s="679"/>
      <c r="PGF1" s="679"/>
      <c r="PGG1" s="679"/>
      <c r="PGH1" s="679"/>
      <c r="PGI1" s="679"/>
      <c r="PGJ1" s="679"/>
      <c r="PGK1" s="679"/>
      <c r="PGL1" s="679"/>
      <c r="PGM1" s="679"/>
      <c r="PGN1" s="679"/>
      <c r="PGO1" s="679"/>
      <c r="PGP1" s="679"/>
      <c r="PGQ1" s="679"/>
      <c r="PGR1" s="679"/>
      <c r="PGS1" s="679"/>
      <c r="PGT1" s="679"/>
      <c r="PGU1" s="679"/>
      <c r="PGV1" s="679"/>
      <c r="PGW1" s="679"/>
      <c r="PGX1" s="679"/>
      <c r="PGY1" s="679"/>
      <c r="PGZ1" s="679"/>
      <c r="PHA1" s="679"/>
      <c r="PHB1" s="679"/>
      <c r="PHC1" s="679"/>
      <c r="PHD1" s="679"/>
      <c r="PHE1" s="679"/>
      <c r="PHF1" s="679"/>
      <c r="PHG1" s="679"/>
      <c r="PHH1" s="679"/>
      <c r="PHI1" s="679"/>
      <c r="PHJ1" s="679"/>
      <c r="PHK1" s="679"/>
      <c r="PHL1" s="679"/>
      <c r="PHM1" s="679"/>
      <c r="PHN1" s="679"/>
      <c r="PHO1" s="679"/>
      <c r="PHP1" s="679"/>
      <c r="PHQ1" s="679"/>
      <c r="PHR1" s="679"/>
      <c r="PHS1" s="679"/>
      <c r="PHT1" s="679"/>
      <c r="PHU1" s="679"/>
      <c r="PHV1" s="679"/>
      <c r="PHW1" s="679"/>
      <c r="PHX1" s="679"/>
      <c r="PHY1" s="679"/>
      <c r="PHZ1" s="679"/>
      <c r="PIA1" s="679"/>
      <c r="PIB1" s="679"/>
      <c r="PIC1" s="679"/>
      <c r="PID1" s="679"/>
      <c r="PIE1" s="679"/>
      <c r="PIF1" s="679"/>
      <c r="PIG1" s="679"/>
      <c r="PIH1" s="679"/>
      <c r="PII1" s="679"/>
      <c r="PIJ1" s="679"/>
      <c r="PIK1" s="679"/>
      <c r="PIL1" s="679"/>
      <c r="PIM1" s="679"/>
      <c r="PIN1" s="679"/>
      <c r="PIO1" s="679"/>
      <c r="PIP1" s="679"/>
      <c r="PIQ1" s="679"/>
      <c r="PIR1" s="679"/>
      <c r="PIS1" s="679"/>
      <c r="PIT1" s="679"/>
      <c r="PIU1" s="679"/>
      <c r="PIV1" s="679"/>
      <c r="PIW1" s="679"/>
      <c r="PIX1" s="679"/>
      <c r="PIY1" s="679"/>
      <c r="PIZ1" s="679"/>
      <c r="PJA1" s="679"/>
      <c r="PJB1" s="679"/>
      <c r="PJC1" s="679"/>
      <c r="PJD1" s="679"/>
      <c r="PJE1" s="679"/>
      <c r="PJF1" s="679"/>
      <c r="PJG1" s="679"/>
      <c r="PJH1" s="679"/>
      <c r="PJI1" s="679"/>
      <c r="PJJ1" s="679"/>
      <c r="PJK1" s="679"/>
      <c r="PJL1" s="679"/>
      <c r="PJM1" s="679"/>
      <c r="PJN1" s="679"/>
      <c r="PJO1" s="679"/>
      <c r="PJP1" s="679"/>
      <c r="PJQ1" s="679"/>
      <c r="PJR1" s="679"/>
      <c r="PJS1" s="679"/>
      <c r="PJT1" s="679"/>
      <c r="PJU1" s="679"/>
      <c r="PJV1" s="679"/>
      <c r="PJW1" s="679"/>
      <c r="PJX1" s="679"/>
      <c r="PJY1" s="679"/>
      <c r="PJZ1" s="679"/>
      <c r="PKA1" s="679"/>
      <c r="PKB1" s="679"/>
      <c r="PKC1" s="679"/>
      <c r="PKD1" s="679"/>
      <c r="PKE1" s="679"/>
      <c r="PKF1" s="679"/>
      <c r="PKG1" s="679"/>
      <c r="PKH1" s="679"/>
      <c r="PKI1" s="679"/>
      <c r="PKJ1" s="679"/>
      <c r="PKK1" s="679"/>
      <c r="PKL1" s="679"/>
      <c r="PKM1" s="679"/>
      <c r="PKN1" s="679"/>
      <c r="PKO1" s="679"/>
      <c r="PKP1" s="679"/>
      <c r="PKQ1" s="679"/>
      <c r="PKR1" s="679"/>
      <c r="PKS1" s="679"/>
      <c r="PKT1" s="679"/>
      <c r="PKU1" s="679"/>
      <c r="PKV1" s="679"/>
      <c r="PKW1" s="679"/>
      <c r="PKX1" s="679"/>
      <c r="PKY1" s="679"/>
      <c r="PKZ1" s="679"/>
      <c r="PLA1" s="679"/>
      <c r="PLB1" s="679"/>
      <c r="PLC1" s="679"/>
      <c r="PLD1" s="679"/>
      <c r="PLE1" s="679"/>
      <c r="PLF1" s="679"/>
      <c r="PLG1" s="679"/>
      <c r="PLH1" s="679"/>
      <c r="PLI1" s="679"/>
      <c r="PLJ1" s="679"/>
      <c r="PLK1" s="679"/>
      <c r="PLL1" s="679"/>
      <c r="PLM1" s="679"/>
      <c r="PLN1" s="679"/>
      <c r="PLO1" s="679"/>
      <c r="PLP1" s="679"/>
      <c r="PLQ1" s="679"/>
      <c r="PLR1" s="679"/>
      <c r="PLS1" s="679"/>
      <c r="PLT1" s="679"/>
      <c r="PLU1" s="679"/>
      <c r="PLV1" s="679"/>
      <c r="PLW1" s="679"/>
      <c r="PLX1" s="679"/>
      <c r="PLY1" s="679"/>
      <c r="PLZ1" s="679"/>
      <c r="PMA1" s="679"/>
      <c r="PMB1" s="679"/>
      <c r="PMC1" s="679"/>
      <c r="PMD1" s="679"/>
      <c r="PME1" s="679"/>
      <c r="PMF1" s="679"/>
      <c r="PMG1" s="679"/>
      <c r="PMH1" s="679"/>
      <c r="PMI1" s="679"/>
      <c r="PMJ1" s="679"/>
      <c r="PMK1" s="679"/>
      <c r="PML1" s="679"/>
      <c r="PMM1" s="679"/>
      <c r="PMN1" s="679"/>
      <c r="PMO1" s="679"/>
      <c r="PMP1" s="679"/>
      <c r="PMQ1" s="679"/>
      <c r="PMR1" s="679"/>
      <c r="PMS1" s="679"/>
      <c r="PMT1" s="679"/>
      <c r="PMU1" s="679"/>
      <c r="PMV1" s="679"/>
      <c r="PMW1" s="679"/>
      <c r="PMX1" s="679"/>
      <c r="PMY1" s="679"/>
      <c r="PMZ1" s="679"/>
      <c r="PNA1" s="679"/>
      <c r="PNB1" s="679"/>
      <c r="PNC1" s="679"/>
      <c r="PND1" s="679"/>
      <c r="PNE1" s="679"/>
      <c r="PNF1" s="679"/>
      <c r="PNG1" s="679"/>
      <c r="PNH1" s="679"/>
      <c r="PNI1" s="679"/>
      <c r="PNJ1" s="679"/>
      <c r="PNK1" s="679"/>
      <c r="PNL1" s="679"/>
      <c r="PNM1" s="679"/>
      <c r="PNN1" s="679"/>
      <c r="PNO1" s="679"/>
      <c r="PNP1" s="679"/>
      <c r="PNQ1" s="679"/>
      <c r="PNR1" s="679"/>
      <c r="PNS1" s="679"/>
      <c r="PNT1" s="679"/>
      <c r="PNU1" s="679"/>
      <c r="PNV1" s="679"/>
      <c r="PNW1" s="679"/>
      <c r="PNX1" s="679"/>
      <c r="PNY1" s="679"/>
      <c r="PNZ1" s="679"/>
      <c r="POA1" s="679"/>
      <c r="POB1" s="679"/>
      <c r="POC1" s="679"/>
      <c r="POD1" s="679"/>
      <c r="POE1" s="679"/>
      <c r="POF1" s="679"/>
      <c r="POG1" s="679"/>
      <c r="POH1" s="679"/>
      <c r="POI1" s="679"/>
      <c r="POJ1" s="679"/>
      <c r="POK1" s="679"/>
      <c r="POL1" s="679"/>
      <c r="POM1" s="679"/>
      <c r="PON1" s="679"/>
      <c r="POO1" s="679"/>
      <c r="POP1" s="679"/>
      <c r="POQ1" s="679"/>
      <c r="POR1" s="679"/>
      <c r="POS1" s="679"/>
      <c r="POT1" s="679"/>
      <c r="POU1" s="679"/>
      <c r="POV1" s="679"/>
      <c r="POW1" s="679"/>
      <c r="POX1" s="679"/>
      <c r="POY1" s="679"/>
      <c r="POZ1" s="679"/>
      <c r="PPA1" s="679"/>
      <c r="PPB1" s="679"/>
      <c r="PPC1" s="679"/>
      <c r="PPD1" s="679"/>
      <c r="PPE1" s="679"/>
      <c r="PPF1" s="679"/>
      <c r="PPG1" s="679"/>
      <c r="PPH1" s="679"/>
      <c r="PPI1" s="679"/>
      <c r="PPJ1" s="679"/>
      <c r="PPK1" s="679"/>
      <c r="PPL1" s="679"/>
      <c r="PPM1" s="679"/>
      <c r="PPN1" s="679"/>
      <c r="PPO1" s="679"/>
      <c r="PPP1" s="679"/>
      <c r="PPQ1" s="679"/>
      <c r="PPR1" s="679"/>
      <c r="PPS1" s="679"/>
      <c r="PPT1" s="679"/>
      <c r="PPU1" s="679"/>
      <c r="PPV1" s="679"/>
      <c r="PPW1" s="679"/>
      <c r="PPX1" s="679"/>
      <c r="PPY1" s="679"/>
      <c r="PPZ1" s="679"/>
      <c r="PQA1" s="679"/>
      <c r="PQB1" s="679"/>
      <c r="PQC1" s="679"/>
      <c r="PQD1" s="679"/>
      <c r="PQE1" s="679"/>
      <c r="PQF1" s="679"/>
      <c r="PQG1" s="679"/>
      <c r="PQH1" s="679"/>
      <c r="PQI1" s="679"/>
      <c r="PQJ1" s="679"/>
      <c r="PQK1" s="679"/>
      <c r="PQL1" s="679"/>
      <c r="PQM1" s="679"/>
      <c r="PQN1" s="679"/>
      <c r="PQO1" s="679"/>
      <c r="PQP1" s="679"/>
      <c r="PQQ1" s="679"/>
      <c r="PQR1" s="679"/>
      <c r="PQS1" s="679"/>
      <c r="PQT1" s="679"/>
      <c r="PQU1" s="679"/>
      <c r="PQV1" s="679"/>
      <c r="PQW1" s="679"/>
      <c r="PQX1" s="679"/>
      <c r="PQY1" s="679"/>
      <c r="PQZ1" s="679"/>
      <c r="PRA1" s="679"/>
      <c r="PRB1" s="679"/>
      <c r="PRC1" s="679"/>
      <c r="PRD1" s="679"/>
      <c r="PRE1" s="679"/>
      <c r="PRF1" s="679"/>
      <c r="PRG1" s="679"/>
      <c r="PRH1" s="679"/>
      <c r="PRI1" s="679"/>
      <c r="PRJ1" s="679"/>
      <c r="PRK1" s="679"/>
      <c r="PRL1" s="679"/>
      <c r="PRM1" s="679"/>
      <c r="PRN1" s="679"/>
      <c r="PRO1" s="679"/>
      <c r="PRP1" s="679"/>
      <c r="PRQ1" s="679"/>
      <c r="PRR1" s="679"/>
      <c r="PRS1" s="679"/>
      <c r="PRT1" s="679"/>
      <c r="PRU1" s="679"/>
      <c r="PRV1" s="679"/>
      <c r="PRW1" s="679"/>
      <c r="PRX1" s="679"/>
      <c r="PRY1" s="679"/>
      <c r="PRZ1" s="679"/>
      <c r="PSA1" s="679"/>
      <c r="PSB1" s="679"/>
      <c r="PSC1" s="679"/>
      <c r="PSD1" s="679"/>
      <c r="PSE1" s="679"/>
      <c r="PSF1" s="679"/>
      <c r="PSG1" s="679"/>
      <c r="PSH1" s="679"/>
      <c r="PSI1" s="679"/>
      <c r="PSJ1" s="679"/>
      <c r="PSK1" s="679"/>
      <c r="PSL1" s="679"/>
      <c r="PSM1" s="679"/>
      <c r="PSN1" s="679"/>
      <c r="PSO1" s="679"/>
      <c r="PSP1" s="679"/>
      <c r="PSQ1" s="679"/>
      <c r="PSR1" s="679"/>
      <c r="PSS1" s="679"/>
      <c r="PST1" s="679"/>
      <c r="PSU1" s="679"/>
      <c r="PSV1" s="679"/>
      <c r="PSW1" s="679"/>
      <c r="PSX1" s="679"/>
      <c r="PSY1" s="679"/>
      <c r="PSZ1" s="679"/>
      <c r="PTA1" s="679"/>
      <c r="PTB1" s="679"/>
      <c r="PTC1" s="679"/>
      <c r="PTD1" s="679"/>
      <c r="PTE1" s="679"/>
      <c r="PTF1" s="679"/>
      <c r="PTG1" s="679"/>
      <c r="PTH1" s="679"/>
      <c r="PTI1" s="679"/>
      <c r="PTJ1" s="679"/>
      <c r="PTK1" s="679"/>
      <c r="PTL1" s="679"/>
      <c r="PTM1" s="679"/>
      <c r="PTN1" s="679"/>
      <c r="PTO1" s="679"/>
      <c r="PTP1" s="679"/>
      <c r="PTQ1" s="679"/>
      <c r="PTR1" s="679"/>
      <c r="PTS1" s="679"/>
      <c r="PTT1" s="679"/>
      <c r="PTU1" s="679"/>
      <c r="PTV1" s="679"/>
      <c r="PTW1" s="679"/>
      <c r="PTX1" s="679"/>
      <c r="PTY1" s="679"/>
      <c r="PTZ1" s="679"/>
      <c r="PUA1" s="679"/>
      <c r="PUB1" s="679"/>
      <c r="PUC1" s="679"/>
      <c r="PUD1" s="679"/>
      <c r="PUE1" s="679"/>
      <c r="PUF1" s="679"/>
      <c r="PUG1" s="679"/>
      <c r="PUH1" s="679"/>
      <c r="PUI1" s="679"/>
      <c r="PUJ1" s="679"/>
      <c r="PUK1" s="679"/>
      <c r="PUL1" s="679"/>
      <c r="PUM1" s="679"/>
      <c r="PUN1" s="679"/>
      <c r="PUO1" s="679"/>
      <c r="PUP1" s="679"/>
      <c r="PUQ1" s="679"/>
      <c r="PUR1" s="679"/>
      <c r="PUS1" s="679"/>
      <c r="PUT1" s="679"/>
      <c r="PUU1" s="679"/>
      <c r="PUV1" s="679"/>
      <c r="PUW1" s="679"/>
      <c r="PUX1" s="679"/>
      <c r="PUY1" s="679"/>
      <c r="PUZ1" s="679"/>
      <c r="PVA1" s="679"/>
      <c r="PVB1" s="679"/>
      <c r="PVC1" s="679"/>
      <c r="PVD1" s="679"/>
      <c r="PVE1" s="679"/>
      <c r="PVF1" s="679"/>
      <c r="PVG1" s="679"/>
      <c r="PVH1" s="679"/>
      <c r="PVI1" s="679"/>
      <c r="PVJ1" s="679"/>
      <c r="PVK1" s="679"/>
      <c r="PVL1" s="679"/>
      <c r="PVM1" s="679"/>
      <c r="PVN1" s="679"/>
      <c r="PVO1" s="679"/>
      <c r="PVP1" s="679"/>
      <c r="PVQ1" s="679"/>
      <c r="PVR1" s="679"/>
      <c r="PVS1" s="679"/>
      <c r="PVT1" s="679"/>
      <c r="PVU1" s="679"/>
      <c r="PVV1" s="679"/>
      <c r="PVW1" s="679"/>
      <c r="PVX1" s="679"/>
      <c r="PVY1" s="679"/>
      <c r="PVZ1" s="679"/>
      <c r="PWA1" s="679"/>
      <c r="PWB1" s="679"/>
      <c r="PWC1" s="679"/>
      <c r="PWD1" s="679"/>
      <c r="PWE1" s="679"/>
      <c r="PWF1" s="679"/>
      <c r="PWG1" s="679"/>
      <c r="PWH1" s="679"/>
      <c r="PWI1" s="679"/>
      <c r="PWJ1" s="679"/>
      <c r="PWK1" s="679"/>
      <c r="PWL1" s="679"/>
      <c r="PWM1" s="679"/>
      <c r="PWN1" s="679"/>
      <c r="PWO1" s="679"/>
      <c r="PWP1" s="679"/>
      <c r="PWQ1" s="679"/>
      <c r="PWR1" s="679"/>
      <c r="PWS1" s="679"/>
      <c r="PWT1" s="679"/>
      <c r="PWU1" s="679"/>
      <c r="PWV1" s="679"/>
      <c r="PWW1" s="679"/>
      <c r="PWX1" s="679"/>
      <c r="PWY1" s="679"/>
      <c r="PWZ1" s="679"/>
      <c r="PXA1" s="679"/>
      <c r="PXB1" s="679"/>
      <c r="PXC1" s="679"/>
      <c r="PXD1" s="679"/>
      <c r="PXE1" s="679"/>
      <c r="PXF1" s="679"/>
      <c r="PXG1" s="679"/>
      <c r="PXH1" s="679"/>
      <c r="PXI1" s="679"/>
      <c r="PXJ1" s="679"/>
      <c r="PXK1" s="679"/>
      <c r="PXL1" s="679"/>
      <c r="PXM1" s="679"/>
      <c r="PXN1" s="679"/>
      <c r="PXO1" s="679"/>
      <c r="PXP1" s="679"/>
      <c r="PXQ1" s="679"/>
      <c r="PXR1" s="679"/>
      <c r="PXS1" s="679"/>
      <c r="PXT1" s="679"/>
      <c r="PXU1" s="679"/>
      <c r="PXV1" s="679"/>
      <c r="PXW1" s="679"/>
      <c r="PXX1" s="679"/>
      <c r="PXY1" s="679"/>
      <c r="PXZ1" s="679"/>
      <c r="PYA1" s="679"/>
      <c r="PYB1" s="679"/>
      <c r="PYC1" s="679"/>
      <c r="PYD1" s="679"/>
      <c r="PYE1" s="679"/>
      <c r="PYF1" s="679"/>
      <c r="PYG1" s="679"/>
      <c r="PYH1" s="679"/>
      <c r="PYI1" s="679"/>
      <c r="PYJ1" s="679"/>
      <c r="PYK1" s="679"/>
      <c r="PYL1" s="679"/>
      <c r="PYM1" s="679"/>
      <c r="PYN1" s="679"/>
      <c r="PYO1" s="679"/>
      <c r="PYP1" s="679"/>
      <c r="PYQ1" s="679"/>
      <c r="PYR1" s="679"/>
      <c r="PYS1" s="679"/>
      <c r="PYT1" s="679"/>
      <c r="PYU1" s="679"/>
      <c r="PYV1" s="679"/>
      <c r="PYW1" s="679"/>
      <c r="PYX1" s="679"/>
      <c r="PYY1" s="679"/>
      <c r="PYZ1" s="679"/>
      <c r="PZA1" s="679"/>
      <c r="PZB1" s="679"/>
      <c r="PZC1" s="679"/>
      <c r="PZD1" s="679"/>
      <c r="PZE1" s="679"/>
      <c r="PZF1" s="679"/>
      <c r="PZG1" s="679"/>
      <c r="PZH1" s="679"/>
      <c r="PZI1" s="679"/>
      <c r="PZJ1" s="679"/>
      <c r="PZK1" s="679"/>
      <c r="PZL1" s="679"/>
      <c r="PZM1" s="679"/>
      <c r="PZN1" s="679"/>
      <c r="PZO1" s="679"/>
      <c r="PZP1" s="679"/>
      <c r="PZQ1" s="679"/>
      <c r="PZR1" s="679"/>
      <c r="PZS1" s="679"/>
      <c r="PZT1" s="679"/>
      <c r="PZU1" s="679"/>
      <c r="PZV1" s="679"/>
      <c r="PZW1" s="679"/>
      <c r="PZX1" s="679"/>
      <c r="PZY1" s="679"/>
      <c r="PZZ1" s="679"/>
      <c r="QAA1" s="679"/>
      <c r="QAB1" s="679"/>
      <c r="QAC1" s="679"/>
      <c r="QAD1" s="679"/>
      <c r="QAE1" s="679"/>
      <c r="QAF1" s="679"/>
      <c r="QAG1" s="679"/>
      <c r="QAH1" s="679"/>
      <c r="QAI1" s="679"/>
      <c r="QAJ1" s="679"/>
      <c r="QAK1" s="679"/>
      <c r="QAL1" s="679"/>
      <c r="QAM1" s="679"/>
      <c r="QAN1" s="679"/>
      <c r="QAO1" s="679"/>
      <c r="QAP1" s="679"/>
      <c r="QAQ1" s="679"/>
      <c r="QAR1" s="679"/>
      <c r="QAS1" s="679"/>
      <c r="QAT1" s="679"/>
      <c r="QAU1" s="679"/>
      <c r="QAV1" s="679"/>
      <c r="QAW1" s="679"/>
      <c r="QAX1" s="679"/>
      <c r="QAY1" s="679"/>
      <c r="QAZ1" s="679"/>
      <c r="QBA1" s="679"/>
      <c r="QBB1" s="679"/>
      <c r="QBC1" s="679"/>
      <c r="QBD1" s="679"/>
      <c r="QBE1" s="679"/>
      <c r="QBF1" s="679"/>
      <c r="QBG1" s="679"/>
      <c r="QBH1" s="679"/>
      <c r="QBI1" s="679"/>
      <c r="QBJ1" s="679"/>
      <c r="QBK1" s="679"/>
      <c r="QBL1" s="679"/>
      <c r="QBM1" s="679"/>
      <c r="QBN1" s="679"/>
      <c r="QBO1" s="679"/>
      <c r="QBP1" s="679"/>
      <c r="QBQ1" s="679"/>
      <c r="QBR1" s="679"/>
      <c r="QBS1" s="679"/>
      <c r="QBT1" s="679"/>
      <c r="QBU1" s="679"/>
      <c r="QBV1" s="679"/>
      <c r="QBW1" s="679"/>
      <c r="QBX1" s="679"/>
      <c r="QBY1" s="679"/>
      <c r="QBZ1" s="679"/>
      <c r="QCA1" s="679"/>
      <c r="QCB1" s="679"/>
      <c r="QCC1" s="679"/>
      <c r="QCD1" s="679"/>
      <c r="QCE1" s="679"/>
      <c r="QCF1" s="679"/>
      <c r="QCG1" s="679"/>
      <c r="QCH1" s="679"/>
      <c r="QCI1" s="679"/>
      <c r="QCJ1" s="679"/>
      <c r="QCK1" s="679"/>
      <c r="QCL1" s="679"/>
      <c r="QCM1" s="679"/>
      <c r="QCN1" s="679"/>
      <c r="QCO1" s="679"/>
      <c r="QCP1" s="679"/>
      <c r="QCQ1" s="679"/>
      <c r="QCR1" s="679"/>
      <c r="QCS1" s="679"/>
      <c r="QCT1" s="679"/>
      <c r="QCU1" s="679"/>
      <c r="QCV1" s="679"/>
      <c r="QCW1" s="679"/>
      <c r="QCX1" s="679"/>
      <c r="QCY1" s="679"/>
      <c r="QCZ1" s="679"/>
      <c r="QDA1" s="679"/>
      <c r="QDB1" s="679"/>
      <c r="QDC1" s="679"/>
      <c r="QDD1" s="679"/>
      <c r="QDE1" s="679"/>
      <c r="QDF1" s="679"/>
      <c r="QDG1" s="679"/>
      <c r="QDH1" s="679"/>
      <c r="QDI1" s="679"/>
      <c r="QDJ1" s="679"/>
      <c r="QDK1" s="679"/>
      <c r="QDL1" s="679"/>
      <c r="QDM1" s="679"/>
      <c r="QDN1" s="679"/>
      <c r="QDO1" s="679"/>
      <c r="QDP1" s="679"/>
      <c r="QDQ1" s="679"/>
      <c r="QDR1" s="679"/>
      <c r="QDS1" s="679"/>
      <c r="QDT1" s="679"/>
      <c r="QDU1" s="679"/>
      <c r="QDV1" s="679"/>
      <c r="QDW1" s="679"/>
      <c r="QDX1" s="679"/>
      <c r="QDY1" s="679"/>
      <c r="QDZ1" s="679"/>
      <c r="QEA1" s="679"/>
      <c r="QEB1" s="679"/>
      <c r="QEC1" s="679"/>
      <c r="QED1" s="679"/>
      <c r="QEE1" s="679"/>
      <c r="QEF1" s="679"/>
      <c r="QEG1" s="679"/>
      <c r="QEH1" s="679"/>
      <c r="QEI1" s="679"/>
      <c r="QEJ1" s="679"/>
      <c r="QEK1" s="679"/>
      <c r="QEL1" s="679"/>
      <c r="QEM1" s="679"/>
      <c r="QEN1" s="679"/>
      <c r="QEO1" s="679"/>
      <c r="QEP1" s="679"/>
      <c r="QEQ1" s="679"/>
      <c r="QER1" s="679"/>
      <c r="QES1" s="679"/>
      <c r="QET1" s="679"/>
      <c r="QEU1" s="679"/>
      <c r="QEV1" s="679"/>
      <c r="QEW1" s="679"/>
      <c r="QEX1" s="679"/>
      <c r="QEY1" s="679"/>
      <c r="QEZ1" s="679"/>
      <c r="QFA1" s="679"/>
      <c r="QFB1" s="679"/>
      <c r="QFC1" s="679"/>
      <c r="QFD1" s="679"/>
      <c r="QFE1" s="679"/>
      <c r="QFF1" s="679"/>
      <c r="QFG1" s="679"/>
      <c r="QFH1" s="679"/>
      <c r="QFI1" s="679"/>
      <c r="QFJ1" s="679"/>
      <c r="QFK1" s="679"/>
      <c r="QFL1" s="679"/>
      <c r="QFM1" s="679"/>
      <c r="QFN1" s="679"/>
      <c r="QFO1" s="679"/>
      <c r="QFP1" s="679"/>
      <c r="QFQ1" s="679"/>
      <c r="QFR1" s="679"/>
      <c r="QFS1" s="679"/>
      <c r="QFT1" s="679"/>
      <c r="QFU1" s="679"/>
      <c r="QFV1" s="679"/>
      <c r="QFW1" s="679"/>
      <c r="QFX1" s="679"/>
      <c r="QFY1" s="679"/>
      <c r="QFZ1" s="679"/>
      <c r="QGA1" s="679"/>
      <c r="QGB1" s="679"/>
      <c r="QGC1" s="679"/>
      <c r="QGD1" s="679"/>
      <c r="QGE1" s="679"/>
      <c r="QGF1" s="679"/>
      <c r="QGG1" s="679"/>
      <c r="QGH1" s="679"/>
      <c r="QGI1" s="679"/>
      <c r="QGJ1" s="679"/>
      <c r="QGK1" s="679"/>
      <c r="QGL1" s="679"/>
      <c r="QGM1" s="679"/>
      <c r="QGN1" s="679"/>
      <c r="QGO1" s="679"/>
      <c r="QGP1" s="679"/>
      <c r="QGQ1" s="679"/>
      <c r="QGR1" s="679"/>
      <c r="QGS1" s="679"/>
      <c r="QGT1" s="679"/>
      <c r="QGU1" s="679"/>
      <c r="QGV1" s="679"/>
      <c r="QGW1" s="679"/>
      <c r="QGX1" s="679"/>
      <c r="QGY1" s="679"/>
      <c r="QGZ1" s="679"/>
      <c r="QHA1" s="679"/>
      <c r="QHB1" s="679"/>
      <c r="QHC1" s="679"/>
      <c r="QHD1" s="679"/>
      <c r="QHE1" s="679"/>
      <c r="QHF1" s="679"/>
      <c r="QHG1" s="679"/>
      <c r="QHH1" s="679"/>
      <c r="QHI1" s="679"/>
      <c r="QHJ1" s="679"/>
      <c r="QHK1" s="679"/>
      <c r="QHL1" s="679"/>
      <c r="QHM1" s="679"/>
      <c r="QHN1" s="679"/>
      <c r="QHO1" s="679"/>
      <c r="QHP1" s="679"/>
      <c r="QHQ1" s="679"/>
      <c r="QHR1" s="679"/>
      <c r="QHS1" s="679"/>
      <c r="QHT1" s="679"/>
      <c r="QHU1" s="679"/>
      <c r="QHV1" s="679"/>
      <c r="QHW1" s="679"/>
      <c r="QHX1" s="679"/>
      <c r="QHY1" s="679"/>
      <c r="QHZ1" s="679"/>
      <c r="QIA1" s="679"/>
      <c r="QIB1" s="679"/>
      <c r="QIC1" s="679"/>
      <c r="QID1" s="679"/>
      <c r="QIE1" s="679"/>
      <c r="QIF1" s="679"/>
      <c r="QIG1" s="679"/>
      <c r="QIH1" s="679"/>
      <c r="QII1" s="679"/>
      <c r="QIJ1" s="679"/>
      <c r="QIK1" s="679"/>
      <c r="QIL1" s="679"/>
      <c r="QIM1" s="679"/>
      <c r="QIN1" s="679"/>
      <c r="QIO1" s="679"/>
      <c r="QIP1" s="679"/>
      <c r="QIQ1" s="679"/>
      <c r="QIR1" s="679"/>
      <c r="QIS1" s="679"/>
      <c r="QIT1" s="679"/>
      <c r="QIU1" s="679"/>
      <c r="QIV1" s="679"/>
      <c r="QIW1" s="679"/>
      <c r="QIX1" s="679"/>
      <c r="QIY1" s="679"/>
      <c r="QIZ1" s="679"/>
      <c r="QJA1" s="679"/>
      <c r="QJB1" s="679"/>
      <c r="QJC1" s="679"/>
      <c r="QJD1" s="679"/>
      <c r="QJE1" s="679"/>
      <c r="QJF1" s="679"/>
      <c r="QJG1" s="679"/>
      <c r="QJH1" s="679"/>
      <c r="QJI1" s="679"/>
      <c r="QJJ1" s="679"/>
      <c r="QJK1" s="679"/>
      <c r="QJL1" s="679"/>
      <c r="QJM1" s="679"/>
      <c r="QJN1" s="679"/>
      <c r="QJO1" s="679"/>
      <c r="QJP1" s="679"/>
      <c r="QJQ1" s="679"/>
      <c r="QJR1" s="679"/>
      <c r="QJS1" s="679"/>
      <c r="QJT1" s="679"/>
      <c r="QJU1" s="679"/>
      <c r="QJV1" s="679"/>
      <c r="QJW1" s="679"/>
      <c r="QJX1" s="679"/>
      <c r="QJY1" s="679"/>
      <c r="QJZ1" s="679"/>
      <c r="QKA1" s="679"/>
      <c r="QKB1" s="679"/>
      <c r="QKC1" s="679"/>
      <c r="QKD1" s="679"/>
      <c r="QKE1" s="679"/>
      <c r="QKF1" s="679"/>
      <c r="QKG1" s="679"/>
      <c r="QKH1" s="679"/>
      <c r="QKI1" s="679"/>
      <c r="QKJ1" s="679"/>
      <c r="QKK1" s="679"/>
      <c r="QKL1" s="679"/>
      <c r="QKM1" s="679"/>
      <c r="QKN1" s="679"/>
      <c r="QKO1" s="679"/>
      <c r="QKP1" s="679"/>
      <c r="QKQ1" s="679"/>
      <c r="QKR1" s="679"/>
      <c r="QKS1" s="679"/>
      <c r="QKT1" s="679"/>
      <c r="QKU1" s="679"/>
      <c r="QKV1" s="679"/>
      <c r="QKW1" s="679"/>
      <c r="QKX1" s="679"/>
      <c r="QKY1" s="679"/>
      <c r="QKZ1" s="679"/>
      <c r="QLA1" s="679"/>
      <c r="QLB1" s="679"/>
      <c r="QLC1" s="679"/>
      <c r="QLD1" s="679"/>
      <c r="QLE1" s="679"/>
      <c r="QLF1" s="679"/>
      <c r="QLG1" s="679"/>
      <c r="QLH1" s="679"/>
      <c r="QLI1" s="679"/>
      <c r="QLJ1" s="679"/>
      <c r="QLK1" s="679"/>
      <c r="QLL1" s="679"/>
      <c r="QLM1" s="679"/>
      <c r="QLN1" s="679"/>
      <c r="QLO1" s="679"/>
      <c r="QLP1" s="679"/>
      <c r="QLQ1" s="679"/>
      <c r="QLR1" s="679"/>
      <c r="QLS1" s="679"/>
      <c r="QLT1" s="679"/>
      <c r="QLU1" s="679"/>
      <c r="QLV1" s="679"/>
      <c r="QLW1" s="679"/>
      <c r="QLX1" s="679"/>
      <c r="QLY1" s="679"/>
      <c r="QLZ1" s="679"/>
      <c r="QMA1" s="679"/>
      <c r="QMB1" s="679"/>
      <c r="QMC1" s="679"/>
      <c r="QMD1" s="679"/>
      <c r="QME1" s="679"/>
      <c r="QMF1" s="679"/>
      <c r="QMG1" s="679"/>
      <c r="QMH1" s="679"/>
      <c r="QMI1" s="679"/>
      <c r="QMJ1" s="679"/>
      <c r="QMK1" s="679"/>
      <c r="QML1" s="679"/>
      <c r="QMM1" s="679"/>
      <c r="QMN1" s="679"/>
      <c r="QMO1" s="679"/>
      <c r="QMP1" s="679"/>
      <c r="QMQ1" s="679"/>
      <c r="QMR1" s="679"/>
      <c r="QMS1" s="679"/>
      <c r="QMT1" s="679"/>
      <c r="QMU1" s="679"/>
      <c r="QMV1" s="679"/>
      <c r="QMW1" s="679"/>
      <c r="QMX1" s="679"/>
      <c r="QMY1" s="679"/>
      <c r="QMZ1" s="679"/>
      <c r="QNA1" s="679"/>
      <c r="QNB1" s="679"/>
      <c r="QNC1" s="679"/>
      <c r="QND1" s="679"/>
      <c r="QNE1" s="679"/>
      <c r="QNF1" s="679"/>
      <c r="QNG1" s="679"/>
      <c r="QNH1" s="679"/>
      <c r="QNI1" s="679"/>
      <c r="QNJ1" s="679"/>
      <c r="QNK1" s="679"/>
      <c r="QNL1" s="679"/>
      <c r="QNM1" s="679"/>
      <c r="QNN1" s="679"/>
      <c r="QNO1" s="679"/>
      <c r="QNP1" s="679"/>
      <c r="QNQ1" s="679"/>
      <c r="QNR1" s="679"/>
      <c r="QNS1" s="679"/>
      <c r="QNT1" s="679"/>
      <c r="QNU1" s="679"/>
      <c r="QNV1" s="679"/>
      <c r="QNW1" s="679"/>
      <c r="QNX1" s="679"/>
      <c r="QNY1" s="679"/>
      <c r="QNZ1" s="679"/>
      <c r="QOA1" s="679"/>
      <c r="QOB1" s="679"/>
      <c r="QOC1" s="679"/>
      <c r="QOD1" s="679"/>
      <c r="QOE1" s="679"/>
      <c r="QOF1" s="679"/>
      <c r="QOG1" s="679"/>
      <c r="QOH1" s="679"/>
      <c r="QOI1" s="679"/>
      <c r="QOJ1" s="679"/>
      <c r="QOK1" s="679"/>
      <c r="QOL1" s="679"/>
      <c r="QOM1" s="679"/>
      <c r="QON1" s="679"/>
      <c r="QOO1" s="679"/>
      <c r="QOP1" s="679"/>
      <c r="QOQ1" s="679"/>
      <c r="QOR1" s="679"/>
      <c r="QOS1" s="679"/>
      <c r="QOT1" s="679"/>
      <c r="QOU1" s="679"/>
      <c r="QOV1" s="679"/>
      <c r="QOW1" s="679"/>
      <c r="QOX1" s="679"/>
      <c r="QOY1" s="679"/>
      <c r="QOZ1" s="679"/>
      <c r="QPA1" s="679"/>
      <c r="QPB1" s="679"/>
      <c r="QPC1" s="679"/>
      <c r="QPD1" s="679"/>
      <c r="QPE1" s="679"/>
      <c r="QPF1" s="679"/>
      <c r="QPG1" s="679"/>
      <c r="QPH1" s="679"/>
      <c r="QPI1" s="679"/>
      <c r="QPJ1" s="679"/>
      <c r="QPK1" s="679"/>
      <c r="QPL1" s="679"/>
      <c r="QPM1" s="679"/>
      <c r="QPN1" s="679"/>
      <c r="QPO1" s="679"/>
      <c r="QPP1" s="679"/>
      <c r="QPQ1" s="679"/>
      <c r="QPR1" s="679"/>
      <c r="QPS1" s="679"/>
      <c r="QPT1" s="679"/>
      <c r="QPU1" s="679"/>
      <c r="QPV1" s="679"/>
      <c r="QPW1" s="679"/>
      <c r="QPX1" s="679"/>
      <c r="QPY1" s="679"/>
      <c r="QPZ1" s="679"/>
      <c r="QQA1" s="679"/>
      <c r="QQB1" s="679"/>
      <c r="QQC1" s="679"/>
      <c r="QQD1" s="679"/>
      <c r="QQE1" s="679"/>
      <c r="QQF1" s="679"/>
      <c r="QQG1" s="679"/>
      <c r="QQH1" s="679"/>
      <c r="QQI1" s="679"/>
      <c r="QQJ1" s="679"/>
      <c r="QQK1" s="679"/>
      <c r="QQL1" s="679"/>
      <c r="QQM1" s="679"/>
      <c r="QQN1" s="679"/>
      <c r="QQO1" s="679"/>
      <c r="QQP1" s="679"/>
      <c r="QQQ1" s="679"/>
      <c r="QQR1" s="679"/>
      <c r="QQS1" s="679"/>
      <c r="QQT1" s="679"/>
      <c r="QQU1" s="679"/>
      <c r="QQV1" s="679"/>
      <c r="QQW1" s="679"/>
      <c r="QQX1" s="679"/>
      <c r="QQY1" s="679"/>
      <c r="QQZ1" s="679"/>
      <c r="QRA1" s="679"/>
      <c r="QRB1" s="679"/>
      <c r="QRC1" s="679"/>
      <c r="QRD1" s="679"/>
      <c r="QRE1" s="679"/>
      <c r="QRF1" s="679"/>
      <c r="QRG1" s="679"/>
      <c r="QRH1" s="679"/>
      <c r="QRI1" s="679"/>
      <c r="QRJ1" s="679"/>
      <c r="QRK1" s="679"/>
      <c r="QRL1" s="679"/>
      <c r="QRM1" s="679"/>
      <c r="QRN1" s="679"/>
      <c r="QRO1" s="679"/>
      <c r="QRP1" s="679"/>
      <c r="QRQ1" s="679"/>
      <c r="QRR1" s="679"/>
      <c r="QRS1" s="679"/>
      <c r="QRT1" s="679"/>
      <c r="QRU1" s="679"/>
      <c r="QRV1" s="679"/>
      <c r="QRW1" s="679"/>
      <c r="QRX1" s="679"/>
      <c r="QRY1" s="679"/>
      <c r="QRZ1" s="679"/>
      <c r="QSA1" s="679"/>
      <c r="QSB1" s="679"/>
      <c r="QSC1" s="679"/>
      <c r="QSD1" s="679"/>
      <c r="QSE1" s="679"/>
      <c r="QSF1" s="679"/>
      <c r="QSG1" s="679"/>
      <c r="QSH1" s="679"/>
      <c r="QSI1" s="679"/>
      <c r="QSJ1" s="679"/>
      <c r="QSK1" s="679"/>
      <c r="QSL1" s="679"/>
      <c r="QSM1" s="679"/>
      <c r="QSN1" s="679"/>
      <c r="QSO1" s="679"/>
      <c r="QSP1" s="679"/>
      <c r="QSQ1" s="679"/>
      <c r="QSR1" s="679"/>
      <c r="QSS1" s="679"/>
      <c r="QST1" s="679"/>
      <c r="QSU1" s="679"/>
      <c r="QSV1" s="679"/>
      <c r="QSW1" s="679"/>
      <c r="QSX1" s="679"/>
      <c r="QSY1" s="679"/>
      <c r="QSZ1" s="679"/>
      <c r="QTA1" s="679"/>
      <c r="QTB1" s="679"/>
      <c r="QTC1" s="679"/>
      <c r="QTD1" s="679"/>
      <c r="QTE1" s="679"/>
      <c r="QTF1" s="679"/>
      <c r="QTG1" s="679"/>
      <c r="QTH1" s="679"/>
      <c r="QTI1" s="679"/>
      <c r="QTJ1" s="679"/>
      <c r="QTK1" s="679"/>
      <c r="QTL1" s="679"/>
      <c r="QTM1" s="679"/>
      <c r="QTN1" s="679"/>
      <c r="QTO1" s="679"/>
      <c r="QTP1" s="679"/>
      <c r="QTQ1" s="679"/>
      <c r="QTR1" s="679"/>
      <c r="QTS1" s="679"/>
      <c r="QTT1" s="679"/>
      <c r="QTU1" s="679"/>
      <c r="QTV1" s="679"/>
      <c r="QTW1" s="679"/>
      <c r="QTX1" s="679"/>
      <c r="QTY1" s="679"/>
      <c r="QTZ1" s="679"/>
      <c r="QUA1" s="679"/>
      <c r="QUB1" s="679"/>
      <c r="QUC1" s="679"/>
      <c r="QUD1" s="679"/>
      <c r="QUE1" s="679"/>
      <c r="QUF1" s="679"/>
      <c r="QUG1" s="679"/>
      <c r="QUH1" s="679"/>
      <c r="QUI1" s="679"/>
      <c r="QUJ1" s="679"/>
      <c r="QUK1" s="679"/>
      <c r="QUL1" s="679"/>
      <c r="QUM1" s="679"/>
      <c r="QUN1" s="679"/>
      <c r="QUO1" s="679"/>
      <c r="QUP1" s="679"/>
      <c r="QUQ1" s="679"/>
      <c r="QUR1" s="679"/>
      <c r="QUS1" s="679"/>
      <c r="QUT1" s="679"/>
      <c r="QUU1" s="679"/>
      <c r="QUV1" s="679"/>
      <c r="QUW1" s="679"/>
      <c r="QUX1" s="679"/>
      <c r="QUY1" s="679"/>
      <c r="QUZ1" s="679"/>
      <c r="QVA1" s="679"/>
      <c r="QVB1" s="679"/>
      <c r="QVC1" s="679"/>
      <c r="QVD1" s="679"/>
      <c r="QVE1" s="679"/>
      <c r="QVF1" s="679"/>
      <c r="QVG1" s="679"/>
      <c r="QVH1" s="679"/>
      <c r="QVI1" s="679"/>
      <c r="QVJ1" s="679"/>
      <c r="QVK1" s="679"/>
      <c r="QVL1" s="679"/>
      <c r="QVM1" s="679"/>
      <c r="QVN1" s="679"/>
      <c r="QVO1" s="679"/>
      <c r="QVP1" s="679"/>
      <c r="QVQ1" s="679"/>
      <c r="QVR1" s="679"/>
      <c r="QVS1" s="679"/>
      <c r="QVT1" s="679"/>
      <c r="QVU1" s="679"/>
      <c r="QVV1" s="679"/>
      <c r="QVW1" s="679"/>
      <c r="QVX1" s="679"/>
      <c r="QVY1" s="679"/>
      <c r="QVZ1" s="679"/>
      <c r="QWA1" s="679"/>
      <c r="QWB1" s="679"/>
      <c r="QWC1" s="679"/>
      <c r="QWD1" s="679"/>
      <c r="QWE1" s="679"/>
      <c r="QWF1" s="679"/>
      <c r="QWG1" s="679"/>
      <c r="QWH1" s="679"/>
      <c r="QWI1" s="679"/>
      <c r="QWJ1" s="679"/>
      <c r="QWK1" s="679"/>
      <c r="QWL1" s="679"/>
      <c r="QWM1" s="679"/>
      <c r="QWN1" s="679"/>
      <c r="QWO1" s="679"/>
      <c r="QWP1" s="679"/>
      <c r="QWQ1" s="679"/>
      <c r="QWR1" s="679"/>
      <c r="QWS1" s="679"/>
      <c r="QWT1" s="679"/>
      <c r="QWU1" s="679"/>
      <c r="QWV1" s="679"/>
      <c r="QWW1" s="679"/>
      <c r="QWX1" s="679"/>
      <c r="QWY1" s="679"/>
      <c r="QWZ1" s="679"/>
      <c r="QXA1" s="679"/>
      <c r="QXB1" s="679"/>
      <c r="QXC1" s="679"/>
      <c r="QXD1" s="679"/>
      <c r="QXE1" s="679"/>
      <c r="QXF1" s="679"/>
      <c r="QXG1" s="679"/>
      <c r="QXH1" s="679"/>
      <c r="QXI1" s="679"/>
      <c r="QXJ1" s="679"/>
      <c r="QXK1" s="679"/>
      <c r="QXL1" s="679"/>
      <c r="QXM1" s="679"/>
      <c r="QXN1" s="679"/>
      <c r="QXO1" s="679"/>
      <c r="QXP1" s="679"/>
      <c r="QXQ1" s="679"/>
      <c r="QXR1" s="679"/>
      <c r="QXS1" s="679"/>
      <c r="QXT1" s="679"/>
      <c r="QXU1" s="679"/>
      <c r="QXV1" s="679"/>
      <c r="QXW1" s="679"/>
      <c r="QXX1" s="679"/>
      <c r="QXY1" s="679"/>
      <c r="QXZ1" s="679"/>
      <c r="QYA1" s="679"/>
      <c r="QYB1" s="679"/>
      <c r="QYC1" s="679"/>
      <c r="QYD1" s="679"/>
      <c r="QYE1" s="679"/>
      <c r="QYF1" s="679"/>
      <c r="QYG1" s="679"/>
      <c r="QYH1" s="679"/>
      <c r="QYI1" s="679"/>
      <c r="QYJ1" s="679"/>
      <c r="QYK1" s="679"/>
      <c r="QYL1" s="679"/>
      <c r="QYM1" s="679"/>
      <c r="QYN1" s="679"/>
      <c r="QYO1" s="679"/>
      <c r="QYP1" s="679"/>
      <c r="QYQ1" s="679"/>
      <c r="QYR1" s="679"/>
      <c r="QYS1" s="679"/>
      <c r="QYT1" s="679"/>
      <c r="QYU1" s="679"/>
      <c r="QYV1" s="679"/>
      <c r="QYW1" s="679"/>
      <c r="QYX1" s="679"/>
      <c r="QYY1" s="679"/>
      <c r="QYZ1" s="679"/>
      <c r="QZA1" s="679"/>
      <c r="QZB1" s="679"/>
      <c r="QZC1" s="679"/>
      <c r="QZD1" s="679"/>
      <c r="QZE1" s="679"/>
      <c r="QZF1" s="679"/>
      <c r="QZG1" s="679"/>
      <c r="QZH1" s="679"/>
      <c r="QZI1" s="679"/>
      <c r="QZJ1" s="679"/>
      <c r="QZK1" s="679"/>
      <c r="QZL1" s="679"/>
      <c r="QZM1" s="679"/>
      <c r="QZN1" s="679"/>
      <c r="QZO1" s="679"/>
      <c r="QZP1" s="679"/>
      <c r="QZQ1" s="679"/>
      <c r="QZR1" s="679"/>
      <c r="QZS1" s="679"/>
      <c r="QZT1" s="679"/>
      <c r="QZU1" s="679"/>
      <c r="QZV1" s="679"/>
      <c r="QZW1" s="679"/>
      <c r="QZX1" s="679"/>
      <c r="QZY1" s="679"/>
      <c r="QZZ1" s="679"/>
      <c r="RAA1" s="679"/>
      <c r="RAB1" s="679"/>
      <c r="RAC1" s="679"/>
      <c r="RAD1" s="679"/>
      <c r="RAE1" s="679"/>
      <c r="RAF1" s="679"/>
      <c r="RAG1" s="679"/>
      <c r="RAH1" s="679"/>
      <c r="RAI1" s="679"/>
      <c r="RAJ1" s="679"/>
      <c r="RAK1" s="679"/>
      <c r="RAL1" s="679"/>
      <c r="RAM1" s="679"/>
      <c r="RAN1" s="679"/>
      <c r="RAO1" s="679"/>
      <c r="RAP1" s="679"/>
      <c r="RAQ1" s="679"/>
      <c r="RAR1" s="679"/>
      <c r="RAS1" s="679"/>
      <c r="RAT1" s="679"/>
      <c r="RAU1" s="679"/>
      <c r="RAV1" s="679"/>
      <c r="RAW1" s="679"/>
      <c r="RAX1" s="679"/>
      <c r="RAY1" s="679"/>
      <c r="RAZ1" s="679"/>
      <c r="RBA1" s="679"/>
      <c r="RBB1" s="679"/>
      <c r="RBC1" s="679"/>
      <c r="RBD1" s="679"/>
      <c r="RBE1" s="679"/>
      <c r="RBF1" s="679"/>
      <c r="RBG1" s="679"/>
      <c r="RBH1" s="679"/>
      <c r="RBI1" s="679"/>
      <c r="RBJ1" s="679"/>
      <c r="RBK1" s="679"/>
      <c r="RBL1" s="679"/>
      <c r="RBM1" s="679"/>
      <c r="RBN1" s="679"/>
      <c r="RBO1" s="679"/>
      <c r="RBP1" s="679"/>
      <c r="RBQ1" s="679"/>
      <c r="RBR1" s="679"/>
      <c r="RBS1" s="679"/>
      <c r="RBT1" s="679"/>
      <c r="RBU1" s="679"/>
      <c r="RBV1" s="679"/>
      <c r="RBW1" s="679"/>
      <c r="RBX1" s="679"/>
      <c r="RBY1" s="679"/>
      <c r="RBZ1" s="679"/>
      <c r="RCA1" s="679"/>
      <c r="RCB1" s="679"/>
      <c r="RCC1" s="679"/>
      <c r="RCD1" s="679"/>
      <c r="RCE1" s="679"/>
      <c r="RCF1" s="679"/>
      <c r="RCG1" s="679"/>
      <c r="RCH1" s="679"/>
      <c r="RCI1" s="679"/>
      <c r="RCJ1" s="679"/>
      <c r="RCK1" s="679"/>
      <c r="RCL1" s="679"/>
      <c r="RCM1" s="679"/>
      <c r="RCN1" s="679"/>
      <c r="RCO1" s="679"/>
      <c r="RCP1" s="679"/>
      <c r="RCQ1" s="679"/>
      <c r="RCR1" s="679"/>
      <c r="RCS1" s="679"/>
      <c r="RCT1" s="679"/>
      <c r="RCU1" s="679"/>
      <c r="RCV1" s="679"/>
      <c r="RCW1" s="679"/>
      <c r="RCX1" s="679"/>
      <c r="RCY1" s="679"/>
      <c r="RCZ1" s="679"/>
      <c r="RDA1" s="679"/>
      <c r="RDB1" s="679"/>
      <c r="RDC1" s="679"/>
      <c r="RDD1" s="679"/>
      <c r="RDE1" s="679"/>
      <c r="RDF1" s="679"/>
      <c r="RDG1" s="679"/>
      <c r="RDH1" s="679"/>
      <c r="RDI1" s="679"/>
      <c r="RDJ1" s="679"/>
      <c r="RDK1" s="679"/>
      <c r="RDL1" s="679"/>
      <c r="RDM1" s="679"/>
      <c r="RDN1" s="679"/>
      <c r="RDO1" s="679"/>
      <c r="RDP1" s="679"/>
      <c r="RDQ1" s="679"/>
      <c r="RDR1" s="679"/>
      <c r="RDS1" s="679"/>
      <c r="RDT1" s="679"/>
      <c r="RDU1" s="679"/>
      <c r="RDV1" s="679"/>
      <c r="RDW1" s="679"/>
      <c r="RDX1" s="679"/>
      <c r="RDY1" s="679"/>
      <c r="RDZ1" s="679"/>
      <c r="REA1" s="679"/>
      <c r="REB1" s="679"/>
      <c r="REC1" s="679"/>
      <c r="RED1" s="679"/>
      <c r="REE1" s="679"/>
      <c r="REF1" s="679"/>
      <c r="REG1" s="679"/>
      <c r="REH1" s="679"/>
      <c r="REI1" s="679"/>
      <c r="REJ1" s="679"/>
      <c r="REK1" s="679"/>
      <c r="REL1" s="679"/>
      <c r="REM1" s="679"/>
      <c r="REN1" s="679"/>
      <c r="REO1" s="679"/>
      <c r="REP1" s="679"/>
      <c r="REQ1" s="679"/>
      <c r="RER1" s="679"/>
      <c r="RES1" s="679"/>
      <c r="RET1" s="679"/>
      <c r="REU1" s="679"/>
      <c r="REV1" s="679"/>
      <c r="REW1" s="679"/>
      <c r="REX1" s="679"/>
      <c r="REY1" s="679"/>
      <c r="REZ1" s="679"/>
      <c r="RFA1" s="679"/>
      <c r="RFB1" s="679"/>
      <c r="RFC1" s="679"/>
      <c r="RFD1" s="679"/>
      <c r="RFE1" s="679"/>
      <c r="RFF1" s="679"/>
      <c r="RFG1" s="679"/>
      <c r="RFH1" s="679"/>
      <c r="RFI1" s="679"/>
      <c r="RFJ1" s="679"/>
      <c r="RFK1" s="679"/>
      <c r="RFL1" s="679"/>
      <c r="RFM1" s="679"/>
      <c r="RFN1" s="679"/>
      <c r="RFO1" s="679"/>
      <c r="RFP1" s="679"/>
      <c r="RFQ1" s="679"/>
      <c r="RFR1" s="679"/>
      <c r="RFS1" s="679"/>
      <c r="RFT1" s="679"/>
      <c r="RFU1" s="679"/>
      <c r="RFV1" s="679"/>
      <c r="RFW1" s="679"/>
      <c r="RFX1" s="679"/>
      <c r="RFY1" s="679"/>
      <c r="RFZ1" s="679"/>
      <c r="RGA1" s="679"/>
      <c r="RGB1" s="679"/>
      <c r="RGC1" s="679"/>
      <c r="RGD1" s="679"/>
      <c r="RGE1" s="679"/>
      <c r="RGF1" s="679"/>
      <c r="RGG1" s="679"/>
      <c r="RGH1" s="679"/>
      <c r="RGI1" s="679"/>
      <c r="RGJ1" s="679"/>
      <c r="RGK1" s="679"/>
      <c r="RGL1" s="679"/>
      <c r="RGM1" s="679"/>
      <c r="RGN1" s="679"/>
      <c r="RGO1" s="679"/>
      <c r="RGP1" s="679"/>
      <c r="RGQ1" s="679"/>
      <c r="RGR1" s="679"/>
      <c r="RGS1" s="679"/>
      <c r="RGT1" s="679"/>
      <c r="RGU1" s="679"/>
      <c r="RGV1" s="679"/>
      <c r="RGW1" s="679"/>
      <c r="RGX1" s="679"/>
      <c r="RGY1" s="679"/>
      <c r="RGZ1" s="679"/>
      <c r="RHA1" s="679"/>
      <c r="RHB1" s="679"/>
      <c r="RHC1" s="679"/>
      <c r="RHD1" s="679"/>
      <c r="RHE1" s="679"/>
      <c r="RHF1" s="679"/>
      <c r="RHG1" s="679"/>
      <c r="RHH1" s="679"/>
      <c r="RHI1" s="679"/>
      <c r="RHJ1" s="679"/>
      <c r="RHK1" s="679"/>
      <c r="RHL1" s="679"/>
      <c r="RHM1" s="679"/>
      <c r="RHN1" s="679"/>
      <c r="RHO1" s="679"/>
      <c r="RHP1" s="679"/>
      <c r="RHQ1" s="679"/>
      <c r="RHR1" s="679"/>
      <c r="RHS1" s="679"/>
      <c r="RHT1" s="679"/>
      <c r="RHU1" s="679"/>
      <c r="RHV1" s="679"/>
      <c r="RHW1" s="679"/>
      <c r="RHX1" s="679"/>
      <c r="RHY1" s="679"/>
      <c r="RHZ1" s="679"/>
      <c r="RIA1" s="679"/>
      <c r="RIB1" s="679"/>
      <c r="RIC1" s="679"/>
      <c r="RID1" s="679"/>
      <c r="RIE1" s="679"/>
      <c r="RIF1" s="679"/>
      <c r="RIG1" s="679"/>
      <c r="RIH1" s="679"/>
      <c r="RII1" s="679"/>
      <c r="RIJ1" s="679"/>
      <c r="RIK1" s="679"/>
      <c r="RIL1" s="679"/>
      <c r="RIM1" s="679"/>
      <c r="RIN1" s="679"/>
      <c r="RIO1" s="679"/>
      <c r="RIP1" s="679"/>
      <c r="RIQ1" s="679"/>
      <c r="RIR1" s="679"/>
      <c r="RIS1" s="679"/>
      <c r="RIT1" s="679"/>
      <c r="RIU1" s="679"/>
      <c r="RIV1" s="679"/>
      <c r="RIW1" s="679"/>
      <c r="RIX1" s="679"/>
      <c r="RIY1" s="679"/>
      <c r="RIZ1" s="679"/>
      <c r="RJA1" s="679"/>
      <c r="RJB1" s="679"/>
      <c r="RJC1" s="679"/>
      <c r="RJD1" s="679"/>
      <c r="RJE1" s="679"/>
      <c r="RJF1" s="679"/>
      <c r="RJG1" s="679"/>
      <c r="RJH1" s="679"/>
      <c r="RJI1" s="679"/>
      <c r="RJJ1" s="679"/>
      <c r="RJK1" s="679"/>
      <c r="RJL1" s="679"/>
      <c r="RJM1" s="679"/>
      <c r="RJN1" s="679"/>
      <c r="RJO1" s="679"/>
      <c r="RJP1" s="679"/>
      <c r="RJQ1" s="679"/>
      <c r="RJR1" s="679"/>
      <c r="RJS1" s="679"/>
      <c r="RJT1" s="679"/>
      <c r="RJU1" s="679"/>
      <c r="RJV1" s="679"/>
      <c r="RJW1" s="679"/>
      <c r="RJX1" s="679"/>
      <c r="RJY1" s="679"/>
      <c r="RJZ1" s="679"/>
      <c r="RKA1" s="679"/>
      <c r="RKB1" s="679"/>
      <c r="RKC1" s="679"/>
      <c r="RKD1" s="679"/>
      <c r="RKE1" s="679"/>
      <c r="RKF1" s="679"/>
      <c r="RKG1" s="679"/>
      <c r="RKH1" s="679"/>
      <c r="RKI1" s="679"/>
      <c r="RKJ1" s="679"/>
      <c r="RKK1" s="679"/>
      <c r="RKL1" s="679"/>
      <c r="RKM1" s="679"/>
      <c r="RKN1" s="679"/>
      <c r="RKO1" s="679"/>
      <c r="RKP1" s="679"/>
      <c r="RKQ1" s="679"/>
      <c r="RKR1" s="679"/>
      <c r="RKS1" s="679"/>
      <c r="RKT1" s="679"/>
      <c r="RKU1" s="679"/>
      <c r="RKV1" s="679"/>
      <c r="RKW1" s="679"/>
      <c r="RKX1" s="679"/>
      <c r="RKY1" s="679"/>
      <c r="RKZ1" s="679"/>
      <c r="RLA1" s="679"/>
      <c r="RLB1" s="679"/>
      <c r="RLC1" s="679"/>
      <c r="RLD1" s="679"/>
      <c r="RLE1" s="679"/>
      <c r="RLF1" s="679"/>
      <c r="RLG1" s="679"/>
      <c r="RLH1" s="679"/>
      <c r="RLI1" s="679"/>
      <c r="RLJ1" s="679"/>
      <c r="RLK1" s="679"/>
      <c r="RLL1" s="679"/>
      <c r="RLM1" s="679"/>
      <c r="RLN1" s="679"/>
      <c r="RLO1" s="679"/>
      <c r="RLP1" s="679"/>
      <c r="RLQ1" s="679"/>
      <c r="RLR1" s="679"/>
      <c r="RLS1" s="679"/>
      <c r="RLT1" s="679"/>
      <c r="RLU1" s="679"/>
      <c r="RLV1" s="679"/>
      <c r="RLW1" s="679"/>
      <c r="RLX1" s="679"/>
      <c r="RLY1" s="679"/>
      <c r="RLZ1" s="679"/>
      <c r="RMA1" s="679"/>
      <c r="RMB1" s="679"/>
      <c r="RMC1" s="679"/>
      <c r="RMD1" s="679"/>
      <c r="RME1" s="679"/>
      <c r="RMF1" s="679"/>
      <c r="RMG1" s="679"/>
      <c r="RMH1" s="679"/>
      <c r="RMI1" s="679"/>
      <c r="RMJ1" s="679"/>
      <c r="RMK1" s="679"/>
      <c r="RML1" s="679"/>
      <c r="RMM1" s="679"/>
      <c r="RMN1" s="679"/>
      <c r="RMO1" s="679"/>
      <c r="RMP1" s="679"/>
      <c r="RMQ1" s="679"/>
      <c r="RMR1" s="679"/>
      <c r="RMS1" s="679"/>
      <c r="RMT1" s="679"/>
      <c r="RMU1" s="679"/>
      <c r="RMV1" s="679"/>
      <c r="RMW1" s="679"/>
      <c r="RMX1" s="679"/>
      <c r="RMY1" s="679"/>
      <c r="RMZ1" s="679"/>
      <c r="RNA1" s="679"/>
      <c r="RNB1" s="679"/>
      <c r="RNC1" s="679"/>
      <c r="RND1" s="679"/>
      <c r="RNE1" s="679"/>
      <c r="RNF1" s="679"/>
      <c r="RNG1" s="679"/>
      <c r="RNH1" s="679"/>
      <c r="RNI1" s="679"/>
      <c r="RNJ1" s="679"/>
      <c r="RNK1" s="679"/>
      <c r="RNL1" s="679"/>
      <c r="RNM1" s="679"/>
      <c r="RNN1" s="679"/>
      <c r="RNO1" s="679"/>
      <c r="RNP1" s="679"/>
      <c r="RNQ1" s="679"/>
      <c r="RNR1" s="679"/>
      <c r="RNS1" s="679"/>
      <c r="RNT1" s="679"/>
      <c r="RNU1" s="679"/>
      <c r="RNV1" s="679"/>
      <c r="RNW1" s="679"/>
      <c r="RNX1" s="679"/>
      <c r="RNY1" s="679"/>
      <c r="RNZ1" s="679"/>
      <c r="ROA1" s="679"/>
      <c r="ROB1" s="679"/>
      <c r="ROC1" s="679"/>
      <c r="ROD1" s="679"/>
      <c r="ROE1" s="679"/>
      <c r="ROF1" s="679"/>
      <c r="ROG1" s="679"/>
      <c r="ROH1" s="679"/>
      <c r="ROI1" s="679"/>
      <c r="ROJ1" s="679"/>
      <c r="ROK1" s="679"/>
      <c r="ROL1" s="679"/>
      <c r="ROM1" s="679"/>
      <c r="RON1" s="679"/>
      <c r="ROO1" s="679"/>
      <c r="ROP1" s="679"/>
      <c r="ROQ1" s="679"/>
      <c r="ROR1" s="679"/>
      <c r="ROS1" s="679"/>
      <c r="ROT1" s="679"/>
      <c r="ROU1" s="679"/>
      <c r="ROV1" s="679"/>
      <c r="ROW1" s="679"/>
      <c r="ROX1" s="679"/>
      <c r="ROY1" s="679"/>
      <c r="ROZ1" s="679"/>
      <c r="RPA1" s="679"/>
      <c r="RPB1" s="679"/>
      <c r="RPC1" s="679"/>
      <c r="RPD1" s="679"/>
      <c r="RPE1" s="679"/>
      <c r="RPF1" s="679"/>
      <c r="RPG1" s="679"/>
      <c r="RPH1" s="679"/>
      <c r="RPI1" s="679"/>
      <c r="RPJ1" s="679"/>
      <c r="RPK1" s="679"/>
      <c r="RPL1" s="679"/>
      <c r="RPM1" s="679"/>
      <c r="RPN1" s="679"/>
      <c r="RPO1" s="679"/>
      <c r="RPP1" s="679"/>
      <c r="RPQ1" s="679"/>
      <c r="RPR1" s="679"/>
      <c r="RPS1" s="679"/>
      <c r="RPT1" s="679"/>
      <c r="RPU1" s="679"/>
      <c r="RPV1" s="679"/>
      <c r="RPW1" s="679"/>
      <c r="RPX1" s="679"/>
      <c r="RPY1" s="679"/>
      <c r="RPZ1" s="679"/>
      <c r="RQA1" s="679"/>
      <c r="RQB1" s="679"/>
      <c r="RQC1" s="679"/>
      <c r="RQD1" s="679"/>
      <c r="RQE1" s="679"/>
      <c r="RQF1" s="679"/>
      <c r="RQG1" s="679"/>
      <c r="RQH1" s="679"/>
      <c r="RQI1" s="679"/>
      <c r="RQJ1" s="679"/>
      <c r="RQK1" s="679"/>
      <c r="RQL1" s="679"/>
      <c r="RQM1" s="679"/>
      <c r="RQN1" s="679"/>
      <c r="RQO1" s="679"/>
      <c r="RQP1" s="679"/>
      <c r="RQQ1" s="679"/>
      <c r="RQR1" s="679"/>
      <c r="RQS1" s="679"/>
      <c r="RQT1" s="679"/>
      <c r="RQU1" s="679"/>
      <c r="RQV1" s="679"/>
      <c r="RQW1" s="679"/>
      <c r="RQX1" s="679"/>
      <c r="RQY1" s="679"/>
      <c r="RQZ1" s="679"/>
      <c r="RRA1" s="679"/>
      <c r="RRB1" s="679"/>
      <c r="RRC1" s="679"/>
      <c r="RRD1" s="679"/>
      <c r="RRE1" s="679"/>
      <c r="RRF1" s="679"/>
      <c r="RRG1" s="679"/>
      <c r="RRH1" s="679"/>
      <c r="RRI1" s="679"/>
      <c r="RRJ1" s="679"/>
      <c r="RRK1" s="679"/>
      <c r="RRL1" s="679"/>
      <c r="RRM1" s="679"/>
      <c r="RRN1" s="679"/>
      <c r="RRO1" s="679"/>
      <c r="RRP1" s="679"/>
      <c r="RRQ1" s="679"/>
      <c r="RRR1" s="679"/>
      <c r="RRS1" s="679"/>
      <c r="RRT1" s="679"/>
      <c r="RRU1" s="679"/>
      <c r="RRV1" s="679"/>
      <c r="RRW1" s="679"/>
      <c r="RRX1" s="679"/>
      <c r="RRY1" s="679"/>
      <c r="RRZ1" s="679"/>
      <c r="RSA1" s="679"/>
      <c r="RSB1" s="679"/>
      <c r="RSC1" s="679"/>
      <c r="RSD1" s="679"/>
      <c r="RSE1" s="679"/>
      <c r="RSF1" s="679"/>
      <c r="RSG1" s="679"/>
      <c r="RSH1" s="679"/>
      <c r="RSI1" s="679"/>
      <c r="RSJ1" s="679"/>
      <c r="RSK1" s="679"/>
      <c r="RSL1" s="679"/>
      <c r="RSM1" s="679"/>
      <c r="RSN1" s="679"/>
      <c r="RSO1" s="679"/>
      <c r="RSP1" s="679"/>
      <c r="RSQ1" s="679"/>
      <c r="RSR1" s="679"/>
      <c r="RSS1" s="679"/>
      <c r="RST1" s="679"/>
      <c r="RSU1" s="679"/>
      <c r="RSV1" s="679"/>
      <c r="RSW1" s="679"/>
      <c r="RSX1" s="679"/>
      <c r="RSY1" s="679"/>
      <c r="RSZ1" s="679"/>
      <c r="RTA1" s="679"/>
      <c r="RTB1" s="679"/>
      <c r="RTC1" s="679"/>
      <c r="RTD1" s="679"/>
      <c r="RTE1" s="679"/>
      <c r="RTF1" s="679"/>
      <c r="RTG1" s="679"/>
      <c r="RTH1" s="679"/>
      <c r="RTI1" s="679"/>
      <c r="RTJ1" s="679"/>
      <c r="RTK1" s="679"/>
      <c r="RTL1" s="679"/>
      <c r="RTM1" s="679"/>
      <c r="RTN1" s="679"/>
      <c r="RTO1" s="679"/>
      <c r="RTP1" s="679"/>
      <c r="RTQ1" s="679"/>
      <c r="RTR1" s="679"/>
      <c r="RTS1" s="679"/>
      <c r="RTT1" s="679"/>
      <c r="RTU1" s="679"/>
      <c r="RTV1" s="679"/>
      <c r="RTW1" s="679"/>
      <c r="RTX1" s="679"/>
      <c r="RTY1" s="679"/>
      <c r="RTZ1" s="679"/>
      <c r="RUA1" s="679"/>
      <c r="RUB1" s="679"/>
      <c r="RUC1" s="679"/>
      <c r="RUD1" s="679"/>
      <c r="RUE1" s="679"/>
      <c r="RUF1" s="679"/>
      <c r="RUG1" s="679"/>
      <c r="RUH1" s="679"/>
      <c r="RUI1" s="679"/>
      <c r="RUJ1" s="679"/>
      <c r="RUK1" s="679"/>
      <c r="RUL1" s="679"/>
      <c r="RUM1" s="679"/>
      <c r="RUN1" s="679"/>
      <c r="RUO1" s="679"/>
      <c r="RUP1" s="679"/>
      <c r="RUQ1" s="679"/>
      <c r="RUR1" s="679"/>
      <c r="RUS1" s="679"/>
      <c r="RUT1" s="679"/>
      <c r="RUU1" s="679"/>
      <c r="RUV1" s="679"/>
      <c r="RUW1" s="679"/>
      <c r="RUX1" s="679"/>
      <c r="RUY1" s="679"/>
      <c r="RUZ1" s="679"/>
      <c r="RVA1" s="679"/>
      <c r="RVB1" s="679"/>
      <c r="RVC1" s="679"/>
      <c r="RVD1" s="679"/>
      <c r="RVE1" s="679"/>
      <c r="RVF1" s="679"/>
      <c r="RVG1" s="679"/>
      <c r="RVH1" s="679"/>
      <c r="RVI1" s="679"/>
      <c r="RVJ1" s="679"/>
      <c r="RVK1" s="679"/>
      <c r="RVL1" s="679"/>
      <c r="RVM1" s="679"/>
      <c r="RVN1" s="679"/>
      <c r="RVO1" s="679"/>
      <c r="RVP1" s="679"/>
      <c r="RVQ1" s="679"/>
      <c r="RVR1" s="679"/>
      <c r="RVS1" s="679"/>
      <c r="RVT1" s="679"/>
      <c r="RVU1" s="679"/>
      <c r="RVV1" s="679"/>
      <c r="RVW1" s="679"/>
      <c r="RVX1" s="679"/>
      <c r="RVY1" s="679"/>
      <c r="RVZ1" s="679"/>
      <c r="RWA1" s="679"/>
      <c r="RWB1" s="679"/>
      <c r="RWC1" s="679"/>
      <c r="RWD1" s="679"/>
      <c r="RWE1" s="679"/>
      <c r="RWF1" s="679"/>
      <c r="RWG1" s="679"/>
      <c r="RWH1" s="679"/>
      <c r="RWI1" s="679"/>
      <c r="RWJ1" s="679"/>
      <c r="RWK1" s="679"/>
      <c r="RWL1" s="679"/>
      <c r="RWM1" s="679"/>
      <c r="RWN1" s="679"/>
      <c r="RWO1" s="679"/>
      <c r="RWP1" s="679"/>
      <c r="RWQ1" s="679"/>
      <c r="RWR1" s="679"/>
      <c r="RWS1" s="679"/>
      <c r="RWT1" s="679"/>
      <c r="RWU1" s="679"/>
      <c r="RWV1" s="679"/>
      <c r="RWW1" s="679"/>
      <c r="RWX1" s="679"/>
      <c r="RWY1" s="679"/>
      <c r="RWZ1" s="679"/>
      <c r="RXA1" s="679"/>
      <c r="RXB1" s="679"/>
      <c r="RXC1" s="679"/>
      <c r="RXD1" s="679"/>
      <c r="RXE1" s="679"/>
      <c r="RXF1" s="679"/>
      <c r="RXG1" s="679"/>
      <c r="RXH1" s="679"/>
      <c r="RXI1" s="679"/>
      <c r="RXJ1" s="679"/>
      <c r="RXK1" s="679"/>
      <c r="RXL1" s="679"/>
      <c r="RXM1" s="679"/>
      <c r="RXN1" s="679"/>
      <c r="RXO1" s="679"/>
      <c r="RXP1" s="679"/>
      <c r="RXQ1" s="679"/>
      <c r="RXR1" s="679"/>
      <c r="RXS1" s="679"/>
      <c r="RXT1" s="679"/>
      <c r="RXU1" s="679"/>
      <c r="RXV1" s="679"/>
      <c r="RXW1" s="679"/>
      <c r="RXX1" s="679"/>
      <c r="RXY1" s="679"/>
      <c r="RXZ1" s="679"/>
      <c r="RYA1" s="679"/>
      <c r="RYB1" s="679"/>
      <c r="RYC1" s="679"/>
      <c r="RYD1" s="679"/>
      <c r="RYE1" s="679"/>
      <c r="RYF1" s="679"/>
      <c r="RYG1" s="679"/>
      <c r="RYH1" s="679"/>
      <c r="RYI1" s="679"/>
      <c r="RYJ1" s="679"/>
      <c r="RYK1" s="679"/>
      <c r="RYL1" s="679"/>
      <c r="RYM1" s="679"/>
      <c r="RYN1" s="679"/>
      <c r="RYO1" s="679"/>
      <c r="RYP1" s="679"/>
      <c r="RYQ1" s="679"/>
      <c r="RYR1" s="679"/>
      <c r="RYS1" s="679"/>
      <c r="RYT1" s="679"/>
      <c r="RYU1" s="679"/>
      <c r="RYV1" s="679"/>
      <c r="RYW1" s="679"/>
      <c r="RYX1" s="679"/>
      <c r="RYY1" s="679"/>
      <c r="RYZ1" s="679"/>
      <c r="RZA1" s="679"/>
      <c r="RZB1" s="679"/>
      <c r="RZC1" s="679"/>
      <c r="RZD1" s="679"/>
      <c r="RZE1" s="679"/>
      <c r="RZF1" s="679"/>
      <c r="RZG1" s="679"/>
      <c r="RZH1" s="679"/>
      <c r="RZI1" s="679"/>
      <c r="RZJ1" s="679"/>
      <c r="RZK1" s="679"/>
      <c r="RZL1" s="679"/>
      <c r="RZM1" s="679"/>
      <c r="RZN1" s="679"/>
      <c r="RZO1" s="679"/>
      <c r="RZP1" s="679"/>
      <c r="RZQ1" s="679"/>
      <c r="RZR1" s="679"/>
      <c r="RZS1" s="679"/>
      <c r="RZT1" s="679"/>
      <c r="RZU1" s="679"/>
      <c r="RZV1" s="679"/>
      <c r="RZW1" s="679"/>
      <c r="RZX1" s="679"/>
      <c r="RZY1" s="679"/>
      <c r="RZZ1" s="679"/>
      <c r="SAA1" s="679"/>
      <c r="SAB1" s="679"/>
      <c r="SAC1" s="679"/>
      <c r="SAD1" s="679"/>
      <c r="SAE1" s="679"/>
      <c r="SAF1" s="679"/>
      <c r="SAG1" s="679"/>
      <c r="SAH1" s="679"/>
      <c r="SAI1" s="679"/>
      <c r="SAJ1" s="679"/>
      <c r="SAK1" s="679"/>
      <c r="SAL1" s="679"/>
      <c r="SAM1" s="679"/>
      <c r="SAN1" s="679"/>
      <c r="SAO1" s="679"/>
      <c r="SAP1" s="679"/>
      <c r="SAQ1" s="679"/>
      <c r="SAR1" s="679"/>
      <c r="SAS1" s="679"/>
      <c r="SAT1" s="679"/>
      <c r="SAU1" s="679"/>
      <c r="SAV1" s="679"/>
      <c r="SAW1" s="679"/>
      <c r="SAX1" s="679"/>
      <c r="SAY1" s="679"/>
      <c r="SAZ1" s="679"/>
      <c r="SBA1" s="679"/>
      <c r="SBB1" s="679"/>
      <c r="SBC1" s="679"/>
      <c r="SBD1" s="679"/>
      <c r="SBE1" s="679"/>
      <c r="SBF1" s="679"/>
      <c r="SBG1" s="679"/>
      <c r="SBH1" s="679"/>
      <c r="SBI1" s="679"/>
      <c r="SBJ1" s="679"/>
      <c r="SBK1" s="679"/>
      <c r="SBL1" s="679"/>
      <c r="SBM1" s="679"/>
      <c r="SBN1" s="679"/>
      <c r="SBO1" s="679"/>
      <c r="SBP1" s="679"/>
      <c r="SBQ1" s="679"/>
      <c r="SBR1" s="679"/>
      <c r="SBS1" s="679"/>
      <c r="SBT1" s="679"/>
      <c r="SBU1" s="679"/>
      <c r="SBV1" s="679"/>
      <c r="SBW1" s="679"/>
      <c r="SBX1" s="679"/>
      <c r="SBY1" s="679"/>
      <c r="SBZ1" s="679"/>
      <c r="SCA1" s="679"/>
      <c r="SCB1" s="679"/>
      <c r="SCC1" s="679"/>
      <c r="SCD1" s="679"/>
      <c r="SCE1" s="679"/>
      <c r="SCF1" s="679"/>
      <c r="SCG1" s="679"/>
      <c r="SCH1" s="679"/>
      <c r="SCI1" s="679"/>
      <c r="SCJ1" s="679"/>
      <c r="SCK1" s="679"/>
      <c r="SCL1" s="679"/>
      <c r="SCM1" s="679"/>
      <c r="SCN1" s="679"/>
      <c r="SCO1" s="679"/>
      <c r="SCP1" s="679"/>
      <c r="SCQ1" s="679"/>
      <c r="SCR1" s="679"/>
      <c r="SCS1" s="679"/>
      <c r="SCT1" s="679"/>
      <c r="SCU1" s="679"/>
      <c r="SCV1" s="679"/>
      <c r="SCW1" s="679"/>
      <c r="SCX1" s="679"/>
      <c r="SCY1" s="679"/>
      <c r="SCZ1" s="679"/>
      <c r="SDA1" s="679"/>
      <c r="SDB1" s="679"/>
      <c r="SDC1" s="679"/>
      <c r="SDD1" s="679"/>
      <c r="SDE1" s="679"/>
      <c r="SDF1" s="679"/>
      <c r="SDG1" s="679"/>
      <c r="SDH1" s="679"/>
      <c r="SDI1" s="679"/>
      <c r="SDJ1" s="679"/>
      <c r="SDK1" s="679"/>
      <c r="SDL1" s="679"/>
      <c r="SDM1" s="679"/>
      <c r="SDN1" s="679"/>
      <c r="SDO1" s="679"/>
      <c r="SDP1" s="679"/>
      <c r="SDQ1" s="679"/>
      <c r="SDR1" s="679"/>
      <c r="SDS1" s="679"/>
      <c r="SDT1" s="679"/>
      <c r="SDU1" s="679"/>
      <c r="SDV1" s="679"/>
      <c r="SDW1" s="679"/>
      <c r="SDX1" s="679"/>
      <c r="SDY1" s="679"/>
      <c r="SDZ1" s="679"/>
      <c r="SEA1" s="679"/>
      <c r="SEB1" s="679"/>
      <c r="SEC1" s="679"/>
      <c r="SED1" s="679"/>
      <c r="SEE1" s="679"/>
      <c r="SEF1" s="679"/>
      <c r="SEG1" s="679"/>
      <c r="SEH1" s="679"/>
      <c r="SEI1" s="679"/>
      <c r="SEJ1" s="679"/>
      <c r="SEK1" s="679"/>
      <c r="SEL1" s="679"/>
      <c r="SEM1" s="679"/>
      <c r="SEN1" s="679"/>
      <c r="SEO1" s="679"/>
      <c r="SEP1" s="679"/>
      <c r="SEQ1" s="679"/>
      <c r="SER1" s="679"/>
      <c r="SES1" s="679"/>
      <c r="SET1" s="679"/>
      <c r="SEU1" s="679"/>
      <c r="SEV1" s="679"/>
      <c r="SEW1" s="679"/>
      <c r="SEX1" s="679"/>
      <c r="SEY1" s="679"/>
      <c r="SEZ1" s="679"/>
      <c r="SFA1" s="679"/>
      <c r="SFB1" s="679"/>
      <c r="SFC1" s="679"/>
      <c r="SFD1" s="679"/>
      <c r="SFE1" s="679"/>
      <c r="SFF1" s="679"/>
      <c r="SFG1" s="679"/>
      <c r="SFH1" s="679"/>
      <c r="SFI1" s="679"/>
      <c r="SFJ1" s="679"/>
      <c r="SFK1" s="679"/>
      <c r="SFL1" s="679"/>
      <c r="SFM1" s="679"/>
      <c r="SFN1" s="679"/>
      <c r="SFO1" s="679"/>
      <c r="SFP1" s="679"/>
      <c r="SFQ1" s="679"/>
      <c r="SFR1" s="679"/>
      <c r="SFS1" s="679"/>
      <c r="SFT1" s="679"/>
      <c r="SFU1" s="679"/>
      <c r="SFV1" s="679"/>
      <c r="SFW1" s="679"/>
      <c r="SFX1" s="679"/>
      <c r="SFY1" s="679"/>
      <c r="SFZ1" s="679"/>
      <c r="SGA1" s="679"/>
      <c r="SGB1" s="679"/>
      <c r="SGC1" s="679"/>
      <c r="SGD1" s="679"/>
      <c r="SGE1" s="679"/>
      <c r="SGF1" s="679"/>
      <c r="SGG1" s="679"/>
      <c r="SGH1" s="679"/>
      <c r="SGI1" s="679"/>
      <c r="SGJ1" s="679"/>
      <c r="SGK1" s="679"/>
      <c r="SGL1" s="679"/>
      <c r="SGM1" s="679"/>
      <c r="SGN1" s="679"/>
      <c r="SGO1" s="679"/>
      <c r="SGP1" s="679"/>
      <c r="SGQ1" s="679"/>
      <c r="SGR1" s="679"/>
      <c r="SGS1" s="679"/>
      <c r="SGT1" s="679"/>
      <c r="SGU1" s="679"/>
      <c r="SGV1" s="679"/>
      <c r="SGW1" s="679"/>
      <c r="SGX1" s="679"/>
      <c r="SGY1" s="679"/>
      <c r="SGZ1" s="679"/>
      <c r="SHA1" s="679"/>
      <c r="SHB1" s="679"/>
      <c r="SHC1" s="679"/>
      <c r="SHD1" s="679"/>
      <c r="SHE1" s="679"/>
      <c r="SHF1" s="679"/>
      <c r="SHG1" s="679"/>
      <c r="SHH1" s="679"/>
      <c r="SHI1" s="679"/>
      <c r="SHJ1" s="679"/>
      <c r="SHK1" s="679"/>
      <c r="SHL1" s="679"/>
      <c r="SHM1" s="679"/>
      <c r="SHN1" s="679"/>
      <c r="SHO1" s="679"/>
      <c r="SHP1" s="679"/>
      <c r="SHQ1" s="679"/>
      <c r="SHR1" s="679"/>
      <c r="SHS1" s="679"/>
      <c r="SHT1" s="679"/>
      <c r="SHU1" s="679"/>
      <c r="SHV1" s="679"/>
      <c r="SHW1" s="679"/>
      <c r="SHX1" s="679"/>
      <c r="SHY1" s="679"/>
      <c r="SHZ1" s="679"/>
      <c r="SIA1" s="679"/>
      <c r="SIB1" s="679"/>
      <c r="SIC1" s="679"/>
      <c r="SID1" s="679"/>
      <c r="SIE1" s="679"/>
      <c r="SIF1" s="679"/>
      <c r="SIG1" s="679"/>
      <c r="SIH1" s="679"/>
      <c r="SII1" s="679"/>
      <c r="SIJ1" s="679"/>
      <c r="SIK1" s="679"/>
      <c r="SIL1" s="679"/>
      <c r="SIM1" s="679"/>
      <c r="SIN1" s="679"/>
      <c r="SIO1" s="679"/>
      <c r="SIP1" s="679"/>
      <c r="SIQ1" s="679"/>
      <c r="SIR1" s="679"/>
      <c r="SIS1" s="679"/>
      <c r="SIT1" s="679"/>
      <c r="SIU1" s="679"/>
      <c r="SIV1" s="679"/>
      <c r="SIW1" s="679"/>
      <c r="SIX1" s="679"/>
      <c r="SIY1" s="679"/>
      <c r="SIZ1" s="679"/>
      <c r="SJA1" s="679"/>
      <c r="SJB1" s="679"/>
      <c r="SJC1" s="679"/>
      <c r="SJD1" s="679"/>
      <c r="SJE1" s="679"/>
      <c r="SJF1" s="679"/>
      <c r="SJG1" s="679"/>
      <c r="SJH1" s="679"/>
      <c r="SJI1" s="679"/>
      <c r="SJJ1" s="679"/>
      <c r="SJK1" s="679"/>
      <c r="SJL1" s="679"/>
      <c r="SJM1" s="679"/>
      <c r="SJN1" s="679"/>
      <c r="SJO1" s="679"/>
      <c r="SJP1" s="679"/>
      <c r="SJQ1" s="679"/>
      <c r="SJR1" s="679"/>
      <c r="SJS1" s="679"/>
      <c r="SJT1" s="679"/>
      <c r="SJU1" s="679"/>
      <c r="SJV1" s="679"/>
      <c r="SJW1" s="679"/>
      <c r="SJX1" s="679"/>
      <c r="SJY1" s="679"/>
      <c r="SJZ1" s="679"/>
      <c r="SKA1" s="679"/>
      <c r="SKB1" s="679"/>
      <c r="SKC1" s="679"/>
      <c r="SKD1" s="679"/>
      <c r="SKE1" s="679"/>
      <c r="SKF1" s="679"/>
      <c r="SKG1" s="679"/>
      <c r="SKH1" s="679"/>
      <c r="SKI1" s="679"/>
      <c r="SKJ1" s="679"/>
      <c r="SKK1" s="679"/>
      <c r="SKL1" s="679"/>
      <c r="SKM1" s="679"/>
      <c r="SKN1" s="679"/>
      <c r="SKO1" s="679"/>
      <c r="SKP1" s="679"/>
      <c r="SKQ1" s="679"/>
      <c r="SKR1" s="679"/>
      <c r="SKS1" s="679"/>
      <c r="SKT1" s="679"/>
      <c r="SKU1" s="679"/>
      <c r="SKV1" s="679"/>
      <c r="SKW1" s="679"/>
      <c r="SKX1" s="679"/>
      <c r="SKY1" s="679"/>
      <c r="SKZ1" s="679"/>
      <c r="SLA1" s="679"/>
      <c r="SLB1" s="679"/>
      <c r="SLC1" s="679"/>
      <c r="SLD1" s="679"/>
      <c r="SLE1" s="679"/>
      <c r="SLF1" s="679"/>
      <c r="SLG1" s="679"/>
      <c r="SLH1" s="679"/>
      <c r="SLI1" s="679"/>
      <c r="SLJ1" s="679"/>
      <c r="SLK1" s="679"/>
      <c r="SLL1" s="679"/>
      <c r="SLM1" s="679"/>
      <c r="SLN1" s="679"/>
      <c r="SLO1" s="679"/>
      <c r="SLP1" s="679"/>
      <c r="SLQ1" s="679"/>
      <c r="SLR1" s="679"/>
      <c r="SLS1" s="679"/>
      <c r="SLT1" s="679"/>
      <c r="SLU1" s="679"/>
      <c r="SLV1" s="679"/>
      <c r="SLW1" s="679"/>
      <c r="SLX1" s="679"/>
      <c r="SLY1" s="679"/>
      <c r="SLZ1" s="679"/>
      <c r="SMA1" s="679"/>
      <c r="SMB1" s="679"/>
      <c r="SMC1" s="679"/>
      <c r="SMD1" s="679"/>
      <c r="SME1" s="679"/>
      <c r="SMF1" s="679"/>
      <c r="SMG1" s="679"/>
      <c r="SMH1" s="679"/>
      <c r="SMI1" s="679"/>
      <c r="SMJ1" s="679"/>
      <c r="SMK1" s="679"/>
      <c r="SML1" s="679"/>
      <c r="SMM1" s="679"/>
      <c r="SMN1" s="679"/>
      <c r="SMO1" s="679"/>
      <c r="SMP1" s="679"/>
      <c r="SMQ1" s="679"/>
      <c r="SMR1" s="679"/>
      <c r="SMS1" s="679"/>
      <c r="SMT1" s="679"/>
      <c r="SMU1" s="679"/>
      <c r="SMV1" s="679"/>
      <c r="SMW1" s="679"/>
      <c r="SMX1" s="679"/>
      <c r="SMY1" s="679"/>
      <c r="SMZ1" s="679"/>
      <c r="SNA1" s="679"/>
      <c r="SNB1" s="679"/>
      <c r="SNC1" s="679"/>
      <c r="SND1" s="679"/>
      <c r="SNE1" s="679"/>
      <c r="SNF1" s="679"/>
      <c r="SNG1" s="679"/>
      <c r="SNH1" s="679"/>
      <c r="SNI1" s="679"/>
      <c r="SNJ1" s="679"/>
      <c r="SNK1" s="679"/>
      <c r="SNL1" s="679"/>
      <c r="SNM1" s="679"/>
      <c r="SNN1" s="679"/>
      <c r="SNO1" s="679"/>
      <c r="SNP1" s="679"/>
      <c r="SNQ1" s="679"/>
      <c r="SNR1" s="679"/>
      <c r="SNS1" s="679"/>
      <c r="SNT1" s="679"/>
      <c r="SNU1" s="679"/>
      <c r="SNV1" s="679"/>
      <c r="SNW1" s="679"/>
      <c r="SNX1" s="679"/>
      <c r="SNY1" s="679"/>
      <c r="SNZ1" s="679"/>
      <c r="SOA1" s="679"/>
      <c r="SOB1" s="679"/>
      <c r="SOC1" s="679"/>
      <c r="SOD1" s="679"/>
      <c r="SOE1" s="679"/>
      <c r="SOF1" s="679"/>
      <c r="SOG1" s="679"/>
      <c r="SOH1" s="679"/>
      <c r="SOI1" s="679"/>
      <c r="SOJ1" s="679"/>
      <c r="SOK1" s="679"/>
      <c r="SOL1" s="679"/>
      <c r="SOM1" s="679"/>
      <c r="SON1" s="679"/>
      <c r="SOO1" s="679"/>
      <c r="SOP1" s="679"/>
      <c r="SOQ1" s="679"/>
      <c r="SOR1" s="679"/>
      <c r="SOS1" s="679"/>
      <c r="SOT1" s="679"/>
      <c r="SOU1" s="679"/>
      <c r="SOV1" s="679"/>
      <c r="SOW1" s="679"/>
      <c r="SOX1" s="679"/>
      <c r="SOY1" s="679"/>
      <c r="SOZ1" s="679"/>
      <c r="SPA1" s="679"/>
      <c r="SPB1" s="679"/>
      <c r="SPC1" s="679"/>
      <c r="SPD1" s="679"/>
      <c r="SPE1" s="679"/>
      <c r="SPF1" s="679"/>
      <c r="SPG1" s="679"/>
      <c r="SPH1" s="679"/>
      <c r="SPI1" s="679"/>
      <c r="SPJ1" s="679"/>
      <c r="SPK1" s="679"/>
      <c r="SPL1" s="679"/>
      <c r="SPM1" s="679"/>
      <c r="SPN1" s="679"/>
      <c r="SPO1" s="679"/>
      <c r="SPP1" s="679"/>
      <c r="SPQ1" s="679"/>
      <c r="SPR1" s="679"/>
      <c r="SPS1" s="679"/>
      <c r="SPT1" s="679"/>
      <c r="SPU1" s="679"/>
      <c r="SPV1" s="679"/>
      <c r="SPW1" s="679"/>
      <c r="SPX1" s="679"/>
      <c r="SPY1" s="679"/>
      <c r="SPZ1" s="679"/>
      <c r="SQA1" s="679"/>
      <c r="SQB1" s="679"/>
      <c r="SQC1" s="679"/>
      <c r="SQD1" s="679"/>
      <c r="SQE1" s="679"/>
      <c r="SQF1" s="679"/>
      <c r="SQG1" s="679"/>
      <c r="SQH1" s="679"/>
      <c r="SQI1" s="679"/>
      <c r="SQJ1" s="679"/>
      <c r="SQK1" s="679"/>
      <c r="SQL1" s="679"/>
      <c r="SQM1" s="679"/>
      <c r="SQN1" s="679"/>
      <c r="SQO1" s="679"/>
      <c r="SQP1" s="679"/>
      <c r="SQQ1" s="679"/>
      <c r="SQR1" s="679"/>
      <c r="SQS1" s="679"/>
      <c r="SQT1" s="679"/>
      <c r="SQU1" s="679"/>
      <c r="SQV1" s="679"/>
      <c r="SQW1" s="679"/>
      <c r="SQX1" s="679"/>
      <c r="SQY1" s="679"/>
      <c r="SQZ1" s="679"/>
      <c r="SRA1" s="679"/>
      <c r="SRB1" s="679"/>
      <c r="SRC1" s="679"/>
      <c r="SRD1" s="679"/>
      <c r="SRE1" s="679"/>
      <c r="SRF1" s="679"/>
      <c r="SRG1" s="679"/>
      <c r="SRH1" s="679"/>
      <c r="SRI1" s="679"/>
      <c r="SRJ1" s="679"/>
      <c r="SRK1" s="679"/>
      <c r="SRL1" s="679"/>
      <c r="SRM1" s="679"/>
      <c r="SRN1" s="679"/>
      <c r="SRO1" s="679"/>
      <c r="SRP1" s="679"/>
      <c r="SRQ1" s="679"/>
      <c r="SRR1" s="679"/>
      <c r="SRS1" s="679"/>
      <c r="SRT1" s="679"/>
      <c r="SRU1" s="679"/>
      <c r="SRV1" s="679"/>
      <c r="SRW1" s="679"/>
      <c r="SRX1" s="679"/>
      <c r="SRY1" s="679"/>
      <c r="SRZ1" s="679"/>
      <c r="SSA1" s="679"/>
      <c r="SSB1" s="679"/>
      <c r="SSC1" s="679"/>
      <c r="SSD1" s="679"/>
      <c r="SSE1" s="679"/>
      <c r="SSF1" s="679"/>
      <c r="SSG1" s="679"/>
      <c r="SSH1" s="679"/>
      <c r="SSI1" s="679"/>
      <c r="SSJ1" s="679"/>
      <c r="SSK1" s="679"/>
      <c r="SSL1" s="679"/>
      <c r="SSM1" s="679"/>
      <c r="SSN1" s="679"/>
      <c r="SSO1" s="679"/>
      <c r="SSP1" s="679"/>
      <c r="SSQ1" s="679"/>
      <c r="SSR1" s="679"/>
      <c r="SSS1" s="679"/>
      <c r="SST1" s="679"/>
      <c r="SSU1" s="679"/>
      <c r="SSV1" s="679"/>
      <c r="SSW1" s="679"/>
      <c r="SSX1" s="679"/>
      <c r="SSY1" s="679"/>
      <c r="SSZ1" s="679"/>
      <c r="STA1" s="679"/>
      <c r="STB1" s="679"/>
      <c r="STC1" s="679"/>
      <c r="STD1" s="679"/>
      <c r="STE1" s="679"/>
      <c r="STF1" s="679"/>
      <c r="STG1" s="679"/>
      <c r="STH1" s="679"/>
      <c r="STI1" s="679"/>
      <c r="STJ1" s="679"/>
      <c r="STK1" s="679"/>
      <c r="STL1" s="679"/>
      <c r="STM1" s="679"/>
      <c r="STN1" s="679"/>
      <c r="STO1" s="679"/>
      <c r="STP1" s="679"/>
      <c r="STQ1" s="679"/>
      <c r="STR1" s="679"/>
      <c r="STS1" s="679"/>
      <c r="STT1" s="679"/>
      <c r="STU1" s="679"/>
      <c r="STV1" s="679"/>
      <c r="STW1" s="679"/>
      <c r="STX1" s="679"/>
      <c r="STY1" s="679"/>
      <c r="STZ1" s="679"/>
      <c r="SUA1" s="679"/>
      <c r="SUB1" s="679"/>
      <c r="SUC1" s="679"/>
      <c r="SUD1" s="679"/>
      <c r="SUE1" s="679"/>
      <c r="SUF1" s="679"/>
      <c r="SUG1" s="679"/>
      <c r="SUH1" s="679"/>
      <c r="SUI1" s="679"/>
      <c r="SUJ1" s="679"/>
      <c r="SUK1" s="679"/>
      <c r="SUL1" s="679"/>
      <c r="SUM1" s="679"/>
      <c r="SUN1" s="679"/>
      <c r="SUO1" s="679"/>
      <c r="SUP1" s="679"/>
      <c r="SUQ1" s="679"/>
      <c r="SUR1" s="679"/>
      <c r="SUS1" s="679"/>
      <c r="SUT1" s="679"/>
      <c r="SUU1" s="679"/>
      <c r="SUV1" s="679"/>
      <c r="SUW1" s="679"/>
      <c r="SUX1" s="679"/>
      <c r="SUY1" s="679"/>
      <c r="SUZ1" s="679"/>
      <c r="SVA1" s="679"/>
      <c r="SVB1" s="679"/>
      <c r="SVC1" s="679"/>
      <c r="SVD1" s="679"/>
      <c r="SVE1" s="679"/>
      <c r="SVF1" s="679"/>
      <c r="SVG1" s="679"/>
      <c r="SVH1" s="679"/>
      <c r="SVI1" s="679"/>
      <c r="SVJ1" s="679"/>
      <c r="SVK1" s="679"/>
      <c r="SVL1" s="679"/>
      <c r="SVM1" s="679"/>
      <c r="SVN1" s="679"/>
      <c r="SVO1" s="679"/>
      <c r="SVP1" s="679"/>
      <c r="SVQ1" s="679"/>
      <c r="SVR1" s="679"/>
      <c r="SVS1" s="679"/>
      <c r="SVT1" s="679"/>
      <c r="SVU1" s="679"/>
      <c r="SVV1" s="679"/>
      <c r="SVW1" s="679"/>
      <c r="SVX1" s="679"/>
      <c r="SVY1" s="679"/>
      <c r="SVZ1" s="679"/>
      <c r="SWA1" s="679"/>
      <c r="SWB1" s="679"/>
      <c r="SWC1" s="679"/>
      <c r="SWD1" s="679"/>
      <c r="SWE1" s="679"/>
      <c r="SWF1" s="679"/>
      <c r="SWG1" s="679"/>
      <c r="SWH1" s="679"/>
      <c r="SWI1" s="679"/>
      <c r="SWJ1" s="679"/>
      <c r="SWK1" s="679"/>
      <c r="SWL1" s="679"/>
      <c r="SWM1" s="679"/>
      <c r="SWN1" s="679"/>
      <c r="SWO1" s="679"/>
      <c r="SWP1" s="679"/>
      <c r="SWQ1" s="679"/>
      <c r="SWR1" s="679"/>
      <c r="SWS1" s="679"/>
      <c r="SWT1" s="679"/>
      <c r="SWU1" s="679"/>
      <c r="SWV1" s="679"/>
      <c r="SWW1" s="679"/>
      <c r="SWX1" s="679"/>
      <c r="SWY1" s="679"/>
      <c r="SWZ1" s="679"/>
      <c r="SXA1" s="679"/>
      <c r="SXB1" s="679"/>
      <c r="SXC1" s="679"/>
      <c r="SXD1" s="679"/>
      <c r="SXE1" s="679"/>
      <c r="SXF1" s="679"/>
      <c r="SXG1" s="679"/>
      <c r="SXH1" s="679"/>
      <c r="SXI1" s="679"/>
      <c r="SXJ1" s="679"/>
      <c r="SXK1" s="679"/>
      <c r="SXL1" s="679"/>
      <c r="SXM1" s="679"/>
      <c r="SXN1" s="679"/>
      <c r="SXO1" s="679"/>
      <c r="SXP1" s="679"/>
      <c r="SXQ1" s="679"/>
      <c r="SXR1" s="679"/>
      <c r="SXS1" s="679"/>
      <c r="SXT1" s="679"/>
      <c r="SXU1" s="679"/>
      <c r="SXV1" s="679"/>
      <c r="SXW1" s="679"/>
      <c r="SXX1" s="679"/>
      <c r="SXY1" s="679"/>
      <c r="SXZ1" s="679"/>
      <c r="SYA1" s="679"/>
      <c r="SYB1" s="679"/>
      <c r="SYC1" s="679"/>
      <c r="SYD1" s="679"/>
      <c r="SYE1" s="679"/>
      <c r="SYF1" s="679"/>
      <c r="SYG1" s="679"/>
      <c r="SYH1" s="679"/>
      <c r="SYI1" s="679"/>
      <c r="SYJ1" s="679"/>
      <c r="SYK1" s="679"/>
      <c r="SYL1" s="679"/>
      <c r="SYM1" s="679"/>
      <c r="SYN1" s="679"/>
      <c r="SYO1" s="679"/>
      <c r="SYP1" s="679"/>
      <c r="SYQ1" s="679"/>
      <c r="SYR1" s="679"/>
      <c r="SYS1" s="679"/>
      <c r="SYT1" s="679"/>
      <c r="SYU1" s="679"/>
      <c r="SYV1" s="679"/>
      <c r="SYW1" s="679"/>
      <c r="SYX1" s="679"/>
      <c r="SYY1" s="679"/>
      <c r="SYZ1" s="679"/>
      <c r="SZA1" s="679"/>
      <c r="SZB1" s="679"/>
      <c r="SZC1" s="679"/>
      <c r="SZD1" s="679"/>
      <c r="SZE1" s="679"/>
      <c r="SZF1" s="679"/>
      <c r="SZG1" s="679"/>
      <c r="SZH1" s="679"/>
      <c r="SZI1" s="679"/>
      <c r="SZJ1" s="679"/>
      <c r="SZK1" s="679"/>
      <c r="SZL1" s="679"/>
      <c r="SZM1" s="679"/>
      <c r="SZN1" s="679"/>
      <c r="SZO1" s="679"/>
      <c r="SZP1" s="679"/>
      <c r="SZQ1" s="679"/>
      <c r="SZR1" s="679"/>
      <c r="SZS1" s="679"/>
      <c r="SZT1" s="679"/>
      <c r="SZU1" s="679"/>
      <c r="SZV1" s="679"/>
      <c r="SZW1" s="679"/>
      <c r="SZX1" s="679"/>
      <c r="SZY1" s="679"/>
      <c r="SZZ1" s="679"/>
      <c r="TAA1" s="679"/>
      <c r="TAB1" s="679"/>
      <c r="TAC1" s="679"/>
      <c r="TAD1" s="679"/>
      <c r="TAE1" s="679"/>
      <c r="TAF1" s="679"/>
      <c r="TAG1" s="679"/>
      <c r="TAH1" s="679"/>
      <c r="TAI1" s="679"/>
      <c r="TAJ1" s="679"/>
      <c r="TAK1" s="679"/>
      <c r="TAL1" s="679"/>
      <c r="TAM1" s="679"/>
      <c r="TAN1" s="679"/>
      <c r="TAO1" s="679"/>
      <c r="TAP1" s="679"/>
      <c r="TAQ1" s="679"/>
      <c r="TAR1" s="679"/>
      <c r="TAS1" s="679"/>
      <c r="TAT1" s="679"/>
      <c r="TAU1" s="679"/>
      <c r="TAV1" s="679"/>
      <c r="TAW1" s="679"/>
      <c r="TAX1" s="679"/>
      <c r="TAY1" s="679"/>
      <c r="TAZ1" s="679"/>
      <c r="TBA1" s="679"/>
      <c r="TBB1" s="679"/>
      <c r="TBC1" s="679"/>
      <c r="TBD1" s="679"/>
      <c r="TBE1" s="679"/>
      <c r="TBF1" s="679"/>
      <c r="TBG1" s="679"/>
      <c r="TBH1" s="679"/>
      <c r="TBI1" s="679"/>
      <c r="TBJ1" s="679"/>
      <c r="TBK1" s="679"/>
      <c r="TBL1" s="679"/>
      <c r="TBM1" s="679"/>
      <c r="TBN1" s="679"/>
      <c r="TBO1" s="679"/>
      <c r="TBP1" s="679"/>
      <c r="TBQ1" s="679"/>
      <c r="TBR1" s="679"/>
      <c r="TBS1" s="679"/>
      <c r="TBT1" s="679"/>
      <c r="TBU1" s="679"/>
      <c r="TBV1" s="679"/>
      <c r="TBW1" s="679"/>
      <c r="TBX1" s="679"/>
      <c r="TBY1" s="679"/>
      <c r="TBZ1" s="679"/>
      <c r="TCA1" s="679"/>
      <c r="TCB1" s="679"/>
      <c r="TCC1" s="679"/>
      <c r="TCD1" s="679"/>
      <c r="TCE1" s="679"/>
      <c r="TCF1" s="679"/>
      <c r="TCG1" s="679"/>
      <c r="TCH1" s="679"/>
      <c r="TCI1" s="679"/>
      <c r="TCJ1" s="679"/>
      <c r="TCK1" s="679"/>
      <c r="TCL1" s="679"/>
      <c r="TCM1" s="679"/>
      <c r="TCN1" s="679"/>
      <c r="TCO1" s="679"/>
      <c r="TCP1" s="679"/>
      <c r="TCQ1" s="679"/>
      <c r="TCR1" s="679"/>
      <c r="TCS1" s="679"/>
      <c r="TCT1" s="679"/>
      <c r="TCU1" s="679"/>
      <c r="TCV1" s="679"/>
      <c r="TCW1" s="679"/>
      <c r="TCX1" s="679"/>
      <c r="TCY1" s="679"/>
      <c r="TCZ1" s="679"/>
      <c r="TDA1" s="679"/>
      <c r="TDB1" s="679"/>
      <c r="TDC1" s="679"/>
      <c r="TDD1" s="679"/>
      <c r="TDE1" s="679"/>
      <c r="TDF1" s="679"/>
      <c r="TDG1" s="679"/>
      <c r="TDH1" s="679"/>
      <c r="TDI1" s="679"/>
      <c r="TDJ1" s="679"/>
      <c r="TDK1" s="679"/>
      <c r="TDL1" s="679"/>
      <c r="TDM1" s="679"/>
      <c r="TDN1" s="679"/>
      <c r="TDO1" s="679"/>
      <c r="TDP1" s="679"/>
      <c r="TDQ1" s="679"/>
      <c r="TDR1" s="679"/>
      <c r="TDS1" s="679"/>
      <c r="TDT1" s="679"/>
      <c r="TDU1" s="679"/>
      <c r="TDV1" s="679"/>
      <c r="TDW1" s="679"/>
      <c r="TDX1" s="679"/>
      <c r="TDY1" s="679"/>
      <c r="TDZ1" s="679"/>
      <c r="TEA1" s="679"/>
      <c r="TEB1" s="679"/>
      <c r="TEC1" s="679"/>
      <c r="TED1" s="679"/>
      <c r="TEE1" s="679"/>
      <c r="TEF1" s="679"/>
      <c r="TEG1" s="679"/>
      <c r="TEH1" s="679"/>
      <c r="TEI1" s="679"/>
      <c r="TEJ1" s="679"/>
      <c r="TEK1" s="679"/>
      <c r="TEL1" s="679"/>
      <c r="TEM1" s="679"/>
      <c r="TEN1" s="679"/>
      <c r="TEO1" s="679"/>
      <c r="TEP1" s="679"/>
      <c r="TEQ1" s="679"/>
      <c r="TER1" s="679"/>
      <c r="TES1" s="679"/>
      <c r="TET1" s="679"/>
      <c r="TEU1" s="679"/>
      <c r="TEV1" s="679"/>
      <c r="TEW1" s="679"/>
      <c r="TEX1" s="679"/>
      <c r="TEY1" s="679"/>
      <c r="TEZ1" s="679"/>
      <c r="TFA1" s="679"/>
      <c r="TFB1" s="679"/>
      <c r="TFC1" s="679"/>
      <c r="TFD1" s="679"/>
      <c r="TFE1" s="679"/>
      <c r="TFF1" s="679"/>
      <c r="TFG1" s="679"/>
      <c r="TFH1" s="679"/>
      <c r="TFI1" s="679"/>
      <c r="TFJ1" s="679"/>
      <c r="TFK1" s="679"/>
      <c r="TFL1" s="679"/>
      <c r="TFM1" s="679"/>
      <c r="TFN1" s="679"/>
      <c r="TFO1" s="679"/>
      <c r="TFP1" s="679"/>
      <c r="TFQ1" s="679"/>
      <c r="TFR1" s="679"/>
      <c r="TFS1" s="679"/>
      <c r="TFT1" s="679"/>
      <c r="TFU1" s="679"/>
      <c r="TFV1" s="679"/>
      <c r="TFW1" s="679"/>
      <c r="TFX1" s="679"/>
      <c r="TFY1" s="679"/>
      <c r="TFZ1" s="679"/>
      <c r="TGA1" s="679"/>
      <c r="TGB1" s="679"/>
      <c r="TGC1" s="679"/>
      <c r="TGD1" s="679"/>
      <c r="TGE1" s="679"/>
      <c r="TGF1" s="679"/>
      <c r="TGG1" s="679"/>
      <c r="TGH1" s="679"/>
      <c r="TGI1" s="679"/>
      <c r="TGJ1" s="679"/>
      <c r="TGK1" s="679"/>
      <c r="TGL1" s="679"/>
      <c r="TGM1" s="679"/>
      <c r="TGN1" s="679"/>
      <c r="TGO1" s="679"/>
      <c r="TGP1" s="679"/>
      <c r="TGQ1" s="679"/>
      <c r="TGR1" s="679"/>
      <c r="TGS1" s="679"/>
      <c r="TGT1" s="679"/>
      <c r="TGU1" s="679"/>
      <c r="TGV1" s="679"/>
      <c r="TGW1" s="679"/>
      <c r="TGX1" s="679"/>
      <c r="TGY1" s="679"/>
      <c r="TGZ1" s="679"/>
      <c r="THA1" s="679"/>
      <c r="THB1" s="679"/>
      <c r="THC1" s="679"/>
      <c r="THD1" s="679"/>
      <c r="THE1" s="679"/>
      <c r="THF1" s="679"/>
      <c r="THG1" s="679"/>
      <c r="THH1" s="679"/>
      <c r="THI1" s="679"/>
      <c r="THJ1" s="679"/>
      <c r="THK1" s="679"/>
      <c r="THL1" s="679"/>
      <c r="THM1" s="679"/>
      <c r="THN1" s="679"/>
      <c r="THO1" s="679"/>
      <c r="THP1" s="679"/>
      <c r="THQ1" s="679"/>
      <c r="THR1" s="679"/>
      <c r="THS1" s="679"/>
      <c r="THT1" s="679"/>
      <c r="THU1" s="679"/>
      <c r="THV1" s="679"/>
      <c r="THW1" s="679"/>
      <c r="THX1" s="679"/>
      <c r="THY1" s="679"/>
      <c r="THZ1" s="679"/>
      <c r="TIA1" s="679"/>
      <c r="TIB1" s="679"/>
      <c r="TIC1" s="679"/>
      <c r="TID1" s="679"/>
      <c r="TIE1" s="679"/>
      <c r="TIF1" s="679"/>
      <c r="TIG1" s="679"/>
      <c r="TIH1" s="679"/>
      <c r="TII1" s="679"/>
      <c r="TIJ1" s="679"/>
      <c r="TIK1" s="679"/>
      <c r="TIL1" s="679"/>
      <c r="TIM1" s="679"/>
      <c r="TIN1" s="679"/>
      <c r="TIO1" s="679"/>
      <c r="TIP1" s="679"/>
      <c r="TIQ1" s="679"/>
      <c r="TIR1" s="679"/>
      <c r="TIS1" s="679"/>
      <c r="TIT1" s="679"/>
      <c r="TIU1" s="679"/>
      <c r="TIV1" s="679"/>
      <c r="TIW1" s="679"/>
      <c r="TIX1" s="679"/>
      <c r="TIY1" s="679"/>
      <c r="TIZ1" s="679"/>
      <c r="TJA1" s="679"/>
      <c r="TJB1" s="679"/>
      <c r="TJC1" s="679"/>
      <c r="TJD1" s="679"/>
      <c r="TJE1" s="679"/>
      <c r="TJF1" s="679"/>
      <c r="TJG1" s="679"/>
      <c r="TJH1" s="679"/>
      <c r="TJI1" s="679"/>
      <c r="TJJ1" s="679"/>
      <c r="TJK1" s="679"/>
      <c r="TJL1" s="679"/>
      <c r="TJM1" s="679"/>
      <c r="TJN1" s="679"/>
      <c r="TJO1" s="679"/>
      <c r="TJP1" s="679"/>
      <c r="TJQ1" s="679"/>
      <c r="TJR1" s="679"/>
      <c r="TJS1" s="679"/>
      <c r="TJT1" s="679"/>
      <c r="TJU1" s="679"/>
      <c r="TJV1" s="679"/>
      <c r="TJW1" s="679"/>
      <c r="TJX1" s="679"/>
      <c r="TJY1" s="679"/>
      <c r="TJZ1" s="679"/>
      <c r="TKA1" s="679"/>
      <c r="TKB1" s="679"/>
      <c r="TKC1" s="679"/>
      <c r="TKD1" s="679"/>
      <c r="TKE1" s="679"/>
      <c r="TKF1" s="679"/>
      <c r="TKG1" s="679"/>
      <c r="TKH1" s="679"/>
      <c r="TKI1" s="679"/>
      <c r="TKJ1" s="679"/>
      <c r="TKK1" s="679"/>
      <c r="TKL1" s="679"/>
      <c r="TKM1" s="679"/>
      <c r="TKN1" s="679"/>
      <c r="TKO1" s="679"/>
      <c r="TKP1" s="679"/>
      <c r="TKQ1" s="679"/>
      <c r="TKR1" s="679"/>
      <c r="TKS1" s="679"/>
      <c r="TKT1" s="679"/>
      <c r="TKU1" s="679"/>
      <c r="TKV1" s="679"/>
      <c r="TKW1" s="679"/>
      <c r="TKX1" s="679"/>
      <c r="TKY1" s="679"/>
      <c r="TKZ1" s="679"/>
      <c r="TLA1" s="679"/>
      <c r="TLB1" s="679"/>
      <c r="TLC1" s="679"/>
      <c r="TLD1" s="679"/>
      <c r="TLE1" s="679"/>
      <c r="TLF1" s="679"/>
      <c r="TLG1" s="679"/>
      <c r="TLH1" s="679"/>
      <c r="TLI1" s="679"/>
      <c r="TLJ1" s="679"/>
      <c r="TLK1" s="679"/>
      <c r="TLL1" s="679"/>
      <c r="TLM1" s="679"/>
      <c r="TLN1" s="679"/>
      <c r="TLO1" s="679"/>
      <c r="TLP1" s="679"/>
      <c r="TLQ1" s="679"/>
      <c r="TLR1" s="679"/>
      <c r="TLS1" s="679"/>
      <c r="TLT1" s="679"/>
      <c r="TLU1" s="679"/>
      <c r="TLV1" s="679"/>
      <c r="TLW1" s="679"/>
      <c r="TLX1" s="679"/>
      <c r="TLY1" s="679"/>
      <c r="TLZ1" s="679"/>
      <c r="TMA1" s="679"/>
      <c r="TMB1" s="679"/>
      <c r="TMC1" s="679"/>
      <c r="TMD1" s="679"/>
      <c r="TME1" s="679"/>
      <c r="TMF1" s="679"/>
      <c r="TMG1" s="679"/>
      <c r="TMH1" s="679"/>
      <c r="TMI1" s="679"/>
      <c r="TMJ1" s="679"/>
      <c r="TMK1" s="679"/>
      <c r="TML1" s="679"/>
      <c r="TMM1" s="679"/>
      <c r="TMN1" s="679"/>
      <c r="TMO1" s="679"/>
      <c r="TMP1" s="679"/>
      <c r="TMQ1" s="679"/>
      <c r="TMR1" s="679"/>
      <c r="TMS1" s="679"/>
      <c r="TMT1" s="679"/>
      <c r="TMU1" s="679"/>
      <c r="TMV1" s="679"/>
      <c r="TMW1" s="679"/>
      <c r="TMX1" s="679"/>
      <c r="TMY1" s="679"/>
      <c r="TMZ1" s="679"/>
      <c r="TNA1" s="679"/>
      <c r="TNB1" s="679"/>
      <c r="TNC1" s="679"/>
      <c r="TND1" s="679"/>
      <c r="TNE1" s="679"/>
      <c r="TNF1" s="679"/>
      <c r="TNG1" s="679"/>
      <c r="TNH1" s="679"/>
      <c r="TNI1" s="679"/>
      <c r="TNJ1" s="679"/>
      <c r="TNK1" s="679"/>
      <c r="TNL1" s="679"/>
      <c r="TNM1" s="679"/>
      <c r="TNN1" s="679"/>
      <c r="TNO1" s="679"/>
      <c r="TNP1" s="679"/>
      <c r="TNQ1" s="679"/>
      <c r="TNR1" s="679"/>
      <c r="TNS1" s="679"/>
      <c r="TNT1" s="679"/>
      <c r="TNU1" s="679"/>
      <c r="TNV1" s="679"/>
      <c r="TNW1" s="679"/>
      <c r="TNX1" s="679"/>
      <c r="TNY1" s="679"/>
      <c r="TNZ1" s="679"/>
      <c r="TOA1" s="679"/>
      <c r="TOB1" s="679"/>
      <c r="TOC1" s="679"/>
      <c r="TOD1" s="679"/>
      <c r="TOE1" s="679"/>
      <c r="TOF1" s="679"/>
      <c r="TOG1" s="679"/>
      <c r="TOH1" s="679"/>
      <c r="TOI1" s="679"/>
      <c r="TOJ1" s="679"/>
      <c r="TOK1" s="679"/>
      <c r="TOL1" s="679"/>
      <c r="TOM1" s="679"/>
      <c r="TON1" s="679"/>
      <c r="TOO1" s="679"/>
      <c r="TOP1" s="679"/>
      <c r="TOQ1" s="679"/>
      <c r="TOR1" s="679"/>
      <c r="TOS1" s="679"/>
      <c r="TOT1" s="679"/>
      <c r="TOU1" s="679"/>
      <c r="TOV1" s="679"/>
      <c r="TOW1" s="679"/>
      <c r="TOX1" s="679"/>
      <c r="TOY1" s="679"/>
      <c r="TOZ1" s="679"/>
      <c r="TPA1" s="679"/>
      <c r="TPB1" s="679"/>
      <c r="TPC1" s="679"/>
      <c r="TPD1" s="679"/>
      <c r="TPE1" s="679"/>
      <c r="TPF1" s="679"/>
      <c r="TPG1" s="679"/>
      <c r="TPH1" s="679"/>
      <c r="TPI1" s="679"/>
      <c r="TPJ1" s="679"/>
      <c r="TPK1" s="679"/>
      <c r="TPL1" s="679"/>
      <c r="TPM1" s="679"/>
      <c r="TPN1" s="679"/>
      <c r="TPO1" s="679"/>
      <c r="TPP1" s="679"/>
      <c r="TPQ1" s="679"/>
      <c r="TPR1" s="679"/>
      <c r="TPS1" s="679"/>
      <c r="TPT1" s="679"/>
      <c r="TPU1" s="679"/>
      <c r="TPV1" s="679"/>
      <c r="TPW1" s="679"/>
      <c r="TPX1" s="679"/>
      <c r="TPY1" s="679"/>
      <c r="TPZ1" s="679"/>
      <c r="TQA1" s="679"/>
      <c r="TQB1" s="679"/>
      <c r="TQC1" s="679"/>
      <c r="TQD1" s="679"/>
      <c r="TQE1" s="679"/>
      <c r="TQF1" s="679"/>
      <c r="TQG1" s="679"/>
      <c r="TQH1" s="679"/>
      <c r="TQI1" s="679"/>
      <c r="TQJ1" s="679"/>
      <c r="TQK1" s="679"/>
      <c r="TQL1" s="679"/>
      <c r="TQM1" s="679"/>
      <c r="TQN1" s="679"/>
      <c r="TQO1" s="679"/>
      <c r="TQP1" s="679"/>
      <c r="TQQ1" s="679"/>
      <c r="TQR1" s="679"/>
      <c r="TQS1" s="679"/>
      <c r="TQT1" s="679"/>
      <c r="TQU1" s="679"/>
      <c r="TQV1" s="679"/>
      <c r="TQW1" s="679"/>
      <c r="TQX1" s="679"/>
      <c r="TQY1" s="679"/>
      <c r="TQZ1" s="679"/>
      <c r="TRA1" s="679"/>
      <c r="TRB1" s="679"/>
      <c r="TRC1" s="679"/>
      <c r="TRD1" s="679"/>
      <c r="TRE1" s="679"/>
      <c r="TRF1" s="679"/>
      <c r="TRG1" s="679"/>
      <c r="TRH1" s="679"/>
      <c r="TRI1" s="679"/>
      <c r="TRJ1" s="679"/>
      <c r="TRK1" s="679"/>
      <c r="TRL1" s="679"/>
      <c r="TRM1" s="679"/>
      <c r="TRN1" s="679"/>
      <c r="TRO1" s="679"/>
      <c r="TRP1" s="679"/>
      <c r="TRQ1" s="679"/>
      <c r="TRR1" s="679"/>
      <c r="TRS1" s="679"/>
      <c r="TRT1" s="679"/>
      <c r="TRU1" s="679"/>
      <c r="TRV1" s="679"/>
      <c r="TRW1" s="679"/>
      <c r="TRX1" s="679"/>
      <c r="TRY1" s="679"/>
      <c r="TRZ1" s="679"/>
      <c r="TSA1" s="679"/>
      <c r="TSB1" s="679"/>
      <c r="TSC1" s="679"/>
      <c r="TSD1" s="679"/>
      <c r="TSE1" s="679"/>
      <c r="TSF1" s="679"/>
      <c r="TSG1" s="679"/>
      <c r="TSH1" s="679"/>
      <c r="TSI1" s="679"/>
      <c r="TSJ1" s="679"/>
      <c r="TSK1" s="679"/>
      <c r="TSL1" s="679"/>
      <c r="TSM1" s="679"/>
      <c r="TSN1" s="679"/>
      <c r="TSO1" s="679"/>
      <c r="TSP1" s="679"/>
      <c r="TSQ1" s="679"/>
      <c r="TSR1" s="679"/>
      <c r="TSS1" s="679"/>
      <c r="TST1" s="679"/>
      <c r="TSU1" s="679"/>
      <c r="TSV1" s="679"/>
      <c r="TSW1" s="679"/>
      <c r="TSX1" s="679"/>
      <c r="TSY1" s="679"/>
      <c r="TSZ1" s="679"/>
      <c r="TTA1" s="679"/>
      <c r="TTB1" s="679"/>
      <c r="TTC1" s="679"/>
      <c r="TTD1" s="679"/>
      <c r="TTE1" s="679"/>
      <c r="TTF1" s="679"/>
      <c r="TTG1" s="679"/>
      <c r="TTH1" s="679"/>
      <c r="TTI1" s="679"/>
      <c r="TTJ1" s="679"/>
      <c r="TTK1" s="679"/>
      <c r="TTL1" s="679"/>
      <c r="TTM1" s="679"/>
      <c r="TTN1" s="679"/>
      <c r="TTO1" s="679"/>
      <c r="TTP1" s="679"/>
      <c r="TTQ1" s="679"/>
      <c r="TTR1" s="679"/>
      <c r="TTS1" s="679"/>
      <c r="TTT1" s="679"/>
      <c r="TTU1" s="679"/>
      <c r="TTV1" s="679"/>
      <c r="TTW1" s="679"/>
      <c r="TTX1" s="679"/>
      <c r="TTY1" s="679"/>
      <c r="TTZ1" s="679"/>
      <c r="TUA1" s="679"/>
      <c r="TUB1" s="679"/>
      <c r="TUC1" s="679"/>
      <c r="TUD1" s="679"/>
      <c r="TUE1" s="679"/>
      <c r="TUF1" s="679"/>
      <c r="TUG1" s="679"/>
      <c r="TUH1" s="679"/>
      <c r="TUI1" s="679"/>
      <c r="TUJ1" s="679"/>
      <c r="TUK1" s="679"/>
      <c r="TUL1" s="679"/>
      <c r="TUM1" s="679"/>
      <c r="TUN1" s="679"/>
      <c r="TUO1" s="679"/>
      <c r="TUP1" s="679"/>
      <c r="TUQ1" s="679"/>
      <c r="TUR1" s="679"/>
      <c r="TUS1" s="679"/>
      <c r="TUT1" s="679"/>
      <c r="TUU1" s="679"/>
      <c r="TUV1" s="679"/>
      <c r="TUW1" s="679"/>
      <c r="TUX1" s="679"/>
      <c r="TUY1" s="679"/>
      <c r="TUZ1" s="679"/>
      <c r="TVA1" s="679"/>
      <c r="TVB1" s="679"/>
      <c r="TVC1" s="679"/>
      <c r="TVD1" s="679"/>
      <c r="TVE1" s="679"/>
      <c r="TVF1" s="679"/>
      <c r="TVG1" s="679"/>
      <c r="TVH1" s="679"/>
      <c r="TVI1" s="679"/>
      <c r="TVJ1" s="679"/>
      <c r="TVK1" s="679"/>
      <c r="TVL1" s="679"/>
      <c r="TVM1" s="679"/>
      <c r="TVN1" s="679"/>
      <c r="TVO1" s="679"/>
      <c r="TVP1" s="679"/>
      <c r="TVQ1" s="679"/>
      <c r="TVR1" s="679"/>
      <c r="TVS1" s="679"/>
      <c r="TVT1" s="679"/>
      <c r="TVU1" s="679"/>
      <c r="TVV1" s="679"/>
      <c r="TVW1" s="679"/>
      <c r="TVX1" s="679"/>
      <c r="TVY1" s="679"/>
      <c r="TVZ1" s="679"/>
      <c r="TWA1" s="679"/>
      <c r="TWB1" s="679"/>
      <c r="TWC1" s="679"/>
      <c r="TWD1" s="679"/>
      <c r="TWE1" s="679"/>
      <c r="TWF1" s="679"/>
      <c r="TWG1" s="679"/>
      <c r="TWH1" s="679"/>
      <c r="TWI1" s="679"/>
      <c r="TWJ1" s="679"/>
      <c r="TWK1" s="679"/>
      <c r="TWL1" s="679"/>
      <c r="TWM1" s="679"/>
      <c r="TWN1" s="679"/>
      <c r="TWO1" s="679"/>
      <c r="TWP1" s="679"/>
      <c r="TWQ1" s="679"/>
      <c r="TWR1" s="679"/>
      <c r="TWS1" s="679"/>
      <c r="TWT1" s="679"/>
      <c r="TWU1" s="679"/>
      <c r="TWV1" s="679"/>
      <c r="TWW1" s="679"/>
      <c r="TWX1" s="679"/>
      <c r="TWY1" s="679"/>
      <c r="TWZ1" s="679"/>
      <c r="TXA1" s="679"/>
      <c r="TXB1" s="679"/>
      <c r="TXC1" s="679"/>
      <c r="TXD1" s="679"/>
      <c r="TXE1" s="679"/>
      <c r="TXF1" s="679"/>
      <c r="TXG1" s="679"/>
      <c r="TXH1" s="679"/>
      <c r="TXI1" s="679"/>
      <c r="TXJ1" s="679"/>
      <c r="TXK1" s="679"/>
      <c r="TXL1" s="679"/>
      <c r="TXM1" s="679"/>
      <c r="TXN1" s="679"/>
      <c r="TXO1" s="679"/>
      <c r="TXP1" s="679"/>
      <c r="TXQ1" s="679"/>
      <c r="TXR1" s="679"/>
      <c r="TXS1" s="679"/>
      <c r="TXT1" s="679"/>
      <c r="TXU1" s="679"/>
      <c r="TXV1" s="679"/>
      <c r="TXW1" s="679"/>
      <c r="TXX1" s="679"/>
      <c r="TXY1" s="679"/>
      <c r="TXZ1" s="679"/>
      <c r="TYA1" s="679"/>
      <c r="TYB1" s="679"/>
      <c r="TYC1" s="679"/>
      <c r="TYD1" s="679"/>
      <c r="TYE1" s="679"/>
      <c r="TYF1" s="679"/>
      <c r="TYG1" s="679"/>
      <c r="TYH1" s="679"/>
      <c r="TYI1" s="679"/>
      <c r="TYJ1" s="679"/>
      <c r="TYK1" s="679"/>
      <c r="TYL1" s="679"/>
      <c r="TYM1" s="679"/>
      <c r="TYN1" s="679"/>
      <c r="TYO1" s="679"/>
      <c r="TYP1" s="679"/>
      <c r="TYQ1" s="679"/>
      <c r="TYR1" s="679"/>
      <c r="TYS1" s="679"/>
      <c r="TYT1" s="679"/>
      <c r="TYU1" s="679"/>
      <c r="TYV1" s="679"/>
      <c r="TYW1" s="679"/>
      <c r="TYX1" s="679"/>
      <c r="TYY1" s="679"/>
      <c r="TYZ1" s="679"/>
      <c r="TZA1" s="679"/>
      <c r="TZB1" s="679"/>
      <c r="TZC1" s="679"/>
      <c r="TZD1" s="679"/>
      <c r="TZE1" s="679"/>
      <c r="TZF1" s="679"/>
      <c r="TZG1" s="679"/>
      <c r="TZH1" s="679"/>
      <c r="TZI1" s="679"/>
      <c r="TZJ1" s="679"/>
      <c r="TZK1" s="679"/>
      <c r="TZL1" s="679"/>
      <c r="TZM1" s="679"/>
      <c r="TZN1" s="679"/>
      <c r="TZO1" s="679"/>
      <c r="TZP1" s="679"/>
      <c r="TZQ1" s="679"/>
      <c r="TZR1" s="679"/>
      <c r="TZS1" s="679"/>
      <c r="TZT1" s="679"/>
      <c r="TZU1" s="679"/>
      <c r="TZV1" s="679"/>
      <c r="TZW1" s="679"/>
      <c r="TZX1" s="679"/>
      <c r="TZY1" s="679"/>
      <c r="TZZ1" s="679"/>
      <c r="UAA1" s="679"/>
      <c r="UAB1" s="679"/>
      <c r="UAC1" s="679"/>
      <c r="UAD1" s="679"/>
      <c r="UAE1" s="679"/>
      <c r="UAF1" s="679"/>
      <c r="UAG1" s="679"/>
      <c r="UAH1" s="679"/>
      <c r="UAI1" s="679"/>
      <c r="UAJ1" s="679"/>
      <c r="UAK1" s="679"/>
      <c r="UAL1" s="679"/>
      <c r="UAM1" s="679"/>
      <c r="UAN1" s="679"/>
      <c r="UAO1" s="679"/>
      <c r="UAP1" s="679"/>
      <c r="UAQ1" s="679"/>
      <c r="UAR1" s="679"/>
      <c r="UAS1" s="679"/>
      <c r="UAT1" s="679"/>
      <c r="UAU1" s="679"/>
      <c r="UAV1" s="679"/>
      <c r="UAW1" s="679"/>
      <c r="UAX1" s="679"/>
      <c r="UAY1" s="679"/>
      <c r="UAZ1" s="679"/>
      <c r="UBA1" s="679"/>
      <c r="UBB1" s="679"/>
      <c r="UBC1" s="679"/>
      <c r="UBD1" s="679"/>
      <c r="UBE1" s="679"/>
      <c r="UBF1" s="679"/>
      <c r="UBG1" s="679"/>
      <c r="UBH1" s="679"/>
      <c r="UBI1" s="679"/>
      <c r="UBJ1" s="679"/>
      <c r="UBK1" s="679"/>
      <c r="UBL1" s="679"/>
      <c r="UBM1" s="679"/>
      <c r="UBN1" s="679"/>
      <c r="UBO1" s="679"/>
      <c r="UBP1" s="679"/>
      <c r="UBQ1" s="679"/>
      <c r="UBR1" s="679"/>
      <c r="UBS1" s="679"/>
      <c r="UBT1" s="679"/>
      <c r="UBU1" s="679"/>
      <c r="UBV1" s="679"/>
      <c r="UBW1" s="679"/>
      <c r="UBX1" s="679"/>
      <c r="UBY1" s="679"/>
      <c r="UBZ1" s="679"/>
      <c r="UCA1" s="679"/>
      <c r="UCB1" s="679"/>
      <c r="UCC1" s="679"/>
      <c r="UCD1" s="679"/>
      <c r="UCE1" s="679"/>
      <c r="UCF1" s="679"/>
      <c r="UCG1" s="679"/>
      <c r="UCH1" s="679"/>
      <c r="UCI1" s="679"/>
      <c r="UCJ1" s="679"/>
      <c r="UCK1" s="679"/>
      <c r="UCL1" s="679"/>
      <c r="UCM1" s="679"/>
      <c r="UCN1" s="679"/>
      <c r="UCO1" s="679"/>
      <c r="UCP1" s="679"/>
      <c r="UCQ1" s="679"/>
      <c r="UCR1" s="679"/>
      <c r="UCS1" s="679"/>
      <c r="UCT1" s="679"/>
      <c r="UCU1" s="679"/>
      <c r="UCV1" s="679"/>
      <c r="UCW1" s="679"/>
      <c r="UCX1" s="679"/>
      <c r="UCY1" s="679"/>
      <c r="UCZ1" s="679"/>
      <c r="UDA1" s="679"/>
      <c r="UDB1" s="679"/>
      <c r="UDC1" s="679"/>
      <c r="UDD1" s="679"/>
      <c r="UDE1" s="679"/>
      <c r="UDF1" s="679"/>
      <c r="UDG1" s="679"/>
      <c r="UDH1" s="679"/>
      <c r="UDI1" s="679"/>
      <c r="UDJ1" s="679"/>
      <c r="UDK1" s="679"/>
      <c r="UDL1" s="679"/>
      <c r="UDM1" s="679"/>
      <c r="UDN1" s="679"/>
      <c r="UDO1" s="679"/>
      <c r="UDP1" s="679"/>
      <c r="UDQ1" s="679"/>
      <c r="UDR1" s="679"/>
      <c r="UDS1" s="679"/>
      <c r="UDT1" s="679"/>
      <c r="UDU1" s="679"/>
      <c r="UDV1" s="679"/>
      <c r="UDW1" s="679"/>
      <c r="UDX1" s="679"/>
      <c r="UDY1" s="679"/>
      <c r="UDZ1" s="679"/>
      <c r="UEA1" s="679"/>
      <c r="UEB1" s="679"/>
      <c r="UEC1" s="679"/>
      <c r="UED1" s="679"/>
      <c r="UEE1" s="679"/>
      <c r="UEF1" s="679"/>
      <c r="UEG1" s="679"/>
      <c r="UEH1" s="679"/>
      <c r="UEI1" s="679"/>
      <c r="UEJ1" s="679"/>
      <c r="UEK1" s="679"/>
      <c r="UEL1" s="679"/>
      <c r="UEM1" s="679"/>
      <c r="UEN1" s="679"/>
      <c r="UEO1" s="679"/>
      <c r="UEP1" s="679"/>
      <c r="UEQ1" s="679"/>
      <c r="UER1" s="679"/>
      <c r="UES1" s="679"/>
      <c r="UET1" s="679"/>
      <c r="UEU1" s="679"/>
      <c r="UEV1" s="679"/>
      <c r="UEW1" s="679"/>
      <c r="UEX1" s="679"/>
      <c r="UEY1" s="679"/>
      <c r="UEZ1" s="679"/>
      <c r="UFA1" s="679"/>
      <c r="UFB1" s="679"/>
      <c r="UFC1" s="679"/>
      <c r="UFD1" s="679"/>
      <c r="UFE1" s="679"/>
      <c r="UFF1" s="679"/>
      <c r="UFG1" s="679"/>
      <c r="UFH1" s="679"/>
      <c r="UFI1" s="679"/>
      <c r="UFJ1" s="679"/>
      <c r="UFK1" s="679"/>
      <c r="UFL1" s="679"/>
      <c r="UFM1" s="679"/>
      <c r="UFN1" s="679"/>
      <c r="UFO1" s="679"/>
      <c r="UFP1" s="679"/>
      <c r="UFQ1" s="679"/>
      <c r="UFR1" s="679"/>
      <c r="UFS1" s="679"/>
      <c r="UFT1" s="679"/>
      <c r="UFU1" s="679"/>
      <c r="UFV1" s="679"/>
      <c r="UFW1" s="679"/>
      <c r="UFX1" s="679"/>
      <c r="UFY1" s="679"/>
      <c r="UFZ1" s="679"/>
      <c r="UGA1" s="679"/>
      <c r="UGB1" s="679"/>
      <c r="UGC1" s="679"/>
      <c r="UGD1" s="679"/>
      <c r="UGE1" s="679"/>
      <c r="UGF1" s="679"/>
      <c r="UGG1" s="679"/>
      <c r="UGH1" s="679"/>
      <c r="UGI1" s="679"/>
      <c r="UGJ1" s="679"/>
      <c r="UGK1" s="679"/>
      <c r="UGL1" s="679"/>
      <c r="UGM1" s="679"/>
      <c r="UGN1" s="679"/>
      <c r="UGO1" s="679"/>
      <c r="UGP1" s="679"/>
      <c r="UGQ1" s="679"/>
      <c r="UGR1" s="679"/>
      <c r="UGS1" s="679"/>
      <c r="UGT1" s="679"/>
      <c r="UGU1" s="679"/>
      <c r="UGV1" s="679"/>
      <c r="UGW1" s="679"/>
      <c r="UGX1" s="679"/>
      <c r="UGY1" s="679"/>
      <c r="UGZ1" s="679"/>
      <c r="UHA1" s="679"/>
      <c r="UHB1" s="679"/>
      <c r="UHC1" s="679"/>
      <c r="UHD1" s="679"/>
      <c r="UHE1" s="679"/>
      <c r="UHF1" s="679"/>
      <c r="UHG1" s="679"/>
      <c r="UHH1" s="679"/>
      <c r="UHI1" s="679"/>
      <c r="UHJ1" s="679"/>
      <c r="UHK1" s="679"/>
      <c r="UHL1" s="679"/>
      <c r="UHM1" s="679"/>
      <c r="UHN1" s="679"/>
      <c r="UHO1" s="679"/>
      <c r="UHP1" s="679"/>
      <c r="UHQ1" s="679"/>
      <c r="UHR1" s="679"/>
      <c r="UHS1" s="679"/>
      <c r="UHT1" s="679"/>
      <c r="UHU1" s="679"/>
      <c r="UHV1" s="679"/>
      <c r="UHW1" s="679"/>
      <c r="UHX1" s="679"/>
      <c r="UHY1" s="679"/>
      <c r="UHZ1" s="679"/>
      <c r="UIA1" s="679"/>
      <c r="UIB1" s="679"/>
      <c r="UIC1" s="679"/>
      <c r="UID1" s="679"/>
      <c r="UIE1" s="679"/>
      <c r="UIF1" s="679"/>
      <c r="UIG1" s="679"/>
      <c r="UIH1" s="679"/>
      <c r="UII1" s="679"/>
      <c r="UIJ1" s="679"/>
      <c r="UIK1" s="679"/>
      <c r="UIL1" s="679"/>
      <c r="UIM1" s="679"/>
      <c r="UIN1" s="679"/>
      <c r="UIO1" s="679"/>
      <c r="UIP1" s="679"/>
      <c r="UIQ1" s="679"/>
      <c r="UIR1" s="679"/>
      <c r="UIS1" s="679"/>
      <c r="UIT1" s="679"/>
      <c r="UIU1" s="679"/>
      <c r="UIV1" s="679"/>
      <c r="UIW1" s="679"/>
      <c r="UIX1" s="679"/>
      <c r="UIY1" s="679"/>
      <c r="UIZ1" s="679"/>
      <c r="UJA1" s="679"/>
      <c r="UJB1" s="679"/>
      <c r="UJC1" s="679"/>
      <c r="UJD1" s="679"/>
      <c r="UJE1" s="679"/>
      <c r="UJF1" s="679"/>
      <c r="UJG1" s="679"/>
      <c r="UJH1" s="679"/>
      <c r="UJI1" s="679"/>
      <c r="UJJ1" s="679"/>
      <c r="UJK1" s="679"/>
      <c r="UJL1" s="679"/>
      <c r="UJM1" s="679"/>
      <c r="UJN1" s="679"/>
      <c r="UJO1" s="679"/>
      <c r="UJP1" s="679"/>
      <c r="UJQ1" s="679"/>
      <c r="UJR1" s="679"/>
      <c r="UJS1" s="679"/>
      <c r="UJT1" s="679"/>
      <c r="UJU1" s="679"/>
      <c r="UJV1" s="679"/>
      <c r="UJW1" s="679"/>
      <c r="UJX1" s="679"/>
      <c r="UJY1" s="679"/>
      <c r="UJZ1" s="679"/>
      <c r="UKA1" s="679"/>
      <c r="UKB1" s="679"/>
      <c r="UKC1" s="679"/>
      <c r="UKD1" s="679"/>
      <c r="UKE1" s="679"/>
      <c r="UKF1" s="679"/>
      <c r="UKG1" s="679"/>
      <c r="UKH1" s="679"/>
      <c r="UKI1" s="679"/>
      <c r="UKJ1" s="679"/>
      <c r="UKK1" s="679"/>
      <c r="UKL1" s="679"/>
      <c r="UKM1" s="679"/>
      <c r="UKN1" s="679"/>
      <c r="UKO1" s="679"/>
      <c r="UKP1" s="679"/>
      <c r="UKQ1" s="679"/>
      <c r="UKR1" s="679"/>
      <c r="UKS1" s="679"/>
      <c r="UKT1" s="679"/>
      <c r="UKU1" s="679"/>
      <c r="UKV1" s="679"/>
      <c r="UKW1" s="679"/>
      <c r="UKX1" s="679"/>
      <c r="UKY1" s="679"/>
      <c r="UKZ1" s="679"/>
      <c r="ULA1" s="679"/>
      <c r="ULB1" s="679"/>
      <c r="ULC1" s="679"/>
      <c r="ULD1" s="679"/>
      <c r="ULE1" s="679"/>
      <c r="ULF1" s="679"/>
      <c r="ULG1" s="679"/>
      <c r="ULH1" s="679"/>
      <c r="ULI1" s="679"/>
      <c r="ULJ1" s="679"/>
      <c r="ULK1" s="679"/>
      <c r="ULL1" s="679"/>
      <c r="ULM1" s="679"/>
      <c r="ULN1" s="679"/>
      <c r="ULO1" s="679"/>
      <c r="ULP1" s="679"/>
      <c r="ULQ1" s="679"/>
      <c r="ULR1" s="679"/>
      <c r="ULS1" s="679"/>
      <c r="ULT1" s="679"/>
      <c r="ULU1" s="679"/>
      <c r="ULV1" s="679"/>
      <c r="ULW1" s="679"/>
      <c r="ULX1" s="679"/>
      <c r="ULY1" s="679"/>
      <c r="ULZ1" s="679"/>
      <c r="UMA1" s="679"/>
      <c r="UMB1" s="679"/>
      <c r="UMC1" s="679"/>
      <c r="UMD1" s="679"/>
      <c r="UME1" s="679"/>
      <c r="UMF1" s="679"/>
      <c r="UMG1" s="679"/>
      <c r="UMH1" s="679"/>
      <c r="UMI1" s="679"/>
      <c r="UMJ1" s="679"/>
      <c r="UMK1" s="679"/>
      <c r="UML1" s="679"/>
      <c r="UMM1" s="679"/>
      <c r="UMN1" s="679"/>
      <c r="UMO1" s="679"/>
      <c r="UMP1" s="679"/>
      <c r="UMQ1" s="679"/>
      <c r="UMR1" s="679"/>
      <c r="UMS1" s="679"/>
      <c r="UMT1" s="679"/>
      <c r="UMU1" s="679"/>
      <c r="UMV1" s="679"/>
      <c r="UMW1" s="679"/>
      <c r="UMX1" s="679"/>
      <c r="UMY1" s="679"/>
      <c r="UMZ1" s="679"/>
      <c r="UNA1" s="679"/>
      <c r="UNB1" s="679"/>
      <c r="UNC1" s="679"/>
      <c r="UND1" s="679"/>
      <c r="UNE1" s="679"/>
      <c r="UNF1" s="679"/>
      <c r="UNG1" s="679"/>
      <c r="UNH1" s="679"/>
      <c r="UNI1" s="679"/>
      <c r="UNJ1" s="679"/>
      <c r="UNK1" s="679"/>
      <c r="UNL1" s="679"/>
      <c r="UNM1" s="679"/>
      <c r="UNN1" s="679"/>
      <c r="UNO1" s="679"/>
      <c r="UNP1" s="679"/>
      <c r="UNQ1" s="679"/>
      <c r="UNR1" s="679"/>
      <c r="UNS1" s="679"/>
      <c r="UNT1" s="679"/>
      <c r="UNU1" s="679"/>
      <c r="UNV1" s="679"/>
      <c r="UNW1" s="679"/>
      <c r="UNX1" s="679"/>
      <c r="UNY1" s="679"/>
      <c r="UNZ1" s="679"/>
      <c r="UOA1" s="679"/>
      <c r="UOB1" s="679"/>
      <c r="UOC1" s="679"/>
      <c r="UOD1" s="679"/>
      <c r="UOE1" s="679"/>
      <c r="UOF1" s="679"/>
      <c r="UOG1" s="679"/>
      <c r="UOH1" s="679"/>
      <c r="UOI1" s="679"/>
      <c r="UOJ1" s="679"/>
      <c r="UOK1" s="679"/>
      <c r="UOL1" s="679"/>
      <c r="UOM1" s="679"/>
      <c r="UON1" s="679"/>
      <c r="UOO1" s="679"/>
      <c r="UOP1" s="679"/>
      <c r="UOQ1" s="679"/>
      <c r="UOR1" s="679"/>
      <c r="UOS1" s="679"/>
      <c r="UOT1" s="679"/>
      <c r="UOU1" s="679"/>
      <c r="UOV1" s="679"/>
      <c r="UOW1" s="679"/>
      <c r="UOX1" s="679"/>
      <c r="UOY1" s="679"/>
      <c r="UOZ1" s="679"/>
      <c r="UPA1" s="679"/>
      <c r="UPB1" s="679"/>
      <c r="UPC1" s="679"/>
      <c r="UPD1" s="679"/>
      <c r="UPE1" s="679"/>
      <c r="UPF1" s="679"/>
      <c r="UPG1" s="679"/>
      <c r="UPH1" s="679"/>
      <c r="UPI1" s="679"/>
      <c r="UPJ1" s="679"/>
      <c r="UPK1" s="679"/>
      <c r="UPL1" s="679"/>
      <c r="UPM1" s="679"/>
      <c r="UPN1" s="679"/>
      <c r="UPO1" s="679"/>
      <c r="UPP1" s="679"/>
      <c r="UPQ1" s="679"/>
      <c r="UPR1" s="679"/>
      <c r="UPS1" s="679"/>
      <c r="UPT1" s="679"/>
      <c r="UPU1" s="679"/>
      <c r="UPV1" s="679"/>
      <c r="UPW1" s="679"/>
      <c r="UPX1" s="679"/>
      <c r="UPY1" s="679"/>
      <c r="UPZ1" s="679"/>
      <c r="UQA1" s="679"/>
      <c r="UQB1" s="679"/>
      <c r="UQC1" s="679"/>
      <c r="UQD1" s="679"/>
      <c r="UQE1" s="679"/>
      <c r="UQF1" s="679"/>
      <c r="UQG1" s="679"/>
      <c r="UQH1" s="679"/>
      <c r="UQI1" s="679"/>
      <c r="UQJ1" s="679"/>
      <c r="UQK1" s="679"/>
      <c r="UQL1" s="679"/>
      <c r="UQM1" s="679"/>
      <c r="UQN1" s="679"/>
      <c r="UQO1" s="679"/>
      <c r="UQP1" s="679"/>
      <c r="UQQ1" s="679"/>
      <c r="UQR1" s="679"/>
      <c r="UQS1" s="679"/>
      <c r="UQT1" s="679"/>
      <c r="UQU1" s="679"/>
      <c r="UQV1" s="679"/>
      <c r="UQW1" s="679"/>
      <c r="UQX1" s="679"/>
      <c r="UQY1" s="679"/>
      <c r="UQZ1" s="679"/>
      <c r="URA1" s="679"/>
      <c r="URB1" s="679"/>
      <c r="URC1" s="679"/>
      <c r="URD1" s="679"/>
      <c r="URE1" s="679"/>
      <c r="URF1" s="679"/>
      <c r="URG1" s="679"/>
      <c r="URH1" s="679"/>
      <c r="URI1" s="679"/>
      <c r="URJ1" s="679"/>
      <c r="URK1" s="679"/>
      <c r="URL1" s="679"/>
      <c r="URM1" s="679"/>
      <c r="URN1" s="679"/>
      <c r="URO1" s="679"/>
      <c r="URP1" s="679"/>
      <c r="URQ1" s="679"/>
      <c r="URR1" s="679"/>
      <c r="URS1" s="679"/>
      <c r="URT1" s="679"/>
      <c r="URU1" s="679"/>
      <c r="URV1" s="679"/>
      <c r="URW1" s="679"/>
      <c r="URX1" s="679"/>
      <c r="URY1" s="679"/>
      <c r="URZ1" s="679"/>
      <c r="USA1" s="679"/>
      <c r="USB1" s="679"/>
      <c r="USC1" s="679"/>
      <c r="USD1" s="679"/>
      <c r="USE1" s="679"/>
      <c r="USF1" s="679"/>
      <c r="USG1" s="679"/>
      <c r="USH1" s="679"/>
      <c r="USI1" s="679"/>
      <c r="USJ1" s="679"/>
      <c r="USK1" s="679"/>
      <c r="USL1" s="679"/>
      <c r="USM1" s="679"/>
      <c r="USN1" s="679"/>
      <c r="USO1" s="679"/>
      <c r="USP1" s="679"/>
      <c r="USQ1" s="679"/>
      <c r="USR1" s="679"/>
      <c r="USS1" s="679"/>
      <c r="UST1" s="679"/>
      <c r="USU1" s="679"/>
      <c r="USV1" s="679"/>
      <c r="USW1" s="679"/>
      <c r="USX1" s="679"/>
      <c r="USY1" s="679"/>
      <c r="USZ1" s="679"/>
      <c r="UTA1" s="679"/>
      <c r="UTB1" s="679"/>
      <c r="UTC1" s="679"/>
      <c r="UTD1" s="679"/>
      <c r="UTE1" s="679"/>
      <c r="UTF1" s="679"/>
      <c r="UTG1" s="679"/>
      <c r="UTH1" s="679"/>
      <c r="UTI1" s="679"/>
      <c r="UTJ1" s="679"/>
      <c r="UTK1" s="679"/>
      <c r="UTL1" s="679"/>
      <c r="UTM1" s="679"/>
      <c r="UTN1" s="679"/>
      <c r="UTO1" s="679"/>
      <c r="UTP1" s="679"/>
      <c r="UTQ1" s="679"/>
      <c r="UTR1" s="679"/>
      <c r="UTS1" s="679"/>
      <c r="UTT1" s="679"/>
      <c r="UTU1" s="679"/>
      <c r="UTV1" s="679"/>
      <c r="UTW1" s="679"/>
      <c r="UTX1" s="679"/>
      <c r="UTY1" s="679"/>
      <c r="UTZ1" s="679"/>
      <c r="UUA1" s="679"/>
      <c r="UUB1" s="679"/>
      <c r="UUC1" s="679"/>
      <c r="UUD1" s="679"/>
      <c r="UUE1" s="679"/>
      <c r="UUF1" s="679"/>
      <c r="UUG1" s="679"/>
      <c r="UUH1" s="679"/>
      <c r="UUI1" s="679"/>
      <c r="UUJ1" s="679"/>
      <c r="UUK1" s="679"/>
      <c r="UUL1" s="679"/>
      <c r="UUM1" s="679"/>
      <c r="UUN1" s="679"/>
      <c r="UUO1" s="679"/>
      <c r="UUP1" s="679"/>
      <c r="UUQ1" s="679"/>
      <c r="UUR1" s="679"/>
      <c r="UUS1" s="679"/>
      <c r="UUT1" s="679"/>
      <c r="UUU1" s="679"/>
      <c r="UUV1" s="679"/>
      <c r="UUW1" s="679"/>
      <c r="UUX1" s="679"/>
      <c r="UUY1" s="679"/>
      <c r="UUZ1" s="679"/>
      <c r="UVA1" s="679"/>
      <c r="UVB1" s="679"/>
      <c r="UVC1" s="679"/>
      <c r="UVD1" s="679"/>
      <c r="UVE1" s="679"/>
      <c r="UVF1" s="679"/>
      <c r="UVG1" s="679"/>
      <c r="UVH1" s="679"/>
      <c r="UVI1" s="679"/>
      <c r="UVJ1" s="679"/>
      <c r="UVK1" s="679"/>
      <c r="UVL1" s="679"/>
      <c r="UVM1" s="679"/>
      <c r="UVN1" s="679"/>
      <c r="UVO1" s="679"/>
      <c r="UVP1" s="679"/>
      <c r="UVQ1" s="679"/>
      <c r="UVR1" s="679"/>
      <c r="UVS1" s="679"/>
      <c r="UVT1" s="679"/>
      <c r="UVU1" s="679"/>
      <c r="UVV1" s="679"/>
      <c r="UVW1" s="679"/>
      <c r="UVX1" s="679"/>
      <c r="UVY1" s="679"/>
      <c r="UVZ1" s="679"/>
      <c r="UWA1" s="679"/>
      <c r="UWB1" s="679"/>
      <c r="UWC1" s="679"/>
      <c r="UWD1" s="679"/>
      <c r="UWE1" s="679"/>
      <c r="UWF1" s="679"/>
      <c r="UWG1" s="679"/>
      <c r="UWH1" s="679"/>
      <c r="UWI1" s="679"/>
      <c r="UWJ1" s="679"/>
      <c r="UWK1" s="679"/>
      <c r="UWL1" s="679"/>
      <c r="UWM1" s="679"/>
      <c r="UWN1" s="679"/>
      <c r="UWO1" s="679"/>
      <c r="UWP1" s="679"/>
      <c r="UWQ1" s="679"/>
      <c r="UWR1" s="679"/>
      <c r="UWS1" s="679"/>
      <c r="UWT1" s="679"/>
      <c r="UWU1" s="679"/>
      <c r="UWV1" s="679"/>
      <c r="UWW1" s="679"/>
      <c r="UWX1" s="679"/>
      <c r="UWY1" s="679"/>
      <c r="UWZ1" s="679"/>
      <c r="UXA1" s="679"/>
      <c r="UXB1" s="679"/>
      <c r="UXC1" s="679"/>
      <c r="UXD1" s="679"/>
      <c r="UXE1" s="679"/>
      <c r="UXF1" s="679"/>
      <c r="UXG1" s="679"/>
      <c r="UXH1" s="679"/>
      <c r="UXI1" s="679"/>
      <c r="UXJ1" s="679"/>
      <c r="UXK1" s="679"/>
      <c r="UXL1" s="679"/>
      <c r="UXM1" s="679"/>
      <c r="UXN1" s="679"/>
      <c r="UXO1" s="679"/>
      <c r="UXP1" s="679"/>
      <c r="UXQ1" s="679"/>
      <c r="UXR1" s="679"/>
      <c r="UXS1" s="679"/>
      <c r="UXT1" s="679"/>
      <c r="UXU1" s="679"/>
      <c r="UXV1" s="679"/>
      <c r="UXW1" s="679"/>
      <c r="UXX1" s="679"/>
      <c r="UXY1" s="679"/>
      <c r="UXZ1" s="679"/>
      <c r="UYA1" s="679"/>
      <c r="UYB1" s="679"/>
      <c r="UYC1" s="679"/>
      <c r="UYD1" s="679"/>
      <c r="UYE1" s="679"/>
      <c r="UYF1" s="679"/>
      <c r="UYG1" s="679"/>
      <c r="UYH1" s="679"/>
      <c r="UYI1" s="679"/>
      <c r="UYJ1" s="679"/>
      <c r="UYK1" s="679"/>
      <c r="UYL1" s="679"/>
      <c r="UYM1" s="679"/>
      <c r="UYN1" s="679"/>
      <c r="UYO1" s="679"/>
      <c r="UYP1" s="679"/>
      <c r="UYQ1" s="679"/>
      <c r="UYR1" s="679"/>
      <c r="UYS1" s="679"/>
      <c r="UYT1" s="679"/>
      <c r="UYU1" s="679"/>
      <c r="UYV1" s="679"/>
      <c r="UYW1" s="679"/>
      <c r="UYX1" s="679"/>
      <c r="UYY1" s="679"/>
      <c r="UYZ1" s="679"/>
      <c r="UZA1" s="679"/>
      <c r="UZB1" s="679"/>
      <c r="UZC1" s="679"/>
      <c r="UZD1" s="679"/>
      <c r="UZE1" s="679"/>
      <c r="UZF1" s="679"/>
      <c r="UZG1" s="679"/>
      <c r="UZH1" s="679"/>
      <c r="UZI1" s="679"/>
      <c r="UZJ1" s="679"/>
      <c r="UZK1" s="679"/>
      <c r="UZL1" s="679"/>
      <c r="UZM1" s="679"/>
      <c r="UZN1" s="679"/>
      <c r="UZO1" s="679"/>
      <c r="UZP1" s="679"/>
      <c r="UZQ1" s="679"/>
      <c r="UZR1" s="679"/>
      <c r="UZS1" s="679"/>
      <c r="UZT1" s="679"/>
      <c r="UZU1" s="679"/>
      <c r="UZV1" s="679"/>
      <c r="UZW1" s="679"/>
      <c r="UZX1" s="679"/>
      <c r="UZY1" s="679"/>
      <c r="UZZ1" s="679"/>
      <c r="VAA1" s="679"/>
      <c r="VAB1" s="679"/>
      <c r="VAC1" s="679"/>
      <c r="VAD1" s="679"/>
      <c r="VAE1" s="679"/>
      <c r="VAF1" s="679"/>
      <c r="VAG1" s="679"/>
      <c r="VAH1" s="679"/>
      <c r="VAI1" s="679"/>
      <c r="VAJ1" s="679"/>
      <c r="VAK1" s="679"/>
      <c r="VAL1" s="679"/>
      <c r="VAM1" s="679"/>
      <c r="VAN1" s="679"/>
      <c r="VAO1" s="679"/>
      <c r="VAP1" s="679"/>
      <c r="VAQ1" s="679"/>
      <c r="VAR1" s="679"/>
      <c r="VAS1" s="679"/>
      <c r="VAT1" s="679"/>
      <c r="VAU1" s="679"/>
      <c r="VAV1" s="679"/>
      <c r="VAW1" s="679"/>
      <c r="VAX1" s="679"/>
      <c r="VAY1" s="679"/>
      <c r="VAZ1" s="679"/>
      <c r="VBA1" s="679"/>
      <c r="VBB1" s="679"/>
      <c r="VBC1" s="679"/>
      <c r="VBD1" s="679"/>
      <c r="VBE1" s="679"/>
      <c r="VBF1" s="679"/>
      <c r="VBG1" s="679"/>
      <c r="VBH1" s="679"/>
      <c r="VBI1" s="679"/>
      <c r="VBJ1" s="679"/>
      <c r="VBK1" s="679"/>
      <c r="VBL1" s="679"/>
      <c r="VBM1" s="679"/>
      <c r="VBN1" s="679"/>
      <c r="VBO1" s="679"/>
      <c r="VBP1" s="679"/>
      <c r="VBQ1" s="679"/>
      <c r="VBR1" s="679"/>
      <c r="VBS1" s="679"/>
      <c r="VBT1" s="679"/>
      <c r="VBU1" s="679"/>
      <c r="VBV1" s="679"/>
      <c r="VBW1" s="679"/>
      <c r="VBX1" s="679"/>
      <c r="VBY1" s="679"/>
      <c r="VBZ1" s="679"/>
      <c r="VCA1" s="679"/>
      <c r="VCB1" s="679"/>
      <c r="VCC1" s="679"/>
      <c r="VCD1" s="679"/>
      <c r="VCE1" s="679"/>
      <c r="VCF1" s="679"/>
      <c r="VCG1" s="679"/>
      <c r="VCH1" s="679"/>
      <c r="VCI1" s="679"/>
      <c r="VCJ1" s="679"/>
      <c r="VCK1" s="679"/>
      <c r="VCL1" s="679"/>
      <c r="VCM1" s="679"/>
      <c r="VCN1" s="679"/>
      <c r="VCO1" s="679"/>
      <c r="VCP1" s="679"/>
      <c r="VCQ1" s="679"/>
      <c r="VCR1" s="679"/>
      <c r="VCS1" s="679"/>
      <c r="VCT1" s="679"/>
      <c r="VCU1" s="679"/>
      <c r="VCV1" s="679"/>
      <c r="VCW1" s="679"/>
      <c r="VCX1" s="679"/>
      <c r="VCY1" s="679"/>
      <c r="VCZ1" s="679"/>
      <c r="VDA1" s="679"/>
      <c r="VDB1" s="679"/>
      <c r="VDC1" s="679"/>
      <c r="VDD1" s="679"/>
      <c r="VDE1" s="679"/>
      <c r="VDF1" s="679"/>
      <c r="VDG1" s="679"/>
      <c r="VDH1" s="679"/>
      <c r="VDI1" s="679"/>
      <c r="VDJ1" s="679"/>
      <c r="VDK1" s="679"/>
      <c r="VDL1" s="679"/>
      <c r="VDM1" s="679"/>
      <c r="VDN1" s="679"/>
      <c r="VDO1" s="679"/>
      <c r="VDP1" s="679"/>
      <c r="VDQ1" s="679"/>
      <c r="VDR1" s="679"/>
      <c r="VDS1" s="679"/>
      <c r="VDT1" s="679"/>
      <c r="VDU1" s="679"/>
      <c r="VDV1" s="679"/>
      <c r="VDW1" s="679"/>
      <c r="VDX1" s="679"/>
      <c r="VDY1" s="679"/>
      <c r="VDZ1" s="679"/>
      <c r="VEA1" s="679"/>
      <c r="VEB1" s="679"/>
      <c r="VEC1" s="679"/>
      <c r="VED1" s="679"/>
      <c r="VEE1" s="679"/>
      <c r="VEF1" s="679"/>
      <c r="VEG1" s="679"/>
      <c r="VEH1" s="679"/>
      <c r="VEI1" s="679"/>
      <c r="VEJ1" s="679"/>
      <c r="VEK1" s="679"/>
      <c r="VEL1" s="679"/>
      <c r="VEM1" s="679"/>
      <c r="VEN1" s="679"/>
      <c r="VEO1" s="679"/>
      <c r="VEP1" s="679"/>
      <c r="VEQ1" s="679"/>
      <c r="VER1" s="679"/>
      <c r="VES1" s="679"/>
      <c r="VET1" s="679"/>
      <c r="VEU1" s="679"/>
      <c r="VEV1" s="679"/>
      <c r="VEW1" s="679"/>
      <c r="VEX1" s="679"/>
      <c r="VEY1" s="679"/>
      <c r="VEZ1" s="679"/>
      <c r="VFA1" s="679"/>
      <c r="VFB1" s="679"/>
      <c r="VFC1" s="679"/>
      <c r="VFD1" s="679"/>
      <c r="VFE1" s="679"/>
      <c r="VFF1" s="679"/>
      <c r="VFG1" s="679"/>
      <c r="VFH1" s="679"/>
      <c r="VFI1" s="679"/>
      <c r="VFJ1" s="679"/>
      <c r="VFK1" s="679"/>
      <c r="VFL1" s="679"/>
      <c r="VFM1" s="679"/>
      <c r="VFN1" s="679"/>
      <c r="VFO1" s="679"/>
      <c r="VFP1" s="679"/>
      <c r="VFQ1" s="679"/>
      <c r="VFR1" s="679"/>
      <c r="VFS1" s="679"/>
      <c r="VFT1" s="679"/>
      <c r="VFU1" s="679"/>
      <c r="VFV1" s="679"/>
      <c r="VFW1" s="679"/>
      <c r="VFX1" s="679"/>
      <c r="VFY1" s="679"/>
      <c r="VFZ1" s="679"/>
      <c r="VGA1" s="679"/>
      <c r="VGB1" s="679"/>
      <c r="VGC1" s="679"/>
      <c r="VGD1" s="679"/>
      <c r="VGE1" s="679"/>
      <c r="VGF1" s="679"/>
      <c r="VGG1" s="679"/>
      <c r="VGH1" s="679"/>
      <c r="VGI1" s="679"/>
      <c r="VGJ1" s="679"/>
      <c r="VGK1" s="679"/>
      <c r="VGL1" s="679"/>
      <c r="VGM1" s="679"/>
      <c r="VGN1" s="679"/>
      <c r="VGO1" s="679"/>
      <c r="VGP1" s="679"/>
      <c r="VGQ1" s="679"/>
      <c r="VGR1" s="679"/>
      <c r="VGS1" s="679"/>
      <c r="VGT1" s="679"/>
      <c r="VGU1" s="679"/>
      <c r="VGV1" s="679"/>
      <c r="VGW1" s="679"/>
      <c r="VGX1" s="679"/>
      <c r="VGY1" s="679"/>
      <c r="VGZ1" s="679"/>
      <c r="VHA1" s="679"/>
      <c r="VHB1" s="679"/>
      <c r="VHC1" s="679"/>
      <c r="VHD1" s="679"/>
      <c r="VHE1" s="679"/>
      <c r="VHF1" s="679"/>
      <c r="VHG1" s="679"/>
      <c r="VHH1" s="679"/>
      <c r="VHI1" s="679"/>
      <c r="VHJ1" s="679"/>
      <c r="VHK1" s="679"/>
      <c r="VHL1" s="679"/>
      <c r="VHM1" s="679"/>
      <c r="VHN1" s="679"/>
      <c r="VHO1" s="679"/>
      <c r="VHP1" s="679"/>
      <c r="VHQ1" s="679"/>
      <c r="VHR1" s="679"/>
      <c r="VHS1" s="679"/>
      <c r="VHT1" s="679"/>
      <c r="VHU1" s="679"/>
      <c r="VHV1" s="679"/>
      <c r="VHW1" s="679"/>
      <c r="VHX1" s="679"/>
      <c r="VHY1" s="679"/>
      <c r="VHZ1" s="679"/>
      <c r="VIA1" s="679"/>
      <c r="VIB1" s="679"/>
      <c r="VIC1" s="679"/>
      <c r="VID1" s="679"/>
      <c r="VIE1" s="679"/>
      <c r="VIF1" s="679"/>
      <c r="VIG1" s="679"/>
      <c r="VIH1" s="679"/>
      <c r="VII1" s="679"/>
      <c r="VIJ1" s="679"/>
      <c r="VIK1" s="679"/>
      <c r="VIL1" s="679"/>
      <c r="VIM1" s="679"/>
      <c r="VIN1" s="679"/>
      <c r="VIO1" s="679"/>
      <c r="VIP1" s="679"/>
      <c r="VIQ1" s="679"/>
      <c r="VIR1" s="679"/>
      <c r="VIS1" s="679"/>
      <c r="VIT1" s="679"/>
      <c r="VIU1" s="679"/>
      <c r="VIV1" s="679"/>
      <c r="VIW1" s="679"/>
      <c r="VIX1" s="679"/>
      <c r="VIY1" s="679"/>
      <c r="VIZ1" s="679"/>
      <c r="VJA1" s="679"/>
      <c r="VJB1" s="679"/>
      <c r="VJC1" s="679"/>
      <c r="VJD1" s="679"/>
      <c r="VJE1" s="679"/>
      <c r="VJF1" s="679"/>
      <c r="VJG1" s="679"/>
      <c r="VJH1" s="679"/>
      <c r="VJI1" s="679"/>
      <c r="VJJ1" s="679"/>
      <c r="VJK1" s="679"/>
      <c r="VJL1" s="679"/>
      <c r="VJM1" s="679"/>
      <c r="VJN1" s="679"/>
      <c r="VJO1" s="679"/>
      <c r="VJP1" s="679"/>
      <c r="VJQ1" s="679"/>
      <c r="VJR1" s="679"/>
      <c r="VJS1" s="679"/>
      <c r="VJT1" s="679"/>
      <c r="VJU1" s="679"/>
      <c r="VJV1" s="679"/>
      <c r="VJW1" s="679"/>
      <c r="VJX1" s="679"/>
      <c r="VJY1" s="679"/>
      <c r="VJZ1" s="679"/>
      <c r="VKA1" s="679"/>
      <c r="VKB1" s="679"/>
      <c r="VKC1" s="679"/>
      <c r="VKD1" s="679"/>
      <c r="VKE1" s="679"/>
      <c r="VKF1" s="679"/>
      <c r="VKG1" s="679"/>
      <c r="VKH1" s="679"/>
      <c r="VKI1" s="679"/>
      <c r="VKJ1" s="679"/>
      <c r="VKK1" s="679"/>
      <c r="VKL1" s="679"/>
      <c r="VKM1" s="679"/>
      <c r="VKN1" s="679"/>
      <c r="VKO1" s="679"/>
      <c r="VKP1" s="679"/>
      <c r="VKQ1" s="679"/>
      <c r="VKR1" s="679"/>
      <c r="VKS1" s="679"/>
      <c r="VKT1" s="679"/>
      <c r="VKU1" s="679"/>
      <c r="VKV1" s="679"/>
      <c r="VKW1" s="679"/>
      <c r="VKX1" s="679"/>
      <c r="VKY1" s="679"/>
      <c r="VKZ1" s="679"/>
      <c r="VLA1" s="679"/>
      <c r="VLB1" s="679"/>
      <c r="VLC1" s="679"/>
      <c r="VLD1" s="679"/>
      <c r="VLE1" s="679"/>
      <c r="VLF1" s="679"/>
      <c r="VLG1" s="679"/>
      <c r="VLH1" s="679"/>
      <c r="VLI1" s="679"/>
      <c r="VLJ1" s="679"/>
      <c r="VLK1" s="679"/>
      <c r="VLL1" s="679"/>
      <c r="VLM1" s="679"/>
      <c r="VLN1" s="679"/>
      <c r="VLO1" s="679"/>
      <c r="VLP1" s="679"/>
      <c r="VLQ1" s="679"/>
      <c r="VLR1" s="679"/>
      <c r="VLS1" s="679"/>
      <c r="VLT1" s="679"/>
      <c r="VLU1" s="679"/>
      <c r="VLV1" s="679"/>
      <c r="VLW1" s="679"/>
      <c r="VLX1" s="679"/>
      <c r="VLY1" s="679"/>
      <c r="VLZ1" s="679"/>
      <c r="VMA1" s="679"/>
      <c r="VMB1" s="679"/>
      <c r="VMC1" s="679"/>
      <c r="VMD1" s="679"/>
      <c r="VME1" s="679"/>
      <c r="VMF1" s="679"/>
      <c r="VMG1" s="679"/>
      <c r="VMH1" s="679"/>
      <c r="VMI1" s="679"/>
      <c r="VMJ1" s="679"/>
      <c r="VMK1" s="679"/>
      <c r="VML1" s="679"/>
      <c r="VMM1" s="679"/>
      <c r="VMN1" s="679"/>
      <c r="VMO1" s="679"/>
      <c r="VMP1" s="679"/>
      <c r="VMQ1" s="679"/>
      <c r="VMR1" s="679"/>
      <c r="VMS1" s="679"/>
      <c r="VMT1" s="679"/>
      <c r="VMU1" s="679"/>
      <c r="VMV1" s="679"/>
      <c r="VMW1" s="679"/>
      <c r="VMX1" s="679"/>
      <c r="VMY1" s="679"/>
      <c r="VMZ1" s="679"/>
      <c r="VNA1" s="679"/>
      <c r="VNB1" s="679"/>
      <c r="VNC1" s="679"/>
      <c r="VND1" s="679"/>
      <c r="VNE1" s="679"/>
      <c r="VNF1" s="679"/>
      <c r="VNG1" s="679"/>
      <c r="VNH1" s="679"/>
      <c r="VNI1" s="679"/>
      <c r="VNJ1" s="679"/>
      <c r="VNK1" s="679"/>
      <c r="VNL1" s="679"/>
      <c r="VNM1" s="679"/>
      <c r="VNN1" s="679"/>
      <c r="VNO1" s="679"/>
      <c r="VNP1" s="679"/>
      <c r="VNQ1" s="679"/>
      <c r="VNR1" s="679"/>
      <c r="VNS1" s="679"/>
      <c r="VNT1" s="679"/>
      <c r="VNU1" s="679"/>
      <c r="VNV1" s="679"/>
      <c r="VNW1" s="679"/>
      <c r="VNX1" s="679"/>
      <c r="VNY1" s="679"/>
      <c r="VNZ1" s="679"/>
      <c r="VOA1" s="679"/>
      <c r="VOB1" s="679"/>
      <c r="VOC1" s="679"/>
      <c r="VOD1" s="679"/>
      <c r="VOE1" s="679"/>
      <c r="VOF1" s="679"/>
      <c r="VOG1" s="679"/>
      <c r="VOH1" s="679"/>
      <c r="VOI1" s="679"/>
      <c r="VOJ1" s="679"/>
      <c r="VOK1" s="679"/>
      <c r="VOL1" s="679"/>
      <c r="VOM1" s="679"/>
      <c r="VON1" s="679"/>
      <c r="VOO1" s="679"/>
      <c r="VOP1" s="679"/>
      <c r="VOQ1" s="679"/>
      <c r="VOR1" s="679"/>
      <c r="VOS1" s="679"/>
      <c r="VOT1" s="679"/>
      <c r="VOU1" s="679"/>
      <c r="VOV1" s="679"/>
      <c r="VOW1" s="679"/>
      <c r="VOX1" s="679"/>
      <c r="VOY1" s="679"/>
      <c r="VOZ1" s="679"/>
      <c r="VPA1" s="679"/>
      <c r="VPB1" s="679"/>
      <c r="VPC1" s="679"/>
      <c r="VPD1" s="679"/>
      <c r="VPE1" s="679"/>
      <c r="VPF1" s="679"/>
      <c r="VPG1" s="679"/>
      <c r="VPH1" s="679"/>
      <c r="VPI1" s="679"/>
      <c r="VPJ1" s="679"/>
      <c r="VPK1" s="679"/>
      <c r="VPL1" s="679"/>
      <c r="VPM1" s="679"/>
      <c r="VPN1" s="679"/>
      <c r="VPO1" s="679"/>
      <c r="VPP1" s="679"/>
      <c r="VPQ1" s="679"/>
      <c r="VPR1" s="679"/>
      <c r="VPS1" s="679"/>
      <c r="VPT1" s="679"/>
      <c r="VPU1" s="679"/>
      <c r="VPV1" s="679"/>
      <c r="VPW1" s="679"/>
      <c r="VPX1" s="679"/>
      <c r="VPY1" s="679"/>
      <c r="VPZ1" s="679"/>
      <c r="VQA1" s="679"/>
      <c r="VQB1" s="679"/>
      <c r="VQC1" s="679"/>
      <c r="VQD1" s="679"/>
      <c r="VQE1" s="679"/>
      <c r="VQF1" s="679"/>
      <c r="VQG1" s="679"/>
      <c r="VQH1" s="679"/>
      <c r="VQI1" s="679"/>
      <c r="VQJ1" s="679"/>
      <c r="VQK1" s="679"/>
      <c r="VQL1" s="679"/>
      <c r="VQM1" s="679"/>
      <c r="VQN1" s="679"/>
      <c r="VQO1" s="679"/>
      <c r="VQP1" s="679"/>
      <c r="VQQ1" s="679"/>
      <c r="VQR1" s="679"/>
      <c r="VQS1" s="679"/>
      <c r="VQT1" s="679"/>
      <c r="VQU1" s="679"/>
      <c r="VQV1" s="679"/>
      <c r="VQW1" s="679"/>
      <c r="VQX1" s="679"/>
      <c r="VQY1" s="679"/>
      <c r="VQZ1" s="679"/>
      <c r="VRA1" s="679"/>
      <c r="VRB1" s="679"/>
      <c r="VRC1" s="679"/>
      <c r="VRD1" s="679"/>
      <c r="VRE1" s="679"/>
      <c r="VRF1" s="679"/>
      <c r="VRG1" s="679"/>
      <c r="VRH1" s="679"/>
      <c r="VRI1" s="679"/>
      <c r="VRJ1" s="679"/>
      <c r="VRK1" s="679"/>
      <c r="VRL1" s="679"/>
      <c r="VRM1" s="679"/>
      <c r="VRN1" s="679"/>
      <c r="VRO1" s="679"/>
      <c r="VRP1" s="679"/>
      <c r="VRQ1" s="679"/>
      <c r="VRR1" s="679"/>
      <c r="VRS1" s="679"/>
      <c r="VRT1" s="679"/>
      <c r="VRU1" s="679"/>
      <c r="VRV1" s="679"/>
      <c r="VRW1" s="679"/>
      <c r="VRX1" s="679"/>
      <c r="VRY1" s="679"/>
      <c r="VRZ1" s="679"/>
      <c r="VSA1" s="679"/>
      <c r="VSB1" s="679"/>
      <c r="VSC1" s="679"/>
      <c r="VSD1" s="679"/>
      <c r="VSE1" s="679"/>
      <c r="VSF1" s="679"/>
      <c r="VSG1" s="679"/>
      <c r="VSH1" s="679"/>
      <c r="VSI1" s="679"/>
      <c r="VSJ1" s="679"/>
      <c r="VSK1" s="679"/>
      <c r="VSL1" s="679"/>
      <c r="VSM1" s="679"/>
      <c r="VSN1" s="679"/>
      <c r="VSO1" s="679"/>
      <c r="VSP1" s="679"/>
      <c r="VSQ1" s="679"/>
      <c r="VSR1" s="679"/>
      <c r="VSS1" s="679"/>
      <c r="VST1" s="679"/>
      <c r="VSU1" s="679"/>
      <c r="VSV1" s="679"/>
      <c r="VSW1" s="679"/>
      <c r="VSX1" s="679"/>
      <c r="VSY1" s="679"/>
      <c r="VSZ1" s="679"/>
      <c r="VTA1" s="679"/>
      <c r="VTB1" s="679"/>
      <c r="VTC1" s="679"/>
      <c r="VTD1" s="679"/>
      <c r="VTE1" s="679"/>
      <c r="VTF1" s="679"/>
      <c r="VTG1" s="679"/>
      <c r="VTH1" s="679"/>
      <c r="VTI1" s="679"/>
      <c r="VTJ1" s="679"/>
      <c r="VTK1" s="679"/>
      <c r="VTL1" s="679"/>
      <c r="VTM1" s="679"/>
      <c r="VTN1" s="679"/>
      <c r="VTO1" s="679"/>
      <c r="VTP1" s="679"/>
      <c r="VTQ1" s="679"/>
      <c r="VTR1" s="679"/>
      <c r="VTS1" s="679"/>
      <c r="VTT1" s="679"/>
      <c r="VTU1" s="679"/>
      <c r="VTV1" s="679"/>
      <c r="VTW1" s="679"/>
      <c r="VTX1" s="679"/>
      <c r="VTY1" s="679"/>
      <c r="VTZ1" s="679"/>
      <c r="VUA1" s="679"/>
      <c r="VUB1" s="679"/>
      <c r="VUC1" s="679"/>
      <c r="VUD1" s="679"/>
      <c r="VUE1" s="679"/>
      <c r="VUF1" s="679"/>
      <c r="VUG1" s="679"/>
      <c r="VUH1" s="679"/>
      <c r="VUI1" s="679"/>
      <c r="VUJ1" s="679"/>
      <c r="VUK1" s="679"/>
      <c r="VUL1" s="679"/>
      <c r="VUM1" s="679"/>
      <c r="VUN1" s="679"/>
      <c r="VUO1" s="679"/>
      <c r="VUP1" s="679"/>
      <c r="VUQ1" s="679"/>
      <c r="VUR1" s="679"/>
      <c r="VUS1" s="679"/>
      <c r="VUT1" s="679"/>
      <c r="VUU1" s="679"/>
      <c r="VUV1" s="679"/>
      <c r="VUW1" s="679"/>
      <c r="VUX1" s="679"/>
      <c r="VUY1" s="679"/>
      <c r="VUZ1" s="679"/>
      <c r="VVA1" s="679"/>
      <c r="VVB1" s="679"/>
      <c r="VVC1" s="679"/>
      <c r="VVD1" s="679"/>
      <c r="VVE1" s="679"/>
      <c r="VVF1" s="679"/>
      <c r="VVG1" s="679"/>
      <c r="VVH1" s="679"/>
      <c r="VVI1" s="679"/>
      <c r="VVJ1" s="679"/>
      <c r="VVK1" s="679"/>
      <c r="VVL1" s="679"/>
      <c r="VVM1" s="679"/>
      <c r="VVN1" s="679"/>
      <c r="VVO1" s="679"/>
      <c r="VVP1" s="679"/>
      <c r="VVQ1" s="679"/>
      <c r="VVR1" s="679"/>
      <c r="VVS1" s="679"/>
      <c r="VVT1" s="679"/>
      <c r="VVU1" s="679"/>
      <c r="VVV1" s="679"/>
      <c r="VVW1" s="679"/>
      <c r="VVX1" s="679"/>
      <c r="VVY1" s="679"/>
      <c r="VVZ1" s="679"/>
      <c r="VWA1" s="679"/>
      <c r="VWB1" s="679"/>
      <c r="VWC1" s="679"/>
      <c r="VWD1" s="679"/>
      <c r="VWE1" s="679"/>
      <c r="VWF1" s="679"/>
      <c r="VWG1" s="679"/>
      <c r="VWH1" s="679"/>
      <c r="VWI1" s="679"/>
      <c r="VWJ1" s="679"/>
      <c r="VWK1" s="679"/>
      <c r="VWL1" s="679"/>
      <c r="VWM1" s="679"/>
      <c r="VWN1" s="679"/>
      <c r="VWO1" s="679"/>
      <c r="VWP1" s="679"/>
      <c r="VWQ1" s="679"/>
      <c r="VWR1" s="679"/>
      <c r="VWS1" s="679"/>
      <c r="VWT1" s="679"/>
      <c r="VWU1" s="679"/>
      <c r="VWV1" s="679"/>
      <c r="VWW1" s="679"/>
      <c r="VWX1" s="679"/>
      <c r="VWY1" s="679"/>
      <c r="VWZ1" s="679"/>
      <c r="VXA1" s="679"/>
      <c r="VXB1" s="679"/>
      <c r="VXC1" s="679"/>
      <c r="VXD1" s="679"/>
      <c r="VXE1" s="679"/>
      <c r="VXF1" s="679"/>
      <c r="VXG1" s="679"/>
      <c r="VXH1" s="679"/>
      <c r="VXI1" s="679"/>
      <c r="VXJ1" s="679"/>
      <c r="VXK1" s="679"/>
      <c r="VXL1" s="679"/>
      <c r="VXM1" s="679"/>
      <c r="VXN1" s="679"/>
      <c r="VXO1" s="679"/>
      <c r="VXP1" s="679"/>
      <c r="VXQ1" s="679"/>
      <c r="VXR1" s="679"/>
      <c r="VXS1" s="679"/>
      <c r="VXT1" s="679"/>
      <c r="VXU1" s="679"/>
      <c r="VXV1" s="679"/>
      <c r="VXW1" s="679"/>
      <c r="VXX1" s="679"/>
      <c r="VXY1" s="679"/>
      <c r="VXZ1" s="679"/>
      <c r="VYA1" s="679"/>
      <c r="VYB1" s="679"/>
      <c r="VYC1" s="679"/>
      <c r="VYD1" s="679"/>
      <c r="VYE1" s="679"/>
      <c r="VYF1" s="679"/>
      <c r="VYG1" s="679"/>
      <c r="VYH1" s="679"/>
      <c r="VYI1" s="679"/>
      <c r="VYJ1" s="679"/>
      <c r="VYK1" s="679"/>
      <c r="VYL1" s="679"/>
      <c r="VYM1" s="679"/>
      <c r="VYN1" s="679"/>
      <c r="VYO1" s="679"/>
      <c r="VYP1" s="679"/>
      <c r="VYQ1" s="679"/>
      <c r="VYR1" s="679"/>
      <c r="VYS1" s="679"/>
      <c r="VYT1" s="679"/>
      <c r="VYU1" s="679"/>
      <c r="VYV1" s="679"/>
      <c r="VYW1" s="679"/>
      <c r="VYX1" s="679"/>
      <c r="VYY1" s="679"/>
      <c r="VYZ1" s="679"/>
      <c r="VZA1" s="679"/>
      <c r="VZB1" s="679"/>
      <c r="VZC1" s="679"/>
      <c r="VZD1" s="679"/>
      <c r="VZE1" s="679"/>
      <c r="VZF1" s="679"/>
      <c r="VZG1" s="679"/>
      <c r="VZH1" s="679"/>
      <c r="VZI1" s="679"/>
      <c r="VZJ1" s="679"/>
      <c r="VZK1" s="679"/>
      <c r="VZL1" s="679"/>
      <c r="VZM1" s="679"/>
      <c r="VZN1" s="679"/>
      <c r="VZO1" s="679"/>
      <c r="VZP1" s="679"/>
      <c r="VZQ1" s="679"/>
      <c r="VZR1" s="679"/>
      <c r="VZS1" s="679"/>
      <c r="VZT1" s="679"/>
      <c r="VZU1" s="679"/>
      <c r="VZV1" s="679"/>
      <c r="VZW1" s="679"/>
      <c r="VZX1" s="679"/>
      <c r="VZY1" s="679"/>
      <c r="VZZ1" s="679"/>
      <c r="WAA1" s="679"/>
      <c r="WAB1" s="679"/>
      <c r="WAC1" s="679"/>
      <c r="WAD1" s="679"/>
      <c r="WAE1" s="679"/>
      <c r="WAF1" s="679"/>
      <c r="WAG1" s="679"/>
      <c r="WAH1" s="679"/>
      <c r="WAI1" s="679"/>
      <c r="WAJ1" s="679"/>
      <c r="WAK1" s="679"/>
      <c r="WAL1" s="679"/>
      <c r="WAM1" s="679"/>
      <c r="WAN1" s="679"/>
      <c r="WAO1" s="679"/>
      <c r="WAP1" s="679"/>
      <c r="WAQ1" s="679"/>
      <c r="WAR1" s="679"/>
      <c r="WAS1" s="679"/>
      <c r="WAT1" s="679"/>
      <c r="WAU1" s="679"/>
      <c r="WAV1" s="679"/>
      <c r="WAW1" s="679"/>
      <c r="WAX1" s="679"/>
      <c r="WAY1" s="679"/>
      <c r="WAZ1" s="679"/>
      <c r="WBA1" s="679"/>
      <c r="WBB1" s="679"/>
      <c r="WBC1" s="679"/>
      <c r="WBD1" s="679"/>
      <c r="WBE1" s="679"/>
      <c r="WBF1" s="679"/>
      <c r="WBG1" s="679"/>
      <c r="WBH1" s="679"/>
      <c r="WBI1" s="679"/>
      <c r="WBJ1" s="679"/>
      <c r="WBK1" s="679"/>
      <c r="WBL1" s="679"/>
      <c r="WBM1" s="679"/>
      <c r="WBN1" s="679"/>
      <c r="WBO1" s="679"/>
      <c r="WBP1" s="679"/>
      <c r="WBQ1" s="679"/>
      <c r="WBR1" s="679"/>
      <c r="WBS1" s="679"/>
      <c r="WBT1" s="679"/>
      <c r="WBU1" s="679"/>
      <c r="WBV1" s="679"/>
      <c r="WBW1" s="679"/>
      <c r="WBX1" s="679"/>
      <c r="WBY1" s="679"/>
      <c r="WBZ1" s="679"/>
      <c r="WCA1" s="679"/>
      <c r="WCB1" s="679"/>
      <c r="WCC1" s="679"/>
      <c r="WCD1" s="679"/>
      <c r="WCE1" s="679"/>
      <c r="WCF1" s="679"/>
      <c r="WCG1" s="679"/>
      <c r="WCH1" s="679"/>
      <c r="WCI1" s="679"/>
      <c r="WCJ1" s="679"/>
      <c r="WCK1" s="679"/>
      <c r="WCL1" s="679"/>
      <c r="WCM1" s="679"/>
      <c r="WCN1" s="679"/>
      <c r="WCO1" s="679"/>
      <c r="WCP1" s="679"/>
      <c r="WCQ1" s="679"/>
      <c r="WCR1" s="679"/>
      <c r="WCS1" s="679"/>
      <c r="WCT1" s="679"/>
      <c r="WCU1" s="679"/>
      <c r="WCV1" s="679"/>
      <c r="WCW1" s="679"/>
      <c r="WCX1" s="679"/>
      <c r="WCY1" s="679"/>
      <c r="WCZ1" s="679"/>
      <c r="WDA1" s="679"/>
      <c r="WDB1" s="679"/>
      <c r="WDC1" s="679"/>
      <c r="WDD1" s="679"/>
      <c r="WDE1" s="679"/>
      <c r="WDF1" s="679"/>
      <c r="WDG1" s="679"/>
      <c r="WDH1" s="679"/>
      <c r="WDI1" s="679"/>
      <c r="WDJ1" s="679"/>
      <c r="WDK1" s="679"/>
      <c r="WDL1" s="679"/>
      <c r="WDM1" s="679"/>
      <c r="WDN1" s="679"/>
      <c r="WDO1" s="679"/>
      <c r="WDP1" s="679"/>
      <c r="WDQ1" s="679"/>
      <c r="WDR1" s="679"/>
      <c r="WDS1" s="679"/>
      <c r="WDT1" s="679"/>
      <c r="WDU1" s="679"/>
      <c r="WDV1" s="679"/>
      <c r="WDW1" s="679"/>
      <c r="WDX1" s="679"/>
      <c r="WDY1" s="679"/>
      <c r="WDZ1" s="679"/>
      <c r="WEA1" s="679"/>
      <c r="WEB1" s="679"/>
      <c r="WEC1" s="679"/>
      <c r="WED1" s="679"/>
      <c r="WEE1" s="679"/>
      <c r="WEF1" s="679"/>
      <c r="WEG1" s="679"/>
      <c r="WEH1" s="679"/>
      <c r="WEI1" s="679"/>
      <c r="WEJ1" s="679"/>
      <c r="WEK1" s="679"/>
      <c r="WEL1" s="679"/>
      <c r="WEM1" s="679"/>
      <c r="WEN1" s="679"/>
      <c r="WEO1" s="679"/>
      <c r="WEP1" s="679"/>
      <c r="WEQ1" s="679"/>
      <c r="WER1" s="679"/>
      <c r="WES1" s="679"/>
      <c r="WET1" s="679"/>
      <c r="WEU1" s="679"/>
      <c r="WEV1" s="679"/>
      <c r="WEW1" s="679"/>
      <c r="WEX1" s="679"/>
      <c r="WEY1" s="679"/>
      <c r="WEZ1" s="679"/>
      <c r="WFA1" s="679"/>
      <c r="WFB1" s="679"/>
      <c r="WFC1" s="679"/>
      <c r="WFD1" s="679"/>
      <c r="WFE1" s="679"/>
      <c r="WFF1" s="679"/>
      <c r="WFG1" s="679"/>
      <c r="WFH1" s="679"/>
      <c r="WFI1" s="679"/>
      <c r="WFJ1" s="679"/>
      <c r="WFK1" s="679"/>
      <c r="WFL1" s="679"/>
      <c r="WFM1" s="679"/>
      <c r="WFN1" s="679"/>
      <c r="WFO1" s="679"/>
      <c r="WFP1" s="679"/>
      <c r="WFQ1" s="679"/>
      <c r="WFR1" s="679"/>
      <c r="WFS1" s="679"/>
      <c r="WFT1" s="679"/>
      <c r="WFU1" s="679"/>
      <c r="WFV1" s="679"/>
      <c r="WFW1" s="679"/>
      <c r="WFX1" s="679"/>
      <c r="WFY1" s="679"/>
      <c r="WFZ1" s="679"/>
      <c r="WGA1" s="679"/>
      <c r="WGB1" s="679"/>
      <c r="WGC1" s="679"/>
      <c r="WGD1" s="679"/>
      <c r="WGE1" s="679"/>
      <c r="WGF1" s="679"/>
      <c r="WGG1" s="679"/>
      <c r="WGH1" s="679"/>
      <c r="WGI1" s="679"/>
      <c r="WGJ1" s="679"/>
      <c r="WGK1" s="679"/>
      <c r="WGL1" s="679"/>
      <c r="WGM1" s="679"/>
      <c r="WGN1" s="679"/>
      <c r="WGO1" s="679"/>
      <c r="WGP1" s="679"/>
      <c r="WGQ1" s="679"/>
      <c r="WGR1" s="679"/>
      <c r="WGS1" s="679"/>
      <c r="WGT1" s="679"/>
      <c r="WGU1" s="679"/>
      <c r="WGV1" s="679"/>
      <c r="WGW1" s="679"/>
      <c r="WGX1" s="679"/>
      <c r="WGY1" s="679"/>
      <c r="WGZ1" s="679"/>
      <c r="WHA1" s="679"/>
      <c r="WHB1" s="679"/>
      <c r="WHC1" s="679"/>
      <c r="WHD1" s="679"/>
      <c r="WHE1" s="679"/>
      <c r="WHF1" s="679"/>
      <c r="WHG1" s="679"/>
      <c r="WHH1" s="679"/>
      <c r="WHI1" s="679"/>
      <c r="WHJ1" s="679"/>
      <c r="WHK1" s="679"/>
      <c r="WHL1" s="679"/>
      <c r="WHM1" s="679"/>
      <c r="WHN1" s="679"/>
      <c r="WHO1" s="679"/>
      <c r="WHP1" s="679"/>
      <c r="WHQ1" s="679"/>
      <c r="WHR1" s="679"/>
      <c r="WHS1" s="679"/>
      <c r="WHT1" s="679"/>
      <c r="WHU1" s="679"/>
      <c r="WHV1" s="679"/>
      <c r="WHW1" s="679"/>
      <c r="WHX1" s="679"/>
      <c r="WHY1" s="679"/>
      <c r="WHZ1" s="679"/>
      <c r="WIA1" s="679"/>
      <c r="WIB1" s="679"/>
      <c r="WIC1" s="679"/>
      <c r="WID1" s="679"/>
      <c r="WIE1" s="679"/>
      <c r="WIF1" s="679"/>
      <c r="WIG1" s="679"/>
      <c r="WIH1" s="679"/>
      <c r="WII1" s="679"/>
      <c r="WIJ1" s="679"/>
      <c r="WIK1" s="679"/>
      <c r="WIL1" s="679"/>
      <c r="WIM1" s="679"/>
      <c r="WIN1" s="679"/>
      <c r="WIO1" s="679"/>
      <c r="WIP1" s="679"/>
      <c r="WIQ1" s="679"/>
      <c r="WIR1" s="679"/>
      <c r="WIS1" s="679"/>
      <c r="WIT1" s="679"/>
      <c r="WIU1" s="679"/>
      <c r="WIV1" s="679"/>
      <c r="WIW1" s="679"/>
      <c r="WIX1" s="679"/>
      <c r="WIY1" s="679"/>
      <c r="WIZ1" s="679"/>
      <c r="WJA1" s="679"/>
      <c r="WJB1" s="679"/>
      <c r="WJC1" s="679"/>
      <c r="WJD1" s="679"/>
      <c r="WJE1" s="679"/>
      <c r="WJF1" s="679"/>
      <c r="WJG1" s="679"/>
      <c r="WJH1" s="679"/>
      <c r="WJI1" s="679"/>
      <c r="WJJ1" s="679"/>
      <c r="WJK1" s="679"/>
      <c r="WJL1" s="679"/>
      <c r="WJM1" s="679"/>
      <c r="WJN1" s="679"/>
      <c r="WJO1" s="679"/>
      <c r="WJP1" s="679"/>
      <c r="WJQ1" s="679"/>
      <c r="WJR1" s="679"/>
      <c r="WJS1" s="679"/>
      <c r="WJT1" s="679"/>
      <c r="WJU1" s="679"/>
      <c r="WJV1" s="679"/>
      <c r="WJW1" s="679"/>
      <c r="WJX1" s="679"/>
      <c r="WJY1" s="679"/>
      <c r="WJZ1" s="679"/>
      <c r="WKA1" s="679"/>
      <c r="WKB1" s="679"/>
      <c r="WKC1" s="679"/>
      <c r="WKD1" s="679"/>
      <c r="WKE1" s="679"/>
      <c r="WKF1" s="679"/>
      <c r="WKG1" s="679"/>
      <c r="WKH1" s="679"/>
      <c r="WKI1" s="679"/>
      <c r="WKJ1" s="679"/>
      <c r="WKK1" s="679"/>
      <c r="WKL1" s="679"/>
      <c r="WKM1" s="679"/>
      <c r="WKN1" s="679"/>
      <c r="WKO1" s="679"/>
      <c r="WKP1" s="679"/>
      <c r="WKQ1" s="679"/>
      <c r="WKR1" s="679"/>
      <c r="WKS1" s="679"/>
      <c r="WKT1" s="679"/>
      <c r="WKU1" s="679"/>
      <c r="WKV1" s="679"/>
      <c r="WKW1" s="679"/>
      <c r="WKX1" s="679"/>
      <c r="WKY1" s="679"/>
      <c r="WKZ1" s="679"/>
      <c r="WLA1" s="679"/>
      <c r="WLB1" s="679"/>
      <c r="WLC1" s="679"/>
      <c r="WLD1" s="679"/>
      <c r="WLE1" s="679"/>
      <c r="WLF1" s="679"/>
      <c r="WLG1" s="679"/>
      <c r="WLH1" s="679"/>
      <c r="WLI1" s="679"/>
      <c r="WLJ1" s="679"/>
      <c r="WLK1" s="679"/>
      <c r="WLL1" s="679"/>
      <c r="WLM1" s="679"/>
      <c r="WLN1" s="679"/>
      <c r="WLO1" s="679"/>
      <c r="WLP1" s="679"/>
      <c r="WLQ1" s="679"/>
      <c r="WLR1" s="679"/>
      <c r="WLS1" s="679"/>
      <c r="WLT1" s="679"/>
      <c r="WLU1" s="679"/>
      <c r="WLV1" s="679"/>
      <c r="WLW1" s="679"/>
      <c r="WLX1" s="679"/>
      <c r="WLY1" s="679"/>
      <c r="WLZ1" s="679"/>
      <c r="WMA1" s="679"/>
      <c r="WMB1" s="679"/>
      <c r="WMC1" s="679"/>
      <c r="WMD1" s="679"/>
      <c r="WME1" s="679"/>
      <c r="WMF1" s="679"/>
      <c r="WMG1" s="679"/>
      <c r="WMH1" s="679"/>
      <c r="WMI1" s="679"/>
      <c r="WMJ1" s="679"/>
      <c r="WMK1" s="679"/>
      <c r="WML1" s="679"/>
      <c r="WMM1" s="679"/>
      <c r="WMN1" s="679"/>
      <c r="WMO1" s="679"/>
      <c r="WMP1" s="679"/>
      <c r="WMQ1" s="679"/>
      <c r="WMR1" s="679"/>
      <c r="WMS1" s="679"/>
      <c r="WMT1" s="679"/>
      <c r="WMU1" s="679"/>
      <c r="WMV1" s="679"/>
      <c r="WMW1" s="679"/>
      <c r="WMX1" s="679"/>
      <c r="WMY1" s="679"/>
      <c r="WMZ1" s="679"/>
      <c r="WNA1" s="679"/>
      <c r="WNB1" s="679"/>
      <c r="WNC1" s="679"/>
      <c r="WND1" s="679"/>
      <c r="WNE1" s="679"/>
      <c r="WNF1" s="679"/>
      <c r="WNG1" s="679"/>
      <c r="WNH1" s="679"/>
      <c r="WNI1" s="679"/>
      <c r="WNJ1" s="679"/>
      <c r="WNK1" s="679"/>
      <c r="WNL1" s="679"/>
      <c r="WNM1" s="679"/>
      <c r="WNN1" s="679"/>
      <c r="WNO1" s="679"/>
      <c r="WNP1" s="679"/>
      <c r="WNQ1" s="679"/>
      <c r="WNR1" s="679"/>
      <c r="WNS1" s="679"/>
      <c r="WNT1" s="679"/>
      <c r="WNU1" s="679"/>
      <c r="WNV1" s="679"/>
      <c r="WNW1" s="679"/>
      <c r="WNX1" s="679"/>
      <c r="WNY1" s="679"/>
      <c r="WNZ1" s="679"/>
      <c r="WOA1" s="679"/>
      <c r="WOB1" s="679"/>
      <c r="WOC1" s="679"/>
      <c r="WOD1" s="679"/>
      <c r="WOE1" s="679"/>
      <c r="WOF1" s="679"/>
      <c r="WOG1" s="679"/>
      <c r="WOH1" s="679"/>
      <c r="WOI1" s="679"/>
      <c r="WOJ1" s="679"/>
      <c r="WOK1" s="679"/>
      <c r="WOL1" s="679"/>
      <c r="WOM1" s="679"/>
      <c r="WON1" s="679"/>
      <c r="WOO1" s="679"/>
      <c r="WOP1" s="679"/>
      <c r="WOQ1" s="679"/>
      <c r="WOR1" s="679"/>
      <c r="WOS1" s="679"/>
      <c r="WOT1" s="679"/>
      <c r="WOU1" s="679"/>
      <c r="WOV1" s="679"/>
      <c r="WOW1" s="679"/>
      <c r="WOX1" s="679"/>
      <c r="WOY1" s="679"/>
      <c r="WOZ1" s="679"/>
      <c r="WPA1" s="679"/>
      <c r="WPB1" s="679"/>
      <c r="WPC1" s="679"/>
      <c r="WPD1" s="679"/>
      <c r="WPE1" s="679"/>
      <c r="WPF1" s="679"/>
      <c r="WPG1" s="679"/>
      <c r="WPH1" s="679"/>
      <c r="WPI1" s="679"/>
      <c r="WPJ1" s="679"/>
      <c r="WPK1" s="679"/>
      <c r="WPL1" s="679"/>
      <c r="WPM1" s="679"/>
      <c r="WPN1" s="679"/>
      <c r="WPO1" s="679"/>
      <c r="WPP1" s="679"/>
      <c r="WPQ1" s="679"/>
      <c r="WPR1" s="679"/>
      <c r="WPS1" s="679"/>
      <c r="WPT1" s="679"/>
      <c r="WPU1" s="679"/>
      <c r="WPV1" s="679"/>
      <c r="WPW1" s="679"/>
      <c r="WPX1" s="679"/>
      <c r="WPY1" s="679"/>
      <c r="WPZ1" s="679"/>
      <c r="WQA1" s="679"/>
      <c r="WQB1" s="679"/>
      <c r="WQC1" s="679"/>
      <c r="WQD1" s="679"/>
      <c r="WQE1" s="679"/>
      <c r="WQF1" s="679"/>
      <c r="WQG1" s="679"/>
      <c r="WQH1" s="679"/>
      <c r="WQI1" s="679"/>
      <c r="WQJ1" s="679"/>
      <c r="WQK1" s="679"/>
      <c r="WQL1" s="679"/>
      <c r="WQM1" s="679"/>
      <c r="WQN1" s="679"/>
      <c r="WQO1" s="679"/>
      <c r="WQP1" s="679"/>
      <c r="WQQ1" s="679"/>
      <c r="WQR1" s="679"/>
      <c r="WQS1" s="679"/>
      <c r="WQT1" s="679"/>
      <c r="WQU1" s="679"/>
      <c r="WQV1" s="679"/>
      <c r="WQW1" s="679"/>
      <c r="WQX1" s="679"/>
      <c r="WQY1" s="679"/>
      <c r="WQZ1" s="679"/>
      <c r="WRA1" s="679"/>
      <c r="WRB1" s="679"/>
      <c r="WRC1" s="679"/>
      <c r="WRD1" s="679"/>
      <c r="WRE1" s="679"/>
      <c r="WRF1" s="679"/>
      <c r="WRG1" s="679"/>
      <c r="WRH1" s="679"/>
      <c r="WRI1" s="679"/>
      <c r="WRJ1" s="679"/>
      <c r="WRK1" s="679"/>
      <c r="WRL1" s="679"/>
      <c r="WRM1" s="679"/>
      <c r="WRN1" s="679"/>
      <c r="WRO1" s="679"/>
      <c r="WRP1" s="679"/>
      <c r="WRQ1" s="679"/>
      <c r="WRR1" s="679"/>
      <c r="WRS1" s="679"/>
      <c r="WRT1" s="679"/>
      <c r="WRU1" s="679"/>
      <c r="WRV1" s="679"/>
      <c r="WRW1" s="679"/>
      <c r="WRX1" s="679"/>
      <c r="WRY1" s="679"/>
      <c r="WRZ1" s="679"/>
      <c r="WSA1" s="679"/>
      <c r="WSB1" s="679"/>
      <c r="WSC1" s="679"/>
      <c r="WSD1" s="679"/>
      <c r="WSE1" s="679"/>
      <c r="WSF1" s="679"/>
      <c r="WSG1" s="679"/>
      <c r="WSH1" s="679"/>
      <c r="WSI1" s="679"/>
      <c r="WSJ1" s="679"/>
      <c r="WSK1" s="679"/>
      <c r="WSL1" s="679"/>
      <c r="WSM1" s="679"/>
      <c r="WSN1" s="679"/>
      <c r="WSO1" s="679"/>
      <c r="WSP1" s="679"/>
      <c r="WSQ1" s="679"/>
      <c r="WSR1" s="679"/>
      <c r="WSS1" s="679"/>
      <c r="WST1" s="679"/>
      <c r="WSU1" s="679"/>
      <c r="WSV1" s="679"/>
      <c r="WSW1" s="679"/>
      <c r="WSX1" s="679"/>
      <c r="WSY1" s="679"/>
      <c r="WSZ1" s="679"/>
      <c r="WTA1" s="679"/>
      <c r="WTB1" s="679"/>
      <c r="WTC1" s="679"/>
      <c r="WTD1" s="679"/>
      <c r="WTE1" s="679"/>
      <c r="WTF1" s="679"/>
      <c r="WTG1" s="679"/>
      <c r="WTH1" s="679"/>
      <c r="WTI1" s="679"/>
      <c r="WTJ1" s="679"/>
      <c r="WTK1" s="679"/>
      <c r="WTL1" s="679"/>
      <c r="WTM1" s="679"/>
      <c r="WTN1" s="679"/>
      <c r="WTO1" s="679"/>
      <c r="WTP1" s="679"/>
      <c r="WTQ1" s="679"/>
      <c r="WTR1" s="679"/>
      <c r="WTS1" s="679"/>
      <c r="WTT1" s="679"/>
      <c r="WTU1" s="679"/>
      <c r="WTV1" s="679"/>
      <c r="WTW1" s="679"/>
      <c r="WTX1" s="679"/>
      <c r="WTY1" s="679"/>
      <c r="WTZ1" s="679"/>
      <c r="WUA1" s="679"/>
      <c r="WUB1" s="679"/>
      <c r="WUC1" s="679"/>
      <c r="WUD1" s="679"/>
      <c r="WUE1" s="679"/>
      <c r="WUF1" s="679"/>
      <c r="WUG1" s="679"/>
      <c r="WUH1" s="679"/>
      <c r="WUI1" s="679"/>
      <c r="WUJ1" s="679"/>
      <c r="WUK1" s="679"/>
      <c r="WUL1" s="679"/>
      <c r="WUM1" s="679"/>
      <c r="WUN1" s="679"/>
      <c r="WUO1" s="679"/>
      <c r="WUP1" s="679"/>
      <c r="WUQ1" s="679"/>
      <c r="WUR1" s="679"/>
      <c r="WUS1" s="679"/>
      <c r="WUT1" s="679"/>
      <c r="WUU1" s="679"/>
      <c r="WUV1" s="679"/>
      <c r="WUW1" s="679"/>
      <c r="WUX1" s="679"/>
      <c r="WUY1" s="679"/>
      <c r="WUZ1" s="679"/>
      <c r="WVA1" s="679"/>
      <c r="WVB1" s="679"/>
      <c r="WVC1" s="679"/>
      <c r="WVD1" s="679"/>
      <c r="WVE1" s="679"/>
      <c r="WVF1" s="679"/>
      <c r="WVG1" s="679"/>
      <c r="WVH1" s="679"/>
      <c r="WVI1" s="679"/>
      <c r="WVJ1" s="679"/>
      <c r="WVK1" s="679"/>
      <c r="WVL1" s="679"/>
      <c r="WVM1" s="679"/>
      <c r="WVN1" s="679"/>
      <c r="WVO1" s="679"/>
      <c r="WVP1" s="679"/>
      <c r="WVQ1" s="679"/>
      <c r="WVR1" s="679"/>
      <c r="WVS1" s="679"/>
      <c r="WVT1" s="679"/>
      <c r="WVU1" s="679"/>
      <c r="WVV1" s="679"/>
      <c r="WVW1" s="679"/>
      <c r="WVX1" s="679"/>
      <c r="WVY1" s="679"/>
      <c r="WVZ1" s="679"/>
      <c r="WWA1" s="679"/>
      <c r="WWB1" s="679"/>
      <c r="WWC1" s="679"/>
      <c r="WWD1" s="679"/>
      <c r="WWE1" s="679"/>
      <c r="WWF1" s="679"/>
      <c r="WWG1" s="679"/>
      <c r="WWH1" s="679"/>
      <c r="WWI1" s="679"/>
      <c r="WWJ1" s="679"/>
      <c r="WWK1" s="679"/>
      <c r="WWL1" s="679"/>
      <c r="WWM1" s="679"/>
      <c r="WWN1" s="679"/>
      <c r="WWO1" s="679"/>
      <c r="WWP1" s="679"/>
      <c r="WWQ1" s="679"/>
      <c r="WWR1" s="679"/>
      <c r="WWS1" s="679"/>
      <c r="WWT1" s="679"/>
      <c r="WWU1" s="679"/>
      <c r="WWV1" s="679"/>
      <c r="WWW1" s="679"/>
      <c r="WWX1" s="679"/>
      <c r="WWY1" s="679"/>
      <c r="WWZ1" s="679"/>
      <c r="WXA1" s="679"/>
      <c r="WXB1" s="679"/>
      <c r="WXC1" s="679"/>
      <c r="WXD1" s="679"/>
      <c r="WXE1" s="679"/>
      <c r="WXF1" s="679"/>
      <c r="WXG1" s="679"/>
      <c r="WXH1" s="679"/>
      <c r="WXI1" s="679"/>
      <c r="WXJ1" s="679"/>
      <c r="WXK1" s="679"/>
      <c r="WXL1" s="679"/>
      <c r="WXM1" s="679"/>
      <c r="WXN1" s="679"/>
      <c r="WXO1" s="679"/>
      <c r="WXP1" s="679"/>
      <c r="WXQ1" s="679"/>
      <c r="WXR1" s="679"/>
      <c r="WXS1" s="679"/>
      <c r="WXT1" s="679"/>
      <c r="WXU1" s="679"/>
      <c r="WXV1" s="679"/>
      <c r="WXW1" s="679"/>
      <c r="WXX1" s="679"/>
      <c r="WXY1" s="679"/>
      <c r="WXZ1" s="679"/>
      <c r="WYA1" s="679"/>
      <c r="WYB1" s="679"/>
      <c r="WYC1" s="679"/>
      <c r="WYD1" s="679"/>
      <c r="WYE1" s="679"/>
      <c r="WYF1" s="679"/>
      <c r="WYG1" s="679"/>
      <c r="WYH1" s="679"/>
      <c r="WYI1" s="679"/>
      <c r="WYJ1" s="679"/>
      <c r="WYK1" s="679"/>
      <c r="WYL1" s="679"/>
      <c r="WYM1" s="679"/>
      <c r="WYN1" s="679"/>
      <c r="WYO1" s="679"/>
      <c r="WYP1" s="679"/>
      <c r="WYQ1" s="679"/>
      <c r="WYR1" s="679"/>
      <c r="WYS1" s="679"/>
      <c r="WYT1" s="679"/>
      <c r="WYU1" s="679"/>
      <c r="WYV1" s="679"/>
      <c r="WYW1" s="679"/>
      <c r="WYX1" s="679"/>
      <c r="WYY1" s="679"/>
      <c r="WYZ1" s="679"/>
      <c r="WZA1" s="679"/>
      <c r="WZB1" s="679"/>
      <c r="WZC1" s="679"/>
      <c r="WZD1" s="679"/>
      <c r="WZE1" s="679"/>
      <c r="WZF1" s="679"/>
      <c r="WZG1" s="679"/>
      <c r="WZH1" s="679"/>
      <c r="WZI1" s="679"/>
      <c r="WZJ1" s="679"/>
      <c r="WZK1" s="679"/>
      <c r="WZL1" s="679"/>
      <c r="WZM1" s="679"/>
      <c r="WZN1" s="679"/>
      <c r="WZO1" s="679"/>
      <c r="WZP1" s="679"/>
      <c r="WZQ1" s="679"/>
      <c r="WZR1" s="679"/>
      <c r="WZS1" s="679"/>
      <c r="WZT1" s="679"/>
      <c r="WZU1" s="679"/>
      <c r="WZV1" s="679"/>
      <c r="WZW1" s="679"/>
      <c r="WZX1" s="679"/>
      <c r="WZY1" s="679"/>
      <c r="WZZ1" s="679"/>
      <c r="XAA1" s="679"/>
      <c r="XAB1" s="679"/>
      <c r="XAC1" s="679"/>
      <c r="XAD1" s="679"/>
      <c r="XAE1" s="679"/>
      <c r="XAF1" s="679"/>
      <c r="XAG1" s="679"/>
      <c r="XAH1" s="679"/>
      <c r="XAI1" s="679"/>
      <c r="XAJ1" s="679"/>
      <c r="XAK1" s="679"/>
      <c r="XAL1" s="679"/>
      <c r="XAM1" s="679"/>
      <c r="XAN1" s="679"/>
      <c r="XAO1" s="679"/>
      <c r="XAP1" s="679"/>
      <c r="XAQ1" s="679"/>
      <c r="XAR1" s="679"/>
      <c r="XAS1" s="679"/>
      <c r="XAT1" s="679"/>
      <c r="XAU1" s="679"/>
      <c r="XAV1" s="679"/>
      <c r="XAW1" s="679"/>
      <c r="XAX1" s="679"/>
      <c r="XAY1" s="679"/>
      <c r="XAZ1" s="679"/>
      <c r="XBA1" s="679"/>
      <c r="XBB1" s="679"/>
      <c r="XBC1" s="679"/>
      <c r="XBD1" s="679"/>
      <c r="XBE1" s="679"/>
      <c r="XBF1" s="679"/>
      <c r="XBG1" s="679"/>
      <c r="XBH1" s="679"/>
      <c r="XBI1" s="679"/>
      <c r="XBJ1" s="679"/>
      <c r="XBK1" s="679"/>
      <c r="XBL1" s="679"/>
      <c r="XBM1" s="679"/>
      <c r="XBN1" s="679"/>
      <c r="XBO1" s="679"/>
      <c r="XBP1" s="679"/>
      <c r="XBQ1" s="679"/>
      <c r="XBR1" s="679"/>
      <c r="XBS1" s="679"/>
      <c r="XBT1" s="679"/>
      <c r="XBU1" s="679"/>
      <c r="XBV1" s="679"/>
      <c r="XBW1" s="679"/>
      <c r="XBX1" s="679"/>
      <c r="XBY1" s="679"/>
      <c r="XBZ1" s="679"/>
      <c r="XCA1" s="679"/>
      <c r="XCB1" s="679"/>
      <c r="XCC1" s="679"/>
      <c r="XCD1" s="679"/>
      <c r="XCE1" s="679"/>
      <c r="XCF1" s="679"/>
      <c r="XCG1" s="679"/>
      <c r="XCH1" s="679"/>
      <c r="XCI1" s="679"/>
      <c r="XCJ1" s="679"/>
      <c r="XCK1" s="679"/>
      <c r="XCL1" s="679"/>
      <c r="XCM1" s="679"/>
      <c r="XCN1" s="679"/>
      <c r="XCO1" s="679"/>
      <c r="XCP1" s="679"/>
      <c r="XCQ1" s="679"/>
      <c r="XCR1" s="679"/>
      <c r="XCS1" s="679"/>
      <c r="XCT1" s="679"/>
      <c r="XCU1" s="679"/>
      <c r="XCV1" s="679"/>
      <c r="XCW1" s="679"/>
      <c r="XCX1" s="679"/>
      <c r="XCY1" s="679"/>
      <c r="XCZ1" s="679"/>
      <c r="XDA1" s="679"/>
      <c r="XDB1" s="679"/>
      <c r="XDC1" s="679"/>
      <c r="XDD1" s="679"/>
      <c r="XDE1" s="679"/>
      <c r="XDF1" s="679"/>
      <c r="XDG1" s="679"/>
      <c r="XDH1" s="679"/>
      <c r="XDI1" s="679"/>
      <c r="XDJ1" s="679"/>
      <c r="XDK1" s="679"/>
      <c r="XDL1" s="679"/>
      <c r="XDM1" s="679"/>
      <c r="XDN1" s="679"/>
      <c r="XDO1" s="679"/>
      <c r="XDP1" s="679"/>
      <c r="XDQ1" s="679"/>
      <c r="XDR1" s="679"/>
      <c r="XDS1" s="679"/>
      <c r="XDT1" s="679"/>
      <c r="XDU1" s="679"/>
      <c r="XDV1" s="679"/>
      <c r="XDW1" s="679"/>
      <c r="XDX1" s="679"/>
      <c r="XDY1" s="679"/>
      <c r="XDZ1" s="679"/>
      <c r="XEA1" s="679"/>
      <c r="XEB1" s="679"/>
    </row>
    <row r="2" spans="1:16356" ht="33.75" x14ac:dyDescent="0.3">
      <c r="A2" s="302"/>
      <c r="B2" s="323" t="s">
        <v>400</v>
      </c>
      <c r="C2" s="323"/>
    </row>
    <row r="3" spans="1:16356" s="683" customFormat="1" ht="27" x14ac:dyDescent="0.3">
      <c r="A3" s="302"/>
      <c r="B3" s="324" t="str">
        <f ca="1">MID(CELL("filename",B3),FIND("]",CELL("filename",B3))+1,256)</f>
        <v>Detailed input - Production</v>
      </c>
      <c r="C3" s="324"/>
    </row>
    <row r="4" spans="1:16356" x14ac:dyDescent="0.3">
      <c r="A4" s="302"/>
      <c r="B4" s="318"/>
      <c r="C4" s="326"/>
      <c r="D4" s="685"/>
    </row>
    <row r="5" spans="1:16356" ht="16.5" customHeight="1" x14ac:dyDescent="0.3">
      <c r="A5" s="302"/>
      <c r="B5" s="328" t="s">
        <v>411</v>
      </c>
      <c r="C5" s="302"/>
    </row>
    <row r="6" spans="1:16356" x14ac:dyDescent="0.3">
      <c r="A6" s="302"/>
      <c r="B6" s="318"/>
      <c r="C6" s="302"/>
      <c r="D6" s="685"/>
    </row>
    <row r="7" spans="1:16356" ht="9.9499999999999993" customHeight="1" x14ac:dyDescent="0.3">
      <c r="A7" s="329"/>
      <c r="B7" s="318"/>
      <c r="C7" s="302"/>
      <c r="D7" s="685"/>
    </row>
    <row r="8" spans="1:16356" x14ac:dyDescent="0.3">
      <c r="A8" s="302"/>
      <c r="B8" s="330" t="s">
        <v>442</v>
      </c>
      <c r="C8" s="331"/>
      <c r="D8" s="332"/>
      <c r="E8" s="331"/>
      <c r="F8" s="813"/>
      <c r="G8" s="813"/>
      <c r="H8" s="813"/>
      <c r="I8" s="813"/>
      <c r="J8" s="813"/>
      <c r="K8" s="813"/>
      <c r="L8" s="813"/>
      <c r="M8" s="813"/>
      <c r="N8" s="813"/>
      <c r="O8" s="813"/>
    </row>
    <row r="9" spans="1:16356" ht="9.9499999999999993" customHeight="1" x14ac:dyDescent="0.3">
      <c r="A9" s="325"/>
      <c r="B9" s="326"/>
      <c r="C9" s="687"/>
      <c r="D9" s="686"/>
      <c r="E9" s="687"/>
      <c r="F9" s="687"/>
      <c r="G9" s="687"/>
      <c r="H9" s="687"/>
      <c r="I9" s="687"/>
      <c r="J9" s="687"/>
      <c r="K9" s="687"/>
      <c r="L9" s="687"/>
      <c r="M9" s="687"/>
      <c r="N9" s="687"/>
      <c r="O9" s="687"/>
    </row>
    <row r="10" spans="1:16356" x14ac:dyDescent="0.3">
      <c r="A10" s="302"/>
      <c r="B10" s="335" t="s">
        <v>390</v>
      </c>
      <c r="C10" s="687"/>
      <c r="D10" s="686"/>
      <c r="E10" s="687"/>
      <c r="F10" s="687"/>
      <c r="G10" s="687"/>
      <c r="H10" s="687"/>
      <c r="I10" s="687"/>
      <c r="J10" s="687"/>
      <c r="K10" s="687"/>
      <c r="L10" s="687"/>
      <c r="M10" s="687"/>
      <c r="N10" s="687"/>
      <c r="O10" s="687"/>
    </row>
    <row r="11" spans="1:16356" ht="9.9499999999999993" customHeight="1" x14ac:dyDescent="0.3">
      <c r="A11" s="302"/>
      <c r="B11" s="336"/>
      <c r="C11" s="697"/>
      <c r="D11" s="712"/>
      <c r="E11" s="814"/>
      <c r="F11" s="697"/>
      <c r="G11" s="697"/>
      <c r="H11" s="697"/>
      <c r="I11" s="697"/>
      <c r="J11" s="697"/>
      <c r="K11" s="697"/>
      <c r="L11" s="697"/>
      <c r="M11" s="697"/>
      <c r="N11" s="697"/>
      <c r="O11" s="697"/>
    </row>
    <row r="12" spans="1:16356" x14ac:dyDescent="0.3">
      <c r="A12" s="302"/>
      <c r="B12" s="337" t="s">
        <v>438</v>
      </c>
      <c r="C12" s="336"/>
      <c r="D12" s="352" t="s">
        <v>118</v>
      </c>
      <c r="E12" s="278">
        <v>0.04</v>
      </c>
      <c r="F12" s="697"/>
      <c r="G12" s="697"/>
      <c r="H12" s="697"/>
      <c r="I12" s="697"/>
      <c r="J12" s="697"/>
      <c r="K12" s="697"/>
      <c r="L12" s="697"/>
      <c r="M12" s="697"/>
      <c r="N12" s="697"/>
      <c r="O12" s="697"/>
    </row>
    <row r="13" spans="1:16356" x14ac:dyDescent="0.3">
      <c r="A13" s="302"/>
      <c r="B13" s="336" t="s">
        <v>439</v>
      </c>
      <c r="C13" s="336"/>
      <c r="D13" s="352" t="s">
        <v>118</v>
      </c>
      <c r="E13" s="278">
        <v>0.03</v>
      </c>
      <c r="F13" s="697"/>
      <c r="G13" s="697"/>
      <c r="H13" s="697"/>
      <c r="I13" s="697"/>
      <c r="J13" s="697"/>
      <c r="K13" s="697"/>
      <c r="L13" s="697"/>
      <c r="M13" s="697"/>
      <c r="N13" s="697"/>
      <c r="O13" s="697"/>
    </row>
    <row r="14" spans="1:16356" x14ac:dyDescent="0.3">
      <c r="A14" s="302"/>
      <c r="B14" s="336" t="s">
        <v>440</v>
      </c>
      <c r="C14" s="336"/>
      <c r="D14" s="352" t="s">
        <v>118</v>
      </c>
      <c r="E14" s="278">
        <v>0.02</v>
      </c>
      <c r="F14" s="697"/>
      <c r="G14" s="697"/>
      <c r="H14" s="697"/>
      <c r="I14" s="697"/>
      <c r="J14" s="697"/>
      <c r="K14" s="697"/>
      <c r="L14" s="697"/>
      <c r="M14" s="697"/>
      <c r="N14" s="697"/>
      <c r="O14" s="697"/>
    </row>
    <row r="15" spans="1:16356" x14ac:dyDescent="0.3">
      <c r="A15" s="302"/>
      <c r="B15" s="336" t="s">
        <v>443</v>
      </c>
      <c r="C15" s="336"/>
      <c r="D15" s="352" t="s">
        <v>4</v>
      </c>
      <c r="E15" s="276">
        <v>0.97</v>
      </c>
      <c r="F15" s="697"/>
      <c r="G15" s="697"/>
      <c r="H15" s="697"/>
      <c r="I15" s="697"/>
      <c r="J15" s="697"/>
      <c r="K15" s="697"/>
      <c r="L15" s="697"/>
      <c r="M15" s="697"/>
      <c r="N15" s="697"/>
      <c r="O15" s="697"/>
    </row>
    <row r="16" spans="1:16356" x14ac:dyDescent="0.3">
      <c r="A16" s="302"/>
      <c r="B16" s="336" t="s">
        <v>444</v>
      </c>
      <c r="C16" s="302"/>
      <c r="D16" s="352" t="s">
        <v>4</v>
      </c>
      <c r="E16" s="275">
        <v>1</v>
      </c>
      <c r="F16" s="712"/>
      <c r="G16" s="712"/>
      <c r="H16" s="712"/>
      <c r="I16" s="712"/>
      <c r="J16" s="712"/>
      <c r="K16" s="712"/>
      <c r="L16" s="712"/>
      <c r="M16" s="712"/>
      <c r="N16" s="712"/>
      <c r="O16" s="712"/>
    </row>
    <row r="17" spans="1:15" x14ac:dyDescent="0.3">
      <c r="A17" s="329"/>
      <c r="B17" s="336" t="s">
        <v>445</v>
      </c>
      <c r="C17" s="336"/>
      <c r="D17" s="352" t="s">
        <v>382</v>
      </c>
      <c r="E17" s="277">
        <v>40000</v>
      </c>
      <c r="F17" s="697"/>
      <c r="G17" s="697"/>
      <c r="H17" s="697"/>
      <c r="I17" s="697"/>
      <c r="J17" s="697"/>
      <c r="K17" s="697"/>
      <c r="L17" s="697"/>
      <c r="M17" s="697"/>
      <c r="N17" s="697"/>
      <c r="O17" s="697"/>
    </row>
    <row r="18" spans="1:15" x14ac:dyDescent="0.3">
      <c r="A18" s="302"/>
      <c r="B18" s="336" t="s">
        <v>446</v>
      </c>
      <c r="C18" s="336"/>
      <c r="D18" s="352" t="s">
        <v>118</v>
      </c>
      <c r="E18" s="278">
        <v>0.01</v>
      </c>
      <c r="F18" s="697"/>
      <c r="G18" s="697"/>
      <c r="H18" s="697"/>
      <c r="I18" s="697"/>
      <c r="J18" s="697"/>
      <c r="K18" s="697"/>
      <c r="L18" s="697"/>
      <c r="M18" s="697"/>
      <c r="N18" s="697"/>
      <c r="O18" s="697"/>
    </row>
    <row r="19" spans="1:15" ht="9.9499999999999993" customHeight="1" x14ac:dyDescent="0.3">
      <c r="A19" s="329"/>
      <c r="B19" s="326"/>
      <c r="C19" s="333"/>
      <c r="D19" s="353"/>
      <c r="E19" s="333"/>
      <c r="F19" s="687"/>
      <c r="G19" s="687"/>
      <c r="H19" s="687"/>
      <c r="I19" s="687"/>
      <c r="J19" s="687"/>
      <c r="K19" s="687"/>
      <c r="L19" s="687"/>
      <c r="M19" s="687"/>
      <c r="N19" s="687"/>
      <c r="O19" s="687"/>
    </row>
    <row r="20" spans="1:15" x14ac:dyDescent="0.3">
      <c r="A20" s="329"/>
      <c r="B20" s="336" t="s">
        <v>447</v>
      </c>
      <c r="C20" s="336"/>
      <c r="D20" s="352" t="s">
        <v>9</v>
      </c>
      <c r="E20" s="9">
        <f>ROUND(('Detailed input - Production'!E16*24*365*'Basic input'!F78*E15)/E17,0)</f>
        <v>4</v>
      </c>
      <c r="F20" s="697"/>
      <c r="G20" s="697"/>
      <c r="H20" s="697"/>
      <c r="I20" s="697"/>
      <c r="J20" s="697"/>
      <c r="K20" s="697"/>
      <c r="L20" s="697"/>
      <c r="M20" s="697"/>
      <c r="N20" s="697"/>
      <c r="O20" s="697"/>
    </row>
    <row r="21" spans="1:15" x14ac:dyDescent="0.3">
      <c r="A21" s="329"/>
      <c r="B21" s="336" t="s">
        <v>448</v>
      </c>
      <c r="C21" s="336"/>
      <c r="D21" s="352" t="s">
        <v>118</v>
      </c>
      <c r="E21" s="7">
        <f>E18*E20</f>
        <v>0.04</v>
      </c>
      <c r="F21" s="697"/>
      <c r="G21" s="697"/>
      <c r="H21" s="697"/>
      <c r="I21" s="697"/>
      <c r="J21" s="697"/>
      <c r="K21" s="697"/>
      <c r="L21" s="697"/>
      <c r="M21" s="697"/>
      <c r="N21" s="697"/>
      <c r="O21" s="697"/>
    </row>
    <row r="22" spans="1:15" x14ac:dyDescent="0.3">
      <c r="A22" s="329"/>
      <c r="B22" s="336" t="s">
        <v>449</v>
      </c>
      <c r="C22" s="336"/>
      <c r="D22" s="352" t="s">
        <v>118</v>
      </c>
      <c r="E22" s="7">
        <f>E12+E21</f>
        <v>0.08</v>
      </c>
      <c r="F22" s="697"/>
      <c r="G22" s="697"/>
      <c r="H22" s="697"/>
      <c r="I22" s="697"/>
      <c r="J22" s="697"/>
      <c r="K22" s="697"/>
      <c r="L22" s="697"/>
      <c r="M22" s="697"/>
      <c r="N22" s="697"/>
      <c r="O22" s="697"/>
    </row>
    <row r="23" spans="1:15" x14ac:dyDescent="0.3">
      <c r="A23" s="329"/>
      <c r="B23" s="336" t="s">
        <v>451</v>
      </c>
      <c r="C23" s="336"/>
      <c r="D23" s="352" t="s">
        <v>118</v>
      </c>
      <c r="E23" s="7">
        <f>E13+E21</f>
        <v>7.0000000000000007E-2</v>
      </c>
      <c r="F23" s="697"/>
      <c r="G23" s="697"/>
      <c r="H23" s="697"/>
      <c r="I23" s="697"/>
      <c r="J23" s="697"/>
      <c r="K23" s="697"/>
      <c r="L23" s="697"/>
      <c r="M23" s="697"/>
      <c r="N23" s="697"/>
      <c r="O23" s="697"/>
    </row>
    <row r="24" spans="1:15" x14ac:dyDescent="0.3">
      <c r="A24" s="329" t="s">
        <v>0</v>
      </c>
      <c r="B24" s="336" t="s">
        <v>450</v>
      </c>
      <c r="C24" s="336"/>
      <c r="D24" s="352" t="s">
        <v>118</v>
      </c>
      <c r="E24" s="7">
        <f>E14+E21</f>
        <v>0.06</v>
      </c>
      <c r="F24" s="697"/>
      <c r="G24" s="697"/>
      <c r="H24" s="697"/>
      <c r="I24" s="697"/>
      <c r="J24" s="697"/>
      <c r="K24" s="697"/>
      <c r="L24" s="697"/>
      <c r="M24" s="697"/>
      <c r="N24" s="697"/>
      <c r="O24" s="697"/>
    </row>
    <row r="25" spans="1:15" ht="9.9499999999999993" customHeight="1" x14ac:dyDescent="0.3">
      <c r="A25" s="329"/>
      <c r="B25" s="326"/>
      <c r="C25" s="333"/>
      <c r="D25" s="353"/>
      <c r="E25" s="333"/>
      <c r="F25" s="687"/>
      <c r="G25" s="687"/>
      <c r="H25" s="687"/>
      <c r="I25" s="687"/>
      <c r="J25" s="687"/>
      <c r="K25" s="687"/>
      <c r="L25" s="687"/>
      <c r="M25" s="687"/>
      <c r="N25" s="687"/>
      <c r="O25" s="687"/>
    </row>
    <row r="26" spans="1:15" x14ac:dyDescent="0.3">
      <c r="A26" s="329"/>
      <c r="B26" s="336" t="s">
        <v>208</v>
      </c>
      <c r="C26" s="336"/>
      <c r="D26" s="352" t="s">
        <v>118</v>
      </c>
      <c r="E26" s="278">
        <v>0.02</v>
      </c>
      <c r="F26" s="697"/>
      <c r="G26" s="697"/>
      <c r="H26" s="697"/>
      <c r="I26" s="697"/>
      <c r="J26" s="697"/>
      <c r="K26" s="697"/>
      <c r="L26" s="697"/>
      <c r="M26" s="697"/>
      <c r="N26" s="697"/>
      <c r="O26" s="697"/>
    </row>
    <row r="27" spans="1:15" x14ac:dyDescent="0.3">
      <c r="A27" s="329"/>
      <c r="B27" s="336" t="s">
        <v>441</v>
      </c>
      <c r="C27" s="336"/>
      <c r="D27" s="352" t="s">
        <v>118</v>
      </c>
      <c r="E27" s="278">
        <v>0.03</v>
      </c>
      <c r="F27" s="697"/>
      <c r="G27" s="697"/>
      <c r="H27" s="697"/>
      <c r="I27" s="697"/>
      <c r="J27" s="697"/>
      <c r="K27" s="697"/>
      <c r="L27" s="697"/>
      <c r="M27" s="697"/>
      <c r="N27" s="697"/>
      <c r="O27" s="697"/>
    </row>
    <row r="28" spans="1:15" x14ac:dyDescent="0.3">
      <c r="A28" s="329"/>
      <c r="B28" s="336" t="s">
        <v>526</v>
      </c>
      <c r="C28" s="336"/>
      <c r="D28" s="352" t="s">
        <v>118</v>
      </c>
      <c r="E28" s="278">
        <v>0.04</v>
      </c>
      <c r="F28" s="697"/>
      <c r="G28" s="697"/>
      <c r="H28" s="697"/>
      <c r="I28" s="697"/>
      <c r="J28" s="697"/>
      <c r="K28" s="697"/>
      <c r="L28" s="697"/>
      <c r="M28" s="697"/>
      <c r="N28" s="697"/>
      <c r="O28" s="697"/>
    </row>
    <row r="29" spans="1:15" ht="9.9499999999999993" customHeight="1" x14ac:dyDescent="0.3">
      <c r="A29" s="329"/>
      <c r="B29" s="326"/>
      <c r="C29" s="333"/>
      <c r="D29" s="334"/>
      <c r="E29" s="333"/>
      <c r="F29" s="687"/>
      <c r="G29" s="687"/>
      <c r="H29" s="687"/>
      <c r="I29" s="687"/>
      <c r="J29" s="687"/>
      <c r="K29" s="687"/>
      <c r="L29" s="687"/>
      <c r="M29" s="687"/>
      <c r="N29" s="687"/>
      <c r="O29" s="687"/>
    </row>
    <row r="30" spans="1:15" x14ac:dyDescent="0.3">
      <c r="A30" s="329"/>
      <c r="B30" s="289" t="s">
        <v>452</v>
      </c>
      <c r="C30" s="336"/>
      <c r="D30" s="281"/>
      <c r="E30" s="314"/>
      <c r="F30" s="697"/>
      <c r="G30" s="697"/>
      <c r="H30" s="697"/>
      <c r="I30" s="697"/>
      <c r="J30" s="697"/>
      <c r="K30" s="697"/>
      <c r="L30" s="697"/>
      <c r="M30" s="697"/>
      <c r="N30" s="697"/>
      <c r="O30" s="697"/>
    </row>
    <row r="31" spans="1:15" ht="9.9499999999999993" customHeight="1" x14ac:dyDescent="0.3">
      <c r="A31" s="302"/>
      <c r="B31" s="336"/>
      <c r="C31" s="336"/>
      <c r="D31" s="281"/>
      <c r="E31" s="313"/>
      <c r="F31" s="697"/>
      <c r="G31" s="697"/>
      <c r="H31" s="697"/>
      <c r="I31" s="697"/>
      <c r="J31" s="697"/>
      <c r="K31" s="697"/>
      <c r="L31" s="697"/>
      <c r="M31" s="697"/>
      <c r="N31" s="697"/>
      <c r="O31" s="697"/>
    </row>
    <row r="32" spans="1:15" x14ac:dyDescent="0.3">
      <c r="A32" s="329"/>
      <c r="B32" s="339" t="s">
        <v>184</v>
      </c>
      <c r="C32" s="339"/>
      <c r="D32" s="354" t="s">
        <v>111</v>
      </c>
      <c r="E32" s="279">
        <v>15</v>
      </c>
      <c r="F32" s="801"/>
      <c r="G32" s="801"/>
      <c r="H32" s="801"/>
      <c r="I32" s="801"/>
      <c r="J32" s="801"/>
      <c r="K32" s="801"/>
      <c r="L32" s="801"/>
      <c r="M32" s="801"/>
      <c r="N32" s="801"/>
      <c r="O32" s="801"/>
    </row>
    <row r="33" spans="1:15" ht="6.75" customHeight="1" x14ac:dyDescent="0.3">
      <c r="A33" s="336"/>
      <c r="B33" s="339"/>
      <c r="C33" s="339"/>
      <c r="D33" s="354"/>
      <c r="E33" s="340"/>
      <c r="F33" s="340"/>
      <c r="G33" s="340"/>
      <c r="H33" s="340"/>
      <c r="I33" s="340"/>
      <c r="J33" s="340"/>
      <c r="K33" s="340"/>
      <c r="L33" s="340"/>
      <c r="M33" s="340"/>
      <c r="N33" s="340"/>
      <c r="O33" s="340"/>
    </row>
    <row r="34" spans="1:15" ht="15.75" customHeight="1" x14ac:dyDescent="0.3">
      <c r="A34" s="318"/>
      <c r="B34" s="339"/>
      <c r="C34" s="339"/>
      <c r="D34" s="354"/>
      <c r="E34" s="316">
        <v>2018</v>
      </c>
      <c r="F34" s="316">
        <v>2019</v>
      </c>
      <c r="G34" s="316">
        <v>2020</v>
      </c>
      <c r="H34" s="316">
        <v>2021</v>
      </c>
      <c r="I34" s="316">
        <v>2022</v>
      </c>
      <c r="J34" s="316">
        <v>2023</v>
      </c>
      <c r="K34" s="316">
        <v>2024</v>
      </c>
      <c r="L34" s="316">
        <v>2025</v>
      </c>
      <c r="M34" s="316">
        <v>2026</v>
      </c>
      <c r="N34" s="316">
        <v>2027</v>
      </c>
      <c r="O34" s="316">
        <v>2028</v>
      </c>
    </row>
    <row r="35" spans="1:15" x14ac:dyDescent="0.3">
      <c r="A35" s="302"/>
      <c r="B35" s="339" t="s">
        <v>391</v>
      </c>
      <c r="C35" s="339"/>
      <c r="D35" s="354" t="s">
        <v>115</v>
      </c>
      <c r="E35" s="280">
        <v>61.797684208868034</v>
      </c>
      <c r="F35" s="280">
        <v>60.618313866332976</v>
      </c>
      <c r="G35" s="280">
        <v>59.461451072788755</v>
      </c>
      <c r="H35" s="280">
        <v>58.326666285670747</v>
      </c>
      <c r="I35" s="280">
        <v>57.213538159966838</v>
      </c>
      <c r="J35" s="280">
        <v>56.121653391772242</v>
      </c>
      <c r="K35" s="280">
        <v>55.050606564829977</v>
      </c>
      <c r="L35" s="280">
        <v>54</v>
      </c>
      <c r="M35" s="280">
        <v>52.969443607601171</v>
      </c>
      <c r="N35" s="280">
        <v>51.958554742571124</v>
      </c>
      <c r="O35" s="280">
        <v>50.966958062390361</v>
      </c>
    </row>
    <row r="36" spans="1:15" x14ac:dyDescent="0.3">
      <c r="A36" s="302"/>
      <c r="B36" s="339" t="s">
        <v>392</v>
      </c>
      <c r="C36" s="339"/>
      <c r="D36" s="354" t="s">
        <v>115</v>
      </c>
      <c r="E36" s="280">
        <v>59.937426139184467</v>
      </c>
      <c r="F36" s="280">
        <v>58.893361511314644</v>
      </c>
      <c r="G36" s="280">
        <v>57.867483699552636</v>
      </c>
      <c r="H36" s="280">
        <v>56.859475903317986</v>
      </c>
      <c r="I36" s="280">
        <v>55.869026840456733</v>
      </c>
      <c r="J36" s="280">
        <v>54.895830651114593</v>
      </c>
      <c r="K36" s="280">
        <v>53.939586803284584</v>
      </c>
      <c r="L36" s="280">
        <v>53</v>
      </c>
      <c r="M36" s="280">
        <v>52.076780088143884</v>
      </c>
      <c r="N36" s="280">
        <v>51.169641968847159</v>
      </c>
      <c r="O36" s="280">
        <v>50.278305509447385</v>
      </c>
    </row>
    <row r="37" spans="1:15" x14ac:dyDescent="0.3">
      <c r="A37" s="302"/>
      <c r="B37" s="339" t="s">
        <v>393</v>
      </c>
      <c r="C37" s="339"/>
      <c r="D37" s="354" t="s">
        <v>115</v>
      </c>
      <c r="E37" s="280">
        <v>57.213683914575952</v>
      </c>
      <c r="F37" s="280">
        <v>56.438028053051845</v>
      </c>
      <c r="G37" s="280">
        <v>55.672887892918602</v>
      </c>
      <c r="H37" s="280">
        <v>54.91812087098392</v>
      </c>
      <c r="I37" s="280">
        <v>54.173586356809494</v>
      </c>
      <c r="J37" s="280">
        <v>53.439145626508321</v>
      </c>
      <c r="K37" s="280">
        <v>52.714661836897257</v>
      </c>
      <c r="L37" s="280">
        <v>52</v>
      </c>
      <c r="M37" s="280">
        <v>51.295026957895686</v>
      </c>
      <c r="N37" s="280">
        <v>50.599611357908557</v>
      </c>
      <c r="O37" s="280">
        <v>49.913623628133927</v>
      </c>
    </row>
    <row r="38" spans="1:15" x14ac:dyDescent="0.3">
      <c r="A38" s="336"/>
      <c r="B38" s="326"/>
      <c r="C38" s="333"/>
      <c r="D38" s="353"/>
      <c r="E38" s="333"/>
      <c r="F38" s="687"/>
      <c r="G38" s="687"/>
      <c r="H38" s="687"/>
      <c r="I38" s="687"/>
      <c r="J38" s="687"/>
      <c r="K38" s="687"/>
      <c r="L38" s="687"/>
      <c r="M38" s="687"/>
      <c r="N38" s="687"/>
      <c r="O38" s="687"/>
    </row>
    <row r="39" spans="1:15" x14ac:dyDescent="0.3">
      <c r="A39" s="302"/>
      <c r="B39" s="341" t="s">
        <v>394</v>
      </c>
      <c r="C39" s="333"/>
      <c r="D39" s="354" t="s">
        <v>115</v>
      </c>
      <c r="E39" s="317">
        <v>1.7</v>
      </c>
      <c r="F39" s="687"/>
      <c r="G39" s="687"/>
      <c r="H39" s="687"/>
      <c r="I39" s="687"/>
      <c r="J39" s="687"/>
      <c r="K39" s="687"/>
      <c r="L39" s="687"/>
      <c r="M39" s="687"/>
      <c r="N39" s="687"/>
      <c r="O39" s="687"/>
    </row>
    <row r="40" spans="1:15" x14ac:dyDescent="0.3">
      <c r="A40" s="336"/>
      <c r="B40" s="342"/>
      <c r="C40" s="336"/>
      <c r="D40" s="281"/>
      <c r="E40" s="313"/>
      <c r="F40" s="697"/>
      <c r="G40" s="697"/>
      <c r="H40" s="697"/>
      <c r="I40" s="697"/>
      <c r="J40" s="697"/>
      <c r="K40" s="697"/>
      <c r="L40" s="697"/>
      <c r="M40" s="697"/>
      <c r="N40" s="697"/>
      <c r="O40" s="697"/>
    </row>
    <row r="41" spans="1:15" x14ac:dyDescent="0.3">
      <c r="A41" s="336"/>
      <c r="B41" s="330" t="s">
        <v>453</v>
      </c>
      <c r="C41" s="331"/>
      <c r="D41" s="332"/>
      <c r="E41" s="316">
        <v>2018</v>
      </c>
      <c r="F41" s="316">
        <v>2019</v>
      </c>
      <c r="G41" s="316">
        <v>2020</v>
      </c>
      <c r="H41" s="316">
        <v>2021</v>
      </c>
      <c r="I41" s="316">
        <v>2022</v>
      </c>
      <c r="J41" s="316">
        <v>2023</v>
      </c>
      <c r="K41" s="316">
        <v>2024</v>
      </c>
      <c r="L41" s="316">
        <v>2025</v>
      </c>
      <c r="M41" s="316">
        <v>2026</v>
      </c>
      <c r="N41" s="316">
        <v>2027</v>
      </c>
      <c r="O41" s="316">
        <v>2028</v>
      </c>
    </row>
    <row r="42" spans="1:15" x14ac:dyDescent="0.3">
      <c r="A42" s="336"/>
      <c r="D42" s="685"/>
      <c r="E42" s="756"/>
      <c r="F42" s="756"/>
      <c r="G42" s="756"/>
      <c r="H42" s="756"/>
      <c r="I42" s="756"/>
      <c r="J42" s="756"/>
      <c r="K42" s="756"/>
      <c r="L42" s="756"/>
      <c r="M42" s="756"/>
      <c r="N42" s="756"/>
      <c r="O42" s="756"/>
    </row>
    <row r="43" spans="1:15" ht="16.5" customHeight="1" x14ac:dyDescent="0.3">
      <c r="A43" s="336"/>
      <c r="B43" s="906" t="str">
        <f>'Basic input'!C60&amp;" "&amp;'Basic input'!D60</f>
        <v>Type A: 0.25 MW - ~max. kg H2 per day:  100</v>
      </c>
      <c r="C43" s="281" t="s">
        <v>205</v>
      </c>
      <c r="D43" s="355" t="s">
        <v>36</v>
      </c>
      <c r="E43" s="357">
        <v>381697</v>
      </c>
      <c r="F43" s="357">
        <v>364232</v>
      </c>
      <c r="G43" s="357">
        <v>347566</v>
      </c>
      <c r="H43" s="357">
        <v>331662</v>
      </c>
      <c r="I43" s="357">
        <v>316487</v>
      </c>
      <c r="J43" s="357">
        <v>302005</v>
      </c>
      <c r="K43" s="357">
        <v>288186</v>
      </c>
      <c r="L43" s="357">
        <v>275000</v>
      </c>
      <c r="M43" s="357">
        <v>262417</v>
      </c>
      <c r="N43" s="357">
        <v>250410</v>
      </c>
      <c r="O43" s="357">
        <v>238952</v>
      </c>
    </row>
    <row r="44" spans="1:15" ht="16.5" customHeight="1" x14ac:dyDescent="0.3">
      <c r="A44" s="336"/>
      <c r="B44" s="906"/>
      <c r="C44" s="281" t="s">
        <v>61</v>
      </c>
      <c r="D44" s="355" t="s">
        <v>36</v>
      </c>
      <c r="E44" s="673"/>
      <c r="F44" s="673"/>
      <c r="G44" s="673"/>
      <c r="H44" s="673"/>
      <c r="I44" s="673"/>
      <c r="J44" s="673"/>
      <c r="K44" s="673"/>
      <c r="L44" s="673"/>
      <c r="M44" s="673"/>
      <c r="N44" s="673"/>
      <c r="O44" s="673"/>
    </row>
    <row r="45" spans="1:15" ht="16.5" customHeight="1" x14ac:dyDescent="0.3">
      <c r="A45" s="336"/>
      <c r="B45" s="906"/>
      <c r="C45" s="281"/>
      <c r="D45" s="355"/>
      <c r="E45" s="357"/>
      <c r="F45" s="357"/>
      <c r="G45" s="357"/>
      <c r="H45" s="357"/>
      <c r="I45" s="357"/>
      <c r="J45" s="357"/>
      <c r="K45" s="357"/>
      <c r="L45" s="357"/>
      <c r="M45" s="357"/>
      <c r="N45" s="357"/>
      <c r="O45" s="357"/>
    </row>
    <row r="46" spans="1:15" ht="16.5" customHeight="1" x14ac:dyDescent="0.3">
      <c r="A46" s="336"/>
      <c r="B46" s="906"/>
      <c r="C46" s="281" t="s">
        <v>206</v>
      </c>
      <c r="D46" s="355" t="s">
        <v>36</v>
      </c>
      <c r="E46" s="357">
        <v>87510</v>
      </c>
      <c r="F46" s="357">
        <v>87510</v>
      </c>
      <c r="G46" s="357">
        <v>87510</v>
      </c>
      <c r="H46" s="357">
        <v>87510</v>
      </c>
      <c r="I46" s="357">
        <v>87510</v>
      </c>
      <c r="J46" s="357">
        <v>87510</v>
      </c>
      <c r="K46" s="357">
        <v>87510</v>
      </c>
      <c r="L46" s="357">
        <v>77068</v>
      </c>
      <c r="M46" s="357">
        <v>77068</v>
      </c>
      <c r="N46" s="357">
        <v>77068</v>
      </c>
      <c r="O46" s="357">
        <v>77068</v>
      </c>
    </row>
    <row r="47" spans="1:15" ht="16.5" customHeight="1" x14ac:dyDescent="0.3">
      <c r="A47" s="336"/>
      <c r="B47" s="906"/>
      <c r="C47" s="281" t="s">
        <v>61</v>
      </c>
      <c r="D47" s="355" t="s">
        <v>36</v>
      </c>
      <c r="E47" s="673"/>
      <c r="F47" s="673"/>
      <c r="G47" s="673"/>
      <c r="H47" s="673"/>
      <c r="I47" s="673"/>
      <c r="J47" s="673"/>
      <c r="K47" s="673"/>
      <c r="L47" s="673"/>
      <c r="M47" s="673"/>
      <c r="N47" s="673"/>
      <c r="O47" s="673"/>
    </row>
    <row r="48" spans="1:15" x14ac:dyDescent="0.3">
      <c r="A48" s="336"/>
      <c r="B48" s="302"/>
      <c r="C48" s="282" t="s">
        <v>455</v>
      </c>
      <c r="D48" s="356"/>
      <c r="E48" s="658"/>
      <c r="F48" s="658"/>
      <c r="G48" s="658"/>
      <c r="H48" s="658"/>
      <c r="I48" s="658"/>
      <c r="J48" s="658"/>
      <c r="K48" s="658"/>
      <c r="L48" s="658"/>
      <c r="M48" s="658"/>
      <c r="N48" s="658"/>
      <c r="O48" s="658"/>
    </row>
    <row r="49" spans="1:15" x14ac:dyDescent="0.3">
      <c r="A49" s="336"/>
      <c r="B49" s="906" t="str">
        <f>'Basic input'!C61&amp;" "&amp;'Basic input'!D61</f>
        <v>Type B: 0.5 MW - ~max. kg H2 per day:  200</v>
      </c>
      <c r="C49" s="281" t="s">
        <v>205</v>
      </c>
      <c r="D49" s="355" t="s">
        <v>36</v>
      </c>
      <c r="E49" s="357">
        <v>738174</v>
      </c>
      <c r="F49" s="357">
        <v>703098</v>
      </c>
      <c r="G49" s="357">
        <v>669689</v>
      </c>
      <c r="H49" s="357">
        <v>637868</v>
      </c>
      <c r="I49" s="357">
        <v>607558</v>
      </c>
      <c r="J49" s="357">
        <v>578689</v>
      </c>
      <c r="K49" s="357">
        <v>551191</v>
      </c>
      <c r="L49" s="357">
        <v>525000</v>
      </c>
      <c r="M49" s="357">
        <v>500054</v>
      </c>
      <c r="N49" s="357">
        <v>476292</v>
      </c>
      <c r="O49" s="357">
        <v>453660</v>
      </c>
    </row>
    <row r="50" spans="1:15" x14ac:dyDescent="0.3">
      <c r="A50" s="336"/>
      <c r="B50" s="906"/>
      <c r="C50" s="281" t="s">
        <v>61</v>
      </c>
      <c r="D50" s="355" t="s">
        <v>36</v>
      </c>
      <c r="E50" s="673"/>
      <c r="F50" s="673"/>
      <c r="G50" s="673"/>
      <c r="H50" s="673"/>
      <c r="I50" s="673"/>
      <c r="J50" s="673"/>
      <c r="K50" s="673"/>
      <c r="L50" s="673"/>
      <c r="M50" s="673"/>
      <c r="N50" s="673"/>
      <c r="O50" s="673"/>
    </row>
    <row r="51" spans="1:15" x14ac:dyDescent="0.3">
      <c r="A51" s="336"/>
      <c r="B51" s="906"/>
      <c r="C51" s="281"/>
      <c r="D51" s="355"/>
      <c r="E51" s="357"/>
      <c r="F51" s="357"/>
      <c r="G51" s="357"/>
      <c r="H51" s="357"/>
      <c r="I51" s="357"/>
      <c r="J51" s="357"/>
      <c r="K51" s="357"/>
      <c r="L51" s="357"/>
      <c r="M51" s="357"/>
      <c r="N51" s="357"/>
      <c r="O51" s="357"/>
    </row>
    <row r="52" spans="1:15" x14ac:dyDescent="0.3">
      <c r="A52" s="336"/>
      <c r="B52" s="906"/>
      <c r="C52" s="281" t="s">
        <v>206</v>
      </c>
      <c r="D52" s="355" t="s">
        <v>36</v>
      </c>
      <c r="E52" s="357">
        <v>138274</v>
      </c>
      <c r="F52" s="357">
        <v>138274</v>
      </c>
      <c r="G52" s="357">
        <v>138274</v>
      </c>
      <c r="H52" s="357">
        <v>138274</v>
      </c>
      <c r="I52" s="357">
        <v>138274</v>
      </c>
      <c r="J52" s="357">
        <v>138274</v>
      </c>
      <c r="K52" s="357">
        <v>138274</v>
      </c>
      <c r="L52" s="357">
        <v>121774</v>
      </c>
      <c r="M52" s="357">
        <v>121774</v>
      </c>
      <c r="N52" s="357">
        <v>121774</v>
      </c>
      <c r="O52" s="357">
        <v>121774</v>
      </c>
    </row>
    <row r="53" spans="1:15" x14ac:dyDescent="0.3">
      <c r="A53" s="336"/>
      <c r="B53" s="906"/>
      <c r="C53" s="281" t="s">
        <v>61</v>
      </c>
      <c r="D53" s="355" t="s">
        <v>36</v>
      </c>
      <c r="E53" s="673"/>
      <c r="F53" s="673"/>
      <c r="G53" s="673"/>
      <c r="H53" s="673"/>
      <c r="I53" s="673"/>
      <c r="J53" s="673"/>
      <c r="K53" s="673"/>
      <c r="L53" s="673"/>
      <c r="M53" s="673"/>
      <c r="N53" s="673"/>
      <c r="O53" s="673"/>
    </row>
    <row r="54" spans="1:15" x14ac:dyDescent="0.3">
      <c r="A54" s="302"/>
      <c r="B54" s="302"/>
      <c r="C54" s="282" t="s">
        <v>455</v>
      </c>
      <c r="D54" s="356"/>
      <c r="E54" s="658"/>
      <c r="F54" s="658"/>
      <c r="G54" s="658"/>
      <c r="H54" s="658"/>
      <c r="I54" s="658"/>
      <c r="J54" s="658"/>
      <c r="K54" s="658"/>
      <c r="L54" s="658"/>
      <c r="M54" s="658"/>
      <c r="N54" s="658"/>
      <c r="O54" s="658"/>
    </row>
    <row r="55" spans="1:15" x14ac:dyDescent="0.3">
      <c r="A55" s="302"/>
      <c r="B55" s="906" t="str">
        <f>'Basic input'!C62&amp;" "&amp;'Basic input'!D62</f>
        <v>Type C: 1 MW - ~max. kg H2 per day:  400</v>
      </c>
      <c r="C55" s="281" t="s">
        <v>205</v>
      </c>
      <c r="D55" s="355" t="s">
        <v>36</v>
      </c>
      <c r="E55" s="357">
        <v>1425870</v>
      </c>
      <c r="F55" s="357">
        <v>1355403</v>
      </c>
      <c r="G55" s="357">
        <v>1288419</v>
      </c>
      <c r="H55" s="357">
        <v>1224745</v>
      </c>
      <c r="I55" s="357">
        <v>1164218</v>
      </c>
      <c r="J55" s="357">
        <v>1106682</v>
      </c>
      <c r="K55" s="357">
        <v>1051990</v>
      </c>
      <c r="L55" s="357">
        <v>1000000</v>
      </c>
      <c r="M55" s="357">
        <v>950580</v>
      </c>
      <c r="N55" s="357">
        <v>903602</v>
      </c>
      <c r="O55" s="357">
        <v>858946</v>
      </c>
    </row>
    <row r="56" spans="1:15" x14ac:dyDescent="0.3">
      <c r="A56" s="302"/>
      <c r="B56" s="906"/>
      <c r="C56" s="281" t="s">
        <v>61</v>
      </c>
      <c r="D56" s="355" t="s">
        <v>36</v>
      </c>
      <c r="E56" s="673"/>
      <c r="F56" s="673"/>
      <c r="G56" s="673"/>
      <c r="H56" s="673"/>
      <c r="I56" s="673"/>
      <c r="J56" s="673"/>
      <c r="K56" s="673"/>
      <c r="L56" s="673"/>
      <c r="M56" s="673"/>
      <c r="N56" s="673"/>
      <c r="O56" s="673"/>
    </row>
    <row r="57" spans="1:15" x14ac:dyDescent="0.3">
      <c r="A57" s="302"/>
      <c r="B57" s="906"/>
      <c r="C57" s="281"/>
      <c r="D57" s="355"/>
      <c r="E57" s="357"/>
      <c r="F57" s="357"/>
      <c r="G57" s="357"/>
      <c r="H57" s="357"/>
      <c r="I57" s="357"/>
      <c r="J57" s="357"/>
      <c r="K57" s="357"/>
      <c r="L57" s="357"/>
      <c r="M57" s="357"/>
      <c r="N57" s="357"/>
      <c r="O57" s="357"/>
    </row>
    <row r="58" spans="1:15" x14ac:dyDescent="0.3">
      <c r="A58" s="302"/>
      <c r="B58" s="906"/>
      <c r="C58" s="281" t="s">
        <v>206</v>
      </c>
      <c r="D58" s="355" t="s">
        <v>36</v>
      </c>
      <c r="E58" s="357">
        <v>218484</v>
      </c>
      <c r="F58" s="357">
        <v>218484</v>
      </c>
      <c r="G58" s="357">
        <v>218484</v>
      </c>
      <c r="H58" s="357">
        <v>218484</v>
      </c>
      <c r="I58" s="357">
        <v>218484</v>
      </c>
      <c r="J58" s="357">
        <v>218484</v>
      </c>
      <c r="K58" s="357">
        <v>218484</v>
      </c>
      <c r="L58" s="357">
        <v>192413</v>
      </c>
      <c r="M58" s="357">
        <v>192413</v>
      </c>
      <c r="N58" s="357">
        <v>192413</v>
      </c>
      <c r="O58" s="357">
        <v>192413</v>
      </c>
    </row>
    <row r="59" spans="1:15" x14ac:dyDescent="0.3">
      <c r="A59" s="302"/>
      <c r="B59" s="906"/>
      <c r="C59" s="281" t="s">
        <v>61</v>
      </c>
      <c r="D59" s="355" t="s">
        <v>36</v>
      </c>
      <c r="E59" s="673"/>
      <c r="F59" s="673"/>
      <c r="G59" s="673"/>
      <c r="H59" s="673"/>
      <c r="I59" s="673"/>
      <c r="J59" s="673"/>
      <c r="K59" s="673"/>
      <c r="L59" s="673"/>
      <c r="M59" s="673"/>
      <c r="N59" s="673"/>
      <c r="O59" s="673"/>
    </row>
    <row r="60" spans="1:15" x14ac:dyDescent="0.3">
      <c r="A60" s="302"/>
      <c r="B60" s="302"/>
      <c r="C60" s="282" t="s">
        <v>455</v>
      </c>
      <c r="D60" s="356"/>
      <c r="E60" s="658"/>
      <c r="F60" s="658"/>
      <c r="G60" s="658"/>
      <c r="H60" s="658"/>
      <c r="I60" s="658"/>
      <c r="J60" s="658"/>
      <c r="K60" s="658"/>
      <c r="L60" s="658"/>
      <c r="M60" s="658"/>
      <c r="N60" s="658"/>
      <c r="O60" s="658"/>
    </row>
    <row r="61" spans="1:15" x14ac:dyDescent="0.3">
      <c r="A61" s="302"/>
      <c r="B61" s="906" t="str">
        <f>'Basic input'!C63&amp;" "&amp;'Basic input'!D63</f>
        <v>Type D: 1.5 MW - ~max. kg H2 per day:  600</v>
      </c>
      <c r="C61" s="281" t="s">
        <v>205</v>
      </c>
      <c r="D61" s="355" t="s">
        <v>36</v>
      </c>
      <c r="E61" s="357">
        <v>2104270</v>
      </c>
      <c r="F61" s="357">
        <v>2001334</v>
      </c>
      <c r="G61" s="357">
        <v>1903433</v>
      </c>
      <c r="H61" s="357">
        <v>1810322</v>
      </c>
      <c r="I61" s="357">
        <v>1721765</v>
      </c>
      <c r="J61" s="357">
        <v>1637541</v>
      </c>
      <c r="K61" s="357">
        <v>1557436</v>
      </c>
      <c r="L61" s="357">
        <v>1481250</v>
      </c>
      <c r="M61" s="357">
        <v>1408791</v>
      </c>
      <c r="N61" s="357">
        <v>1339876</v>
      </c>
      <c r="O61" s="357">
        <v>1274333</v>
      </c>
    </row>
    <row r="62" spans="1:15" x14ac:dyDescent="0.3">
      <c r="A62" s="302"/>
      <c r="B62" s="906"/>
      <c r="C62" s="281" t="s">
        <v>61</v>
      </c>
      <c r="D62" s="355" t="s">
        <v>36</v>
      </c>
      <c r="E62" s="673"/>
      <c r="F62" s="673"/>
      <c r="G62" s="673"/>
      <c r="H62" s="673"/>
      <c r="I62" s="673"/>
      <c r="J62" s="673"/>
      <c r="K62" s="673"/>
      <c r="L62" s="673"/>
      <c r="M62" s="673"/>
      <c r="N62" s="673"/>
      <c r="O62" s="673"/>
    </row>
    <row r="63" spans="1:15" x14ac:dyDescent="0.3">
      <c r="A63" s="302"/>
      <c r="B63" s="906"/>
      <c r="C63" s="281"/>
      <c r="D63" s="355"/>
      <c r="E63" s="357"/>
      <c r="F63" s="357"/>
      <c r="G63" s="357"/>
      <c r="H63" s="357"/>
      <c r="I63" s="357"/>
      <c r="J63" s="357"/>
      <c r="K63" s="357"/>
      <c r="L63" s="357"/>
      <c r="M63" s="357"/>
      <c r="N63" s="357"/>
      <c r="O63" s="357"/>
    </row>
    <row r="64" spans="1:15" x14ac:dyDescent="0.3">
      <c r="A64" s="302"/>
      <c r="B64" s="906"/>
      <c r="C64" s="281" t="s">
        <v>206</v>
      </c>
      <c r="D64" s="355" t="s">
        <v>36</v>
      </c>
      <c r="E64" s="357">
        <v>253151</v>
      </c>
      <c r="F64" s="357">
        <v>253151</v>
      </c>
      <c r="G64" s="357">
        <v>253151</v>
      </c>
      <c r="H64" s="357">
        <v>253151</v>
      </c>
      <c r="I64" s="357">
        <v>253151</v>
      </c>
      <c r="J64" s="357">
        <v>253151</v>
      </c>
      <c r="K64" s="357">
        <v>253151</v>
      </c>
      <c r="L64" s="357">
        <v>222943</v>
      </c>
      <c r="M64" s="357">
        <v>222943</v>
      </c>
      <c r="N64" s="357">
        <v>222943</v>
      </c>
      <c r="O64" s="357">
        <v>222943</v>
      </c>
    </row>
    <row r="65" spans="1:15" x14ac:dyDescent="0.3">
      <c r="A65" s="302"/>
      <c r="B65" s="906"/>
      <c r="C65" s="281" t="s">
        <v>61</v>
      </c>
      <c r="D65" s="355" t="s">
        <v>36</v>
      </c>
      <c r="E65" s="673"/>
      <c r="F65" s="673"/>
      <c r="G65" s="673"/>
      <c r="H65" s="673"/>
      <c r="I65" s="673"/>
      <c r="J65" s="673"/>
      <c r="K65" s="673"/>
      <c r="L65" s="673"/>
      <c r="M65" s="673"/>
      <c r="N65" s="673"/>
      <c r="O65" s="673"/>
    </row>
    <row r="66" spans="1:15" x14ac:dyDescent="0.3">
      <c r="A66" s="302"/>
      <c r="B66" s="302"/>
      <c r="C66" s="282" t="s">
        <v>455</v>
      </c>
      <c r="D66" s="356"/>
      <c r="E66" s="658"/>
      <c r="F66" s="658"/>
      <c r="G66" s="658"/>
      <c r="H66" s="658"/>
      <c r="I66" s="658"/>
      <c r="J66" s="658"/>
      <c r="K66" s="658"/>
      <c r="L66" s="658"/>
      <c r="M66" s="658"/>
      <c r="N66" s="658"/>
      <c r="O66" s="658"/>
    </row>
    <row r="67" spans="1:15" x14ac:dyDescent="0.3">
      <c r="A67" s="302"/>
      <c r="B67" s="906" t="str">
        <f>'Basic input'!C64&amp;" "&amp;'Basic input'!D64</f>
        <v>Type E: 2.5 MW  - ~max. kg H2 per day:  1000</v>
      </c>
      <c r="C67" s="281" t="s">
        <v>205</v>
      </c>
      <c r="D67" s="355" t="s">
        <v>36</v>
      </c>
      <c r="E67" s="357">
        <v>3391979</v>
      </c>
      <c r="F67" s="357">
        <v>3229619</v>
      </c>
      <c r="G67" s="357">
        <v>3075032</v>
      </c>
      <c r="H67" s="357">
        <v>2927843</v>
      </c>
      <c r="I67" s="357">
        <v>2787700</v>
      </c>
      <c r="J67" s="357">
        <v>2654265</v>
      </c>
      <c r="K67" s="357">
        <v>2527217</v>
      </c>
      <c r="L67" s="357">
        <v>2406250</v>
      </c>
      <c r="M67" s="357">
        <v>2291073</v>
      </c>
      <c r="N67" s="357">
        <v>2181410</v>
      </c>
      <c r="O67" s="357">
        <v>2076995</v>
      </c>
    </row>
    <row r="68" spans="1:15" x14ac:dyDescent="0.3">
      <c r="A68" s="302"/>
      <c r="B68" s="906"/>
      <c r="C68" s="281" t="s">
        <v>61</v>
      </c>
      <c r="D68" s="355" t="s">
        <v>36</v>
      </c>
      <c r="E68" s="673"/>
      <c r="F68" s="673"/>
      <c r="G68" s="673"/>
      <c r="H68" s="673"/>
      <c r="I68" s="673"/>
      <c r="J68" s="673"/>
      <c r="K68" s="673"/>
      <c r="L68" s="673"/>
      <c r="M68" s="673"/>
      <c r="N68" s="673"/>
      <c r="O68" s="673"/>
    </row>
    <row r="69" spans="1:15" x14ac:dyDescent="0.3">
      <c r="A69" s="302"/>
      <c r="B69" s="906"/>
      <c r="C69" s="281"/>
      <c r="D69" s="355"/>
      <c r="E69" s="357"/>
      <c r="F69" s="357"/>
      <c r="G69" s="357"/>
      <c r="H69" s="357"/>
      <c r="I69" s="357"/>
      <c r="J69" s="357"/>
      <c r="K69" s="357"/>
      <c r="L69" s="357"/>
      <c r="M69" s="357"/>
      <c r="N69" s="357"/>
      <c r="O69" s="357"/>
    </row>
    <row r="70" spans="1:15" x14ac:dyDescent="0.3">
      <c r="A70" s="302"/>
      <c r="B70" s="906"/>
      <c r="C70" s="281" t="s">
        <v>206</v>
      </c>
      <c r="D70" s="355" t="s">
        <v>36</v>
      </c>
      <c r="E70" s="357">
        <v>400000</v>
      </c>
      <c r="F70" s="357">
        <v>400000</v>
      </c>
      <c r="G70" s="357">
        <v>400000</v>
      </c>
      <c r="H70" s="357">
        <v>400000</v>
      </c>
      <c r="I70" s="357">
        <v>400000</v>
      </c>
      <c r="J70" s="357">
        <v>400000</v>
      </c>
      <c r="K70" s="357">
        <v>400000</v>
      </c>
      <c r="L70" s="357">
        <v>352269</v>
      </c>
      <c r="M70" s="357">
        <v>352269</v>
      </c>
      <c r="N70" s="357">
        <v>352269</v>
      </c>
      <c r="O70" s="357">
        <v>352269</v>
      </c>
    </row>
    <row r="71" spans="1:15" x14ac:dyDescent="0.3">
      <c r="A71" s="302"/>
      <c r="B71" s="906"/>
      <c r="C71" s="281" t="s">
        <v>61</v>
      </c>
      <c r="D71" s="355" t="s">
        <v>36</v>
      </c>
      <c r="E71" s="673"/>
      <c r="F71" s="673"/>
      <c r="G71" s="673"/>
      <c r="H71" s="673"/>
      <c r="I71" s="673"/>
      <c r="J71" s="673"/>
      <c r="K71" s="673"/>
      <c r="L71" s="673"/>
      <c r="M71" s="673"/>
      <c r="N71" s="673"/>
      <c r="O71" s="673"/>
    </row>
    <row r="72" spans="1:15" x14ac:dyDescent="0.3">
      <c r="A72" s="302"/>
      <c r="B72" s="302"/>
      <c r="C72" s="282" t="s">
        <v>455</v>
      </c>
      <c r="D72" s="356"/>
      <c r="E72" s="658"/>
      <c r="F72" s="658"/>
      <c r="G72" s="658"/>
      <c r="H72" s="658"/>
      <c r="I72" s="658"/>
      <c r="J72" s="658"/>
      <c r="K72" s="658"/>
      <c r="L72" s="658"/>
      <c r="M72" s="658"/>
      <c r="N72" s="658"/>
      <c r="O72" s="658"/>
    </row>
    <row r="73" spans="1:15" x14ac:dyDescent="0.3">
      <c r="A73" s="302"/>
      <c r="B73" s="906" t="str">
        <f>'Basic input'!C65&amp;" "&amp;'Basic input'!D65</f>
        <v>Type F: 4 MW  - ~max. kg H2 per day:  1600</v>
      </c>
      <c r="C73" s="281" t="s">
        <v>205</v>
      </c>
      <c r="D73" s="355" t="s">
        <v>36</v>
      </c>
      <c r="E73" s="357">
        <v>5150742</v>
      </c>
      <c r="F73" s="357">
        <v>4912989</v>
      </c>
      <c r="G73" s="357">
        <v>4686210</v>
      </c>
      <c r="H73" s="357">
        <v>4469899</v>
      </c>
      <c r="I73" s="357">
        <v>4263573</v>
      </c>
      <c r="J73" s="357">
        <v>4066771</v>
      </c>
      <c r="K73" s="357">
        <v>3879053</v>
      </c>
      <c r="L73" s="357">
        <v>3700000</v>
      </c>
      <c r="M73" s="357">
        <v>3529212</v>
      </c>
      <c r="N73" s="357">
        <v>3366307</v>
      </c>
      <c r="O73" s="357">
        <v>3210922</v>
      </c>
    </row>
    <row r="74" spans="1:15" x14ac:dyDescent="0.3">
      <c r="A74" s="302"/>
      <c r="B74" s="906"/>
      <c r="C74" s="281" t="s">
        <v>61</v>
      </c>
      <c r="D74" s="355" t="s">
        <v>36</v>
      </c>
      <c r="E74" s="673"/>
      <c r="F74" s="673"/>
      <c r="G74" s="673"/>
      <c r="H74" s="673"/>
      <c r="I74" s="673"/>
      <c r="J74" s="673"/>
      <c r="K74" s="673"/>
      <c r="L74" s="673"/>
      <c r="M74" s="673"/>
      <c r="N74" s="673"/>
      <c r="O74" s="673"/>
    </row>
    <row r="75" spans="1:15" x14ac:dyDescent="0.3">
      <c r="A75" s="302"/>
      <c r="B75" s="906"/>
      <c r="C75" s="281"/>
      <c r="D75" s="355"/>
      <c r="E75" s="357"/>
      <c r="F75" s="357"/>
      <c r="G75" s="357"/>
      <c r="H75" s="357"/>
      <c r="I75" s="357"/>
      <c r="J75" s="357"/>
      <c r="K75" s="357"/>
      <c r="L75" s="357"/>
      <c r="M75" s="357"/>
      <c r="N75" s="357"/>
      <c r="O75" s="357"/>
    </row>
    <row r="76" spans="1:15" x14ac:dyDescent="0.3">
      <c r="A76" s="336"/>
      <c r="B76" s="906"/>
      <c r="C76" s="281" t="s">
        <v>206</v>
      </c>
      <c r="D76" s="355" t="s">
        <v>36</v>
      </c>
      <c r="E76" s="357">
        <v>522733</v>
      </c>
      <c r="F76" s="357">
        <v>522733</v>
      </c>
      <c r="G76" s="357">
        <v>522733</v>
      </c>
      <c r="H76" s="357">
        <v>522733</v>
      </c>
      <c r="I76" s="357">
        <v>522733</v>
      </c>
      <c r="J76" s="357">
        <v>522733</v>
      </c>
      <c r="K76" s="357">
        <v>522733</v>
      </c>
      <c r="L76" s="357">
        <v>460357</v>
      </c>
      <c r="M76" s="357">
        <v>460357</v>
      </c>
      <c r="N76" s="357">
        <v>460357</v>
      </c>
      <c r="O76" s="357">
        <v>460357</v>
      </c>
    </row>
    <row r="77" spans="1:15" x14ac:dyDescent="0.3">
      <c r="A77" s="329"/>
      <c r="B77" s="906"/>
      <c r="C77" s="281" t="s">
        <v>61</v>
      </c>
      <c r="D77" s="355" t="s">
        <v>36</v>
      </c>
      <c r="E77" s="673"/>
      <c r="F77" s="673"/>
      <c r="G77" s="673"/>
      <c r="H77" s="673"/>
      <c r="I77" s="673"/>
      <c r="J77" s="673"/>
      <c r="K77" s="673"/>
      <c r="L77" s="673"/>
      <c r="M77" s="673"/>
      <c r="N77" s="673"/>
      <c r="O77" s="673"/>
    </row>
    <row r="78" spans="1:15" x14ac:dyDescent="0.3">
      <c r="A78" s="336"/>
      <c r="B78" s="302"/>
      <c r="C78" s="282" t="s">
        <v>455</v>
      </c>
      <c r="D78" s="356"/>
      <c r="E78" s="658"/>
      <c r="F78" s="658"/>
      <c r="G78" s="658"/>
      <c r="H78" s="658"/>
      <c r="I78" s="658"/>
      <c r="J78" s="658"/>
      <c r="K78" s="658"/>
      <c r="L78" s="658"/>
      <c r="M78" s="658"/>
      <c r="N78" s="658"/>
      <c r="O78" s="658"/>
    </row>
    <row r="79" spans="1:15" x14ac:dyDescent="0.3">
      <c r="A79" s="302"/>
      <c r="B79" s="906" t="str">
        <f>'Basic input'!C66&amp;" "&amp;'Basic input'!D66</f>
        <v>Type G: 7.5 MW  - ~max. kg H2 per day:  3000</v>
      </c>
      <c r="C79" s="281" t="s">
        <v>205</v>
      </c>
      <c r="D79" s="355" t="s">
        <v>36</v>
      </c>
      <c r="E79" s="357">
        <v>9164921</v>
      </c>
      <c r="F79" s="357">
        <v>8725701</v>
      </c>
      <c r="G79" s="357">
        <v>8307530</v>
      </c>
      <c r="H79" s="357">
        <v>7909399</v>
      </c>
      <c r="I79" s="357">
        <v>7530348</v>
      </c>
      <c r="J79" s="357">
        <v>7169463</v>
      </c>
      <c r="K79" s="357">
        <v>6825874</v>
      </c>
      <c r="L79" s="357">
        <v>6498750</v>
      </c>
      <c r="M79" s="357">
        <v>6187303</v>
      </c>
      <c r="N79" s="357">
        <v>5890783</v>
      </c>
      <c r="O79" s="357">
        <v>5608472</v>
      </c>
    </row>
    <row r="80" spans="1:15" x14ac:dyDescent="0.3">
      <c r="A80" s="302"/>
      <c r="B80" s="906"/>
      <c r="C80" s="281" t="s">
        <v>61</v>
      </c>
      <c r="D80" s="355" t="s">
        <v>36</v>
      </c>
      <c r="E80" s="673"/>
      <c r="F80" s="673"/>
      <c r="G80" s="673"/>
      <c r="H80" s="673"/>
      <c r="I80" s="673"/>
      <c r="J80" s="673"/>
      <c r="K80" s="673"/>
      <c r="L80" s="673"/>
      <c r="M80" s="673"/>
      <c r="N80" s="673"/>
      <c r="O80" s="673"/>
    </row>
    <row r="81" spans="1:15" x14ac:dyDescent="0.3">
      <c r="A81" s="346"/>
      <c r="B81" s="906"/>
      <c r="C81" s="281"/>
      <c r="D81" s="355"/>
      <c r="E81" s="357"/>
      <c r="F81" s="357"/>
      <c r="G81" s="357"/>
      <c r="H81" s="357"/>
      <c r="I81" s="357"/>
      <c r="J81" s="357"/>
      <c r="K81" s="357"/>
      <c r="L81" s="357"/>
      <c r="M81" s="357"/>
      <c r="N81" s="357"/>
      <c r="O81" s="357"/>
    </row>
    <row r="82" spans="1:15" x14ac:dyDescent="0.3">
      <c r="A82" s="346"/>
      <c r="B82" s="906"/>
      <c r="C82" s="281" t="s">
        <v>206</v>
      </c>
      <c r="D82" s="355" t="s">
        <v>36</v>
      </c>
      <c r="E82" s="357">
        <v>732319</v>
      </c>
      <c r="F82" s="357">
        <v>732319</v>
      </c>
      <c r="G82" s="357">
        <v>732319</v>
      </c>
      <c r="H82" s="357">
        <v>732319</v>
      </c>
      <c r="I82" s="357">
        <v>732319</v>
      </c>
      <c r="J82" s="357">
        <v>732319</v>
      </c>
      <c r="K82" s="357">
        <v>732319</v>
      </c>
      <c r="L82" s="357">
        <v>644933</v>
      </c>
      <c r="M82" s="357">
        <v>644933</v>
      </c>
      <c r="N82" s="357">
        <v>644933</v>
      </c>
      <c r="O82" s="357">
        <v>644933</v>
      </c>
    </row>
    <row r="83" spans="1:15" x14ac:dyDescent="0.3">
      <c r="A83" s="346"/>
      <c r="B83" s="906"/>
      <c r="C83" s="281" t="s">
        <v>61</v>
      </c>
      <c r="D83" s="355" t="s">
        <v>36</v>
      </c>
      <c r="E83" s="673"/>
      <c r="F83" s="673"/>
      <c r="G83" s="673"/>
      <c r="H83" s="673"/>
      <c r="I83" s="673"/>
      <c r="J83" s="673"/>
      <c r="K83" s="673"/>
      <c r="L83" s="673"/>
      <c r="M83" s="673"/>
      <c r="N83" s="673"/>
      <c r="O83" s="673"/>
    </row>
    <row r="84" spans="1:15" x14ac:dyDescent="0.3">
      <c r="A84" s="346"/>
      <c r="B84" s="302"/>
      <c r="C84" s="282" t="s">
        <v>455</v>
      </c>
      <c r="D84" s="356"/>
      <c r="E84" s="658"/>
      <c r="F84" s="658"/>
      <c r="G84" s="658"/>
      <c r="H84" s="658"/>
      <c r="I84" s="658"/>
      <c r="J84" s="658"/>
      <c r="K84" s="658"/>
      <c r="L84" s="658"/>
      <c r="M84" s="658"/>
      <c r="N84" s="658"/>
      <c r="O84" s="658"/>
    </row>
    <row r="85" spans="1:15" x14ac:dyDescent="0.3">
      <c r="A85" s="346" t="s">
        <v>0</v>
      </c>
      <c r="B85" s="906" t="str">
        <f>'Basic input'!C67&amp;" "&amp;'Basic input'!D67</f>
        <v>Type H: 15 MW - ~ max. kg H2 per day:  6000</v>
      </c>
      <c r="C85" s="281" t="s">
        <v>205</v>
      </c>
      <c r="D85" s="355" t="s">
        <v>36</v>
      </c>
      <c r="E85" s="357">
        <v>17428472</v>
      </c>
      <c r="F85" s="357">
        <v>16423445</v>
      </c>
      <c r="G85" s="357">
        <v>15476375</v>
      </c>
      <c r="H85" s="357">
        <v>14583918</v>
      </c>
      <c r="I85" s="357">
        <v>13742925</v>
      </c>
      <c r="J85" s="357">
        <v>12950428</v>
      </c>
      <c r="K85" s="357">
        <v>12203632</v>
      </c>
      <c r="L85" s="357">
        <v>11499900</v>
      </c>
      <c r="M85" s="357">
        <v>10836749</v>
      </c>
      <c r="N85" s="357">
        <v>10211840</v>
      </c>
      <c r="O85" s="357">
        <v>9622966</v>
      </c>
    </row>
    <row r="86" spans="1:15" x14ac:dyDescent="0.3">
      <c r="A86" s="346"/>
      <c r="B86" s="906"/>
      <c r="C86" s="281" t="s">
        <v>61</v>
      </c>
      <c r="D86" s="355" t="s">
        <v>36</v>
      </c>
      <c r="E86" s="672"/>
      <c r="F86" s="672"/>
      <c r="G86" s="673"/>
      <c r="H86" s="672"/>
      <c r="I86" s="672"/>
      <c r="J86" s="672"/>
      <c r="K86" s="672"/>
      <c r="L86" s="672"/>
      <c r="M86" s="672"/>
      <c r="N86" s="672"/>
      <c r="O86" s="672"/>
    </row>
    <row r="87" spans="1:15" x14ac:dyDescent="0.3">
      <c r="A87" s="347"/>
      <c r="B87" s="906"/>
      <c r="C87" s="281"/>
      <c r="D87" s="355"/>
      <c r="E87" s="357"/>
      <c r="F87" s="357"/>
      <c r="G87" s="357"/>
      <c r="H87" s="357"/>
      <c r="I87" s="357"/>
      <c r="J87" s="357"/>
      <c r="K87" s="357"/>
      <c r="L87" s="357"/>
      <c r="M87" s="357"/>
      <c r="N87" s="357"/>
      <c r="O87" s="357"/>
    </row>
    <row r="88" spans="1:15" x14ac:dyDescent="0.3">
      <c r="A88" s="348"/>
      <c r="B88" s="906"/>
      <c r="C88" s="281" t="s">
        <v>206</v>
      </c>
      <c r="D88" s="355" t="s">
        <v>36</v>
      </c>
      <c r="E88" s="357">
        <v>1157125</v>
      </c>
      <c r="F88" s="357">
        <v>1157125</v>
      </c>
      <c r="G88" s="357">
        <v>1157125</v>
      </c>
      <c r="H88" s="357">
        <v>1157125</v>
      </c>
      <c r="I88" s="357">
        <v>1157125</v>
      </c>
      <c r="J88" s="357">
        <v>1157125</v>
      </c>
      <c r="K88" s="357">
        <v>1157125</v>
      </c>
      <c r="L88" s="357">
        <v>1019048</v>
      </c>
      <c r="M88" s="357">
        <v>1019048</v>
      </c>
      <c r="N88" s="357">
        <v>1019048</v>
      </c>
      <c r="O88" s="357">
        <v>1019048</v>
      </c>
    </row>
    <row r="89" spans="1:15" x14ac:dyDescent="0.3">
      <c r="A89" s="346"/>
      <c r="B89" s="906"/>
      <c r="C89" s="281" t="s">
        <v>61</v>
      </c>
      <c r="D89" s="355" t="s">
        <v>36</v>
      </c>
      <c r="E89" s="673"/>
      <c r="F89" s="673"/>
      <c r="G89" s="673"/>
      <c r="H89" s="673"/>
      <c r="I89" s="673"/>
      <c r="J89" s="673"/>
      <c r="K89" s="673"/>
      <c r="L89" s="673"/>
      <c r="M89" s="673"/>
      <c r="N89" s="673"/>
      <c r="O89" s="673"/>
    </row>
    <row r="90" spans="1:15" x14ac:dyDescent="0.3">
      <c r="A90" s="302"/>
      <c r="D90" s="685"/>
      <c r="E90" s="755"/>
      <c r="F90" s="755"/>
      <c r="G90" s="755"/>
      <c r="H90" s="755"/>
      <c r="I90" s="755"/>
      <c r="J90" s="755"/>
      <c r="K90" s="755"/>
      <c r="L90" s="755"/>
      <c r="M90" s="755"/>
      <c r="N90" s="755"/>
      <c r="O90" s="755"/>
    </row>
    <row r="91" spans="1:15" x14ac:dyDescent="0.3">
      <c r="A91" s="336"/>
      <c r="D91" s="685"/>
      <c r="E91" s="756"/>
      <c r="F91" s="756"/>
      <c r="G91" s="756"/>
      <c r="H91" s="756"/>
      <c r="I91" s="756"/>
      <c r="J91" s="756"/>
      <c r="K91" s="756"/>
      <c r="L91" s="756"/>
      <c r="M91" s="756"/>
      <c r="N91" s="756"/>
      <c r="O91" s="756"/>
    </row>
    <row r="92" spans="1:15" x14ac:dyDescent="0.3">
      <c r="A92" s="336"/>
      <c r="B92" s="330" t="s">
        <v>454</v>
      </c>
      <c r="C92" s="331"/>
      <c r="D92" s="332"/>
      <c r="E92" s="316">
        <v>2018</v>
      </c>
      <c r="F92" s="316">
        <v>2019</v>
      </c>
      <c r="G92" s="316">
        <v>2020</v>
      </c>
      <c r="H92" s="316">
        <v>2021</v>
      </c>
      <c r="I92" s="316">
        <v>2022</v>
      </c>
      <c r="J92" s="316">
        <v>2023</v>
      </c>
      <c r="K92" s="316">
        <v>2024</v>
      </c>
      <c r="L92" s="316">
        <v>2025</v>
      </c>
      <c r="M92" s="316">
        <v>2026</v>
      </c>
      <c r="N92" s="316">
        <v>2027</v>
      </c>
      <c r="O92" s="316">
        <v>2028</v>
      </c>
    </row>
    <row r="93" spans="1:15" x14ac:dyDescent="0.3">
      <c r="A93" s="336"/>
      <c r="C93" s="712"/>
      <c r="D93" s="685"/>
      <c r="E93" s="756"/>
      <c r="F93" s="756"/>
      <c r="G93" s="756"/>
      <c r="H93" s="756"/>
      <c r="I93" s="756"/>
      <c r="J93" s="756"/>
      <c r="K93" s="756"/>
      <c r="L93" s="756"/>
      <c r="M93" s="756"/>
      <c r="N93" s="756"/>
      <c r="O93" s="756"/>
    </row>
    <row r="94" spans="1:15" x14ac:dyDescent="0.3">
      <c r="A94" s="350"/>
      <c r="B94" s="905" t="str">
        <f>'Basic input'!C69&amp;" "&amp;'Basic input'!D69</f>
        <v>Type I: 1 MW - ~max. kg H2 per day:  400</v>
      </c>
      <c r="C94" s="281" t="s">
        <v>205</v>
      </c>
      <c r="D94" s="355" t="s">
        <v>36</v>
      </c>
      <c r="E94" s="525">
        <v>1425870</v>
      </c>
      <c r="F94" s="525">
        <v>1355403</v>
      </c>
      <c r="G94" s="525">
        <v>1288419</v>
      </c>
      <c r="H94" s="525">
        <v>1224745</v>
      </c>
      <c r="I94" s="525">
        <v>1164218</v>
      </c>
      <c r="J94" s="525">
        <v>1106682</v>
      </c>
      <c r="K94" s="525">
        <v>1051990</v>
      </c>
      <c r="L94" s="525">
        <v>1000000</v>
      </c>
      <c r="M94" s="525">
        <v>950580</v>
      </c>
      <c r="N94" s="525">
        <v>903602</v>
      </c>
      <c r="O94" s="525">
        <v>858946</v>
      </c>
    </row>
    <row r="95" spans="1:15" x14ac:dyDescent="0.3">
      <c r="A95" s="350"/>
      <c r="B95" s="905"/>
      <c r="C95" s="281" t="s">
        <v>61</v>
      </c>
      <c r="D95" s="355" t="s">
        <v>36</v>
      </c>
      <c r="E95" s="674"/>
      <c r="F95" s="674"/>
      <c r="G95" s="674"/>
      <c r="H95" s="674"/>
      <c r="I95" s="674"/>
      <c r="J95" s="674"/>
      <c r="K95" s="674"/>
      <c r="L95" s="674"/>
      <c r="M95" s="674"/>
      <c r="N95" s="674"/>
      <c r="O95" s="674"/>
    </row>
    <row r="96" spans="1:15" x14ac:dyDescent="0.3">
      <c r="A96" s="350"/>
      <c r="B96" s="905"/>
      <c r="C96" s="281"/>
      <c r="D96" s="356"/>
      <c r="E96" s="358"/>
      <c r="F96" s="358"/>
      <c r="G96" s="358"/>
      <c r="H96" s="358"/>
      <c r="I96" s="358"/>
      <c r="J96" s="358"/>
      <c r="K96" s="358"/>
      <c r="L96" s="358"/>
      <c r="M96" s="358"/>
      <c r="N96" s="358"/>
      <c r="O96" s="358"/>
    </row>
    <row r="97" spans="1:15" x14ac:dyDescent="0.3">
      <c r="A97" s="329"/>
      <c r="B97" s="905"/>
      <c r="C97" s="281" t="s">
        <v>207</v>
      </c>
      <c r="D97" s="355" t="s">
        <v>36</v>
      </c>
      <c r="E97" s="525">
        <v>467000</v>
      </c>
      <c r="F97" s="525">
        <v>467000</v>
      </c>
      <c r="G97" s="525">
        <v>467000</v>
      </c>
      <c r="H97" s="525">
        <v>467000</v>
      </c>
      <c r="I97" s="525">
        <v>467000</v>
      </c>
      <c r="J97" s="525">
        <v>467000</v>
      </c>
      <c r="K97" s="525">
        <v>467000</v>
      </c>
      <c r="L97" s="525">
        <v>441000</v>
      </c>
      <c r="M97" s="525">
        <v>441000</v>
      </c>
      <c r="N97" s="525">
        <v>441000</v>
      </c>
      <c r="O97" s="525">
        <v>441000</v>
      </c>
    </row>
    <row r="98" spans="1:15" x14ac:dyDescent="0.3">
      <c r="A98" s="329"/>
      <c r="B98" s="905"/>
      <c r="C98" s="281" t="s">
        <v>61</v>
      </c>
      <c r="D98" s="355" t="s">
        <v>36</v>
      </c>
      <c r="E98" s="674"/>
      <c r="F98" s="674"/>
      <c r="G98" s="674"/>
      <c r="H98" s="674"/>
      <c r="I98" s="674"/>
      <c r="J98" s="674"/>
      <c r="K98" s="674"/>
      <c r="L98" s="674"/>
      <c r="M98" s="674"/>
      <c r="N98" s="674"/>
      <c r="O98" s="674"/>
    </row>
    <row r="99" spans="1:15" x14ac:dyDescent="0.3">
      <c r="A99" s="329"/>
      <c r="B99" s="905"/>
      <c r="C99" s="281"/>
      <c r="D99" s="356"/>
      <c r="E99" s="358"/>
      <c r="F99" s="358"/>
      <c r="G99" s="358"/>
      <c r="H99" s="358"/>
      <c r="I99" s="358"/>
      <c r="J99" s="358"/>
      <c r="K99" s="358"/>
      <c r="L99" s="358"/>
      <c r="M99" s="358"/>
      <c r="N99" s="358"/>
      <c r="O99" s="358"/>
    </row>
    <row r="100" spans="1:15" x14ac:dyDescent="0.3">
      <c r="A100" s="336"/>
      <c r="B100" s="905"/>
      <c r="C100" s="281" t="s">
        <v>208</v>
      </c>
      <c r="D100" s="355" t="s">
        <v>36</v>
      </c>
      <c r="E100" s="525">
        <v>188000</v>
      </c>
      <c r="F100" s="525">
        <v>188000</v>
      </c>
      <c r="G100" s="525">
        <v>188000</v>
      </c>
      <c r="H100" s="525">
        <v>188000</v>
      </c>
      <c r="I100" s="525">
        <v>188000</v>
      </c>
      <c r="J100" s="525">
        <v>188000</v>
      </c>
      <c r="K100" s="525">
        <v>188000</v>
      </c>
      <c r="L100" s="525">
        <v>188000</v>
      </c>
      <c r="M100" s="525">
        <v>188000</v>
      </c>
      <c r="N100" s="525">
        <v>188000</v>
      </c>
      <c r="O100" s="525">
        <v>188000</v>
      </c>
    </row>
    <row r="101" spans="1:15" x14ac:dyDescent="0.3">
      <c r="A101" s="302"/>
      <c r="B101" s="905"/>
      <c r="C101" s="281" t="s">
        <v>61</v>
      </c>
      <c r="D101" s="355" t="s">
        <v>36</v>
      </c>
      <c r="E101" s="674"/>
      <c r="F101" s="674"/>
      <c r="G101" s="674"/>
      <c r="H101" s="674"/>
      <c r="I101" s="674"/>
      <c r="J101" s="674"/>
      <c r="K101" s="674"/>
      <c r="L101" s="674"/>
      <c r="M101" s="674"/>
      <c r="N101" s="674"/>
      <c r="O101" s="674"/>
    </row>
    <row r="102" spans="1:15" x14ac:dyDescent="0.3">
      <c r="A102" s="302"/>
      <c r="B102" s="905"/>
      <c r="C102" s="281"/>
      <c r="D102" s="356"/>
      <c r="E102" s="358"/>
      <c r="F102" s="358"/>
      <c r="G102" s="358"/>
      <c r="H102" s="358"/>
      <c r="I102" s="358"/>
      <c r="J102" s="358"/>
      <c r="K102" s="358"/>
      <c r="L102" s="358"/>
      <c r="M102" s="358"/>
      <c r="N102" s="358"/>
      <c r="O102" s="358"/>
    </row>
    <row r="103" spans="1:15" x14ac:dyDescent="0.3">
      <c r="A103" s="302"/>
      <c r="B103" s="905"/>
      <c r="C103" s="281" t="s">
        <v>209</v>
      </c>
      <c r="D103" s="355" t="s">
        <v>36</v>
      </c>
      <c r="E103" s="525">
        <v>1514172</v>
      </c>
      <c r="F103" s="525">
        <v>1471892</v>
      </c>
      <c r="G103" s="525">
        <v>1431701</v>
      </c>
      <c r="H103" s="525">
        <v>1393497</v>
      </c>
      <c r="I103" s="525">
        <v>1357181</v>
      </c>
      <c r="J103" s="525">
        <v>1322659</v>
      </c>
      <c r="K103" s="525">
        <v>1289844</v>
      </c>
      <c r="L103" s="525">
        <v>1243050</v>
      </c>
      <c r="M103" s="525">
        <v>1213398</v>
      </c>
      <c r="N103" s="525">
        <v>1185211</v>
      </c>
      <c r="O103" s="525">
        <v>1158418</v>
      </c>
    </row>
    <row r="104" spans="1:15" x14ac:dyDescent="0.3">
      <c r="A104" s="302"/>
      <c r="B104" s="905"/>
      <c r="C104" s="281" t="s">
        <v>61</v>
      </c>
      <c r="D104" s="355" t="s">
        <v>36</v>
      </c>
      <c r="E104" s="674"/>
      <c r="F104" s="674"/>
      <c r="G104" s="674"/>
      <c r="H104" s="674"/>
      <c r="I104" s="674"/>
      <c r="J104" s="674"/>
      <c r="K104" s="674"/>
      <c r="L104" s="674"/>
      <c r="M104" s="674"/>
      <c r="N104" s="674"/>
      <c r="O104" s="674"/>
    </row>
    <row r="105" spans="1:15" x14ac:dyDescent="0.3">
      <c r="A105" s="302"/>
      <c r="B105" s="302"/>
      <c r="C105" s="282" t="s">
        <v>455</v>
      </c>
      <c r="D105" s="356"/>
      <c r="E105" s="358"/>
      <c r="F105" s="358"/>
      <c r="G105" s="358"/>
      <c r="H105" s="358"/>
      <c r="I105" s="358"/>
      <c r="J105" s="358"/>
      <c r="K105" s="358"/>
      <c r="L105" s="358"/>
      <c r="M105" s="358"/>
      <c r="N105" s="358"/>
      <c r="O105" s="358"/>
    </row>
    <row r="106" spans="1:15" x14ac:dyDescent="0.3">
      <c r="A106" s="302"/>
      <c r="B106" s="905" t="str">
        <f>'Basic input'!C70&amp;" "&amp;'Basic input'!D70</f>
        <v>Type J: 1.5 MW - ~ max. kg H2 per day:  600</v>
      </c>
      <c r="C106" s="281" t="s">
        <v>205</v>
      </c>
      <c r="D106" s="355" t="s">
        <v>36</v>
      </c>
      <c r="E106" s="525">
        <v>2104270</v>
      </c>
      <c r="F106" s="525">
        <v>2001334</v>
      </c>
      <c r="G106" s="525">
        <v>1903433</v>
      </c>
      <c r="H106" s="525">
        <v>1810322</v>
      </c>
      <c r="I106" s="525">
        <v>1721765</v>
      </c>
      <c r="J106" s="525">
        <v>1637541</v>
      </c>
      <c r="K106" s="525">
        <v>1557436</v>
      </c>
      <c r="L106" s="525">
        <v>1481250</v>
      </c>
      <c r="M106" s="525">
        <v>1408791</v>
      </c>
      <c r="N106" s="525">
        <v>1339876</v>
      </c>
      <c r="O106" s="525">
        <v>1274333</v>
      </c>
    </row>
    <row r="107" spans="1:15" x14ac:dyDescent="0.3">
      <c r="A107" s="329"/>
      <c r="B107" s="905"/>
      <c r="C107" s="281" t="s">
        <v>61</v>
      </c>
      <c r="D107" s="355" t="s">
        <v>36</v>
      </c>
      <c r="E107" s="674"/>
      <c r="F107" s="674"/>
      <c r="G107" s="674"/>
      <c r="H107" s="674"/>
      <c r="I107" s="674"/>
      <c r="J107" s="674"/>
      <c r="K107" s="674"/>
      <c r="L107" s="674"/>
      <c r="M107" s="674"/>
      <c r="N107" s="674"/>
      <c r="O107" s="674"/>
    </row>
    <row r="108" spans="1:15" x14ac:dyDescent="0.3">
      <c r="A108" s="329"/>
      <c r="B108" s="905"/>
      <c r="C108" s="281"/>
      <c r="D108" s="356"/>
      <c r="E108" s="358"/>
      <c r="F108" s="358"/>
      <c r="G108" s="358"/>
      <c r="H108" s="358"/>
      <c r="I108" s="358"/>
      <c r="J108" s="358"/>
      <c r="K108" s="358"/>
      <c r="L108" s="358"/>
      <c r="M108" s="358"/>
      <c r="N108" s="358"/>
      <c r="O108" s="358"/>
    </row>
    <row r="109" spans="1:15" x14ac:dyDescent="0.3">
      <c r="A109" s="329"/>
      <c r="B109" s="905"/>
      <c r="C109" s="281" t="s">
        <v>207</v>
      </c>
      <c r="D109" s="355" t="s">
        <v>36</v>
      </c>
      <c r="E109" s="525">
        <v>537947</v>
      </c>
      <c r="F109" s="525">
        <v>537947</v>
      </c>
      <c r="G109" s="525">
        <v>537947</v>
      </c>
      <c r="H109" s="525">
        <v>537947</v>
      </c>
      <c r="I109" s="525">
        <v>537947</v>
      </c>
      <c r="J109" s="525">
        <v>537947</v>
      </c>
      <c r="K109" s="525">
        <v>537947</v>
      </c>
      <c r="L109" s="525">
        <v>507739</v>
      </c>
      <c r="M109" s="525">
        <v>507739</v>
      </c>
      <c r="N109" s="525">
        <v>507739</v>
      </c>
      <c r="O109" s="525">
        <v>507739</v>
      </c>
    </row>
    <row r="110" spans="1:15" x14ac:dyDescent="0.3">
      <c r="A110" s="329"/>
      <c r="B110" s="905"/>
      <c r="C110" s="281" t="s">
        <v>61</v>
      </c>
      <c r="D110" s="355" t="s">
        <v>36</v>
      </c>
      <c r="E110" s="674"/>
      <c r="F110" s="674"/>
      <c r="G110" s="674"/>
      <c r="H110" s="674"/>
      <c r="I110" s="674"/>
      <c r="J110" s="674"/>
      <c r="K110" s="674"/>
      <c r="L110" s="674"/>
      <c r="M110" s="674"/>
      <c r="N110" s="674"/>
      <c r="O110" s="674"/>
    </row>
    <row r="111" spans="1:15" x14ac:dyDescent="0.3">
      <c r="A111" s="329"/>
      <c r="B111" s="905"/>
      <c r="C111" s="281"/>
      <c r="D111" s="356"/>
      <c r="E111" s="358"/>
      <c r="F111" s="358"/>
      <c r="G111" s="358"/>
      <c r="H111" s="358"/>
      <c r="I111" s="358"/>
      <c r="J111" s="358"/>
      <c r="K111" s="358"/>
      <c r="L111" s="358"/>
      <c r="M111" s="358"/>
      <c r="N111" s="358"/>
      <c r="O111" s="358"/>
    </row>
    <row r="112" spans="1:15" x14ac:dyDescent="0.3">
      <c r="A112" s="329"/>
      <c r="B112" s="905"/>
      <c r="C112" s="281" t="s">
        <v>208</v>
      </c>
      <c r="D112" s="355" t="s">
        <v>36</v>
      </c>
      <c r="E112" s="525">
        <v>282000</v>
      </c>
      <c r="F112" s="525">
        <v>282000</v>
      </c>
      <c r="G112" s="525">
        <v>282000</v>
      </c>
      <c r="H112" s="525">
        <v>282000</v>
      </c>
      <c r="I112" s="525">
        <v>282000</v>
      </c>
      <c r="J112" s="525">
        <v>282000</v>
      </c>
      <c r="K112" s="525">
        <v>282000</v>
      </c>
      <c r="L112" s="525">
        <v>282000</v>
      </c>
      <c r="M112" s="525">
        <v>282000</v>
      </c>
      <c r="N112" s="525">
        <v>282000</v>
      </c>
      <c r="O112" s="525">
        <v>282000</v>
      </c>
    </row>
    <row r="113" spans="1:15" x14ac:dyDescent="0.3">
      <c r="A113" s="302"/>
      <c r="B113" s="905"/>
      <c r="C113" s="281" t="s">
        <v>61</v>
      </c>
      <c r="D113" s="355" t="s">
        <v>36</v>
      </c>
      <c r="E113" s="674"/>
      <c r="F113" s="674"/>
      <c r="G113" s="674"/>
      <c r="H113" s="674"/>
      <c r="I113" s="674"/>
      <c r="J113" s="674"/>
      <c r="K113" s="674"/>
      <c r="L113" s="674"/>
      <c r="M113" s="674"/>
      <c r="N113" s="674"/>
      <c r="O113" s="674"/>
    </row>
    <row r="114" spans="1:15" x14ac:dyDescent="0.3">
      <c r="A114" s="336"/>
      <c r="B114" s="905"/>
      <c r="C114" s="281"/>
      <c r="D114" s="356"/>
      <c r="E114" s="358"/>
      <c r="F114" s="358"/>
      <c r="G114" s="358"/>
      <c r="H114" s="358"/>
      <c r="I114" s="358"/>
      <c r="J114" s="358"/>
      <c r="K114" s="358"/>
      <c r="L114" s="358"/>
      <c r="M114" s="358"/>
      <c r="N114" s="358"/>
      <c r="O114" s="358"/>
    </row>
    <row r="115" spans="1:15" x14ac:dyDescent="0.3">
      <c r="A115" s="329"/>
      <c r="B115" s="905"/>
      <c r="C115" s="281" t="s">
        <v>209</v>
      </c>
      <c r="D115" s="355" t="s">
        <v>36</v>
      </c>
      <c r="E115" s="525">
        <v>1646997</v>
      </c>
      <c r="F115" s="525">
        <v>1604717</v>
      </c>
      <c r="G115" s="525">
        <v>1564526</v>
      </c>
      <c r="H115" s="525">
        <v>1526322</v>
      </c>
      <c r="I115" s="525">
        <v>1490006</v>
      </c>
      <c r="J115" s="525">
        <v>1455484</v>
      </c>
      <c r="K115" s="525">
        <v>1422669</v>
      </c>
      <c r="L115" s="525">
        <v>1375875</v>
      </c>
      <c r="M115" s="525">
        <v>1346223</v>
      </c>
      <c r="N115" s="525">
        <v>1318036</v>
      </c>
      <c r="O115" s="525">
        <v>1291243</v>
      </c>
    </row>
    <row r="116" spans="1:15" x14ac:dyDescent="0.3">
      <c r="A116" s="329"/>
      <c r="B116" s="905"/>
      <c r="C116" s="281" t="s">
        <v>61</v>
      </c>
      <c r="D116" s="355" t="s">
        <v>36</v>
      </c>
      <c r="E116" s="674"/>
      <c r="F116" s="674"/>
      <c r="G116" s="674"/>
      <c r="H116" s="674"/>
      <c r="I116" s="674"/>
      <c r="J116" s="674"/>
      <c r="K116" s="674"/>
      <c r="L116" s="674"/>
      <c r="M116" s="674"/>
      <c r="N116" s="674"/>
      <c r="O116" s="674"/>
    </row>
    <row r="117" spans="1:15" x14ac:dyDescent="0.3">
      <c r="A117" s="336"/>
      <c r="B117" s="302"/>
      <c r="C117" s="282" t="s">
        <v>455</v>
      </c>
      <c r="D117" s="356"/>
      <c r="E117" s="358"/>
      <c r="F117" s="358"/>
      <c r="G117" s="358"/>
      <c r="H117" s="358"/>
      <c r="I117" s="358"/>
      <c r="J117" s="358"/>
      <c r="K117" s="358"/>
      <c r="L117" s="358"/>
      <c r="M117" s="358"/>
      <c r="N117" s="358"/>
      <c r="O117" s="358"/>
    </row>
    <row r="118" spans="1:15" x14ac:dyDescent="0.3">
      <c r="A118" s="336"/>
      <c r="B118" s="905" t="str">
        <f>'Basic input'!C71&amp;" "&amp;'Basic input'!D71</f>
        <v>Type K: 2.5 MW  - ~max. kg H2 per day:  1000</v>
      </c>
      <c r="C118" s="281" t="s">
        <v>205</v>
      </c>
      <c r="D118" s="355" t="s">
        <v>36</v>
      </c>
      <c r="E118" s="525">
        <v>3391979</v>
      </c>
      <c r="F118" s="525">
        <v>3229619</v>
      </c>
      <c r="G118" s="525">
        <v>3075032</v>
      </c>
      <c r="H118" s="525">
        <v>2927843</v>
      </c>
      <c r="I118" s="525">
        <v>2787700</v>
      </c>
      <c r="J118" s="525">
        <v>2654265</v>
      </c>
      <c r="K118" s="525">
        <v>2527217</v>
      </c>
      <c r="L118" s="525">
        <v>2406250</v>
      </c>
      <c r="M118" s="525">
        <v>2291073</v>
      </c>
      <c r="N118" s="525">
        <v>2181410</v>
      </c>
      <c r="O118" s="525">
        <v>2076995</v>
      </c>
    </row>
    <row r="119" spans="1:15" x14ac:dyDescent="0.3">
      <c r="A119" s="336"/>
      <c r="B119" s="905"/>
      <c r="C119" s="281" t="s">
        <v>61</v>
      </c>
      <c r="D119" s="355" t="s">
        <v>36</v>
      </c>
      <c r="E119" s="674"/>
      <c r="F119" s="674"/>
      <c r="G119" s="674"/>
      <c r="H119" s="674"/>
      <c r="I119" s="674"/>
      <c r="J119" s="674"/>
      <c r="K119" s="674"/>
      <c r="L119" s="674"/>
      <c r="M119" s="674"/>
      <c r="N119" s="674"/>
      <c r="O119" s="674"/>
    </row>
    <row r="120" spans="1:15" x14ac:dyDescent="0.3">
      <c r="A120" s="349"/>
      <c r="B120" s="905"/>
      <c r="C120" s="281"/>
      <c r="D120" s="356"/>
      <c r="E120" s="358"/>
      <c r="F120" s="358"/>
      <c r="G120" s="358"/>
      <c r="H120" s="358"/>
      <c r="I120" s="358"/>
      <c r="J120" s="358"/>
      <c r="K120" s="358"/>
      <c r="L120" s="358"/>
      <c r="M120" s="358"/>
      <c r="N120" s="358"/>
      <c r="O120" s="358"/>
    </row>
    <row r="121" spans="1:15" x14ac:dyDescent="0.3">
      <c r="A121" s="336"/>
      <c r="B121" s="905"/>
      <c r="C121" s="281" t="s">
        <v>207</v>
      </c>
      <c r="D121" s="355" t="s">
        <v>36</v>
      </c>
      <c r="E121" s="525">
        <v>850000</v>
      </c>
      <c r="F121" s="525">
        <v>850000</v>
      </c>
      <c r="G121" s="525">
        <v>850000</v>
      </c>
      <c r="H121" s="525">
        <v>850000</v>
      </c>
      <c r="I121" s="525">
        <v>850000</v>
      </c>
      <c r="J121" s="525">
        <v>850000</v>
      </c>
      <c r="K121" s="525">
        <v>850000</v>
      </c>
      <c r="L121" s="525">
        <v>802269</v>
      </c>
      <c r="M121" s="525">
        <v>802269</v>
      </c>
      <c r="N121" s="525">
        <v>802269</v>
      </c>
      <c r="O121" s="525">
        <v>802269</v>
      </c>
    </row>
    <row r="122" spans="1:15" x14ac:dyDescent="0.3">
      <c r="A122" s="336"/>
      <c r="B122" s="905"/>
      <c r="C122" s="281" t="s">
        <v>61</v>
      </c>
      <c r="D122" s="355" t="s">
        <v>36</v>
      </c>
      <c r="E122" s="674"/>
      <c r="F122" s="674"/>
      <c r="G122" s="674"/>
      <c r="H122" s="674"/>
      <c r="I122" s="674"/>
      <c r="J122" s="674"/>
      <c r="K122" s="674"/>
      <c r="L122" s="674"/>
      <c r="M122" s="674"/>
      <c r="N122" s="674"/>
      <c r="O122" s="674"/>
    </row>
    <row r="123" spans="1:15" x14ac:dyDescent="0.3">
      <c r="A123" s="336"/>
      <c r="B123" s="905"/>
      <c r="C123" s="281"/>
      <c r="D123" s="356"/>
      <c r="E123" s="358"/>
      <c r="F123" s="358"/>
      <c r="G123" s="358"/>
      <c r="H123" s="358"/>
      <c r="I123" s="358"/>
      <c r="J123" s="358"/>
      <c r="K123" s="358"/>
      <c r="L123" s="358"/>
      <c r="M123" s="358"/>
      <c r="N123" s="358"/>
      <c r="O123" s="358"/>
    </row>
    <row r="124" spans="1:15" x14ac:dyDescent="0.3">
      <c r="A124" s="336"/>
      <c r="B124" s="905"/>
      <c r="C124" s="281" t="s">
        <v>208</v>
      </c>
      <c r="D124" s="355" t="s">
        <v>36</v>
      </c>
      <c r="E124" s="525">
        <v>470000</v>
      </c>
      <c r="F124" s="525">
        <v>470000</v>
      </c>
      <c r="G124" s="525">
        <v>470000</v>
      </c>
      <c r="H124" s="525">
        <v>470000</v>
      </c>
      <c r="I124" s="525">
        <v>470000</v>
      </c>
      <c r="J124" s="525">
        <v>470000</v>
      </c>
      <c r="K124" s="525">
        <v>470000</v>
      </c>
      <c r="L124" s="525">
        <v>470000</v>
      </c>
      <c r="M124" s="525">
        <v>470000</v>
      </c>
      <c r="N124" s="525">
        <v>470000</v>
      </c>
      <c r="O124" s="525">
        <v>470000</v>
      </c>
    </row>
    <row r="125" spans="1:15" x14ac:dyDescent="0.3">
      <c r="A125" s="336"/>
      <c r="B125" s="905"/>
      <c r="C125" s="281" t="s">
        <v>61</v>
      </c>
      <c r="D125" s="355" t="s">
        <v>36</v>
      </c>
      <c r="E125" s="674"/>
      <c r="F125" s="674"/>
      <c r="G125" s="674"/>
      <c r="H125" s="674"/>
      <c r="I125" s="674"/>
      <c r="J125" s="674"/>
      <c r="K125" s="674"/>
      <c r="L125" s="674"/>
      <c r="M125" s="674"/>
      <c r="N125" s="674"/>
      <c r="O125" s="674"/>
    </row>
    <row r="126" spans="1:15" x14ac:dyDescent="0.3">
      <c r="A126" s="336"/>
      <c r="B126" s="905"/>
      <c r="C126" s="281"/>
      <c r="D126" s="356"/>
      <c r="E126" s="358"/>
      <c r="F126" s="358"/>
      <c r="G126" s="358"/>
      <c r="H126" s="358"/>
      <c r="I126" s="358"/>
      <c r="J126" s="358"/>
      <c r="K126" s="358"/>
      <c r="L126" s="358"/>
      <c r="M126" s="358"/>
      <c r="N126" s="358"/>
      <c r="O126" s="358"/>
    </row>
    <row r="127" spans="1:15" x14ac:dyDescent="0.3">
      <c r="A127" s="336"/>
      <c r="B127" s="905"/>
      <c r="C127" s="281" t="s">
        <v>209</v>
      </c>
      <c r="D127" s="355" t="s">
        <v>36</v>
      </c>
      <c r="E127" s="525">
        <v>2623890</v>
      </c>
      <c r="F127" s="525">
        <v>2550829</v>
      </c>
      <c r="G127" s="525">
        <v>2481264</v>
      </c>
      <c r="H127" s="525">
        <v>2415029</v>
      </c>
      <c r="I127" s="525">
        <v>2351965</v>
      </c>
      <c r="J127" s="525">
        <v>2291919</v>
      </c>
      <c r="K127" s="525">
        <v>2234748</v>
      </c>
      <c r="L127" s="525">
        <v>2158834</v>
      </c>
      <c r="M127" s="525">
        <v>2107004</v>
      </c>
      <c r="N127" s="525">
        <v>2057655</v>
      </c>
      <c r="O127" s="525">
        <v>2010669</v>
      </c>
    </row>
    <row r="128" spans="1:15" x14ac:dyDescent="0.3">
      <c r="A128" s="336"/>
      <c r="B128" s="905"/>
      <c r="C128" s="281" t="s">
        <v>61</v>
      </c>
      <c r="D128" s="355" t="s">
        <v>36</v>
      </c>
      <c r="E128" s="674"/>
      <c r="F128" s="674"/>
      <c r="G128" s="674"/>
      <c r="H128" s="674"/>
      <c r="I128" s="674"/>
      <c r="J128" s="674"/>
      <c r="K128" s="674"/>
      <c r="L128" s="674"/>
      <c r="M128" s="674"/>
      <c r="N128" s="674"/>
      <c r="O128" s="674"/>
    </row>
    <row r="129" spans="1:15" x14ac:dyDescent="0.3">
      <c r="A129" s="336"/>
      <c r="B129" s="302"/>
      <c r="C129" s="282" t="s">
        <v>455</v>
      </c>
      <c r="D129" s="356"/>
      <c r="E129" s="358"/>
      <c r="F129" s="358"/>
      <c r="G129" s="358"/>
      <c r="H129" s="358"/>
      <c r="I129" s="358"/>
      <c r="J129" s="358"/>
      <c r="K129" s="358"/>
      <c r="L129" s="358"/>
      <c r="M129" s="358"/>
      <c r="N129" s="358"/>
      <c r="O129" s="358"/>
    </row>
    <row r="130" spans="1:15" x14ac:dyDescent="0.3">
      <c r="A130" s="336"/>
      <c r="B130" s="905" t="str">
        <f>'Basic input'!C72&amp;" "&amp;'Basic input'!D72</f>
        <v>Type L: 4 MW - ~max. kg H2 per day:  1600</v>
      </c>
      <c r="C130" s="281" t="s">
        <v>205</v>
      </c>
      <c r="D130" s="355" t="s">
        <v>36</v>
      </c>
      <c r="E130" s="525">
        <v>5150742</v>
      </c>
      <c r="F130" s="525">
        <v>4912989</v>
      </c>
      <c r="G130" s="525">
        <v>4686210</v>
      </c>
      <c r="H130" s="525">
        <v>4469899</v>
      </c>
      <c r="I130" s="525">
        <v>4263573</v>
      </c>
      <c r="J130" s="525">
        <v>4066771</v>
      </c>
      <c r="K130" s="525">
        <v>3879053</v>
      </c>
      <c r="L130" s="525">
        <v>3700000</v>
      </c>
      <c r="M130" s="525">
        <v>3529212</v>
      </c>
      <c r="N130" s="525">
        <v>3366307</v>
      </c>
      <c r="O130" s="525">
        <v>3210922</v>
      </c>
    </row>
    <row r="131" spans="1:15" x14ac:dyDescent="0.3">
      <c r="A131" s="336"/>
      <c r="B131" s="905"/>
      <c r="C131" s="281" t="s">
        <v>61</v>
      </c>
      <c r="D131" s="355" t="s">
        <v>36</v>
      </c>
      <c r="E131" s="674"/>
      <c r="F131" s="674"/>
      <c r="G131" s="674"/>
      <c r="H131" s="674"/>
      <c r="I131" s="674"/>
      <c r="J131" s="674"/>
      <c r="K131" s="674"/>
      <c r="L131" s="674"/>
      <c r="M131" s="674"/>
      <c r="N131" s="674"/>
      <c r="O131" s="674"/>
    </row>
    <row r="132" spans="1:15" x14ac:dyDescent="0.3">
      <c r="A132" s="336"/>
      <c r="B132" s="905"/>
      <c r="C132" s="281"/>
      <c r="D132" s="356"/>
      <c r="E132" s="358"/>
      <c r="F132" s="358"/>
      <c r="G132" s="358"/>
      <c r="H132" s="358"/>
      <c r="I132" s="358"/>
      <c r="J132" s="358"/>
      <c r="K132" s="358"/>
      <c r="L132" s="358"/>
      <c r="M132" s="358"/>
      <c r="N132" s="358"/>
      <c r="O132" s="358"/>
    </row>
    <row r="133" spans="1:15" x14ac:dyDescent="0.3">
      <c r="A133" s="336"/>
      <c r="B133" s="905"/>
      <c r="C133" s="281" t="s">
        <v>207</v>
      </c>
      <c r="D133" s="355" t="s">
        <v>36</v>
      </c>
      <c r="E133" s="525">
        <v>1110808</v>
      </c>
      <c r="F133" s="525">
        <v>1110808</v>
      </c>
      <c r="G133" s="525">
        <v>1110808</v>
      </c>
      <c r="H133" s="525">
        <v>1110808</v>
      </c>
      <c r="I133" s="525">
        <v>1110808</v>
      </c>
      <c r="J133" s="525">
        <v>1110808</v>
      </c>
      <c r="K133" s="525">
        <v>1110808</v>
      </c>
      <c r="L133" s="525">
        <v>1048432</v>
      </c>
      <c r="M133" s="525">
        <v>1048432</v>
      </c>
      <c r="N133" s="525">
        <v>1048432</v>
      </c>
      <c r="O133" s="525">
        <v>1048432</v>
      </c>
    </row>
    <row r="134" spans="1:15" x14ac:dyDescent="0.3">
      <c r="A134" s="336"/>
      <c r="B134" s="905"/>
      <c r="C134" s="281" t="s">
        <v>61</v>
      </c>
      <c r="D134" s="355" t="s">
        <v>36</v>
      </c>
      <c r="E134" s="674"/>
      <c r="F134" s="674"/>
      <c r="G134" s="674"/>
      <c r="H134" s="674"/>
      <c r="I134" s="674"/>
      <c r="J134" s="674"/>
      <c r="K134" s="674"/>
      <c r="L134" s="674"/>
      <c r="M134" s="674"/>
      <c r="N134" s="674"/>
      <c r="O134" s="674"/>
    </row>
    <row r="135" spans="1:15" x14ac:dyDescent="0.3">
      <c r="A135" s="336"/>
      <c r="B135" s="905"/>
      <c r="C135" s="281"/>
      <c r="D135" s="356"/>
      <c r="E135" s="358"/>
      <c r="F135" s="358"/>
      <c r="G135" s="358"/>
      <c r="H135" s="358"/>
      <c r="I135" s="358"/>
      <c r="J135" s="358"/>
      <c r="K135" s="358"/>
      <c r="L135" s="358"/>
      <c r="M135" s="358"/>
      <c r="N135" s="358"/>
      <c r="O135" s="358"/>
    </row>
    <row r="136" spans="1:15" x14ac:dyDescent="0.3">
      <c r="A136" s="336"/>
      <c r="B136" s="905"/>
      <c r="C136" s="281" t="s">
        <v>208</v>
      </c>
      <c r="D136" s="355" t="s">
        <v>36</v>
      </c>
      <c r="E136" s="525">
        <v>752000</v>
      </c>
      <c r="F136" s="525">
        <v>752000</v>
      </c>
      <c r="G136" s="525">
        <v>752000</v>
      </c>
      <c r="H136" s="525">
        <v>752000</v>
      </c>
      <c r="I136" s="525">
        <v>752000</v>
      </c>
      <c r="J136" s="525">
        <v>752000</v>
      </c>
      <c r="K136" s="525">
        <v>752000</v>
      </c>
      <c r="L136" s="525">
        <v>752000</v>
      </c>
      <c r="M136" s="525">
        <v>752000</v>
      </c>
      <c r="N136" s="525">
        <v>752000</v>
      </c>
      <c r="O136" s="525">
        <v>752000</v>
      </c>
    </row>
    <row r="137" spans="1:15" x14ac:dyDescent="0.3">
      <c r="A137" s="336"/>
      <c r="B137" s="905"/>
      <c r="C137" s="281" t="s">
        <v>61</v>
      </c>
      <c r="D137" s="355" t="s">
        <v>36</v>
      </c>
      <c r="E137" s="674"/>
      <c r="F137" s="674"/>
      <c r="G137" s="674"/>
      <c r="H137" s="674"/>
      <c r="I137" s="674"/>
      <c r="J137" s="674"/>
      <c r="K137" s="674"/>
      <c r="L137" s="674"/>
      <c r="M137" s="674"/>
      <c r="N137" s="674"/>
      <c r="O137" s="674"/>
    </row>
    <row r="138" spans="1:15" x14ac:dyDescent="0.3">
      <c r="A138" s="336"/>
      <c r="B138" s="905"/>
      <c r="C138" s="281"/>
      <c r="D138" s="356"/>
      <c r="E138" s="358"/>
      <c r="F138" s="358"/>
      <c r="G138" s="358"/>
      <c r="H138" s="358"/>
      <c r="I138" s="358"/>
      <c r="J138" s="358"/>
      <c r="K138" s="358"/>
      <c r="L138" s="358"/>
      <c r="M138" s="358"/>
      <c r="N138" s="358"/>
      <c r="O138" s="358"/>
    </row>
    <row r="139" spans="1:15" x14ac:dyDescent="0.3">
      <c r="A139" s="336"/>
      <c r="B139" s="905"/>
      <c r="C139" s="281" t="s">
        <v>209</v>
      </c>
      <c r="D139" s="355" t="s">
        <v>36</v>
      </c>
      <c r="E139" s="525">
        <v>3887447</v>
      </c>
      <c r="F139" s="525">
        <v>3780459</v>
      </c>
      <c r="G139" s="525">
        <v>3678408</v>
      </c>
      <c r="H139" s="525">
        <v>3581068</v>
      </c>
      <c r="I139" s="525">
        <v>3488222</v>
      </c>
      <c r="J139" s="525">
        <v>3399661</v>
      </c>
      <c r="K139" s="525">
        <v>3315188</v>
      </c>
      <c r="L139" s="525">
        <v>3206544</v>
      </c>
      <c r="M139" s="525">
        <v>3129690</v>
      </c>
      <c r="N139" s="525">
        <v>3056382</v>
      </c>
      <c r="O139" s="525">
        <v>2986459</v>
      </c>
    </row>
    <row r="140" spans="1:15" x14ac:dyDescent="0.3">
      <c r="A140" s="302"/>
      <c r="B140" s="905"/>
      <c r="C140" s="281" t="s">
        <v>61</v>
      </c>
      <c r="D140" s="355" t="s">
        <v>36</v>
      </c>
      <c r="E140" s="674"/>
      <c r="F140" s="674"/>
      <c r="G140" s="674"/>
      <c r="H140" s="674"/>
      <c r="I140" s="674"/>
      <c r="J140" s="674"/>
      <c r="K140" s="674"/>
      <c r="L140" s="674"/>
      <c r="M140" s="674"/>
      <c r="N140" s="674"/>
      <c r="O140" s="674"/>
    </row>
    <row r="141" spans="1:15" x14ac:dyDescent="0.3">
      <c r="A141" s="302"/>
      <c r="B141" s="302"/>
      <c r="C141" s="282" t="s">
        <v>455</v>
      </c>
      <c r="D141" s="356"/>
      <c r="E141" s="358"/>
      <c r="F141" s="358"/>
      <c r="G141" s="358"/>
      <c r="H141" s="358"/>
      <c r="I141" s="358"/>
      <c r="J141" s="358"/>
      <c r="K141" s="358"/>
      <c r="L141" s="358"/>
      <c r="M141" s="358"/>
      <c r="N141" s="358"/>
      <c r="O141" s="358"/>
    </row>
    <row r="142" spans="1:15" x14ac:dyDescent="0.3">
      <c r="A142" s="336"/>
      <c r="B142" s="905" t="str">
        <f>'Basic input'!C73&amp;" "&amp;'Basic input'!D73</f>
        <v>Type M: 7.5 MW - ~max. kg H2 per day:  3000</v>
      </c>
      <c r="C142" s="281" t="s">
        <v>205</v>
      </c>
      <c r="D142" s="355" t="s">
        <v>36</v>
      </c>
      <c r="E142" s="525">
        <v>9164921</v>
      </c>
      <c r="F142" s="525">
        <v>8725701</v>
      </c>
      <c r="G142" s="525">
        <v>8307530</v>
      </c>
      <c r="H142" s="525">
        <v>7909399</v>
      </c>
      <c r="I142" s="525">
        <v>7530348</v>
      </c>
      <c r="J142" s="525">
        <v>7169463</v>
      </c>
      <c r="K142" s="525">
        <v>6825874</v>
      </c>
      <c r="L142" s="525">
        <v>6498750</v>
      </c>
      <c r="M142" s="525">
        <v>6187303</v>
      </c>
      <c r="N142" s="525">
        <v>5890783</v>
      </c>
      <c r="O142" s="525">
        <v>5608472</v>
      </c>
    </row>
    <row r="143" spans="1:15" x14ac:dyDescent="0.3">
      <c r="A143" s="336"/>
      <c r="B143" s="905"/>
      <c r="C143" s="281" t="s">
        <v>61</v>
      </c>
      <c r="D143" s="355" t="s">
        <v>36</v>
      </c>
      <c r="E143" s="674"/>
      <c r="F143" s="674"/>
      <c r="G143" s="674"/>
      <c r="H143" s="674"/>
      <c r="I143" s="674"/>
      <c r="J143" s="674"/>
      <c r="K143" s="674"/>
      <c r="L143" s="674"/>
      <c r="M143" s="674"/>
      <c r="N143" s="674"/>
      <c r="O143" s="674"/>
    </row>
    <row r="144" spans="1:15" x14ac:dyDescent="0.3">
      <c r="A144" s="336"/>
      <c r="B144" s="905"/>
      <c r="C144" s="281"/>
      <c r="D144" s="356"/>
      <c r="E144" s="358"/>
      <c r="F144" s="358"/>
      <c r="G144" s="358"/>
      <c r="H144" s="358"/>
      <c r="I144" s="358"/>
      <c r="J144" s="358"/>
      <c r="K144" s="358"/>
      <c r="L144" s="358"/>
      <c r="M144" s="358"/>
      <c r="N144" s="358"/>
      <c r="O144" s="358"/>
    </row>
    <row r="145" spans="1:15" x14ac:dyDescent="0.3">
      <c r="A145" s="336"/>
      <c r="B145" s="905"/>
      <c r="C145" s="281" t="s">
        <v>207</v>
      </c>
      <c r="D145" s="355" t="s">
        <v>36</v>
      </c>
      <c r="E145" s="525">
        <v>1556178</v>
      </c>
      <c r="F145" s="525">
        <v>1556178</v>
      </c>
      <c r="G145" s="525">
        <v>1556178</v>
      </c>
      <c r="H145" s="525">
        <v>1556178</v>
      </c>
      <c r="I145" s="525">
        <v>1556178</v>
      </c>
      <c r="J145" s="525">
        <v>1556178</v>
      </c>
      <c r="K145" s="525">
        <v>1556178</v>
      </c>
      <c r="L145" s="525">
        <v>1468792</v>
      </c>
      <c r="M145" s="525">
        <v>1468792</v>
      </c>
      <c r="N145" s="525">
        <v>1468792</v>
      </c>
      <c r="O145" s="525">
        <v>1468792</v>
      </c>
    </row>
    <row r="146" spans="1:15" x14ac:dyDescent="0.3">
      <c r="A146" s="336"/>
      <c r="B146" s="905"/>
      <c r="C146" s="281" t="s">
        <v>61</v>
      </c>
      <c r="D146" s="355" t="s">
        <v>36</v>
      </c>
      <c r="E146" s="674"/>
      <c r="F146" s="674"/>
      <c r="G146" s="674"/>
      <c r="H146" s="674"/>
      <c r="I146" s="674"/>
      <c r="J146" s="674"/>
      <c r="K146" s="674"/>
      <c r="L146" s="674"/>
      <c r="M146" s="674"/>
      <c r="N146" s="674"/>
      <c r="O146" s="674"/>
    </row>
    <row r="147" spans="1:15" x14ac:dyDescent="0.3">
      <c r="A147" s="336"/>
      <c r="B147" s="905"/>
      <c r="C147" s="281"/>
      <c r="D147" s="356"/>
      <c r="E147" s="358"/>
      <c r="F147" s="358"/>
      <c r="G147" s="358"/>
      <c r="H147" s="358"/>
      <c r="I147" s="358"/>
      <c r="J147" s="358"/>
      <c r="K147" s="358"/>
      <c r="L147" s="358"/>
      <c r="M147" s="358"/>
      <c r="N147" s="358"/>
      <c r="O147" s="358"/>
    </row>
    <row r="148" spans="1:15" x14ac:dyDescent="0.3">
      <c r="A148" s="336"/>
      <c r="B148" s="905"/>
      <c r="C148" s="281" t="s">
        <v>208</v>
      </c>
      <c r="D148" s="355" t="s">
        <v>36</v>
      </c>
      <c r="E148" s="525">
        <v>1410000</v>
      </c>
      <c r="F148" s="525">
        <v>1410000</v>
      </c>
      <c r="G148" s="525">
        <v>1410000</v>
      </c>
      <c r="H148" s="525">
        <v>1410000</v>
      </c>
      <c r="I148" s="525">
        <v>1410000</v>
      </c>
      <c r="J148" s="525">
        <v>1410000</v>
      </c>
      <c r="K148" s="525">
        <v>1410000</v>
      </c>
      <c r="L148" s="525">
        <v>1410000</v>
      </c>
      <c r="M148" s="525">
        <v>1410000</v>
      </c>
      <c r="N148" s="525">
        <v>1410000</v>
      </c>
      <c r="O148" s="525">
        <v>1410000</v>
      </c>
    </row>
    <row r="149" spans="1:15" x14ac:dyDescent="0.3">
      <c r="A149" s="336"/>
      <c r="B149" s="905"/>
      <c r="C149" s="281" t="s">
        <v>61</v>
      </c>
      <c r="D149" s="355" t="s">
        <v>36</v>
      </c>
      <c r="E149" s="674"/>
      <c r="F149" s="674"/>
      <c r="G149" s="674"/>
      <c r="H149" s="674"/>
      <c r="I149" s="674"/>
      <c r="J149" s="674"/>
      <c r="K149" s="674"/>
      <c r="L149" s="674"/>
      <c r="M149" s="674"/>
      <c r="N149" s="674"/>
      <c r="O149" s="674"/>
    </row>
    <row r="150" spans="1:15" x14ac:dyDescent="0.3">
      <c r="A150" s="336"/>
      <c r="B150" s="905"/>
      <c r="C150" s="281"/>
      <c r="D150" s="356"/>
      <c r="E150" s="358"/>
      <c r="F150" s="358"/>
      <c r="G150" s="358"/>
      <c r="H150" s="358"/>
      <c r="I150" s="358"/>
      <c r="J150" s="358"/>
      <c r="K150" s="358"/>
      <c r="L150" s="358"/>
      <c r="M150" s="358"/>
      <c r="N150" s="358"/>
      <c r="O150" s="358"/>
    </row>
    <row r="151" spans="1:15" x14ac:dyDescent="0.3">
      <c r="A151" s="336"/>
      <c r="B151" s="905"/>
      <c r="C151" s="281" t="s">
        <v>209</v>
      </c>
      <c r="D151" s="355" t="s">
        <v>36</v>
      </c>
      <c r="E151" s="525">
        <v>6721995</v>
      </c>
      <c r="F151" s="525">
        <v>6524345</v>
      </c>
      <c r="G151" s="525">
        <v>6336169</v>
      </c>
      <c r="H151" s="525">
        <v>6157010</v>
      </c>
      <c r="I151" s="525">
        <v>5986437</v>
      </c>
      <c r="J151" s="525">
        <v>5824039</v>
      </c>
      <c r="K151" s="525">
        <v>5669423</v>
      </c>
      <c r="L151" s="525">
        <v>5482894</v>
      </c>
      <c r="M151" s="525">
        <v>5342743</v>
      </c>
      <c r="N151" s="525">
        <v>5209309</v>
      </c>
      <c r="O151" s="525">
        <v>5082269</v>
      </c>
    </row>
    <row r="152" spans="1:15" x14ac:dyDescent="0.3">
      <c r="A152" s="336"/>
      <c r="B152" s="905"/>
      <c r="C152" s="281" t="s">
        <v>61</v>
      </c>
      <c r="D152" s="355" t="s">
        <v>36</v>
      </c>
      <c r="E152" s="674"/>
      <c r="F152" s="674"/>
      <c r="G152" s="674"/>
      <c r="H152" s="674"/>
      <c r="I152" s="674"/>
      <c r="J152" s="674"/>
      <c r="K152" s="674"/>
      <c r="L152" s="674"/>
      <c r="M152" s="674"/>
      <c r="N152" s="674"/>
      <c r="O152" s="674"/>
    </row>
    <row r="153" spans="1:15" x14ac:dyDescent="0.3">
      <c r="A153" s="336"/>
      <c r="B153" s="302"/>
      <c r="C153" s="282" t="s">
        <v>455</v>
      </c>
      <c r="D153" s="356"/>
      <c r="E153" s="359"/>
      <c r="F153" s="358"/>
      <c r="G153" s="358"/>
      <c r="H153" s="358"/>
      <c r="I153" s="358"/>
      <c r="J153" s="358"/>
      <c r="K153" s="358"/>
      <c r="L153" s="358"/>
      <c r="M153" s="358"/>
      <c r="N153" s="358"/>
      <c r="O153" s="358"/>
    </row>
    <row r="154" spans="1:15" x14ac:dyDescent="0.3">
      <c r="A154" s="336"/>
      <c r="B154" s="905" t="str">
        <f>'Basic input'!C74&amp;" "&amp;'Basic input'!D74</f>
        <v>Type N: 15 MW  - ~max. kg H2 per day:  6000</v>
      </c>
      <c r="C154" s="281" t="s">
        <v>205</v>
      </c>
      <c r="D154" s="355" t="s">
        <v>36</v>
      </c>
      <c r="E154" s="525">
        <v>17428472</v>
      </c>
      <c r="F154" s="525">
        <v>16423445</v>
      </c>
      <c r="G154" s="525">
        <v>15476375</v>
      </c>
      <c r="H154" s="525">
        <v>14583918</v>
      </c>
      <c r="I154" s="525">
        <v>13742925</v>
      </c>
      <c r="J154" s="525">
        <v>12950428</v>
      </c>
      <c r="K154" s="525">
        <v>12203632</v>
      </c>
      <c r="L154" s="525">
        <v>11499900</v>
      </c>
      <c r="M154" s="525">
        <v>10836749</v>
      </c>
      <c r="N154" s="525">
        <v>10211840</v>
      </c>
      <c r="O154" s="525">
        <v>9622966</v>
      </c>
    </row>
    <row r="155" spans="1:15" x14ac:dyDescent="0.3">
      <c r="A155" s="336"/>
      <c r="B155" s="905"/>
      <c r="C155" s="281" t="s">
        <v>61</v>
      </c>
      <c r="D155" s="355" t="s">
        <v>36</v>
      </c>
      <c r="E155" s="674"/>
      <c r="F155" s="674"/>
      <c r="G155" s="674"/>
      <c r="H155" s="674"/>
      <c r="I155" s="674"/>
      <c r="J155" s="674"/>
      <c r="K155" s="674"/>
      <c r="L155" s="674"/>
      <c r="M155" s="674"/>
      <c r="N155" s="674"/>
      <c r="O155" s="674"/>
    </row>
    <row r="156" spans="1:15" x14ac:dyDescent="0.3">
      <c r="A156" s="336"/>
      <c r="B156" s="905"/>
      <c r="C156" s="281"/>
      <c r="D156" s="356"/>
      <c r="E156" s="358"/>
      <c r="F156" s="358"/>
      <c r="G156" s="358"/>
      <c r="H156" s="358"/>
      <c r="I156" s="358"/>
      <c r="J156" s="358"/>
      <c r="K156" s="358"/>
      <c r="L156" s="358"/>
      <c r="M156" s="358"/>
      <c r="N156" s="358"/>
      <c r="O156" s="358"/>
    </row>
    <row r="157" spans="1:15" x14ac:dyDescent="0.3">
      <c r="A157" s="336"/>
      <c r="B157" s="905"/>
      <c r="C157" s="281" t="s">
        <v>207</v>
      </c>
      <c r="D157" s="355" t="s">
        <v>36</v>
      </c>
      <c r="E157" s="525">
        <v>2458890</v>
      </c>
      <c r="F157" s="525">
        <v>2458890</v>
      </c>
      <c r="G157" s="525">
        <v>2458890</v>
      </c>
      <c r="H157" s="525">
        <v>2458890</v>
      </c>
      <c r="I157" s="525">
        <v>2458890</v>
      </c>
      <c r="J157" s="525">
        <v>2458890</v>
      </c>
      <c r="K157" s="525">
        <v>2458890</v>
      </c>
      <c r="L157" s="525">
        <v>2320813</v>
      </c>
      <c r="M157" s="525">
        <v>2320813</v>
      </c>
      <c r="N157" s="525">
        <v>2320813</v>
      </c>
      <c r="O157" s="525">
        <v>2320813</v>
      </c>
    </row>
    <row r="158" spans="1:15" x14ac:dyDescent="0.3">
      <c r="A158" s="336"/>
      <c r="B158" s="905"/>
      <c r="C158" s="281" t="s">
        <v>61</v>
      </c>
      <c r="D158" s="355" t="s">
        <v>36</v>
      </c>
      <c r="E158" s="674"/>
      <c r="F158" s="674"/>
      <c r="G158" s="674"/>
      <c r="H158" s="674"/>
      <c r="I158" s="674"/>
      <c r="J158" s="674"/>
      <c r="K158" s="674"/>
      <c r="L158" s="674"/>
      <c r="M158" s="674"/>
      <c r="N158" s="674"/>
      <c r="O158" s="674"/>
    </row>
    <row r="159" spans="1:15" x14ac:dyDescent="0.3">
      <c r="A159" s="336"/>
      <c r="B159" s="905"/>
      <c r="C159" s="281"/>
      <c r="D159" s="356"/>
      <c r="E159" s="358"/>
      <c r="F159" s="358"/>
      <c r="G159" s="358"/>
      <c r="H159" s="358"/>
      <c r="I159" s="358"/>
      <c r="J159" s="358"/>
      <c r="K159" s="358"/>
      <c r="L159" s="358"/>
      <c r="M159" s="358"/>
      <c r="N159" s="358"/>
      <c r="O159" s="358"/>
    </row>
    <row r="160" spans="1:15" x14ac:dyDescent="0.3">
      <c r="A160" s="336"/>
      <c r="B160" s="905"/>
      <c r="C160" s="281" t="s">
        <v>208</v>
      </c>
      <c r="D160" s="355" t="s">
        <v>36</v>
      </c>
      <c r="E160" s="525">
        <v>2820000</v>
      </c>
      <c r="F160" s="525">
        <v>2820000</v>
      </c>
      <c r="G160" s="525">
        <v>2820000</v>
      </c>
      <c r="H160" s="525">
        <v>2820000</v>
      </c>
      <c r="I160" s="525">
        <v>2820000</v>
      </c>
      <c r="J160" s="525">
        <v>2820000</v>
      </c>
      <c r="K160" s="525">
        <v>2820000</v>
      </c>
      <c r="L160" s="525">
        <v>2820000</v>
      </c>
      <c r="M160" s="525">
        <v>2820000</v>
      </c>
      <c r="N160" s="525">
        <v>2820000</v>
      </c>
      <c r="O160" s="525">
        <v>2820000</v>
      </c>
    </row>
    <row r="161" spans="1:15" x14ac:dyDescent="0.3">
      <c r="A161" s="336"/>
      <c r="B161" s="905"/>
      <c r="C161" s="281" t="s">
        <v>61</v>
      </c>
      <c r="D161" s="355" t="s">
        <v>36</v>
      </c>
      <c r="E161" s="674"/>
      <c r="F161" s="674"/>
      <c r="G161" s="674"/>
      <c r="H161" s="674"/>
      <c r="I161" s="674"/>
      <c r="J161" s="674"/>
      <c r="K161" s="674"/>
      <c r="L161" s="674"/>
      <c r="M161" s="674"/>
      <c r="N161" s="674"/>
      <c r="O161" s="674"/>
    </row>
    <row r="162" spans="1:15" x14ac:dyDescent="0.3">
      <c r="A162" s="336"/>
      <c r="B162" s="905"/>
      <c r="C162" s="281"/>
      <c r="D162" s="356"/>
      <c r="E162" s="358"/>
      <c r="F162" s="358"/>
      <c r="G162" s="358"/>
      <c r="H162" s="358"/>
      <c r="I162" s="358"/>
      <c r="J162" s="358"/>
      <c r="K162" s="358"/>
      <c r="L162" s="358"/>
      <c r="M162" s="358"/>
      <c r="N162" s="358"/>
      <c r="O162" s="358"/>
    </row>
    <row r="163" spans="1:15" x14ac:dyDescent="0.3">
      <c r="A163" s="336"/>
      <c r="B163" s="905"/>
      <c r="C163" s="281" t="s">
        <v>209</v>
      </c>
      <c r="D163" s="355" t="s">
        <v>36</v>
      </c>
      <c r="E163" s="525">
        <v>12620563</v>
      </c>
      <c r="F163" s="525">
        <v>12168301</v>
      </c>
      <c r="G163" s="525">
        <v>11742119</v>
      </c>
      <c r="H163" s="525">
        <v>11340513</v>
      </c>
      <c r="I163" s="525">
        <v>10962067</v>
      </c>
      <c r="J163" s="525">
        <v>10605443</v>
      </c>
      <c r="K163" s="525">
        <v>10269385</v>
      </c>
      <c r="L163" s="525">
        <v>9890571</v>
      </c>
      <c r="M163" s="525">
        <v>9592153</v>
      </c>
      <c r="N163" s="525">
        <v>9310944</v>
      </c>
      <c r="O163" s="525">
        <v>9045951</v>
      </c>
    </row>
    <row r="164" spans="1:15" x14ac:dyDescent="0.3">
      <c r="A164" s="336"/>
      <c r="B164" s="905"/>
      <c r="C164" s="281" t="s">
        <v>61</v>
      </c>
      <c r="D164" s="355" t="s">
        <v>36</v>
      </c>
      <c r="E164" s="674"/>
      <c r="F164" s="674"/>
      <c r="G164" s="674"/>
      <c r="H164" s="674"/>
      <c r="I164" s="674"/>
      <c r="J164" s="674"/>
      <c r="K164" s="674"/>
      <c r="L164" s="674"/>
      <c r="M164" s="674"/>
      <c r="N164" s="674"/>
      <c r="O164" s="674"/>
    </row>
    <row r="165" spans="1:15" x14ac:dyDescent="0.3">
      <c r="A165" s="697"/>
      <c r="C165" s="712"/>
      <c r="D165" s="685"/>
      <c r="E165" s="756"/>
      <c r="F165" s="756"/>
      <c r="G165" s="756"/>
      <c r="H165" s="756"/>
      <c r="I165" s="756"/>
      <c r="J165" s="756"/>
      <c r="K165" s="756"/>
      <c r="L165" s="756"/>
      <c r="M165" s="756"/>
      <c r="N165" s="756"/>
      <c r="O165" s="756"/>
    </row>
    <row r="166" spans="1:15" hidden="1" x14ac:dyDescent="0.3">
      <c r="A166" s="697"/>
      <c r="C166" s="712"/>
      <c r="D166" s="685"/>
      <c r="E166" s="756"/>
      <c r="F166" s="756"/>
      <c r="G166" s="756"/>
      <c r="H166" s="756"/>
      <c r="I166" s="756"/>
      <c r="J166" s="756"/>
      <c r="K166" s="756"/>
      <c r="L166" s="756"/>
      <c r="M166" s="756"/>
      <c r="N166" s="756"/>
      <c r="O166" s="756"/>
    </row>
    <row r="167" spans="1:15" hidden="1" x14ac:dyDescent="0.3">
      <c r="C167" s="712"/>
      <c r="D167" s="685"/>
      <c r="E167" s="756"/>
      <c r="F167" s="756"/>
      <c r="G167" s="756"/>
      <c r="H167" s="756"/>
      <c r="I167" s="756"/>
      <c r="J167" s="756"/>
      <c r="K167" s="756"/>
      <c r="L167" s="756"/>
      <c r="M167" s="756"/>
      <c r="N167" s="756"/>
      <c r="O167" s="756"/>
    </row>
    <row r="168" spans="1:15" hidden="1" x14ac:dyDescent="0.3">
      <c r="C168" s="712"/>
      <c r="D168" s="685"/>
      <c r="E168" s="756"/>
      <c r="F168" s="756"/>
      <c r="G168" s="756"/>
      <c r="H168" s="756"/>
      <c r="I168" s="756"/>
      <c r="J168" s="756"/>
      <c r="K168" s="756"/>
      <c r="L168" s="756"/>
      <c r="M168" s="756"/>
      <c r="N168" s="756"/>
      <c r="O168" s="756"/>
    </row>
    <row r="169" spans="1:15" hidden="1" x14ac:dyDescent="0.3">
      <c r="C169" s="712"/>
      <c r="D169" s="685"/>
      <c r="E169" s="756"/>
      <c r="F169" s="756"/>
      <c r="G169" s="756"/>
      <c r="H169" s="756"/>
      <c r="I169" s="756"/>
      <c r="J169" s="756"/>
      <c r="K169" s="756"/>
      <c r="L169" s="756"/>
      <c r="M169" s="756"/>
      <c r="N169" s="756"/>
      <c r="O169" s="756"/>
    </row>
    <row r="170" spans="1:15" hidden="1" x14ac:dyDescent="0.3">
      <c r="C170" s="712"/>
      <c r="D170" s="685"/>
      <c r="E170" s="756"/>
      <c r="F170" s="756"/>
      <c r="G170" s="756"/>
      <c r="H170" s="756"/>
      <c r="I170" s="756"/>
      <c r="J170" s="756"/>
      <c r="K170" s="756"/>
      <c r="L170" s="756"/>
      <c r="M170" s="756"/>
      <c r="N170" s="756"/>
      <c r="O170" s="756"/>
    </row>
    <row r="171" spans="1:15" hidden="1" x14ac:dyDescent="0.3">
      <c r="C171" s="712"/>
      <c r="D171" s="685"/>
      <c r="E171" s="756"/>
      <c r="F171" s="756"/>
      <c r="G171" s="756"/>
      <c r="H171" s="756"/>
      <c r="I171" s="756"/>
      <c r="J171" s="756"/>
      <c r="K171" s="756"/>
      <c r="L171" s="756"/>
      <c r="M171" s="756"/>
      <c r="N171" s="756"/>
      <c r="O171" s="756"/>
    </row>
    <row r="172" spans="1:15" hidden="1" x14ac:dyDescent="0.3">
      <c r="C172" s="712"/>
      <c r="D172" s="685"/>
      <c r="E172" s="756"/>
      <c r="F172" s="756"/>
      <c r="G172" s="756"/>
      <c r="H172" s="756"/>
      <c r="I172" s="756"/>
      <c r="J172" s="756"/>
      <c r="K172" s="756"/>
      <c r="L172" s="756"/>
      <c r="M172" s="756"/>
      <c r="N172" s="756"/>
      <c r="O172" s="756"/>
    </row>
    <row r="173" spans="1:15" hidden="1" x14ac:dyDescent="0.3">
      <c r="C173" s="712"/>
      <c r="D173" s="685"/>
      <c r="E173" s="756"/>
      <c r="F173" s="756"/>
      <c r="G173" s="756"/>
      <c r="H173" s="756"/>
      <c r="I173" s="756"/>
      <c r="J173" s="756"/>
      <c r="K173" s="756"/>
      <c r="L173" s="756"/>
      <c r="M173" s="756"/>
      <c r="N173" s="756"/>
      <c r="O173" s="756"/>
    </row>
    <row r="174" spans="1:15" hidden="1" x14ac:dyDescent="0.3">
      <c r="C174" s="712"/>
      <c r="D174" s="685"/>
      <c r="E174" s="756"/>
      <c r="F174" s="756"/>
      <c r="G174" s="756"/>
      <c r="H174" s="756"/>
      <c r="I174" s="756"/>
      <c r="J174" s="756"/>
      <c r="K174" s="756"/>
      <c r="L174" s="756"/>
      <c r="M174" s="756"/>
      <c r="N174" s="756"/>
      <c r="O174" s="756"/>
    </row>
    <row r="175" spans="1:15" ht="16.5" hidden="1" customHeight="1" x14ac:dyDescent="0.3">
      <c r="C175" s="712"/>
      <c r="D175" s="811"/>
      <c r="E175" s="807"/>
      <c r="F175" s="807"/>
      <c r="G175" s="807"/>
      <c r="H175" s="807"/>
      <c r="I175" s="807"/>
      <c r="J175" s="807"/>
      <c r="K175" s="807"/>
      <c r="L175" s="807"/>
      <c r="M175" s="807"/>
      <c r="N175" s="807"/>
      <c r="O175" s="807"/>
    </row>
    <row r="176" spans="1:15" ht="16.5" hidden="1" customHeight="1" x14ac:dyDescent="0.3">
      <c r="B176" s="805"/>
      <c r="C176" s="729"/>
      <c r="D176" s="811"/>
      <c r="E176" s="510"/>
      <c r="F176" s="510"/>
      <c r="G176" s="510"/>
      <c r="H176" s="510"/>
      <c r="I176" s="510"/>
      <c r="J176" s="510"/>
      <c r="K176" s="510"/>
      <c r="L176" s="510"/>
      <c r="M176" s="510"/>
      <c r="N176" s="510"/>
      <c r="O176" s="510"/>
    </row>
    <row r="177" spans="2:15" ht="16.5" hidden="1" customHeight="1" x14ac:dyDescent="0.3">
      <c r="B177" s="805"/>
      <c r="C177" s="729"/>
      <c r="D177" s="811"/>
      <c r="E177" s="510"/>
      <c r="F177" s="510"/>
      <c r="G177" s="510"/>
      <c r="H177" s="510"/>
      <c r="I177" s="510"/>
      <c r="J177" s="510"/>
      <c r="K177" s="510"/>
      <c r="L177" s="510"/>
      <c r="M177" s="510"/>
      <c r="N177" s="510"/>
      <c r="O177" s="510"/>
    </row>
    <row r="178" spans="2:15" ht="16.5" hidden="1" customHeight="1" x14ac:dyDescent="0.3">
      <c r="B178" s="805"/>
      <c r="C178" s="729"/>
      <c r="D178" s="811"/>
      <c r="E178" s="510"/>
      <c r="F178" s="510"/>
      <c r="G178" s="510"/>
      <c r="H178" s="510"/>
      <c r="I178" s="510"/>
      <c r="J178" s="510"/>
      <c r="K178" s="510"/>
      <c r="L178" s="510"/>
      <c r="M178" s="510"/>
      <c r="N178" s="510"/>
      <c r="O178" s="510"/>
    </row>
    <row r="179" spans="2:15" ht="16.5" hidden="1" customHeight="1" x14ac:dyDescent="0.3">
      <c r="B179" s="805"/>
      <c r="C179" s="729"/>
      <c r="D179" s="811"/>
      <c r="E179" s="510"/>
      <c r="F179" s="510"/>
      <c r="G179" s="510"/>
      <c r="H179" s="510"/>
      <c r="I179" s="510"/>
      <c r="J179" s="510"/>
      <c r="K179" s="510"/>
      <c r="L179" s="510"/>
      <c r="M179" s="510"/>
      <c r="N179" s="510"/>
      <c r="O179" s="510"/>
    </row>
    <row r="180" spans="2:15" ht="16.5" hidden="1" customHeight="1" x14ac:dyDescent="0.3">
      <c r="B180" s="805"/>
      <c r="C180" s="729"/>
      <c r="D180" s="811"/>
      <c r="E180" s="510"/>
      <c r="F180" s="510"/>
      <c r="G180" s="510"/>
      <c r="H180" s="510"/>
      <c r="I180" s="510"/>
      <c r="J180" s="510"/>
      <c r="K180" s="510"/>
      <c r="L180" s="510"/>
      <c r="M180" s="510"/>
      <c r="N180" s="510"/>
      <c r="O180" s="510"/>
    </row>
    <row r="181" spans="2:15" ht="16.5" hidden="1" customHeight="1" x14ac:dyDescent="0.3">
      <c r="B181" s="805"/>
      <c r="C181" s="729"/>
      <c r="D181" s="811"/>
      <c r="E181" s="510"/>
      <c r="F181" s="510"/>
      <c r="G181" s="510"/>
      <c r="H181" s="510"/>
      <c r="I181" s="510"/>
      <c r="J181" s="510"/>
      <c r="K181" s="510"/>
      <c r="L181" s="510"/>
      <c r="M181" s="510"/>
      <c r="N181" s="510"/>
      <c r="O181" s="510"/>
    </row>
    <row r="182" spans="2:15" ht="16.5" hidden="1" customHeight="1" x14ac:dyDescent="0.3">
      <c r="B182" s="805"/>
      <c r="C182" s="729"/>
      <c r="D182" s="811"/>
      <c r="E182" s="510"/>
      <c r="F182" s="510"/>
      <c r="G182" s="510"/>
      <c r="H182" s="510"/>
      <c r="I182" s="510"/>
      <c r="J182" s="510"/>
      <c r="K182" s="510"/>
      <c r="L182" s="510"/>
      <c r="M182" s="510"/>
      <c r="N182" s="510"/>
      <c r="O182" s="510"/>
    </row>
    <row r="183" spans="2:15" ht="16.5" hidden="1" customHeight="1" x14ac:dyDescent="0.3">
      <c r="B183" s="805"/>
      <c r="C183" s="729"/>
      <c r="D183" s="811"/>
      <c r="E183" s="510"/>
      <c r="F183" s="510"/>
      <c r="G183" s="510"/>
      <c r="H183" s="510"/>
      <c r="I183" s="510"/>
      <c r="J183" s="510"/>
      <c r="K183" s="510"/>
      <c r="L183" s="510"/>
      <c r="M183" s="510"/>
      <c r="N183" s="510"/>
      <c r="O183" s="510"/>
    </row>
    <row r="184" spans="2:15" ht="16.5" hidden="1" customHeight="1" x14ac:dyDescent="0.3">
      <c r="B184" s="805"/>
      <c r="C184" s="729"/>
      <c r="D184" s="811"/>
      <c r="E184" s="510"/>
      <c r="F184" s="510"/>
      <c r="G184" s="510"/>
      <c r="H184" s="510"/>
      <c r="I184" s="510"/>
      <c r="J184" s="510"/>
      <c r="K184" s="510"/>
      <c r="L184" s="510"/>
      <c r="M184" s="510"/>
      <c r="N184" s="510"/>
      <c r="O184" s="510"/>
    </row>
  </sheetData>
  <sheetProtection password="9E28" sheet="1" objects="1" scenarios="1"/>
  <mergeCells count="14">
    <mergeCell ref="B79:B83"/>
    <mergeCell ref="B43:B47"/>
    <mergeCell ref="B85:B89"/>
    <mergeCell ref="B49:B53"/>
    <mergeCell ref="B55:B59"/>
    <mergeCell ref="B61:B65"/>
    <mergeCell ref="B67:B71"/>
    <mergeCell ref="B73:B77"/>
    <mergeCell ref="B142:B152"/>
    <mergeCell ref="B154:B164"/>
    <mergeCell ref="B94:B104"/>
    <mergeCell ref="B106:B116"/>
    <mergeCell ref="B118:B128"/>
    <mergeCell ref="B130:B140"/>
  </mergeCells>
  <conditionalFormatting sqref="A88">
    <cfRule type="expression" dxfId="0" priority="1">
      <formula>$C$83=$C$85</formula>
    </cfRule>
  </conditionalFormatting>
  <pageMargins left="0.70866141732283472" right="0.70866141732283472" top="0.74803149606299213" bottom="0.74803149606299213" header="0.31496062992125984" footer="0.31496062992125984"/>
  <pageSetup paperSize="9" fitToHeight="0" orientation="landscape" r:id="rId1"/>
  <headerFooter differentFirst="1">
    <oddHeader>&amp;R&amp;G</oddHeader>
    <oddFooter>&amp;R&amp;F - &amp;A | &amp;P</oddFooter>
    <firstHeader>&amp;R&amp;G</firstHeader>
    <firstFooter>&amp;L©  Roland Berger&amp;R&amp;F - &amp;A | &amp;P</first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25</vt:i4>
      </vt:variant>
      <vt:variant>
        <vt:lpstr>Named Ranges</vt:lpstr>
      </vt:variant>
      <vt:variant>
        <vt:i4>9</vt:i4>
      </vt:variant>
    </vt:vector>
  </HeadingPairs>
  <TitlesOfParts>
    <vt:vector size="34" baseType="lpstr">
      <vt:lpstr>Contents</vt:lpstr>
      <vt:lpstr>Introduction</vt:lpstr>
      <vt:lpstr>Assumptions</vt:lpstr>
      <vt:lpstr>Basic input</vt:lpstr>
      <vt:lpstr>Results</vt:lpstr>
      <vt:lpstr>Detailed input - Vehicles</vt:lpstr>
      <vt:lpstr>Dropdowns</vt:lpstr>
      <vt:lpstr>Detailed input - HRS</vt:lpstr>
      <vt:lpstr>Detailed input - Production</vt:lpstr>
      <vt:lpstr>Calculations  &gt;&gt;&gt;</vt:lpstr>
      <vt:lpstr>Summary</vt:lpstr>
      <vt:lpstr>NPV</vt:lpstr>
      <vt:lpstr>B 12m</vt:lpstr>
      <vt:lpstr>B 18m</vt:lpstr>
      <vt:lpstr>Cars</vt:lpstr>
      <vt:lpstr>DV small</vt:lpstr>
      <vt:lpstr>DV large</vt:lpstr>
      <vt:lpstr>GB trucks</vt:lpstr>
      <vt:lpstr>Trains</vt:lpstr>
      <vt:lpstr>HRS</vt:lpstr>
      <vt:lpstr>H2 Production</vt:lpstr>
      <vt:lpstr>Fuel Price</vt:lpstr>
      <vt:lpstr>Environm. Analysis</vt:lpstr>
      <vt:lpstr>Further Assumptions  &gt;&gt;&gt;</vt:lpstr>
      <vt:lpstr>Carbon Footprints</vt:lpstr>
      <vt:lpstr>'Carbon Footprints'!KM</vt:lpstr>
      <vt:lpstr>KM</vt:lpstr>
      <vt:lpstr>'Carbon Footprints'!List_of_applications</vt:lpstr>
      <vt:lpstr>List_of_applications</vt:lpstr>
      <vt:lpstr>'Carbon Footprints'!PLEASE_SELECT</vt:lpstr>
      <vt:lpstr>PLEASE_SELECT</vt:lpstr>
      <vt:lpstr>'Carbon Footprints'!Please_select_the_amount_of_km_per_day_each_unit_will_cover_on_average</vt:lpstr>
      <vt:lpstr>Please_select_the_amount_of_km_per_day_each_unit_will_cover_on_average</vt:lpstr>
      <vt:lpstr>Contents!Print_Area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2018-03-27T16:50:56Z</dcterms:modified>
</cp:coreProperties>
</file>